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ersons/person.xml" ContentType="application/vnd.ms-excel.person+xml"/>
  <Override PartName="/customXml/itemProps3.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xl/comments1.xml" ContentType="application/vnd.openxmlformats-officedocument.spreadsheetml.comments+xml"/>
  <Override PartName="/xl/styles.xml" ContentType="application/vnd.openxmlformats-officedocument.spreadsheetml.styles+xml"/>
  <Override PartName="/xl/worksheets/sheet2.xml" ContentType="application/vnd.openxmlformats-officedocument.spreadsheetml.worksheet+xml"/>
  <Override PartName="/xl/threadedComments/threadedComment1.xml" ContentType="application/vnd.ms-excel.threadedcomments+xml"/>
  <Override PartName="/xl/worksheets/sheet3.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customXml/itemProps2.xml" ContentType="application/vnd.openxmlformats-officedocument.customXmlProperties+xml"/>
  <Override PartName="/xl/sharedStrings.xml" ContentType="application/vnd.openxmlformats-officedocument.spreadsheetml.sharedStrings+xml"/>
  <Override PartName="/xl/workbook.xml" ContentType="application/vnd.openxmlformats-officedocument.spreadsheetml.sheet.main+xml"/>
</Types>
</file>

<file path=_rels/.rels><?xml version="1.0" encoding="UTF-8" standalone="yes"?><Relationships xmlns="http://schemas.openxmlformats.org/package/2006/relationships"><Relationship  Id="rId4" Type="http://schemas.openxmlformats.org/officeDocument/2006/relationships/officeDocument" Target="xl/workbook.xml"/><Relationship  Id="rId3" Type="http://schemas.openxmlformats.org/officeDocument/2006/relationships/custom-properties" Target="docProps/custom.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Eingabe" sheetId="1" state="visible" r:id="rId7"/>
    <sheet name="Teuerung" sheetId="2" state="visible" r:id="rId8"/>
    <sheet name="libCalc" sheetId="3" state="visible" r:id="rId9"/>
  </sheets>
  <definedNames>
    <definedName name="_xlnm._FilterDatabase" localSheetId="0" hidden="1">Eingabe!$A$18:$AG$3500</definedName>
    <definedName name="_xlnm._FilterDatabase" localSheetId="0" hidden="1">Eingabe!$A$18:$AG$3500</definedName>
  </definedNames>
  <calcPr/>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tc={00E500BA-002F-4A60-A113-0050004900E4}</author>
  </authors>
  <commentList>
    <comment ref="Z2" authorId="0" xr:uid="{00E500BA-002F-4A60-A113-0050004900E4}">
      <text>
        <r>
          <rPr>
            <b/>
            <sz val="9"/>
            <rFont val="Tahoma"/>
          </rPr>
          <t>R.Ziegler:</t>
        </r>
        <r>
          <rPr>
            <sz val="9"/>
            <rFont val="Tahoma"/>
          </rPr>
          <t xml:space="preserve">
1000.00001 damit die Zuordnung der Laststufe (Spalte AA19:AA...) funktioniert
</t>
        </r>
      </text>
    </comment>
  </commentList>
</comments>
</file>

<file path=xl/sharedStrings.xml><?xml version="1.0" encoding="utf-8"?>
<sst xmlns="http://schemas.openxmlformats.org/spreadsheetml/2006/main" count="91" uniqueCount="91">
  <si>
    <t xml:space="preserve">Abstufung Fläche</t>
  </si>
  <si>
    <t>rund</t>
  </si>
  <si>
    <t>eckig</t>
  </si>
  <si>
    <t>oval</t>
  </si>
  <si>
    <t xml:space="preserve">Laststufen in kN</t>
  </si>
  <si>
    <t xml:space="preserve">ø [m]</t>
  </si>
  <si>
    <r>
      <t xml:space="preserve">A [m</t>
    </r>
    <r>
      <rPr>
        <vertAlign val="superscript"/>
        <sz val="8"/>
        <color theme="1"/>
        <rFont val="Calibri"/>
        <scheme val="minor"/>
      </rPr>
      <t>2</t>
    </r>
    <r>
      <rPr>
        <sz val="8"/>
        <color theme="1"/>
        <rFont val="Calibri"/>
        <scheme val="minor"/>
      </rPr>
      <t>]</t>
    </r>
  </si>
  <si>
    <t xml:space="preserve">Analyse der vorfabrizierten Betonstützen</t>
  </si>
  <si>
    <t xml:space="preserve">a &lt; b</t>
  </si>
  <si>
    <t>Projektdaten</t>
  </si>
  <si>
    <t>Stützentyp</t>
  </si>
  <si>
    <t>Stützenform</t>
  </si>
  <si>
    <t>Abmessungen</t>
  </si>
  <si>
    <t>Last</t>
  </si>
  <si>
    <t xml:space="preserve">Eingekauft durch</t>
  </si>
  <si>
    <t>Preis</t>
  </si>
  <si>
    <t>Ratios</t>
  </si>
  <si>
    <t>Ort</t>
  </si>
  <si>
    <t>Projektname</t>
  </si>
  <si>
    <t>Datum</t>
  </si>
  <si>
    <t>Bezeichnung</t>
  </si>
  <si>
    <t>Stahlbetonstütze</t>
  </si>
  <si>
    <t>Stahlbetonverbundstütze</t>
  </si>
  <si>
    <t>Durchmesser</t>
  </si>
  <si>
    <t>a</t>
  </si>
  <si>
    <t>b</t>
  </si>
  <si>
    <t>l</t>
  </si>
  <si>
    <r>
      <t>N</t>
    </r>
    <r>
      <rPr>
        <vertAlign val="subscript"/>
        <sz val="8"/>
        <color theme="1"/>
        <rFont val="Calibri"/>
        <scheme val="minor"/>
      </rPr>
      <t>d</t>
    </r>
  </si>
  <si>
    <t>Md</t>
  </si>
  <si>
    <t>Stück</t>
  </si>
  <si>
    <t>Hersteller</t>
  </si>
  <si>
    <t>intern</t>
  </si>
  <si>
    <t>extern</t>
  </si>
  <si>
    <t xml:space="preserve">Rabatt inkl. Skonto</t>
  </si>
  <si>
    <t>Transport</t>
  </si>
  <si>
    <t xml:space="preserve">intern inkl. Rabatt &amp; Teuerung &amp; Transport</t>
  </si>
  <si>
    <t xml:space="preserve">extern inkl. Rabatt &amp; Teuerung</t>
  </si>
  <si>
    <t>A</t>
  </si>
  <si>
    <t>V</t>
  </si>
  <si>
    <r>
      <t>N/mm</t>
    </r>
    <r>
      <rPr>
        <vertAlign val="superscript"/>
        <sz val="8"/>
        <color theme="1"/>
        <rFont val="Calibri"/>
        <scheme val="minor"/>
      </rPr>
      <t>2</t>
    </r>
  </si>
  <si>
    <r>
      <t>CHF/m</t>
    </r>
    <r>
      <rPr>
        <b/>
        <vertAlign val="superscript"/>
        <sz val="8"/>
        <color theme="1"/>
        <rFont val="Calibri"/>
        <scheme val="minor"/>
      </rPr>
      <t>3</t>
    </r>
  </si>
  <si>
    <t>Teuerung</t>
  </si>
  <si>
    <t xml:space="preserve">Preis Total inkl. Rabatt &amp; Teuerung &amp; Transport</t>
  </si>
  <si>
    <t>Bemerkungen</t>
  </si>
  <si>
    <t>[m]</t>
  </si>
  <si>
    <t>[kN]</t>
  </si>
  <si>
    <t>[kNm]</t>
  </si>
  <si>
    <t>[CHF]</t>
  </si>
  <si>
    <t>[%]</t>
  </si>
  <si>
    <r>
      <t>[m</t>
    </r>
    <r>
      <rPr>
        <vertAlign val="superscript"/>
        <sz val="8"/>
        <color theme="1"/>
        <rFont val="Calibri"/>
        <scheme val="minor"/>
      </rPr>
      <t>2</t>
    </r>
    <r>
      <rPr>
        <sz val="8"/>
        <color theme="1"/>
        <rFont val="Calibri"/>
        <scheme val="minor"/>
      </rPr>
      <t>]</t>
    </r>
  </si>
  <si>
    <r>
      <t>[m</t>
    </r>
    <r>
      <rPr>
        <vertAlign val="superscript"/>
        <sz val="8"/>
        <color theme="1"/>
        <rFont val="Calibri"/>
        <scheme val="minor"/>
      </rPr>
      <t>3</t>
    </r>
    <r>
      <rPr>
        <sz val="8"/>
        <color theme="1"/>
        <rFont val="Calibri"/>
        <scheme val="minor"/>
      </rPr>
      <t>]</t>
    </r>
  </si>
  <si>
    <t>x</t>
  </si>
  <si>
    <t xml:space="preserve">Firma 2</t>
  </si>
  <si>
    <t xml:space="preserve">Firma 6</t>
  </si>
  <si>
    <t xml:space="preserve">Firma 3</t>
  </si>
  <si>
    <t xml:space="preserve">Firma 7</t>
  </si>
  <si>
    <t xml:space="preserve">Firma 1</t>
  </si>
  <si>
    <t>Hexagon</t>
  </si>
  <si>
    <t>Zugstütze?</t>
  </si>
  <si>
    <t xml:space="preserve">mit Betonpilz (K09)</t>
  </si>
  <si>
    <t xml:space="preserve">Firma 5</t>
  </si>
  <si>
    <t xml:space="preserve">Auftrag nicht erhalten</t>
  </si>
  <si>
    <t xml:space="preserve">mit Betonpilz, Auftrag nicht erhalten</t>
  </si>
  <si>
    <t xml:space="preserve">Orso-V Stützen</t>
  </si>
  <si>
    <t xml:space="preserve">Hors commande</t>
  </si>
  <si>
    <t xml:space="preserve">Exkl. Kopf Typ K04 +74CHF.- (57.72CHF.- nach rabat)</t>
  </si>
  <si>
    <t xml:space="preserve">Betonpiltz 600x800x350ht.</t>
  </si>
  <si>
    <t xml:space="preserve">Rabat 44% oder 46%</t>
  </si>
  <si>
    <t xml:space="preserve">Scharfe kanten</t>
  </si>
  <si>
    <t xml:space="preserve">15 stück / nur 3 fakturiert</t>
  </si>
  <si>
    <t>R60</t>
  </si>
  <si>
    <t xml:space="preserve">Anprall 60kN/0.60m</t>
  </si>
  <si>
    <t xml:space="preserve">R90, Anprall 60kN/0.60m</t>
  </si>
  <si>
    <t>R90</t>
  </si>
  <si>
    <t xml:space="preserve">R60, Anprall 60kN/0.60m</t>
  </si>
  <si>
    <t xml:space="preserve">Hexagon, R60</t>
  </si>
  <si>
    <t xml:space="preserve">inkl. Ankerschiene</t>
  </si>
  <si>
    <t>xx</t>
  </si>
  <si>
    <t xml:space="preserve">R90, Anprall Parking</t>
  </si>
  <si>
    <t xml:space="preserve">Firma 4</t>
  </si>
  <si>
    <t xml:space="preserve">R60, Anprall</t>
  </si>
  <si>
    <t>R30</t>
  </si>
  <si>
    <t>X</t>
  </si>
  <si>
    <t>von</t>
  </si>
  <si>
    <t>auf</t>
  </si>
  <si>
    <t xml:space="preserve">Jahresteuerung (gegenüber Vorjahr)</t>
  </si>
  <si>
    <t xml:space="preserve">Total bis heute</t>
  </si>
  <si>
    <t xml:space="preserve">für Macro</t>
  </si>
  <si>
    <t>Fläche</t>
  </si>
  <si>
    <t>Einkauf</t>
  </si>
  <si>
    <t>[m2]</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</si>
</sst>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4">
    <numFmt numFmtId="160" formatCode="0.000"/>
    <numFmt numFmtId="161" formatCode="0.0%"/>
    <numFmt numFmtId="162" formatCode="0.0"/>
    <numFmt numFmtId="163" formatCode="0.0000"/>
  </numFmts>
  <fonts count="17">
    <font>
      <name val="Calibri"/>
      <color theme="1"/>
      <sz val="11.000000"/>
      <scheme val="minor"/>
    </font>
    <font>
      <name val="Calibri"/>
      <color theme="10"/>
      <sz val="14.300000"/>
      <u/>
    </font>
    <font>
      <name val="Calibri"/>
      <color theme="1"/>
      <sz val="8.000000"/>
      <scheme val="minor"/>
    </font>
    <font>
      <name val="Calibri"/>
      <color theme="1"/>
      <sz val="6.000000"/>
      <scheme val="minor"/>
    </font>
    <font>
      <name val="Calibri"/>
      <b/>
      <color theme="1"/>
      <sz val="8.000000"/>
      <scheme val="minor"/>
    </font>
    <font>
      <name val="Calibri"/>
      <color theme="1"/>
      <sz val="8.000000"/>
    </font>
    <font>
      <name val="Calibri"/>
      <b/>
      <color theme="1"/>
      <sz val="12.000000"/>
      <scheme val="minor"/>
    </font>
    <font>
      <name val="Calibri"/>
      <color theme="1"/>
      <sz val="6.000000"/>
    </font>
    <font>
      <name val="Calibri"/>
      <color theme="10"/>
      <sz val="8.000000"/>
      <u/>
    </font>
    <font>
      <name val="Calibri"/>
      <color theme="1"/>
      <sz val="7.000000"/>
      <scheme val="minor"/>
    </font>
    <font>
      <name val="Calibri"/>
      <sz val="8.000000"/>
      <scheme val="minor"/>
    </font>
    <font>
      <name val="Calibri"/>
      <sz val="6.000000"/>
      <scheme val="minor"/>
    </font>
    <font>
      <name val="Calibri"/>
      <b/>
      <color indexed="2"/>
      <sz val="8.000000"/>
      <scheme val="minor"/>
    </font>
    <font>
      <name val="Calibri"/>
      <color indexed="2"/>
      <sz val="8.000000"/>
      <scheme val="minor"/>
    </font>
    <font>
      <name val="Calibri"/>
      <b/>
      <color theme="1"/>
      <sz val="14.000000"/>
      <scheme val="minor"/>
    </font>
    <font>
      <name val="Calibri"/>
      <b/>
      <color theme="1"/>
      <sz val="11.000000"/>
      <scheme val="minor"/>
    </font>
    <font>
      <name val="Calibri"/>
      <color theme="1"/>
      <sz val="9.000000"/>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indexed="5"/>
        <bgColor indexed="5"/>
      </patternFill>
    </fill>
    <fill>
      <patternFill patternType="solid">
        <fgColor indexed="43"/>
        <bgColor indexed="43"/>
      </patternFill>
    </fill>
  </fills>
  <borders count="1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93">
    <xf fontId="0" fillId="0" borderId="0" numFmtId="0" xfId="0"/>
    <xf fontId="2" fillId="0" borderId="0" numFmtId="0" xfId="0" applyFont="1" applyAlignment="1">
      <alignment horizontal="center"/>
    </xf>
    <xf fontId="2" fillId="0" borderId="0" numFmtId="0" xfId="0" applyFont="1" applyAlignment="1">
      <alignment horizontal="left" indent="1"/>
    </xf>
    <xf fontId="2" fillId="0" borderId="0" numFmtId="14" xfId="0" applyNumberFormat="1" applyFont="1" applyAlignment="1">
      <alignment horizontal="center"/>
    </xf>
    <xf fontId="3" fillId="0" borderId="0" numFmtId="0" xfId="0" applyFont="1" applyAlignment="1">
      <alignment horizontal="center"/>
    </xf>
    <xf fontId="2" fillId="0" borderId="0" numFmtId="160" xfId="0" applyNumberFormat="1" applyFont="1" applyAlignment="1">
      <alignment horizontal="center"/>
    </xf>
    <xf fontId="2" fillId="0" borderId="0" numFmtId="2" xfId="0" applyNumberFormat="1" applyFont="1" applyAlignment="1">
      <alignment horizontal="center"/>
    </xf>
    <xf fontId="2" fillId="0" borderId="0" numFmtId="3" xfId="0" applyNumberFormat="1" applyFont="1" applyAlignment="1">
      <alignment horizontal="center"/>
    </xf>
    <xf fontId="2" fillId="0" borderId="0" numFmtId="161" xfId="0" applyNumberFormat="1" applyFont="1" applyAlignment="1">
      <alignment horizontal="center"/>
    </xf>
    <xf fontId="2" fillId="0" borderId="0" numFmtId="4" xfId="0" applyNumberFormat="1" applyFont="1" applyAlignment="1">
      <alignment horizontal="center"/>
    </xf>
    <xf fontId="2" fillId="0" borderId="0" numFmtId="162" xfId="0" applyNumberFormat="1" applyFont="1" applyAlignment="1">
      <alignment horizontal="center"/>
    </xf>
    <xf fontId="4" fillId="0" borderId="0" numFmtId="3" xfId="0" applyNumberFormat="1" applyFont="1" applyAlignment="1">
      <alignment horizontal="center"/>
    </xf>
    <xf fontId="4" fillId="0" borderId="0" numFmtId="3" xfId="0" applyNumberFormat="1" applyFont="1" applyAlignment="1">
      <alignment horizontal="right"/>
    </xf>
    <xf fontId="4" fillId="0" borderId="0" numFmtId="4" xfId="0" applyNumberFormat="1" applyFont="1" applyAlignment="1">
      <alignment horizontal="right"/>
    </xf>
    <xf fontId="5" fillId="0" borderId="0" numFmtId="160" xfId="0" applyNumberFormat="1" applyFont="1" applyAlignment="1">
      <alignment horizontal="center"/>
    </xf>
    <xf fontId="3" fillId="0" borderId="0" numFmtId="2" xfId="0" applyNumberFormat="1" applyFont="1" applyAlignment="1">
      <alignment horizontal="center"/>
    </xf>
    <xf fontId="3" fillId="0" borderId="0" numFmtId="4" xfId="0" applyNumberFormat="1" applyFont="1" applyAlignment="1">
      <alignment horizontal="center"/>
    </xf>
    <xf fontId="3" fillId="0" borderId="0" numFmtId="0" xfId="0" applyFont="1" applyAlignment="1">
      <alignment horizontal="right"/>
    </xf>
    <xf fontId="2" fillId="2" borderId="0" numFmtId="3" xfId="0" applyNumberFormat="1" applyFont="1" applyFill="1" applyAlignment="1">
      <alignment horizontal="center"/>
    </xf>
    <xf fontId="2" fillId="2" borderId="0" numFmtId="2" xfId="0" applyNumberFormat="1" applyFont="1" applyFill="1" applyAlignment="1">
      <alignment horizontal="center"/>
    </xf>
    <xf fontId="2" fillId="2" borderId="0" numFmtId="4" xfId="0" applyNumberFormat="1" applyFont="1" applyFill="1" applyAlignment="1">
      <alignment horizontal="center"/>
    </xf>
    <xf fontId="6" fillId="0" borderId="0" numFmtId="0" xfId="0" applyFont="1" applyAlignment="1">
      <alignment horizontal="left" indent="1"/>
    </xf>
    <xf fontId="3" fillId="3" borderId="0" numFmtId="0" xfId="0" applyFont="1" applyFill="1" applyAlignment="1">
      <alignment horizontal="center"/>
    </xf>
    <xf fontId="2" fillId="0" borderId="1" numFmtId="0" xfId="0" applyFont="1" applyBorder="1" applyAlignment="1">
      <alignment horizontal="center"/>
    </xf>
    <xf fontId="2" fillId="0" borderId="2" numFmtId="0" xfId="0" applyFont="1" applyBorder="1" applyAlignment="1">
      <alignment horizontal="center"/>
    </xf>
    <xf fontId="2" fillId="0" borderId="3" numFmtId="0" xfId="0" applyFont="1" applyBorder="1" applyAlignment="1">
      <alignment horizontal="center"/>
    </xf>
    <xf fontId="2" fillId="0" borderId="1" numFmtId="2" xfId="0" applyNumberFormat="1" applyFont="1" applyBorder="1" applyAlignment="1">
      <alignment horizontal="center"/>
    </xf>
    <xf fontId="2" fillId="0" borderId="2" numFmtId="2" xfId="0" applyNumberFormat="1" applyFont="1" applyBorder="1" applyAlignment="1">
      <alignment horizontal="center"/>
    </xf>
    <xf fontId="2" fillId="0" borderId="3" numFmtId="2" xfId="0" applyNumberFormat="1" applyFont="1" applyBorder="1" applyAlignment="1">
      <alignment horizontal="center"/>
    </xf>
    <xf fontId="2" fillId="0" borderId="1" numFmtId="3" xfId="0" applyNumberFormat="1" applyFont="1" applyBorder="1" applyAlignment="1">
      <alignment horizontal="center"/>
    </xf>
    <xf fontId="2" fillId="0" borderId="3" numFmtId="3" xfId="0" applyNumberFormat="1" applyFont="1" applyBorder="1" applyAlignment="1">
      <alignment horizontal="center"/>
    </xf>
    <xf fontId="2" fillId="0" borderId="4" numFmtId="0" xfId="0" applyFont="1" applyBorder="1" applyAlignment="1">
      <alignment horizontal="left" vertical="top"/>
    </xf>
    <xf fontId="2" fillId="0" borderId="5" numFmtId="14" xfId="0" applyNumberFormat="1" applyFont="1" applyBorder="1" applyAlignment="1">
      <alignment horizontal="center" vertical="top"/>
    </xf>
    <xf fontId="2" fillId="0" borderId="4" numFmtId="0" xfId="0" applyFont="1" applyBorder="1" applyAlignment="1">
      <alignment horizontal="center" vertical="top"/>
    </xf>
    <xf fontId="3" fillId="0" borderId="6" numFmtId="0" xfId="0" applyFont="1" applyBorder="1" applyAlignment="1">
      <alignment horizontal="center" vertical="top" wrapText="1"/>
    </xf>
    <xf fontId="3" fillId="0" borderId="6" numFmtId="0" xfId="0" applyFont="1" applyBorder="1" applyAlignment="1">
      <alignment horizontal="center" vertical="top"/>
    </xf>
    <xf fontId="7" fillId="0" borderId="6" numFmtId="0" xfId="0" applyFont="1" applyBorder="1" applyAlignment="1">
      <alignment horizontal="center" vertical="top"/>
    </xf>
    <xf fontId="5" fillId="0" borderId="6" numFmtId="160" xfId="0" applyNumberFormat="1" applyFont="1" applyBorder="1" applyAlignment="1">
      <alignment horizontal="center" vertical="top"/>
    </xf>
    <xf fontId="2" fillId="0" borderId="6" numFmtId="2" xfId="0" applyNumberFormat="1" applyFont="1" applyBorder="1" applyAlignment="1">
      <alignment horizontal="center" vertical="top"/>
    </xf>
    <xf fontId="2" fillId="0" borderId="6" numFmtId="3" xfId="0" applyNumberFormat="1" applyFont="1" applyBorder="1" applyAlignment="1">
      <alignment horizontal="center" vertical="top"/>
    </xf>
    <xf fontId="2" fillId="0" borderId="6" numFmtId="3" xfId="0" applyNumberFormat="1" applyFont="1" applyBorder="1" applyAlignment="1">
      <alignment horizontal="center" vertical="top" wrapText="1"/>
    </xf>
    <xf fontId="2" fillId="0" borderId="4" numFmtId="0" xfId="0" applyFont="1" applyBorder="1" applyAlignment="1">
      <alignment horizontal="left" indent="1" vertical="top"/>
    </xf>
    <xf fontId="2" fillId="0" borderId="6" numFmtId="161" xfId="0" applyNumberFormat="1" applyFont="1" applyBorder="1" applyAlignment="1">
      <alignment horizontal="center" vertical="top" wrapText="1"/>
    </xf>
    <xf fontId="2" fillId="0" borderId="6" numFmtId="2" xfId="0" applyNumberFormat="1" applyFont="1" applyBorder="1" applyAlignment="1">
      <alignment horizontal="center" vertical="top" wrapText="1"/>
    </xf>
    <xf fontId="3" fillId="0" borderId="6" numFmtId="3" xfId="0" applyNumberFormat="1" applyFont="1" applyBorder="1" applyAlignment="1">
      <alignment horizontal="center" vertical="top" wrapText="1"/>
    </xf>
    <xf fontId="2" fillId="0" borderId="6" numFmtId="4" xfId="0" applyNumberFormat="1" applyFont="1" applyBorder="1" applyAlignment="1">
      <alignment horizontal="center" vertical="top"/>
    </xf>
    <xf fontId="2" fillId="0" borderId="6" numFmtId="4" xfId="0" applyNumberFormat="1" applyFont="1" applyBorder="1" applyAlignment="1">
      <alignment horizontal="center" vertical="top" wrapText="1"/>
    </xf>
    <xf fontId="2" fillId="0" borderId="4" numFmtId="160" xfId="0" applyNumberFormat="1" applyFont="1" applyBorder="1" applyAlignment="1">
      <alignment horizontal="center" vertical="top"/>
    </xf>
    <xf fontId="2" fillId="0" borderId="4" numFmtId="162" xfId="0" applyNumberFormat="1" applyFont="1" applyBorder="1" applyAlignment="1">
      <alignment horizontal="center" vertical="top"/>
    </xf>
    <xf fontId="4" fillId="0" borderId="4" numFmtId="3" xfId="0" applyNumberFormat="1" applyFont="1" applyBorder="1" applyAlignment="1">
      <alignment horizontal="center" vertical="top"/>
    </xf>
    <xf fontId="8" fillId="0" borderId="4" numFmtId="161" xfId="1" applyNumberFormat="1" applyFont="1" applyBorder="1" applyAlignment="1" applyProtection="1">
      <alignment horizontal="center" vertical="top"/>
    </xf>
    <xf fontId="3" fillId="0" borderId="4" numFmtId="3" xfId="0" applyNumberFormat="1" applyFont="1" applyBorder="1" applyAlignment="1">
      <alignment horizontal="center" vertical="top" wrapText="1"/>
    </xf>
    <xf fontId="2" fillId="0" borderId="0" numFmtId="0" xfId="0" applyFont="1" applyAlignment="1">
      <alignment horizontal="center" wrapText="1"/>
    </xf>
    <xf fontId="2" fillId="0" borderId="7" numFmtId="0" xfId="0" applyFont="1" applyBorder="1" applyAlignment="1">
      <alignment horizontal="left" indent="1"/>
    </xf>
    <xf fontId="2" fillId="0" borderId="8" numFmtId="14" xfId="0" applyNumberFormat="1" applyFont="1" applyBorder="1" applyAlignment="1">
      <alignment horizontal="center"/>
    </xf>
    <xf fontId="2" fillId="0" borderId="7" numFmtId="0" xfId="0" applyFont="1" applyBorder="1" applyAlignment="1">
      <alignment horizontal="center"/>
    </xf>
    <xf fontId="3" fillId="0" borderId="7" numFmtId="0" xfId="0" applyFont="1" applyBorder="1" applyAlignment="1">
      <alignment horizontal="center"/>
    </xf>
    <xf fontId="2" fillId="0" borderId="7" numFmtId="160" xfId="0" applyNumberFormat="1" applyFont="1" applyBorder="1" applyAlignment="1">
      <alignment horizontal="center"/>
    </xf>
    <xf fontId="2" fillId="0" borderId="7" numFmtId="2" xfId="0" applyNumberFormat="1" applyFont="1" applyBorder="1" applyAlignment="1">
      <alignment horizontal="center"/>
    </xf>
    <xf fontId="2" fillId="0" borderId="7" numFmtId="3" xfId="0" applyNumberFormat="1" applyFont="1" applyBorder="1" applyAlignment="1">
      <alignment horizontal="center"/>
    </xf>
    <xf fontId="2" fillId="0" borderId="7" numFmtId="161" xfId="0" applyNumberFormat="1" applyFont="1" applyBorder="1" applyAlignment="1">
      <alignment horizontal="center"/>
    </xf>
    <xf fontId="2" fillId="0" borderId="7" numFmtId="4" xfId="0" applyNumberFormat="1" applyFont="1" applyBorder="1" applyAlignment="1">
      <alignment horizontal="center"/>
    </xf>
    <xf fontId="2" fillId="0" borderId="7" numFmtId="162" xfId="0" applyNumberFormat="1" applyFont="1" applyBorder="1" applyAlignment="1">
      <alignment horizontal="center"/>
    </xf>
    <xf fontId="4" fillId="0" borderId="7" numFmtId="3" xfId="0" applyNumberFormat="1" applyFont="1" applyBorder="1" applyAlignment="1">
      <alignment horizontal="center"/>
    </xf>
    <xf fontId="2" fillId="0" borderId="0" numFmtId="163" xfId="0" applyNumberFormat="1" applyFont="1" applyAlignment="1">
      <alignment horizontal="center"/>
    </xf>
    <xf fontId="2" fillId="4" borderId="0" numFmtId="163" xfId="0" applyNumberFormat="1" applyFont="1" applyFill="1" applyAlignment="1">
      <alignment horizontal="center"/>
    </xf>
    <xf fontId="9" fillId="0" borderId="0" numFmtId="0" xfId="0" applyFont="1" applyAlignment="1">
      <alignment horizontal="left" indent="1"/>
    </xf>
    <xf fontId="2" fillId="0" borderId="0" numFmtId="0" xfId="0" applyFont="1" applyAlignment="1" quotePrefix="1">
      <alignment horizontal="center"/>
    </xf>
    <xf fontId="10" fillId="0" borderId="0" numFmtId="0" xfId="0" applyFont="1" applyAlignment="1">
      <alignment horizontal="center"/>
    </xf>
    <xf fontId="11" fillId="0" borderId="0" numFmtId="0" xfId="0" applyFont="1" applyAlignment="1">
      <alignment horizontal="center"/>
    </xf>
    <xf fontId="10" fillId="0" borderId="0" numFmtId="3" xfId="0" applyNumberFormat="1" applyFont="1" applyAlignment="1">
      <alignment horizontal="center"/>
    </xf>
    <xf fontId="12" fillId="0" borderId="0" numFmtId="0" xfId="0" applyFont="1" applyAlignment="1" quotePrefix="1">
      <alignment horizontal="center"/>
    </xf>
    <xf fontId="13" fillId="0" borderId="0" numFmtId="0" xfId="0" applyFont="1" applyAlignment="1">
      <alignment horizontal="left" indent="1"/>
    </xf>
    <xf fontId="2" fillId="0" borderId="0" numFmtId="0" xfId="0" applyFont="1" applyAlignment="1">
      <alignment horizontal="center" vertical="center"/>
    </xf>
    <xf fontId="0" fillId="0" borderId="0" numFmtId="0" xfId="0" applyAlignment="1">
      <alignment horizontal="center"/>
    </xf>
    <xf fontId="0" fillId="0" borderId="0" numFmtId="10" xfId="0" applyNumberFormat="1" applyAlignment="1">
      <alignment horizontal="center"/>
    </xf>
    <xf fontId="14" fillId="0" borderId="0" numFmtId="0" xfId="0" applyFont="1" applyAlignment="1">
      <alignment horizontal="left" indent="1" vertical="top"/>
    </xf>
    <xf fontId="14" fillId="0" borderId="0" numFmtId="0" xfId="0" applyFont="1" applyAlignment="1">
      <alignment horizontal="center"/>
    </xf>
    <xf fontId="3" fillId="0" borderId="0" numFmtId="0" xfId="0" applyFont="1"/>
    <xf fontId="15" fillId="0" borderId="0" numFmtId="0" xfId="0" applyFont="1" applyAlignment="1">
      <alignment horizontal="center"/>
    </xf>
    <xf fontId="15" fillId="0" borderId="0" numFmtId="10" xfId="0" applyNumberFormat="1" applyFont="1" applyAlignment="1">
      <alignment horizontal="left" indent="1"/>
    </xf>
    <xf fontId="0" fillId="2" borderId="0" numFmtId="161" xfId="0" applyNumberFormat="1" applyFill="1" applyAlignment="1">
      <alignment horizontal="center"/>
    </xf>
    <xf fontId="0" fillId="0" borderId="0" numFmtId="161" xfId="0" applyNumberFormat="1" applyAlignment="1">
      <alignment horizontal="center"/>
    </xf>
    <xf fontId="0" fillId="0" borderId="1" numFmtId="0" xfId="0" applyBorder="1" applyAlignment="1">
      <alignment horizontal="center"/>
    </xf>
    <xf fontId="0" fillId="0" borderId="2" numFmtId="0" xfId="0" applyBorder="1" applyAlignment="1">
      <alignment horizontal="center"/>
    </xf>
    <xf fontId="0" fillId="0" borderId="3" numFmtId="0" xfId="0" applyBorder="1" applyAlignment="1">
      <alignment horizontal="center"/>
    </xf>
    <xf fontId="0" fillId="0" borderId="9" numFmtId="0" xfId="0" applyBorder="1" applyAlignment="1">
      <alignment horizontal="center"/>
    </xf>
    <xf fontId="16" fillId="0" borderId="4" numFmtId="0" xfId="0" applyFont="1" applyBorder="1" applyAlignment="1">
      <alignment horizontal="center"/>
    </xf>
    <xf fontId="16" fillId="0" borderId="7" numFmtId="0" xfId="0" applyFont="1" applyBorder="1" applyAlignment="1">
      <alignment horizontal="center"/>
    </xf>
    <xf fontId="2" fillId="0" borderId="10" numFmtId="0" xfId="0" applyFont="1" applyBorder="1" applyAlignment="1">
      <alignment horizontal="center"/>
    </xf>
    <xf fontId="2" fillId="0" borderId="11" numFmtId="0" xfId="0" applyFont="1" applyBorder="1" applyAlignment="1">
      <alignment horizontal="center"/>
    </xf>
    <xf fontId="0" fillId="0" borderId="10" numFmtId="0" xfId="0" applyBorder="1"/>
    <xf fontId="0" fillId="0" borderId="11" numFmtId="0" xfId="0" applyBorder="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1" Type="http://schemas.openxmlformats.org/officeDocument/2006/relationships/sharedStrings" Target="sharedStrings.xml"/><Relationship  Id="rId10" Type="http://schemas.openxmlformats.org/officeDocument/2006/relationships/theme" Target="theme/theme1.xml"/><Relationship  Id="rId9" Type="http://schemas.openxmlformats.org/officeDocument/2006/relationships/worksheet" Target="worksheets/sheet3.xml"/><Relationship  Id="rId8" Type="http://schemas.openxmlformats.org/officeDocument/2006/relationships/worksheet" Target="worksheets/sheet2.xml"/><Relationship  Id="rId7" Type="http://schemas.openxmlformats.org/officeDocument/2006/relationships/worksheet" Target="worksheets/sheet1.xml"/><Relationship  Id="rId6" Type="http://schemas.openxmlformats.org/officeDocument/2006/relationships/customXml" Target="../customXml/item5.xml"/><Relationship  Id="rId5" Type="http://schemas.openxmlformats.org/officeDocument/2006/relationships/customXml" Target="../customXml/item4.xml"/><Relationship  Id="rId4" Type="http://schemas.openxmlformats.org/officeDocument/2006/relationships/customXml" Target="../customXml/item3.xml"/><Relationship  Id="rId12" Type="http://schemas.openxmlformats.org/officeDocument/2006/relationships/styles" Target="styles.xml"/><Relationship  Id="rId3" Type="http://schemas.openxmlformats.org/officeDocument/2006/relationships/customXml" Target="../customXml/item2.xml"/><Relationship  Id="rId2" Type="http://schemas.openxmlformats.org/officeDocument/2006/relationships/customXml" Target="../customXml/item1.xml"/><Relationship  Id="rId1"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R.Ziegler" id="{E86298CA-A783-C539-F33F-6704FFDE8BC9}"/>
</personList>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threadedComments/threadedComment1.xml><?xml version="1.0" encoding="utf-8"?>
<ThreadedComments xmlns="http://schemas.microsoft.com/office/spreadsheetml/2018/threadedcomments" xmlns:x="http://schemas.openxmlformats.org/spreadsheetml/2006/main">
  <threadedComment ref="Z2" personId="{E86298CA-A783-C539-F33F-6704FFDE8BC9}" id="{00E500BA-002F-4A60-A113-0050004900E4}" done="0">
    <text xml:space="preserve">1000.00001 damit die Zuordnung der Laststufe (Spalte AA19:AA...) funktioniert
</text>
  </threadedComment>
</ThreadedComments>
</file>

<file path=xl/worksheets/_rels/sheet1.xml.rels><?xml version="1.0" encoding="UTF-8" standalone="yes"?><Relationships xmlns="http://schemas.openxmlformats.org/package/2006/relationships"><Relationship  Id="rId3" Type="http://schemas.openxmlformats.org/officeDocument/2006/relationships/vmlDrawing" Target="../drawings/vmlDrawing1.vml"/><Relationship  Id="rId2" Type="http://schemas.openxmlformats.org/officeDocument/2006/relationships/comments" Target="../comments1.xml"/><Relationship  Id="rId1"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Tabelle2">
    <tabColor rgb="FF92D050"/>
    <outlinePr applyStyles="0" summaryBelow="1" summaryRight="1" showOutlineSymbols="1"/>
    <pageSetUpPr autoPageBreaks="1" fitToPage="0"/>
  </sheetPr>
  <sheetViews>
    <sheetView topLeftCell="M14" zoomScale="145" workbookViewId="0">
      <selection activeCell="O15" activeCellId="0" sqref="O15"/>
    </sheetView>
  </sheetViews>
  <sheetFormatPr defaultColWidth="7.42578125" defaultRowHeight="14.25" outlineLevelRow="1" outlineLevelCol="1"/>
  <cols>
    <col customWidth="1" min="1" max="1" style="2" width="14.140625"/>
    <col customWidth="1" min="2" max="2" style="2" width="27.140625"/>
    <col customWidth="1" min="3" max="3" style="3" width="8.5703125"/>
    <col customWidth="1" min="4" max="4" style="1" width="14.28515625"/>
    <col customWidth="1" min="5" max="6" outlineLevel="1" style="4" width="5.42578125"/>
    <col customWidth="1" min="7" max="9" outlineLevel="1" style="4" width="3.5703125"/>
    <col customWidth="1" min="10" max="10" outlineLevel="1" style="5" width="6.28515625"/>
    <col customWidth="1" min="11" max="13" outlineLevel="1" style="6" width="6.42578125"/>
    <col customWidth="1" min="14" max="14" outlineLevel="1" style="7" width="7.140625"/>
    <col customWidth="1" min="15" max="15" outlineLevel="1" style="7" width="9.42578125"/>
    <col customWidth="1" min="16" max="16" outlineLevel="1" style="1" width="5.7109375"/>
    <col customWidth="1" min="17" max="17" outlineLevel="1" style="2" width="13.5703125"/>
    <col customWidth="1" min="18" max="18" outlineLevel="1" style="4" width="5.140625"/>
    <col customWidth="1" min="19" max="19" outlineLevel="1" style="4" width="6.85546875"/>
    <col customWidth="1" min="20" max="20" style="7" width="7.85546875"/>
    <col customWidth="1" min="21" max="21" style="8" width="6.42578125"/>
    <col customWidth="1" min="22" max="22" style="6" width="6.42578125"/>
    <col customWidth="1" min="23" max="23" style="7" width="8.5703125"/>
    <col customWidth="1" min="24" max="24" style="9" width="8.5703125"/>
    <col customWidth="1" min="25" max="25" style="8" width="6.42578125"/>
    <col customWidth="1" min="26" max="26" style="9" width="8.5703125"/>
    <col customWidth="1" min="27" max="27" style="5" width="7.28515625"/>
    <col customWidth="1" min="28" max="28" style="5" width="6.42578125"/>
    <col customWidth="1" min="29" max="29" style="10" width="6.42578125"/>
    <col customWidth="1" min="30" max="30" style="11" width="7.140625"/>
    <col customWidth="1" min="31" max="31" style="8" width="9.140625"/>
    <col min="32" max="32" style="7" width="7.42578125"/>
    <col customWidth="1" min="33" max="33" style="2" width="19.5703125"/>
    <col min="34" max="16384" style="1" width="7.42578125"/>
  </cols>
  <sheetData>
    <row r="1" ht="14.25" hidden="1" customHeight="1" outlineLevel="1">
      <c r="I1" s="12" t="s">
        <v>0</v>
      </c>
      <c r="J1" s="1" t="s">
        <v>1</v>
      </c>
      <c r="K1" s="1"/>
      <c r="L1" s="1" t="s">
        <v>2</v>
      </c>
      <c r="M1" s="1"/>
      <c r="N1" s="1" t="s">
        <v>3</v>
      </c>
      <c r="O1" s="1"/>
      <c r="Y1" s="13" t="s">
        <v>4</v>
      </c>
      <c r="Z1" s="4">
        <v>0</v>
      </c>
      <c r="AA1" s="5"/>
    </row>
    <row r="2" ht="12.75" hidden="1" outlineLevel="1">
      <c r="J2" s="14" t="s">
        <v>5</v>
      </c>
      <c r="K2" s="15">
        <v>0</v>
      </c>
      <c r="L2" s="6" t="s">
        <v>6</v>
      </c>
      <c r="M2" s="6">
        <v>0</v>
      </c>
      <c r="N2" s="6" t="s">
        <v>6</v>
      </c>
      <c r="O2" s="16">
        <v>0</v>
      </c>
      <c r="X2" s="17">
        <v>1</v>
      </c>
      <c r="Y2" s="7">
        <v>0</v>
      </c>
      <c r="Z2" s="18">
        <v>1000.0001</v>
      </c>
      <c r="AA2" s="5"/>
      <c r="AC2" s="1"/>
    </row>
    <row r="3" hidden="1" outlineLevel="1">
      <c r="I3" s="4">
        <v>1</v>
      </c>
      <c r="J3" s="5">
        <f>K2</f>
        <v>0</v>
      </c>
      <c r="K3" s="19">
        <v>0.20000000000000001</v>
      </c>
      <c r="L3" s="6">
        <f>M2</f>
        <v>0</v>
      </c>
      <c r="M3" s="19">
        <v>0.041000000000000002</v>
      </c>
      <c r="N3" s="9">
        <f>O2</f>
        <v>0</v>
      </c>
      <c r="O3" s="20">
        <f t="shared" ref="O3:O8" si="0">M3</f>
        <v>0.041000000000000002</v>
      </c>
      <c r="X3" s="17">
        <v>2</v>
      </c>
      <c r="Y3" s="7">
        <f t="shared" ref="Y3:Y13" si="1">Z2+1</f>
        <v>1001.0001</v>
      </c>
      <c r="Z3" s="18">
        <v>1500.0001</v>
      </c>
      <c r="AA3" s="5"/>
      <c r="AC3" s="1"/>
    </row>
    <row r="4" hidden="1" outlineLevel="1">
      <c r="D4" s="5"/>
      <c r="I4" s="4">
        <v>2</v>
      </c>
      <c r="J4" s="5">
        <f t="shared" ref="J4:J9" si="2">K3+0.01</f>
        <v>0.21000000000000002</v>
      </c>
      <c r="K4" s="19">
        <v>0.25</v>
      </c>
      <c r="L4" s="6">
        <f t="shared" ref="L4:L8" si="3">M3+0.01</f>
        <v>0.051000000000000004</v>
      </c>
      <c r="M4" s="19">
        <v>0.070000000000000007</v>
      </c>
      <c r="N4" s="9">
        <f t="shared" ref="N4:N8" si="4">O3+0.01</f>
        <v>0.051000000000000004</v>
      </c>
      <c r="O4" s="20">
        <f t="shared" si="0"/>
        <v>0.070000000000000007</v>
      </c>
      <c r="X4" s="17">
        <v>3</v>
      </c>
      <c r="Y4" s="7">
        <f t="shared" si="1"/>
        <v>1501.0001</v>
      </c>
      <c r="Z4" s="18">
        <v>2000.0001</v>
      </c>
      <c r="AA4" s="5"/>
      <c r="AC4" s="1"/>
    </row>
    <row r="5" hidden="1" outlineLevel="1">
      <c r="I5" s="4">
        <v>3</v>
      </c>
      <c r="J5" s="5">
        <f t="shared" si="2"/>
        <v>0.26000000000000001</v>
      </c>
      <c r="K5" s="19">
        <v>0.29999999999999999</v>
      </c>
      <c r="L5" s="6">
        <f t="shared" si="3"/>
        <v>0.080000000000000002</v>
      </c>
      <c r="M5" s="19">
        <v>0.10000000000000001</v>
      </c>
      <c r="N5" s="9">
        <f t="shared" si="4"/>
        <v>0.080000000000000002</v>
      </c>
      <c r="O5" s="20">
        <f t="shared" si="0"/>
        <v>0.10000000000000001</v>
      </c>
      <c r="R5" s="1"/>
      <c r="S5" s="1"/>
      <c r="X5" s="17">
        <v>4</v>
      </c>
      <c r="Y5" s="7">
        <f t="shared" si="1"/>
        <v>2001.0001</v>
      </c>
      <c r="Z5" s="18">
        <v>3000.0000100000002</v>
      </c>
      <c r="AA5" s="5"/>
      <c r="AC5" s="1"/>
    </row>
    <row r="6" hidden="1" outlineLevel="1">
      <c r="I6" s="4">
        <v>4</v>
      </c>
      <c r="J6" s="5">
        <f t="shared" si="2"/>
        <v>0.31</v>
      </c>
      <c r="K6" s="19">
        <v>0.34999999999999998</v>
      </c>
      <c r="L6" s="6">
        <f t="shared" si="3"/>
        <v>0.11</v>
      </c>
      <c r="M6" s="19">
        <v>0.14999999999999999</v>
      </c>
      <c r="N6" s="9">
        <f t="shared" si="4"/>
        <v>0.11</v>
      </c>
      <c r="O6" s="20">
        <f t="shared" si="0"/>
        <v>0.14999999999999999</v>
      </c>
      <c r="R6" s="1"/>
      <c r="S6" s="1"/>
      <c r="X6" s="17">
        <v>5</v>
      </c>
      <c r="Y6" s="7">
        <f t="shared" si="1"/>
        <v>3001.0000100000002</v>
      </c>
      <c r="Z6" s="18">
        <v>4000.0000100000002</v>
      </c>
      <c r="AA6" s="5"/>
      <c r="AC6" s="1"/>
    </row>
    <row r="7" hidden="1" outlineLevel="1">
      <c r="I7" s="4">
        <v>5</v>
      </c>
      <c r="J7" s="5">
        <f t="shared" si="2"/>
        <v>0.35999999999999999</v>
      </c>
      <c r="K7" s="19">
        <v>0.45000000000000001</v>
      </c>
      <c r="L7" s="6">
        <f t="shared" si="3"/>
        <v>0.16</v>
      </c>
      <c r="M7" s="19">
        <v>0.20000000000000001</v>
      </c>
      <c r="N7" s="9">
        <f t="shared" si="4"/>
        <v>0.16</v>
      </c>
      <c r="O7" s="20">
        <f t="shared" si="0"/>
        <v>0.20000000000000001</v>
      </c>
      <c r="R7" s="1"/>
      <c r="S7" s="1"/>
      <c r="X7" s="17">
        <v>6</v>
      </c>
      <c r="Y7" s="7">
        <f t="shared" si="1"/>
        <v>4001.0000100000002</v>
      </c>
      <c r="Z7" s="18">
        <v>5000.0000099999997</v>
      </c>
      <c r="AA7" s="5"/>
      <c r="AC7" s="1"/>
    </row>
    <row r="8" hidden="1" outlineLevel="1">
      <c r="I8" s="4">
        <v>6</v>
      </c>
      <c r="J8" s="5">
        <f t="shared" si="2"/>
        <v>0.46000000000000002</v>
      </c>
      <c r="K8" s="19">
        <v>0.55000000000000004</v>
      </c>
      <c r="L8" s="6">
        <f t="shared" si="3"/>
        <v>0.21000000000000002</v>
      </c>
      <c r="M8" s="6">
        <v>1</v>
      </c>
      <c r="N8" s="9">
        <f t="shared" si="4"/>
        <v>0.21000000000000002</v>
      </c>
      <c r="O8" s="9">
        <f t="shared" si="0"/>
        <v>1</v>
      </c>
      <c r="R8" s="1"/>
      <c r="S8" s="1"/>
      <c r="X8" s="17">
        <v>7</v>
      </c>
      <c r="Y8" s="7">
        <f t="shared" si="1"/>
        <v>5001.0000099999997</v>
      </c>
      <c r="Z8" s="18">
        <v>8000.0000099999997</v>
      </c>
      <c r="AA8" s="5"/>
      <c r="AC8" s="1"/>
    </row>
    <row r="9" hidden="1" outlineLevel="1">
      <c r="I9" s="4">
        <v>7</v>
      </c>
      <c r="J9" s="5">
        <f t="shared" si="2"/>
        <v>0.56000000000000005</v>
      </c>
      <c r="K9" s="6">
        <v>1</v>
      </c>
      <c r="O9" s="9"/>
      <c r="R9" s="1"/>
      <c r="S9" s="1"/>
      <c r="X9" s="17">
        <v>8</v>
      </c>
      <c r="Y9" s="7">
        <f t="shared" si="1"/>
        <v>8001.0000099999997</v>
      </c>
      <c r="Z9" s="18">
        <v>10000.00001</v>
      </c>
      <c r="AA9" s="5"/>
      <c r="AC9" s="1"/>
    </row>
    <row r="10" hidden="1" outlineLevel="1">
      <c r="O10" s="9"/>
      <c r="X10" s="17">
        <v>9</v>
      </c>
      <c r="Y10" s="7">
        <f t="shared" si="1"/>
        <v>10001.00001</v>
      </c>
      <c r="Z10" s="18">
        <v>20000.00001</v>
      </c>
      <c r="AA10" s="5"/>
      <c r="AC10" s="1"/>
    </row>
    <row r="11" hidden="1" outlineLevel="1">
      <c r="O11" s="9"/>
      <c r="R11" s="1"/>
      <c r="S11" s="1"/>
      <c r="X11" s="17">
        <v>10</v>
      </c>
      <c r="Y11" s="7">
        <f t="shared" si="1"/>
        <v>20001.00001</v>
      </c>
      <c r="Z11" s="18">
        <v>25000.00001</v>
      </c>
      <c r="AA11" s="5"/>
      <c r="AC11" s="1"/>
      <c r="AF11" s="7"/>
      <c r="AG11" s="2"/>
    </row>
    <row r="12" hidden="1" outlineLevel="1">
      <c r="R12" s="1"/>
      <c r="S12" s="1"/>
      <c r="X12" s="17">
        <v>11</v>
      </c>
      <c r="Y12" s="7">
        <f t="shared" si="1"/>
        <v>25001.00001</v>
      </c>
      <c r="Z12" s="18">
        <v>30000.00001</v>
      </c>
      <c r="AA12" s="5"/>
      <c r="AC12" s="1"/>
    </row>
    <row r="13" hidden="1" outlineLevel="1">
      <c r="R13" s="1"/>
      <c r="S13" s="1"/>
      <c r="X13" s="17">
        <v>12</v>
      </c>
      <c r="Y13" s="7">
        <f t="shared" si="1"/>
        <v>30001.00001</v>
      </c>
      <c r="Z13" s="9">
        <v>100000</v>
      </c>
      <c r="AA13" s="5"/>
    </row>
    <row r="14" ht="16.5" collapsed="1">
      <c r="A14" s="21" t="s">
        <v>7</v>
      </c>
      <c r="X14" s="1"/>
      <c r="Y14" s="1"/>
      <c r="Z14" s="1"/>
    </row>
    <row r="15">
      <c r="K15" s="15" t="s">
        <v>8</v>
      </c>
      <c r="L15" s="15"/>
      <c r="N15" s="22">
        <f>COUNT(M19:M5600)</f>
        <v>3447</v>
      </c>
    </row>
    <row r="16" ht="12" customHeight="1">
      <c r="A16" s="23" t="s">
        <v>9</v>
      </c>
      <c r="B16" s="24"/>
      <c r="C16" s="25"/>
      <c r="E16" s="23" t="s">
        <v>10</v>
      </c>
      <c r="F16" s="25"/>
      <c r="G16" s="23" t="s">
        <v>11</v>
      </c>
      <c r="H16" s="24"/>
      <c r="I16" s="25"/>
      <c r="J16" s="26" t="s">
        <v>12</v>
      </c>
      <c r="K16" s="27"/>
      <c r="L16" s="27"/>
      <c r="M16" s="28"/>
      <c r="N16" s="29" t="s">
        <v>13</v>
      </c>
      <c r="O16" s="30"/>
      <c r="R16" s="23" t="s">
        <v>14</v>
      </c>
      <c r="S16" s="25"/>
      <c r="T16" s="23" t="s">
        <v>15</v>
      </c>
      <c r="U16" s="24"/>
      <c r="V16" s="24"/>
      <c r="W16" s="24"/>
      <c r="X16" s="24"/>
      <c r="Y16" s="24"/>
      <c r="Z16" s="25"/>
      <c r="AC16" s="23" t="s">
        <v>16</v>
      </c>
      <c r="AD16" s="24"/>
      <c r="AF16" s="7"/>
      <c r="AG16" s="2"/>
    </row>
    <row r="17" ht="36" customHeight="1">
      <c r="A17" s="31" t="s">
        <v>17</v>
      </c>
      <c r="B17" s="31" t="s">
        <v>18</v>
      </c>
      <c r="C17" s="32" t="s">
        <v>19</v>
      </c>
      <c r="D17" s="33" t="s">
        <v>20</v>
      </c>
      <c r="E17" s="34" t="s">
        <v>21</v>
      </c>
      <c r="F17" s="34" t="s">
        <v>22</v>
      </c>
      <c r="G17" s="35" t="s">
        <v>1</v>
      </c>
      <c r="H17" s="35" t="s">
        <v>2</v>
      </c>
      <c r="I17" s="36" t="s">
        <v>3</v>
      </c>
      <c r="J17" s="37" t="s">
        <v>23</v>
      </c>
      <c r="K17" s="38" t="s">
        <v>24</v>
      </c>
      <c r="L17" s="38" t="s">
        <v>25</v>
      </c>
      <c r="M17" s="38" t="s">
        <v>26</v>
      </c>
      <c r="N17" s="39" t="s">
        <v>27</v>
      </c>
      <c r="O17" s="40" t="s">
        <v>28</v>
      </c>
      <c r="P17" s="33" t="s">
        <v>29</v>
      </c>
      <c r="Q17" s="41" t="s">
        <v>30</v>
      </c>
      <c r="R17" s="35" t="s">
        <v>31</v>
      </c>
      <c r="S17" s="35" t="s">
        <v>32</v>
      </c>
      <c r="T17" s="39" t="s">
        <v>31</v>
      </c>
      <c r="U17" s="42" t="s">
        <v>33</v>
      </c>
      <c r="V17" s="43" t="s">
        <v>34</v>
      </c>
      <c r="W17" s="44" t="s">
        <v>35</v>
      </c>
      <c r="X17" s="45" t="s">
        <v>32</v>
      </c>
      <c r="Y17" s="42" t="s">
        <v>33</v>
      </c>
      <c r="Z17" s="46" t="s">
        <v>36</v>
      </c>
      <c r="AA17" s="47" t="s">
        <v>37</v>
      </c>
      <c r="AB17" s="47" t="s">
        <v>38</v>
      </c>
      <c r="AC17" s="48" t="s">
        <v>39</v>
      </c>
      <c r="AD17" s="49" t="s">
        <v>40</v>
      </c>
      <c r="AE17" s="50" t="s">
        <v>41</v>
      </c>
      <c r="AF17" s="51" t="s">
        <v>42</v>
      </c>
      <c r="AG17" s="41" t="s">
        <v>43</v>
      </c>
      <c r="AH17" s="52"/>
    </row>
    <row r="18" ht="12.75">
      <c r="A18" s="53"/>
      <c r="B18" s="53"/>
      <c r="C18" s="54"/>
      <c r="D18" s="55"/>
      <c r="E18" s="56"/>
      <c r="F18" s="56"/>
      <c r="G18" s="56"/>
      <c r="H18" s="56"/>
      <c r="I18" s="56"/>
      <c r="J18" s="57" t="s">
        <v>44</v>
      </c>
      <c r="K18" s="58" t="s">
        <v>44</v>
      </c>
      <c r="L18" s="58" t="s">
        <v>44</v>
      </c>
      <c r="M18" s="58" t="s">
        <v>44</v>
      </c>
      <c r="N18" s="59" t="s">
        <v>45</v>
      </c>
      <c r="O18" s="59" t="s">
        <v>46</v>
      </c>
      <c r="P18" s="55"/>
      <c r="Q18" s="53"/>
      <c r="R18" s="56"/>
      <c r="S18" s="56"/>
      <c r="T18" s="59" t="s">
        <v>47</v>
      </c>
      <c r="U18" s="60" t="s">
        <v>48</v>
      </c>
      <c r="V18" s="58" t="s">
        <v>47</v>
      </c>
      <c r="W18" s="59" t="s">
        <v>47</v>
      </c>
      <c r="X18" s="61" t="s">
        <v>47</v>
      </c>
      <c r="Y18" s="60" t="s">
        <v>48</v>
      </c>
      <c r="Z18" s="61" t="s">
        <v>47</v>
      </c>
      <c r="AA18" s="57" t="s">
        <v>49</v>
      </c>
      <c r="AB18" s="57" t="s">
        <v>50</v>
      </c>
      <c r="AC18" s="62"/>
      <c r="AD18" s="63"/>
      <c r="AE18" s="60"/>
      <c r="AF18" s="59" t="s">
        <v>47</v>
      </c>
      <c r="AG18" s="53"/>
    </row>
    <row r="19">
      <c r="A19" s="2"/>
      <c r="B19" s="2"/>
      <c r="C19" s="3">
        <v>40555</v>
      </c>
      <c r="D19" s="1"/>
      <c r="E19" s="4" t="s">
        <v>51</v>
      </c>
      <c r="G19" s="4" t="s">
        <v>51</v>
      </c>
      <c r="J19" s="5">
        <v>0.34999999999999998</v>
      </c>
      <c r="M19" s="6">
        <v>4.7699999999999996</v>
      </c>
      <c r="N19" s="7">
        <v>7100</v>
      </c>
      <c r="P19" s="1">
        <v>3</v>
      </c>
      <c r="Q19" s="2" t="s">
        <v>52</v>
      </c>
      <c r="R19" s="4" t="s">
        <v>51</v>
      </c>
      <c r="T19" s="7">
        <v>2561</v>
      </c>
      <c r="U19" s="8">
        <v>0.17999999999999999</v>
      </c>
      <c r="W19" s="7">
        <f>IF(R19="","",(T19*(1-U19)*(1+AE19))+V19)</f>
        <v>2730.0260000000003</v>
      </c>
      <c r="Z19" s="9" t="str">
        <f>IF(S19="","",(X19*(1-Y19)*(1+AE19)))</f>
        <v/>
      </c>
      <c r="AA19" s="64">
        <f>IF(Eingabe!G19="x",libCalc!A19,IF(Eingabe!H19="x",libCalc!B19,IF(Eingabe!I19="x",libCalc!C19,"")))</f>
        <v>0.096211275016187398</v>
      </c>
      <c r="AB19" s="5">
        <f>IF(AA19="","",AA19*M19)</f>
        <v>0.45892778182721383</v>
      </c>
      <c r="AC19" s="10">
        <f>IF(AA19="","",N19*1000/(AA19*1000000))</f>
        <v>73.795924633629852</v>
      </c>
      <c r="AD19" s="11">
        <f>IF(AB19="","",MAX(Z19,W19)/AB19)</f>
        <v>5948.7050209304052</v>
      </c>
      <c r="AE19" s="8">
        <f ca="1">IF(N19="","",IF(LOOKUP(YEAR(C19),Teuerung!$A$4:$A$29,Teuerung!$D$4:$D$29)="",0,LOOKUP(YEAR(C19),Teuerung!$A$4:$A$29,Teuerung!$D$4:$D$29)))</f>
        <v>0.29999999999999999</v>
      </c>
      <c r="AF19" s="7">
        <f t="shared" ref="AF19:AF82" ca="1" si="5">IF(P19="","",P19*MAX(W19,Z19))</f>
        <v>8190.0780000000013</v>
      </c>
      <c r="AG19" s="2"/>
      <c r="AH19" s="1"/>
      <c r="AI19" s="1"/>
    </row>
    <row r="20">
      <c r="A20" s="2"/>
      <c r="B20" s="2"/>
      <c r="C20" s="3">
        <v>40555</v>
      </c>
      <c r="D20" s="1"/>
      <c r="E20" s="4" t="s">
        <v>51</v>
      </c>
      <c r="G20" s="4" t="s">
        <v>51</v>
      </c>
      <c r="J20" s="5">
        <v>0.29999999999999999</v>
      </c>
      <c r="M20" s="6">
        <v>4.7699999999999996</v>
      </c>
      <c r="N20" s="7">
        <v>4800</v>
      </c>
      <c r="P20" s="1">
        <v>10</v>
      </c>
      <c r="Q20" s="2" t="s">
        <v>52</v>
      </c>
      <c r="R20" s="4" t="s">
        <v>51</v>
      </c>
      <c r="T20" s="7">
        <v>2065</v>
      </c>
      <c r="U20" s="8">
        <v>0.17999999999999999</v>
      </c>
      <c r="W20" s="7">
        <f>IF(R20="","",(T20*(1-U20)*(1+AE20))+V20)</f>
        <v>2201.2900000000004</v>
      </c>
      <c r="Z20" s="9" t="str">
        <f>IF(S20="","",(X20*(1-Y20)*(1+AE20)))</f>
        <v/>
      </c>
      <c r="AA20" s="64">
        <f>IF(Eingabe!G20="x",libCalc!A20,IF(Eingabe!H20="x",libCalc!B20,IF(Eingabe!I20="x",libCalc!C20,"")))</f>
        <v>0.070685834705770348</v>
      </c>
      <c r="AB20" s="5">
        <f>IF(AA20="","",AA20*M20)</f>
        <v>0.33717143154652451</v>
      </c>
      <c r="AC20" s="10">
        <f>IF(AA20="","",N20*1000/(AA20*1000000))</f>
        <v>67.906109052542007</v>
      </c>
      <c r="AD20" s="11">
        <f>IF(AB20="","",MAX(Z20,W20)/AB20)</f>
        <v>6528.6966630097068</v>
      </c>
      <c r="AE20" s="8">
        <f ca="1">IF(N20="","",IF(LOOKUP(YEAR(C20),Teuerung!$A$4:$A$29,Teuerung!$D$4:$D$29)="",0,LOOKUP(YEAR(C20),Teuerung!$A$4:$A$29,Teuerung!$D$4:$D$29)))</f>
        <v>0.29999999999999999</v>
      </c>
      <c r="AF20" s="7">
        <f t="shared" ca="1" si="5"/>
        <v>22012.900000000005</v>
      </c>
      <c r="AG20" s="2"/>
      <c r="AH20" s="1"/>
      <c r="AI20" s="1"/>
    </row>
    <row r="21">
      <c r="A21" s="2"/>
      <c r="B21" s="2"/>
      <c r="C21" s="3">
        <v>40555</v>
      </c>
      <c r="D21" s="1"/>
      <c r="E21" s="4" t="s">
        <v>51</v>
      </c>
      <c r="G21" s="4" t="s">
        <v>51</v>
      </c>
      <c r="J21" s="5">
        <v>0.29999999999999999</v>
      </c>
      <c r="M21" s="6">
        <v>2.8500000000000001</v>
      </c>
      <c r="N21" s="7">
        <v>6000</v>
      </c>
      <c r="P21" s="1">
        <v>2</v>
      </c>
      <c r="Q21" s="2" t="s">
        <v>52</v>
      </c>
      <c r="R21" s="4" t="s">
        <v>51</v>
      </c>
      <c r="T21" s="7">
        <v>1698</v>
      </c>
      <c r="U21" s="8">
        <v>0.17999999999999999</v>
      </c>
      <c r="W21" s="7">
        <f>IF(R21="","",(T21*(1-U21)*(1+AE21))+V21)</f>
        <v>1810.0680000000002</v>
      </c>
      <c r="Z21" s="9" t="str">
        <f>IF(S21="","",(X21*(1-Y21)*(1+AE21)))</f>
        <v/>
      </c>
      <c r="AA21" s="64">
        <f>IF(Eingabe!G21="x",libCalc!A21,IF(Eingabe!H21="x",libCalc!B21,IF(Eingabe!I21="x",libCalc!C21,"")))</f>
        <v>0.070685834705770348</v>
      </c>
      <c r="AB21" s="5">
        <f>IF(AA21="","",AA21*M21)</f>
        <v>0.2014546289114455</v>
      </c>
      <c r="AC21" s="10">
        <f>IF(AA21="","",N21*1000/(AA21*1000000))</f>
        <v>84.882636315677516</v>
      </c>
      <c r="AD21" s="11">
        <f>IF(AB21="","",MAX(Z21,W21)/AB21)</f>
        <v>8984.9908626108645</v>
      </c>
      <c r="AE21" s="8">
        <f ca="1">IF(N21="","",IF(LOOKUP(YEAR(C21),Teuerung!$A$4:$A$29,Teuerung!$D$4:$D$29)="",0,LOOKUP(YEAR(C21),Teuerung!$A$4:$A$29,Teuerung!$D$4:$D$29)))</f>
        <v>0.29999999999999999</v>
      </c>
      <c r="AF21" s="7">
        <f t="shared" ca="1" si="5"/>
        <v>3620.1360000000004</v>
      </c>
      <c r="AG21" s="2"/>
      <c r="AH21" s="1"/>
      <c r="AI21" s="1"/>
    </row>
    <row r="22">
      <c r="A22" s="2"/>
      <c r="B22" s="2"/>
      <c r="C22" s="3">
        <v>40555</v>
      </c>
      <c r="D22" s="1"/>
      <c r="E22" s="4" t="s">
        <v>51</v>
      </c>
      <c r="G22" s="4" t="s">
        <v>51</v>
      </c>
      <c r="J22" s="5">
        <v>0.29999999999999999</v>
      </c>
      <c r="M22" s="6">
        <v>2.8300000000000001</v>
      </c>
      <c r="N22" s="7">
        <v>5000</v>
      </c>
      <c r="P22" s="1">
        <v>3</v>
      </c>
      <c r="Q22" s="2" t="s">
        <v>52</v>
      </c>
      <c r="R22" s="4" t="s">
        <v>51</v>
      </c>
      <c r="T22" s="7">
        <v>1484</v>
      </c>
      <c r="U22" s="8">
        <v>0.17999999999999999</v>
      </c>
      <c r="W22" s="7">
        <f>IF(R22="","",(T22*(1-U22)*(1+AE22))+V22)</f>
        <v>1581.9440000000002</v>
      </c>
      <c r="Z22" s="9" t="str">
        <f>IF(S22="","",(X22*(1-Y22)*(1+AE22)))</f>
        <v/>
      </c>
      <c r="AA22" s="64">
        <f>IF(Eingabe!G22="x",libCalc!A22,IF(Eingabe!H22="x",libCalc!B22,IF(Eingabe!I22="x",libCalc!C22,"")))</f>
        <v>0.070685834705770348</v>
      </c>
      <c r="AB22" s="5">
        <f>IF(AA22="","",AA22*M22)</f>
        <v>0.20004091221733009</v>
      </c>
      <c r="AC22" s="10">
        <f>IF(AA22="","",N22*1000/(AA22*1000000))</f>
        <v>70.735530263064589</v>
      </c>
      <c r="AD22" s="11">
        <f>IF(AB22="","",MAX(Z22,W22)/AB22)</f>
        <v>7908.1023099981248</v>
      </c>
      <c r="AE22" s="8">
        <f ca="1">IF(N22="","",IF(LOOKUP(YEAR(C22),Teuerung!$A$4:$A$29,Teuerung!$D$4:$D$29)="",0,LOOKUP(YEAR(C22),Teuerung!$A$4:$A$29,Teuerung!$D$4:$D$29)))</f>
        <v>0.29999999999999999</v>
      </c>
      <c r="AF22" s="7">
        <f t="shared" ca="1" si="5"/>
        <v>4745.8320000000003</v>
      </c>
      <c r="AG22" s="2"/>
      <c r="AH22" s="1"/>
      <c r="AI22" s="1"/>
    </row>
    <row r="23">
      <c r="A23" s="2"/>
      <c r="B23" s="2"/>
      <c r="C23" s="3">
        <v>40555</v>
      </c>
      <c r="D23" s="1"/>
      <c r="E23" s="4" t="s">
        <v>51</v>
      </c>
      <c r="G23" s="4" t="s">
        <v>51</v>
      </c>
      <c r="J23" s="5">
        <v>0.29999999999999999</v>
      </c>
      <c r="M23" s="6">
        <v>2.7999999999999998</v>
      </c>
      <c r="N23" s="7">
        <v>7100</v>
      </c>
      <c r="P23" s="1">
        <v>15</v>
      </c>
      <c r="Q23" s="2" t="s">
        <v>52</v>
      </c>
      <c r="R23" s="4" t="s">
        <v>51</v>
      </c>
      <c r="T23" s="7">
        <v>2058</v>
      </c>
      <c r="U23" s="8">
        <v>0.17999999999999999</v>
      </c>
      <c r="W23" s="7">
        <f>IF(R23="","",(T23*(1-U23)*(1+AE23))+V23)</f>
        <v>2193.8280000000004</v>
      </c>
      <c r="Z23" s="9" t="str">
        <f>IF(S23="","",(X23*(1-Y23)*(1+AE23)))</f>
        <v/>
      </c>
      <c r="AA23" s="64">
        <f>IF(Eingabe!G23="x",libCalc!A23,IF(Eingabe!H23="x",libCalc!B23,IF(Eingabe!I23="x",libCalc!C23,"")))</f>
        <v>0.070685834705770348</v>
      </c>
      <c r="AB23" s="5">
        <f>IF(AA23="","",AA23*M23)</f>
        <v>0.19792033717615695</v>
      </c>
      <c r="AC23" s="10">
        <f>IF(AA23="","",N23*1000/(AA23*1000000))</f>
        <v>100.44445297355172</v>
      </c>
      <c r="AD23" s="11">
        <f>IF(AB23="","",MAX(Z23,W23)/AB23)</f>
        <v>11084.399063282752</v>
      </c>
      <c r="AE23" s="8">
        <f ca="1">IF(N23="","",IF(LOOKUP(YEAR(C23),Teuerung!$A$4:$A$29,Teuerung!$D$4:$D$29)="",0,LOOKUP(YEAR(C23),Teuerung!$A$4:$A$29,Teuerung!$D$4:$D$29)))</f>
        <v>0.29999999999999999</v>
      </c>
      <c r="AF23" s="7">
        <f t="shared" ca="1" si="5"/>
        <v>32907.420000000006</v>
      </c>
      <c r="AG23" s="2"/>
      <c r="AH23" s="1"/>
      <c r="AI23" s="1"/>
    </row>
    <row r="24">
      <c r="A24" s="2"/>
      <c r="B24" s="2"/>
      <c r="C24" s="3">
        <v>40555</v>
      </c>
      <c r="D24" s="1"/>
      <c r="E24" s="4" t="s">
        <v>51</v>
      </c>
      <c r="G24" s="4" t="s">
        <v>51</v>
      </c>
      <c r="J24" s="5">
        <v>0.34999999999999998</v>
      </c>
      <c r="M24" s="6">
        <v>2.7999999999999998</v>
      </c>
      <c r="N24" s="7">
        <v>8600</v>
      </c>
      <c r="P24" s="1">
        <v>3</v>
      </c>
      <c r="Q24" s="2" t="s">
        <v>52</v>
      </c>
      <c r="R24" s="4" t="s">
        <v>51</v>
      </c>
      <c r="T24" s="7">
        <v>2319</v>
      </c>
      <c r="U24" s="8">
        <v>0.17999999999999999</v>
      </c>
      <c r="W24" s="7">
        <f>IF(R24="","",(T24*(1-U24)*(1+AE24))+V24)</f>
        <v>2472.0540000000001</v>
      </c>
      <c r="Z24" s="9" t="str">
        <f>IF(S24="","",(X24*(1-Y24)*(1+AE24)))</f>
        <v/>
      </c>
      <c r="AA24" s="64">
        <f>IF(Eingabe!G24="x",libCalc!A24,IF(Eingabe!H24="x",libCalc!B24,IF(Eingabe!I24="x",libCalc!C24,"")))</f>
        <v>0.096211275016187398</v>
      </c>
      <c r="AB24" s="5">
        <f>IF(AA24="","",AA24*M24)</f>
        <v>0.26939157004532471</v>
      </c>
      <c r="AC24" s="10">
        <f>IF(AA24="","",N24*1000/(AA24*1000000))</f>
        <v>89.386612936509394</v>
      </c>
      <c r="AD24" s="11">
        <f>IF(AB24="","",MAX(Z24,W24)/AB24)</f>
        <v>9176.4341385444277</v>
      </c>
      <c r="AE24" s="8">
        <f ca="1">IF(N24="","",IF(LOOKUP(YEAR(C24),Teuerung!$A$4:$A$29,Teuerung!$D$4:$D$29)="",0,LOOKUP(YEAR(C24),Teuerung!$A$4:$A$29,Teuerung!$D$4:$D$29)))</f>
        <v>0.29999999999999999</v>
      </c>
      <c r="AF24" s="7">
        <f t="shared" ca="1" si="5"/>
        <v>7416.1620000000003</v>
      </c>
      <c r="AG24" s="2"/>
      <c r="AH24" s="1"/>
      <c r="AI24" s="1"/>
    </row>
    <row r="25">
      <c r="A25" s="2"/>
      <c r="B25" s="2"/>
      <c r="C25" s="3">
        <v>40555</v>
      </c>
      <c r="D25" s="1"/>
      <c r="E25" s="4" t="s">
        <v>51</v>
      </c>
      <c r="G25" s="4" t="s">
        <v>51</v>
      </c>
      <c r="J25" s="5">
        <v>0.29999999999999999</v>
      </c>
      <c r="M25" s="6">
        <v>2.73</v>
      </c>
      <c r="N25" s="7">
        <v>7000</v>
      </c>
      <c r="P25" s="1">
        <v>6</v>
      </c>
      <c r="Q25" s="2" t="s">
        <v>52</v>
      </c>
      <c r="R25" s="4" t="s">
        <v>51</v>
      </c>
      <c r="T25" s="7">
        <v>1988</v>
      </c>
      <c r="U25" s="8">
        <v>0.17999999999999999</v>
      </c>
      <c r="W25" s="7">
        <f>IF(R25="","",(T25*(1-U25)*(1+AE25))+V25)</f>
        <v>2119.2080000000001</v>
      </c>
      <c r="Z25" s="9" t="str">
        <f>IF(S25="","",(X25*(1-Y25)*(1+AE25)))</f>
        <v/>
      </c>
      <c r="AA25" s="64">
        <f>IF(Eingabe!G25="x",libCalc!A25,IF(Eingabe!H25="x",libCalc!B25,IF(Eingabe!I25="x",libCalc!C25,"")))</f>
        <v>0.070685834705770348</v>
      </c>
      <c r="AB25" s="5">
        <f>IF(AA25="","",AA25*M25)</f>
        <v>0.19297232874675305</v>
      </c>
      <c r="AC25" s="10">
        <f>IF(AA25="","",N25*1000/(AA25*1000000))</f>
        <v>99.029742368290428</v>
      </c>
      <c r="AD25" s="11">
        <f>IF(AB25="","",MAX(Z25,W25)/AB25)</f>
        <v>10981.926858441655</v>
      </c>
      <c r="AE25" s="8">
        <f ca="1">IF(N25="","",IF(LOOKUP(YEAR(C25),Teuerung!$A$4:$A$29,Teuerung!$D$4:$D$29)="",0,LOOKUP(YEAR(C25),Teuerung!$A$4:$A$29,Teuerung!$D$4:$D$29)))</f>
        <v>0.29999999999999999</v>
      </c>
      <c r="AF25" s="7">
        <f t="shared" ca="1" si="5"/>
        <v>12715.248</v>
      </c>
      <c r="AG25" s="2"/>
      <c r="AH25" s="1"/>
      <c r="AI25" s="1"/>
    </row>
    <row r="26">
      <c r="A26" s="2"/>
      <c r="B26" s="2"/>
      <c r="C26" s="3">
        <v>40555</v>
      </c>
      <c r="D26" s="1"/>
      <c r="E26" s="4" t="s">
        <v>51</v>
      </c>
      <c r="G26" s="4" t="s">
        <v>51</v>
      </c>
      <c r="J26" s="5">
        <v>0.34999999999999998</v>
      </c>
      <c r="M26" s="6">
        <v>2.73</v>
      </c>
      <c r="N26" s="7">
        <v>8300</v>
      </c>
      <c r="P26" s="1">
        <v>5</v>
      </c>
      <c r="Q26" s="2" t="s">
        <v>52</v>
      </c>
      <c r="R26" s="4" t="s">
        <v>51</v>
      </c>
      <c r="T26" s="7">
        <v>2090</v>
      </c>
      <c r="U26" s="8">
        <v>0.17999999999999999</v>
      </c>
      <c r="W26" s="7">
        <f>IF(R26="","",(T26*(1-U26)*(1+AE26))+V26)</f>
        <v>2227.9400000000005</v>
      </c>
      <c r="Z26" s="9" t="str">
        <f>IF(S26="","",(X26*(1-Y26)*(1+AE26)))</f>
        <v/>
      </c>
      <c r="AA26" s="64">
        <f>IF(Eingabe!G26="x",libCalc!A26,IF(Eingabe!H26="x",libCalc!B26,IF(Eingabe!I26="x",libCalc!C26,"")))</f>
        <v>0.096211275016187398</v>
      </c>
      <c r="AB26" s="5">
        <f>IF(AA26="","",AA26*M26)</f>
        <v>0.26265678079419158</v>
      </c>
      <c r="AC26" s="10">
        <f>IF(AA26="","",N26*1000/(AA26*1000000))</f>
        <v>86.268475275933483</v>
      </c>
      <c r="AD26" s="11">
        <f>IF(AB26="","",MAX(Z26,W26)/AB26)</f>
        <v>8482.3243217380877</v>
      </c>
      <c r="AE26" s="8">
        <f ca="1">IF(N26="","",IF(LOOKUP(YEAR(C26),Teuerung!$A$4:$A$29,Teuerung!$D$4:$D$29)="",0,LOOKUP(YEAR(C26),Teuerung!$A$4:$A$29,Teuerung!$D$4:$D$29)))</f>
        <v>0.29999999999999999</v>
      </c>
      <c r="AF26" s="7">
        <f t="shared" ca="1" si="5"/>
        <v>11139.700000000003</v>
      </c>
      <c r="AG26" s="2"/>
      <c r="AH26" s="1"/>
      <c r="AI26" s="1"/>
    </row>
    <row r="27">
      <c r="A27" s="2"/>
      <c r="B27" s="2"/>
      <c r="C27" s="3">
        <v>40555</v>
      </c>
      <c r="D27" s="1"/>
      <c r="E27" s="4" t="s">
        <v>51</v>
      </c>
      <c r="G27" s="4" t="s">
        <v>51</v>
      </c>
      <c r="J27" s="5">
        <v>0.29999999999999999</v>
      </c>
      <c r="M27" s="6">
        <v>2.6800000000000002</v>
      </c>
      <c r="N27" s="7">
        <v>2500</v>
      </c>
      <c r="P27" s="1">
        <v>1</v>
      </c>
      <c r="Q27" s="2" t="s">
        <v>52</v>
      </c>
      <c r="R27" s="4" t="s">
        <v>51</v>
      </c>
      <c r="T27" s="7">
        <v>914</v>
      </c>
      <c r="U27" s="8">
        <v>0.17999999999999999</v>
      </c>
      <c r="W27" s="7">
        <f>IF(R27="","",(T27*(1-U27)*(1+AE27))+V27)</f>
        <v>974.32400000000007</v>
      </c>
      <c r="Z27" s="9" t="str">
        <f>IF(S27="","",(X27*(1-Y27)*(1+AE27)))</f>
        <v/>
      </c>
      <c r="AA27" s="64">
        <f>IF(Eingabe!G27="x",libCalc!A27,IF(Eingabe!H27="x",libCalc!B27,IF(Eingabe!I27="x",libCalc!C27,"")))</f>
        <v>0.070685834705770348</v>
      </c>
      <c r="AB27" s="5">
        <f>IF(AA27="","",AA27*M27)</f>
        <v>0.18943803701146456</v>
      </c>
      <c r="AC27" s="10">
        <f>IF(AA27="","",N27*1000/(AA27*1000000))</f>
        <v>35.367765131532295</v>
      </c>
      <c r="AD27" s="11">
        <f>IF(AB27="","",MAX(Z27,W27)/AB27)</f>
        <v>5143.2331931365779</v>
      </c>
      <c r="AE27" s="8">
        <f ca="1">IF(N27="","",IF(LOOKUP(YEAR(C27),Teuerung!$A$4:$A$29,Teuerung!$D$4:$D$29)="",0,LOOKUP(YEAR(C27),Teuerung!$A$4:$A$29,Teuerung!$D$4:$D$29)))</f>
        <v>0.29999999999999999</v>
      </c>
      <c r="AF27" s="7">
        <f t="shared" ca="1" si="5"/>
        <v>974.32400000000007</v>
      </c>
      <c r="AG27" s="2"/>
      <c r="AH27" s="1"/>
      <c r="AI27" s="1"/>
    </row>
    <row r="28">
      <c r="A28" s="2"/>
      <c r="B28" s="2"/>
      <c r="C28" s="3">
        <v>40555</v>
      </c>
      <c r="D28" s="1"/>
      <c r="E28" s="4" t="s">
        <v>51</v>
      </c>
      <c r="G28" s="4" t="s">
        <v>51</v>
      </c>
      <c r="J28" s="5">
        <v>0.29999999999999999</v>
      </c>
      <c r="M28" s="6">
        <v>2.6299999999999999</v>
      </c>
      <c r="N28" s="7">
        <v>4000</v>
      </c>
      <c r="P28" s="1">
        <v>10</v>
      </c>
      <c r="Q28" s="2" t="s">
        <v>52</v>
      </c>
      <c r="R28" s="4" t="s">
        <v>51</v>
      </c>
      <c r="T28" s="7">
        <v>1170</v>
      </c>
      <c r="U28" s="8">
        <v>0.17999999999999999</v>
      </c>
      <c r="W28" s="7">
        <f>IF(R28="","",(T28*(1-U28)*(1+AE28))+V28)</f>
        <v>1247.2200000000003</v>
      </c>
      <c r="Z28" s="9" t="str">
        <f>IF(S28="","",(X28*(1-Y28)*(1+AE28)))</f>
        <v/>
      </c>
      <c r="AA28" s="64">
        <f>IF(Eingabe!G28="x",libCalc!A28,IF(Eingabe!H28="x",libCalc!B28,IF(Eingabe!I28="x",libCalc!C28,"")))</f>
        <v>0.070685834705770348</v>
      </c>
      <c r="AB28" s="5">
        <f>IF(AA28="","",AA28*M28)</f>
        <v>0.18590374527617601</v>
      </c>
      <c r="AC28" s="10">
        <f>IF(AA28="","",N28*1000/(AA28*1000000))</f>
        <v>56.58842421045167</v>
      </c>
      <c r="AD28" s="11">
        <f>IF(AB28="","",MAX(Z28,W28)/AB28)</f>
        <v>6708.9557456045204</v>
      </c>
      <c r="AE28" s="8">
        <f ca="1">IF(N28="","",IF(LOOKUP(YEAR(C28),Teuerung!$A$4:$A$29,Teuerung!$D$4:$D$29)="",0,LOOKUP(YEAR(C28),Teuerung!$A$4:$A$29,Teuerung!$D$4:$D$29)))</f>
        <v>0.29999999999999999</v>
      </c>
      <c r="AF28" s="7">
        <f t="shared" ca="1" si="5"/>
        <v>12472.200000000003</v>
      </c>
      <c r="AG28" s="2"/>
      <c r="AH28" s="1"/>
      <c r="AI28" s="1"/>
    </row>
    <row r="29">
      <c r="A29" s="2"/>
      <c r="B29" s="2"/>
      <c r="C29" s="3">
        <v>40555</v>
      </c>
      <c r="D29" s="1"/>
      <c r="E29" s="4" t="s">
        <v>51</v>
      </c>
      <c r="G29" s="4" t="s">
        <v>51</v>
      </c>
      <c r="J29" s="5">
        <v>0.34999999999999998</v>
      </c>
      <c r="M29" s="6">
        <v>3.2799999999999998</v>
      </c>
      <c r="N29" s="7">
        <v>6600</v>
      </c>
      <c r="P29" s="1">
        <v>1</v>
      </c>
      <c r="Q29" s="2" t="s">
        <v>52</v>
      </c>
      <c r="R29" s="4" t="s">
        <v>51</v>
      </c>
      <c r="T29" s="7">
        <v>1714</v>
      </c>
      <c r="U29" s="8">
        <v>0.17999999999999999</v>
      </c>
      <c r="W29" s="7">
        <f>IF(R29="","",(T29*(1-U29)*(1+AE29))+V29)</f>
        <v>1827.124</v>
      </c>
      <c r="Z29" s="9" t="str">
        <f>IF(S29="","",(X29*(1-Y29)*(1+AE29)))</f>
        <v/>
      </c>
      <c r="AA29" s="64">
        <f>IF(Eingabe!G29="x",libCalc!A29,IF(Eingabe!H29="x",libCalc!B29,IF(Eingabe!I29="x",libCalc!C29,"")))</f>
        <v>0.096211275016187398</v>
      </c>
      <c r="AB29" s="5">
        <f>IF(AA29="","",AA29*M29)</f>
        <v>0.31557298205309464</v>
      </c>
      <c r="AC29" s="10">
        <f>IF(AA29="","",N29*1000/(AA29*1000000))</f>
        <v>68.599028532670005</v>
      </c>
      <c r="AD29" s="11">
        <f>IF(AB29="","",MAX(Z29,W29)/AB29)</f>
        <v>5789.861946079368</v>
      </c>
      <c r="AE29" s="8">
        <f ca="1">IF(N29="","",IF(LOOKUP(YEAR(C29),Teuerung!$A$4:$A$29,Teuerung!$D$4:$D$29)="",0,LOOKUP(YEAR(C29),Teuerung!$A$4:$A$29,Teuerung!$D$4:$D$29)))</f>
        <v>0.29999999999999999</v>
      </c>
      <c r="AF29" s="7">
        <f t="shared" ca="1" si="5"/>
        <v>1827.124</v>
      </c>
      <c r="AG29" s="2"/>
      <c r="AH29" s="1"/>
      <c r="AI29" s="1"/>
    </row>
    <row r="30">
      <c r="A30" s="2"/>
      <c r="B30" s="2"/>
      <c r="C30" s="3">
        <v>40555</v>
      </c>
      <c r="D30" s="1"/>
      <c r="E30" s="4" t="s">
        <v>51</v>
      </c>
      <c r="G30" s="4" t="s">
        <v>51</v>
      </c>
      <c r="J30" s="5">
        <v>0.29999999999999999</v>
      </c>
      <c r="M30" s="6">
        <v>2.98</v>
      </c>
      <c r="N30" s="7">
        <v>4000</v>
      </c>
      <c r="P30" s="1">
        <v>2</v>
      </c>
      <c r="Q30" s="2" t="s">
        <v>52</v>
      </c>
      <c r="R30" s="4" t="s">
        <v>51</v>
      </c>
      <c r="T30" s="7">
        <v>1134</v>
      </c>
      <c r="U30" s="8">
        <v>0.17999999999999999</v>
      </c>
      <c r="W30" s="7">
        <f>IF(R30="","",(T30*(1-U30)*(1+AE30))+V30)</f>
        <v>1208.8440000000003</v>
      </c>
      <c r="Z30" s="9" t="str">
        <f>IF(S30="","",(X30*(1-Y30)*(1+AE30)))</f>
        <v/>
      </c>
      <c r="AA30" s="64">
        <f>IF(Eingabe!G30="x",libCalc!A30,IF(Eingabe!H30="x",libCalc!B30,IF(Eingabe!I30="x",libCalc!C30,"")))</f>
        <v>0.070685834705770348</v>
      </c>
      <c r="AB30" s="5">
        <f>IF(AA30="","",AA30*M30)</f>
        <v>0.21064378742319564</v>
      </c>
      <c r="AC30" s="10">
        <f>IF(AA30="","",N30*1000/(AA30*1000000))</f>
        <v>56.58842421045167</v>
      </c>
      <c r="AD30" s="11">
        <f>IF(AB30="","",MAX(Z30,W30)/AB30)</f>
        <v>5738.8068016996021</v>
      </c>
      <c r="AE30" s="8">
        <f ca="1">IF(N30="","",IF(LOOKUP(YEAR(C30),Teuerung!$A$4:$A$29,Teuerung!$D$4:$D$29)="",0,LOOKUP(YEAR(C30),Teuerung!$A$4:$A$29,Teuerung!$D$4:$D$29)))</f>
        <v>0.29999999999999999</v>
      </c>
      <c r="AF30" s="7">
        <f t="shared" ca="1" si="5"/>
        <v>2417.6880000000006</v>
      </c>
      <c r="AG30" s="2"/>
      <c r="AH30" s="1"/>
      <c r="AI30" s="1"/>
    </row>
    <row r="31">
      <c r="A31" s="2"/>
      <c r="B31" s="2"/>
      <c r="C31" s="3">
        <v>40555</v>
      </c>
      <c r="D31" s="1"/>
      <c r="E31" s="4" t="s">
        <v>51</v>
      </c>
      <c r="G31" s="4" t="s">
        <v>51</v>
      </c>
      <c r="J31" s="5">
        <v>0.29999999999999999</v>
      </c>
      <c r="M31" s="6">
        <v>2.9500000000000002</v>
      </c>
      <c r="N31" s="7">
        <v>6600</v>
      </c>
      <c r="P31" s="1">
        <v>14</v>
      </c>
      <c r="Q31" s="2" t="s">
        <v>52</v>
      </c>
      <c r="R31" s="4" t="s">
        <v>51</v>
      </c>
      <c r="T31" s="7">
        <v>1709</v>
      </c>
      <c r="U31" s="8">
        <v>0.17999999999999999</v>
      </c>
      <c r="W31" s="7">
        <f>IF(R31="","",(T31*(1-U31)*(1+AE31))+V31)</f>
        <v>1821.7940000000001</v>
      </c>
      <c r="Z31" s="9" t="str">
        <f>IF(S31="","",(X31*(1-Y31)*(1+AE31)))</f>
        <v/>
      </c>
      <c r="AA31" s="64">
        <f>IF(Eingabe!G31="x",libCalc!A31,IF(Eingabe!H31="x",libCalc!B31,IF(Eingabe!I31="x",libCalc!C31,"")))</f>
        <v>0.070685834705770348</v>
      </c>
      <c r="AB31" s="5">
        <f>IF(AA31="","",AA31*M31)</f>
        <v>0.20852321238202254</v>
      </c>
      <c r="AC31" s="10">
        <f>IF(AA31="","",N31*1000/(AA31*1000000))</f>
        <v>93.370899947245263</v>
      </c>
      <c r="AD31" s="11">
        <f>IF(AB31="","",MAX(Z31,W31)/AB31)</f>
        <v>8736.6484488182705</v>
      </c>
      <c r="AE31" s="8">
        <f ca="1">IF(N31="","",IF(LOOKUP(YEAR(C31),Teuerung!$A$4:$A$29,Teuerung!$D$4:$D$29)="",0,LOOKUP(YEAR(C31),Teuerung!$A$4:$A$29,Teuerung!$D$4:$D$29)))</f>
        <v>0.29999999999999999</v>
      </c>
      <c r="AF31" s="7">
        <f t="shared" ca="1" si="5"/>
        <v>25505.116000000002</v>
      </c>
      <c r="AG31" s="2"/>
      <c r="AH31" s="1"/>
      <c r="AI31" s="1"/>
    </row>
    <row r="32">
      <c r="A32" s="2"/>
      <c r="B32" s="2"/>
      <c r="C32" s="3">
        <v>40555</v>
      </c>
      <c r="D32" s="1"/>
      <c r="E32" s="4" t="s">
        <v>51</v>
      </c>
      <c r="G32" s="4" t="s">
        <v>51</v>
      </c>
      <c r="J32" s="5">
        <v>0.29999999999999999</v>
      </c>
      <c r="M32" s="6">
        <v>2.9500000000000002</v>
      </c>
      <c r="N32" s="7">
        <v>7500</v>
      </c>
      <c r="P32" s="1">
        <v>7</v>
      </c>
      <c r="Q32" s="2" t="s">
        <v>52</v>
      </c>
      <c r="R32" s="4" t="s">
        <v>51</v>
      </c>
      <c r="T32" s="7">
        <v>1872</v>
      </c>
      <c r="U32" s="8">
        <v>0.17999999999999999</v>
      </c>
      <c r="W32" s="7">
        <f>IF(R32="","",(T32*(1-U32)*(1+AE32))+V32)</f>
        <v>1995.5520000000004</v>
      </c>
      <c r="Z32" s="9" t="str">
        <f>IF(S32="","",(X32*(1-Y32)*(1+AE32)))</f>
        <v/>
      </c>
      <c r="AA32" s="64">
        <f>IF(Eingabe!G32="x",libCalc!A32,IF(Eingabe!H32="x",libCalc!B32,IF(Eingabe!I32="x",libCalc!C32,"")))</f>
        <v>0.070685834705770348</v>
      </c>
      <c r="AB32" s="5">
        <f>IF(AA32="","",AA32*M32)</f>
        <v>0.20852321238202254</v>
      </c>
      <c r="AC32" s="10">
        <f>IF(AA32="","",N32*1000/(AA32*1000000))</f>
        <v>106.10329539459688</v>
      </c>
      <c r="AD32" s="11">
        <f>IF(AB32="","",MAX(Z32,W32)/AB32)</f>
        <v>9569.9273822046835</v>
      </c>
      <c r="AE32" s="8">
        <f ca="1">IF(N32="","",IF(LOOKUP(YEAR(C32),Teuerung!$A$4:$A$29,Teuerung!$D$4:$D$29)="",0,LOOKUP(YEAR(C32),Teuerung!$A$4:$A$29,Teuerung!$D$4:$D$29)))</f>
        <v>0.29999999999999999</v>
      </c>
      <c r="AF32" s="7">
        <f t="shared" ca="1" si="5"/>
        <v>13968.864000000003</v>
      </c>
      <c r="AG32" s="2"/>
      <c r="AH32" s="1"/>
      <c r="AI32" s="1"/>
    </row>
    <row r="33">
      <c r="A33" s="2"/>
      <c r="B33" s="2"/>
      <c r="C33" s="3">
        <v>40555</v>
      </c>
      <c r="D33" s="1"/>
      <c r="E33" s="4" t="s">
        <v>51</v>
      </c>
      <c r="G33" s="4" t="s">
        <v>51</v>
      </c>
      <c r="J33" s="5">
        <v>0.29999999999999999</v>
      </c>
      <c r="M33" s="6">
        <v>2.8999999999999999</v>
      </c>
      <c r="N33" s="7">
        <v>3200</v>
      </c>
      <c r="P33" s="1">
        <v>5</v>
      </c>
      <c r="Q33" s="2" t="s">
        <v>52</v>
      </c>
      <c r="R33" s="4" t="s">
        <v>51</v>
      </c>
      <c r="T33" s="7">
        <v>814</v>
      </c>
      <c r="U33" s="8">
        <v>0.17999999999999999</v>
      </c>
      <c r="W33" s="7">
        <f>IF(R33="","",(T33*(1-U33)*(1+AE33))+V33)</f>
        <v>867.72400000000005</v>
      </c>
      <c r="Z33" s="9" t="str">
        <f>IF(S33="","",(X33*(1-Y33)*(1+AE33)))</f>
        <v/>
      </c>
      <c r="AA33" s="64">
        <f>IF(Eingabe!G33="x",libCalc!A33,IF(Eingabe!H33="x",libCalc!B33,IF(Eingabe!I33="x",libCalc!C33,"")))</f>
        <v>0.070685834705770348</v>
      </c>
      <c r="AB33" s="5">
        <f>IF(AA33="","",AA33*M33)</f>
        <v>0.20498892064673399</v>
      </c>
      <c r="AC33" s="10">
        <f>IF(AA33="","",N33*1000/(AA33*1000000))</f>
        <v>45.27073936836134</v>
      </c>
      <c r="AD33" s="11">
        <f>IF(AB33="","",MAX(Z33,W33)/AB33)</f>
        <v>4233.0287766887914</v>
      </c>
      <c r="AE33" s="8">
        <f ca="1">IF(N33="","",IF(LOOKUP(YEAR(C33),Teuerung!$A$4:$A$29,Teuerung!$D$4:$D$29)="",0,LOOKUP(YEAR(C33),Teuerung!$A$4:$A$29,Teuerung!$D$4:$D$29)))</f>
        <v>0.29999999999999999</v>
      </c>
      <c r="AF33" s="7">
        <f t="shared" ca="1" si="5"/>
        <v>4338.6199999999999</v>
      </c>
      <c r="AG33" s="2"/>
      <c r="AH33" s="1"/>
      <c r="AI33" s="1"/>
    </row>
    <row r="34">
      <c r="A34" s="2"/>
      <c r="B34" s="2"/>
      <c r="C34" s="3">
        <v>40555</v>
      </c>
      <c r="D34" s="1"/>
      <c r="E34" s="4" t="s">
        <v>51</v>
      </c>
      <c r="G34" s="4" t="s">
        <v>51</v>
      </c>
      <c r="J34" s="5">
        <v>0.29999999999999999</v>
      </c>
      <c r="M34" s="6">
        <v>2.8799999999999999</v>
      </c>
      <c r="N34" s="7">
        <v>6600</v>
      </c>
      <c r="P34" s="1">
        <v>3</v>
      </c>
      <c r="Q34" s="2" t="s">
        <v>52</v>
      </c>
      <c r="R34" s="4" t="s">
        <v>51</v>
      </c>
      <c r="T34" s="7">
        <v>1540</v>
      </c>
      <c r="U34" s="8">
        <v>0.17999999999999999</v>
      </c>
      <c r="W34" s="7">
        <f>IF(R34="","",(T34*(1-U34)*(1+AE34))+V34)</f>
        <v>1641.6400000000003</v>
      </c>
      <c r="Z34" s="9" t="str">
        <f>IF(S34="","",(X34*(1-Y34)*(1+AE34)))</f>
        <v/>
      </c>
      <c r="AA34" s="64">
        <f>IF(Eingabe!G34="x",libCalc!A34,IF(Eingabe!H34="x",libCalc!B34,IF(Eingabe!I34="x",libCalc!C34,"")))</f>
        <v>0.070685834705770348</v>
      </c>
      <c r="AB34" s="5">
        <f>IF(AA34="","",AA34*M34)</f>
        <v>0.20357520395261861</v>
      </c>
      <c r="AC34" s="10">
        <f>IF(AA34="","",N34*1000/(AA34*1000000))</f>
        <v>93.370899947245263</v>
      </c>
      <c r="AD34" s="11">
        <f>IF(AB34="","",MAX(Z34,W34)/AB34)</f>
        <v>8064.0469375734292</v>
      </c>
      <c r="AE34" s="8">
        <f ca="1">IF(N34="","",IF(LOOKUP(YEAR(C34),Teuerung!$A$4:$A$29,Teuerung!$D$4:$D$29)="",0,LOOKUP(YEAR(C34),Teuerung!$A$4:$A$29,Teuerung!$D$4:$D$29)))</f>
        <v>0.29999999999999999</v>
      </c>
      <c r="AF34" s="7">
        <f t="shared" ca="1" si="5"/>
        <v>4924.920000000001</v>
      </c>
      <c r="AG34" s="2"/>
      <c r="AH34" s="1"/>
      <c r="AI34" s="1"/>
    </row>
    <row r="35">
      <c r="A35" s="2"/>
      <c r="B35" s="2"/>
      <c r="C35" s="3">
        <v>40555</v>
      </c>
      <c r="D35" s="1"/>
      <c r="E35" s="4" t="s">
        <v>51</v>
      </c>
      <c r="G35" s="4" t="s">
        <v>51</v>
      </c>
      <c r="J35" s="5">
        <v>0.29999999999999999</v>
      </c>
      <c r="M35" s="6">
        <v>2.8100000000000001</v>
      </c>
      <c r="N35" s="7">
        <v>4000</v>
      </c>
      <c r="P35" s="1">
        <v>2</v>
      </c>
      <c r="Q35" s="2" t="s">
        <v>52</v>
      </c>
      <c r="R35" s="4" t="s">
        <v>51</v>
      </c>
      <c r="T35" s="7">
        <v>1087</v>
      </c>
      <c r="U35" s="8">
        <v>0.17999999999999999</v>
      </c>
      <c r="W35" s="7">
        <f>IF(R35="","",(T35*(1-U35)*(1+AE35))+V35)</f>
        <v>1158.7420000000002</v>
      </c>
      <c r="Z35" s="9" t="str">
        <f>IF(S35="","",(X35*(1-Y35)*(1+AE35)))</f>
        <v/>
      </c>
      <c r="AA35" s="64">
        <f>IF(Eingabe!G35="x",libCalc!A35,IF(Eingabe!H35="x",libCalc!B35,IF(Eingabe!I35="x",libCalc!C35,"")))</f>
        <v>0.070685834705770348</v>
      </c>
      <c r="AB35" s="5">
        <f>IF(AA35="","",AA35*M35)</f>
        <v>0.19862719552321467</v>
      </c>
      <c r="AC35" s="10">
        <f>IF(AA35="","",N35*1000/(AA35*1000000))</f>
        <v>56.58842421045167</v>
      </c>
      <c r="AD35" s="11">
        <f>IF(AB35="","",MAX(Z35,W35)/AB35)</f>
        <v>5833.7530112515306</v>
      </c>
      <c r="AE35" s="8">
        <f ca="1">IF(N35="","",IF(LOOKUP(YEAR(C35),Teuerung!$A$4:$A$29,Teuerung!$D$4:$D$29)="",0,LOOKUP(YEAR(C35),Teuerung!$A$4:$A$29,Teuerung!$D$4:$D$29)))</f>
        <v>0.29999999999999999</v>
      </c>
      <c r="AF35" s="7">
        <f t="shared" ca="1" si="5"/>
        <v>2317.4840000000004</v>
      </c>
      <c r="AG35" s="2"/>
      <c r="AH35" s="1"/>
      <c r="AI35" s="1"/>
    </row>
    <row r="36">
      <c r="A36" s="2"/>
      <c r="B36" s="2"/>
      <c r="C36" s="3">
        <v>40555</v>
      </c>
      <c r="D36" s="1"/>
      <c r="E36" s="4" t="s">
        <v>51</v>
      </c>
      <c r="G36" s="4" t="s">
        <v>51</v>
      </c>
      <c r="J36" s="5">
        <v>0.29999999999999999</v>
      </c>
      <c r="M36" s="6">
        <v>2.75</v>
      </c>
      <c r="N36" s="7">
        <v>4000</v>
      </c>
      <c r="P36" s="1">
        <v>3</v>
      </c>
      <c r="Q36" s="2" t="s">
        <v>52</v>
      </c>
      <c r="R36" s="4" t="s">
        <v>51</v>
      </c>
      <c r="T36" s="7">
        <v>970</v>
      </c>
      <c r="U36" s="8">
        <v>0.17999999999999999</v>
      </c>
      <c r="W36" s="7">
        <f>IF(R36="","",(T36*(1-U36)*(1+AE36))+V36)</f>
        <v>1034.0200000000002</v>
      </c>
      <c r="Z36" s="9" t="str">
        <f>IF(S36="","",(X36*(1-Y36)*(1+AE36)))</f>
        <v/>
      </c>
      <c r="AA36" s="64">
        <f>IF(Eingabe!G36="x",libCalc!A36,IF(Eingabe!H36="x",libCalc!B36,IF(Eingabe!I36="x",libCalc!C36,"")))</f>
        <v>0.070685834705770348</v>
      </c>
      <c r="AB36" s="5">
        <f>IF(AA36="","",AA36*M36)</f>
        <v>0.19438604544086846</v>
      </c>
      <c r="AC36" s="10">
        <f>IF(AA36="","",N36*1000/(AA36*1000000))</f>
        <v>56.58842421045167</v>
      </c>
      <c r="AD36" s="11">
        <f>IF(AB36="","",MAX(Z36,W36)/AB36)</f>
        <v>5319.4147638264776</v>
      </c>
      <c r="AE36" s="8">
        <f ca="1">IF(N36="","",IF(LOOKUP(YEAR(C36),Teuerung!$A$4:$A$29,Teuerung!$D$4:$D$29)="",0,LOOKUP(YEAR(C36),Teuerung!$A$4:$A$29,Teuerung!$D$4:$D$29)))</f>
        <v>0.29999999999999999</v>
      </c>
      <c r="AF36" s="7">
        <f t="shared" ca="1" si="5"/>
        <v>3102.0600000000004</v>
      </c>
      <c r="AG36" s="2"/>
      <c r="AH36" s="1"/>
      <c r="AI36" s="1"/>
    </row>
    <row r="37">
      <c r="A37" s="2"/>
      <c r="B37" s="2"/>
      <c r="C37" s="3">
        <v>40555</v>
      </c>
      <c r="D37" s="1"/>
      <c r="E37" s="4" t="s">
        <v>51</v>
      </c>
      <c r="G37" s="4" t="s">
        <v>51</v>
      </c>
      <c r="J37" s="5">
        <v>0.29999999999999999</v>
      </c>
      <c r="M37" s="6">
        <v>2.7000000000000002</v>
      </c>
      <c r="N37" s="7">
        <v>2000</v>
      </c>
      <c r="P37" s="1">
        <v>2</v>
      </c>
      <c r="Q37" s="2" t="s">
        <v>52</v>
      </c>
      <c r="R37" s="4" t="s">
        <v>51</v>
      </c>
      <c r="T37" s="7">
        <v>692</v>
      </c>
      <c r="U37" s="8">
        <v>0.17999999999999999</v>
      </c>
      <c r="W37" s="7">
        <f>IF(R37="","",(T37*(1-U37)*(1+AE37))+V37)</f>
        <v>737.67200000000014</v>
      </c>
      <c r="Z37" s="9" t="str">
        <f>IF(S37="","",(X37*(1-Y37)*(1+AE37)))</f>
        <v/>
      </c>
      <c r="AA37" s="64">
        <f>IF(Eingabe!G37="x",libCalc!A37,IF(Eingabe!H37="x",libCalc!B37,IF(Eingabe!I37="x",libCalc!C37,"")))</f>
        <v>0.070685834705770348</v>
      </c>
      <c r="AB37" s="5">
        <f>IF(AA37="","",AA37*M37)</f>
        <v>0.19085175370557994</v>
      </c>
      <c r="AC37" s="10">
        <f>IF(AA37="","",N37*1000/(AA37*1000000))</f>
        <v>28.294212105225835</v>
      </c>
      <c r="AD37" s="11">
        <f>IF(AB37="","",MAX(Z37,W37)/AB37)</f>
        <v>3865.1570429789181</v>
      </c>
      <c r="AE37" s="8">
        <f ca="1">IF(N37="","",IF(LOOKUP(YEAR(C37),Teuerung!$A$4:$A$29,Teuerung!$D$4:$D$29)="",0,LOOKUP(YEAR(C37),Teuerung!$A$4:$A$29,Teuerung!$D$4:$D$29)))</f>
        <v>0.29999999999999999</v>
      </c>
      <c r="AF37" s="7">
        <f t="shared" ca="1" si="5"/>
        <v>1475.3440000000003</v>
      </c>
      <c r="AG37" s="2"/>
      <c r="AH37" s="1"/>
      <c r="AI37" s="1"/>
    </row>
    <row r="38">
      <c r="A38" s="2"/>
      <c r="B38" s="2"/>
      <c r="C38" s="3">
        <v>40555</v>
      </c>
      <c r="D38" s="1"/>
      <c r="E38" s="4" t="s">
        <v>51</v>
      </c>
      <c r="G38" s="4" t="s">
        <v>51</v>
      </c>
      <c r="J38" s="5">
        <v>0.29999999999999999</v>
      </c>
      <c r="M38" s="6">
        <v>2.6600000000000001</v>
      </c>
      <c r="N38" s="7">
        <v>4000</v>
      </c>
      <c r="P38" s="1">
        <v>3</v>
      </c>
      <c r="Q38" s="2" t="s">
        <v>52</v>
      </c>
      <c r="R38" s="4" t="s">
        <v>51</v>
      </c>
      <c r="T38" s="7">
        <v>951</v>
      </c>
      <c r="U38" s="8">
        <v>0.17999999999999999</v>
      </c>
      <c r="W38" s="7">
        <f>IF(R38="","",(T38*(1-U38)*(1+AE38))+V38)</f>
        <v>1013.7660000000001</v>
      </c>
      <c r="Z38" s="9" t="str">
        <f>IF(S38="","",(X38*(1-Y38)*(1+AE38)))</f>
        <v/>
      </c>
      <c r="AA38" s="64">
        <f>IF(Eingabe!G38="x",libCalc!A38,IF(Eingabe!H38="x",libCalc!B38,IF(Eingabe!I38="x",libCalc!C38,"")))</f>
        <v>0.070685834705770348</v>
      </c>
      <c r="AB38" s="5">
        <f>IF(AA38="","",AA38*M38)</f>
        <v>0.18802432031734914</v>
      </c>
      <c r="AC38" s="10">
        <f>IF(AA38="","",N38*1000/(AA38*1000000))</f>
        <v>56.58842421045167</v>
      </c>
      <c r="AD38" s="11">
        <f>IF(AB38="","",MAX(Z38,W38)/AB38)</f>
        <v>5391.6748550876646</v>
      </c>
      <c r="AE38" s="8">
        <f ca="1">IF(N38="","",IF(LOOKUP(YEAR(C38),Teuerung!$A$4:$A$29,Teuerung!$D$4:$D$29)="",0,LOOKUP(YEAR(C38),Teuerung!$A$4:$A$29,Teuerung!$D$4:$D$29)))</f>
        <v>0.29999999999999999</v>
      </c>
      <c r="AF38" s="7">
        <f t="shared" ca="1" si="5"/>
        <v>3041.2980000000002</v>
      </c>
      <c r="AG38" s="2"/>
      <c r="AH38" s="1"/>
      <c r="AI38" s="1"/>
    </row>
    <row r="39">
      <c r="A39" s="2"/>
      <c r="B39" s="2"/>
      <c r="C39" s="3">
        <v>40555</v>
      </c>
      <c r="D39" s="1"/>
      <c r="E39" s="4" t="s">
        <v>51</v>
      </c>
      <c r="G39" s="4" t="s">
        <v>51</v>
      </c>
      <c r="J39" s="5">
        <v>0.29999999999999999</v>
      </c>
      <c r="M39" s="6">
        <v>2.2799999999999998</v>
      </c>
      <c r="N39" s="7">
        <v>3500</v>
      </c>
      <c r="P39" s="1">
        <v>3</v>
      </c>
      <c r="Q39" s="2" t="s">
        <v>52</v>
      </c>
      <c r="R39" s="4" t="s">
        <v>51</v>
      </c>
      <c r="T39" s="7">
        <v>786</v>
      </c>
      <c r="U39" s="8">
        <v>0.17999999999999999</v>
      </c>
      <c r="W39" s="7">
        <f>IF(R39="","",(T39*(1-U39)*(1+AE39))+V39)</f>
        <v>837.8760000000002</v>
      </c>
      <c r="Z39" s="9" t="str">
        <f>IF(S39="","",(X39*(1-Y39)*(1+AE39)))</f>
        <v/>
      </c>
      <c r="AA39" s="64">
        <f>IF(Eingabe!G39="x",libCalc!A39,IF(Eingabe!H39="x",libCalc!B39,IF(Eingabe!I39="x",libCalc!C39,"")))</f>
        <v>0.070685834705770348</v>
      </c>
      <c r="AB39" s="5">
        <f>IF(AA39="","",AA39*M39)</f>
        <v>0.16116370312915637</v>
      </c>
      <c r="AC39" s="10">
        <f>IF(AA39="","",N39*1000/(AA39*1000000))</f>
        <v>49.514871184145214</v>
      </c>
      <c r="AD39" s="11">
        <f>IF(AB39="","",MAX(Z39,W39)/AB39)</f>
        <v>5198.912557429433</v>
      </c>
      <c r="AE39" s="8">
        <f ca="1">IF(N39="","",IF(LOOKUP(YEAR(C39),Teuerung!$A$4:$A$29,Teuerung!$D$4:$D$29)="",0,LOOKUP(YEAR(C39),Teuerung!$A$4:$A$29,Teuerung!$D$4:$D$29)))</f>
        <v>0.29999999999999999</v>
      </c>
      <c r="AF39" s="7">
        <f t="shared" ca="1" si="5"/>
        <v>2513.6280000000006</v>
      </c>
      <c r="AG39" s="2"/>
      <c r="AH39" s="1"/>
      <c r="AI39" s="1"/>
    </row>
    <row r="40">
      <c r="A40" s="2"/>
      <c r="B40" s="2"/>
      <c r="C40" s="3">
        <v>40555</v>
      </c>
      <c r="D40" s="1"/>
      <c r="E40" s="4" t="s">
        <v>51</v>
      </c>
      <c r="H40" s="4" t="s">
        <v>51</v>
      </c>
      <c r="K40" s="6">
        <v>0.29999999999999999</v>
      </c>
      <c r="L40" s="6">
        <v>0.29999999999999999</v>
      </c>
      <c r="M40" s="6">
        <v>2.2799999999999998</v>
      </c>
      <c r="N40" s="7">
        <v>3000</v>
      </c>
      <c r="P40" s="1">
        <v>1</v>
      </c>
      <c r="Q40" s="2" t="s">
        <v>52</v>
      </c>
      <c r="R40" s="4" t="s">
        <v>51</v>
      </c>
      <c r="T40" s="7">
        <v>656</v>
      </c>
      <c r="U40" s="8">
        <v>0.17999999999999999</v>
      </c>
      <c r="W40" s="7">
        <f>IF(R40="","",(T40*(1-U40)*(1+AE40))+V40)</f>
        <v>699.29600000000016</v>
      </c>
      <c r="Z40" s="9" t="str">
        <f>IF(S40="","",(X40*(1-Y40)*(1+AE40)))</f>
        <v/>
      </c>
      <c r="AA40" s="64">
        <f>IF(Eingabe!G40="x",libCalc!A40,IF(Eingabe!H40="x",libCalc!B40,IF(Eingabe!I40="x",libCalc!C40,"")))</f>
        <v>0.089999999999999997</v>
      </c>
      <c r="AB40" s="5">
        <f>IF(AA40="","",AA40*M40)</f>
        <v>0.20519999999999997</v>
      </c>
      <c r="AC40" s="10">
        <f>IF(AA40="","",N40*1000/(AA40*1000000))</f>
        <v>33.333333333333336</v>
      </c>
      <c r="AD40" s="11">
        <f>IF(AB40="","",MAX(Z40,W40)/AB40)</f>
        <v>3407.8752436647187</v>
      </c>
      <c r="AE40" s="8">
        <f ca="1">IF(N40="","",IF(LOOKUP(YEAR(C40),Teuerung!$A$4:$A$29,Teuerung!$D$4:$D$29)="",0,LOOKUP(YEAR(C40),Teuerung!$A$4:$A$29,Teuerung!$D$4:$D$29)))</f>
        <v>0.29999999999999999</v>
      </c>
      <c r="AF40" s="7">
        <f t="shared" ca="1" si="5"/>
        <v>699.29600000000016</v>
      </c>
      <c r="AG40" s="2"/>
      <c r="AH40" s="1"/>
      <c r="AI40" s="1"/>
    </row>
    <row r="41">
      <c r="A41" s="2"/>
      <c r="B41" s="2"/>
      <c r="C41" s="3">
        <v>40555</v>
      </c>
      <c r="D41" s="1"/>
      <c r="E41" s="4" t="s">
        <v>51</v>
      </c>
      <c r="G41" s="4" t="s">
        <v>51</v>
      </c>
      <c r="J41" s="5">
        <v>0.29999999999999999</v>
      </c>
      <c r="M41" s="6">
        <v>3.7999999999999998</v>
      </c>
      <c r="N41" s="7">
        <v>6600</v>
      </c>
      <c r="P41" s="1">
        <v>26</v>
      </c>
      <c r="Q41" s="2" t="s">
        <v>52</v>
      </c>
      <c r="R41" s="4" t="s">
        <v>51</v>
      </c>
      <c r="T41" s="7">
        <v>2076</v>
      </c>
      <c r="U41" s="8">
        <v>0.17999999999999999</v>
      </c>
      <c r="W41" s="7">
        <f>IF(R41="","",(T41*(1-U41)*(1+AE41))+V41)</f>
        <v>2213.0160000000001</v>
      </c>
      <c r="Z41" s="9" t="str">
        <f>IF(S41="","",(X41*(1-Y41)*(1+AE41)))</f>
        <v/>
      </c>
      <c r="AA41" s="64">
        <f>IF(Eingabe!G41="x",libCalc!A41,IF(Eingabe!H41="x",libCalc!B41,IF(Eingabe!I41="x",libCalc!C41,"")))</f>
        <v>0.070685834705770348</v>
      </c>
      <c r="AB41" s="5">
        <f>IF(AA41="","",AA41*M41)</f>
        <v>0.26860617188192731</v>
      </c>
      <c r="AC41" s="10">
        <f>IF(AA41="","",N41*1000/(AA41*1000000))</f>
        <v>93.370899947245263</v>
      </c>
      <c r="AD41" s="11">
        <f>IF(AB41="","",MAX(Z41,W41)/AB41)</f>
        <v>8238.8873810866407</v>
      </c>
      <c r="AE41" s="8">
        <f ca="1">IF(N41="","",IF(LOOKUP(YEAR(C41),Teuerung!$A$4:$A$29,Teuerung!$D$4:$D$29)="",0,LOOKUP(YEAR(C41),Teuerung!$A$4:$A$29,Teuerung!$D$4:$D$29)))</f>
        <v>0.29999999999999999</v>
      </c>
      <c r="AF41" s="7">
        <f t="shared" ca="1" si="5"/>
        <v>57538.416000000005</v>
      </c>
      <c r="AG41" s="2"/>
      <c r="AH41" s="1"/>
      <c r="AI41" s="1"/>
    </row>
    <row r="42">
      <c r="A42" s="2"/>
      <c r="B42" s="2"/>
      <c r="C42" s="3">
        <v>40555</v>
      </c>
      <c r="D42" s="1"/>
      <c r="E42" s="4" t="s">
        <v>51</v>
      </c>
      <c r="G42" s="4" t="s">
        <v>51</v>
      </c>
      <c r="J42" s="5">
        <v>0.29999999999999999</v>
      </c>
      <c r="M42" s="6">
        <v>3.7999999999999998</v>
      </c>
      <c r="N42" s="7">
        <v>4000</v>
      </c>
      <c r="P42" s="1">
        <v>24</v>
      </c>
      <c r="Q42" s="2" t="s">
        <v>52</v>
      </c>
      <c r="R42" s="4" t="s">
        <v>51</v>
      </c>
      <c r="T42" s="7">
        <v>1247</v>
      </c>
      <c r="U42" s="8">
        <v>0.17999999999999999</v>
      </c>
      <c r="W42" s="7">
        <f>IF(R42="","",(T42*(1-U42)*(1+AE42))+V42)</f>
        <v>1329.3020000000001</v>
      </c>
      <c r="Z42" s="9" t="str">
        <f>IF(S42="","",(X42*(1-Y42)*(1+AE42)))</f>
        <v/>
      </c>
      <c r="AA42" s="64">
        <f>IF(Eingabe!G42="x",libCalc!A42,IF(Eingabe!H42="x",libCalc!B42,IF(Eingabe!I42="x",libCalc!C42,"")))</f>
        <v>0.070685834705770348</v>
      </c>
      <c r="AB42" s="5">
        <f>IF(AA42="","",AA42*M42)</f>
        <v>0.26860617188192731</v>
      </c>
      <c r="AC42" s="10">
        <f>IF(AA42="","",N42*1000/(AA42*1000000))</f>
        <v>56.58842421045167</v>
      </c>
      <c r="AD42" s="11">
        <f>IF(AB42="","",MAX(Z42,W42)/AB42)</f>
        <v>4948.8885184080164</v>
      </c>
      <c r="AE42" s="8">
        <f ca="1">IF(N42="","",IF(LOOKUP(YEAR(C42),Teuerung!$A$4:$A$29,Teuerung!$D$4:$D$29)="",0,LOOKUP(YEAR(C42),Teuerung!$A$4:$A$29,Teuerung!$D$4:$D$29)))</f>
        <v>0.29999999999999999</v>
      </c>
      <c r="AF42" s="7">
        <f t="shared" ca="1" si="5"/>
        <v>31903.248000000003</v>
      </c>
      <c r="AG42" s="2"/>
      <c r="AH42" s="1"/>
      <c r="AI42" s="1"/>
    </row>
    <row r="43">
      <c r="A43" s="2"/>
      <c r="B43" s="2"/>
      <c r="C43" s="3">
        <v>40555</v>
      </c>
      <c r="D43" s="1"/>
      <c r="F43" s="4" t="s">
        <v>51</v>
      </c>
      <c r="G43" s="4" t="s">
        <v>51</v>
      </c>
      <c r="J43" s="5">
        <v>0.159</v>
      </c>
      <c r="M43" s="6">
        <v>2.6200000000000001</v>
      </c>
      <c r="N43" s="7">
        <v>700</v>
      </c>
      <c r="P43" s="1">
        <v>18</v>
      </c>
      <c r="Q43" s="2" t="s">
        <v>52</v>
      </c>
      <c r="R43" s="4" t="s">
        <v>51</v>
      </c>
      <c r="T43" s="7">
        <v>744</v>
      </c>
      <c r="U43" s="8">
        <v>0.12</v>
      </c>
      <c r="W43" s="7">
        <f>IF(R43="","",(T43*(1-U43)*(1+AE43))+V43)</f>
        <v>851.13600000000008</v>
      </c>
      <c r="Z43" s="9" t="str">
        <f>IF(S43="","",(X43*(1-Y43)*(1+AE43)))</f>
        <v/>
      </c>
      <c r="AA43" s="64">
        <f>IF(Eingabe!G43="x",libCalc!A43,IF(Eingabe!H43="x",libCalc!B43,IF(Eingabe!I43="x",libCalc!C43,"")))</f>
        <v>0.019855650968850891</v>
      </c>
      <c r="AB43" s="5">
        <f>IF(AA43="","",AA43*M43)</f>
        <v>0.052021805538389337</v>
      </c>
      <c r="AC43" s="10">
        <f>IF(AA43="","",N43*1000/(AA43*1000000))</f>
        <v>35.254447265322327</v>
      </c>
      <c r="AD43" s="11">
        <f>IF(AB43="","",MAX(Z43,W43)/AB43)</f>
        <v>16361.139164458773</v>
      </c>
      <c r="AE43" s="8">
        <f ca="1">IF(N43="","",IF(LOOKUP(YEAR(C43),Teuerung!$A$4:$A$29,Teuerung!$D$4:$D$29)="",0,LOOKUP(YEAR(C43),Teuerung!$A$4:$A$29,Teuerung!$D$4:$D$29)))</f>
        <v>0.29999999999999999</v>
      </c>
      <c r="AF43" s="7">
        <f t="shared" ca="1" si="5"/>
        <v>15320.448000000002</v>
      </c>
      <c r="AG43" s="2"/>
      <c r="AH43" s="1"/>
      <c r="AI43" s="1"/>
    </row>
    <row r="44">
      <c r="A44" s="2"/>
      <c r="B44" s="2"/>
      <c r="C44" s="3">
        <v>40859</v>
      </c>
      <c r="D44" s="1"/>
      <c r="F44" s="4" t="s">
        <v>51</v>
      </c>
      <c r="G44" s="4" t="s">
        <v>51</v>
      </c>
      <c r="J44" s="5">
        <v>0.13300000000000001</v>
      </c>
      <c r="M44" s="6">
        <v>2.6200000000000001</v>
      </c>
      <c r="N44" s="7">
        <v>450</v>
      </c>
      <c r="P44" s="1">
        <v>19</v>
      </c>
      <c r="Q44" s="2" t="s">
        <v>52</v>
      </c>
      <c r="R44" s="4" t="s">
        <v>51</v>
      </c>
      <c r="T44" s="7">
        <v>601</v>
      </c>
      <c r="U44" s="8">
        <v>0.12</v>
      </c>
      <c r="W44" s="7">
        <f>IF(R44="","",(T44*(1-U44)*(1+AE44))+V44)</f>
        <v>687.54399999999998</v>
      </c>
      <c r="Z44" s="9" t="str">
        <f>IF(S44="","",(X44*(1-Y44)*(1+AE44)))</f>
        <v/>
      </c>
      <c r="AA44" s="64">
        <f>IF(Eingabe!G44="x",libCalc!A44,IF(Eingabe!H44="x",libCalc!B44,IF(Eingabe!I44="x",libCalc!C44,"")))</f>
        <v>0.013892908112337465</v>
      </c>
      <c r="AB44" s="5">
        <f>IF(AA44="","",AA44*M44)</f>
        <v>0.036399419254324161</v>
      </c>
      <c r="AC44" s="10">
        <f>IF(AA44="","",N44*1000/(AA44*1000000))</f>
        <v>32.39062666803229</v>
      </c>
      <c r="AD44" s="11">
        <f>IF(AB44="","",MAX(Z44,W44)/AB44)</f>
        <v>18888.872792065809</v>
      </c>
      <c r="AE44" s="8">
        <f ca="1">IF(N44="","",IF(LOOKUP(YEAR(C44),Teuerung!$A$4:$A$29,Teuerung!$D$4:$D$29)="",0,LOOKUP(YEAR(C44),Teuerung!$A$4:$A$29,Teuerung!$D$4:$D$29)))</f>
        <v>0.29999999999999999</v>
      </c>
      <c r="AF44" s="7">
        <f t="shared" ca="1" si="5"/>
        <v>13063.335999999999</v>
      </c>
      <c r="AG44" s="2"/>
      <c r="AH44" s="1"/>
      <c r="AI44" s="1"/>
    </row>
    <row r="45">
      <c r="A45" s="2"/>
      <c r="B45" s="2"/>
      <c r="C45" s="3">
        <v>41148</v>
      </c>
      <c r="D45" s="1"/>
      <c r="E45" s="4" t="s">
        <v>51</v>
      </c>
      <c r="H45" s="4" t="s">
        <v>51</v>
      </c>
      <c r="K45" s="6">
        <v>0.40000000000000002</v>
      </c>
      <c r="L45" s="6">
        <v>0.40000000000000002</v>
      </c>
      <c r="M45" s="6">
        <v>3.6000000000000001</v>
      </c>
      <c r="N45" s="7">
        <v>4200</v>
      </c>
      <c r="P45" s="1">
        <v>18</v>
      </c>
      <c r="Q45" s="2" t="s">
        <v>53</v>
      </c>
      <c r="R45" s="4" t="s">
        <v>51</v>
      </c>
      <c r="T45" s="7">
        <v>688</v>
      </c>
      <c r="U45" s="8">
        <v>0.23999999999999999</v>
      </c>
      <c r="W45" s="7">
        <f>IF(R45="","",(T45*(1-U45)*(1+AE45))+V45)</f>
        <v>679.74400000000003</v>
      </c>
      <c r="Z45" s="9" t="str">
        <f>IF(S45="","",(X45*(1-Y45)*(1+AE45)))</f>
        <v/>
      </c>
      <c r="AA45" s="64">
        <f>IF(Eingabe!G45="x",libCalc!A45,IF(Eingabe!H45="x",libCalc!B45,IF(Eingabe!I45="x",libCalc!C45,"")))</f>
        <v>0.16000000000000003</v>
      </c>
      <c r="AB45" s="5">
        <f>IF(AA45="","",AA45*M45)</f>
        <v>0.57600000000000018</v>
      </c>
      <c r="AC45" s="10">
        <f>IF(AA45="","",N45*1000/(AA45*1000000))</f>
        <v>26.249999999999996</v>
      </c>
      <c r="AD45" s="11">
        <f>IF(AB45="","",MAX(Z45,W45)/AB45)</f>
        <v>1180.1111111111109</v>
      </c>
      <c r="AE45" s="8">
        <f ca="1">IF(N45="","",IF(LOOKUP(YEAR(C45),Teuerung!$A$4:$A$29,Teuerung!$D$4:$D$29)="",0,LOOKUP(YEAR(C45),Teuerung!$A$4:$A$29,Teuerung!$D$4:$D$29)))</f>
        <v>0.29999999999999999</v>
      </c>
      <c r="AF45" s="7">
        <f t="shared" ca="1" si="5"/>
        <v>12235.392</v>
      </c>
      <c r="AG45" s="2"/>
      <c r="AH45" s="1"/>
      <c r="AI45" s="1"/>
    </row>
    <row r="46">
      <c r="A46" s="2"/>
      <c r="B46" s="2"/>
      <c r="C46" s="3">
        <v>41148</v>
      </c>
      <c r="D46" s="1"/>
      <c r="E46" s="4" t="s">
        <v>51</v>
      </c>
      <c r="H46" s="4" t="s">
        <v>51</v>
      </c>
      <c r="K46" s="6">
        <v>0.29999999999999999</v>
      </c>
      <c r="L46" s="6">
        <v>0.29999999999999999</v>
      </c>
      <c r="M46" s="6">
        <v>3.6000000000000001</v>
      </c>
      <c r="N46" s="7">
        <v>700</v>
      </c>
      <c r="P46" s="1">
        <v>12</v>
      </c>
      <c r="Q46" s="2" t="s">
        <v>53</v>
      </c>
      <c r="R46" s="4" t="s">
        <v>51</v>
      </c>
      <c r="T46" s="7">
        <v>527</v>
      </c>
      <c r="U46" s="8">
        <v>0.23999999999999999</v>
      </c>
      <c r="W46" s="7">
        <f>IF(R46="","",(T46*(1-U46)*(1+AE46))+V46)</f>
        <v>520.67600000000004</v>
      </c>
      <c r="Z46" s="9" t="str">
        <f>IF(S46="","",(X46*(1-Y46)*(1+AE46)))</f>
        <v/>
      </c>
      <c r="AA46" s="64">
        <f>IF(Eingabe!G46="x",libCalc!A46,IF(Eingabe!H46="x",libCalc!B46,IF(Eingabe!I46="x",libCalc!C46,"")))</f>
        <v>0.089999999999999997</v>
      </c>
      <c r="AB46" s="5">
        <f>IF(AA46="","",AA46*M46)</f>
        <v>0.32400000000000001</v>
      </c>
      <c r="AC46" s="10">
        <f>IF(AA46="","",N46*1000/(AA46*1000000))</f>
        <v>7.7777777777777777</v>
      </c>
      <c r="AD46" s="11">
        <f>IF(AB46="","",MAX(Z46,W46)/AB46)</f>
        <v>1607.0246913580247</v>
      </c>
      <c r="AE46" s="8">
        <f ca="1">IF(N46="","",IF(LOOKUP(YEAR(C46),Teuerung!$A$4:$A$29,Teuerung!$D$4:$D$29)="",0,LOOKUP(YEAR(C46),Teuerung!$A$4:$A$29,Teuerung!$D$4:$D$29)))</f>
        <v>0.29999999999999999</v>
      </c>
      <c r="AF46" s="7">
        <f t="shared" ca="1" si="5"/>
        <v>6248.112000000001</v>
      </c>
      <c r="AG46" s="2"/>
      <c r="AH46" s="1"/>
      <c r="AI46" s="1"/>
    </row>
    <row r="47">
      <c r="A47" s="2"/>
      <c r="B47" s="2"/>
      <c r="C47" s="3">
        <v>41148</v>
      </c>
      <c r="D47" s="1"/>
      <c r="E47" s="4" t="s">
        <v>51</v>
      </c>
      <c r="H47" s="4" t="s">
        <v>51</v>
      </c>
      <c r="K47" s="6">
        <v>0.29999999999999999</v>
      </c>
      <c r="L47" s="6">
        <v>0.29999999999999999</v>
      </c>
      <c r="M47" s="6">
        <v>3.27</v>
      </c>
      <c r="N47" s="7">
        <v>2900</v>
      </c>
      <c r="P47" s="1">
        <v>33</v>
      </c>
      <c r="Q47" s="2" t="s">
        <v>53</v>
      </c>
      <c r="R47" s="4" t="s">
        <v>51</v>
      </c>
      <c r="T47" s="7">
        <v>550</v>
      </c>
      <c r="U47" s="8">
        <v>0.23999999999999999</v>
      </c>
      <c r="W47" s="7">
        <f>IF(R47="","",(T47*(1-U47)*(1+AE47))+V47)</f>
        <v>543.39999999999998</v>
      </c>
      <c r="Z47" s="9" t="str">
        <f>IF(S47="","",(X47*(1-Y47)*(1+AE47)))</f>
        <v/>
      </c>
      <c r="AA47" s="64">
        <f>IF(Eingabe!G47="x",libCalc!A47,IF(Eingabe!H47="x",libCalc!B47,IF(Eingabe!I47="x",libCalc!C47,"")))</f>
        <v>0.089999999999999997</v>
      </c>
      <c r="AB47" s="5">
        <f>IF(AA47="","",AA47*M47)</f>
        <v>0.29430000000000001</v>
      </c>
      <c r="AC47" s="10">
        <f>IF(AA47="","",N47*1000/(AA47*1000000))</f>
        <v>32.222222222222221</v>
      </c>
      <c r="AD47" s="11">
        <f>IF(AB47="","",MAX(Z47,W47)/AB47)</f>
        <v>1846.4152225620114</v>
      </c>
      <c r="AE47" s="8">
        <f ca="1">IF(N47="","",IF(LOOKUP(YEAR(C47),Teuerung!$A$4:$A$29,Teuerung!$D$4:$D$29)="",0,LOOKUP(YEAR(C47),Teuerung!$A$4:$A$29,Teuerung!$D$4:$D$29)))</f>
        <v>0.29999999999999999</v>
      </c>
      <c r="AF47" s="7">
        <f t="shared" ca="1" si="5"/>
        <v>17932.200000000001</v>
      </c>
      <c r="AG47" s="2"/>
      <c r="AH47" s="1"/>
      <c r="AI47" s="1"/>
    </row>
    <row r="48">
      <c r="A48" s="2"/>
      <c r="B48" s="2"/>
      <c r="C48" s="3">
        <v>41148</v>
      </c>
      <c r="D48" s="1"/>
      <c r="E48" s="4" t="s">
        <v>51</v>
      </c>
      <c r="H48" s="4" t="s">
        <v>51</v>
      </c>
      <c r="K48" s="6">
        <v>0.25</v>
      </c>
      <c r="L48" s="6">
        <v>0.25</v>
      </c>
      <c r="M48" s="6">
        <v>3.2200000000000002</v>
      </c>
      <c r="N48" s="7">
        <v>1200</v>
      </c>
      <c r="P48" s="1">
        <v>34</v>
      </c>
      <c r="Q48" s="2" t="s">
        <v>53</v>
      </c>
      <c r="R48" s="4" t="s">
        <v>51</v>
      </c>
      <c r="T48" s="7">
        <v>396</v>
      </c>
      <c r="U48" s="8">
        <v>0.23999999999999999</v>
      </c>
      <c r="W48" s="7">
        <f>IF(R48="","",(T48*(1-U48)*(1+AE48))+V48)</f>
        <v>391.24799999999999</v>
      </c>
      <c r="Z48" s="9" t="str">
        <f>IF(S48="","",(X48*(1-Y48)*(1+AE48)))</f>
        <v/>
      </c>
      <c r="AA48" s="64">
        <f>IF(Eingabe!G48="x",libCalc!A48,IF(Eingabe!H48="x",libCalc!B48,IF(Eingabe!I48="x",libCalc!C48,"")))</f>
        <v>0.0625</v>
      </c>
      <c r="AB48" s="5">
        <f>IF(AA48="","",AA48*M48)</f>
        <v>0.20125000000000001</v>
      </c>
      <c r="AC48" s="10">
        <f>IF(AA48="","",N48*1000/(AA48*1000000))</f>
        <v>19.199999999999999</v>
      </c>
      <c r="AD48" s="11">
        <f>IF(AB48="","",MAX(Z48,W48)/AB48)</f>
        <v>1944.0894409937887</v>
      </c>
      <c r="AE48" s="8">
        <f ca="1">IF(N48="","",IF(LOOKUP(YEAR(C48),Teuerung!$A$4:$A$29,Teuerung!$D$4:$D$29)="",0,LOOKUP(YEAR(C48),Teuerung!$A$4:$A$29,Teuerung!$D$4:$D$29)))</f>
        <v>0.29999999999999999</v>
      </c>
      <c r="AF48" s="7">
        <f t="shared" ca="1" si="5"/>
        <v>13302.431999999999</v>
      </c>
      <c r="AG48" s="2"/>
      <c r="AH48" s="1"/>
      <c r="AI48" s="1"/>
    </row>
    <row r="49">
      <c r="A49" s="2"/>
      <c r="B49" s="2"/>
      <c r="C49" s="3">
        <v>39828</v>
      </c>
      <c r="D49" s="1"/>
      <c r="E49" s="4" t="s">
        <v>51</v>
      </c>
      <c r="H49" s="4" t="s">
        <v>51</v>
      </c>
      <c r="K49" s="6">
        <v>0.20000000000000001</v>
      </c>
      <c r="L49" s="6">
        <v>0.20000000000000001</v>
      </c>
      <c r="M49" s="6">
        <v>2.5699999999999998</v>
      </c>
      <c r="N49" s="7">
        <v>1250</v>
      </c>
      <c r="P49" s="1">
        <v>2</v>
      </c>
      <c r="Q49" s="2" t="s">
        <v>54</v>
      </c>
      <c r="R49" s="4" t="s">
        <v>51</v>
      </c>
      <c r="T49" s="7">
        <f>463</f>
        <v>463</v>
      </c>
      <c r="U49" s="8">
        <v>0.050000000000000003</v>
      </c>
      <c r="V49" s="6">
        <v>17.789999999999999</v>
      </c>
      <c r="W49" s="7">
        <f>IF(R49="","",(T49*(1-U49)*(1+AE49))+V49)</f>
        <v>589.59499999999991</v>
      </c>
      <c r="Z49" s="9" t="str">
        <f>IF(S49="","",(X49*(1-Y49)*(1+AE49)))</f>
        <v/>
      </c>
      <c r="AA49" s="64">
        <f>IF(Eingabe!G49="x",libCalc!A49,IF(Eingabe!H49="x",libCalc!B49,IF(Eingabe!I49="x",libCalc!C49,"")))</f>
        <v>0.040000000000000008</v>
      </c>
      <c r="AB49" s="5">
        <f>IF(AA49="","",AA49*M49)</f>
        <v>0.10280000000000002</v>
      </c>
      <c r="AC49" s="10">
        <f>IF(AA49="","",N49*1000/(AA49*1000000))</f>
        <v>31.249999999999993</v>
      </c>
      <c r="AD49" s="11">
        <f>IF(AB49="","",MAX(Z49,W49)/AB49)</f>
        <v>5735.3599221789864</v>
      </c>
      <c r="AE49" s="8">
        <f ca="1">IF(N49="","",IF(LOOKUP(YEAR(C49),Teuerung!$A$4:$A$29,Teuerung!$D$4:$D$29)="",0,LOOKUP(YEAR(C49),Teuerung!$A$4:$A$29,Teuerung!$D$4:$D$29)))</f>
        <v>0.29999999999999999</v>
      </c>
      <c r="AF49" s="7">
        <f t="shared" ca="1" si="5"/>
        <v>1179.1899999999998</v>
      </c>
      <c r="AG49" s="2"/>
      <c r="AH49" s="1"/>
      <c r="AI49" s="1"/>
    </row>
    <row r="50">
      <c r="A50" s="2"/>
      <c r="B50" s="2"/>
      <c r="C50" s="3">
        <v>39828</v>
      </c>
      <c r="D50" s="1"/>
      <c r="E50" s="4" t="s">
        <v>51</v>
      </c>
      <c r="H50" s="4" t="s">
        <v>51</v>
      </c>
      <c r="K50" s="6">
        <v>0.20000000000000001</v>
      </c>
      <c r="L50" s="6">
        <v>0.20000000000000001</v>
      </c>
      <c r="M50" s="6">
        <v>2.5150000000000001</v>
      </c>
      <c r="N50" s="7">
        <v>950</v>
      </c>
      <c r="P50" s="1">
        <v>8</v>
      </c>
      <c r="Q50" s="2" t="s">
        <v>54</v>
      </c>
      <c r="R50" s="4" t="s">
        <v>51</v>
      </c>
      <c r="T50" s="7">
        <f>282</f>
        <v>282</v>
      </c>
      <c r="U50" s="8">
        <v>0.050000000000000003</v>
      </c>
      <c r="V50" s="6">
        <v>17.789999999999999</v>
      </c>
      <c r="W50" s="7">
        <f>IF(R50="","",(T50*(1-U50)*(1+AE50))+V50)</f>
        <v>366.06</v>
      </c>
      <c r="Z50" s="9" t="str">
        <f>IF(S50="","",(X50*(1-Y50)*(1+AE50)))</f>
        <v/>
      </c>
      <c r="AA50" s="64">
        <f>IF(Eingabe!G50="x",libCalc!A50,IF(Eingabe!H50="x",libCalc!B50,IF(Eingabe!I50="x",libCalc!C50,"")))</f>
        <v>0.040000000000000008</v>
      </c>
      <c r="AB50" s="5">
        <f>IF(AA50="","",AA50*M50)</f>
        <v>0.10060000000000002</v>
      </c>
      <c r="AC50" s="10">
        <f>IF(AA50="","",N50*1000/(AA50*1000000))</f>
        <v>23.749999999999996</v>
      </c>
      <c r="AD50" s="11">
        <f>IF(AB50="","",MAX(Z50,W50)/AB50)</f>
        <v>3638.7673956262415</v>
      </c>
      <c r="AE50" s="8">
        <f ca="1">IF(N50="","",IF(LOOKUP(YEAR(C50),Teuerung!$A$4:$A$29,Teuerung!$D$4:$D$29)="",0,LOOKUP(YEAR(C50),Teuerung!$A$4:$A$29,Teuerung!$D$4:$D$29)))</f>
        <v>0.29999999999999999</v>
      </c>
      <c r="AF50" s="7">
        <f t="shared" ca="1" si="5"/>
        <v>2928.48</v>
      </c>
      <c r="AG50" s="2"/>
      <c r="AH50" s="1"/>
      <c r="AI50" s="1"/>
    </row>
    <row r="51">
      <c r="A51" s="2"/>
      <c r="B51" s="2"/>
      <c r="C51" s="3">
        <v>39828</v>
      </c>
      <c r="D51" s="1"/>
      <c r="E51" s="4" t="s">
        <v>51</v>
      </c>
      <c r="H51" s="4" t="s">
        <v>51</v>
      </c>
      <c r="K51" s="6">
        <v>0.20000000000000001</v>
      </c>
      <c r="L51" s="6">
        <v>0.20000000000000001</v>
      </c>
      <c r="M51" s="6">
        <v>2.5950000000000002</v>
      </c>
      <c r="N51" s="7">
        <v>650</v>
      </c>
      <c r="P51" s="1">
        <v>2</v>
      </c>
      <c r="Q51" s="2" t="s">
        <v>54</v>
      </c>
      <c r="R51" s="4" t="s">
        <v>51</v>
      </c>
      <c r="T51" s="7">
        <f>319</f>
        <v>319</v>
      </c>
      <c r="U51" s="8">
        <v>0.050000000000000003</v>
      </c>
      <c r="V51" s="6">
        <v>17.789999999999999</v>
      </c>
      <c r="W51" s="7">
        <f>IF(R51="","",(T51*(1-U51)*(1+AE51))+V51)</f>
        <v>411.75500000000005</v>
      </c>
      <c r="Z51" s="9" t="str">
        <f>IF(S51="","",(X51*(1-Y51)*(1+AE51)))</f>
        <v/>
      </c>
      <c r="AA51" s="64">
        <f>IF(Eingabe!G51="x",libCalc!A51,IF(Eingabe!H51="x",libCalc!B51,IF(Eingabe!I51="x",libCalc!C51,"")))</f>
        <v>0.040000000000000008</v>
      </c>
      <c r="AB51" s="5">
        <f>IF(AA51="","",AA51*M51)</f>
        <v>0.10380000000000003</v>
      </c>
      <c r="AC51" s="10">
        <f>IF(AA51="","",N51*1000/(AA51*1000000))</f>
        <v>16.249999999999996</v>
      </c>
      <c r="AD51" s="11">
        <f>IF(AB51="","",MAX(Z51,W51)/AB51)</f>
        <v>3966.8111753371863</v>
      </c>
      <c r="AE51" s="8">
        <f ca="1">IF(N51="","",IF(LOOKUP(YEAR(C51),Teuerung!$A$4:$A$29,Teuerung!$D$4:$D$29)="",0,LOOKUP(YEAR(C51),Teuerung!$A$4:$A$29,Teuerung!$D$4:$D$29)))</f>
        <v>0.29999999999999999</v>
      </c>
      <c r="AF51" s="7">
        <f t="shared" ca="1" si="5"/>
        <v>823.5100000000001</v>
      </c>
      <c r="AG51" s="2"/>
      <c r="AH51" s="1"/>
      <c r="AI51" s="1"/>
    </row>
    <row r="52">
      <c r="A52" s="2"/>
      <c r="B52" s="2"/>
      <c r="C52" s="3">
        <v>39828</v>
      </c>
      <c r="D52" s="1"/>
      <c r="E52" s="4" t="s">
        <v>51</v>
      </c>
      <c r="H52" s="4" t="s">
        <v>51</v>
      </c>
      <c r="K52" s="6">
        <v>0.20000000000000001</v>
      </c>
      <c r="L52" s="6">
        <v>0.20000000000000001</v>
      </c>
      <c r="M52" s="6">
        <v>3.395</v>
      </c>
      <c r="N52" s="7">
        <v>350</v>
      </c>
      <c r="P52" s="1">
        <v>12</v>
      </c>
      <c r="Q52" s="2" t="s">
        <v>54</v>
      </c>
      <c r="R52" s="4" t="s">
        <v>51</v>
      </c>
      <c r="T52" s="7">
        <f>420</f>
        <v>420</v>
      </c>
      <c r="U52" s="8">
        <v>0.050000000000000003</v>
      </c>
      <c r="V52" s="6">
        <v>17.789999999999999</v>
      </c>
      <c r="W52" s="7">
        <f>IF(R52="","",(T52*(1-U52)*(1+AE52))+V52)</f>
        <v>536.49000000000001</v>
      </c>
      <c r="Z52" s="9" t="str">
        <f>IF(S52="","",(X52*(1-Y52)*(1+AE52)))</f>
        <v/>
      </c>
      <c r="AA52" s="64">
        <f>IF(Eingabe!G52="x",libCalc!A52,IF(Eingabe!H52="x",libCalc!B52,IF(Eingabe!I52="x",libCalc!C52,"")))</f>
        <v>0.040000000000000008</v>
      </c>
      <c r="AB52" s="5">
        <f>IF(AA52="","",AA52*M52)</f>
        <v>0.13580000000000003</v>
      </c>
      <c r="AC52" s="10">
        <f>IF(AA52="","",N52*1000/(AA52*1000000))</f>
        <v>8.7499999999999982</v>
      </c>
      <c r="AD52" s="11">
        <f>IF(AB52="","",MAX(Z52,W52)/AB52)</f>
        <v>3950.5891016200285</v>
      </c>
      <c r="AE52" s="8">
        <f ca="1">IF(N52="","",IF(LOOKUP(YEAR(C52),Teuerung!$A$4:$A$29,Teuerung!$D$4:$D$29)="",0,LOOKUP(YEAR(C52),Teuerung!$A$4:$A$29,Teuerung!$D$4:$D$29)))</f>
        <v>0.29999999999999999</v>
      </c>
      <c r="AF52" s="7">
        <f t="shared" ca="1" si="5"/>
        <v>6437.8800000000001</v>
      </c>
      <c r="AG52" s="2"/>
      <c r="AH52" s="1"/>
      <c r="AI52" s="1"/>
    </row>
    <row r="53">
      <c r="A53" s="2"/>
      <c r="B53" s="2"/>
      <c r="C53" s="3">
        <v>39828</v>
      </c>
      <c r="D53" s="1"/>
      <c r="E53" s="4" t="s">
        <v>51</v>
      </c>
      <c r="H53" s="4" t="s">
        <v>51</v>
      </c>
      <c r="K53" s="6">
        <v>0.20000000000000001</v>
      </c>
      <c r="L53" s="6">
        <v>0.20000000000000001</v>
      </c>
      <c r="M53" s="6">
        <v>2.5350000000000001</v>
      </c>
      <c r="N53" s="7">
        <v>250</v>
      </c>
      <c r="P53" s="1">
        <v>24</v>
      </c>
      <c r="Q53" s="2" t="s">
        <v>54</v>
      </c>
      <c r="R53" s="4" t="s">
        <v>51</v>
      </c>
      <c r="T53" s="7">
        <f>268</f>
        <v>268</v>
      </c>
      <c r="U53" s="8">
        <v>0.050000000000000003</v>
      </c>
      <c r="V53" s="6">
        <v>17.789999999999999</v>
      </c>
      <c r="W53" s="7">
        <f>IF(R53="","",(T53*(1-U53)*(1+AE53))+V53)</f>
        <v>348.77000000000004</v>
      </c>
      <c r="Z53" s="9" t="str">
        <f>IF(S53="","",(X53*(1-Y53)*(1+AE53)))</f>
        <v/>
      </c>
      <c r="AA53" s="64">
        <f>IF(Eingabe!G53="x",libCalc!A53,IF(Eingabe!H53="x",libCalc!B53,IF(Eingabe!I53="x",libCalc!C53,"")))</f>
        <v>0.040000000000000008</v>
      </c>
      <c r="AB53" s="5">
        <f>IF(AA53="","",AA53*M53)</f>
        <v>0.10140000000000003</v>
      </c>
      <c r="AC53" s="10">
        <f>IF(AA53="","",N53*1000/(AA53*1000000))</f>
        <v>6.2499999999999991</v>
      </c>
      <c r="AD53" s="11">
        <f>IF(AB53="","",MAX(Z53,W53)/AB53)</f>
        <v>3439.5463510848117</v>
      </c>
      <c r="AE53" s="8">
        <f ca="1">IF(N53="","",IF(LOOKUP(YEAR(C53),Teuerung!$A$4:$A$29,Teuerung!$D$4:$D$29)="",0,LOOKUP(YEAR(C53),Teuerung!$A$4:$A$29,Teuerung!$D$4:$D$29)))</f>
        <v>0.29999999999999999</v>
      </c>
      <c r="AF53" s="7">
        <f t="shared" ca="1" si="5"/>
        <v>8370.4800000000014</v>
      </c>
      <c r="AG53" s="2"/>
      <c r="AH53" s="1"/>
      <c r="AI53" s="1"/>
    </row>
    <row r="54">
      <c r="A54" s="2"/>
      <c r="B54" s="2"/>
      <c r="C54" s="3">
        <v>40793</v>
      </c>
      <c r="E54" s="4" t="s">
        <v>51</v>
      </c>
      <c r="G54" s="4" t="s">
        <v>51</v>
      </c>
      <c r="J54" s="5">
        <v>0.25</v>
      </c>
      <c r="M54" s="6">
        <v>3.1499999999999999</v>
      </c>
      <c r="N54" s="7">
        <v>1300</v>
      </c>
      <c r="P54" s="1">
        <v>2</v>
      </c>
      <c r="Q54" s="2" t="s">
        <v>53</v>
      </c>
      <c r="R54" s="4" t="s">
        <v>51</v>
      </c>
      <c r="T54" s="7">
        <v>489</v>
      </c>
      <c r="U54" s="8">
        <v>0.25</v>
      </c>
      <c r="W54" s="7">
        <f>IF(R54="","",(T54*(1-U54)*(1+AE54))+V54)</f>
        <v>476.77500000000003</v>
      </c>
      <c r="Z54" s="9" t="str">
        <f>IF(S54="","",(X54*(1-Y54)*(1+AE54)))</f>
        <v/>
      </c>
      <c r="AA54" s="64">
        <f>IF(Eingabe!G54="x",libCalc!A54,IF(Eingabe!H54="x",libCalc!B54,IF(Eingabe!I54="x",libCalc!C54,"")))</f>
        <v>0.049087385212340517</v>
      </c>
      <c r="AB54" s="5">
        <f>IF(AA54="","",AA54*M54)</f>
        <v>0.15462526341887262</v>
      </c>
      <c r="AC54" s="10">
        <f>IF(AA54="","",N54*1000/(AA54*1000000))</f>
        <v>26.483382530491387</v>
      </c>
      <c r="AD54" s="11">
        <f>IF(AB54="","",MAX(Z54,W54)/AB54)</f>
        <v>3083.4223946214975</v>
      </c>
      <c r="AE54" s="8">
        <f ca="1">IF(N54="","",IF(LOOKUP(YEAR(C54),Teuerung!$A$4:$A$29,Teuerung!$D$4:$D$29)="",0,LOOKUP(YEAR(C54),Teuerung!$A$4:$A$29,Teuerung!$D$4:$D$29)))</f>
        <v>0.29999999999999999</v>
      </c>
      <c r="AF54" s="7">
        <f t="shared" ca="1" si="5"/>
        <v>953.55000000000007</v>
      </c>
      <c r="AG54" s="2"/>
      <c r="AH54" s="1"/>
      <c r="AI54" s="1"/>
    </row>
    <row r="55">
      <c r="A55" s="2"/>
      <c r="B55" s="2"/>
      <c r="C55" s="3">
        <v>40793</v>
      </c>
      <c r="E55" s="4" t="s">
        <v>51</v>
      </c>
      <c r="G55" s="4" t="s">
        <v>51</v>
      </c>
      <c r="J55" s="5">
        <v>0.25</v>
      </c>
      <c r="M55" s="6">
        <v>3.1499999999999999</v>
      </c>
      <c r="N55" s="7">
        <v>1400</v>
      </c>
      <c r="P55" s="1">
        <v>16</v>
      </c>
      <c r="Q55" s="2" t="s">
        <v>53</v>
      </c>
      <c r="R55" s="4" t="s">
        <v>51</v>
      </c>
      <c r="T55" s="7">
        <v>415</v>
      </c>
      <c r="U55" s="8">
        <v>0.25</v>
      </c>
      <c r="W55" s="7">
        <f>IF(R55="","",(T55*(1-U55)*(1+AE55))+V55)</f>
        <v>404.625</v>
      </c>
      <c r="Z55" s="9" t="str">
        <f>IF(S55="","",(X55*(1-Y55)*(1+AE55)))</f>
        <v/>
      </c>
      <c r="AA55" s="64">
        <f>IF(Eingabe!G55="x",libCalc!A55,IF(Eingabe!H55="x",libCalc!B55,IF(Eingabe!I55="x",libCalc!C55,"")))</f>
        <v>0.049087385212340517</v>
      </c>
      <c r="AB55" s="5">
        <f>IF(AA55="","",AA55*M55)</f>
        <v>0.15462526341887262</v>
      </c>
      <c r="AC55" s="10">
        <f>IF(AA55="","",N55*1000/(AA55*1000000))</f>
        <v>28.520565802067647</v>
      </c>
      <c r="AD55" s="11">
        <f>IF(AB55="","",MAX(Z55,W55)/AB55)</f>
        <v>2616.8104167033157</v>
      </c>
      <c r="AE55" s="8">
        <f ca="1">IF(N55="","",IF(LOOKUP(YEAR(C55),Teuerung!$A$4:$A$29,Teuerung!$D$4:$D$29)="",0,LOOKUP(YEAR(C55),Teuerung!$A$4:$A$29,Teuerung!$D$4:$D$29)))</f>
        <v>0.29999999999999999</v>
      </c>
      <c r="AF55" s="7">
        <f t="shared" ca="1" si="5"/>
        <v>6474</v>
      </c>
      <c r="AG55" s="2"/>
      <c r="AH55" s="1"/>
      <c r="AI55" s="1"/>
    </row>
    <row r="56">
      <c r="A56" s="2"/>
      <c r="B56" s="2"/>
      <c r="C56" s="3">
        <v>40793</v>
      </c>
      <c r="E56" s="4" t="s">
        <v>51</v>
      </c>
      <c r="G56" s="4" t="s">
        <v>51</v>
      </c>
      <c r="J56" s="5">
        <v>0.25</v>
      </c>
      <c r="M56" s="6">
        <v>3.1499999999999999</v>
      </c>
      <c r="N56" s="7">
        <v>1600</v>
      </c>
      <c r="P56" s="1">
        <v>5</v>
      </c>
      <c r="Q56" s="2" t="s">
        <v>53</v>
      </c>
      <c r="R56" s="4" t="s">
        <v>51</v>
      </c>
      <c r="T56" s="7">
        <v>448</v>
      </c>
      <c r="U56" s="8">
        <v>0.25</v>
      </c>
      <c r="W56" s="7">
        <f>IF(R56="","",(T56*(1-U56)*(1+AE56))+V56)</f>
        <v>436.80000000000001</v>
      </c>
      <c r="Z56" s="9" t="str">
        <f>IF(S56="","",(X56*(1-Y56)*(1+AE56)))</f>
        <v/>
      </c>
      <c r="AA56" s="64">
        <f>IF(Eingabe!G56="x",libCalc!A56,IF(Eingabe!H56="x",libCalc!B56,IF(Eingabe!I56="x",libCalc!C56,"")))</f>
        <v>0.049087385212340517</v>
      </c>
      <c r="AB56" s="5">
        <f>IF(AA56="","",AA56*M56)</f>
        <v>0.15462526341887262</v>
      </c>
      <c r="AC56" s="10">
        <f>IF(AA56="","",N56*1000/(AA56*1000000))</f>
        <v>32.594932345220165</v>
      </c>
      <c r="AD56" s="11">
        <f>IF(AB56="","",MAX(Z56,W56)/AB56)</f>
        <v>2824.8941365857481</v>
      </c>
      <c r="AE56" s="8">
        <f ca="1">IF(N56="","",IF(LOOKUP(YEAR(C56),Teuerung!$A$4:$A$29,Teuerung!$D$4:$D$29)="",0,LOOKUP(YEAR(C56),Teuerung!$A$4:$A$29,Teuerung!$D$4:$D$29)))</f>
        <v>0.29999999999999999</v>
      </c>
      <c r="AF56" s="7">
        <f t="shared" ca="1" si="5"/>
        <v>2184</v>
      </c>
      <c r="AG56" s="2"/>
      <c r="AH56" s="1"/>
      <c r="AI56" s="1"/>
    </row>
    <row r="57">
      <c r="A57" s="2"/>
      <c r="B57" s="2"/>
      <c r="C57" s="3">
        <v>40793</v>
      </c>
      <c r="E57" s="4" t="s">
        <v>51</v>
      </c>
      <c r="G57" s="4" t="s">
        <v>51</v>
      </c>
      <c r="J57" s="5">
        <v>0.25</v>
      </c>
      <c r="M57" s="6">
        <v>3.1499999999999999</v>
      </c>
      <c r="N57" s="7">
        <v>2100</v>
      </c>
      <c r="P57" s="1">
        <v>5</v>
      </c>
      <c r="Q57" s="2" t="s">
        <v>53</v>
      </c>
      <c r="R57" s="4" t="s">
        <v>51</v>
      </c>
      <c r="T57" s="7">
        <v>547</v>
      </c>
      <c r="U57" s="8">
        <v>0.25</v>
      </c>
      <c r="W57" s="7">
        <f>IF(R57="","",(T57*(1-U57)*(1+AE57))+V57)</f>
        <v>533.32500000000005</v>
      </c>
      <c r="Z57" s="9" t="str">
        <f>IF(S57="","",(X57*(1-Y57)*(1+AE57)))</f>
        <v/>
      </c>
      <c r="AA57" s="64">
        <f>IF(Eingabe!G57="x",libCalc!A57,IF(Eingabe!H57="x",libCalc!B57,IF(Eingabe!I57="x",libCalc!C57,"")))</f>
        <v>0.049087385212340517</v>
      </c>
      <c r="AB57" s="5">
        <f>IF(AA57="","",AA57*M57)</f>
        <v>0.15462526341887262</v>
      </c>
      <c r="AC57" s="10">
        <f>IF(AA57="","",N57*1000/(AA57*1000000))</f>
        <v>42.780848703101469</v>
      </c>
      <c r="AD57" s="11">
        <f>IF(AB57="","",MAX(Z57,W57)/AB57)</f>
        <v>3449.1452962330454</v>
      </c>
      <c r="AE57" s="8">
        <f ca="1">IF(N57="","",IF(LOOKUP(YEAR(C57),Teuerung!$A$4:$A$29,Teuerung!$D$4:$D$29)="",0,LOOKUP(YEAR(C57),Teuerung!$A$4:$A$29,Teuerung!$D$4:$D$29)))</f>
        <v>0.29999999999999999</v>
      </c>
      <c r="AF57" s="7">
        <f t="shared" ca="1" si="5"/>
        <v>2666.625</v>
      </c>
      <c r="AG57" s="2"/>
      <c r="AH57" s="1"/>
      <c r="AI57" s="1"/>
    </row>
    <row r="58">
      <c r="A58" s="2"/>
      <c r="B58" s="2"/>
      <c r="C58" s="3">
        <v>40793</v>
      </c>
      <c r="E58" s="4" t="s">
        <v>51</v>
      </c>
      <c r="G58" s="4" t="s">
        <v>51</v>
      </c>
      <c r="J58" s="5">
        <v>0.29999999999999999</v>
      </c>
      <c r="M58" s="6">
        <v>3.1499999999999999</v>
      </c>
      <c r="N58" s="7">
        <v>2300</v>
      </c>
      <c r="P58" s="1">
        <v>8</v>
      </c>
      <c r="Q58" s="2" t="s">
        <v>53</v>
      </c>
      <c r="R58" s="4" t="s">
        <v>51</v>
      </c>
      <c r="T58" s="7">
        <v>500</v>
      </c>
      <c r="U58" s="8">
        <v>0.25</v>
      </c>
      <c r="W58" s="7">
        <f>IF(R58="","",(T58*(1-U58)*(1+AE58))+V58)</f>
        <v>487.5</v>
      </c>
      <c r="Z58" s="9" t="str">
        <f>IF(S58="","",(X58*(1-Y58)*(1+AE58)))</f>
        <v/>
      </c>
      <c r="AA58" s="64">
        <f>IF(Eingabe!G58="x",libCalc!A58,IF(Eingabe!H58="x",libCalc!B58,IF(Eingabe!I58="x",libCalc!C58,"")))</f>
        <v>0.070685834705770348</v>
      </c>
      <c r="AB58" s="5">
        <f>IF(AA58="","",AA58*M58)</f>
        <v>0.22266037932317659</v>
      </c>
      <c r="AC58" s="10">
        <f>IF(AA58="","",N58*1000/(AA58*1000000))</f>
        <v>32.538343921009712</v>
      </c>
      <c r="AD58" s="11">
        <f>IF(AB58="","",MAX(Z58,W58)/AB58)</f>
        <v>2189.4330795710471</v>
      </c>
      <c r="AE58" s="8">
        <f ca="1">IF(N58="","",IF(LOOKUP(YEAR(C58),Teuerung!$A$4:$A$29,Teuerung!$D$4:$D$29)="",0,LOOKUP(YEAR(C58),Teuerung!$A$4:$A$29,Teuerung!$D$4:$D$29)))</f>
        <v>0.29999999999999999</v>
      </c>
      <c r="AF58" s="7">
        <f t="shared" ca="1" si="5"/>
        <v>3900</v>
      </c>
      <c r="AG58" s="2"/>
      <c r="AH58" s="1"/>
      <c r="AI58" s="1"/>
    </row>
    <row r="59">
      <c r="A59" s="2"/>
      <c r="B59" s="2"/>
      <c r="C59" s="3">
        <v>40793</v>
      </c>
      <c r="E59" s="4" t="s">
        <v>51</v>
      </c>
      <c r="G59" s="4" t="s">
        <v>51</v>
      </c>
      <c r="J59" s="5">
        <v>0.29999999999999999</v>
      </c>
      <c r="M59" s="6">
        <v>3.1499999999999999</v>
      </c>
      <c r="N59" s="7">
        <v>3600</v>
      </c>
      <c r="P59" s="1">
        <v>8</v>
      </c>
      <c r="Q59" s="2" t="s">
        <v>53</v>
      </c>
      <c r="R59" s="4" t="s">
        <v>51</v>
      </c>
      <c r="T59" s="7">
        <v>708</v>
      </c>
      <c r="U59" s="8">
        <v>0.25</v>
      </c>
      <c r="W59" s="7">
        <f>IF(R59="","",(T59*(1-U59)*(1+AE59))+V59)</f>
        <v>690.30000000000007</v>
      </c>
      <c r="Z59" s="9" t="str">
        <f>IF(S59="","",(X59*(1-Y59)*(1+AE59)))</f>
        <v/>
      </c>
      <c r="AA59" s="64">
        <f>IF(Eingabe!G59="x",libCalc!A59,IF(Eingabe!H59="x",libCalc!B59,IF(Eingabe!I59="x",libCalc!C59,"")))</f>
        <v>0.070685834705770348</v>
      </c>
      <c r="AB59" s="5">
        <f>IF(AA59="","",AA59*M59)</f>
        <v>0.22266037932317659</v>
      </c>
      <c r="AC59" s="10">
        <f>IF(AA59="","",N59*1000/(AA59*1000000))</f>
        <v>50.929581789406505</v>
      </c>
      <c r="AD59" s="11">
        <f>IF(AB59="","",MAX(Z59,W59)/AB59)</f>
        <v>3100.2372406726031</v>
      </c>
      <c r="AE59" s="8">
        <f ca="1">IF(N59="","",IF(LOOKUP(YEAR(C59),Teuerung!$A$4:$A$29,Teuerung!$D$4:$D$29)="",0,LOOKUP(YEAR(C59),Teuerung!$A$4:$A$29,Teuerung!$D$4:$D$29)))</f>
        <v>0.29999999999999999</v>
      </c>
      <c r="AF59" s="7">
        <f t="shared" ca="1" si="5"/>
        <v>5522.4000000000005</v>
      </c>
      <c r="AG59" s="2"/>
      <c r="AH59" s="1"/>
      <c r="AI59" s="1"/>
    </row>
    <row r="60">
      <c r="A60" s="2"/>
      <c r="B60" s="2"/>
      <c r="C60" s="3">
        <v>40793</v>
      </c>
      <c r="E60" s="4" t="s">
        <v>51</v>
      </c>
      <c r="G60" s="4" t="s">
        <v>51</v>
      </c>
      <c r="J60" s="5">
        <v>0.34999999999999998</v>
      </c>
      <c r="M60" s="6">
        <v>3.1499999999999999</v>
      </c>
      <c r="N60" s="7">
        <v>1900</v>
      </c>
      <c r="P60" s="1">
        <v>1</v>
      </c>
      <c r="Q60" s="2" t="s">
        <v>53</v>
      </c>
      <c r="R60" s="4" t="s">
        <v>51</v>
      </c>
      <c r="T60" s="7">
        <v>591</v>
      </c>
      <c r="U60" s="8">
        <v>0.25</v>
      </c>
      <c r="W60" s="7">
        <f>IF(R60="","",(T60*(1-U60)*(1+AE60))+V60)</f>
        <v>576.22500000000002</v>
      </c>
      <c r="Z60" s="9" t="str">
        <f>IF(S60="","",(X60*(1-Y60)*(1+AE60)))</f>
        <v/>
      </c>
      <c r="AA60" s="64">
        <f>IF(Eingabe!G60="x",libCalc!A60,IF(Eingabe!H60="x",libCalc!B60,IF(Eingabe!I60="x",libCalc!C60,"")))</f>
        <v>0.096211275016187398</v>
      </c>
      <c r="AB60" s="5">
        <f>IF(AA60="","",AA60*M60)</f>
        <v>0.30306551630099027</v>
      </c>
      <c r="AC60" s="10">
        <f>IF(AA60="","",N60*1000/(AA60*1000000))</f>
        <v>19.748205183647425</v>
      </c>
      <c r="AD60" s="11">
        <f>IF(AB60="","",MAX(Z60,W60)/AB60)</f>
        <v>1901.3215592225963</v>
      </c>
      <c r="AE60" s="8">
        <f ca="1">IF(N60="","",IF(LOOKUP(YEAR(C60),Teuerung!$A$4:$A$29,Teuerung!$D$4:$D$29)="",0,LOOKUP(YEAR(C60),Teuerung!$A$4:$A$29,Teuerung!$D$4:$D$29)))</f>
        <v>0.29999999999999999</v>
      </c>
      <c r="AF60" s="7">
        <f t="shared" ca="1" si="5"/>
        <v>576.22500000000002</v>
      </c>
      <c r="AG60" s="2"/>
      <c r="AH60" s="1"/>
      <c r="AI60" s="1"/>
    </row>
    <row r="61">
      <c r="A61" s="2"/>
      <c r="B61" s="2"/>
      <c r="C61" s="3">
        <v>40793</v>
      </c>
      <c r="E61" s="4" t="s">
        <v>51</v>
      </c>
      <c r="G61" s="4" t="s">
        <v>51</v>
      </c>
      <c r="J61" s="5">
        <v>0.34999999999999998</v>
      </c>
      <c r="M61" s="6">
        <v>3.1499999999999999</v>
      </c>
      <c r="N61" s="7">
        <v>2100</v>
      </c>
      <c r="P61" s="1">
        <v>3</v>
      </c>
      <c r="Q61" s="2" t="s">
        <v>53</v>
      </c>
      <c r="R61" s="4" t="s">
        <v>51</v>
      </c>
      <c r="T61" s="7">
        <v>528</v>
      </c>
      <c r="U61" s="8">
        <v>0.25</v>
      </c>
      <c r="W61" s="7">
        <f>IF(R61="","",(T61*(1-U61)*(1+AE61))+V61)</f>
        <v>514.80000000000007</v>
      </c>
      <c r="Z61" s="9" t="str">
        <f>IF(S61="","",(X61*(1-Y61)*(1+AE61)))</f>
        <v/>
      </c>
      <c r="AA61" s="64">
        <f>IF(Eingabe!G61="x",libCalc!A61,IF(Eingabe!H61="x",libCalc!B61,IF(Eingabe!I61="x",libCalc!C61,"")))</f>
        <v>0.096211275016187398</v>
      </c>
      <c r="AB61" s="5">
        <f>IF(AA61="","",AA61*M61)</f>
        <v>0.30306551630099027</v>
      </c>
      <c r="AC61" s="10">
        <f>IF(AA61="","",N61*1000/(AA61*1000000))</f>
        <v>21.826963624031364</v>
      </c>
      <c r="AD61" s="11">
        <f>IF(AB61="","",MAX(Z61,W61)/AB61)</f>
        <v>1698.6426112851625</v>
      </c>
      <c r="AE61" s="8">
        <f ca="1">IF(N61="","",IF(LOOKUP(YEAR(C61),Teuerung!$A$4:$A$29,Teuerung!$D$4:$D$29)="",0,LOOKUP(YEAR(C61),Teuerung!$A$4:$A$29,Teuerung!$D$4:$D$29)))</f>
        <v>0.29999999999999999</v>
      </c>
      <c r="AF61" s="7">
        <f t="shared" ca="1" si="5"/>
        <v>1544.4000000000001</v>
      </c>
      <c r="AG61" s="2"/>
      <c r="AH61" s="1"/>
      <c r="AI61" s="1"/>
    </row>
    <row r="62">
      <c r="A62" s="2"/>
      <c r="B62" s="2"/>
      <c r="C62" s="3">
        <v>40793</v>
      </c>
      <c r="E62" s="4" t="s">
        <v>51</v>
      </c>
      <c r="G62" s="4" t="s">
        <v>51</v>
      </c>
      <c r="J62" s="5">
        <v>0.34999999999999998</v>
      </c>
      <c r="M62" s="6">
        <v>3.1499999999999999</v>
      </c>
      <c r="N62" s="7">
        <v>2300</v>
      </c>
      <c r="P62" s="1">
        <v>6</v>
      </c>
      <c r="Q62" s="2" t="s">
        <v>53</v>
      </c>
      <c r="R62" s="4" t="s">
        <v>51</v>
      </c>
      <c r="T62" s="7">
        <v>528</v>
      </c>
      <c r="U62" s="8">
        <v>0.25</v>
      </c>
      <c r="W62" s="7">
        <f>IF(R62="","",(T62*(1-U62)*(1+AE62))+V62)</f>
        <v>514.80000000000007</v>
      </c>
      <c r="Z62" s="9" t="str">
        <f>IF(S62="","",(X62*(1-Y62)*(1+AE62)))</f>
        <v/>
      </c>
      <c r="AA62" s="64">
        <f>IF(Eingabe!G62="x",libCalc!A62,IF(Eingabe!H62="x",libCalc!B62,IF(Eingabe!I62="x",libCalc!C62,"")))</f>
        <v>0.096211275016187398</v>
      </c>
      <c r="AB62" s="5">
        <f>IF(AA62="","",AA62*M62)</f>
        <v>0.30306551630099027</v>
      </c>
      <c r="AC62" s="10">
        <f>IF(AA62="","",N62*1000/(AA62*1000000))</f>
        <v>23.905722064415304</v>
      </c>
      <c r="AD62" s="11">
        <f>IF(AB62="","",MAX(Z62,W62)/AB62)</f>
        <v>1698.6426112851625</v>
      </c>
      <c r="AE62" s="8">
        <f ca="1">IF(N62="","",IF(LOOKUP(YEAR(C62),Teuerung!$A$4:$A$29,Teuerung!$D$4:$D$29)="",0,LOOKUP(YEAR(C62),Teuerung!$A$4:$A$29,Teuerung!$D$4:$D$29)))</f>
        <v>0.29999999999999999</v>
      </c>
      <c r="AF62" s="7">
        <f t="shared" ca="1" si="5"/>
        <v>3088.8000000000002</v>
      </c>
      <c r="AG62" s="2"/>
      <c r="AH62" s="1"/>
      <c r="AI62" s="1"/>
    </row>
    <row r="63">
      <c r="A63" s="2"/>
      <c r="B63" s="2"/>
      <c r="C63" s="3">
        <v>40793</v>
      </c>
      <c r="E63" s="4" t="s">
        <v>51</v>
      </c>
      <c r="G63" s="4" t="s">
        <v>51</v>
      </c>
      <c r="J63" s="5">
        <v>0.34999999999999998</v>
      </c>
      <c r="M63" s="6">
        <v>3.1499999999999999</v>
      </c>
      <c r="N63" s="7">
        <v>2300</v>
      </c>
      <c r="P63" s="1">
        <v>1</v>
      </c>
      <c r="Q63" s="2" t="s">
        <v>53</v>
      </c>
      <c r="R63" s="4" t="s">
        <v>51</v>
      </c>
      <c r="T63" s="7">
        <v>528</v>
      </c>
      <c r="U63" s="8">
        <v>0.25</v>
      </c>
      <c r="W63" s="7">
        <f>IF(R63="","",(T63*(1-U63)*(1+AE63))+V63)</f>
        <v>514.80000000000007</v>
      </c>
      <c r="Z63" s="9" t="str">
        <f>IF(S63="","",(X63*(1-Y63)*(1+AE63)))</f>
        <v/>
      </c>
      <c r="AA63" s="64">
        <f>IF(Eingabe!G63="x",libCalc!A63,IF(Eingabe!H63="x",libCalc!B63,IF(Eingabe!I63="x",libCalc!C63,"")))</f>
        <v>0.096211275016187398</v>
      </c>
      <c r="AB63" s="5">
        <f>IF(AA63="","",AA63*M63)</f>
        <v>0.30306551630099027</v>
      </c>
      <c r="AC63" s="10">
        <f>IF(AA63="","",N63*1000/(AA63*1000000))</f>
        <v>23.905722064415304</v>
      </c>
      <c r="AD63" s="11">
        <f>IF(AB63="","",MAX(Z63,W63)/AB63)</f>
        <v>1698.6426112851625</v>
      </c>
      <c r="AE63" s="8">
        <f ca="1">IF(N63="","",IF(LOOKUP(YEAR(C63),Teuerung!$A$4:$A$29,Teuerung!$D$4:$D$29)="",0,LOOKUP(YEAR(C63),Teuerung!$A$4:$A$29,Teuerung!$D$4:$D$29)))</f>
        <v>0.29999999999999999</v>
      </c>
      <c r="AF63" s="7">
        <f t="shared" ca="1" si="5"/>
        <v>514.80000000000007</v>
      </c>
      <c r="AG63" s="2"/>
      <c r="AH63" s="1"/>
      <c r="AI63" s="1"/>
    </row>
    <row r="64">
      <c r="A64" s="2"/>
      <c r="B64" s="2"/>
      <c r="C64" s="3">
        <v>40793</v>
      </c>
      <c r="E64" s="4" t="s">
        <v>51</v>
      </c>
      <c r="G64" s="4" t="s">
        <v>51</v>
      </c>
      <c r="J64" s="5">
        <v>0.34999999999999998</v>
      </c>
      <c r="M64" s="6">
        <v>3.5</v>
      </c>
      <c r="N64" s="7">
        <v>2600</v>
      </c>
      <c r="P64" s="1">
        <v>5</v>
      </c>
      <c r="Q64" s="2" t="s">
        <v>53</v>
      </c>
      <c r="R64" s="4" t="s">
        <v>51</v>
      </c>
      <c r="T64" s="7">
        <v>565</v>
      </c>
      <c r="U64" s="8">
        <v>0.25</v>
      </c>
      <c r="W64" s="7">
        <f>IF(R64="","",(T64*(1-U64)*(1+AE64))+V64)</f>
        <v>550.875</v>
      </c>
      <c r="Z64" s="9" t="str">
        <f>IF(S64="","",(X64*(1-Y64)*(1+AE64)))</f>
        <v/>
      </c>
      <c r="AA64" s="64">
        <f>IF(Eingabe!G64="x",libCalc!A64,IF(Eingabe!H64="x",libCalc!B64,IF(Eingabe!I64="x",libCalc!C64,"")))</f>
        <v>0.096211275016187398</v>
      </c>
      <c r="AB64" s="5">
        <f>IF(AA64="","",AA64*M64)</f>
        <v>0.33673946255665588</v>
      </c>
      <c r="AC64" s="10">
        <f>IF(AA64="","",N64*1000/(AA64*1000000))</f>
        <v>27.023859724991212</v>
      </c>
      <c r="AD64" s="11">
        <f>IF(AB64="","",MAX(Z64,W64)/AB64)</f>
        <v>1635.9086512092897</v>
      </c>
      <c r="AE64" s="8">
        <f ca="1">IF(N64="","",IF(LOOKUP(YEAR(C64),Teuerung!$A$4:$A$29,Teuerung!$D$4:$D$29)="",0,LOOKUP(YEAR(C64),Teuerung!$A$4:$A$29,Teuerung!$D$4:$D$29)))</f>
        <v>0.29999999999999999</v>
      </c>
      <c r="AF64" s="7">
        <f t="shared" ca="1" si="5"/>
        <v>2754.375</v>
      </c>
      <c r="AG64" s="2"/>
      <c r="AH64" s="1"/>
      <c r="AI64" s="1"/>
    </row>
    <row r="65">
      <c r="A65" s="2"/>
      <c r="B65" s="2"/>
      <c r="C65" s="3">
        <v>40793</v>
      </c>
      <c r="E65" s="4" t="s">
        <v>51</v>
      </c>
      <c r="G65" s="4" t="s">
        <v>51</v>
      </c>
      <c r="J65" s="5">
        <v>0.34999999999999998</v>
      </c>
      <c r="M65" s="6">
        <v>3.1499999999999999</v>
      </c>
      <c r="N65" s="7">
        <v>2600</v>
      </c>
      <c r="P65" s="1">
        <v>16</v>
      </c>
      <c r="Q65" s="2" t="s">
        <v>53</v>
      </c>
      <c r="R65" s="4" t="s">
        <v>51</v>
      </c>
      <c r="T65" s="7">
        <v>530</v>
      </c>
      <c r="U65" s="8">
        <v>0.25</v>
      </c>
      <c r="W65" s="7">
        <f>IF(R65="","",(T65*(1-U65)*(1+AE65))+V65)</f>
        <v>516.75</v>
      </c>
      <c r="Z65" s="9" t="str">
        <f>IF(S65="","",(X65*(1-Y65)*(1+AE65)))</f>
        <v/>
      </c>
      <c r="AA65" s="64">
        <f>IF(Eingabe!G65="x",libCalc!A65,IF(Eingabe!H65="x",libCalc!B65,IF(Eingabe!I65="x",libCalc!C65,"")))</f>
        <v>0.096211275016187398</v>
      </c>
      <c r="AB65" s="5">
        <f>IF(AA65="","",AA65*M65)</f>
        <v>0.30306551630099027</v>
      </c>
      <c r="AC65" s="10">
        <f>IF(AA65="","",N65*1000/(AA65*1000000))</f>
        <v>27.023859724991212</v>
      </c>
      <c r="AD65" s="11">
        <f>IF(AB65="","",MAX(Z65,W65)/AB65)</f>
        <v>1705.0768636006362</v>
      </c>
      <c r="AE65" s="8">
        <f ca="1">IF(N65="","",IF(LOOKUP(YEAR(C65),Teuerung!$A$4:$A$29,Teuerung!$D$4:$D$29)="",0,LOOKUP(YEAR(C65),Teuerung!$A$4:$A$29,Teuerung!$D$4:$D$29)))</f>
        <v>0.29999999999999999</v>
      </c>
      <c r="AF65" s="7">
        <f t="shared" ca="1" si="5"/>
        <v>8268</v>
      </c>
      <c r="AG65" s="2"/>
      <c r="AH65" s="1"/>
      <c r="AI65" s="1"/>
    </row>
    <row r="66">
      <c r="A66" s="2"/>
      <c r="B66" s="2"/>
      <c r="C66" s="3">
        <v>40793</v>
      </c>
      <c r="E66" s="4" t="s">
        <v>51</v>
      </c>
      <c r="G66" s="4" t="s">
        <v>51</v>
      </c>
      <c r="J66" s="5">
        <v>0.34999999999999998</v>
      </c>
      <c r="M66" s="6">
        <v>3.5</v>
      </c>
      <c r="N66" s="7">
        <v>2700</v>
      </c>
      <c r="P66" s="1">
        <v>4</v>
      </c>
      <c r="Q66" s="2" t="s">
        <v>53</v>
      </c>
      <c r="R66" s="4" t="s">
        <v>51</v>
      </c>
      <c r="T66" s="7">
        <v>565</v>
      </c>
      <c r="U66" s="8">
        <v>0.25</v>
      </c>
      <c r="W66" s="7">
        <f>IF(R66="","",(T66*(1-U66)*(1+AE66))+V66)</f>
        <v>550.875</v>
      </c>
      <c r="Z66" s="9" t="str">
        <f>IF(S66="","",(X66*(1-Y66)*(1+AE66)))</f>
        <v/>
      </c>
      <c r="AA66" s="64">
        <f>IF(Eingabe!G66="x",libCalc!A66,IF(Eingabe!H66="x",libCalc!B66,IF(Eingabe!I66="x",libCalc!C66,"")))</f>
        <v>0.096211275016187398</v>
      </c>
      <c r="AB66" s="5">
        <f>IF(AA66="","",AA66*M66)</f>
        <v>0.33673946255665588</v>
      </c>
      <c r="AC66" s="10">
        <f>IF(AA66="","",N66*1000/(AA66*1000000))</f>
        <v>28.063238945183183</v>
      </c>
      <c r="AD66" s="11">
        <f>IF(AB66="","",MAX(Z66,W66)/AB66)</f>
        <v>1635.9086512092897</v>
      </c>
      <c r="AE66" s="8">
        <f ca="1">IF(N66="","",IF(LOOKUP(YEAR(C66),Teuerung!$A$4:$A$29,Teuerung!$D$4:$D$29)="",0,LOOKUP(YEAR(C66),Teuerung!$A$4:$A$29,Teuerung!$D$4:$D$29)))</f>
        <v>0.29999999999999999</v>
      </c>
      <c r="AF66" s="7">
        <f t="shared" ca="1" si="5"/>
        <v>2203.5</v>
      </c>
      <c r="AG66" s="2"/>
      <c r="AH66" s="1"/>
      <c r="AI66" s="1"/>
    </row>
    <row r="67">
      <c r="A67" s="2"/>
      <c r="B67" s="2"/>
      <c r="C67" s="3">
        <v>40793</v>
      </c>
      <c r="E67" s="4" t="s">
        <v>51</v>
      </c>
      <c r="G67" s="4" t="s">
        <v>51</v>
      </c>
      <c r="J67" s="5">
        <v>0.34999999999999998</v>
      </c>
      <c r="M67" s="6">
        <v>3.5</v>
      </c>
      <c r="N67" s="7">
        <v>3100</v>
      </c>
      <c r="P67" s="1">
        <v>14</v>
      </c>
      <c r="Q67" s="2" t="s">
        <v>53</v>
      </c>
      <c r="R67" s="4" t="s">
        <v>51</v>
      </c>
      <c r="T67" s="7">
        <v>772</v>
      </c>
      <c r="U67" s="8">
        <v>0.25</v>
      </c>
      <c r="W67" s="7">
        <f>IF(R67="","",(T67*(1-U67)*(1+AE67))+V67)</f>
        <v>752.70000000000005</v>
      </c>
      <c r="Z67" s="9" t="str">
        <f>IF(S67="","",(X67*(1-Y67)*(1+AE67)))</f>
        <v/>
      </c>
      <c r="AA67" s="64">
        <f>IF(Eingabe!G67="x",libCalc!A67,IF(Eingabe!H67="x",libCalc!B67,IF(Eingabe!I67="x",libCalc!C67,"")))</f>
        <v>0.096211275016187398</v>
      </c>
      <c r="AB67" s="5">
        <f>IF(AA67="","",AA67*M67)</f>
        <v>0.33673946255665588</v>
      </c>
      <c r="AC67" s="10">
        <f>IF(AA67="","",N67*1000/(AA67*1000000))</f>
        <v>32.220755825951059</v>
      </c>
      <c r="AD67" s="11">
        <f>IF(AB67="","",MAX(Z67,W67)/AB67)</f>
        <v>2235.2592543957021</v>
      </c>
      <c r="AE67" s="8">
        <f ca="1">IF(N67="","",IF(LOOKUP(YEAR(C67),Teuerung!$A$4:$A$29,Teuerung!$D$4:$D$29)="",0,LOOKUP(YEAR(C67),Teuerung!$A$4:$A$29,Teuerung!$D$4:$D$29)))</f>
        <v>0.29999999999999999</v>
      </c>
      <c r="AF67" s="7">
        <f t="shared" ca="1" si="5"/>
        <v>10537.800000000001</v>
      </c>
      <c r="AG67" s="2"/>
      <c r="AH67" s="1"/>
      <c r="AI67" s="1"/>
    </row>
    <row r="68">
      <c r="A68" s="2"/>
      <c r="B68" s="2"/>
      <c r="C68" s="3">
        <v>40793</v>
      </c>
      <c r="E68" s="4" t="s">
        <v>51</v>
      </c>
      <c r="G68" s="4" t="s">
        <v>51</v>
      </c>
      <c r="J68" s="5">
        <v>0.34999999999999998</v>
      </c>
      <c r="M68" s="6">
        <v>3.4500000000000002</v>
      </c>
      <c r="N68" s="7">
        <v>3100</v>
      </c>
      <c r="P68" s="1">
        <v>4</v>
      </c>
      <c r="Q68" s="2" t="s">
        <v>53</v>
      </c>
      <c r="R68" s="4" t="s">
        <v>51</v>
      </c>
      <c r="T68" s="7">
        <v>601</v>
      </c>
      <c r="U68" s="8">
        <v>0.25</v>
      </c>
      <c r="W68" s="7">
        <f>IF(R68="","",(T68*(1-U68)*(1+AE68))+V68)</f>
        <v>585.97500000000002</v>
      </c>
      <c r="Z68" s="9" t="str">
        <f>IF(S68="","",(X68*(1-Y68)*(1+AE68)))</f>
        <v/>
      </c>
      <c r="AA68" s="64">
        <f>IF(Eingabe!G68="x",libCalc!A68,IF(Eingabe!H68="x",libCalc!B68,IF(Eingabe!I68="x",libCalc!C68,"")))</f>
        <v>0.096211275016187398</v>
      </c>
      <c r="AB68" s="5">
        <f>IF(AA68="","",AA68*M68)</f>
        <v>0.33192889880584653</v>
      </c>
      <c r="AC68" s="10">
        <f>IF(AA68="","",N68*1000/(AA68*1000000))</f>
        <v>32.220755825951059</v>
      </c>
      <c r="AD68" s="11">
        <f>IF(AB68="","",MAX(Z68,W68)/AB68)</f>
        <v>1765.3630102956217</v>
      </c>
      <c r="AE68" s="8">
        <f ca="1">IF(N68="","",IF(LOOKUP(YEAR(C68),Teuerung!$A$4:$A$29,Teuerung!$D$4:$D$29)="",0,LOOKUP(YEAR(C68),Teuerung!$A$4:$A$29,Teuerung!$D$4:$D$29)))</f>
        <v>0.29999999999999999</v>
      </c>
      <c r="AF68" s="7">
        <f t="shared" ca="1" si="5"/>
        <v>2343.9000000000001</v>
      </c>
      <c r="AG68" s="2"/>
      <c r="AH68" s="1"/>
      <c r="AI68" s="1"/>
    </row>
    <row r="69">
      <c r="A69" s="2"/>
      <c r="B69" s="2"/>
      <c r="C69" s="3">
        <v>40793</v>
      </c>
      <c r="E69" s="4" t="s">
        <v>51</v>
      </c>
      <c r="G69" s="4" t="s">
        <v>51</v>
      </c>
      <c r="J69" s="5">
        <v>0.34999999999999998</v>
      </c>
      <c r="M69" s="6">
        <v>3.1499999999999999</v>
      </c>
      <c r="N69" s="7">
        <v>3200</v>
      </c>
      <c r="P69" s="1">
        <v>3</v>
      </c>
      <c r="Q69" s="2" t="s">
        <v>53</v>
      </c>
      <c r="R69" s="4" t="s">
        <v>51</v>
      </c>
      <c r="T69" s="7">
        <v>604</v>
      </c>
      <c r="U69" s="8">
        <v>0.25</v>
      </c>
      <c r="W69" s="7">
        <f>IF(R69="","",(T69*(1-U69)*(1+AE69))+V69)</f>
        <v>588.89999999999998</v>
      </c>
      <c r="Z69" s="9" t="str">
        <f>IF(S69="","",(X69*(1-Y69)*(1+AE69)))</f>
        <v/>
      </c>
      <c r="AA69" s="64">
        <f>IF(Eingabe!G69="x",libCalc!A69,IF(Eingabe!H69="x",libCalc!B69,IF(Eingabe!I69="x",libCalc!C69,"")))</f>
        <v>0.096211275016187398</v>
      </c>
      <c r="AB69" s="5">
        <f>IF(AA69="","",AA69*M69)</f>
        <v>0.30306551630099027</v>
      </c>
      <c r="AC69" s="10">
        <f>IF(AA69="","",N69*1000/(AA69*1000000))</f>
        <v>33.260135046143034</v>
      </c>
      <c r="AD69" s="11">
        <f>IF(AB69="","",MAX(Z69,W69)/AB69)</f>
        <v>1943.1441992731779</v>
      </c>
      <c r="AE69" s="8">
        <f ca="1">IF(N69="","",IF(LOOKUP(YEAR(C69),Teuerung!$A$4:$A$29,Teuerung!$D$4:$D$29)="",0,LOOKUP(YEAR(C69),Teuerung!$A$4:$A$29,Teuerung!$D$4:$D$29)))</f>
        <v>0.29999999999999999</v>
      </c>
      <c r="AF69" s="7">
        <f t="shared" ca="1" si="5"/>
        <v>1766.6999999999998</v>
      </c>
      <c r="AG69" s="2"/>
      <c r="AH69" s="1"/>
      <c r="AI69" s="1"/>
    </row>
    <row r="70">
      <c r="A70" s="2"/>
      <c r="B70" s="2"/>
      <c r="C70" s="3">
        <v>40793</v>
      </c>
      <c r="E70" s="4" t="s">
        <v>51</v>
      </c>
      <c r="G70" s="4" t="s">
        <v>51</v>
      </c>
      <c r="J70" s="5">
        <v>0.34999999999999998</v>
      </c>
      <c r="M70" s="6">
        <v>3.5</v>
      </c>
      <c r="N70" s="7">
        <v>3400</v>
      </c>
      <c r="P70" s="1">
        <v>6</v>
      </c>
      <c r="Q70" s="2" t="s">
        <v>53</v>
      </c>
      <c r="R70" s="4" t="s">
        <v>51</v>
      </c>
      <c r="T70" s="7">
        <v>641</v>
      </c>
      <c r="U70" s="8">
        <v>0.25</v>
      </c>
      <c r="W70" s="7">
        <f>IF(R70="","",(T70*(1-U70)*(1+AE70))+V70)</f>
        <v>624.97500000000002</v>
      </c>
      <c r="Z70" s="9" t="str">
        <f>IF(S70="","",(X70*(1-Y70)*(1+AE70)))</f>
        <v/>
      </c>
      <c r="AA70" s="64">
        <f>IF(Eingabe!G70="x",libCalc!A70,IF(Eingabe!H70="x",libCalc!B70,IF(Eingabe!I70="x",libCalc!C70,"")))</f>
        <v>0.096211275016187398</v>
      </c>
      <c r="AB70" s="5">
        <f>IF(AA70="","",AA70*M70)</f>
        <v>0.33673946255665588</v>
      </c>
      <c r="AC70" s="10">
        <f>IF(AA70="","",N70*1000/(AA70*1000000))</f>
        <v>35.33889348652697</v>
      </c>
      <c r="AD70" s="11">
        <f>IF(AB70="","",MAX(Z70,W70)/AB70)</f>
        <v>1855.9600803985038</v>
      </c>
      <c r="AE70" s="8">
        <f ca="1">IF(N70="","",IF(LOOKUP(YEAR(C70),Teuerung!$A$4:$A$29,Teuerung!$D$4:$D$29)="",0,LOOKUP(YEAR(C70),Teuerung!$A$4:$A$29,Teuerung!$D$4:$D$29)))</f>
        <v>0.29999999999999999</v>
      </c>
      <c r="AF70" s="7">
        <f t="shared" ca="1" si="5"/>
        <v>3749.8500000000004</v>
      </c>
      <c r="AG70" s="2"/>
      <c r="AH70" s="1"/>
      <c r="AI70" s="1"/>
    </row>
    <row r="71">
      <c r="A71" s="2"/>
      <c r="B71" s="2"/>
      <c r="C71" s="3">
        <v>40793</v>
      </c>
      <c r="E71" s="4" t="s">
        <v>51</v>
      </c>
      <c r="G71" s="4" t="s">
        <v>51</v>
      </c>
      <c r="J71" s="5">
        <v>0.34999999999999998</v>
      </c>
      <c r="M71" s="6">
        <v>3.1499999999999999</v>
      </c>
      <c r="N71" s="7">
        <v>4900</v>
      </c>
      <c r="P71" s="1">
        <v>8</v>
      </c>
      <c r="Q71" s="2" t="s">
        <v>53</v>
      </c>
      <c r="R71" s="4" t="s">
        <v>51</v>
      </c>
      <c r="T71" s="7">
        <v>849</v>
      </c>
      <c r="U71" s="8">
        <v>0.25</v>
      </c>
      <c r="W71" s="7">
        <f>IF(R71="","",(T71*(1-U71)*(1+AE71))+V71)</f>
        <v>827.77499999999998</v>
      </c>
      <c r="Z71" s="9" t="str">
        <f>IF(S71="","",(X71*(1-Y71)*(1+AE71)))</f>
        <v/>
      </c>
      <c r="AA71" s="64">
        <f>IF(Eingabe!G71="x",libCalc!A71,IF(Eingabe!H71="x",libCalc!B71,IF(Eingabe!I71="x",libCalc!C71,"")))</f>
        <v>0.096211275016187398</v>
      </c>
      <c r="AB71" s="5">
        <f>IF(AA71="","",AA71*M71)</f>
        <v>0.30306551630099027</v>
      </c>
      <c r="AC71" s="10">
        <f>IF(AA71="","",N71*1000/(AA71*1000000))</f>
        <v>50.929581789406519</v>
      </c>
      <c r="AD71" s="11">
        <f>IF(AB71="","",MAX(Z71,W71)/AB71)</f>
        <v>2731.3401079187552</v>
      </c>
      <c r="AE71" s="8">
        <f ca="1">IF(N71="","",IF(LOOKUP(YEAR(C71),Teuerung!$A$4:$A$29,Teuerung!$D$4:$D$29)="",0,LOOKUP(YEAR(C71),Teuerung!$A$4:$A$29,Teuerung!$D$4:$D$29)))</f>
        <v>0.29999999999999999</v>
      </c>
      <c r="AF71" s="7">
        <f t="shared" ca="1" si="5"/>
        <v>6622.1999999999998</v>
      </c>
      <c r="AG71" s="2"/>
      <c r="AH71" s="1"/>
      <c r="AI71" s="1"/>
    </row>
    <row r="72">
      <c r="A72" s="2"/>
      <c r="B72" s="2"/>
      <c r="C72" s="3">
        <v>40793</v>
      </c>
      <c r="E72" s="4" t="s">
        <v>51</v>
      </c>
      <c r="G72" s="4" t="s">
        <v>51</v>
      </c>
      <c r="J72" s="5">
        <v>0.34999999999999998</v>
      </c>
      <c r="M72" s="6">
        <v>3.5</v>
      </c>
      <c r="N72" s="7">
        <v>6200</v>
      </c>
      <c r="P72" s="1">
        <v>5</v>
      </c>
      <c r="Q72" s="2" t="s">
        <v>53</v>
      </c>
      <c r="R72" s="4" t="s">
        <v>51</v>
      </c>
      <c r="T72" s="7">
        <v>1106</v>
      </c>
      <c r="U72" s="8">
        <v>0.25</v>
      </c>
      <c r="W72" s="7">
        <f>IF(R72="","",(T72*(1-U72)*(1+AE72))+V72)</f>
        <v>1078.3500000000001</v>
      </c>
      <c r="Z72" s="9" t="str">
        <f>IF(S72="","",(X72*(1-Y72)*(1+AE72)))</f>
        <v/>
      </c>
      <c r="AA72" s="64">
        <f>IF(Eingabe!G72="x",libCalc!A72,IF(Eingabe!H72="x",libCalc!B72,IF(Eingabe!I72="x",libCalc!C72,"")))</f>
        <v>0.096211275016187398</v>
      </c>
      <c r="AB72" s="5">
        <f>IF(AA72="","",AA72*M72)</f>
        <v>0.33673946255665588</v>
      </c>
      <c r="AC72" s="10">
        <f>IF(AA72="","",N72*1000/(AA72*1000000))</f>
        <v>64.441511651902118</v>
      </c>
      <c r="AD72" s="11">
        <f>IF(AB72="","",MAX(Z72,W72)/AB72)</f>
        <v>3202.3273774114596</v>
      </c>
      <c r="AE72" s="8">
        <f ca="1">IF(N72="","",IF(LOOKUP(YEAR(C72),Teuerung!$A$4:$A$29,Teuerung!$D$4:$D$29)="",0,LOOKUP(YEAR(C72),Teuerung!$A$4:$A$29,Teuerung!$D$4:$D$29)))</f>
        <v>0.29999999999999999</v>
      </c>
      <c r="AF72" s="7">
        <f t="shared" ca="1" si="5"/>
        <v>5391.7500000000009</v>
      </c>
      <c r="AG72" s="2"/>
      <c r="AH72" s="1"/>
      <c r="AI72" s="1"/>
    </row>
    <row r="73">
      <c r="A73" s="2"/>
      <c r="B73" s="2"/>
      <c r="C73" s="3">
        <v>40793</v>
      </c>
      <c r="E73" s="4" t="s">
        <v>51</v>
      </c>
      <c r="G73" s="4" t="s">
        <v>51</v>
      </c>
      <c r="J73" s="5">
        <v>0.20000000000000001</v>
      </c>
      <c r="M73" s="6">
        <v>3.1499999999999999</v>
      </c>
      <c r="N73" s="7">
        <v>400</v>
      </c>
      <c r="P73" s="1">
        <v>18</v>
      </c>
      <c r="Q73" s="2" t="s">
        <v>53</v>
      </c>
      <c r="R73" s="4" t="s">
        <v>51</v>
      </c>
      <c r="T73" s="7">
        <v>368</v>
      </c>
      <c r="U73" s="8">
        <v>0.25</v>
      </c>
      <c r="W73" s="7">
        <f>IF(R73="","",(T73*(1-U73)*(1+AE73))+V73)</f>
        <v>358.80000000000001</v>
      </c>
      <c r="Z73" s="9" t="str">
        <f>IF(S73="","",(X73*(1-Y73)*(1+AE73)))</f>
        <v/>
      </c>
      <c r="AA73" s="64">
        <f>IF(Eingabe!G73="x",libCalc!A73,IF(Eingabe!H73="x",libCalc!B73,IF(Eingabe!I73="x",libCalc!C73,"")))</f>
        <v>0.031415926535897934</v>
      </c>
      <c r="AB73" s="5">
        <f>IF(AA73="","",AA73*M73)</f>
        <v>0.09896016858807849</v>
      </c>
      <c r="AC73" s="10">
        <f>IF(AA73="","",N73*1000/(AA73*1000000))</f>
        <v>12.732395447351626</v>
      </c>
      <c r="AD73" s="11">
        <f>IF(AB73="","",MAX(Z73,W73)/AB73)</f>
        <v>3625.7011797696537</v>
      </c>
      <c r="AE73" s="8">
        <f ca="1">IF(N73="","",IF(LOOKUP(YEAR(C73),Teuerung!$A$4:$A$29,Teuerung!$D$4:$D$29)="",0,LOOKUP(YEAR(C73),Teuerung!$A$4:$A$29,Teuerung!$D$4:$D$29)))</f>
        <v>0.29999999999999999</v>
      </c>
      <c r="AF73" s="7">
        <f t="shared" ca="1" si="5"/>
        <v>6458.4000000000005</v>
      </c>
      <c r="AG73" s="2"/>
      <c r="AH73" s="1"/>
      <c r="AI73" s="1"/>
    </row>
    <row r="74">
      <c r="A74" s="2"/>
      <c r="B74" s="2"/>
      <c r="C74" s="3">
        <v>40793</v>
      </c>
      <c r="E74" s="4" t="s">
        <v>51</v>
      </c>
      <c r="G74" s="4" t="s">
        <v>51</v>
      </c>
      <c r="J74" s="5">
        <v>0.20000000000000001</v>
      </c>
      <c r="M74" s="6">
        <v>3.1499999999999999</v>
      </c>
      <c r="N74" s="7">
        <v>380</v>
      </c>
      <c r="P74" s="1">
        <v>3</v>
      </c>
      <c r="Q74" s="2" t="s">
        <v>53</v>
      </c>
      <c r="R74" s="4" t="s">
        <v>51</v>
      </c>
      <c r="T74" s="7">
        <v>368</v>
      </c>
      <c r="U74" s="8">
        <v>0.25</v>
      </c>
      <c r="W74" s="7">
        <f>IF(R74="","",(T74*(1-U74)*(1+AE74))+V74)</f>
        <v>358.80000000000001</v>
      </c>
      <c r="Z74" s="9" t="str">
        <f>IF(S74="","",(X74*(1-Y74)*(1+AE74)))</f>
        <v/>
      </c>
      <c r="AA74" s="64">
        <f>IF(Eingabe!G74="x",libCalc!A74,IF(Eingabe!H74="x",libCalc!B74,IF(Eingabe!I74="x",libCalc!C74,"")))</f>
        <v>0.031415926535897934</v>
      </c>
      <c r="AB74" s="5">
        <f>IF(AA74="","",AA74*M74)</f>
        <v>0.09896016858807849</v>
      </c>
      <c r="AC74" s="10">
        <f>IF(AA74="","",N74*1000/(AA74*1000000))</f>
        <v>12.095775674984043</v>
      </c>
      <c r="AD74" s="11">
        <f>IF(AB74="","",MAX(Z74,W74)/AB74)</f>
        <v>3625.7011797696537</v>
      </c>
      <c r="AE74" s="8">
        <f ca="1">IF(N74="","",IF(LOOKUP(YEAR(C74),Teuerung!$A$4:$A$29,Teuerung!$D$4:$D$29)="",0,LOOKUP(YEAR(C74),Teuerung!$A$4:$A$29,Teuerung!$D$4:$D$29)))</f>
        <v>0.29999999999999999</v>
      </c>
      <c r="AF74" s="7">
        <f t="shared" ca="1" si="5"/>
        <v>1076.4000000000001</v>
      </c>
      <c r="AG74" s="2"/>
      <c r="AH74" s="1"/>
      <c r="AI74" s="1"/>
    </row>
    <row r="75">
      <c r="A75" s="2"/>
      <c r="B75" s="2"/>
      <c r="C75" s="3">
        <v>40793</v>
      </c>
      <c r="E75" s="4" t="s">
        <v>51</v>
      </c>
      <c r="G75" s="4" t="s">
        <v>51</v>
      </c>
      <c r="J75" s="5">
        <v>0.20000000000000001</v>
      </c>
      <c r="M75" s="6">
        <v>3.1499999999999999</v>
      </c>
      <c r="N75" s="7">
        <v>770</v>
      </c>
      <c r="P75" s="1">
        <v>8</v>
      </c>
      <c r="Q75" s="2" t="s">
        <v>53</v>
      </c>
      <c r="R75" s="4" t="s">
        <v>51</v>
      </c>
      <c r="T75" s="7">
        <v>368</v>
      </c>
      <c r="U75" s="8">
        <v>0.25</v>
      </c>
      <c r="W75" s="7">
        <f>IF(R75="","",(T75*(1-U75)*(1+AE75))+V75)</f>
        <v>358.80000000000001</v>
      </c>
      <c r="Z75" s="9" t="str">
        <f>IF(S75="","",(X75*(1-Y75)*(1+AE75)))</f>
        <v/>
      </c>
      <c r="AA75" s="64">
        <f>IF(Eingabe!G75="x",libCalc!A75,IF(Eingabe!H75="x",libCalc!B75,IF(Eingabe!I75="x",libCalc!C75,"")))</f>
        <v>0.031415926535897934</v>
      </c>
      <c r="AB75" s="5">
        <f>IF(AA75="","",AA75*M75)</f>
        <v>0.09896016858807849</v>
      </c>
      <c r="AC75" s="10">
        <f>IF(AA75="","",N75*1000/(AA75*1000000))</f>
        <v>24.509861236151878</v>
      </c>
      <c r="AD75" s="11">
        <f>IF(AB75="","",MAX(Z75,W75)/AB75)</f>
        <v>3625.7011797696537</v>
      </c>
      <c r="AE75" s="8">
        <f ca="1">IF(N75="","",IF(LOOKUP(YEAR(C75),Teuerung!$A$4:$A$29,Teuerung!$D$4:$D$29)="",0,LOOKUP(YEAR(C75),Teuerung!$A$4:$A$29,Teuerung!$D$4:$D$29)))</f>
        <v>0.29999999999999999</v>
      </c>
      <c r="AF75" s="7">
        <f t="shared" ca="1" si="5"/>
        <v>2870.4000000000001</v>
      </c>
      <c r="AG75" s="2"/>
      <c r="AH75" s="1"/>
      <c r="AI75" s="1"/>
    </row>
    <row r="76">
      <c r="A76" s="2"/>
      <c r="B76" s="2"/>
      <c r="C76" s="3">
        <v>40793</v>
      </c>
      <c r="E76" s="4" t="s">
        <v>51</v>
      </c>
      <c r="G76" s="4" t="s">
        <v>51</v>
      </c>
      <c r="J76" s="5">
        <v>0.20000000000000001</v>
      </c>
      <c r="M76" s="6">
        <v>3.1499999999999999</v>
      </c>
      <c r="N76" s="7">
        <v>900</v>
      </c>
      <c r="P76" s="1">
        <v>2</v>
      </c>
      <c r="Q76" s="2" t="s">
        <v>53</v>
      </c>
      <c r="R76" s="4" t="s">
        <v>51</v>
      </c>
      <c r="T76" s="7">
        <v>388</v>
      </c>
      <c r="U76" s="8">
        <v>0.25</v>
      </c>
      <c r="W76" s="7">
        <f>IF(R76="","",(T76*(1-U76)*(1+AE76))+V76)</f>
        <v>378.30000000000001</v>
      </c>
      <c r="Z76" s="9" t="str">
        <f>IF(S76="","",(X76*(1-Y76)*(1+AE76)))</f>
        <v/>
      </c>
      <c r="AA76" s="64">
        <f>IF(Eingabe!G76="x",libCalc!A76,IF(Eingabe!H76="x",libCalc!B76,IF(Eingabe!I76="x",libCalc!C76,"")))</f>
        <v>0.031415926535897934</v>
      </c>
      <c r="AB76" s="5">
        <f>IF(AA76="","",AA76*M76)</f>
        <v>0.09896016858807849</v>
      </c>
      <c r="AC76" s="10">
        <f>IF(AA76="","",N76*1000/(AA76*1000000))</f>
        <v>28.647889756541158</v>
      </c>
      <c r="AD76" s="11">
        <f>IF(AB76="","",MAX(Z76,W76)/AB76)</f>
        <v>3822.750156931048</v>
      </c>
      <c r="AE76" s="8">
        <f ca="1">IF(N76="","",IF(LOOKUP(YEAR(C76),Teuerung!$A$4:$A$29,Teuerung!$D$4:$D$29)="",0,LOOKUP(YEAR(C76),Teuerung!$A$4:$A$29,Teuerung!$D$4:$D$29)))</f>
        <v>0.29999999999999999</v>
      </c>
      <c r="AF76" s="7">
        <f t="shared" ca="1" si="5"/>
        <v>756.60000000000002</v>
      </c>
      <c r="AG76" s="2"/>
      <c r="AH76" s="1"/>
      <c r="AI76" s="1"/>
    </row>
    <row r="77">
      <c r="A77" s="2"/>
      <c r="B77" s="2"/>
      <c r="C77" s="3">
        <v>40793</v>
      </c>
      <c r="E77" s="4" t="s">
        <v>51</v>
      </c>
      <c r="G77" s="4" t="s">
        <v>51</v>
      </c>
      <c r="J77" s="5">
        <v>0.25</v>
      </c>
      <c r="M77" s="6">
        <v>3.1499999999999999</v>
      </c>
      <c r="N77" s="7">
        <v>900</v>
      </c>
      <c r="P77" s="1">
        <v>18</v>
      </c>
      <c r="Q77" s="2" t="s">
        <v>53</v>
      </c>
      <c r="R77" s="4" t="s">
        <v>51</v>
      </c>
      <c r="T77" s="7">
        <v>400</v>
      </c>
      <c r="U77" s="8">
        <v>0.25</v>
      </c>
      <c r="W77" s="7">
        <f>IF(R77="","",(T77*(1-U77)*(1+AE77))+V77)</f>
        <v>390</v>
      </c>
      <c r="Z77" s="9" t="str">
        <f>IF(S77="","",(X77*(1-Y77)*(1+AE77)))</f>
        <v/>
      </c>
      <c r="AA77" s="64">
        <f>IF(Eingabe!G77="x",libCalc!A77,IF(Eingabe!H77="x",libCalc!B77,IF(Eingabe!I77="x",libCalc!C77,"")))</f>
        <v>0.049087385212340517</v>
      </c>
      <c r="AB77" s="5">
        <f>IF(AA77="","",AA77*M77)</f>
        <v>0.15462526341887262</v>
      </c>
      <c r="AC77" s="10">
        <f>IF(AA77="","",N77*1000/(AA77*1000000))</f>
        <v>18.334649444186343</v>
      </c>
      <c r="AD77" s="11">
        <f>IF(AB77="","",MAX(Z77,W77)/AB77)</f>
        <v>2522.2269076658463</v>
      </c>
      <c r="AE77" s="8">
        <f ca="1">IF(N77="","",IF(LOOKUP(YEAR(C77),Teuerung!$A$4:$A$29,Teuerung!$D$4:$D$29)="",0,LOOKUP(YEAR(C77),Teuerung!$A$4:$A$29,Teuerung!$D$4:$D$29)))</f>
        <v>0.29999999999999999</v>
      </c>
      <c r="AF77" s="7">
        <f t="shared" ca="1" si="5"/>
        <v>7020</v>
      </c>
      <c r="AG77" s="2"/>
      <c r="AH77" s="1"/>
      <c r="AI77" s="1"/>
    </row>
    <row r="78">
      <c r="A78" s="2"/>
      <c r="B78" s="2"/>
      <c r="C78" s="3">
        <v>40793</v>
      </c>
      <c r="E78" s="4" t="s">
        <v>51</v>
      </c>
      <c r="G78" s="4" t="s">
        <v>51</v>
      </c>
      <c r="J78" s="5">
        <v>0.25</v>
      </c>
      <c r="M78" s="6">
        <v>3.1499999999999999</v>
      </c>
      <c r="N78" s="7">
        <v>900</v>
      </c>
      <c r="P78" s="1">
        <v>3</v>
      </c>
      <c r="Q78" s="2" t="s">
        <v>53</v>
      </c>
      <c r="R78" s="4" t="s">
        <v>51</v>
      </c>
      <c r="T78" s="7">
        <v>400</v>
      </c>
      <c r="U78" s="8">
        <v>0.25</v>
      </c>
      <c r="W78" s="7">
        <f>IF(R78="","",(T78*(1-U78)*(1+AE78))+V78)</f>
        <v>390</v>
      </c>
      <c r="Z78" s="9" t="str">
        <f>IF(S78="","",(X78*(1-Y78)*(1+AE78)))</f>
        <v/>
      </c>
      <c r="AA78" s="64">
        <f>IF(Eingabe!G78="x",libCalc!A78,IF(Eingabe!H78="x",libCalc!B78,IF(Eingabe!I78="x",libCalc!C78,"")))</f>
        <v>0.049087385212340517</v>
      </c>
      <c r="AB78" s="5">
        <f>IF(AA78="","",AA78*M78)</f>
        <v>0.15462526341887262</v>
      </c>
      <c r="AC78" s="10">
        <f>IF(AA78="","",N78*1000/(AA78*1000000))</f>
        <v>18.334649444186343</v>
      </c>
      <c r="AD78" s="11">
        <f>IF(AB78="","",MAX(Z78,W78)/AB78)</f>
        <v>2522.2269076658463</v>
      </c>
      <c r="AE78" s="8">
        <f ca="1">IF(N78="","",IF(LOOKUP(YEAR(C78),Teuerung!$A$4:$A$29,Teuerung!$D$4:$D$29)="",0,LOOKUP(YEAR(C78),Teuerung!$A$4:$A$29,Teuerung!$D$4:$D$29)))</f>
        <v>0.29999999999999999</v>
      </c>
      <c r="AF78" s="7">
        <f t="shared" ca="1" si="5"/>
        <v>1170</v>
      </c>
      <c r="AG78" s="2"/>
      <c r="AH78" s="1"/>
      <c r="AI78" s="1"/>
    </row>
    <row r="79">
      <c r="A79" s="2"/>
      <c r="B79" s="2"/>
      <c r="C79" s="3">
        <v>40793</v>
      </c>
      <c r="E79" s="4" t="s">
        <v>51</v>
      </c>
      <c r="G79" s="4" t="s">
        <v>51</v>
      </c>
      <c r="J79" s="5">
        <v>0.25</v>
      </c>
      <c r="M79" s="6">
        <v>3.1499999999999999</v>
      </c>
      <c r="N79" s="7">
        <v>1100</v>
      </c>
      <c r="P79" s="1">
        <v>2</v>
      </c>
      <c r="Q79" s="2" t="s">
        <v>53</v>
      </c>
      <c r="R79" s="4" t="s">
        <v>51</v>
      </c>
      <c r="T79" s="7">
        <v>429</v>
      </c>
      <c r="U79" s="8">
        <v>0.25</v>
      </c>
      <c r="W79" s="7">
        <f>IF(R79="","",(T79*(1-U79)*(1+AE79))+V79)</f>
        <v>418.27500000000003</v>
      </c>
      <c r="Z79" s="9" t="str">
        <f>IF(S79="","",(X79*(1-Y79)*(1+AE79)))</f>
        <v/>
      </c>
      <c r="AA79" s="64">
        <f>IF(Eingabe!G79="x",libCalc!A79,IF(Eingabe!H79="x",libCalc!B79,IF(Eingabe!I79="x",libCalc!C79,"")))</f>
        <v>0.049087385212340517</v>
      </c>
      <c r="AB79" s="5">
        <f>IF(AA79="","",AA79*M79)</f>
        <v>0.15462526341887262</v>
      </c>
      <c r="AC79" s="10">
        <f>IF(AA79="","",N79*1000/(AA79*1000000))</f>
        <v>22.409015987338865</v>
      </c>
      <c r="AD79" s="11">
        <f>IF(AB79="","",MAX(Z79,W79)/AB79)</f>
        <v>2705.0883584716203</v>
      </c>
      <c r="AE79" s="8">
        <f ca="1">IF(N79="","",IF(LOOKUP(YEAR(C79),Teuerung!$A$4:$A$29,Teuerung!$D$4:$D$29)="",0,LOOKUP(YEAR(C79),Teuerung!$A$4:$A$29,Teuerung!$D$4:$D$29)))</f>
        <v>0.29999999999999999</v>
      </c>
      <c r="AF79" s="7">
        <f t="shared" ca="1" si="5"/>
        <v>836.55000000000007</v>
      </c>
      <c r="AG79" s="2"/>
      <c r="AH79" s="1"/>
      <c r="AI79" s="1"/>
    </row>
    <row r="80">
      <c r="A80" s="2"/>
      <c r="B80" s="2"/>
      <c r="C80" s="3">
        <v>40793</v>
      </c>
      <c r="E80" s="4" t="s">
        <v>51</v>
      </c>
      <c r="G80" s="4" t="s">
        <v>51</v>
      </c>
      <c r="J80" s="5">
        <v>0.25</v>
      </c>
      <c r="M80" s="6">
        <v>3.1499999999999999</v>
      </c>
      <c r="N80" s="7">
        <v>1200</v>
      </c>
      <c r="P80" s="1">
        <v>7</v>
      </c>
      <c r="Q80" s="2" t="s">
        <v>53</v>
      </c>
      <c r="R80" s="4" t="s">
        <v>51</v>
      </c>
      <c r="T80" s="7">
        <v>429</v>
      </c>
      <c r="U80" s="8">
        <v>0.25</v>
      </c>
      <c r="W80" s="7">
        <f>IF(R80="","",(T80*(1-U80)*(1+AE80))+V80)</f>
        <v>418.27500000000003</v>
      </c>
      <c r="Z80" s="9" t="str">
        <f>IF(S80="","",(X80*(1-Y80)*(1+AE80)))</f>
        <v/>
      </c>
      <c r="AA80" s="64">
        <f>IF(Eingabe!G80="x",libCalc!A80,IF(Eingabe!H80="x",libCalc!B80,IF(Eingabe!I80="x",libCalc!C80,"")))</f>
        <v>0.049087385212340517</v>
      </c>
      <c r="AB80" s="5">
        <f>IF(AA80="","",AA80*M80)</f>
        <v>0.15462526341887262</v>
      </c>
      <c r="AC80" s="10">
        <f>IF(AA80="","",N80*1000/(AA80*1000000))</f>
        <v>24.446199258915126</v>
      </c>
      <c r="AD80" s="11">
        <f>IF(AB80="","",MAX(Z80,W80)/AB80)</f>
        <v>2705.0883584716203</v>
      </c>
      <c r="AE80" s="8">
        <f ca="1">IF(N80="","",IF(LOOKUP(YEAR(C80),Teuerung!$A$4:$A$29,Teuerung!$D$4:$D$29)="",0,LOOKUP(YEAR(C80),Teuerung!$A$4:$A$29,Teuerung!$D$4:$D$29)))</f>
        <v>0.29999999999999999</v>
      </c>
      <c r="AF80" s="7">
        <f t="shared" ca="1" si="5"/>
        <v>2927.9250000000002</v>
      </c>
      <c r="AG80" s="2"/>
      <c r="AH80" s="1"/>
      <c r="AI80" s="1"/>
    </row>
    <row r="81">
      <c r="A81" s="2"/>
      <c r="B81" s="2"/>
      <c r="C81" s="3">
        <v>40807</v>
      </c>
      <c r="F81" s="4" t="s">
        <v>51</v>
      </c>
      <c r="G81" s="4" t="s">
        <v>51</v>
      </c>
      <c r="J81" s="5">
        <v>0.159</v>
      </c>
      <c r="M81" s="6">
        <v>2.71</v>
      </c>
      <c r="N81" s="7">
        <v>390</v>
      </c>
      <c r="P81" s="1">
        <v>1</v>
      </c>
      <c r="Q81" s="2" t="s">
        <v>55</v>
      </c>
      <c r="R81" s="4" t="s">
        <v>51</v>
      </c>
      <c r="T81" s="7">
        <v>580</v>
      </c>
      <c r="U81" s="8">
        <v>0.25</v>
      </c>
      <c r="W81" s="7">
        <f>IF(R81="","",(T81*(1-U81)*(1+AE81))+V81)</f>
        <v>565.5</v>
      </c>
      <c r="Z81" s="9" t="str">
        <f>IF(S81="","",(X81*(1-Y81)*(1+AE81)))</f>
        <v/>
      </c>
      <c r="AA81" s="64">
        <f>IF(Eingabe!G81="x",libCalc!A81,IF(Eingabe!H81="x",libCalc!B81,IF(Eingabe!I81="x",libCalc!C81,"")))</f>
        <v>0.019855650968850891</v>
      </c>
      <c r="AB81" s="5">
        <f>IF(AA81="","",AA81*M81)</f>
        <v>0.053808814125585913</v>
      </c>
      <c r="AC81" s="10">
        <f>IF(AA81="","",N81*1000/(AA81*1000000))</f>
        <v>19.641763476393869</v>
      </c>
      <c r="AD81" s="11">
        <f>IF(AB81="","",MAX(Z81,W81)/AB81)</f>
        <v>10509.430642350964</v>
      </c>
      <c r="AE81" s="8">
        <f ca="1">IF(N81="","",IF(LOOKUP(YEAR(C81),Teuerung!$A$4:$A$29,Teuerung!$D$4:$D$29)="",0,LOOKUP(YEAR(C81),Teuerung!$A$4:$A$29,Teuerung!$D$4:$D$29)))</f>
        <v>0.29999999999999999</v>
      </c>
      <c r="AF81" s="7">
        <f t="shared" ca="1" si="5"/>
        <v>565.5</v>
      </c>
      <c r="AG81" s="2"/>
      <c r="AH81" s="1"/>
      <c r="AI81" s="1"/>
    </row>
    <row r="82">
      <c r="A82" s="2"/>
      <c r="B82" s="2"/>
      <c r="C82" s="3">
        <v>40807</v>
      </c>
      <c r="F82" s="4" t="s">
        <v>51</v>
      </c>
      <c r="G82" s="4" t="s">
        <v>51</v>
      </c>
      <c r="J82" s="5">
        <v>0.159</v>
      </c>
      <c r="M82" s="6">
        <v>2.71</v>
      </c>
      <c r="N82" s="7">
        <v>390</v>
      </c>
      <c r="P82" s="1">
        <v>1</v>
      </c>
      <c r="Q82" s="2" t="s">
        <v>55</v>
      </c>
      <c r="R82" s="4" t="s">
        <v>51</v>
      </c>
      <c r="T82" s="7">
        <v>580</v>
      </c>
      <c r="U82" s="8">
        <v>0.25</v>
      </c>
      <c r="W82" s="7">
        <f>IF(R82="","",(T82*(1-U82)*(1+AE82))+V82)</f>
        <v>565.5</v>
      </c>
      <c r="Z82" s="9" t="str">
        <f>IF(S82="","",(X82*(1-Y82)*(1+AE82)))</f>
        <v/>
      </c>
      <c r="AA82" s="64">
        <f>IF(Eingabe!G82="x",libCalc!A82,IF(Eingabe!H82="x",libCalc!B82,IF(Eingabe!I82="x",libCalc!C82,"")))</f>
        <v>0.019855650968850891</v>
      </c>
      <c r="AB82" s="5">
        <f>IF(AA82="","",AA82*M82)</f>
        <v>0.053808814125585913</v>
      </c>
      <c r="AC82" s="10">
        <f>IF(AA82="","",N82*1000/(AA82*1000000))</f>
        <v>19.641763476393869</v>
      </c>
      <c r="AD82" s="11">
        <f>IF(AB82="","",MAX(Z82,W82)/AB82)</f>
        <v>10509.430642350964</v>
      </c>
      <c r="AE82" s="8">
        <f ca="1">IF(N82="","",IF(LOOKUP(YEAR(C82),Teuerung!$A$4:$A$29,Teuerung!$D$4:$D$29)="",0,LOOKUP(YEAR(C82),Teuerung!$A$4:$A$29,Teuerung!$D$4:$D$29)))</f>
        <v>0.29999999999999999</v>
      </c>
      <c r="AF82" s="7">
        <f t="shared" ca="1" si="5"/>
        <v>565.5</v>
      </c>
      <c r="AG82" s="2"/>
      <c r="AH82" s="1"/>
      <c r="AI82" s="1"/>
    </row>
    <row r="83">
      <c r="A83" s="2"/>
      <c r="B83" s="2"/>
      <c r="C83" s="3">
        <v>40807</v>
      </c>
      <c r="F83" s="4" t="s">
        <v>51</v>
      </c>
      <c r="G83" s="4" t="s">
        <v>51</v>
      </c>
      <c r="J83" s="5">
        <v>0.159</v>
      </c>
      <c r="M83" s="6">
        <v>2.71</v>
      </c>
      <c r="N83" s="7">
        <v>390</v>
      </c>
      <c r="P83" s="1">
        <v>1</v>
      </c>
      <c r="Q83" s="2" t="s">
        <v>55</v>
      </c>
      <c r="R83" s="4" t="s">
        <v>51</v>
      </c>
      <c r="T83" s="7">
        <v>570</v>
      </c>
      <c r="U83" s="8">
        <v>0.25</v>
      </c>
      <c r="W83" s="7">
        <f>IF(R83="","",(T83*(1-U83)*(1+AE83))+V83)</f>
        <v>555.75</v>
      </c>
      <c r="Z83" s="9" t="str">
        <f>IF(S83="","",(X83*(1-Y83)*(1+AE83)))</f>
        <v/>
      </c>
      <c r="AA83" s="64">
        <f>IF(Eingabe!G83="x",libCalc!A83,IF(Eingabe!H83="x",libCalc!B83,IF(Eingabe!I83="x",libCalc!C83,"")))</f>
        <v>0.019855650968850891</v>
      </c>
      <c r="AB83" s="5">
        <f>IF(AA83="","",AA83*M83)</f>
        <v>0.053808814125585913</v>
      </c>
      <c r="AC83" s="10">
        <f>IF(AA83="","",N83*1000/(AA83*1000000))</f>
        <v>19.641763476393869</v>
      </c>
      <c r="AD83" s="11">
        <f>IF(AB83="","",MAX(Z83,W83)/AB83)</f>
        <v>10328.23356231043</v>
      </c>
      <c r="AE83" s="8">
        <f ca="1">IF(N83="","",IF(LOOKUP(YEAR(C83),Teuerung!$A$4:$A$29,Teuerung!$D$4:$D$29)="",0,LOOKUP(YEAR(C83),Teuerung!$A$4:$A$29,Teuerung!$D$4:$D$29)))</f>
        <v>0.29999999999999999</v>
      </c>
      <c r="AF83" s="7">
        <f t="shared" ref="AF83:AF146" ca="1" si="6">IF(P83="","",P83*MAX(W83,Z83))</f>
        <v>555.75</v>
      </c>
      <c r="AG83" s="2"/>
      <c r="AH83" s="1"/>
      <c r="AI83" s="1"/>
    </row>
    <row r="84">
      <c r="A84" s="2"/>
      <c r="B84" s="2"/>
      <c r="C84" s="3">
        <v>40807</v>
      </c>
      <c r="F84" s="4" t="s">
        <v>51</v>
      </c>
      <c r="G84" s="4" t="s">
        <v>51</v>
      </c>
      <c r="J84" s="5">
        <v>0.159</v>
      </c>
      <c r="M84" s="6">
        <v>2.71</v>
      </c>
      <c r="N84" s="7">
        <v>390</v>
      </c>
      <c r="P84" s="1">
        <v>1</v>
      </c>
      <c r="Q84" s="2" t="s">
        <v>55</v>
      </c>
      <c r="R84" s="4" t="s">
        <v>51</v>
      </c>
      <c r="T84" s="7">
        <v>550</v>
      </c>
      <c r="U84" s="8">
        <v>0.25</v>
      </c>
      <c r="W84" s="7">
        <f>IF(R84="","",(T84*(1-U84)*(1+AE84))+V84)</f>
        <v>536.25</v>
      </c>
      <c r="Z84" s="9" t="str">
        <f>IF(S84="","",(X84*(1-Y84)*(1+AE84)))</f>
        <v/>
      </c>
      <c r="AA84" s="64">
        <f>IF(Eingabe!G84="x",libCalc!A84,IF(Eingabe!H84="x",libCalc!B84,IF(Eingabe!I84="x",libCalc!C84,"")))</f>
        <v>0.019855650968850891</v>
      </c>
      <c r="AB84" s="5">
        <f>IF(AA84="","",AA84*M84)</f>
        <v>0.053808814125585913</v>
      </c>
      <c r="AC84" s="10">
        <f>IF(AA84="","",N84*1000/(AA84*1000000))</f>
        <v>19.641763476393869</v>
      </c>
      <c r="AD84" s="11">
        <f>IF(AB84="","",MAX(Z84,W84)/AB84)</f>
        <v>9965.8394022293633</v>
      </c>
      <c r="AE84" s="8">
        <f ca="1">IF(N84="","",IF(LOOKUP(YEAR(C84),Teuerung!$A$4:$A$29,Teuerung!$D$4:$D$29)="",0,LOOKUP(YEAR(C84),Teuerung!$A$4:$A$29,Teuerung!$D$4:$D$29)))</f>
        <v>0.29999999999999999</v>
      </c>
      <c r="AF84" s="7">
        <f t="shared" ca="1" si="6"/>
        <v>536.25</v>
      </c>
      <c r="AG84" s="2"/>
      <c r="AH84" s="1"/>
      <c r="AI84" s="1"/>
    </row>
    <row r="85">
      <c r="A85" s="2"/>
      <c r="B85" s="2"/>
      <c r="C85" s="3">
        <v>40807</v>
      </c>
      <c r="F85" s="4" t="s">
        <v>51</v>
      </c>
      <c r="G85" s="4" t="s">
        <v>51</v>
      </c>
      <c r="J85" s="5">
        <v>0.159</v>
      </c>
      <c r="M85" s="6">
        <v>2.71</v>
      </c>
      <c r="N85" s="7">
        <v>390</v>
      </c>
      <c r="P85" s="1">
        <v>1</v>
      </c>
      <c r="Q85" s="2" t="s">
        <v>55</v>
      </c>
      <c r="R85" s="4" t="s">
        <v>51</v>
      </c>
      <c r="T85" s="7">
        <v>550</v>
      </c>
      <c r="U85" s="8">
        <v>0.25</v>
      </c>
      <c r="W85" s="7">
        <f>IF(R85="","",(T85*(1-U85)*(1+AE85))+V85)</f>
        <v>536.25</v>
      </c>
      <c r="Z85" s="9" t="str">
        <f>IF(S85="","",(X85*(1-Y85)*(1+AE85)))</f>
        <v/>
      </c>
      <c r="AA85" s="64">
        <f>IF(Eingabe!G85="x",libCalc!A85,IF(Eingabe!H85="x",libCalc!B85,IF(Eingabe!I85="x",libCalc!C85,"")))</f>
        <v>0.019855650968850891</v>
      </c>
      <c r="AB85" s="5">
        <f>IF(AA85="","",AA85*M85)</f>
        <v>0.053808814125585913</v>
      </c>
      <c r="AC85" s="10">
        <f>IF(AA85="","",N85*1000/(AA85*1000000))</f>
        <v>19.641763476393869</v>
      </c>
      <c r="AD85" s="11">
        <f>IF(AB85="","",MAX(Z85,W85)/AB85)</f>
        <v>9965.8394022293633</v>
      </c>
      <c r="AE85" s="8">
        <f ca="1">IF(N85="","",IF(LOOKUP(YEAR(C85),Teuerung!$A$4:$A$29,Teuerung!$D$4:$D$29)="",0,LOOKUP(YEAR(C85),Teuerung!$A$4:$A$29,Teuerung!$D$4:$D$29)))</f>
        <v>0.29999999999999999</v>
      </c>
      <c r="AF85" s="7">
        <f t="shared" ca="1" si="6"/>
        <v>536.25</v>
      </c>
      <c r="AG85" s="2"/>
      <c r="AH85" s="1"/>
      <c r="AI85" s="1"/>
    </row>
    <row r="86">
      <c r="A86" s="2"/>
      <c r="B86" s="2"/>
      <c r="C86" s="3">
        <v>40807</v>
      </c>
      <c r="F86" s="4" t="s">
        <v>51</v>
      </c>
      <c r="G86" s="4" t="s">
        <v>51</v>
      </c>
      <c r="J86" s="5">
        <v>0.159</v>
      </c>
      <c r="M86" s="6">
        <v>2.71</v>
      </c>
      <c r="N86" s="7">
        <v>390</v>
      </c>
      <c r="P86" s="1">
        <v>1</v>
      </c>
      <c r="Q86" s="2" t="s">
        <v>55</v>
      </c>
      <c r="R86" s="4" t="s">
        <v>51</v>
      </c>
      <c r="T86" s="7">
        <v>570</v>
      </c>
      <c r="U86" s="8">
        <v>0.25</v>
      </c>
      <c r="W86" s="7">
        <f>IF(R86="","",(T86*(1-U86)*(1+AE86))+V86)</f>
        <v>555.75</v>
      </c>
      <c r="Z86" s="9" t="str">
        <f>IF(S86="","",(X86*(1-Y86)*(1+AE86)))</f>
        <v/>
      </c>
      <c r="AA86" s="64">
        <f>IF(Eingabe!G86="x",libCalc!A86,IF(Eingabe!H86="x",libCalc!B86,IF(Eingabe!I86="x",libCalc!C86,"")))</f>
        <v>0.019855650968850891</v>
      </c>
      <c r="AB86" s="5">
        <f>IF(AA86="","",AA86*M86)</f>
        <v>0.053808814125585913</v>
      </c>
      <c r="AC86" s="10">
        <f>IF(AA86="","",N86*1000/(AA86*1000000))</f>
        <v>19.641763476393869</v>
      </c>
      <c r="AD86" s="11">
        <f>IF(AB86="","",MAX(Z86,W86)/AB86)</f>
        <v>10328.23356231043</v>
      </c>
      <c r="AE86" s="8">
        <f ca="1">IF(N86="","",IF(LOOKUP(YEAR(C86),Teuerung!$A$4:$A$29,Teuerung!$D$4:$D$29)="",0,LOOKUP(YEAR(C86),Teuerung!$A$4:$A$29,Teuerung!$D$4:$D$29)))</f>
        <v>0.29999999999999999</v>
      </c>
      <c r="AF86" s="7">
        <f t="shared" ca="1" si="6"/>
        <v>555.75</v>
      </c>
      <c r="AG86" s="2"/>
      <c r="AH86" s="1"/>
      <c r="AI86" s="1"/>
    </row>
    <row r="87">
      <c r="A87" s="2"/>
      <c r="B87" s="2"/>
      <c r="C87" s="3">
        <v>40807</v>
      </c>
      <c r="F87" s="4" t="s">
        <v>51</v>
      </c>
      <c r="G87" s="4" t="s">
        <v>51</v>
      </c>
      <c r="J87" s="5">
        <v>0.159</v>
      </c>
      <c r="M87" s="6">
        <v>2.71</v>
      </c>
      <c r="N87" s="7">
        <v>390</v>
      </c>
      <c r="P87" s="1">
        <v>1</v>
      </c>
      <c r="Q87" s="2" t="s">
        <v>55</v>
      </c>
      <c r="R87" s="4" t="s">
        <v>51</v>
      </c>
      <c r="T87" s="7">
        <v>570</v>
      </c>
      <c r="U87" s="8">
        <v>0.25</v>
      </c>
      <c r="W87" s="7">
        <f>IF(R87="","",(T87*(1-U87)*(1+AE87))+V87)</f>
        <v>555.75</v>
      </c>
      <c r="Z87" s="9" t="str">
        <f>IF(S87="","",(X87*(1-Y87)*(1+AE87)))</f>
        <v/>
      </c>
      <c r="AA87" s="64">
        <f>IF(Eingabe!G87="x",libCalc!A87,IF(Eingabe!H87="x",libCalc!B87,IF(Eingabe!I87="x",libCalc!C87,"")))</f>
        <v>0.019855650968850891</v>
      </c>
      <c r="AB87" s="5">
        <f>IF(AA87="","",AA87*M87)</f>
        <v>0.053808814125585913</v>
      </c>
      <c r="AC87" s="10">
        <f>IF(AA87="","",N87*1000/(AA87*1000000))</f>
        <v>19.641763476393869</v>
      </c>
      <c r="AD87" s="11">
        <f>IF(AB87="","",MAX(Z87,W87)/AB87)</f>
        <v>10328.23356231043</v>
      </c>
      <c r="AE87" s="8">
        <f ca="1">IF(N87="","",IF(LOOKUP(YEAR(C87),Teuerung!$A$4:$A$29,Teuerung!$D$4:$D$29)="",0,LOOKUP(YEAR(C87),Teuerung!$A$4:$A$29,Teuerung!$D$4:$D$29)))</f>
        <v>0.29999999999999999</v>
      </c>
      <c r="AF87" s="7">
        <f t="shared" ca="1" si="6"/>
        <v>555.75</v>
      </c>
      <c r="AG87" s="2"/>
      <c r="AH87" s="1"/>
      <c r="AI87" s="1"/>
    </row>
    <row r="88">
      <c r="A88" s="2"/>
      <c r="B88" s="2"/>
      <c r="C88" s="3">
        <v>40807</v>
      </c>
      <c r="F88" s="4" t="s">
        <v>51</v>
      </c>
      <c r="G88" s="4" t="s">
        <v>51</v>
      </c>
      <c r="J88" s="5">
        <v>0.159</v>
      </c>
      <c r="M88" s="6">
        <v>2.71</v>
      </c>
      <c r="N88" s="7">
        <v>390</v>
      </c>
      <c r="P88" s="1">
        <v>1</v>
      </c>
      <c r="Q88" s="2" t="s">
        <v>55</v>
      </c>
      <c r="R88" s="4" t="s">
        <v>51</v>
      </c>
      <c r="T88" s="7">
        <v>550</v>
      </c>
      <c r="U88" s="8">
        <v>0.25</v>
      </c>
      <c r="W88" s="7">
        <f>IF(R88="","",(T88*(1-U88)*(1+AE88))+V88)</f>
        <v>536.25</v>
      </c>
      <c r="Z88" s="9" t="str">
        <f>IF(S88="","",(X88*(1-Y88)*(1+AE88)))</f>
        <v/>
      </c>
      <c r="AA88" s="64">
        <f>IF(Eingabe!G88="x",libCalc!A88,IF(Eingabe!H88="x",libCalc!B88,IF(Eingabe!I88="x",libCalc!C88,"")))</f>
        <v>0.019855650968850891</v>
      </c>
      <c r="AB88" s="5">
        <f>IF(AA88="","",AA88*M88)</f>
        <v>0.053808814125585913</v>
      </c>
      <c r="AC88" s="10">
        <f>IF(AA88="","",N88*1000/(AA88*1000000))</f>
        <v>19.641763476393869</v>
      </c>
      <c r="AD88" s="11">
        <f>IF(AB88="","",MAX(Z88,W88)/AB88)</f>
        <v>9965.8394022293633</v>
      </c>
      <c r="AE88" s="8">
        <f ca="1">IF(N88="","",IF(LOOKUP(YEAR(C88),Teuerung!$A$4:$A$29,Teuerung!$D$4:$D$29)="",0,LOOKUP(YEAR(C88),Teuerung!$A$4:$A$29,Teuerung!$D$4:$D$29)))</f>
        <v>0.29999999999999999</v>
      </c>
      <c r="AF88" s="7">
        <f t="shared" ca="1" si="6"/>
        <v>536.25</v>
      </c>
      <c r="AG88" s="2"/>
      <c r="AH88" s="1"/>
      <c r="AI88" s="1"/>
    </row>
    <row r="89">
      <c r="A89" s="2"/>
      <c r="B89" s="2"/>
      <c r="C89" s="3">
        <v>40807</v>
      </c>
      <c r="F89" s="4" t="s">
        <v>51</v>
      </c>
      <c r="G89" s="4" t="s">
        <v>51</v>
      </c>
      <c r="J89" s="5">
        <v>0.159</v>
      </c>
      <c r="M89" s="6">
        <v>2.71</v>
      </c>
      <c r="N89" s="7">
        <v>390</v>
      </c>
      <c r="P89" s="1">
        <v>1</v>
      </c>
      <c r="Q89" s="2" t="s">
        <v>55</v>
      </c>
      <c r="R89" s="4" t="s">
        <v>51</v>
      </c>
      <c r="T89" s="7">
        <v>570</v>
      </c>
      <c r="U89" s="8">
        <v>0.25</v>
      </c>
      <c r="W89" s="7">
        <f>IF(R89="","",(T89*(1-U89)*(1+AE89))+V89)</f>
        <v>555.75</v>
      </c>
      <c r="Z89" s="9" t="str">
        <f>IF(S89="","",(X89*(1-Y89)*(1+AE89)))</f>
        <v/>
      </c>
      <c r="AA89" s="64">
        <f>IF(Eingabe!G89="x",libCalc!A89,IF(Eingabe!H89="x",libCalc!B89,IF(Eingabe!I89="x",libCalc!C89,"")))</f>
        <v>0.019855650968850891</v>
      </c>
      <c r="AB89" s="5">
        <f>IF(AA89="","",AA89*M89)</f>
        <v>0.053808814125585913</v>
      </c>
      <c r="AC89" s="10">
        <f>IF(AA89="","",N89*1000/(AA89*1000000))</f>
        <v>19.641763476393869</v>
      </c>
      <c r="AD89" s="11">
        <f>IF(AB89="","",MAX(Z89,W89)/AB89)</f>
        <v>10328.23356231043</v>
      </c>
      <c r="AE89" s="8">
        <f ca="1">IF(N89="","",IF(LOOKUP(YEAR(C89),Teuerung!$A$4:$A$29,Teuerung!$D$4:$D$29)="",0,LOOKUP(YEAR(C89),Teuerung!$A$4:$A$29,Teuerung!$D$4:$D$29)))</f>
        <v>0.29999999999999999</v>
      </c>
      <c r="AF89" s="7">
        <f t="shared" ca="1" si="6"/>
        <v>555.75</v>
      </c>
      <c r="AG89" s="2"/>
      <c r="AH89" s="1"/>
      <c r="AI89" s="1"/>
    </row>
    <row r="90">
      <c r="A90" s="2"/>
      <c r="B90" s="2"/>
      <c r="C90" s="3">
        <v>40807</v>
      </c>
      <c r="F90" s="4" t="s">
        <v>51</v>
      </c>
      <c r="G90" s="4" t="s">
        <v>51</v>
      </c>
      <c r="J90" s="5">
        <v>0.159</v>
      </c>
      <c r="M90" s="6">
        <v>2.71</v>
      </c>
      <c r="N90" s="7">
        <v>390</v>
      </c>
      <c r="P90" s="1">
        <v>1</v>
      </c>
      <c r="Q90" s="2" t="s">
        <v>55</v>
      </c>
      <c r="R90" s="4" t="s">
        <v>51</v>
      </c>
      <c r="T90" s="7">
        <v>550</v>
      </c>
      <c r="U90" s="8">
        <v>0.25</v>
      </c>
      <c r="W90" s="7">
        <f>IF(R90="","",(T90*(1-U90)*(1+AE90))+V90)</f>
        <v>536.25</v>
      </c>
      <c r="Z90" s="9" t="str">
        <f>IF(S90="","",(X90*(1-Y90)*(1+AE90)))</f>
        <v/>
      </c>
      <c r="AA90" s="64">
        <f>IF(Eingabe!G90="x",libCalc!A90,IF(Eingabe!H90="x",libCalc!B90,IF(Eingabe!I90="x",libCalc!C90,"")))</f>
        <v>0.019855650968850891</v>
      </c>
      <c r="AB90" s="5">
        <f>IF(AA90="","",AA90*M90)</f>
        <v>0.053808814125585913</v>
      </c>
      <c r="AC90" s="10">
        <f>IF(AA90="","",N90*1000/(AA90*1000000))</f>
        <v>19.641763476393869</v>
      </c>
      <c r="AD90" s="11">
        <f>IF(AB90="","",MAX(Z90,W90)/AB90)</f>
        <v>9965.8394022293633</v>
      </c>
      <c r="AE90" s="8">
        <f ca="1">IF(N90="","",IF(LOOKUP(YEAR(C90),Teuerung!$A$4:$A$29,Teuerung!$D$4:$D$29)="",0,LOOKUP(YEAR(C90),Teuerung!$A$4:$A$29,Teuerung!$D$4:$D$29)))</f>
        <v>0.29999999999999999</v>
      </c>
      <c r="AF90" s="7">
        <f t="shared" ca="1" si="6"/>
        <v>536.25</v>
      </c>
      <c r="AG90" s="2"/>
      <c r="AH90" s="1"/>
      <c r="AI90" s="1"/>
    </row>
    <row r="91">
      <c r="A91" s="2"/>
      <c r="B91" s="2"/>
      <c r="C91" s="3">
        <v>40807</v>
      </c>
      <c r="F91" s="4" t="s">
        <v>51</v>
      </c>
      <c r="G91" s="4" t="s">
        <v>51</v>
      </c>
      <c r="J91" s="5">
        <v>0.159</v>
      </c>
      <c r="M91" s="6">
        <v>2.71</v>
      </c>
      <c r="N91" s="7">
        <v>390</v>
      </c>
      <c r="P91" s="1">
        <v>1</v>
      </c>
      <c r="Q91" s="2" t="s">
        <v>55</v>
      </c>
      <c r="R91" s="4" t="s">
        <v>51</v>
      </c>
      <c r="T91" s="7">
        <v>550</v>
      </c>
      <c r="U91" s="8">
        <v>0.25</v>
      </c>
      <c r="W91" s="7">
        <f>IF(R91="","",(T91*(1-U91)*(1+AE91))+V91)</f>
        <v>536.25</v>
      </c>
      <c r="Z91" s="9" t="str">
        <f>IF(S91="","",(X91*(1-Y91)*(1+AE91)))</f>
        <v/>
      </c>
      <c r="AA91" s="64">
        <f>IF(Eingabe!G91="x",libCalc!A91,IF(Eingabe!H91="x",libCalc!B91,IF(Eingabe!I91="x",libCalc!C91,"")))</f>
        <v>0.019855650968850891</v>
      </c>
      <c r="AB91" s="5">
        <f>IF(AA91="","",AA91*M91)</f>
        <v>0.053808814125585913</v>
      </c>
      <c r="AC91" s="10">
        <f>IF(AA91="","",N91*1000/(AA91*1000000))</f>
        <v>19.641763476393869</v>
      </c>
      <c r="AD91" s="11">
        <f>IF(AB91="","",MAX(Z91,W91)/AB91)</f>
        <v>9965.8394022293633</v>
      </c>
      <c r="AE91" s="8">
        <f ca="1">IF(N91="","",IF(LOOKUP(YEAR(C91),Teuerung!$A$4:$A$29,Teuerung!$D$4:$D$29)="",0,LOOKUP(YEAR(C91),Teuerung!$A$4:$A$29,Teuerung!$D$4:$D$29)))</f>
        <v>0.29999999999999999</v>
      </c>
      <c r="AF91" s="7">
        <f t="shared" ca="1" si="6"/>
        <v>536.25</v>
      </c>
      <c r="AG91" s="2"/>
      <c r="AH91" s="1"/>
      <c r="AI91" s="1"/>
    </row>
    <row r="92">
      <c r="A92" s="2"/>
      <c r="B92" s="2"/>
      <c r="C92" s="3">
        <v>40807</v>
      </c>
      <c r="F92" s="4" t="s">
        <v>51</v>
      </c>
      <c r="G92" s="4" t="s">
        <v>51</v>
      </c>
      <c r="J92" s="5">
        <v>0.159</v>
      </c>
      <c r="M92" s="6">
        <v>2.71</v>
      </c>
      <c r="N92" s="7">
        <v>370</v>
      </c>
      <c r="P92" s="1">
        <v>1</v>
      </c>
      <c r="Q92" s="2" t="s">
        <v>55</v>
      </c>
      <c r="R92" s="4" t="s">
        <v>51</v>
      </c>
      <c r="T92" s="7">
        <v>580</v>
      </c>
      <c r="U92" s="8">
        <v>0.25</v>
      </c>
      <c r="W92" s="7">
        <f>IF(R92="","",(T92*(1-U92)*(1+AE92))+V92)</f>
        <v>565.5</v>
      </c>
      <c r="Z92" s="9" t="str">
        <f>IF(S92="","",(X92*(1-Y92)*(1+AE92)))</f>
        <v/>
      </c>
      <c r="AA92" s="64">
        <f>IF(Eingabe!G92="x",libCalc!A92,IF(Eingabe!H92="x",libCalc!B92,IF(Eingabe!I92="x",libCalc!C92,"")))</f>
        <v>0.019855650968850891</v>
      </c>
      <c r="AB92" s="5">
        <f>IF(AA92="","",AA92*M92)</f>
        <v>0.053808814125585913</v>
      </c>
      <c r="AC92" s="10">
        <f>IF(AA92="","",N92*1000/(AA92*1000000))</f>
        <v>18.634493554527516</v>
      </c>
      <c r="AD92" s="11">
        <f>IF(AB92="","",MAX(Z92,W92)/AB92)</f>
        <v>10509.430642350964</v>
      </c>
      <c r="AE92" s="8">
        <f ca="1">IF(N92="","",IF(LOOKUP(YEAR(C92),Teuerung!$A$4:$A$29,Teuerung!$D$4:$D$29)="",0,LOOKUP(YEAR(C92),Teuerung!$A$4:$A$29,Teuerung!$D$4:$D$29)))</f>
        <v>0.29999999999999999</v>
      </c>
      <c r="AF92" s="7">
        <f t="shared" ca="1" si="6"/>
        <v>565.5</v>
      </c>
      <c r="AG92" s="2"/>
      <c r="AH92" s="1"/>
      <c r="AI92" s="1"/>
    </row>
    <row r="93">
      <c r="A93" s="2"/>
      <c r="B93" s="2"/>
      <c r="C93" s="3">
        <v>40807</v>
      </c>
      <c r="F93" s="4" t="s">
        <v>51</v>
      </c>
      <c r="G93" s="4" t="s">
        <v>51</v>
      </c>
      <c r="J93" s="5">
        <v>0.159</v>
      </c>
      <c r="M93" s="6">
        <v>2.71</v>
      </c>
      <c r="N93" s="7">
        <v>370</v>
      </c>
      <c r="P93" s="1">
        <v>1</v>
      </c>
      <c r="Q93" s="2" t="s">
        <v>55</v>
      </c>
      <c r="R93" s="4" t="s">
        <v>51</v>
      </c>
      <c r="T93" s="7">
        <v>570</v>
      </c>
      <c r="U93" s="8">
        <v>0.25</v>
      </c>
      <c r="W93" s="7">
        <f>IF(R93="","",(T93*(1-U93)*(1+AE93))+V93)</f>
        <v>555.75</v>
      </c>
      <c r="Z93" s="9" t="str">
        <f>IF(S93="","",(X93*(1-Y93)*(1+AE93)))</f>
        <v/>
      </c>
      <c r="AA93" s="64">
        <f>IF(Eingabe!G93="x",libCalc!A93,IF(Eingabe!H93="x",libCalc!B93,IF(Eingabe!I93="x",libCalc!C93,"")))</f>
        <v>0.019855650968850891</v>
      </c>
      <c r="AB93" s="5">
        <f>IF(AA93="","",AA93*M93)</f>
        <v>0.053808814125585913</v>
      </c>
      <c r="AC93" s="10">
        <f>IF(AA93="","",N93*1000/(AA93*1000000))</f>
        <v>18.634493554527516</v>
      </c>
      <c r="AD93" s="11">
        <f>IF(AB93="","",MAX(Z93,W93)/AB93)</f>
        <v>10328.23356231043</v>
      </c>
      <c r="AE93" s="8">
        <f ca="1">IF(N93="","",IF(LOOKUP(YEAR(C93),Teuerung!$A$4:$A$29,Teuerung!$D$4:$D$29)="",0,LOOKUP(YEAR(C93),Teuerung!$A$4:$A$29,Teuerung!$D$4:$D$29)))</f>
        <v>0.29999999999999999</v>
      </c>
      <c r="AF93" s="7">
        <f t="shared" ca="1" si="6"/>
        <v>555.75</v>
      </c>
      <c r="AG93" s="2"/>
      <c r="AH93" s="1"/>
      <c r="AI93" s="1"/>
    </row>
    <row r="94">
      <c r="A94" s="2"/>
      <c r="B94" s="2"/>
      <c r="C94" s="3">
        <v>40807</v>
      </c>
      <c r="F94" s="4" t="s">
        <v>51</v>
      </c>
      <c r="G94" s="4" t="s">
        <v>51</v>
      </c>
      <c r="J94" s="5">
        <v>0.159</v>
      </c>
      <c r="M94" s="6">
        <v>2.71</v>
      </c>
      <c r="N94" s="7">
        <v>370</v>
      </c>
      <c r="P94" s="1">
        <v>1</v>
      </c>
      <c r="Q94" s="2" t="s">
        <v>55</v>
      </c>
      <c r="R94" s="4" t="s">
        <v>51</v>
      </c>
      <c r="T94" s="7">
        <v>550</v>
      </c>
      <c r="U94" s="8">
        <v>0.25</v>
      </c>
      <c r="W94" s="7">
        <f>IF(R94="","",(T94*(1-U94)*(1+AE94))+V94)</f>
        <v>536.25</v>
      </c>
      <c r="Z94" s="9" t="str">
        <f>IF(S94="","",(X94*(1-Y94)*(1+AE94)))</f>
        <v/>
      </c>
      <c r="AA94" s="64">
        <f>IF(Eingabe!G94="x",libCalc!A94,IF(Eingabe!H94="x",libCalc!B94,IF(Eingabe!I94="x",libCalc!C94,"")))</f>
        <v>0.019855650968850891</v>
      </c>
      <c r="AB94" s="5">
        <f>IF(AA94="","",AA94*M94)</f>
        <v>0.053808814125585913</v>
      </c>
      <c r="AC94" s="10">
        <f>IF(AA94="","",N94*1000/(AA94*1000000))</f>
        <v>18.634493554527516</v>
      </c>
      <c r="AD94" s="11">
        <f>IF(AB94="","",MAX(Z94,W94)/AB94)</f>
        <v>9965.8394022293633</v>
      </c>
      <c r="AE94" s="8">
        <f ca="1">IF(N94="","",IF(LOOKUP(YEAR(C94),Teuerung!$A$4:$A$29,Teuerung!$D$4:$D$29)="",0,LOOKUP(YEAR(C94),Teuerung!$A$4:$A$29,Teuerung!$D$4:$D$29)))</f>
        <v>0.29999999999999999</v>
      </c>
      <c r="AF94" s="7">
        <f t="shared" ca="1" si="6"/>
        <v>536.25</v>
      </c>
      <c r="AG94" s="2"/>
      <c r="AH94" s="1"/>
      <c r="AI94" s="1"/>
    </row>
    <row r="95">
      <c r="A95" s="2"/>
      <c r="B95" s="2"/>
      <c r="C95" s="3">
        <v>40807</v>
      </c>
      <c r="F95" s="4" t="s">
        <v>51</v>
      </c>
      <c r="G95" s="4" t="s">
        <v>51</v>
      </c>
      <c r="J95" s="5">
        <v>0.159</v>
      </c>
      <c r="M95" s="6">
        <v>2.71</v>
      </c>
      <c r="N95" s="7">
        <v>370</v>
      </c>
      <c r="P95" s="1">
        <v>1</v>
      </c>
      <c r="Q95" s="2" t="s">
        <v>55</v>
      </c>
      <c r="R95" s="4" t="s">
        <v>51</v>
      </c>
      <c r="T95" s="7">
        <v>550</v>
      </c>
      <c r="U95" s="8">
        <v>0.25</v>
      </c>
      <c r="W95" s="7">
        <f>IF(R95="","",(T95*(1-U95)*(1+AE95))+V95)</f>
        <v>536.25</v>
      </c>
      <c r="Z95" s="9" t="str">
        <f>IF(S95="","",(X95*(1-Y95)*(1+AE95)))</f>
        <v/>
      </c>
      <c r="AA95" s="64">
        <f>IF(Eingabe!G95="x",libCalc!A95,IF(Eingabe!H95="x",libCalc!B95,IF(Eingabe!I95="x",libCalc!C95,"")))</f>
        <v>0.019855650968850891</v>
      </c>
      <c r="AB95" s="5">
        <f>IF(AA95="","",AA95*M95)</f>
        <v>0.053808814125585913</v>
      </c>
      <c r="AC95" s="10">
        <f>IF(AA95="","",N95*1000/(AA95*1000000))</f>
        <v>18.634493554527516</v>
      </c>
      <c r="AD95" s="11">
        <f>IF(AB95="","",MAX(Z95,W95)/AB95)</f>
        <v>9965.8394022293633</v>
      </c>
      <c r="AE95" s="8">
        <f ca="1">IF(N95="","",IF(LOOKUP(YEAR(C95),Teuerung!$A$4:$A$29,Teuerung!$D$4:$D$29)="",0,LOOKUP(YEAR(C95),Teuerung!$A$4:$A$29,Teuerung!$D$4:$D$29)))</f>
        <v>0.29999999999999999</v>
      </c>
      <c r="AF95" s="7">
        <f t="shared" ca="1" si="6"/>
        <v>536.25</v>
      </c>
      <c r="AG95" s="2"/>
      <c r="AH95" s="1"/>
      <c r="AI95" s="1"/>
    </row>
    <row r="96">
      <c r="A96" s="2"/>
      <c r="B96" s="2"/>
      <c r="C96" s="3">
        <v>40807</v>
      </c>
      <c r="F96" s="4" t="s">
        <v>51</v>
      </c>
      <c r="G96" s="4" t="s">
        <v>51</v>
      </c>
      <c r="J96" s="5">
        <v>0.159</v>
      </c>
      <c r="M96" s="6">
        <v>2.71</v>
      </c>
      <c r="N96" s="7">
        <v>370</v>
      </c>
      <c r="P96" s="1">
        <v>1</v>
      </c>
      <c r="Q96" s="2" t="s">
        <v>55</v>
      </c>
      <c r="R96" s="4" t="s">
        <v>51</v>
      </c>
      <c r="T96" s="7">
        <v>570</v>
      </c>
      <c r="U96" s="8">
        <v>0.25</v>
      </c>
      <c r="W96" s="7">
        <f>IF(R96="","",(T96*(1-U96)*(1+AE96))+V96)</f>
        <v>555.75</v>
      </c>
      <c r="Z96" s="9" t="str">
        <f>IF(S96="","",(X96*(1-Y96)*(1+AE96)))</f>
        <v/>
      </c>
      <c r="AA96" s="64">
        <f>IF(Eingabe!G96="x",libCalc!A96,IF(Eingabe!H96="x",libCalc!B96,IF(Eingabe!I96="x",libCalc!C96,"")))</f>
        <v>0.019855650968850891</v>
      </c>
      <c r="AB96" s="5">
        <f>IF(AA96="","",AA96*M96)</f>
        <v>0.053808814125585913</v>
      </c>
      <c r="AC96" s="10">
        <f>IF(AA96="","",N96*1000/(AA96*1000000))</f>
        <v>18.634493554527516</v>
      </c>
      <c r="AD96" s="11">
        <f>IF(AB96="","",MAX(Z96,W96)/AB96)</f>
        <v>10328.23356231043</v>
      </c>
      <c r="AE96" s="8">
        <f ca="1">IF(N96="","",IF(LOOKUP(YEAR(C96),Teuerung!$A$4:$A$29,Teuerung!$D$4:$D$29)="",0,LOOKUP(YEAR(C96),Teuerung!$A$4:$A$29,Teuerung!$D$4:$D$29)))</f>
        <v>0.29999999999999999</v>
      </c>
      <c r="AF96" s="7">
        <f t="shared" ca="1" si="6"/>
        <v>555.75</v>
      </c>
      <c r="AG96" s="2"/>
      <c r="AH96" s="1"/>
      <c r="AI96" s="1"/>
    </row>
    <row r="97">
      <c r="A97" s="2"/>
      <c r="B97" s="2"/>
      <c r="C97" s="3">
        <v>40807</v>
      </c>
      <c r="F97" s="4" t="s">
        <v>51</v>
      </c>
      <c r="G97" s="4" t="s">
        <v>51</v>
      </c>
      <c r="J97" s="5">
        <v>0.159</v>
      </c>
      <c r="M97" s="6">
        <v>2.71</v>
      </c>
      <c r="N97" s="7">
        <v>370</v>
      </c>
      <c r="P97" s="1">
        <v>1</v>
      </c>
      <c r="Q97" s="2" t="s">
        <v>55</v>
      </c>
      <c r="R97" s="4" t="s">
        <v>51</v>
      </c>
      <c r="T97" s="7">
        <v>570</v>
      </c>
      <c r="U97" s="8">
        <v>0.25</v>
      </c>
      <c r="W97" s="7">
        <f>IF(R97="","",(T97*(1-U97)*(1+AE97))+V97)</f>
        <v>555.75</v>
      </c>
      <c r="Z97" s="9" t="str">
        <f>IF(S97="","",(X97*(1-Y97)*(1+AE97)))</f>
        <v/>
      </c>
      <c r="AA97" s="64">
        <f>IF(Eingabe!G97="x",libCalc!A97,IF(Eingabe!H97="x",libCalc!B97,IF(Eingabe!I97="x",libCalc!C97,"")))</f>
        <v>0.019855650968850891</v>
      </c>
      <c r="AB97" s="5">
        <f>IF(AA97="","",AA97*M97)</f>
        <v>0.053808814125585913</v>
      </c>
      <c r="AC97" s="10">
        <f>IF(AA97="","",N97*1000/(AA97*1000000))</f>
        <v>18.634493554527516</v>
      </c>
      <c r="AD97" s="11">
        <f>IF(AB97="","",MAX(Z97,W97)/AB97)</f>
        <v>10328.23356231043</v>
      </c>
      <c r="AE97" s="8">
        <f ca="1">IF(N97="","",IF(LOOKUP(YEAR(C97),Teuerung!$A$4:$A$29,Teuerung!$D$4:$D$29)="",0,LOOKUP(YEAR(C97),Teuerung!$A$4:$A$29,Teuerung!$D$4:$D$29)))</f>
        <v>0.29999999999999999</v>
      </c>
      <c r="AF97" s="7">
        <f t="shared" ca="1" si="6"/>
        <v>555.75</v>
      </c>
      <c r="AG97" s="2"/>
      <c r="AH97" s="1"/>
      <c r="AI97" s="1"/>
    </row>
    <row r="98">
      <c r="A98" s="2"/>
      <c r="B98" s="2"/>
      <c r="C98" s="3">
        <v>40807</v>
      </c>
      <c r="F98" s="4" t="s">
        <v>51</v>
      </c>
      <c r="G98" s="4" t="s">
        <v>51</v>
      </c>
      <c r="J98" s="5">
        <v>0.159</v>
      </c>
      <c r="M98" s="6">
        <v>2.71</v>
      </c>
      <c r="N98" s="7">
        <v>370</v>
      </c>
      <c r="P98" s="1">
        <v>1</v>
      </c>
      <c r="Q98" s="2" t="s">
        <v>55</v>
      </c>
      <c r="R98" s="4" t="s">
        <v>51</v>
      </c>
      <c r="T98" s="7">
        <v>570</v>
      </c>
      <c r="U98" s="8">
        <v>0.25</v>
      </c>
      <c r="W98" s="7">
        <f>IF(R98="","",(T98*(1-U98)*(1+AE98))+V98)</f>
        <v>555.75</v>
      </c>
      <c r="Z98" s="9" t="str">
        <f>IF(S98="","",(X98*(1-Y98)*(1+AE98)))</f>
        <v/>
      </c>
      <c r="AA98" s="64">
        <f>IF(Eingabe!G98="x",libCalc!A98,IF(Eingabe!H98="x",libCalc!B98,IF(Eingabe!I98="x",libCalc!C98,"")))</f>
        <v>0.019855650968850891</v>
      </c>
      <c r="AB98" s="5">
        <f>IF(AA98="","",AA98*M98)</f>
        <v>0.053808814125585913</v>
      </c>
      <c r="AC98" s="10">
        <f>IF(AA98="","",N98*1000/(AA98*1000000))</f>
        <v>18.634493554527516</v>
      </c>
      <c r="AD98" s="11">
        <f>IF(AB98="","",MAX(Z98,W98)/AB98)</f>
        <v>10328.23356231043</v>
      </c>
      <c r="AE98" s="8">
        <f ca="1">IF(N98="","",IF(LOOKUP(YEAR(C98),Teuerung!$A$4:$A$29,Teuerung!$D$4:$D$29)="",0,LOOKUP(YEAR(C98),Teuerung!$A$4:$A$29,Teuerung!$D$4:$D$29)))</f>
        <v>0.29999999999999999</v>
      </c>
      <c r="AF98" s="7">
        <f t="shared" ca="1" si="6"/>
        <v>555.75</v>
      </c>
      <c r="AG98" s="2"/>
      <c r="AH98" s="1"/>
      <c r="AI98" s="1"/>
    </row>
    <row r="99">
      <c r="A99" s="2"/>
      <c r="B99" s="2"/>
      <c r="C99" s="3">
        <v>40807</v>
      </c>
      <c r="F99" s="4" t="s">
        <v>51</v>
      </c>
      <c r="G99" s="4" t="s">
        <v>51</v>
      </c>
      <c r="J99" s="5">
        <v>0.159</v>
      </c>
      <c r="M99" s="6">
        <v>2.71</v>
      </c>
      <c r="N99" s="7">
        <v>370</v>
      </c>
      <c r="P99" s="1">
        <v>1</v>
      </c>
      <c r="Q99" s="2" t="s">
        <v>55</v>
      </c>
      <c r="R99" s="4" t="s">
        <v>51</v>
      </c>
      <c r="T99" s="7">
        <v>550</v>
      </c>
      <c r="U99" s="8">
        <v>0.25</v>
      </c>
      <c r="W99" s="7">
        <f>IF(R99="","",(T99*(1-U99)*(1+AE99))+V99)</f>
        <v>536.25</v>
      </c>
      <c r="Z99" s="9" t="str">
        <f>IF(S99="","",(X99*(1-Y99)*(1+AE99)))</f>
        <v/>
      </c>
      <c r="AA99" s="64">
        <f>IF(Eingabe!G99="x",libCalc!A99,IF(Eingabe!H99="x",libCalc!B99,IF(Eingabe!I99="x",libCalc!C99,"")))</f>
        <v>0.019855650968850891</v>
      </c>
      <c r="AB99" s="5">
        <f>IF(AA99="","",AA99*M99)</f>
        <v>0.053808814125585913</v>
      </c>
      <c r="AC99" s="10">
        <f>IF(AA99="","",N99*1000/(AA99*1000000))</f>
        <v>18.634493554527516</v>
      </c>
      <c r="AD99" s="11">
        <f>IF(AB99="","",MAX(Z99,W99)/AB99)</f>
        <v>9965.8394022293633</v>
      </c>
      <c r="AE99" s="8">
        <f ca="1">IF(N99="","",IF(LOOKUP(YEAR(C99),Teuerung!$A$4:$A$29,Teuerung!$D$4:$D$29)="",0,LOOKUP(YEAR(C99),Teuerung!$A$4:$A$29,Teuerung!$D$4:$D$29)))</f>
        <v>0.29999999999999999</v>
      </c>
      <c r="AF99" s="7">
        <f t="shared" ca="1" si="6"/>
        <v>536.25</v>
      </c>
      <c r="AG99" s="2"/>
      <c r="AH99" s="1"/>
      <c r="AI99" s="1"/>
    </row>
    <row r="100">
      <c r="A100" s="2"/>
      <c r="B100" s="2"/>
      <c r="C100" s="3">
        <v>40807</v>
      </c>
      <c r="F100" s="4" t="s">
        <v>51</v>
      </c>
      <c r="G100" s="4" t="s">
        <v>51</v>
      </c>
      <c r="J100" s="5">
        <v>0.159</v>
      </c>
      <c r="M100" s="6">
        <v>2.71</v>
      </c>
      <c r="N100" s="7">
        <v>720</v>
      </c>
      <c r="P100" s="1">
        <v>1</v>
      </c>
      <c r="Q100" s="2" t="s">
        <v>55</v>
      </c>
      <c r="R100" s="4" t="s">
        <v>51</v>
      </c>
      <c r="T100" s="7">
        <v>630</v>
      </c>
      <c r="U100" s="8">
        <v>0.25</v>
      </c>
      <c r="W100" s="7">
        <f>IF(R100="","",(T100*(1-U100)*(1+AE100))+V100)</f>
        <v>614.25</v>
      </c>
      <c r="Z100" s="9" t="str">
        <f>IF(S100="","",(X100*(1-Y100)*(1+AE100)))</f>
        <v/>
      </c>
      <c r="AA100" s="64">
        <f>IF(Eingabe!G100="x",libCalc!A100,IF(Eingabe!H100="x",libCalc!B100,IF(Eingabe!I100="x",libCalc!C100,"")))</f>
        <v>0.019855650968850891</v>
      </c>
      <c r="AB100" s="5">
        <f>IF(AA100="","",AA100*M100)</f>
        <v>0.053808814125585913</v>
      </c>
      <c r="AC100" s="10">
        <f>IF(AA100="","",N100*1000/(AA100*1000000))</f>
        <v>36.26171718718868</v>
      </c>
      <c r="AD100" s="11">
        <f>IF(AB100="","",MAX(Z100,W100)/AB100)</f>
        <v>11415.416042553634</v>
      </c>
      <c r="AE100" s="8">
        <f ca="1">IF(N100="","",IF(LOOKUP(YEAR(C100),Teuerung!$A$4:$A$29,Teuerung!$D$4:$D$29)="",0,LOOKUP(YEAR(C100),Teuerung!$A$4:$A$29,Teuerung!$D$4:$D$29)))</f>
        <v>0.29999999999999999</v>
      </c>
      <c r="AF100" s="7">
        <f t="shared" ca="1" si="6"/>
        <v>614.25</v>
      </c>
      <c r="AG100" s="2"/>
      <c r="AH100" s="1"/>
      <c r="AI100" s="1"/>
    </row>
    <row r="101">
      <c r="A101" s="2"/>
      <c r="B101" s="2"/>
      <c r="C101" s="3">
        <v>40807</v>
      </c>
      <c r="F101" s="4" t="s">
        <v>51</v>
      </c>
      <c r="G101" s="4" t="s">
        <v>51</v>
      </c>
      <c r="J101" s="5">
        <v>0.159</v>
      </c>
      <c r="M101" s="6">
        <v>2.96</v>
      </c>
      <c r="N101" s="7">
        <v>770</v>
      </c>
      <c r="P101" s="1">
        <v>1</v>
      </c>
      <c r="Q101" s="2" t="s">
        <v>55</v>
      </c>
      <c r="R101" s="4" t="s">
        <v>51</v>
      </c>
      <c r="T101" s="7">
        <v>680</v>
      </c>
      <c r="U101" s="8">
        <v>0.25</v>
      </c>
      <c r="W101" s="7">
        <f>IF(R101="","",(T101*(1-U101)*(1+AE101))+V101)</f>
        <v>663</v>
      </c>
      <c r="Z101" s="9" t="str">
        <f>IF(S101="","",(X101*(1-Y101)*(1+AE101)))</f>
        <v/>
      </c>
      <c r="AA101" s="64">
        <f>IF(Eingabe!G101="x",libCalc!A101,IF(Eingabe!H101="x",libCalc!B101,IF(Eingabe!I101="x",libCalc!C101,"")))</f>
        <v>0.019855650968850891</v>
      </c>
      <c r="AB101" s="5">
        <f>IF(AA101="","",AA101*M101)</f>
        <v>0.058772726867798636</v>
      </c>
      <c r="AC101" s="10">
        <f>IF(AA101="","",N101*1000/(AA101*1000000))</f>
        <v>38.779891991854562</v>
      </c>
      <c r="AD101" s="11">
        <f>IF(AB101="","",MAX(Z101,W101)/AB101)</f>
        <v>11280.742537118102</v>
      </c>
      <c r="AE101" s="8">
        <f ca="1">IF(N101="","",IF(LOOKUP(YEAR(C101),Teuerung!$A$4:$A$29,Teuerung!$D$4:$D$29)="",0,LOOKUP(YEAR(C101),Teuerung!$A$4:$A$29,Teuerung!$D$4:$D$29)))</f>
        <v>0.29999999999999999</v>
      </c>
      <c r="AF101" s="7">
        <f t="shared" ca="1" si="6"/>
        <v>663</v>
      </c>
      <c r="AG101" s="2"/>
      <c r="AH101" s="1"/>
      <c r="AI101" s="1"/>
    </row>
    <row r="102">
      <c r="A102" s="2"/>
      <c r="B102" s="2"/>
      <c r="C102" s="3">
        <v>40807</v>
      </c>
      <c r="F102" s="4" t="s">
        <v>51</v>
      </c>
      <c r="G102" s="4" t="s">
        <v>51</v>
      </c>
      <c r="J102" s="5">
        <v>0.159</v>
      </c>
      <c r="M102" s="6">
        <v>2.96</v>
      </c>
      <c r="N102" s="7">
        <v>770</v>
      </c>
      <c r="P102" s="1">
        <v>1</v>
      </c>
      <c r="Q102" s="2" t="s">
        <v>55</v>
      </c>
      <c r="R102" s="4" t="s">
        <v>51</v>
      </c>
      <c r="T102" s="7">
        <v>660</v>
      </c>
      <c r="U102" s="8">
        <v>0.25</v>
      </c>
      <c r="W102" s="7">
        <f>IF(R102="","",(T102*(1-U102)*(1+AE102))+V102)</f>
        <v>643.5</v>
      </c>
      <c r="Z102" s="9" t="str">
        <f>IF(S102="","",(X102*(1-Y102)*(1+AE102)))</f>
        <v/>
      </c>
      <c r="AA102" s="64">
        <f>IF(Eingabe!G102="x",libCalc!A102,IF(Eingabe!H102="x",libCalc!B102,IF(Eingabe!I102="x",libCalc!C102,"")))</f>
        <v>0.019855650968850891</v>
      </c>
      <c r="AB102" s="5">
        <f>IF(AA102="","",AA102*M102)</f>
        <v>0.058772726867798636</v>
      </c>
      <c r="AC102" s="10">
        <f>IF(AA102="","",N102*1000/(AA102*1000000))</f>
        <v>38.779891991854562</v>
      </c>
      <c r="AD102" s="11">
        <f>IF(AB102="","",MAX(Z102,W102)/AB102)</f>
        <v>10948.955991908746</v>
      </c>
      <c r="AE102" s="8">
        <f ca="1">IF(N102="","",IF(LOOKUP(YEAR(C102),Teuerung!$A$4:$A$29,Teuerung!$D$4:$D$29)="",0,LOOKUP(YEAR(C102),Teuerung!$A$4:$A$29,Teuerung!$D$4:$D$29)))</f>
        <v>0.29999999999999999</v>
      </c>
      <c r="AF102" s="7">
        <f t="shared" ca="1" si="6"/>
        <v>643.5</v>
      </c>
      <c r="AG102" s="2"/>
      <c r="AH102" s="1"/>
      <c r="AI102" s="1"/>
    </row>
    <row r="103">
      <c r="A103" s="2"/>
      <c r="B103" s="2"/>
      <c r="C103" s="3">
        <v>40807</v>
      </c>
      <c r="F103" s="4" t="s">
        <v>51</v>
      </c>
      <c r="G103" s="4" t="s">
        <v>51</v>
      </c>
      <c r="J103" s="5">
        <v>0.159</v>
      </c>
      <c r="M103" s="6">
        <v>2.96</v>
      </c>
      <c r="N103" s="7">
        <v>770</v>
      </c>
      <c r="P103" s="1">
        <v>1</v>
      </c>
      <c r="Q103" s="2" t="s">
        <v>55</v>
      </c>
      <c r="R103" s="4" t="s">
        <v>51</v>
      </c>
      <c r="T103" s="7">
        <v>600</v>
      </c>
      <c r="U103" s="8">
        <v>0.25</v>
      </c>
      <c r="W103" s="7">
        <f>IF(R103="","",(T103*(1-U103)*(1+AE103))+V103)</f>
        <v>585</v>
      </c>
      <c r="Z103" s="9" t="str">
        <f>IF(S103="","",(X103*(1-Y103)*(1+AE103)))</f>
        <v/>
      </c>
      <c r="AA103" s="64">
        <f>IF(Eingabe!G103="x",libCalc!A103,IF(Eingabe!H103="x",libCalc!B103,IF(Eingabe!I103="x",libCalc!C103,"")))</f>
        <v>0.019855650968850891</v>
      </c>
      <c r="AB103" s="5">
        <f>IF(AA103="","",AA103*M103)</f>
        <v>0.058772726867798636</v>
      </c>
      <c r="AC103" s="10">
        <f>IF(AA103="","",N103*1000/(AA103*1000000))</f>
        <v>38.779891991854562</v>
      </c>
      <c r="AD103" s="11">
        <f>IF(AB103="","",MAX(Z103,W103)/AB103)</f>
        <v>9953.5963562806774</v>
      </c>
      <c r="AE103" s="8">
        <f ca="1">IF(N103="","",IF(LOOKUP(YEAR(C103),Teuerung!$A$4:$A$29,Teuerung!$D$4:$D$29)="",0,LOOKUP(YEAR(C103),Teuerung!$A$4:$A$29,Teuerung!$D$4:$D$29)))</f>
        <v>0.29999999999999999</v>
      </c>
      <c r="AF103" s="7">
        <f t="shared" ca="1" si="6"/>
        <v>585</v>
      </c>
      <c r="AG103" s="2"/>
      <c r="AH103" s="1"/>
      <c r="AI103" s="1"/>
    </row>
    <row r="104">
      <c r="A104" s="2"/>
      <c r="B104" s="2"/>
      <c r="C104" s="3">
        <v>40807</v>
      </c>
      <c r="F104" s="4" t="s">
        <v>51</v>
      </c>
      <c r="G104" s="4" t="s">
        <v>51</v>
      </c>
      <c r="J104" s="5">
        <v>0.159</v>
      </c>
      <c r="M104" s="6">
        <v>2.96</v>
      </c>
      <c r="N104" s="7">
        <v>770</v>
      </c>
      <c r="P104" s="1">
        <v>1</v>
      </c>
      <c r="Q104" s="2" t="s">
        <v>55</v>
      </c>
      <c r="R104" s="4" t="s">
        <v>51</v>
      </c>
      <c r="T104" s="7">
        <v>600</v>
      </c>
      <c r="U104" s="8">
        <v>0.25</v>
      </c>
      <c r="W104" s="7">
        <f>IF(R104="","",(T104*(1-U104)*(1+AE104))+V104)</f>
        <v>585</v>
      </c>
      <c r="Z104" s="9" t="str">
        <f>IF(S104="","",(X104*(1-Y104)*(1+AE104)))</f>
        <v/>
      </c>
      <c r="AA104" s="64">
        <f>IF(Eingabe!G104="x",libCalc!A104,IF(Eingabe!H104="x",libCalc!B104,IF(Eingabe!I104="x",libCalc!C104,"")))</f>
        <v>0.019855650968850891</v>
      </c>
      <c r="AB104" s="5">
        <f>IF(AA104="","",AA104*M104)</f>
        <v>0.058772726867798636</v>
      </c>
      <c r="AC104" s="10">
        <f>IF(AA104="","",N104*1000/(AA104*1000000))</f>
        <v>38.779891991854562</v>
      </c>
      <c r="AD104" s="11">
        <f>IF(AB104="","",MAX(Z104,W104)/AB104)</f>
        <v>9953.5963562806774</v>
      </c>
      <c r="AE104" s="8">
        <f ca="1">IF(N104="","",IF(LOOKUP(YEAR(C104),Teuerung!$A$4:$A$29,Teuerung!$D$4:$D$29)="",0,LOOKUP(YEAR(C104),Teuerung!$A$4:$A$29,Teuerung!$D$4:$D$29)))</f>
        <v>0.29999999999999999</v>
      </c>
      <c r="AF104" s="7">
        <f t="shared" ca="1" si="6"/>
        <v>585</v>
      </c>
      <c r="AG104" s="2"/>
      <c r="AH104" s="1"/>
      <c r="AI104" s="1"/>
    </row>
    <row r="105">
      <c r="A105" s="2"/>
      <c r="B105" s="2"/>
      <c r="C105" s="3">
        <v>40807</v>
      </c>
      <c r="F105" s="4" t="s">
        <v>51</v>
      </c>
      <c r="G105" s="4" t="s">
        <v>51</v>
      </c>
      <c r="J105" s="5">
        <v>0.159</v>
      </c>
      <c r="M105" s="6">
        <v>2.96</v>
      </c>
      <c r="N105" s="7">
        <v>770</v>
      </c>
      <c r="P105" s="1">
        <v>1</v>
      </c>
      <c r="Q105" s="2" t="s">
        <v>55</v>
      </c>
      <c r="R105" s="4" t="s">
        <v>51</v>
      </c>
      <c r="T105" s="7">
        <v>620</v>
      </c>
      <c r="U105" s="8">
        <v>0.25</v>
      </c>
      <c r="W105" s="7">
        <f>IF(R105="","",(T105*(1-U105)*(1+AE105))+V105)</f>
        <v>604.5</v>
      </c>
      <c r="Z105" s="9" t="str">
        <f>IF(S105="","",(X105*(1-Y105)*(1+AE105)))</f>
        <v/>
      </c>
      <c r="AA105" s="64">
        <f>IF(Eingabe!G105="x",libCalc!A105,IF(Eingabe!H105="x",libCalc!B105,IF(Eingabe!I105="x",libCalc!C105,"")))</f>
        <v>0.019855650968850891</v>
      </c>
      <c r="AB105" s="5">
        <f>IF(AA105="","",AA105*M105)</f>
        <v>0.058772726867798636</v>
      </c>
      <c r="AC105" s="10">
        <f>IF(AA105="","",N105*1000/(AA105*1000000))</f>
        <v>38.779891991854562</v>
      </c>
      <c r="AD105" s="11">
        <f>IF(AB105="","",MAX(Z105,W105)/AB105)</f>
        <v>10285.382901490033</v>
      </c>
      <c r="AE105" s="8">
        <f ca="1">IF(N105="","",IF(LOOKUP(YEAR(C105),Teuerung!$A$4:$A$29,Teuerung!$D$4:$D$29)="",0,LOOKUP(YEAR(C105),Teuerung!$A$4:$A$29,Teuerung!$D$4:$D$29)))</f>
        <v>0.29999999999999999</v>
      </c>
      <c r="AF105" s="7">
        <f t="shared" ca="1" si="6"/>
        <v>604.5</v>
      </c>
      <c r="AG105" s="2"/>
      <c r="AH105" s="1"/>
      <c r="AI105" s="1"/>
    </row>
    <row r="106">
      <c r="A106" s="2"/>
      <c r="B106" s="2"/>
      <c r="C106" s="3">
        <v>40807</v>
      </c>
      <c r="F106" s="4" t="s">
        <v>51</v>
      </c>
      <c r="G106" s="4" t="s">
        <v>51</v>
      </c>
      <c r="J106" s="5">
        <v>0.159</v>
      </c>
      <c r="M106" s="6">
        <v>2.96</v>
      </c>
      <c r="N106" s="7">
        <v>770</v>
      </c>
      <c r="P106" s="1">
        <v>1</v>
      </c>
      <c r="Q106" s="2" t="s">
        <v>55</v>
      </c>
      <c r="R106" s="4" t="s">
        <v>51</v>
      </c>
      <c r="T106" s="7">
        <v>620</v>
      </c>
      <c r="U106" s="8">
        <v>0.25</v>
      </c>
      <c r="W106" s="7">
        <f>IF(R106="","",(T106*(1-U106)*(1+AE106))+V106)</f>
        <v>604.5</v>
      </c>
      <c r="Z106" s="9" t="str">
        <f>IF(S106="","",(X106*(1-Y106)*(1+AE106)))</f>
        <v/>
      </c>
      <c r="AA106" s="64">
        <f>IF(Eingabe!G106="x",libCalc!A106,IF(Eingabe!H106="x",libCalc!B106,IF(Eingabe!I106="x",libCalc!C106,"")))</f>
        <v>0.019855650968850891</v>
      </c>
      <c r="AB106" s="5">
        <f>IF(AA106="","",AA106*M106)</f>
        <v>0.058772726867798636</v>
      </c>
      <c r="AC106" s="10">
        <f>IF(AA106="","",N106*1000/(AA106*1000000))</f>
        <v>38.779891991854562</v>
      </c>
      <c r="AD106" s="11">
        <f>IF(AB106="","",MAX(Z106,W106)/AB106)</f>
        <v>10285.382901490033</v>
      </c>
      <c r="AE106" s="8">
        <f ca="1">IF(N106="","",IF(LOOKUP(YEAR(C106),Teuerung!$A$4:$A$29,Teuerung!$D$4:$D$29)="",0,LOOKUP(YEAR(C106),Teuerung!$A$4:$A$29,Teuerung!$D$4:$D$29)))</f>
        <v>0.29999999999999999</v>
      </c>
      <c r="AF106" s="7">
        <f t="shared" ca="1" si="6"/>
        <v>604.5</v>
      </c>
      <c r="AG106" s="2"/>
      <c r="AH106" s="1"/>
      <c r="AI106" s="1"/>
    </row>
    <row r="107">
      <c r="A107" s="2"/>
      <c r="B107" s="2"/>
      <c r="C107" s="3">
        <v>40807</v>
      </c>
      <c r="F107" s="4" t="s">
        <v>51</v>
      </c>
      <c r="G107" s="4" t="s">
        <v>51</v>
      </c>
      <c r="J107" s="5">
        <v>0.159</v>
      </c>
      <c r="M107" s="6">
        <v>2.96</v>
      </c>
      <c r="N107" s="7">
        <v>770</v>
      </c>
      <c r="P107" s="1">
        <v>1</v>
      </c>
      <c r="Q107" s="2" t="s">
        <v>55</v>
      </c>
      <c r="R107" s="4" t="s">
        <v>51</v>
      </c>
      <c r="T107" s="7">
        <v>620</v>
      </c>
      <c r="U107" s="8">
        <v>0.25</v>
      </c>
      <c r="W107" s="7">
        <f>IF(R107="","",(T107*(1-U107)*(1+AE107))+V107)</f>
        <v>604.5</v>
      </c>
      <c r="Z107" s="9" t="str">
        <f>IF(S107="","",(X107*(1-Y107)*(1+AE107)))</f>
        <v/>
      </c>
      <c r="AA107" s="64">
        <f>IF(Eingabe!G107="x",libCalc!A107,IF(Eingabe!H107="x",libCalc!B107,IF(Eingabe!I107="x",libCalc!C107,"")))</f>
        <v>0.019855650968850891</v>
      </c>
      <c r="AB107" s="5">
        <f>IF(AA107="","",AA107*M107)</f>
        <v>0.058772726867798636</v>
      </c>
      <c r="AC107" s="10">
        <f>IF(AA107="","",N107*1000/(AA107*1000000))</f>
        <v>38.779891991854562</v>
      </c>
      <c r="AD107" s="11">
        <f>IF(AB107="","",MAX(Z107,W107)/AB107)</f>
        <v>10285.382901490033</v>
      </c>
      <c r="AE107" s="8">
        <f ca="1">IF(N107="","",IF(LOOKUP(YEAR(C107),Teuerung!$A$4:$A$29,Teuerung!$D$4:$D$29)="",0,LOOKUP(YEAR(C107),Teuerung!$A$4:$A$29,Teuerung!$D$4:$D$29)))</f>
        <v>0.29999999999999999</v>
      </c>
      <c r="AF107" s="7">
        <f t="shared" ca="1" si="6"/>
        <v>604.5</v>
      </c>
      <c r="AG107" s="2"/>
      <c r="AH107" s="1"/>
      <c r="AI107" s="1"/>
    </row>
    <row r="108">
      <c r="A108" s="2"/>
      <c r="B108" s="2"/>
      <c r="C108" s="3">
        <v>40807</v>
      </c>
      <c r="F108" s="4" t="s">
        <v>51</v>
      </c>
      <c r="G108" s="4" t="s">
        <v>51</v>
      </c>
      <c r="J108" s="5">
        <v>0.159</v>
      </c>
      <c r="M108" s="6">
        <v>2.96</v>
      </c>
      <c r="N108" s="7">
        <v>770</v>
      </c>
      <c r="P108" s="1">
        <v>1</v>
      </c>
      <c r="Q108" s="2" t="s">
        <v>55</v>
      </c>
      <c r="R108" s="4" t="s">
        <v>51</v>
      </c>
      <c r="T108" s="7">
        <v>600</v>
      </c>
      <c r="U108" s="8">
        <v>0.25</v>
      </c>
      <c r="W108" s="7">
        <f>IF(R108="","",(T108*(1-U108)*(1+AE108))+V108)</f>
        <v>585</v>
      </c>
      <c r="Z108" s="9" t="str">
        <f>IF(S108="","",(X108*(1-Y108)*(1+AE108)))</f>
        <v/>
      </c>
      <c r="AA108" s="64">
        <f>IF(Eingabe!G108="x",libCalc!A108,IF(Eingabe!H108="x",libCalc!B108,IF(Eingabe!I108="x",libCalc!C108,"")))</f>
        <v>0.019855650968850891</v>
      </c>
      <c r="AB108" s="5">
        <f>IF(AA108="","",AA108*M108)</f>
        <v>0.058772726867798636</v>
      </c>
      <c r="AC108" s="10">
        <f>IF(AA108="","",N108*1000/(AA108*1000000))</f>
        <v>38.779891991854562</v>
      </c>
      <c r="AD108" s="11">
        <f>IF(AB108="","",MAX(Z108,W108)/AB108)</f>
        <v>9953.5963562806774</v>
      </c>
      <c r="AE108" s="8">
        <f ca="1">IF(N108="","",IF(LOOKUP(YEAR(C108),Teuerung!$A$4:$A$29,Teuerung!$D$4:$D$29)="",0,LOOKUP(YEAR(C108),Teuerung!$A$4:$A$29,Teuerung!$D$4:$D$29)))</f>
        <v>0.29999999999999999</v>
      </c>
      <c r="AF108" s="7">
        <f t="shared" ca="1" si="6"/>
        <v>585</v>
      </c>
      <c r="AG108" s="2"/>
      <c r="AH108" s="1"/>
      <c r="AI108" s="1"/>
    </row>
    <row r="109">
      <c r="A109" s="2"/>
      <c r="B109" s="2"/>
      <c r="C109" s="3">
        <v>40807</v>
      </c>
      <c r="F109" s="4" t="s">
        <v>51</v>
      </c>
      <c r="G109" s="4" t="s">
        <v>51</v>
      </c>
      <c r="J109" s="5">
        <v>0.159</v>
      </c>
      <c r="M109" s="6">
        <v>2.96</v>
      </c>
      <c r="N109" s="7">
        <v>870</v>
      </c>
      <c r="P109" s="1">
        <v>1</v>
      </c>
      <c r="Q109" s="2" t="s">
        <v>55</v>
      </c>
      <c r="R109" s="4" t="s">
        <v>51</v>
      </c>
      <c r="T109" s="7">
        <v>640</v>
      </c>
      <c r="U109" s="8">
        <v>0.25</v>
      </c>
      <c r="W109" s="7">
        <f>IF(R109="","",(T109*(1-U109)*(1+AE109))+V109)</f>
        <v>624</v>
      </c>
      <c r="Z109" s="9" t="str">
        <f>IF(S109="","",(X109*(1-Y109)*(1+AE109)))</f>
        <v/>
      </c>
      <c r="AA109" s="64">
        <f>IF(Eingabe!G109="x",libCalc!A109,IF(Eingabe!H109="x",libCalc!B109,IF(Eingabe!I109="x",libCalc!C109,"")))</f>
        <v>0.019855650968850891</v>
      </c>
      <c r="AB109" s="5">
        <f>IF(AA109="","",AA109*M109)</f>
        <v>0.058772726867798636</v>
      </c>
      <c r="AC109" s="10">
        <f>IF(AA109="","",N109*1000/(AA109*1000000))</f>
        <v>43.816241601186327</v>
      </c>
      <c r="AD109" s="11">
        <f>IF(AB109="","",MAX(Z109,W109)/AB109)</f>
        <v>10617.16944669939</v>
      </c>
      <c r="AE109" s="8">
        <f ca="1">IF(N109="","",IF(LOOKUP(YEAR(C109),Teuerung!$A$4:$A$29,Teuerung!$D$4:$D$29)="",0,LOOKUP(YEAR(C109),Teuerung!$A$4:$A$29,Teuerung!$D$4:$D$29)))</f>
        <v>0.29999999999999999</v>
      </c>
      <c r="AF109" s="7">
        <f t="shared" ca="1" si="6"/>
        <v>624</v>
      </c>
      <c r="AG109" s="2"/>
      <c r="AH109" s="1"/>
      <c r="AI109" s="1"/>
    </row>
    <row r="110">
      <c r="A110" s="2"/>
      <c r="B110" s="2"/>
      <c r="C110" s="3">
        <v>40807</v>
      </c>
      <c r="F110" s="4" t="s">
        <v>51</v>
      </c>
      <c r="G110" s="4" t="s">
        <v>51</v>
      </c>
      <c r="J110" s="5">
        <v>0.159</v>
      </c>
      <c r="M110" s="6">
        <v>2.96</v>
      </c>
      <c r="N110" s="7">
        <v>870</v>
      </c>
      <c r="P110" s="1">
        <v>1</v>
      </c>
      <c r="Q110" s="2" t="s">
        <v>55</v>
      </c>
      <c r="R110" s="4" t="s">
        <v>51</v>
      </c>
      <c r="T110" s="7">
        <v>640</v>
      </c>
      <c r="U110" s="8">
        <v>0.25</v>
      </c>
      <c r="W110" s="7">
        <f>IF(R110="","",(T110*(1-U110)*(1+AE110))+V110)</f>
        <v>624</v>
      </c>
      <c r="Z110" s="9" t="str">
        <f>IF(S110="","",(X110*(1-Y110)*(1+AE110)))</f>
        <v/>
      </c>
      <c r="AA110" s="64">
        <f>IF(Eingabe!G110="x",libCalc!A110,IF(Eingabe!H110="x",libCalc!B110,IF(Eingabe!I110="x",libCalc!C110,"")))</f>
        <v>0.019855650968850891</v>
      </c>
      <c r="AB110" s="5">
        <f>IF(AA110="","",AA110*M110)</f>
        <v>0.058772726867798636</v>
      </c>
      <c r="AC110" s="10">
        <f>IF(AA110="","",N110*1000/(AA110*1000000))</f>
        <v>43.816241601186327</v>
      </c>
      <c r="AD110" s="11">
        <f>IF(AB110="","",MAX(Z110,W110)/AB110)</f>
        <v>10617.16944669939</v>
      </c>
      <c r="AE110" s="8">
        <f ca="1">IF(N110="","",IF(LOOKUP(YEAR(C110),Teuerung!$A$4:$A$29,Teuerung!$D$4:$D$29)="",0,LOOKUP(YEAR(C110),Teuerung!$A$4:$A$29,Teuerung!$D$4:$D$29)))</f>
        <v>0.29999999999999999</v>
      </c>
      <c r="AF110" s="7">
        <f t="shared" ca="1" si="6"/>
        <v>624</v>
      </c>
      <c r="AG110" s="2"/>
      <c r="AH110" s="1"/>
      <c r="AI110" s="1"/>
    </row>
    <row r="111">
      <c r="A111" s="2"/>
      <c r="B111" s="2"/>
      <c r="C111" s="3">
        <v>40807</v>
      </c>
      <c r="F111" s="4" t="s">
        <v>51</v>
      </c>
      <c r="G111" s="4" t="s">
        <v>51</v>
      </c>
      <c r="J111" s="5">
        <v>0.159</v>
      </c>
      <c r="M111" s="6">
        <v>2.96</v>
      </c>
      <c r="N111" s="7">
        <v>870</v>
      </c>
      <c r="P111" s="1">
        <v>1</v>
      </c>
      <c r="Q111" s="2" t="s">
        <v>55</v>
      </c>
      <c r="R111" s="4" t="s">
        <v>51</v>
      </c>
      <c r="T111" s="7">
        <v>620</v>
      </c>
      <c r="U111" s="8">
        <v>0.25</v>
      </c>
      <c r="W111" s="7">
        <f>IF(R111="","",(T111*(1-U111)*(1+AE111))+V111)</f>
        <v>604.5</v>
      </c>
      <c r="Z111" s="9" t="str">
        <f>IF(S111="","",(X111*(1-Y111)*(1+AE111)))</f>
        <v/>
      </c>
      <c r="AA111" s="64">
        <f>IF(Eingabe!G111="x",libCalc!A111,IF(Eingabe!H111="x",libCalc!B111,IF(Eingabe!I111="x",libCalc!C111,"")))</f>
        <v>0.019855650968850891</v>
      </c>
      <c r="AB111" s="5">
        <f>IF(AA111="","",AA111*M111)</f>
        <v>0.058772726867798636</v>
      </c>
      <c r="AC111" s="10">
        <f>IF(AA111="","",N111*1000/(AA111*1000000))</f>
        <v>43.816241601186327</v>
      </c>
      <c r="AD111" s="11">
        <f>IF(AB111="","",MAX(Z111,W111)/AB111)</f>
        <v>10285.382901490033</v>
      </c>
      <c r="AE111" s="8">
        <f ca="1">IF(N111="","",IF(LOOKUP(YEAR(C111),Teuerung!$A$4:$A$29,Teuerung!$D$4:$D$29)="",0,LOOKUP(YEAR(C111),Teuerung!$A$4:$A$29,Teuerung!$D$4:$D$29)))</f>
        <v>0.29999999999999999</v>
      </c>
      <c r="AF111" s="7">
        <f t="shared" ca="1" si="6"/>
        <v>604.5</v>
      </c>
      <c r="AG111" s="2"/>
      <c r="AH111" s="1"/>
      <c r="AI111" s="1"/>
    </row>
    <row r="112">
      <c r="A112" s="2"/>
      <c r="B112" s="2"/>
      <c r="C112" s="3">
        <v>40807</v>
      </c>
      <c r="F112" s="4" t="s">
        <v>51</v>
      </c>
      <c r="G112" s="4" t="s">
        <v>51</v>
      </c>
      <c r="J112" s="5">
        <v>0.159</v>
      </c>
      <c r="M112" s="6">
        <v>2.96</v>
      </c>
      <c r="N112" s="7">
        <v>870</v>
      </c>
      <c r="P112" s="1">
        <v>1</v>
      </c>
      <c r="Q112" s="2" t="s">
        <v>55</v>
      </c>
      <c r="R112" s="4" t="s">
        <v>51</v>
      </c>
      <c r="T112" s="7">
        <v>640</v>
      </c>
      <c r="U112" s="8">
        <v>0.25</v>
      </c>
      <c r="W112" s="7">
        <f>IF(R112="","",(T112*(1-U112)*(1+AE112))+V112)</f>
        <v>624</v>
      </c>
      <c r="Z112" s="9" t="str">
        <f>IF(S112="","",(X112*(1-Y112)*(1+AE112)))</f>
        <v/>
      </c>
      <c r="AA112" s="64">
        <f>IF(Eingabe!G112="x",libCalc!A112,IF(Eingabe!H112="x",libCalc!B112,IF(Eingabe!I112="x",libCalc!C112,"")))</f>
        <v>0.019855650968850891</v>
      </c>
      <c r="AB112" s="5">
        <f>IF(AA112="","",AA112*M112)</f>
        <v>0.058772726867798636</v>
      </c>
      <c r="AC112" s="10">
        <f>IF(AA112="","",N112*1000/(AA112*1000000))</f>
        <v>43.816241601186327</v>
      </c>
      <c r="AD112" s="11">
        <f>IF(AB112="","",MAX(Z112,W112)/AB112)</f>
        <v>10617.16944669939</v>
      </c>
      <c r="AE112" s="8">
        <f ca="1">IF(N112="","",IF(LOOKUP(YEAR(C112),Teuerung!$A$4:$A$29,Teuerung!$D$4:$D$29)="",0,LOOKUP(YEAR(C112),Teuerung!$A$4:$A$29,Teuerung!$D$4:$D$29)))</f>
        <v>0.29999999999999999</v>
      </c>
      <c r="AF112" s="7">
        <f t="shared" ca="1" si="6"/>
        <v>624</v>
      </c>
      <c r="AG112" s="2"/>
      <c r="AH112" s="1"/>
      <c r="AI112" s="1"/>
    </row>
    <row r="113">
      <c r="A113" s="2"/>
      <c r="B113" s="2"/>
      <c r="C113" s="3">
        <v>40807</v>
      </c>
      <c r="F113" s="4" t="s">
        <v>51</v>
      </c>
      <c r="G113" s="4" t="s">
        <v>51</v>
      </c>
      <c r="J113" s="5">
        <v>0.159</v>
      </c>
      <c r="M113" s="6">
        <v>2.96</v>
      </c>
      <c r="N113" s="7">
        <v>870</v>
      </c>
      <c r="P113" s="1">
        <v>1</v>
      </c>
      <c r="Q113" s="2" t="s">
        <v>55</v>
      </c>
      <c r="R113" s="4" t="s">
        <v>51</v>
      </c>
      <c r="T113" s="7">
        <v>640</v>
      </c>
      <c r="U113" s="8">
        <v>0.25</v>
      </c>
      <c r="W113" s="7">
        <f>IF(R113="","",(T113*(1-U113)*(1+AE113))+V113)</f>
        <v>624</v>
      </c>
      <c r="Z113" s="9" t="str">
        <f>IF(S113="","",(X113*(1-Y113)*(1+AE113)))</f>
        <v/>
      </c>
      <c r="AA113" s="64">
        <f>IF(Eingabe!G113="x",libCalc!A113,IF(Eingabe!H113="x",libCalc!B113,IF(Eingabe!I113="x",libCalc!C113,"")))</f>
        <v>0.019855650968850891</v>
      </c>
      <c r="AB113" s="5">
        <f>IF(AA113="","",AA113*M113)</f>
        <v>0.058772726867798636</v>
      </c>
      <c r="AC113" s="10">
        <f>IF(AA113="","",N113*1000/(AA113*1000000))</f>
        <v>43.816241601186327</v>
      </c>
      <c r="AD113" s="11">
        <f>IF(AB113="","",MAX(Z113,W113)/AB113)</f>
        <v>10617.16944669939</v>
      </c>
      <c r="AE113" s="8">
        <f ca="1">IF(N113="","",IF(LOOKUP(YEAR(C113),Teuerung!$A$4:$A$29,Teuerung!$D$4:$D$29)="",0,LOOKUP(YEAR(C113),Teuerung!$A$4:$A$29,Teuerung!$D$4:$D$29)))</f>
        <v>0.29999999999999999</v>
      </c>
      <c r="AF113" s="7">
        <f t="shared" ca="1" si="6"/>
        <v>624</v>
      </c>
      <c r="AG113" s="2"/>
      <c r="AH113" s="1"/>
      <c r="AI113" s="1"/>
    </row>
    <row r="114">
      <c r="A114" s="2"/>
      <c r="B114" s="2"/>
      <c r="C114" s="3">
        <v>40807</v>
      </c>
      <c r="F114" s="4" t="s">
        <v>51</v>
      </c>
      <c r="G114" s="4" t="s">
        <v>51</v>
      </c>
      <c r="J114" s="5">
        <v>0.159</v>
      </c>
      <c r="M114" s="6">
        <v>2.96</v>
      </c>
      <c r="N114" s="7">
        <v>870</v>
      </c>
      <c r="P114" s="1">
        <v>1</v>
      </c>
      <c r="Q114" s="2" t="s">
        <v>55</v>
      </c>
      <c r="R114" s="4" t="s">
        <v>51</v>
      </c>
      <c r="T114" s="7">
        <v>660</v>
      </c>
      <c r="U114" s="8">
        <v>0.25</v>
      </c>
      <c r="W114" s="7">
        <f>IF(R114="","",(T114*(1-U114)*(1+AE114))+V114)</f>
        <v>643.5</v>
      </c>
      <c r="Z114" s="9" t="str">
        <f>IF(S114="","",(X114*(1-Y114)*(1+AE114)))</f>
        <v/>
      </c>
      <c r="AA114" s="64">
        <f>IF(Eingabe!G114="x",libCalc!A114,IF(Eingabe!H114="x",libCalc!B114,IF(Eingabe!I114="x",libCalc!C114,"")))</f>
        <v>0.019855650968850891</v>
      </c>
      <c r="AB114" s="5">
        <f>IF(AA114="","",AA114*M114)</f>
        <v>0.058772726867798636</v>
      </c>
      <c r="AC114" s="10">
        <f>IF(AA114="","",N114*1000/(AA114*1000000))</f>
        <v>43.816241601186327</v>
      </c>
      <c r="AD114" s="11">
        <f>IF(AB114="","",MAX(Z114,W114)/AB114)</f>
        <v>10948.955991908746</v>
      </c>
      <c r="AE114" s="8">
        <f ca="1">IF(N114="","",IF(LOOKUP(YEAR(C114),Teuerung!$A$4:$A$29,Teuerung!$D$4:$D$29)="",0,LOOKUP(YEAR(C114),Teuerung!$A$4:$A$29,Teuerung!$D$4:$D$29)))</f>
        <v>0.29999999999999999</v>
      </c>
      <c r="AF114" s="7">
        <f t="shared" ca="1" si="6"/>
        <v>643.5</v>
      </c>
      <c r="AG114" s="2"/>
      <c r="AH114" s="1"/>
      <c r="AI114" s="1"/>
    </row>
    <row r="115">
      <c r="A115" s="2"/>
      <c r="B115" s="2"/>
      <c r="C115" s="3">
        <v>40807</v>
      </c>
      <c r="F115" s="4" t="s">
        <v>51</v>
      </c>
      <c r="G115" s="4" t="s">
        <v>51</v>
      </c>
      <c r="J115" s="5">
        <v>0.159</v>
      </c>
      <c r="M115" s="6">
        <v>2.96</v>
      </c>
      <c r="N115" s="7">
        <v>870</v>
      </c>
      <c r="P115" s="1">
        <v>1</v>
      </c>
      <c r="Q115" s="2" t="s">
        <v>55</v>
      </c>
      <c r="R115" s="4" t="s">
        <v>51</v>
      </c>
      <c r="T115" s="7">
        <v>660</v>
      </c>
      <c r="U115" s="8">
        <v>0.25</v>
      </c>
      <c r="W115" s="7">
        <f>IF(R115="","",(T115*(1-U115)*(1+AE115))+V115)</f>
        <v>643.5</v>
      </c>
      <c r="Z115" s="9" t="str">
        <f>IF(S115="","",(X115*(1-Y115)*(1+AE115)))</f>
        <v/>
      </c>
      <c r="AA115" s="64">
        <f>IF(Eingabe!G115="x",libCalc!A115,IF(Eingabe!H115="x",libCalc!B115,IF(Eingabe!I115="x",libCalc!C115,"")))</f>
        <v>0.019855650968850891</v>
      </c>
      <c r="AB115" s="5">
        <f>IF(AA115="","",AA115*M115)</f>
        <v>0.058772726867798636</v>
      </c>
      <c r="AC115" s="10">
        <f>IF(AA115="","",N115*1000/(AA115*1000000))</f>
        <v>43.816241601186327</v>
      </c>
      <c r="AD115" s="11">
        <f>IF(AB115="","",MAX(Z115,W115)/AB115)</f>
        <v>10948.955991908746</v>
      </c>
      <c r="AE115" s="8">
        <f ca="1">IF(N115="","",IF(LOOKUP(YEAR(C115),Teuerung!$A$4:$A$29,Teuerung!$D$4:$D$29)="",0,LOOKUP(YEAR(C115),Teuerung!$A$4:$A$29,Teuerung!$D$4:$D$29)))</f>
        <v>0.29999999999999999</v>
      </c>
      <c r="AF115" s="7">
        <f t="shared" ca="1" si="6"/>
        <v>643.5</v>
      </c>
      <c r="AG115" s="2"/>
      <c r="AH115" s="1"/>
      <c r="AI115" s="1"/>
    </row>
    <row r="116">
      <c r="A116" s="2"/>
      <c r="B116" s="2"/>
      <c r="C116" s="3">
        <v>40807</v>
      </c>
      <c r="F116" s="4" t="s">
        <v>51</v>
      </c>
      <c r="G116" s="4" t="s">
        <v>51</v>
      </c>
      <c r="J116" s="5">
        <v>0.159</v>
      </c>
      <c r="M116" s="6">
        <v>2.96</v>
      </c>
      <c r="N116" s="7">
        <v>870</v>
      </c>
      <c r="P116" s="1">
        <v>1</v>
      </c>
      <c r="Q116" s="2" t="s">
        <v>55</v>
      </c>
      <c r="R116" s="4" t="s">
        <v>51</v>
      </c>
      <c r="T116" s="7">
        <v>640</v>
      </c>
      <c r="U116" s="8">
        <v>0.25</v>
      </c>
      <c r="W116" s="7">
        <f>IF(R116="","",(T116*(1-U116)*(1+AE116))+V116)</f>
        <v>624</v>
      </c>
      <c r="Z116" s="9" t="str">
        <f>IF(S116="","",(X116*(1-Y116)*(1+AE116)))</f>
        <v/>
      </c>
      <c r="AA116" s="64">
        <f>IF(Eingabe!G116="x",libCalc!A116,IF(Eingabe!H116="x",libCalc!B116,IF(Eingabe!I116="x",libCalc!C116,"")))</f>
        <v>0.019855650968850891</v>
      </c>
      <c r="AB116" s="5">
        <f>IF(AA116="","",AA116*M116)</f>
        <v>0.058772726867798636</v>
      </c>
      <c r="AC116" s="10">
        <f>IF(AA116="","",N116*1000/(AA116*1000000))</f>
        <v>43.816241601186327</v>
      </c>
      <c r="AD116" s="11">
        <f>IF(AB116="","",MAX(Z116,W116)/AB116)</f>
        <v>10617.16944669939</v>
      </c>
      <c r="AE116" s="8">
        <f ca="1">IF(N116="","",IF(LOOKUP(YEAR(C116),Teuerung!$A$4:$A$29,Teuerung!$D$4:$D$29)="",0,LOOKUP(YEAR(C116),Teuerung!$A$4:$A$29,Teuerung!$D$4:$D$29)))</f>
        <v>0.29999999999999999</v>
      </c>
      <c r="AF116" s="7">
        <f t="shared" ca="1" si="6"/>
        <v>624</v>
      </c>
      <c r="AG116" s="2"/>
      <c r="AH116" s="1"/>
      <c r="AI116" s="1"/>
    </row>
    <row r="117">
      <c r="A117" s="2"/>
      <c r="B117" s="2"/>
      <c r="C117" s="3">
        <v>40807</v>
      </c>
      <c r="F117" s="4" t="s">
        <v>51</v>
      </c>
      <c r="G117" s="4" t="s">
        <v>51</v>
      </c>
      <c r="J117" s="5">
        <v>0.159</v>
      </c>
      <c r="M117" s="6">
        <v>2.96</v>
      </c>
      <c r="N117" s="7">
        <v>870</v>
      </c>
      <c r="P117" s="1">
        <v>1</v>
      </c>
      <c r="Q117" s="2" t="s">
        <v>55</v>
      </c>
      <c r="R117" s="4" t="s">
        <v>51</v>
      </c>
      <c r="T117" s="7">
        <v>660</v>
      </c>
      <c r="U117" s="8">
        <v>0.25</v>
      </c>
      <c r="W117" s="7">
        <f>IF(R117="","",(T117*(1-U117)*(1+AE117))+V117)</f>
        <v>643.5</v>
      </c>
      <c r="Z117" s="9" t="str">
        <f>IF(S117="","",(X117*(1-Y117)*(1+AE117)))</f>
        <v/>
      </c>
      <c r="AA117" s="64">
        <f>IF(Eingabe!G117="x",libCalc!A117,IF(Eingabe!H117="x",libCalc!B117,IF(Eingabe!I117="x",libCalc!C117,"")))</f>
        <v>0.019855650968850891</v>
      </c>
      <c r="AB117" s="5">
        <f>IF(AA117="","",AA117*M117)</f>
        <v>0.058772726867798636</v>
      </c>
      <c r="AC117" s="10">
        <f>IF(AA117="","",N117*1000/(AA117*1000000))</f>
        <v>43.816241601186327</v>
      </c>
      <c r="AD117" s="11">
        <f>IF(AB117="","",MAX(Z117,W117)/AB117)</f>
        <v>10948.955991908746</v>
      </c>
      <c r="AE117" s="8">
        <f ca="1">IF(N117="","",IF(LOOKUP(YEAR(C117),Teuerung!$A$4:$A$29,Teuerung!$D$4:$D$29)="",0,LOOKUP(YEAR(C117),Teuerung!$A$4:$A$29,Teuerung!$D$4:$D$29)))</f>
        <v>0.29999999999999999</v>
      </c>
      <c r="AF117" s="7">
        <f t="shared" ca="1" si="6"/>
        <v>643.5</v>
      </c>
      <c r="AG117" s="2"/>
      <c r="AH117" s="1"/>
      <c r="AI117" s="1"/>
    </row>
    <row r="118">
      <c r="A118" s="2"/>
      <c r="B118" s="2"/>
      <c r="C118" s="3">
        <v>40807</v>
      </c>
      <c r="F118" s="4" t="s">
        <v>51</v>
      </c>
      <c r="G118" s="4" t="s">
        <v>51</v>
      </c>
      <c r="J118" s="5">
        <v>0.159</v>
      </c>
      <c r="M118" s="6">
        <v>2.96</v>
      </c>
      <c r="N118" s="7">
        <v>870</v>
      </c>
      <c r="P118" s="1">
        <v>1</v>
      </c>
      <c r="Q118" s="2" t="s">
        <v>55</v>
      </c>
      <c r="R118" s="4" t="s">
        <v>51</v>
      </c>
      <c r="T118" s="7">
        <v>600</v>
      </c>
      <c r="U118" s="8">
        <v>0.25</v>
      </c>
      <c r="W118" s="7">
        <f>IF(R118="","",(T118*(1-U118)*(1+AE118))+V118)</f>
        <v>585</v>
      </c>
      <c r="Z118" s="9" t="str">
        <f>IF(S118="","",(X118*(1-Y118)*(1+AE118)))</f>
        <v/>
      </c>
      <c r="AA118" s="64">
        <f>IF(Eingabe!G118="x",libCalc!A118,IF(Eingabe!H118="x",libCalc!B118,IF(Eingabe!I118="x",libCalc!C118,"")))</f>
        <v>0.019855650968850891</v>
      </c>
      <c r="AB118" s="5">
        <f>IF(AA118="","",AA118*M118)</f>
        <v>0.058772726867798636</v>
      </c>
      <c r="AC118" s="10">
        <f>IF(AA118="","",N118*1000/(AA118*1000000))</f>
        <v>43.816241601186327</v>
      </c>
      <c r="AD118" s="11">
        <f>IF(AB118="","",MAX(Z118,W118)/AB118)</f>
        <v>9953.5963562806774</v>
      </c>
      <c r="AE118" s="8">
        <f ca="1">IF(N118="","",IF(LOOKUP(YEAR(C118),Teuerung!$A$4:$A$29,Teuerung!$D$4:$D$29)="",0,LOOKUP(YEAR(C118),Teuerung!$A$4:$A$29,Teuerung!$D$4:$D$29)))</f>
        <v>0.29999999999999999</v>
      </c>
      <c r="AF118" s="7">
        <f t="shared" ca="1" si="6"/>
        <v>585</v>
      </c>
      <c r="AG118" s="2"/>
      <c r="AH118" s="1"/>
      <c r="AI118" s="1"/>
    </row>
    <row r="119">
      <c r="A119" s="2"/>
      <c r="B119" s="2"/>
      <c r="C119" s="3">
        <v>40807</v>
      </c>
      <c r="F119" s="4" t="s">
        <v>51</v>
      </c>
      <c r="G119" s="4" t="s">
        <v>51</v>
      </c>
      <c r="J119" s="5">
        <v>0.159</v>
      </c>
      <c r="M119" s="6">
        <v>2.96</v>
      </c>
      <c r="N119" s="7">
        <v>870</v>
      </c>
      <c r="P119" s="1">
        <v>1</v>
      </c>
      <c r="Q119" s="2" t="s">
        <v>55</v>
      </c>
      <c r="R119" s="4" t="s">
        <v>51</v>
      </c>
      <c r="T119" s="7">
        <v>600</v>
      </c>
      <c r="U119" s="8">
        <v>0.25</v>
      </c>
      <c r="W119" s="7">
        <f>IF(R119="","",(T119*(1-U119)*(1+AE119))+V119)</f>
        <v>585</v>
      </c>
      <c r="Z119" s="9" t="str">
        <f>IF(S119="","",(X119*(1-Y119)*(1+AE119)))</f>
        <v/>
      </c>
      <c r="AA119" s="64">
        <f>IF(Eingabe!G119="x",libCalc!A119,IF(Eingabe!H119="x",libCalc!B119,IF(Eingabe!I119="x",libCalc!C119,"")))</f>
        <v>0.019855650968850891</v>
      </c>
      <c r="AB119" s="5">
        <f>IF(AA119="","",AA119*M119)</f>
        <v>0.058772726867798636</v>
      </c>
      <c r="AC119" s="10">
        <f>IF(AA119="","",N119*1000/(AA119*1000000))</f>
        <v>43.816241601186327</v>
      </c>
      <c r="AD119" s="11">
        <f>IF(AB119="","",MAX(Z119,W119)/AB119)</f>
        <v>9953.5963562806774</v>
      </c>
      <c r="AE119" s="8">
        <f ca="1">IF(N119="","",IF(LOOKUP(YEAR(C119),Teuerung!$A$4:$A$29,Teuerung!$D$4:$D$29)="",0,LOOKUP(YEAR(C119),Teuerung!$A$4:$A$29,Teuerung!$D$4:$D$29)))</f>
        <v>0.29999999999999999</v>
      </c>
      <c r="AF119" s="7">
        <f t="shared" ca="1" si="6"/>
        <v>585</v>
      </c>
      <c r="AG119" s="2"/>
      <c r="AH119" s="1"/>
      <c r="AI119" s="1"/>
    </row>
    <row r="120">
      <c r="A120" s="2"/>
      <c r="B120" s="2"/>
      <c r="C120" s="3">
        <v>40807</v>
      </c>
      <c r="F120" s="4" t="s">
        <v>51</v>
      </c>
      <c r="G120" s="4" t="s">
        <v>51</v>
      </c>
      <c r="J120" s="5">
        <v>0.159</v>
      </c>
      <c r="M120" s="6">
        <v>3.02</v>
      </c>
      <c r="N120" s="7">
        <v>940</v>
      </c>
      <c r="P120" s="1">
        <v>1</v>
      </c>
      <c r="Q120" s="2" t="s">
        <v>55</v>
      </c>
      <c r="R120" s="4" t="s">
        <v>51</v>
      </c>
      <c r="T120" s="7">
        <v>790</v>
      </c>
      <c r="U120" s="8">
        <v>0.25</v>
      </c>
      <c r="W120" s="7">
        <f>IF(R120="","",(T120*(1-U120)*(1+AE120))+V120)</f>
        <v>770.25</v>
      </c>
      <c r="Z120" s="9" t="str">
        <f>IF(S120="","",(X120*(1-Y120)*(1+AE120)))</f>
        <v/>
      </c>
      <c r="AA120" s="64">
        <f>IF(Eingabe!G120="x",libCalc!A120,IF(Eingabe!H120="x",libCalc!B120,IF(Eingabe!I120="x",libCalc!C120,"")))</f>
        <v>0.019855650968850891</v>
      </c>
      <c r="AB120" s="5">
        <f>IF(AA120="","",AA120*M120)</f>
        <v>0.059964065925929691</v>
      </c>
      <c r="AC120" s="10">
        <f>IF(AA120="","",N120*1000/(AA120*1000000))</f>
        <v>47.341686327718556</v>
      </c>
      <c r="AD120" s="11">
        <f>IF(AB120="","",MAX(Z120,W120)/AB120)</f>
        <v>12845.193001946323</v>
      </c>
      <c r="AE120" s="8">
        <f ca="1">IF(N120="","",IF(LOOKUP(YEAR(C120),Teuerung!$A$4:$A$29,Teuerung!$D$4:$D$29)="",0,LOOKUP(YEAR(C120),Teuerung!$A$4:$A$29,Teuerung!$D$4:$D$29)))</f>
        <v>0.29999999999999999</v>
      </c>
      <c r="AF120" s="7">
        <f t="shared" ca="1" si="6"/>
        <v>770.25</v>
      </c>
      <c r="AG120" s="2"/>
      <c r="AH120" s="1"/>
      <c r="AI120" s="1"/>
    </row>
    <row r="121">
      <c r="A121" s="2"/>
      <c r="B121" s="2"/>
      <c r="C121" s="3">
        <v>40807</v>
      </c>
      <c r="F121" s="4" t="s">
        <v>51</v>
      </c>
      <c r="G121" s="4" t="s">
        <v>51</v>
      </c>
      <c r="J121" s="5">
        <v>0.159</v>
      </c>
      <c r="M121" s="6">
        <v>3.02</v>
      </c>
      <c r="N121" s="7">
        <v>940</v>
      </c>
      <c r="P121" s="1">
        <v>1</v>
      </c>
      <c r="Q121" s="2" t="s">
        <v>55</v>
      </c>
      <c r="R121" s="4" t="s">
        <v>51</v>
      </c>
      <c r="T121" s="7">
        <v>790</v>
      </c>
      <c r="U121" s="8">
        <v>0.25</v>
      </c>
      <c r="W121" s="7">
        <f>IF(R121="","",(T121*(1-U121)*(1+AE121))+V121)</f>
        <v>770.25</v>
      </c>
      <c r="Z121" s="9" t="str">
        <f>IF(S121="","",(X121*(1-Y121)*(1+AE121)))</f>
        <v/>
      </c>
      <c r="AA121" s="64">
        <f>IF(Eingabe!G121="x",libCalc!A121,IF(Eingabe!H121="x",libCalc!B121,IF(Eingabe!I121="x",libCalc!C121,"")))</f>
        <v>0.019855650968850891</v>
      </c>
      <c r="AB121" s="5">
        <f>IF(AA121="","",AA121*M121)</f>
        <v>0.059964065925929691</v>
      </c>
      <c r="AC121" s="10">
        <f>IF(AA121="","",N121*1000/(AA121*1000000))</f>
        <v>47.341686327718556</v>
      </c>
      <c r="AD121" s="11">
        <f>IF(AB121="","",MAX(Z121,W121)/AB121)</f>
        <v>12845.193001946323</v>
      </c>
      <c r="AE121" s="8">
        <f ca="1">IF(N121="","",IF(LOOKUP(YEAR(C121),Teuerung!$A$4:$A$29,Teuerung!$D$4:$D$29)="",0,LOOKUP(YEAR(C121),Teuerung!$A$4:$A$29,Teuerung!$D$4:$D$29)))</f>
        <v>0.29999999999999999</v>
      </c>
      <c r="AF121" s="7">
        <f t="shared" ca="1" si="6"/>
        <v>770.25</v>
      </c>
      <c r="AG121" s="2"/>
      <c r="AH121" s="1"/>
      <c r="AI121" s="1"/>
    </row>
    <row r="122">
      <c r="A122" s="2"/>
      <c r="B122" s="2"/>
      <c r="C122" s="3">
        <v>40807</v>
      </c>
      <c r="F122" s="4" t="s">
        <v>51</v>
      </c>
      <c r="G122" s="4" t="s">
        <v>51</v>
      </c>
      <c r="J122" s="5">
        <v>0.159</v>
      </c>
      <c r="M122" s="6">
        <v>3.02</v>
      </c>
      <c r="N122" s="7">
        <v>1900</v>
      </c>
      <c r="P122" s="1">
        <v>1</v>
      </c>
      <c r="Q122" s="2" t="s">
        <v>55</v>
      </c>
      <c r="R122" s="4" t="s">
        <v>51</v>
      </c>
      <c r="T122" s="7">
        <v>790</v>
      </c>
      <c r="U122" s="8">
        <v>0.25</v>
      </c>
      <c r="W122" s="7">
        <f>IF(R122="","",(T122*(1-U122)*(1+AE122))+V122)</f>
        <v>770.25</v>
      </c>
      <c r="Z122" s="9" t="str">
        <f>IF(S122="","",(X122*(1-Y122)*(1+AE122)))</f>
        <v/>
      </c>
      <c r="AA122" s="64">
        <f>IF(Eingabe!G122="x",libCalc!A122,IF(Eingabe!H122="x",libCalc!B122,IF(Eingabe!I122="x",libCalc!C122,"")))</f>
        <v>0.019855650968850891</v>
      </c>
      <c r="AB122" s="5">
        <f>IF(AA122="","",AA122*M122)</f>
        <v>0.059964065925929691</v>
      </c>
      <c r="AC122" s="10">
        <f>IF(AA122="","",N122*1000/(AA122*1000000))</f>
        <v>95.690642577303464</v>
      </c>
      <c r="AD122" s="11">
        <f>IF(AB122="","",MAX(Z122,W122)/AB122)</f>
        <v>12845.193001946323</v>
      </c>
      <c r="AE122" s="8">
        <f ca="1">IF(N122="","",IF(LOOKUP(YEAR(C122),Teuerung!$A$4:$A$29,Teuerung!$D$4:$D$29)="",0,LOOKUP(YEAR(C122),Teuerung!$A$4:$A$29,Teuerung!$D$4:$D$29)))</f>
        <v>0.29999999999999999</v>
      </c>
      <c r="AF122" s="7">
        <f t="shared" ca="1" si="6"/>
        <v>770.25</v>
      </c>
      <c r="AG122" s="2"/>
      <c r="AH122" s="1"/>
      <c r="AI122" s="1"/>
    </row>
    <row r="123">
      <c r="A123" s="2"/>
      <c r="B123" s="2"/>
      <c r="C123" s="3">
        <v>40807</v>
      </c>
      <c r="F123" s="4" t="s">
        <v>51</v>
      </c>
      <c r="G123" s="4" t="s">
        <v>51</v>
      </c>
      <c r="J123" s="5">
        <v>0.159</v>
      </c>
      <c r="M123" s="6">
        <v>3.02</v>
      </c>
      <c r="N123" s="7">
        <v>1230</v>
      </c>
      <c r="P123" s="1">
        <v>1</v>
      </c>
      <c r="Q123" s="2" t="s">
        <v>55</v>
      </c>
      <c r="R123" s="4" t="s">
        <v>51</v>
      </c>
      <c r="T123" s="7">
        <v>700</v>
      </c>
      <c r="U123" s="8">
        <v>0.25</v>
      </c>
      <c r="W123" s="7">
        <f>IF(R123="","",(T123*(1-U123)*(1+AE123))+V123)</f>
        <v>682.5</v>
      </c>
      <c r="Z123" s="9" t="str">
        <f>IF(S123="","",(X123*(1-Y123)*(1+AE123)))</f>
        <v/>
      </c>
      <c r="AA123" s="64">
        <f>IF(Eingabe!G123="x",libCalc!A123,IF(Eingabe!H123="x",libCalc!B123,IF(Eingabe!I123="x",libCalc!C123,"")))</f>
        <v>0.019855650968850891</v>
      </c>
      <c r="AB123" s="5">
        <f>IF(AA123="","",AA123*M123)</f>
        <v>0.059964065925929691</v>
      </c>
      <c r="AC123" s="10">
        <f>IF(AA123="","",N123*1000/(AA123*1000000))</f>
        <v>61.947100194780667</v>
      </c>
      <c r="AD123" s="11">
        <f>IF(AB123="","",MAX(Z123,W123)/AB123)</f>
        <v>11381.816584003071</v>
      </c>
      <c r="AE123" s="8">
        <f ca="1">IF(N123="","",IF(LOOKUP(YEAR(C123),Teuerung!$A$4:$A$29,Teuerung!$D$4:$D$29)="",0,LOOKUP(YEAR(C123),Teuerung!$A$4:$A$29,Teuerung!$D$4:$D$29)))</f>
        <v>0.29999999999999999</v>
      </c>
      <c r="AF123" s="7">
        <f t="shared" ca="1" si="6"/>
        <v>682.5</v>
      </c>
      <c r="AG123" s="2"/>
      <c r="AH123" s="1"/>
      <c r="AI123" s="1"/>
    </row>
    <row r="124">
      <c r="A124" s="2"/>
      <c r="B124" s="2"/>
      <c r="C124" s="3">
        <v>40807</v>
      </c>
      <c r="F124" s="4" t="s">
        <v>51</v>
      </c>
      <c r="G124" s="4" t="s">
        <v>51</v>
      </c>
      <c r="J124" s="5">
        <v>0.159</v>
      </c>
      <c r="M124" s="6">
        <v>3.02</v>
      </c>
      <c r="N124" s="7">
        <v>1230</v>
      </c>
      <c r="P124" s="1">
        <v>1</v>
      </c>
      <c r="Q124" s="2" t="s">
        <v>55</v>
      </c>
      <c r="R124" s="4" t="s">
        <v>51</v>
      </c>
      <c r="T124" s="7">
        <v>700</v>
      </c>
      <c r="U124" s="8">
        <v>0.25</v>
      </c>
      <c r="W124" s="7">
        <f>IF(R124="","",(T124*(1-U124)*(1+AE124))+V124)</f>
        <v>682.5</v>
      </c>
      <c r="Z124" s="9" t="str">
        <f>IF(S124="","",(X124*(1-Y124)*(1+AE124)))</f>
        <v/>
      </c>
      <c r="AA124" s="64">
        <f>IF(Eingabe!G124="x",libCalc!A124,IF(Eingabe!H124="x",libCalc!B124,IF(Eingabe!I124="x",libCalc!C124,"")))</f>
        <v>0.019855650968850891</v>
      </c>
      <c r="AB124" s="5">
        <f>IF(AA124="","",AA124*M124)</f>
        <v>0.059964065925929691</v>
      </c>
      <c r="AC124" s="10">
        <f>IF(AA124="","",N124*1000/(AA124*1000000))</f>
        <v>61.947100194780667</v>
      </c>
      <c r="AD124" s="11">
        <f>IF(AB124="","",MAX(Z124,W124)/AB124)</f>
        <v>11381.816584003071</v>
      </c>
      <c r="AE124" s="8">
        <f ca="1">IF(N124="","",IF(LOOKUP(YEAR(C124),Teuerung!$A$4:$A$29,Teuerung!$D$4:$D$29)="",0,LOOKUP(YEAR(C124),Teuerung!$A$4:$A$29,Teuerung!$D$4:$D$29)))</f>
        <v>0.29999999999999999</v>
      </c>
      <c r="AF124" s="7">
        <f t="shared" ca="1" si="6"/>
        <v>682.5</v>
      </c>
      <c r="AG124" s="2"/>
      <c r="AH124" s="1"/>
      <c r="AI124" s="1"/>
    </row>
    <row r="125">
      <c r="A125" s="2"/>
      <c r="B125" s="2"/>
      <c r="C125" s="3">
        <v>40807</v>
      </c>
      <c r="F125" s="4" t="s">
        <v>51</v>
      </c>
      <c r="G125" s="4" t="s">
        <v>51</v>
      </c>
      <c r="J125" s="5">
        <v>0.159</v>
      </c>
      <c r="M125" s="6">
        <v>3.02</v>
      </c>
      <c r="N125" s="7">
        <v>1230</v>
      </c>
      <c r="P125" s="1">
        <v>1</v>
      </c>
      <c r="Q125" s="2" t="s">
        <v>55</v>
      </c>
      <c r="R125" s="4" t="s">
        <v>51</v>
      </c>
      <c r="T125" s="7">
        <v>700</v>
      </c>
      <c r="U125" s="8">
        <v>0.25</v>
      </c>
      <c r="W125" s="7">
        <f>IF(R125="","",(T125*(1-U125)*(1+AE125))+V125)</f>
        <v>682.5</v>
      </c>
      <c r="Z125" s="9" t="str">
        <f>IF(S125="","",(X125*(1-Y125)*(1+AE125)))</f>
        <v/>
      </c>
      <c r="AA125" s="64">
        <f>IF(Eingabe!G125="x",libCalc!A125,IF(Eingabe!H125="x",libCalc!B125,IF(Eingabe!I125="x",libCalc!C125,"")))</f>
        <v>0.019855650968850891</v>
      </c>
      <c r="AB125" s="5">
        <f>IF(AA125="","",AA125*M125)</f>
        <v>0.059964065925929691</v>
      </c>
      <c r="AC125" s="10">
        <f>IF(AA125="","",N125*1000/(AA125*1000000))</f>
        <v>61.947100194780667</v>
      </c>
      <c r="AD125" s="11">
        <f>IF(AB125="","",MAX(Z125,W125)/AB125)</f>
        <v>11381.816584003071</v>
      </c>
      <c r="AE125" s="8">
        <f ca="1">IF(N125="","",IF(LOOKUP(YEAR(C125),Teuerung!$A$4:$A$29,Teuerung!$D$4:$D$29)="",0,LOOKUP(YEAR(C125),Teuerung!$A$4:$A$29,Teuerung!$D$4:$D$29)))</f>
        <v>0.29999999999999999</v>
      </c>
      <c r="AF125" s="7">
        <f t="shared" ca="1" si="6"/>
        <v>682.5</v>
      </c>
      <c r="AG125" s="2"/>
      <c r="AH125" s="1"/>
      <c r="AI125" s="1"/>
    </row>
    <row r="126">
      <c r="A126" s="2"/>
      <c r="B126" s="2"/>
      <c r="C126" s="3">
        <v>40807</v>
      </c>
      <c r="F126" s="4" t="s">
        <v>51</v>
      </c>
      <c r="G126" s="4" t="s">
        <v>51</v>
      </c>
      <c r="J126" s="5">
        <v>0.159</v>
      </c>
      <c r="M126" s="6">
        <v>3.02</v>
      </c>
      <c r="N126" s="7">
        <v>1230</v>
      </c>
      <c r="P126" s="1">
        <v>1</v>
      </c>
      <c r="Q126" s="2" t="s">
        <v>55</v>
      </c>
      <c r="R126" s="4" t="s">
        <v>51</v>
      </c>
      <c r="T126" s="7">
        <v>700</v>
      </c>
      <c r="U126" s="8">
        <v>0.25</v>
      </c>
      <c r="W126" s="7">
        <f>IF(R126="","",(T126*(1-U126)*(1+AE126))+V126)</f>
        <v>682.5</v>
      </c>
      <c r="Z126" s="9" t="str">
        <f>IF(S126="","",(X126*(1-Y126)*(1+AE126)))</f>
        <v/>
      </c>
      <c r="AA126" s="64">
        <f>IF(Eingabe!G126="x",libCalc!A126,IF(Eingabe!H126="x",libCalc!B126,IF(Eingabe!I126="x",libCalc!C126,"")))</f>
        <v>0.019855650968850891</v>
      </c>
      <c r="AB126" s="5">
        <f>IF(AA126="","",AA126*M126)</f>
        <v>0.059964065925929691</v>
      </c>
      <c r="AC126" s="10">
        <f>IF(AA126="","",N126*1000/(AA126*1000000))</f>
        <v>61.947100194780667</v>
      </c>
      <c r="AD126" s="11">
        <f>IF(AB126="","",MAX(Z126,W126)/AB126)</f>
        <v>11381.816584003071</v>
      </c>
      <c r="AE126" s="8">
        <f ca="1">IF(N126="","",IF(LOOKUP(YEAR(C126),Teuerung!$A$4:$A$29,Teuerung!$D$4:$D$29)="",0,LOOKUP(YEAR(C126),Teuerung!$A$4:$A$29,Teuerung!$D$4:$D$29)))</f>
        <v>0.29999999999999999</v>
      </c>
      <c r="AF126" s="7">
        <f t="shared" ca="1" si="6"/>
        <v>682.5</v>
      </c>
      <c r="AG126" s="2"/>
      <c r="AH126" s="1"/>
      <c r="AI126" s="1"/>
    </row>
    <row r="127">
      <c r="A127" s="2"/>
      <c r="B127" s="2"/>
      <c r="C127" s="3">
        <v>40807</v>
      </c>
      <c r="F127" s="4" t="s">
        <v>51</v>
      </c>
      <c r="G127" s="4" t="s">
        <v>51</v>
      </c>
      <c r="J127" s="5">
        <v>0.159</v>
      </c>
      <c r="M127" s="6">
        <v>3.02</v>
      </c>
      <c r="N127" s="7">
        <v>1230</v>
      </c>
      <c r="P127" s="1">
        <v>1</v>
      </c>
      <c r="Q127" s="2" t="s">
        <v>55</v>
      </c>
      <c r="R127" s="4" t="s">
        <v>51</v>
      </c>
      <c r="T127" s="7">
        <v>700</v>
      </c>
      <c r="U127" s="8">
        <v>0.25</v>
      </c>
      <c r="W127" s="7">
        <f>IF(R127="","",(T127*(1-U127)*(1+AE127))+V127)</f>
        <v>682.5</v>
      </c>
      <c r="Z127" s="9" t="str">
        <f>IF(S127="","",(X127*(1-Y127)*(1+AE127)))</f>
        <v/>
      </c>
      <c r="AA127" s="64">
        <f>IF(Eingabe!G127="x",libCalc!A127,IF(Eingabe!H127="x",libCalc!B127,IF(Eingabe!I127="x",libCalc!C127,"")))</f>
        <v>0.019855650968850891</v>
      </c>
      <c r="AB127" s="5">
        <f>IF(AA127="","",AA127*M127)</f>
        <v>0.059964065925929691</v>
      </c>
      <c r="AC127" s="10">
        <f>IF(AA127="","",N127*1000/(AA127*1000000))</f>
        <v>61.947100194780667</v>
      </c>
      <c r="AD127" s="11">
        <f>IF(AB127="","",MAX(Z127,W127)/AB127)</f>
        <v>11381.816584003071</v>
      </c>
      <c r="AE127" s="8">
        <f ca="1">IF(N127="","",IF(LOOKUP(YEAR(C127),Teuerung!$A$4:$A$29,Teuerung!$D$4:$D$29)="",0,LOOKUP(YEAR(C127),Teuerung!$A$4:$A$29,Teuerung!$D$4:$D$29)))</f>
        <v>0.29999999999999999</v>
      </c>
      <c r="AF127" s="7">
        <f t="shared" ca="1" si="6"/>
        <v>682.5</v>
      </c>
      <c r="AG127" s="2"/>
      <c r="AH127" s="1"/>
      <c r="AI127" s="1"/>
    </row>
    <row r="128">
      <c r="A128" s="2"/>
      <c r="B128" s="2"/>
      <c r="C128" s="3">
        <v>40807</v>
      </c>
      <c r="F128" s="4" t="s">
        <v>51</v>
      </c>
      <c r="G128" s="4" t="s">
        <v>51</v>
      </c>
      <c r="J128" s="5">
        <v>0.159</v>
      </c>
      <c r="M128" s="6">
        <v>3.02</v>
      </c>
      <c r="N128" s="7">
        <v>1230</v>
      </c>
      <c r="P128" s="1">
        <v>1</v>
      </c>
      <c r="Q128" s="2" t="s">
        <v>55</v>
      </c>
      <c r="R128" s="4" t="s">
        <v>51</v>
      </c>
      <c r="T128" s="7">
        <v>770</v>
      </c>
      <c r="U128" s="8">
        <v>0.25</v>
      </c>
      <c r="W128" s="7">
        <f>IF(R128="","",(T128*(1-U128)*(1+AE128))+V128)</f>
        <v>750.75</v>
      </c>
      <c r="Z128" s="9" t="str">
        <f>IF(S128="","",(X128*(1-Y128)*(1+AE128)))</f>
        <v/>
      </c>
      <c r="AA128" s="64">
        <f>IF(Eingabe!G128="x",libCalc!A128,IF(Eingabe!H128="x",libCalc!B128,IF(Eingabe!I128="x",libCalc!C128,"")))</f>
        <v>0.019855650968850891</v>
      </c>
      <c r="AB128" s="5">
        <f>IF(AA128="","",AA128*M128)</f>
        <v>0.059964065925929691</v>
      </c>
      <c r="AC128" s="10">
        <f>IF(AA128="","",N128*1000/(AA128*1000000))</f>
        <v>61.947100194780667</v>
      </c>
      <c r="AD128" s="11">
        <f>IF(AB128="","",MAX(Z128,W128)/AB128)</f>
        <v>12519.998242403377</v>
      </c>
      <c r="AE128" s="8">
        <f ca="1">IF(N128="","",IF(LOOKUP(YEAR(C128),Teuerung!$A$4:$A$29,Teuerung!$D$4:$D$29)="",0,LOOKUP(YEAR(C128),Teuerung!$A$4:$A$29,Teuerung!$D$4:$D$29)))</f>
        <v>0.29999999999999999</v>
      </c>
      <c r="AF128" s="7">
        <f t="shared" ca="1" si="6"/>
        <v>750.75</v>
      </c>
      <c r="AG128" s="2"/>
      <c r="AH128" s="1"/>
      <c r="AI128" s="1"/>
    </row>
    <row r="129">
      <c r="A129" s="2"/>
      <c r="B129" s="2"/>
      <c r="C129" s="3">
        <v>40807</v>
      </c>
      <c r="F129" s="4" t="s">
        <v>51</v>
      </c>
      <c r="G129" s="4" t="s">
        <v>51</v>
      </c>
      <c r="J129" s="5">
        <v>0.159</v>
      </c>
      <c r="M129" s="6">
        <v>2.96</v>
      </c>
      <c r="N129" s="7">
        <v>1420</v>
      </c>
      <c r="P129" s="1">
        <v>1</v>
      </c>
      <c r="Q129" s="2" t="s">
        <v>55</v>
      </c>
      <c r="R129" s="4" t="s">
        <v>51</v>
      </c>
      <c r="T129" s="7">
        <v>680</v>
      </c>
      <c r="U129" s="8">
        <v>0.25</v>
      </c>
      <c r="W129" s="7">
        <f>IF(R129="","",(T129*(1-U129)*(1+AE129))+V129)</f>
        <v>663</v>
      </c>
      <c r="Z129" s="9" t="str">
        <f>IF(S129="","",(X129*(1-Y129)*(1+AE129)))</f>
        <v/>
      </c>
      <c r="AA129" s="64">
        <f>IF(Eingabe!G129="x",libCalc!A129,IF(Eingabe!H129="x",libCalc!B129,IF(Eingabe!I129="x",libCalc!C129,"")))</f>
        <v>0.019855650968850891</v>
      </c>
      <c r="AB129" s="5">
        <f>IF(AA129="","",AA129*M129)</f>
        <v>0.058772726867798636</v>
      </c>
      <c r="AC129" s="10">
        <f>IF(AA129="","",N129*1000/(AA129*1000000))</f>
        <v>71.516164452511006</v>
      </c>
      <c r="AD129" s="11">
        <f>IF(AB129="","",MAX(Z129,W129)/AB129)</f>
        <v>11280.742537118102</v>
      </c>
      <c r="AE129" s="8">
        <f ca="1">IF(N129="","",IF(LOOKUP(YEAR(C129),Teuerung!$A$4:$A$29,Teuerung!$D$4:$D$29)="",0,LOOKUP(YEAR(C129),Teuerung!$A$4:$A$29,Teuerung!$D$4:$D$29)))</f>
        <v>0.29999999999999999</v>
      </c>
      <c r="AF129" s="7">
        <f t="shared" ca="1" si="6"/>
        <v>663</v>
      </c>
      <c r="AG129" s="2"/>
      <c r="AH129" s="1"/>
      <c r="AI129" s="1"/>
    </row>
    <row r="130">
      <c r="A130" s="2"/>
      <c r="B130" s="2"/>
      <c r="C130" s="3">
        <v>40807</v>
      </c>
      <c r="F130" s="4" t="s">
        <v>51</v>
      </c>
      <c r="G130" s="4" t="s">
        <v>51</v>
      </c>
      <c r="J130" s="5">
        <v>0.159</v>
      </c>
      <c r="M130" s="6">
        <v>2.96</v>
      </c>
      <c r="N130" s="7">
        <v>1420</v>
      </c>
      <c r="P130" s="1">
        <v>1</v>
      </c>
      <c r="Q130" s="2" t="s">
        <v>55</v>
      </c>
      <c r="R130" s="4" t="s">
        <v>51</v>
      </c>
      <c r="T130" s="7">
        <v>680</v>
      </c>
      <c r="U130" s="8">
        <v>0.25</v>
      </c>
      <c r="W130" s="7">
        <f>IF(R130="","",(T130*(1-U130)*(1+AE130))+V130)</f>
        <v>663</v>
      </c>
      <c r="Z130" s="9" t="str">
        <f>IF(S130="","",(X130*(1-Y130)*(1+AE130)))</f>
        <v/>
      </c>
      <c r="AA130" s="64">
        <f>IF(Eingabe!G130="x",libCalc!A130,IF(Eingabe!H130="x",libCalc!B130,IF(Eingabe!I130="x",libCalc!C130,"")))</f>
        <v>0.019855650968850891</v>
      </c>
      <c r="AB130" s="5">
        <f>IF(AA130="","",AA130*M130)</f>
        <v>0.058772726867798636</v>
      </c>
      <c r="AC130" s="10">
        <f>IF(AA130="","",N130*1000/(AA130*1000000))</f>
        <v>71.516164452511006</v>
      </c>
      <c r="AD130" s="11">
        <f>IF(AB130="","",MAX(Z130,W130)/AB130)</f>
        <v>11280.742537118102</v>
      </c>
      <c r="AE130" s="8">
        <f ca="1">IF(N130="","",IF(LOOKUP(YEAR(C130),Teuerung!$A$4:$A$29,Teuerung!$D$4:$D$29)="",0,LOOKUP(YEAR(C130),Teuerung!$A$4:$A$29,Teuerung!$D$4:$D$29)))</f>
        <v>0.29999999999999999</v>
      </c>
      <c r="AF130" s="7">
        <f t="shared" ca="1" si="6"/>
        <v>663</v>
      </c>
      <c r="AG130" s="2"/>
      <c r="AH130" s="1"/>
      <c r="AI130" s="1"/>
    </row>
    <row r="131">
      <c r="A131" s="2"/>
      <c r="B131" s="2"/>
      <c r="C131" s="3">
        <v>40807</v>
      </c>
      <c r="F131" s="4" t="s">
        <v>51</v>
      </c>
      <c r="G131" s="4" t="s">
        <v>51</v>
      </c>
      <c r="J131" s="5">
        <v>0.159</v>
      </c>
      <c r="M131" s="6">
        <v>2.96</v>
      </c>
      <c r="N131" s="7">
        <v>1420</v>
      </c>
      <c r="P131" s="1">
        <v>1</v>
      </c>
      <c r="Q131" s="2" t="s">
        <v>55</v>
      </c>
      <c r="R131" s="4" t="s">
        <v>51</v>
      </c>
      <c r="T131" s="7">
        <v>680</v>
      </c>
      <c r="U131" s="8">
        <v>0.25</v>
      </c>
      <c r="W131" s="7">
        <f>IF(R131="","",(T131*(1-U131)*(1+AE131))+V131)</f>
        <v>663</v>
      </c>
      <c r="Z131" s="9" t="str">
        <f>IF(S131="","",(X131*(1-Y131)*(1+AE131)))</f>
        <v/>
      </c>
      <c r="AA131" s="64">
        <f>IF(Eingabe!G131="x",libCalc!A131,IF(Eingabe!H131="x",libCalc!B131,IF(Eingabe!I131="x",libCalc!C131,"")))</f>
        <v>0.019855650968850891</v>
      </c>
      <c r="AB131" s="5">
        <f>IF(AA131="","",AA131*M131)</f>
        <v>0.058772726867798636</v>
      </c>
      <c r="AC131" s="10">
        <f>IF(AA131="","",N131*1000/(AA131*1000000))</f>
        <v>71.516164452511006</v>
      </c>
      <c r="AD131" s="11">
        <f>IF(AB131="","",MAX(Z131,W131)/AB131)</f>
        <v>11280.742537118102</v>
      </c>
      <c r="AE131" s="8">
        <f ca="1">IF(N131="","",IF(LOOKUP(YEAR(C131),Teuerung!$A$4:$A$29,Teuerung!$D$4:$D$29)="",0,LOOKUP(YEAR(C131),Teuerung!$A$4:$A$29,Teuerung!$D$4:$D$29)))</f>
        <v>0.29999999999999999</v>
      </c>
      <c r="AF131" s="7">
        <f t="shared" ca="1" si="6"/>
        <v>663</v>
      </c>
      <c r="AG131" s="2"/>
      <c r="AH131" s="1"/>
      <c r="AI131" s="1"/>
    </row>
    <row r="132">
      <c r="A132" s="2"/>
      <c r="B132" s="2"/>
      <c r="C132" s="3">
        <v>40807</v>
      </c>
      <c r="F132" s="4" t="s">
        <v>51</v>
      </c>
      <c r="G132" s="4" t="s">
        <v>51</v>
      </c>
      <c r="J132" s="5">
        <v>0.159</v>
      </c>
      <c r="M132" s="6">
        <v>2.96</v>
      </c>
      <c r="N132" s="7">
        <v>1420</v>
      </c>
      <c r="P132" s="1">
        <v>1</v>
      </c>
      <c r="Q132" s="2" t="s">
        <v>55</v>
      </c>
      <c r="R132" s="4" t="s">
        <v>51</v>
      </c>
      <c r="T132" s="7">
        <v>660</v>
      </c>
      <c r="U132" s="8">
        <v>0.25</v>
      </c>
      <c r="W132" s="7">
        <f>IF(R132="","",(T132*(1-U132)*(1+AE132))+V132)</f>
        <v>643.5</v>
      </c>
      <c r="Z132" s="9" t="str">
        <f>IF(S132="","",(X132*(1-Y132)*(1+AE132)))</f>
        <v/>
      </c>
      <c r="AA132" s="64">
        <f>IF(Eingabe!G132="x",libCalc!A132,IF(Eingabe!H132="x",libCalc!B132,IF(Eingabe!I132="x",libCalc!C132,"")))</f>
        <v>0.019855650968850891</v>
      </c>
      <c r="AB132" s="5">
        <f>IF(AA132="","",AA132*M132)</f>
        <v>0.058772726867798636</v>
      </c>
      <c r="AC132" s="10">
        <f>IF(AA132="","",N132*1000/(AA132*1000000))</f>
        <v>71.516164452511006</v>
      </c>
      <c r="AD132" s="11">
        <f>IF(AB132="","",MAX(Z132,W132)/AB132)</f>
        <v>10948.955991908746</v>
      </c>
      <c r="AE132" s="8">
        <f ca="1">IF(N132="","",IF(LOOKUP(YEAR(C132),Teuerung!$A$4:$A$29,Teuerung!$D$4:$D$29)="",0,LOOKUP(YEAR(C132),Teuerung!$A$4:$A$29,Teuerung!$D$4:$D$29)))</f>
        <v>0.29999999999999999</v>
      </c>
      <c r="AF132" s="7">
        <f t="shared" ca="1" si="6"/>
        <v>643.5</v>
      </c>
      <c r="AG132" s="2"/>
      <c r="AH132" s="1"/>
      <c r="AI132" s="1"/>
    </row>
    <row r="133">
      <c r="A133" s="2"/>
      <c r="B133" s="2"/>
      <c r="C133" s="3">
        <v>40807</v>
      </c>
      <c r="F133" s="4" t="s">
        <v>51</v>
      </c>
      <c r="G133" s="4" t="s">
        <v>51</v>
      </c>
      <c r="J133" s="5">
        <v>0.159</v>
      </c>
      <c r="M133" s="6">
        <v>2.96</v>
      </c>
      <c r="N133" s="7">
        <v>1420</v>
      </c>
      <c r="P133" s="1">
        <v>1</v>
      </c>
      <c r="Q133" s="2" t="s">
        <v>55</v>
      </c>
      <c r="R133" s="4" t="s">
        <v>51</v>
      </c>
      <c r="T133" s="7">
        <v>660</v>
      </c>
      <c r="U133" s="8">
        <v>0.25</v>
      </c>
      <c r="W133" s="7">
        <f>IF(R133="","",(T133*(1-U133)*(1+AE133))+V133)</f>
        <v>643.5</v>
      </c>
      <c r="Z133" s="9" t="str">
        <f>IF(S133="","",(X133*(1-Y133)*(1+AE133)))</f>
        <v/>
      </c>
      <c r="AA133" s="64">
        <f>IF(Eingabe!G133="x",libCalc!A133,IF(Eingabe!H133="x",libCalc!B133,IF(Eingabe!I133="x",libCalc!C133,"")))</f>
        <v>0.019855650968850891</v>
      </c>
      <c r="AB133" s="5">
        <f>IF(AA133="","",AA133*M133)</f>
        <v>0.058772726867798636</v>
      </c>
      <c r="AC133" s="10">
        <f>IF(AA133="","",N133*1000/(AA133*1000000))</f>
        <v>71.516164452511006</v>
      </c>
      <c r="AD133" s="11">
        <f>IF(AB133="","",MAX(Z133,W133)/AB133)</f>
        <v>10948.955991908746</v>
      </c>
      <c r="AE133" s="8">
        <f ca="1">IF(N133="","",IF(LOOKUP(YEAR(C133),Teuerung!$A$4:$A$29,Teuerung!$D$4:$D$29)="",0,LOOKUP(YEAR(C133),Teuerung!$A$4:$A$29,Teuerung!$D$4:$D$29)))</f>
        <v>0.29999999999999999</v>
      </c>
      <c r="AF133" s="7">
        <f t="shared" ca="1" si="6"/>
        <v>643.5</v>
      </c>
      <c r="AG133" s="2"/>
      <c r="AH133" s="1"/>
      <c r="AI133" s="1"/>
    </row>
    <row r="134">
      <c r="A134" s="2"/>
      <c r="B134" s="2"/>
      <c r="C134" s="3">
        <v>40807</v>
      </c>
      <c r="F134" s="4" t="s">
        <v>51</v>
      </c>
      <c r="G134" s="4" t="s">
        <v>51</v>
      </c>
      <c r="J134" s="5">
        <v>0.159</v>
      </c>
      <c r="M134" s="6">
        <v>2.96</v>
      </c>
      <c r="N134" s="7">
        <v>1630</v>
      </c>
      <c r="P134" s="1">
        <v>1</v>
      </c>
      <c r="Q134" s="2" t="s">
        <v>55</v>
      </c>
      <c r="R134" s="4" t="s">
        <v>51</v>
      </c>
      <c r="T134" s="7">
        <v>780</v>
      </c>
      <c r="U134" s="8">
        <v>0.25</v>
      </c>
      <c r="W134" s="7">
        <f>IF(R134="","",(T134*(1-U134)*(1+AE134))+V134)</f>
        <v>760.5</v>
      </c>
      <c r="Z134" s="9" t="str">
        <f>IF(S134="","",(X134*(1-Y134)*(1+AE134)))</f>
        <v/>
      </c>
      <c r="AA134" s="64">
        <f>IF(Eingabe!G134="x",libCalc!A134,IF(Eingabe!H134="x",libCalc!B134,IF(Eingabe!I134="x",libCalc!C134,"")))</f>
        <v>0.019855650968850891</v>
      </c>
      <c r="AB134" s="5">
        <f>IF(AA134="","",AA134*M134)</f>
        <v>0.058772726867798636</v>
      </c>
      <c r="AC134" s="10">
        <f>IF(AA134="","",N134*1000/(AA134*1000000))</f>
        <v>82.092498632107706</v>
      </c>
      <c r="AD134" s="11">
        <f>IF(AB134="","",MAX(Z134,W134)/AB134)</f>
        <v>12939.675263164881</v>
      </c>
      <c r="AE134" s="8">
        <f ca="1">IF(N134="","",IF(LOOKUP(YEAR(C134),Teuerung!$A$4:$A$29,Teuerung!$D$4:$D$29)="",0,LOOKUP(YEAR(C134),Teuerung!$A$4:$A$29,Teuerung!$D$4:$D$29)))</f>
        <v>0.29999999999999999</v>
      </c>
      <c r="AF134" s="7">
        <f t="shared" ca="1" si="6"/>
        <v>760.5</v>
      </c>
      <c r="AG134" s="2"/>
      <c r="AH134" s="1"/>
      <c r="AI134" s="1"/>
    </row>
    <row r="135">
      <c r="A135" s="2"/>
      <c r="B135" s="2"/>
      <c r="C135" s="3">
        <v>40807</v>
      </c>
      <c r="F135" s="4" t="s">
        <v>51</v>
      </c>
      <c r="G135" s="4" t="s">
        <v>51</v>
      </c>
      <c r="J135" s="5">
        <v>0.159</v>
      </c>
      <c r="M135" s="6">
        <v>3.02</v>
      </c>
      <c r="N135" s="7">
        <v>1900</v>
      </c>
      <c r="P135" s="1">
        <v>1</v>
      </c>
      <c r="Q135" s="2" t="s">
        <v>55</v>
      </c>
      <c r="R135" s="4" t="s">
        <v>51</v>
      </c>
      <c r="T135" s="7">
        <v>840</v>
      </c>
      <c r="U135" s="8">
        <v>0.25</v>
      </c>
      <c r="W135" s="7">
        <f>IF(R135="","",(T135*(1-U135)*(1+AE135))+V135)</f>
        <v>819</v>
      </c>
      <c r="Z135" s="9" t="str">
        <f>IF(S135="","",(X135*(1-Y135)*(1+AE135)))</f>
        <v/>
      </c>
      <c r="AA135" s="64">
        <f>IF(Eingabe!G135="x",libCalc!A135,IF(Eingabe!H135="x",libCalc!B135,IF(Eingabe!I135="x",libCalc!C135,"")))</f>
        <v>0.019855650968850891</v>
      </c>
      <c r="AB135" s="5">
        <f>IF(AA135="","",AA135*M135)</f>
        <v>0.059964065925929691</v>
      </c>
      <c r="AC135" s="10">
        <f>IF(AA135="","",N135*1000/(AA135*1000000))</f>
        <v>95.690642577303464</v>
      </c>
      <c r="AD135" s="11">
        <f>IF(AB135="","",MAX(Z135,W135)/AB135)</f>
        <v>13658.179900803685</v>
      </c>
      <c r="AE135" s="8">
        <f ca="1">IF(N135="","",IF(LOOKUP(YEAR(C135),Teuerung!$A$4:$A$29,Teuerung!$D$4:$D$29)="",0,LOOKUP(YEAR(C135),Teuerung!$A$4:$A$29,Teuerung!$D$4:$D$29)))</f>
        <v>0.29999999999999999</v>
      </c>
      <c r="AF135" s="7">
        <f t="shared" ca="1" si="6"/>
        <v>819</v>
      </c>
      <c r="AG135" s="2"/>
      <c r="AH135" s="1"/>
      <c r="AI135" s="1"/>
    </row>
    <row r="136">
      <c r="A136" s="2"/>
      <c r="B136" s="2"/>
      <c r="C136" s="3">
        <v>40807</v>
      </c>
      <c r="F136" s="4" t="s">
        <v>51</v>
      </c>
      <c r="G136" s="4" t="s">
        <v>51</v>
      </c>
      <c r="J136" s="5">
        <v>0.159</v>
      </c>
      <c r="M136" s="6">
        <v>3.02</v>
      </c>
      <c r="N136" s="7">
        <v>1900</v>
      </c>
      <c r="P136" s="1">
        <v>1</v>
      </c>
      <c r="Q136" s="2" t="s">
        <v>55</v>
      </c>
      <c r="R136" s="4" t="s">
        <v>51</v>
      </c>
      <c r="T136" s="7">
        <v>830</v>
      </c>
      <c r="U136" s="8">
        <v>0.25</v>
      </c>
      <c r="W136" s="7">
        <f>IF(R136="","",(T136*(1-U136)*(1+AE136))+V136)</f>
        <v>809.25</v>
      </c>
      <c r="Z136" s="9" t="str">
        <f>IF(S136="","",(X136*(1-Y136)*(1+AE136)))</f>
        <v/>
      </c>
      <c r="AA136" s="64">
        <f>IF(Eingabe!G136="x",libCalc!A136,IF(Eingabe!H136="x",libCalc!B136,IF(Eingabe!I136="x",libCalc!C136,"")))</f>
        <v>0.019855650968850891</v>
      </c>
      <c r="AB136" s="5">
        <f>IF(AA136="","",AA136*M136)</f>
        <v>0.059964065925929691</v>
      </c>
      <c r="AC136" s="10">
        <f>IF(AA136="","",N136*1000/(AA136*1000000))</f>
        <v>95.690642577303464</v>
      </c>
      <c r="AD136" s="11">
        <f>IF(AB136="","",MAX(Z136,W136)/AB136)</f>
        <v>13495.582521032213</v>
      </c>
      <c r="AE136" s="8">
        <f ca="1">IF(N136="","",IF(LOOKUP(YEAR(C136),Teuerung!$A$4:$A$29,Teuerung!$D$4:$D$29)="",0,LOOKUP(YEAR(C136),Teuerung!$A$4:$A$29,Teuerung!$D$4:$D$29)))</f>
        <v>0.29999999999999999</v>
      </c>
      <c r="AF136" s="7">
        <f t="shared" ca="1" si="6"/>
        <v>809.25</v>
      </c>
      <c r="AG136" s="2"/>
      <c r="AH136" s="1"/>
      <c r="AI136" s="1"/>
    </row>
    <row r="137">
      <c r="A137" s="2"/>
      <c r="B137" s="2"/>
      <c r="C137" s="3">
        <v>40807</v>
      </c>
      <c r="F137" s="4" t="s">
        <v>51</v>
      </c>
      <c r="G137" s="4" t="s">
        <v>51</v>
      </c>
      <c r="J137" s="5">
        <v>0.17780000000000001</v>
      </c>
      <c r="M137" s="6">
        <v>2.71</v>
      </c>
      <c r="N137" s="7">
        <v>590</v>
      </c>
      <c r="P137" s="1">
        <v>1</v>
      </c>
      <c r="Q137" s="2" t="s">
        <v>55</v>
      </c>
      <c r="R137" s="4" t="s">
        <v>51</v>
      </c>
      <c r="T137" s="7">
        <v>630</v>
      </c>
      <c r="U137" s="8">
        <v>0.25</v>
      </c>
      <c r="W137" s="7">
        <f>IF(R137="","",(T137*(1-U137)*(1+AE137))+V137)</f>
        <v>614.25</v>
      </c>
      <c r="Z137" s="9" t="str">
        <f>IF(S137="","",(X137*(1-Y137)*(1+AE137)))</f>
        <v/>
      </c>
      <c r="AA137" s="64">
        <f>IF(Eingabe!G137="x",libCalc!A137,IF(Eingabe!H137="x",libCalc!B137,IF(Eingabe!I137="x",libCalc!C137,"")))</f>
        <v>0.024828666475777392</v>
      </c>
      <c r="AB137" s="5">
        <f>IF(AA137="","",AA137*M137)</f>
        <v>0.067285686149356733</v>
      </c>
      <c r="AC137" s="10">
        <f>IF(AA137="","",N137*1000/(AA137*1000000))</f>
        <v>23.762854947348796</v>
      </c>
      <c r="AD137" s="11">
        <f>IF(AB137="","",MAX(Z137,W137)/AB137)</f>
        <v>9128.9847091181418</v>
      </c>
      <c r="AE137" s="8">
        <f ca="1">IF(N137="","",IF(LOOKUP(YEAR(C137),Teuerung!$A$4:$A$29,Teuerung!$D$4:$D$29)="",0,LOOKUP(YEAR(C137),Teuerung!$A$4:$A$29,Teuerung!$D$4:$D$29)))</f>
        <v>0.29999999999999999</v>
      </c>
      <c r="AF137" s="7">
        <f t="shared" ca="1" si="6"/>
        <v>614.25</v>
      </c>
      <c r="AG137" s="2"/>
      <c r="AH137" s="1"/>
      <c r="AI137" s="1"/>
    </row>
    <row r="138">
      <c r="A138" s="2"/>
      <c r="B138" s="2"/>
      <c r="C138" s="3">
        <v>40807</v>
      </c>
      <c r="F138" s="4" t="s">
        <v>51</v>
      </c>
      <c r="G138" s="4" t="s">
        <v>51</v>
      </c>
      <c r="J138" s="5">
        <v>0.17780000000000001</v>
      </c>
      <c r="M138" s="6">
        <v>2.71</v>
      </c>
      <c r="N138" s="7">
        <v>590</v>
      </c>
      <c r="P138" s="1">
        <v>1</v>
      </c>
      <c r="Q138" s="2" t="s">
        <v>55</v>
      </c>
      <c r="R138" s="4" t="s">
        <v>51</v>
      </c>
      <c r="T138" s="7">
        <v>630</v>
      </c>
      <c r="U138" s="8">
        <v>0.25</v>
      </c>
      <c r="W138" s="7">
        <f>IF(R138="","",(T138*(1-U138)*(1+AE138))+V138)</f>
        <v>614.25</v>
      </c>
      <c r="Z138" s="9" t="str">
        <f>IF(S138="","",(X138*(1-Y138)*(1+AE138)))</f>
        <v/>
      </c>
      <c r="AA138" s="64">
        <f>IF(Eingabe!G138="x",libCalc!A138,IF(Eingabe!H138="x",libCalc!B138,IF(Eingabe!I138="x",libCalc!C138,"")))</f>
        <v>0.024828666475777392</v>
      </c>
      <c r="AB138" s="5">
        <f>IF(AA138="","",AA138*M138)</f>
        <v>0.067285686149356733</v>
      </c>
      <c r="AC138" s="10">
        <f>IF(AA138="","",N138*1000/(AA138*1000000))</f>
        <v>23.762854947348796</v>
      </c>
      <c r="AD138" s="11">
        <f>IF(AB138="","",MAX(Z138,W138)/AB138)</f>
        <v>9128.9847091181418</v>
      </c>
      <c r="AE138" s="8">
        <f ca="1">IF(N138="","",IF(LOOKUP(YEAR(C138),Teuerung!$A$4:$A$29,Teuerung!$D$4:$D$29)="",0,LOOKUP(YEAR(C138),Teuerung!$A$4:$A$29,Teuerung!$D$4:$D$29)))</f>
        <v>0.29999999999999999</v>
      </c>
      <c r="AF138" s="7">
        <f t="shared" ca="1" si="6"/>
        <v>614.25</v>
      </c>
      <c r="AG138" s="2"/>
      <c r="AH138" s="1"/>
      <c r="AI138" s="1"/>
    </row>
    <row r="139">
      <c r="A139" s="2"/>
      <c r="B139" s="2"/>
      <c r="C139" s="3">
        <v>40807</v>
      </c>
      <c r="F139" s="4" t="s">
        <v>51</v>
      </c>
      <c r="G139" s="4" t="s">
        <v>51</v>
      </c>
      <c r="J139" s="5">
        <v>0.17780000000000001</v>
      </c>
      <c r="M139" s="6">
        <v>2.96</v>
      </c>
      <c r="N139" s="7">
        <v>1130</v>
      </c>
      <c r="P139" s="1">
        <v>1</v>
      </c>
      <c r="Q139" s="2" t="s">
        <v>55</v>
      </c>
      <c r="R139" s="4" t="s">
        <v>51</v>
      </c>
      <c r="T139" s="7">
        <v>780</v>
      </c>
      <c r="U139" s="8">
        <v>0.25</v>
      </c>
      <c r="W139" s="7">
        <f>IF(R139="","",(T139*(1-U139)*(1+AE139))+V139)</f>
        <v>760.5</v>
      </c>
      <c r="Z139" s="9" t="str">
        <f>IF(S139="","",(X139*(1-Y139)*(1+AE139)))</f>
        <v/>
      </c>
      <c r="AA139" s="64">
        <f>IF(Eingabe!G139="x",libCalc!A139,IF(Eingabe!H139="x",libCalc!B139,IF(Eingabe!I139="x",libCalc!C139,"")))</f>
        <v>0.024828666475777392</v>
      </c>
      <c r="AB139" s="5">
        <f>IF(AA139="","",AA139*M139)</f>
        <v>0.073492852768301087</v>
      </c>
      <c r="AC139" s="10">
        <f>IF(AA139="","",N139*1000/(AA139*1000000))</f>
        <v>45.511908627973114</v>
      </c>
      <c r="AD139" s="11">
        <f>IF(AB139="","",MAX(Z139,W139)/AB139)</f>
        <v>10347.945022594342</v>
      </c>
      <c r="AE139" s="8">
        <f ca="1">IF(N139="","",IF(LOOKUP(YEAR(C139),Teuerung!$A$4:$A$29,Teuerung!$D$4:$D$29)="",0,LOOKUP(YEAR(C139),Teuerung!$A$4:$A$29,Teuerung!$D$4:$D$29)))</f>
        <v>0.29999999999999999</v>
      </c>
      <c r="AF139" s="7">
        <f t="shared" ca="1" si="6"/>
        <v>760.5</v>
      </c>
      <c r="AG139" s="2"/>
      <c r="AH139" s="1"/>
      <c r="AI139" s="1"/>
    </row>
    <row r="140">
      <c r="A140" s="2"/>
      <c r="B140" s="2"/>
      <c r="C140" s="3">
        <v>40807</v>
      </c>
      <c r="F140" s="4" t="s">
        <v>51</v>
      </c>
      <c r="G140" s="4" t="s">
        <v>51</v>
      </c>
      <c r="J140" s="5">
        <v>0.17780000000000001</v>
      </c>
      <c r="M140" s="6">
        <v>2.96</v>
      </c>
      <c r="N140" s="7">
        <v>1130</v>
      </c>
      <c r="P140" s="1">
        <v>1</v>
      </c>
      <c r="Q140" s="2" t="s">
        <v>55</v>
      </c>
      <c r="R140" s="4" t="s">
        <v>51</v>
      </c>
      <c r="T140" s="7">
        <v>780</v>
      </c>
      <c r="U140" s="8">
        <v>0.25</v>
      </c>
      <c r="W140" s="7">
        <f>IF(R140="","",(T140*(1-U140)*(1+AE140))+V140)</f>
        <v>760.5</v>
      </c>
      <c r="Z140" s="9" t="str">
        <f>IF(S140="","",(X140*(1-Y140)*(1+AE140)))</f>
        <v/>
      </c>
      <c r="AA140" s="64">
        <f>IF(Eingabe!G140="x",libCalc!A140,IF(Eingabe!H140="x",libCalc!B140,IF(Eingabe!I140="x",libCalc!C140,"")))</f>
        <v>0.024828666475777392</v>
      </c>
      <c r="AB140" s="5">
        <f>IF(AA140="","",AA140*M140)</f>
        <v>0.073492852768301087</v>
      </c>
      <c r="AC140" s="10">
        <f>IF(AA140="","",N140*1000/(AA140*1000000))</f>
        <v>45.511908627973114</v>
      </c>
      <c r="AD140" s="11">
        <f>IF(AB140="","",MAX(Z140,W140)/AB140)</f>
        <v>10347.945022594342</v>
      </c>
      <c r="AE140" s="8">
        <f ca="1">IF(N140="","",IF(LOOKUP(YEAR(C140),Teuerung!$A$4:$A$29,Teuerung!$D$4:$D$29)="",0,LOOKUP(YEAR(C140),Teuerung!$A$4:$A$29,Teuerung!$D$4:$D$29)))</f>
        <v>0.29999999999999999</v>
      </c>
      <c r="AF140" s="7">
        <f t="shared" ca="1" si="6"/>
        <v>760.5</v>
      </c>
      <c r="AG140" s="2"/>
      <c r="AH140" s="1"/>
      <c r="AI140" s="1"/>
    </row>
    <row r="141">
      <c r="A141" s="2"/>
      <c r="B141" s="2"/>
      <c r="C141" s="3">
        <v>40807</v>
      </c>
      <c r="F141" s="4" t="s">
        <v>51</v>
      </c>
      <c r="G141" s="4" t="s">
        <v>51</v>
      </c>
      <c r="J141" s="5">
        <v>0.17780000000000001</v>
      </c>
      <c r="M141" s="6">
        <v>3.02</v>
      </c>
      <c r="N141" s="7">
        <v>1770</v>
      </c>
      <c r="P141" s="1">
        <v>1</v>
      </c>
      <c r="Q141" s="2" t="s">
        <v>55</v>
      </c>
      <c r="R141" s="4" t="s">
        <v>51</v>
      </c>
      <c r="T141" s="7">
        <v>900</v>
      </c>
      <c r="U141" s="8">
        <v>0.25</v>
      </c>
      <c r="W141" s="7">
        <f>IF(R141="","",(T141*(1-U141)*(1+AE141))+V141)</f>
        <v>877.5</v>
      </c>
      <c r="Z141" s="9" t="str">
        <f>IF(S141="","",(X141*(1-Y141)*(1+AE141)))</f>
        <v/>
      </c>
      <c r="AA141" s="64">
        <f>IF(Eingabe!G141="x",libCalc!A141,IF(Eingabe!H141="x",libCalc!B141,IF(Eingabe!I141="x",libCalc!C141,"")))</f>
        <v>0.024828666475777392</v>
      </c>
      <c r="AB141" s="5">
        <f>IF(AA141="","",AA141*M141)</f>
        <v>0.074982572756847721</v>
      </c>
      <c r="AC141" s="10">
        <f>IF(AA141="","",N141*1000/(AA141*1000000))</f>
        <v>71.288564842046384</v>
      </c>
      <c r="AD141" s="11">
        <f>IF(AB141="","",MAX(Z141,W141)/AB141)</f>
        <v>11702.719281792888</v>
      </c>
      <c r="AE141" s="8">
        <f ca="1">IF(N141="","",IF(LOOKUP(YEAR(C141),Teuerung!$A$4:$A$29,Teuerung!$D$4:$D$29)="",0,LOOKUP(YEAR(C141),Teuerung!$A$4:$A$29,Teuerung!$D$4:$D$29)))</f>
        <v>0.29999999999999999</v>
      </c>
      <c r="AF141" s="7">
        <f t="shared" ca="1" si="6"/>
        <v>877.5</v>
      </c>
      <c r="AG141" s="2"/>
      <c r="AH141" s="1"/>
      <c r="AI141" s="1"/>
    </row>
    <row r="142">
      <c r="A142" s="2"/>
      <c r="B142" s="2"/>
      <c r="C142" s="3">
        <v>40807</v>
      </c>
      <c r="F142" s="4" t="s">
        <v>51</v>
      </c>
      <c r="G142" s="4" t="s">
        <v>51</v>
      </c>
      <c r="J142" s="5">
        <v>0.17780000000000001</v>
      </c>
      <c r="M142" s="6">
        <v>3.02</v>
      </c>
      <c r="N142" s="7">
        <v>1770</v>
      </c>
      <c r="P142" s="1">
        <v>1</v>
      </c>
      <c r="Q142" s="2" t="s">
        <v>55</v>
      </c>
      <c r="R142" s="4" t="s">
        <v>51</v>
      </c>
      <c r="T142" s="7">
        <v>900</v>
      </c>
      <c r="U142" s="8">
        <v>0.25</v>
      </c>
      <c r="W142" s="7">
        <f>IF(R142="","",(T142*(1-U142)*(1+AE142))+V142)</f>
        <v>877.5</v>
      </c>
      <c r="Z142" s="9" t="str">
        <f>IF(S142="","",(X142*(1-Y142)*(1+AE142)))</f>
        <v/>
      </c>
      <c r="AA142" s="64">
        <f>IF(Eingabe!G142="x",libCalc!A142,IF(Eingabe!H142="x",libCalc!B142,IF(Eingabe!I142="x",libCalc!C142,"")))</f>
        <v>0.024828666475777392</v>
      </c>
      <c r="AB142" s="5">
        <f>IF(AA142="","",AA142*M142)</f>
        <v>0.074982572756847721</v>
      </c>
      <c r="AC142" s="10">
        <f>IF(AA142="","",N142*1000/(AA142*1000000))</f>
        <v>71.288564842046384</v>
      </c>
      <c r="AD142" s="11">
        <f>IF(AB142="","",MAX(Z142,W142)/AB142)</f>
        <v>11702.719281792888</v>
      </c>
      <c r="AE142" s="8">
        <f ca="1">IF(N142="","",IF(LOOKUP(YEAR(C142),Teuerung!$A$4:$A$29,Teuerung!$D$4:$D$29)="",0,LOOKUP(YEAR(C142),Teuerung!$A$4:$A$29,Teuerung!$D$4:$D$29)))</f>
        <v>0.29999999999999999</v>
      </c>
      <c r="AF142" s="7">
        <f t="shared" ca="1" si="6"/>
        <v>877.5</v>
      </c>
      <c r="AG142" s="2"/>
      <c r="AH142" s="1"/>
      <c r="AI142" s="1"/>
    </row>
    <row r="143">
      <c r="A143" s="2"/>
      <c r="B143" s="2"/>
      <c r="C143" s="3">
        <v>40807</v>
      </c>
      <c r="F143" s="4" t="s">
        <v>51</v>
      </c>
      <c r="G143" s="4" t="s">
        <v>51</v>
      </c>
      <c r="J143" s="5">
        <v>0.17780000000000001</v>
      </c>
      <c r="M143" s="6">
        <v>2.96</v>
      </c>
      <c r="N143" s="7">
        <v>2570</v>
      </c>
      <c r="P143" s="1">
        <v>1</v>
      </c>
      <c r="Q143" s="2" t="s">
        <v>55</v>
      </c>
      <c r="R143" s="4" t="s">
        <v>51</v>
      </c>
      <c r="T143" s="7">
        <v>940</v>
      </c>
      <c r="U143" s="8">
        <v>0.25</v>
      </c>
      <c r="W143" s="7">
        <f>IF(R143="","",(T143*(1-U143)*(1+AE143))+V143)</f>
        <v>916.5</v>
      </c>
      <c r="Z143" s="9" t="str">
        <f>IF(S143="","",(X143*(1-Y143)*(1+AE143)))</f>
        <v/>
      </c>
      <c r="AA143" s="64">
        <f>IF(Eingabe!G143="x",libCalc!A143,IF(Eingabe!H143="x",libCalc!B143,IF(Eingabe!I143="x",libCalc!C143,"")))</f>
        <v>0.024828666475777392</v>
      </c>
      <c r="AB143" s="5">
        <f>IF(AA143="","",AA143*M143)</f>
        <v>0.073492852768301087</v>
      </c>
      <c r="AC143" s="10">
        <f>IF(AA143="","",N143*1000/(AA143*1000000))</f>
        <v>103.50938510963796</v>
      </c>
      <c r="AD143" s="11">
        <f>IF(AB143="","",MAX(Z143,W143)/AB143)</f>
        <v>12470.600411844463</v>
      </c>
      <c r="AE143" s="8">
        <f ca="1">IF(N143="","",IF(LOOKUP(YEAR(C143),Teuerung!$A$4:$A$29,Teuerung!$D$4:$D$29)="",0,LOOKUP(YEAR(C143),Teuerung!$A$4:$A$29,Teuerung!$D$4:$D$29)))</f>
        <v>0.29999999999999999</v>
      </c>
      <c r="AF143" s="7">
        <f t="shared" ca="1" si="6"/>
        <v>916.5</v>
      </c>
      <c r="AG143" s="2"/>
      <c r="AH143" s="1"/>
      <c r="AI143" s="1"/>
    </row>
    <row r="144">
      <c r="A144" s="2"/>
      <c r="B144" s="2"/>
      <c r="C144" s="3">
        <v>40807</v>
      </c>
      <c r="F144" s="4" t="s">
        <v>51</v>
      </c>
      <c r="G144" s="4" t="s">
        <v>51</v>
      </c>
      <c r="J144" s="5">
        <v>0.17780000000000001</v>
      </c>
      <c r="M144" s="6">
        <v>3.02</v>
      </c>
      <c r="N144" s="7">
        <v>3490</v>
      </c>
      <c r="P144" s="1">
        <v>1</v>
      </c>
      <c r="Q144" s="2" t="s">
        <v>55</v>
      </c>
      <c r="R144" s="4" t="s">
        <v>51</v>
      </c>
      <c r="T144" s="7">
        <v>1100</v>
      </c>
      <c r="U144" s="8">
        <v>0.25</v>
      </c>
      <c r="W144" s="7">
        <f>IF(R144="","",(T144*(1-U144)*(1+AE144))+V144)</f>
        <v>1072.5</v>
      </c>
      <c r="Z144" s="9" t="str">
        <f>IF(S144="","",(X144*(1-Y144)*(1+AE144)))</f>
        <v/>
      </c>
      <c r="AA144" s="64">
        <f>IF(Eingabe!G144="x",libCalc!A144,IF(Eingabe!H144="x",libCalc!B144,IF(Eingabe!I144="x",libCalc!C144,"")))</f>
        <v>0.024828666475777392</v>
      </c>
      <c r="AB144" s="5">
        <f>IF(AA144="","",AA144*M144)</f>
        <v>0.074982572756847721</v>
      </c>
      <c r="AC144" s="10">
        <f>IF(AA144="","",N144*1000/(AA144*1000000))</f>
        <v>140.5633284173683</v>
      </c>
      <c r="AD144" s="11">
        <f>IF(AB144="","",MAX(Z144,W144)/AB144)</f>
        <v>14303.323566635752</v>
      </c>
      <c r="AE144" s="8">
        <f ca="1">IF(N144="","",IF(LOOKUP(YEAR(C144),Teuerung!$A$4:$A$29,Teuerung!$D$4:$D$29)="",0,LOOKUP(YEAR(C144),Teuerung!$A$4:$A$29,Teuerung!$D$4:$D$29)))</f>
        <v>0.29999999999999999</v>
      </c>
      <c r="AF144" s="7">
        <f t="shared" ca="1" si="6"/>
        <v>1072.5</v>
      </c>
      <c r="AG144" s="2"/>
      <c r="AH144" s="1"/>
      <c r="AI144" s="1"/>
    </row>
    <row r="145">
      <c r="A145" s="2"/>
      <c r="B145" s="2"/>
      <c r="C145" s="3">
        <v>40807</v>
      </c>
      <c r="F145" s="4" t="s">
        <v>51</v>
      </c>
      <c r="G145" s="4" t="s">
        <v>51</v>
      </c>
      <c r="J145" s="5">
        <v>0.159</v>
      </c>
      <c r="M145" s="6">
        <v>2.6200000000000001</v>
      </c>
      <c r="N145" s="7">
        <v>700</v>
      </c>
      <c r="P145" s="1">
        <v>11</v>
      </c>
      <c r="Q145" s="2" t="s">
        <v>52</v>
      </c>
      <c r="R145" s="4" t="s">
        <v>51</v>
      </c>
      <c r="T145" s="7">
        <v>753</v>
      </c>
      <c r="U145" s="8">
        <v>0.050000000000000003</v>
      </c>
      <c r="W145" s="7">
        <f>IF(R145="","",(T145*(1-U145)*(1+AE145))+V145)</f>
        <v>929.95500000000004</v>
      </c>
      <c r="Z145" s="9" t="str">
        <f>IF(S145="","",(X145*(1-Y145)*(1+AE145)))</f>
        <v/>
      </c>
      <c r="AA145" s="64">
        <f>IF(Eingabe!G145="x",libCalc!A145,IF(Eingabe!H145="x",libCalc!B145,IF(Eingabe!I145="x",libCalc!C145,"")))</f>
        <v>0.019855650968850891</v>
      </c>
      <c r="AB145" s="5">
        <f>IF(AA145="","",AA145*M145)</f>
        <v>0.052021805538389337</v>
      </c>
      <c r="AC145" s="10">
        <f>IF(AA145="","",N145*1000/(AA145*1000000))</f>
        <v>35.254447265322327</v>
      </c>
      <c r="AD145" s="11">
        <f>IF(AB145="","",MAX(Z145,W145)/AB145)</f>
        <v>17876.253820405032</v>
      </c>
      <c r="AE145" s="8">
        <f ca="1">IF(N145="","",IF(LOOKUP(YEAR(C145),Teuerung!$A$4:$A$29,Teuerung!$D$4:$D$29)="",0,LOOKUP(YEAR(C145),Teuerung!$A$4:$A$29,Teuerung!$D$4:$D$29)))</f>
        <v>0.29999999999999999</v>
      </c>
      <c r="AF145" s="7">
        <f t="shared" ca="1" si="6"/>
        <v>10229.505000000001</v>
      </c>
      <c r="AG145" s="2"/>
      <c r="AH145" s="1"/>
      <c r="AI145" s="1"/>
    </row>
    <row r="146">
      <c r="A146" s="2"/>
      <c r="B146" s="2"/>
      <c r="C146" s="3">
        <v>40807</v>
      </c>
      <c r="F146" s="4" t="s">
        <v>51</v>
      </c>
      <c r="G146" s="4" t="s">
        <v>51</v>
      </c>
      <c r="J146" s="5">
        <v>0.159</v>
      </c>
      <c r="M146" s="6">
        <v>2.6200000000000001</v>
      </c>
      <c r="N146" s="7">
        <v>1050</v>
      </c>
      <c r="P146" s="1">
        <v>11</v>
      </c>
      <c r="Q146" s="2" t="s">
        <v>52</v>
      </c>
      <c r="R146" s="4" t="s">
        <v>51</v>
      </c>
      <c r="T146" s="7">
        <v>803</v>
      </c>
      <c r="U146" s="8">
        <v>0.050000000000000003</v>
      </c>
      <c r="W146" s="7">
        <f>IF(R146="","",(T146*(1-U146)*(1+AE146))+V146)</f>
        <v>991.70499999999993</v>
      </c>
      <c r="Z146" s="9" t="str">
        <f>IF(S146="","",(X146*(1-Y146)*(1+AE146)))</f>
        <v/>
      </c>
      <c r="AA146" s="64">
        <f>IF(Eingabe!G146="x",libCalc!A146,IF(Eingabe!H146="x",libCalc!B146,IF(Eingabe!I146="x",libCalc!C146,"")))</f>
        <v>0.019855650968850891</v>
      </c>
      <c r="AB146" s="5">
        <f>IF(AA146="","",AA146*M146)</f>
        <v>0.052021805538389337</v>
      </c>
      <c r="AC146" s="10">
        <f>IF(AA146="","",N146*1000/(AA146*1000000))</f>
        <v>52.881670897983497</v>
      </c>
      <c r="AD146" s="11">
        <f>IF(AB146="","",MAX(Z146,W146)/AB146)</f>
        <v>19063.256066115857</v>
      </c>
      <c r="AE146" s="8">
        <f ca="1">IF(N146="","",IF(LOOKUP(YEAR(C146),Teuerung!$A$4:$A$29,Teuerung!$D$4:$D$29)="",0,LOOKUP(YEAR(C146),Teuerung!$A$4:$A$29,Teuerung!$D$4:$D$29)))</f>
        <v>0.29999999999999999</v>
      </c>
      <c r="AF146" s="7">
        <f t="shared" ca="1" si="6"/>
        <v>10908.754999999999</v>
      </c>
      <c r="AG146" s="2"/>
      <c r="AH146" s="1"/>
      <c r="AI146" s="1"/>
    </row>
    <row r="147">
      <c r="A147" s="2"/>
      <c r="B147" s="2"/>
      <c r="C147" s="3">
        <v>40807</v>
      </c>
      <c r="F147" s="4" t="s">
        <v>51</v>
      </c>
      <c r="G147" s="4" t="s">
        <v>51</v>
      </c>
      <c r="J147" s="5">
        <v>0.159</v>
      </c>
      <c r="M147" s="6">
        <v>2.6200000000000001</v>
      </c>
      <c r="N147" s="7">
        <v>1400</v>
      </c>
      <c r="P147" s="1">
        <v>11</v>
      </c>
      <c r="Q147" s="2" t="s">
        <v>52</v>
      </c>
      <c r="R147" s="4" t="s">
        <v>51</v>
      </c>
      <c r="T147" s="7">
        <v>861</v>
      </c>
      <c r="U147" s="8">
        <v>0.050000000000000003</v>
      </c>
      <c r="W147" s="7">
        <f>IF(R147="","",(T147*(1-U147)*(1+AE147))+V147)</f>
        <v>1063.335</v>
      </c>
      <c r="Z147" s="9" t="str">
        <f>IF(S147="","",(X147*(1-Y147)*(1+AE147)))</f>
        <v/>
      </c>
      <c r="AA147" s="64">
        <f>IF(Eingabe!G147="x",libCalc!A147,IF(Eingabe!H147="x",libCalc!B147,IF(Eingabe!I147="x",libCalc!C147,"")))</f>
        <v>0.019855650968850891</v>
      </c>
      <c r="AB147" s="5">
        <f>IF(AA147="","",AA147*M147)</f>
        <v>0.052021805538389337</v>
      </c>
      <c r="AC147" s="10">
        <f>IF(AA147="","",N147*1000/(AA147*1000000))</f>
        <v>70.508894530644653</v>
      </c>
      <c r="AD147" s="11">
        <f>IF(AB147="","",MAX(Z147,W147)/AB147)</f>
        <v>20440.178671140417</v>
      </c>
      <c r="AE147" s="8">
        <f ca="1">IF(N147="","",IF(LOOKUP(YEAR(C147),Teuerung!$A$4:$A$29,Teuerung!$D$4:$D$29)="",0,LOOKUP(YEAR(C147),Teuerung!$A$4:$A$29,Teuerung!$D$4:$D$29)))</f>
        <v>0.29999999999999999</v>
      </c>
      <c r="AF147" s="7">
        <f t="shared" ref="AF147:AF210" ca="1" si="7">IF(P147="","",P147*MAX(W147,Z147))</f>
        <v>11696.685000000001</v>
      </c>
      <c r="AG147" s="2"/>
      <c r="AH147" s="1"/>
      <c r="AI147" s="1"/>
    </row>
    <row r="148">
      <c r="A148" s="2"/>
      <c r="B148" s="2"/>
      <c r="C148" s="3">
        <v>40807</v>
      </c>
      <c r="F148" s="4" t="s">
        <v>51</v>
      </c>
      <c r="G148" s="4" t="s">
        <v>51</v>
      </c>
      <c r="J148" s="5">
        <v>0.159</v>
      </c>
      <c r="M148" s="6">
        <v>2.6200000000000001</v>
      </c>
      <c r="N148" s="7">
        <v>1750</v>
      </c>
      <c r="P148" s="1">
        <v>7</v>
      </c>
      <c r="Q148" s="2" t="s">
        <v>52</v>
      </c>
      <c r="R148" s="4" t="s">
        <v>51</v>
      </c>
      <c r="T148" s="7">
        <v>958</v>
      </c>
      <c r="U148" s="8">
        <v>0.050000000000000003</v>
      </c>
      <c r="W148" s="7">
        <f>IF(R148="","",(T148*(1-U148)*(1+AE148))+V148)</f>
        <v>1183.1299999999999</v>
      </c>
      <c r="Z148" s="9" t="str">
        <f>IF(S148="","",(X148*(1-Y148)*(1+AE148)))</f>
        <v/>
      </c>
      <c r="AA148" s="64">
        <f>IF(Eingabe!G148="x",libCalc!A148,IF(Eingabe!H148="x",libCalc!B148,IF(Eingabe!I148="x",libCalc!C148,"")))</f>
        <v>0.019855650968850891</v>
      </c>
      <c r="AB148" s="5">
        <f>IF(AA148="","",AA148*M148)</f>
        <v>0.052021805538389337</v>
      </c>
      <c r="AC148" s="10">
        <f>IF(AA148="","",N148*1000/(AA148*1000000))</f>
        <v>88.136118163305824</v>
      </c>
      <c r="AD148" s="11">
        <f>IF(AB148="","",MAX(Z148,W148)/AB148)</f>
        <v>22742.963027819413</v>
      </c>
      <c r="AE148" s="8">
        <f ca="1">IF(N148="","",IF(LOOKUP(YEAR(C148),Teuerung!$A$4:$A$29,Teuerung!$D$4:$D$29)="",0,LOOKUP(YEAR(C148),Teuerung!$A$4:$A$29,Teuerung!$D$4:$D$29)))</f>
        <v>0.29999999999999999</v>
      </c>
      <c r="AF148" s="7">
        <f t="shared" ca="1" si="7"/>
        <v>8281.9099999999999</v>
      </c>
      <c r="AG148" s="2"/>
      <c r="AH148" s="1"/>
      <c r="AI148" s="1"/>
    </row>
    <row r="149">
      <c r="A149" s="2"/>
      <c r="B149" s="2"/>
      <c r="C149" s="3">
        <v>40793</v>
      </c>
      <c r="E149" s="4" t="s">
        <v>51</v>
      </c>
      <c r="G149" s="4" t="s">
        <v>51</v>
      </c>
      <c r="J149" s="5">
        <v>0.29999999999999999</v>
      </c>
      <c r="M149" s="6">
        <v>5.7000000000000002</v>
      </c>
      <c r="N149" s="7">
        <v>240</v>
      </c>
      <c r="P149" s="1">
        <v>2</v>
      </c>
      <c r="Q149" s="2" t="s">
        <v>53</v>
      </c>
      <c r="R149" s="4" t="s">
        <v>51</v>
      </c>
      <c r="T149" s="7">
        <v>1047</v>
      </c>
      <c r="U149" s="8">
        <v>0.22</v>
      </c>
      <c r="W149" s="7">
        <f>IF(R149="","",(T149*(1-U149)*(1+AE149))+V149)</f>
        <v>1061.6580000000001</v>
      </c>
      <c r="Z149" s="9" t="str">
        <f>IF(S149="","",(X149*(1-Y149)*(1+AE149)))</f>
        <v/>
      </c>
      <c r="AA149" s="64">
        <f>IF(Eingabe!G149="x",libCalc!A149,IF(Eingabe!H149="x",libCalc!B149,IF(Eingabe!I149="x",libCalc!C149,"")))</f>
        <v>0.070685834705770348</v>
      </c>
      <c r="AB149" s="5">
        <f>IF(AA149="","",AA149*M149)</f>
        <v>0.402909257822891</v>
      </c>
      <c r="AC149" s="10">
        <f>IF(AA149="","",N149*1000/(AA149*1000000))</f>
        <v>3.3953054526271003</v>
      </c>
      <c r="AD149" s="11">
        <f>IF(AB149="","",MAX(Z149,W149)/AB149)</f>
        <v>2634.9804065973558</v>
      </c>
      <c r="AE149" s="8">
        <f ca="1">IF(N149="","",IF(LOOKUP(YEAR(C149),Teuerung!$A$4:$A$29,Teuerung!$D$4:$D$29)="",0,LOOKUP(YEAR(C149),Teuerung!$A$4:$A$29,Teuerung!$D$4:$D$29)))</f>
        <v>0.29999999999999999</v>
      </c>
      <c r="AF149" s="7">
        <f t="shared" ca="1" si="7"/>
        <v>2123.3160000000003</v>
      </c>
      <c r="AG149" s="2"/>
      <c r="AH149" s="1"/>
      <c r="AI149" s="1"/>
    </row>
    <row r="150">
      <c r="A150" s="2"/>
      <c r="B150" s="2"/>
      <c r="C150" s="3">
        <v>40793</v>
      </c>
      <c r="E150" s="4" t="s">
        <v>51</v>
      </c>
      <c r="G150" s="4" t="s">
        <v>51</v>
      </c>
      <c r="J150" s="5">
        <v>0.29999999999999999</v>
      </c>
      <c r="M150" s="6">
        <v>3</v>
      </c>
      <c r="N150" s="7">
        <v>450</v>
      </c>
      <c r="P150" s="1">
        <v>2</v>
      </c>
      <c r="Q150" s="2" t="s">
        <v>53</v>
      </c>
      <c r="R150" s="4" t="s">
        <v>51</v>
      </c>
      <c r="T150" s="7">
        <v>713</v>
      </c>
      <c r="U150" s="8">
        <v>0.22</v>
      </c>
      <c r="W150" s="7">
        <f>IF(R150="","",(T150*(1-U150)*(1+AE150))+V150)</f>
        <v>722.98199999999997</v>
      </c>
      <c r="Z150" s="9" t="str">
        <f>IF(S150="","",(X150*(1-Y150)*(1+AE150)))</f>
        <v/>
      </c>
      <c r="AA150" s="64">
        <f>IF(Eingabe!G150="x",libCalc!A150,IF(Eingabe!H150="x",libCalc!B150,IF(Eingabe!I150="x",libCalc!C150,"")))</f>
        <v>0.070685834705770348</v>
      </c>
      <c r="AB150" s="5">
        <f>IF(AA150="","",AA150*M150)</f>
        <v>0.21205750411731106</v>
      </c>
      <c r="AC150" s="10">
        <f>IF(AA150="","",N150*1000/(AA150*1000000))</f>
        <v>6.3661977236758132</v>
      </c>
      <c r="AD150" s="11">
        <f>IF(AB150="","",MAX(Z150,W150)/AB150)</f>
        <v>3409.3676760433973</v>
      </c>
      <c r="AE150" s="8">
        <f ca="1">IF(N150="","",IF(LOOKUP(YEAR(C150),Teuerung!$A$4:$A$29,Teuerung!$D$4:$D$29)="",0,LOOKUP(YEAR(C150),Teuerung!$A$4:$A$29,Teuerung!$D$4:$D$29)))</f>
        <v>0.29999999999999999</v>
      </c>
      <c r="AF150" s="7">
        <f t="shared" ca="1" si="7"/>
        <v>1445.9639999999999</v>
      </c>
      <c r="AG150" s="2"/>
      <c r="AH150" s="1"/>
      <c r="AI150" s="1"/>
    </row>
    <row r="151">
      <c r="A151" s="2"/>
      <c r="B151" s="2"/>
      <c r="C151" s="3">
        <v>40793</v>
      </c>
      <c r="E151" s="4" t="s">
        <v>51</v>
      </c>
      <c r="G151" s="4" t="s">
        <v>51</v>
      </c>
      <c r="J151" s="5">
        <v>0.29999999999999999</v>
      </c>
      <c r="M151" s="6">
        <v>5.7000000000000002</v>
      </c>
      <c r="N151" s="7">
        <v>480</v>
      </c>
      <c r="P151" s="1">
        <v>3</v>
      </c>
      <c r="Q151" s="2" t="s">
        <v>53</v>
      </c>
      <c r="R151" s="4" t="s">
        <v>51</v>
      </c>
      <c r="T151" s="7">
        <v>1047</v>
      </c>
      <c r="U151" s="8">
        <v>0.22</v>
      </c>
      <c r="W151" s="7">
        <f>IF(R151="","",(T151*(1-U151)*(1+AE151))+V151)</f>
        <v>1061.6580000000001</v>
      </c>
      <c r="Z151" s="9" t="str">
        <f>IF(S151="","",(X151*(1-Y151)*(1+AE151)))</f>
        <v/>
      </c>
      <c r="AA151" s="64">
        <f>IF(Eingabe!G151="x",libCalc!A151,IF(Eingabe!H151="x",libCalc!B151,IF(Eingabe!I151="x",libCalc!C151,"")))</f>
        <v>0.070685834705770348</v>
      </c>
      <c r="AB151" s="5">
        <f>IF(AA151="","",AA151*M151)</f>
        <v>0.402909257822891</v>
      </c>
      <c r="AC151" s="10">
        <f>IF(AA151="","",N151*1000/(AA151*1000000))</f>
        <v>6.7906109052542005</v>
      </c>
      <c r="AD151" s="11">
        <f>IF(AB151="","",MAX(Z151,W151)/AB151)</f>
        <v>2634.9804065973558</v>
      </c>
      <c r="AE151" s="8">
        <f ca="1">IF(N151="","",IF(LOOKUP(YEAR(C151),Teuerung!$A$4:$A$29,Teuerung!$D$4:$D$29)="",0,LOOKUP(YEAR(C151),Teuerung!$A$4:$A$29,Teuerung!$D$4:$D$29)))</f>
        <v>0.29999999999999999</v>
      </c>
      <c r="AF151" s="7">
        <f t="shared" ca="1" si="7"/>
        <v>3184.9740000000002</v>
      </c>
      <c r="AG151" s="2"/>
      <c r="AH151" s="1"/>
      <c r="AI151" s="1"/>
    </row>
    <row r="152">
      <c r="A152" s="2"/>
      <c r="B152" s="2"/>
      <c r="C152" s="3">
        <v>40793</v>
      </c>
      <c r="E152" s="4" t="s">
        <v>51</v>
      </c>
      <c r="G152" s="4" t="s">
        <v>51</v>
      </c>
      <c r="J152" s="5">
        <v>0.29999999999999999</v>
      </c>
      <c r="M152" s="6">
        <v>3.1499999999999999</v>
      </c>
      <c r="N152" s="7">
        <v>450</v>
      </c>
      <c r="P152" s="1">
        <v>2</v>
      </c>
      <c r="Q152" s="2" t="s">
        <v>53</v>
      </c>
      <c r="R152" s="4" t="s">
        <v>51</v>
      </c>
      <c r="T152" s="7">
        <v>565</v>
      </c>
      <c r="U152" s="8">
        <v>0.22</v>
      </c>
      <c r="W152" s="7">
        <f>IF(R152="","",(T152*(1-U152)*(1+AE152))+V152)</f>
        <v>572.90999999999997</v>
      </c>
      <c r="Z152" s="9" t="str">
        <f>IF(S152="","",(X152*(1-Y152)*(1+AE152)))</f>
        <v/>
      </c>
      <c r="AA152" s="64">
        <f>IF(Eingabe!G152="x",libCalc!A152,IF(Eingabe!H152="x",libCalc!B152,IF(Eingabe!I152="x",libCalc!C152,"")))</f>
        <v>0.070685834705770348</v>
      </c>
      <c r="AB152" s="5">
        <f>IF(AA152="","",AA152*M152)</f>
        <v>0.22266037932317659</v>
      </c>
      <c r="AC152" s="10">
        <f>IF(AA152="","",N152*1000/(AA152*1000000))</f>
        <v>6.3661977236758132</v>
      </c>
      <c r="AD152" s="11">
        <f>IF(AB152="","",MAX(Z152,W152)/AB152)</f>
        <v>2573.0217551118944</v>
      </c>
      <c r="AE152" s="8">
        <f ca="1">IF(N152="","",IF(LOOKUP(YEAR(C152),Teuerung!$A$4:$A$29,Teuerung!$D$4:$D$29)="",0,LOOKUP(YEAR(C152),Teuerung!$A$4:$A$29,Teuerung!$D$4:$D$29)))</f>
        <v>0.29999999999999999</v>
      </c>
      <c r="AF152" s="7">
        <f t="shared" ca="1" si="7"/>
        <v>1145.8199999999999</v>
      </c>
      <c r="AG152" s="2"/>
      <c r="AH152" s="1"/>
      <c r="AI152" s="1"/>
    </row>
    <row r="153">
      <c r="A153" s="2"/>
      <c r="B153" s="2"/>
      <c r="C153" s="3">
        <v>40793</v>
      </c>
      <c r="E153" s="4" t="s">
        <v>51</v>
      </c>
      <c r="G153" s="4" t="s">
        <v>51</v>
      </c>
      <c r="J153" s="5">
        <v>0.29999999999999999</v>
      </c>
      <c r="M153" s="6">
        <v>2.54</v>
      </c>
      <c r="N153" s="7">
        <v>650</v>
      </c>
      <c r="P153" s="1">
        <v>2</v>
      </c>
      <c r="Q153" s="2" t="s">
        <v>53</v>
      </c>
      <c r="R153" s="4" t="s">
        <v>51</v>
      </c>
      <c r="T153" s="7">
        <v>532</v>
      </c>
      <c r="U153" s="8">
        <v>0.22</v>
      </c>
      <c r="W153" s="7">
        <f>IF(R153="","",(T153*(1-U153)*(1+AE153))+V153)</f>
        <v>539.44800000000009</v>
      </c>
      <c r="Z153" s="9" t="str">
        <f>IF(S153="","",(X153*(1-Y153)*(1+AE153)))</f>
        <v/>
      </c>
      <c r="AA153" s="64">
        <f>IF(Eingabe!G153="x",libCalc!A153,IF(Eingabe!H153="x",libCalc!B153,IF(Eingabe!I153="x",libCalc!C153,"")))</f>
        <v>0.070685834705770348</v>
      </c>
      <c r="AB153" s="5">
        <f>IF(AA153="","",AA153*M153)</f>
        <v>0.17954202015265669</v>
      </c>
      <c r="AC153" s="10">
        <f>IF(AA153="","",N153*1000/(AA153*1000000))</f>
        <v>9.1956189341983965</v>
      </c>
      <c r="AD153" s="11">
        <f>IF(AB153="","",MAX(Z153,W153)/AB153)</f>
        <v>3004.5779786889507</v>
      </c>
      <c r="AE153" s="8">
        <f ca="1">IF(N153="","",IF(LOOKUP(YEAR(C153),Teuerung!$A$4:$A$29,Teuerung!$D$4:$D$29)="",0,LOOKUP(YEAR(C153),Teuerung!$A$4:$A$29,Teuerung!$D$4:$D$29)))</f>
        <v>0.29999999999999999</v>
      </c>
      <c r="AF153" s="7">
        <f t="shared" ca="1" si="7"/>
        <v>1078.8960000000002</v>
      </c>
      <c r="AG153" s="2"/>
      <c r="AH153" s="1"/>
      <c r="AI153" s="1"/>
    </row>
    <row r="154">
      <c r="A154" s="2"/>
      <c r="B154" s="2"/>
      <c r="C154" s="3">
        <v>40793</v>
      </c>
      <c r="E154" s="4" t="s">
        <v>51</v>
      </c>
      <c r="G154" s="4" t="s">
        <v>51</v>
      </c>
      <c r="J154" s="5">
        <v>0.29999999999999999</v>
      </c>
      <c r="M154" s="6">
        <v>3</v>
      </c>
      <c r="N154" s="7">
        <v>900</v>
      </c>
      <c r="P154" s="1">
        <v>2</v>
      </c>
      <c r="Q154" s="2" t="s">
        <v>53</v>
      </c>
      <c r="R154" s="4" t="s">
        <v>51</v>
      </c>
      <c r="T154" s="7">
        <v>713</v>
      </c>
      <c r="U154" s="8">
        <v>0.22</v>
      </c>
      <c r="W154" s="7">
        <f>IF(R154="","",(T154*(1-U154)*(1+AE154))+V154)</f>
        <v>722.98199999999997</v>
      </c>
      <c r="Z154" s="9" t="str">
        <f>IF(S154="","",(X154*(1-Y154)*(1+AE154)))</f>
        <v/>
      </c>
      <c r="AA154" s="64">
        <f>IF(Eingabe!G154="x",libCalc!A154,IF(Eingabe!H154="x",libCalc!B154,IF(Eingabe!I154="x",libCalc!C154,"")))</f>
        <v>0.070685834705770348</v>
      </c>
      <c r="AB154" s="5">
        <f>IF(AA154="","",AA154*M154)</f>
        <v>0.21205750411731106</v>
      </c>
      <c r="AC154" s="10">
        <f>IF(AA154="","",N154*1000/(AA154*1000000))</f>
        <v>12.732395447351626</v>
      </c>
      <c r="AD154" s="11">
        <f>IF(AB154="","",MAX(Z154,W154)/AB154)</f>
        <v>3409.3676760433973</v>
      </c>
      <c r="AE154" s="8">
        <f ca="1">IF(N154="","",IF(LOOKUP(YEAR(C154),Teuerung!$A$4:$A$29,Teuerung!$D$4:$D$29)="",0,LOOKUP(YEAR(C154),Teuerung!$A$4:$A$29,Teuerung!$D$4:$D$29)))</f>
        <v>0.29999999999999999</v>
      </c>
      <c r="AF154" s="7">
        <f t="shared" ca="1" si="7"/>
        <v>1445.9639999999999</v>
      </c>
      <c r="AG154" s="2"/>
      <c r="AH154" s="1"/>
      <c r="AI154" s="1"/>
    </row>
    <row r="155">
      <c r="A155" s="2"/>
      <c r="B155" s="2"/>
      <c r="C155" s="3">
        <v>40793</v>
      </c>
      <c r="E155" s="4" t="s">
        <v>51</v>
      </c>
      <c r="G155" s="4" t="s">
        <v>51</v>
      </c>
      <c r="J155" s="5">
        <v>0.29999999999999999</v>
      </c>
      <c r="M155" s="6">
        <v>3.1499999999999999</v>
      </c>
      <c r="N155" s="7">
        <v>1200</v>
      </c>
      <c r="P155" s="1">
        <v>3</v>
      </c>
      <c r="Q155" s="2" t="s">
        <v>53</v>
      </c>
      <c r="R155" s="4" t="s">
        <v>51</v>
      </c>
      <c r="T155" s="7">
        <v>565</v>
      </c>
      <c r="U155" s="8">
        <v>0.22</v>
      </c>
      <c r="W155" s="7">
        <f>IF(R155="","",(T155*(1-U155)*(1+AE155))+V155)</f>
        <v>572.90999999999997</v>
      </c>
      <c r="Z155" s="9" t="str">
        <f>IF(S155="","",(X155*(1-Y155)*(1+AE155)))</f>
        <v/>
      </c>
      <c r="AA155" s="64">
        <f>IF(Eingabe!G155="x",libCalc!A155,IF(Eingabe!H155="x",libCalc!B155,IF(Eingabe!I155="x",libCalc!C155,"")))</f>
        <v>0.070685834705770348</v>
      </c>
      <c r="AB155" s="5">
        <f>IF(AA155="","",AA155*M155)</f>
        <v>0.22266037932317659</v>
      </c>
      <c r="AC155" s="10">
        <f>IF(AA155="","",N155*1000/(AA155*1000000))</f>
        <v>16.976527263135502</v>
      </c>
      <c r="AD155" s="11">
        <f>IF(AB155="","",MAX(Z155,W155)/AB155)</f>
        <v>2573.0217551118944</v>
      </c>
      <c r="AE155" s="8">
        <f ca="1">IF(N155="","",IF(LOOKUP(YEAR(C155),Teuerung!$A$4:$A$29,Teuerung!$D$4:$D$29)="",0,LOOKUP(YEAR(C155),Teuerung!$A$4:$A$29,Teuerung!$D$4:$D$29)))</f>
        <v>0.29999999999999999</v>
      </c>
      <c r="AF155" s="7">
        <f t="shared" ca="1" si="7"/>
        <v>1718.73</v>
      </c>
      <c r="AG155" s="2"/>
      <c r="AH155" s="1"/>
      <c r="AI155" s="1"/>
    </row>
    <row r="156">
      <c r="A156" s="2"/>
      <c r="B156" s="2"/>
      <c r="C156" s="3">
        <v>40793</v>
      </c>
      <c r="E156" s="4" t="s">
        <v>51</v>
      </c>
      <c r="G156" s="4" t="s">
        <v>51</v>
      </c>
      <c r="J156" s="5">
        <v>0.29999999999999999</v>
      </c>
      <c r="M156" s="6">
        <v>2.54</v>
      </c>
      <c r="N156" s="7">
        <v>1300</v>
      </c>
      <c r="P156" s="1">
        <v>3</v>
      </c>
      <c r="Q156" s="2" t="s">
        <v>53</v>
      </c>
      <c r="R156" s="4" t="s">
        <v>51</v>
      </c>
      <c r="T156" s="7">
        <v>532</v>
      </c>
      <c r="U156" s="8">
        <v>0.22</v>
      </c>
      <c r="W156" s="7">
        <f>IF(R156="","",(T156*(1-U156)*(1+AE156))+V156)</f>
        <v>539.44800000000009</v>
      </c>
      <c r="Z156" s="9" t="str">
        <f>IF(S156="","",(X156*(1-Y156)*(1+AE156)))</f>
        <v/>
      </c>
      <c r="AA156" s="64">
        <f>IF(Eingabe!G156="x",libCalc!A156,IF(Eingabe!H156="x",libCalc!B156,IF(Eingabe!I156="x",libCalc!C156,"")))</f>
        <v>0.070685834705770348</v>
      </c>
      <c r="AB156" s="5">
        <f>IF(AA156="","",AA156*M156)</f>
        <v>0.17954202015265669</v>
      </c>
      <c r="AC156" s="10">
        <f>IF(AA156="","",N156*1000/(AA156*1000000))</f>
        <v>18.391237868396793</v>
      </c>
      <c r="AD156" s="11">
        <f>IF(AB156="","",MAX(Z156,W156)/AB156)</f>
        <v>3004.5779786889507</v>
      </c>
      <c r="AE156" s="8">
        <f ca="1">IF(N156="","",IF(LOOKUP(YEAR(C156),Teuerung!$A$4:$A$29,Teuerung!$D$4:$D$29)="",0,LOOKUP(YEAR(C156),Teuerung!$A$4:$A$29,Teuerung!$D$4:$D$29)))</f>
        <v>0.29999999999999999</v>
      </c>
      <c r="AF156" s="7">
        <f t="shared" ca="1" si="7"/>
        <v>1618.3440000000003</v>
      </c>
      <c r="AG156" s="2"/>
      <c r="AH156" s="1"/>
      <c r="AI156" s="1"/>
    </row>
    <row r="157">
      <c r="A157" s="2"/>
      <c r="B157" s="2"/>
      <c r="C157" s="3">
        <v>40793</v>
      </c>
      <c r="E157" s="4" t="s">
        <v>51</v>
      </c>
      <c r="G157" s="4" t="s">
        <v>51</v>
      </c>
      <c r="J157" s="5">
        <v>0.29999999999999999</v>
      </c>
      <c r="M157" s="6">
        <v>3.1499999999999999</v>
      </c>
      <c r="N157" s="7">
        <v>1300</v>
      </c>
      <c r="P157" s="1">
        <v>3</v>
      </c>
      <c r="Q157" s="2" t="s">
        <v>53</v>
      </c>
      <c r="R157" s="4" t="s">
        <v>51</v>
      </c>
      <c r="T157" s="7">
        <v>500</v>
      </c>
      <c r="U157" s="8">
        <v>0.22</v>
      </c>
      <c r="W157" s="7">
        <f>IF(R157="","",(T157*(1-U157)*(1+AE157))+V157)</f>
        <v>507</v>
      </c>
      <c r="Z157" s="9" t="str">
        <f>IF(S157="","",(X157*(1-Y157)*(1+AE157)))</f>
        <v/>
      </c>
      <c r="AA157" s="64">
        <f>IF(Eingabe!G157="x",libCalc!A157,IF(Eingabe!H157="x",libCalc!B157,IF(Eingabe!I157="x",libCalc!C157,"")))</f>
        <v>0.070685834705770348</v>
      </c>
      <c r="AB157" s="5">
        <f>IF(AA157="","",AA157*M157)</f>
        <v>0.22266037932317659</v>
      </c>
      <c r="AC157" s="10">
        <f>IF(AA157="","",N157*1000/(AA157*1000000))</f>
        <v>18.391237868396793</v>
      </c>
      <c r="AD157" s="11">
        <f>IF(AB157="","",MAX(Z157,W157)/AB157)</f>
        <v>2277.0104027538887</v>
      </c>
      <c r="AE157" s="8">
        <f ca="1">IF(N157="","",IF(LOOKUP(YEAR(C157),Teuerung!$A$4:$A$29,Teuerung!$D$4:$D$29)="",0,LOOKUP(YEAR(C157),Teuerung!$A$4:$A$29,Teuerung!$D$4:$D$29)))</f>
        <v>0.29999999999999999</v>
      </c>
      <c r="AF157" s="7">
        <f t="shared" ca="1" si="7"/>
        <v>1521</v>
      </c>
      <c r="AG157" s="2"/>
      <c r="AH157" s="1"/>
      <c r="AI157" s="1"/>
    </row>
    <row r="158">
      <c r="A158" s="2"/>
      <c r="B158" s="2"/>
      <c r="C158" s="3">
        <v>40793</v>
      </c>
      <c r="E158" s="4" t="s">
        <v>51</v>
      </c>
      <c r="G158" s="4" t="s">
        <v>51</v>
      </c>
      <c r="J158" s="5">
        <v>0.29999999999999999</v>
      </c>
      <c r="M158" s="6">
        <v>3.1499999999999999</v>
      </c>
      <c r="N158" s="7">
        <v>2000</v>
      </c>
      <c r="P158" s="1">
        <v>3</v>
      </c>
      <c r="Q158" s="2" t="s">
        <v>53</v>
      </c>
      <c r="R158" s="4" t="s">
        <v>51</v>
      </c>
      <c r="T158" s="7">
        <v>511</v>
      </c>
      <c r="U158" s="8">
        <v>0.22</v>
      </c>
      <c r="W158" s="7">
        <f>IF(R158="","",(T158*(1-U158)*(1+AE158))+V158)</f>
        <v>518.15400000000011</v>
      </c>
      <c r="Z158" s="9" t="str">
        <f>IF(S158="","",(X158*(1-Y158)*(1+AE158)))</f>
        <v/>
      </c>
      <c r="AA158" s="64">
        <f>IF(Eingabe!G158="x",libCalc!A158,IF(Eingabe!H158="x",libCalc!B158,IF(Eingabe!I158="x",libCalc!C158,"")))</f>
        <v>0.070685834705770348</v>
      </c>
      <c r="AB158" s="5">
        <f>IF(AA158="","",AA158*M158)</f>
        <v>0.22266037932317659</v>
      </c>
      <c r="AC158" s="10">
        <f>IF(AA158="","",N158*1000/(AA158*1000000))</f>
        <v>28.294212105225835</v>
      </c>
      <c r="AD158" s="11">
        <f>IF(AB158="","",MAX(Z158,W158)/AB158)</f>
        <v>2327.1046316144748</v>
      </c>
      <c r="AE158" s="8">
        <f ca="1">IF(N158="","",IF(LOOKUP(YEAR(C158),Teuerung!$A$4:$A$29,Teuerung!$D$4:$D$29)="",0,LOOKUP(YEAR(C158),Teuerung!$A$4:$A$29,Teuerung!$D$4:$D$29)))</f>
        <v>0.29999999999999999</v>
      </c>
      <c r="AF158" s="7">
        <f t="shared" ca="1" si="7"/>
        <v>1554.4620000000004</v>
      </c>
      <c r="AG158" s="2"/>
      <c r="AH158" s="1"/>
      <c r="AI158" s="1"/>
    </row>
    <row r="159">
      <c r="A159" s="2"/>
      <c r="B159" s="2"/>
      <c r="C159" s="3">
        <v>40793</v>
      </c>
      <c r="E159" s="4" t="s">
        <v>51</v>
      </c>
      <c r="G159" s="4" t="s">
        <v>51</v>
      </c>
      <c r="J159" s="5">
        <v>0.29999999999999999</v>
      </c>
      <c r="M159" s="6">
        <v>3.1499999999999999</v>
      </c>
      <c r="N159" s="7">
        <v>2000</v>
      </c>
      <c r="P159" s="1">
        <v>2</v>
      </c>
      <c r="Q159" s="2" t="s">
        <v>53</v>
      </c>
      <c r="R159" s="4" t="s">
        <v>51</v>
      </c>
      <c r="T159" s="7">
        <v>511</v>
      </c>
      <c r="U159" s="8">
        <v>0.22</v>
      </c>
      <c r="W159" s="7">
        <f>IF(R159="","",(T159*(1-U159)*(1+AE159))+V159)</f>
        <v>518.15400000000011</v>
      </c>
      <c r="Z159" s="9" t="str">
        <f>IF(S159="","",(X159*(1-Y159)*(1+AE159)))</f>
        <v/>
      </c>
      <c r="AA159" s="64">
        <f>IF(Eingabe!G159="x",libCalc!A159,IF(Eingabe!H159="x",libCalc!B159,IF(Eingabe!I159="x",libCalc!C159,"")))</f>
        <v>0.070685834705770348</v>
      </c>
      <c r="AB159" s="5">
        <f>IF(AA159="","",AA159*M159)</f>
        <v>0.22266037932317659</v>
      </c>
      <c r="AC159" s="10">
        <f>IF(AA159="","",N159*1000/(AA159*1000000))</f>
        <v>28.294212105225835</v>
      </c>
      <c r="AD159" s="11">
        <f>IF(AB159="","",MAX(Z159,W159)/AB159)</f>
        <v>2327.1046316144748</v>
      </c>
      <c r="AE159" s="8">
        <f ca="1">IF(N159="","",IF(LOOKUP(YEAR(C159),Teuerung!$A$4:$A$29,Teuerung!$D$4:$D$29)="",0,LOOKUP(YEAR(C159),Teuerung!$A$4:$A$29,Teuerung!$D$4:$D$29)))</f>
        <v>0.29999999999999999</v>
      </c>
      <c r="AF159" s="7">
        <f t="shared" ca="1" si="7"/>
        <v>1036.3080000000002</v>
      </c>
      <c r="AG159" s="2"/>
      <c r="AH159" s="1"/>
      <c r="AI159" s="1"/>
    </row>
    <row r="160">
      <c r="A160" s="2"/>
      <c r="B160" s="2"/>
      <c r="C160" s="3">
        <v>40793</v>
      </c>
      <c r="E160" s="4" t="s">
        <v>51</v>
      </c>
      <c r="G160" s="4" t="s">
        <v>51</v>
      </c>
      <c r="J160" s="5">
        <v>0.29999999999999999</v>
      </c>
      <c r="M160" s="6">
        <v>3.1499999999999999</v>
      </c>
      <c r="N160" s="7">
        <v>2750</v>
      </c>
      <c r="P160" s="1">
        <v>3</v>
      </c>
      <c r="Q160" s="2" t="s">
        <v>53</v>
      </c>
      <c r="R160" s="4" t="s">
        <v>51</v>
      </c>
      <c r="T160" s="7">
        <v>642</v>
      </c>
      <c r="U160" s="8">
        <v>0.22</v>
      </c>
      <c r="W160" s="7">
        <f>IF(R160="","",(T160*(1-U160)*(1+AE160))+V160)</f>
        <v>650.98800000000006</v>
      </c>
      <c r="Z160" s="9" t="str">
        <f>IF(S160="","",(X160*(1-Y160)*(1+AE160)))</f>
        <v/>
      </c>
      <c r="AA160" s="64">
        <f>IF(Eingabe!G160="x",libCalc!A160,IF(Eingabe!H160="x",libCalc!B160,IF(Eingabe!I160="x",libCalc!C160,"")))</f>
        <v>0.070685834705770348</v>
      </c>
      <c r="AB160" s="5">
        <f>IF(AA160="","",AA160*M160)</f>
        <v>0.22266037932317659</v>
      </c>
      <c r="AC160" s="10">
        <f>IF(AA160="","",N160*1000/(AA160*1000000))</f>
        <v>38.904541644685523</v>
      </c>
      <c r="AD160" s="11">
        <f>IF(AB160="","",MAX(Z160,W160)/AB160)</f>
        <v>2923.6813571359935</v>
      </c>
      <c r="AE160" s="8">
        <f ca="1">IF(N160="","",IF(LOOKUP(YEAR(C160),Teuerung!$A$4:$A$29,Teuerung!$D$4:$D$29)="",0,LOOKUP(YEAR(C160),Teuerung!$A$4:$A$29,Teuerung!$D$4:$D$29)))</f>
        <v>0.29999999999999999</v>
      </c>
      <c r="AF160" s="7">
        <f t="shared" ca="1" si="7"/>
        <v>1952.9640000000002</v>
      </c>
      <c r="AG160" s="2"/>
      <c r="AH160" s="1"/>
      <c r="AI160" s="1"/>
    </row>
    <row r="161">
      <c r="A161" s="2"/>
      <c r="B161" s="2"/>
      <c r="C161" s="3">
        <v>40793</v>
      </c>
      <c r="E161" s="4" t="s">
        <v>51</v>
      </c>
      <c r="G161" s="4" t="s">
        <v>51</v>
      </c>
      <c r="J161" s="5">
        <v>0.29999999999999999</v>
      </c>
      <c r="M161" s="6">
        <v>3.1499999999999999</v>
      </c>
      <c r="N161" s="7">
        <v>2750</v>
      </c>
      <c r="P161" s="1">
        <v>1</v>
      </c>
      <c r="Q161" s="2" t="s">
        <v>53</v>
      </c>
      <c r="R161" s="4" t="s">
        <v>51</v>
      </c>
      <c r="T161" s="7">
        <v>642</v>
      </c>
      <c r="U161" s="8">
        <v>0.22</v>
      </c>
      <c r="W161" s="7">
        <f>IF(R161="","",(T161*(1-U161)*(1+AE161))+V161)</f>
        <v>650.98800000000006</v>
      </c>
      <c r="Z161" s="9" t="str">
        <f>IF(S161="","",(X161*(1-Y161)*(1+AE161)))</f>
        <v/>
      </c>
      <c r="AA161" s="64">
        <f>IF(Eingabe!G161="x",libCalc!A161,IF(Eingabe!H161="x",libCalc!B161,IF(Eingabe!I161="x",libCalc!C161,"")))</f>
        <v>0.070685834705770348</v>
      </c>
      <c r="AB161" s="5">
        <f>IF(AA161="","",AA161*M161)</f>
        <v>0.22266037932317659</v>
      </c>
      <c r="AC161" s="10">
        <f>IF(AA161="","",N161*1000/(AA161*1000000))</f>
        <v>38.904541644685523</v>
      </c>
      <c r="AD161" s="11">
        <f>IF(AB161="","",MAX(Z161,W161)/AB161)</f>
        <v>2923.6813571359935</v>
      </c>
      <c r="AE161" s="8">
        <f ca="1">IF(N161="","",IF(LOOKUP(YEAR(C161),Teuerung!$A$4:$A$29,Teuerung!$D$4:$D$29)="",0,LOOKUP(YEAR(C161),Teuerung!$A$4:$A$29,Teuerung!$D$4:$D$29)))</f>
        <v>0.29999999999999999</v>
      </c>
      <c r="AF161" s="7">
        <f t="shared" ca="1" si="7"/>
        <v>650.98800000000006</v>
      </c>
      <c r="AG161" s="2"/>
      <c r="AH161" s="1"/>
      <c r="AI161" s="1"/>
    </row>
    <row r="162">
      <c r="A162" s="2"/>
      <c r="B162" s="2"/>
      <c r="C162" s="3">
        <v>40793</v>
      </c>
      <c r="E162" s="4" t="s">
        <v>51</v>
      </c>
      <c r="G162" s="4" t="s">
        <v>51</v>
      </c>
      <c r="J162" s="5">
        <v>0.29999999999999999</v>
      </c>
      <c r="M162" s="6">
        <v>3.2999999999999998</v>
      </c>
      <c r="N162" s="7">
        <v>100</v>
      </c>
      <c r="P162" s="1">
        <v>10</v>
      </c>
      <c r="Q162" s="2" t="s">
        <v>54</v>
      </c>
      <c r="R162" s="4" t="s">
        <v>51</v>
      </c>
      <c r="T162" s="7">
        <v>368</v>
      </c>
      <c r="U162" s="8">
        <v>0.031</v>
      </c>
      <c r="W162" s="7">
        <f>IF(R162="","",(T162*(1-U162)*(1+AE162))+V162)</f>
        <v>463.56959999999998</v>
      </c>
      <c r="Z162" s="9" t="str">
        <f>IF(S162="","",(X162*(1-Y162)*(1+AE162)))</f>
        <v/>
      </c>
      <c r="AA162" s="64">
        <f>IF(Eingabe!G162="x",libCalc!A162,IF(Eingabe!H162="x",libCalc!B162,IF(Eingabe!I162="x",libCalc!C162,"")))</f>
        <v>0.070685834705770348</v>
      </c>
      <c r="AB162" s="5">
        <f>IF(AA162="","",AA162*M162)</f>
        <v>0.23326325452904215</v>
      </c>
      <c r="AC162" s="10">
        <f>IF(AA162="","",N162*1000/(AA162*1000000))</f>
        <v>1.4147106052612919</v>
      </c>
      <c r="AD162" s="11">
        <f>IF(AB162="","",MAX(Z162,W162)/AB162)</f>
        <v>1987.3237254446512</v>
      </c>
      <c r="AE162" s="8">
        <f ca="1">IF(N162="","",IF(LOOKUP(YEAR(C162),Teuerung!$A$4:$A$29,Teuerung!$D$4:$D$29)="",0,LOOKUP(YEAR(C162),Teuerung!$A$4:$A$29,Teuerung!$D$4:$D$29)))</f>
        <v>0.29999999999999999</v>
      </c>
      <c r="AF162" s="7">
        <f t="shared" ca="1" si="7"/>
        <v>4635.6959999999999</v>
      </c>
      <c r="AG162" s="2"/>
      <c r="AH162" s="1"/>
      <c r="AI162" s="1"/>
    </row>
    <row r="163">
      <c r="A163" s="2"/>
      <c r="B163" s="2"/>
      <c r="C163" s="3">
        <v>40793</v>
      </c>
      <c r="E163" s="4" t="s">
        <v>51</v>
      </c>
      <c r="G163" s="4" t="s">
        <v>51</v>
      </c>
      <c r="J163" s="5">
        <v>0.29999999999999999</v>
      </c>
      <c r="M163" s="6">
        <v>3.2999999999999998</v>
      </c>
      <c r="N163" s="7">
        <v>400</v>
      </c>
      <c r="P163" s="1">
        <v>11</v>
      </c>
      <c r="Q163" s="2" t="s">
        <v>54</v>
      </c>
      <c r="R163" s="4" t="s">
        <v>51</v>
      </c>
      <c r="T163" s="7">
        <v>368</v>
      </c>
      <c r="U163" s="8">
        <v>0.031</v>
      </c>
      <c r="W163" s="7">
        <f>IF(R163="","",(T163*(1-U163)*(1+AE163))+V163)</f>
        <v>463.56959999999998</v>
      </c>
      <c r="Z163" s="9" t="str">
        <f>IF(S163="","",(X163*(1-Y163)*(1+AE163)))</f>
        <v/>
      </c>
      <c r="AA163" s="64">
        <f>IF(Eingabe!G163="x",libCalc!A163,IF(Eingabe!H163="x",libCalc!B163,IF(Eingabe!I163="x",libCalc!C163,"")))</f>
        <v>0.070685834705770348</v>
      </c>
      <c r="AB163" s="5">
        <f>IF(AA163="","",AA163*M163)</f>
        <v>0.23326325452904215</v>
      </c>
      <c r="AC163" s="10">
        <f>IF(AA163="","",N163*1000/(AA163*1000000))</f>
        <v>5.6588424210451675</v>
      </c>
      <c r="AD163" s="11">
        <f>IF(AB163="","",MAX(Z163,W163)/AB163)</f>
        <v>1987.3237254446512</v>
      </c>
      <c r="AE163" s="8">
        <f ca="1">IF(N163="","",IF(LOOKUP(YEAR(C163),Teuerung!$A$4:$A$29,Teuerung!$D$4:$D$29)="",0,LOOKUP(YEAR(C163),Teuerung!$A$4:$A$29,Teuerung!$D$4:$D$29)))</f>
        <v>0.29999999999999999</v>
      </c>
      <c r="AF163" s="7">
        <f t="shared" ca="1" si="7"/>
        <v>5099.2655999999997</v>
      </c>
      <c r="AG163" s="2"/>
      <c r="AH163" s="1"/>
      <c r="AI163" s="1"/>
    </row>
    <row r="164">
      <c r="A164" s="2"/>
      <c r="B164" s="2"/>
      <c r="C164" s="3">
        <v>40793</v>
      </c>
      <c r="E164" s="4" t="s">
        <v>51</v>
      </c>
      <c r="G164" s="4" t="s">
        <v>51</v>
      </c>
      <c r="J164" s="5">
        <v>0.29999999999999999</v>
      </c>
      <c r="M164" s="6">
        <v>3.2999999999999998</v>
      </c>
      <c r="N164" s="7">
        <v>500</v>
      </c>
      <c r="P164" s="1">
        <v>10</v>
      </c>
      <c r="Q164" s="2" t="s">
        <v>54</v>
      </c>
      <c r="R164" s="4" t="s">
        <v>51</v>
      </c>
      <c r="T164" s="7">
        <v>368</v>
      </c>
      <c r="U164" s="8">
        <v>0.031</v>
      </c>
      <c r="W164" s="7">
        <f>IF(R164="","",(T164*(1-U164)*(1+AE164))+V164)</f>
        <v>463.56959999999998</v>
      </c>
      <c r="Z164" s="9" t="str">
        <f>IF(S164="","",(X164*(1-Y164)*(1+AE164)))</f>
        <v/>
      </c>
      <c r="AA164" s="64">
        <f>IF(Eingabe!G164="x",libCalc!A164,IF(Eingabe!H164="x",libCalc!B164,IF(Eingabe!I164="x",libCalc!C164,"")))</f>
        <v>0.070685834705770348</v>
      </c>
      <c r="AB164" s="5">
        <f>IF(AA164="","",AA164*M164)</f>
        <v>0.23326325452904215</v>
      </c>
      <c r="AC164" s="10">
        <f>IF(AA164="","",N164*1000/(AA164*1000000))</f>
        <v>7.0735530263064588</v>
      </c>
      <c r="AD164" s="11">
        <f>IF(AB164="","",MAX(Z164,W164)/AB164)</f>
        <v>1987.3237254446512</v>
      </c>
      <c r="AE164" s="8">
        <f ca="1">IF(N164="","",IF(LOOKUP(YEAR(C164),Teuerung!$A$4:$A$29,Teuerung!$D$4:$D$29)="",0,LOOKUP(YEAR(C164),Teuerung!$A$4:$A$29,Teuerung!$D$4:$D$29)))</f>
        <v>0.29999999999999999</v>
      </c>
      <c r="AF164" s="7">
        <f t="shared" ca="1" si="7"/>
        <v>4635.6959999999999</v>
      </c>
      <c r="AG164" s="2"/>
      <c r="AH164" s="1"/>
      <c r="AI164" s="1"/>
    </row>
    <row r="165">
      <c r="A165" s="2"/>
      <c r="B165" s="2"/>
      <c r="C165" s="3">
        <v>40793</v>
      </c>
      <c r="E165" s="4" t="s">
        <v>51</v>
      </c>
      <c r="G165" s="4" t="s">
        <v>51</v>
      </c>
      <c r="J165" s="5">
        <v>0.29999999999999999</v>
      </c>
      <c r="M165" s="6">
        <v>3.2999999999999998</v>
      </c>
      <c r="N165" s="7">
        <v>500</v>
      </c>
      <c r="P165" s="1">
        <v>2</v>
      </c>
      <c r="Q165" s="2" t="s">
        <v>54</v>
      </c>
      <c r="R165" s="4" t="s">
        <v>51</v>
      </c>
      <c r="T165" s="7">
        <v>408</v>
      </c>
      <c r="U165" s="8">
        <v>0.031</v>
      </c>
      <c r="W165" s="7">
        <f>IF(R165="","",(T165*(1-U165)*(1+AE165))+V165)</f>
        <v>513.95759999999996</v>
      </c>
      <c r="Z165" s="9" t="str">
        <f>IF(S165="","",(X165*(1-Y165)*(1+AE165)))</f>
        <v/>
      </c>
      <c r="AA165" s="64">
        <f>IF(Eingabe!G165="x",libCalc!A165,IF(Eingabe!H165="x",libCalc!B165,IF(Eingabe!I165="x",libCalc!C165,"")))</f>
        <v>0.070685834705770348</v>
      </c>
      <c r="AB165" s="5">
        <f>IF(AA165="","",AA165*M165)</f>
        <v>0.23326325452904215</v>
      </c>
      <c r="AC165" s="10">
        <f>IF(AA165="","",N165*1000/(AA165*1000000))</f>
        <v>7.0735530263064588</v>
      </c>
      <c r="AD165" s="11">
        <f>IF(AB165="","",MAX(Z165,W165)/AB165)</f>
        <v>2203.3371738625483</v>
      </c>
      <c r="AE165" s="8">
        <f ca="1">IF(N165="","",IF(LOOKUP(YEAR(C165),Teuerung!$A$4:$A$29,Teuerung!$D$4:$D$29)="",0,LOOKUP(YEAR(C165),Teuerung!$A$4:$A$29,Teuerung!$D$4:$D$29)))</f>
        <v>0.29999999999999999</v>
      </c>
      <c r="AF165" s="7">
        <f t="shared" ca="1" si="7"/>
        <v>1027.9151999999999</v>
      </c>
      <c r="AG165" s="2"/>
      <c r="AH165" s="1"/>
      <c r="AI165" s="1"/>
    </row>
    <row r="166">
      <c r="A166" s="2"/>
      <c r="B166" s="2"/>
      <c r="C166" s="3">
        <v>40793</v>
      </c>
      <c r="E166" s="4" t="s">
        <v>51</v>
      </c>
      <c r="G166" s="4" t="s">
        <v>51</v>
      </c>
      <c r="J166" s="5">
        <v>0.29999999999999999</v>
      </c>
      <c r="M166" s="6">
        <v>3.2999999999999998</v>
      </c>
      <c r="N166" s="7">
        <v>600</v>
      </c>
      <c r="P166" s="1">
        <v>6</v>
      </c>
      <c r="Q166" s="2" t="s">
        <v>54</v>
      </c>
      <c r="R166" s="4" t="s">
        <v>51</v>
      </c>
      <c r="T166" s="7">
        <v>375</v>
      </c>
      <c r="U166" s="8">
        <v>0.031</v>
      </c>
      <c r="W166" s="7">
        <f>IF(R166="","",(T166*(1-U166)*(1+AE166))+V166)</f>
        <v>472.38749999999999</v>
      </c>
      <c r="Z166" s="9" t="str">
        <f>IF(S166="","",(X166*(1-Y166)*(1+AE166)))</f>
        <v/>
      </c>
      <c r="AA166" s="64">
        <f>IF(Eingabe!G166="x",libCalc!A166,IF(Eingabe!H166="x",libCalc!B166,IF(Eingabe!I166="x",libCalc!C166,"")))</f>
        <v>0.070685834705770348</v>
      </c>
      <c r="AB166" s="5">
        <f>IF(AA166="","",AA166*M166)</f>
        <v>0.23326325452904215</v>
      </c>
      <c r="AC166" s="10">
        <f>IF(AA166="","",N166*1000/(AA166*1000000))</f>
        <v>8.4882636315677509</v>
      </c>
      <c r="AD166" s="11">
        <f>IF(AB166="","",MAX(Z166,W166)/AB166)</f>
        <v>2025.1260789177834</v>
      </c>
      <c r="AE166" s="8">
        <f ca="1">IF(N166="","",IF(LOOKUP(YEAR(C166),Teuerung!$A$4:$A$29,Teuerung!$D$4:$D$29)="",0,LOOKUP(YEAR(C166),Teuerung!$A$4:$A$29,Teuerung!$D$4:$D$29)))</f>
        <v>0.29999999999999999</v>
      </c>
      <c r="AF166" s="7">
        <f t="shared" ca="1" si="7"/>
        <v>2834.3249999999998</v>
      </c>
      <c r="AG166" s="2"/>
      <c r="AH166" s="1"/>
      <c r="AI166" s="1"/>
    </row>
    <row r="167">
      <c r="A167" s="2"/>
      <c r="B167" s="2"/>
      <c r="C167" s="3">
        <v>40793</v>
      </c>
      <c r="E167" s="4" t="s">
        <v>51</v>
      </c>
      <c r="G167" s="4" t="s">
        <v>51</v>
      </c>
      <c r="J167" s="5">
        <v>0.29999999999999999</v>
      </c>
      <c r="M167" s="6">
        <v>3.2999999999999998</v>
      </c>
      <c r="N167" s="7">
        <v>700</v>
      </c>
      <c r="P167" s="1">
        <v>11</v>
      </c>
      <c r="Q167" s="2" t="s">
        <v>54</v>
      </c>
      <c r="R167" s="4" t="s">
        <v>51</v>
      </c>
      <c r="T167" s="7">
        <v>362</v>
      </c>
      <c r="U167" s="8">
        <v>0.031</v>
      </c>
      <c r="W167" s="7">
        <f>IF(R167="","",(T167*(1-U167)*(1+AE167))+V167)</f>
        <v>456.01139999999998</v>
      </c>
      <c r="Z167" s="9" t="str">
        <f>IF(S167="","",(X167*(1-Y167)*(1+AE167)))</f>
        <v/>
      </c>
      <c r="AA167" s="64">
        <f>IF(Eingabe!G167="x",libCalc!A167,IF(Eingabe!H167="x",libCalc!B167,IF(Eingabe!I167="x",libCalc!C167,"")))</f>
        <v>0.070685834705770348</v>
      </c>
      <c r="AB167" s="5">
        <f>IF(AA167="","",AA167*M167)</f>
        <v>0.23326325452904215</v>
      </c>
      <c r="AC167" s="10">
        <f>IF(AA167="","",N167*1000/(AA167*1000000))</f>
        <v>9.9029742368290421</v>
      </c>
      <c r="AD167" s="11">
        <f>IF(AB167="","",MAX(Z167,W167)/AB167)</f>
        <v>1954.9217081819668</v>
      </c>
      <c r="AE167" s="8">
        <f ca="1">IF(N167="","",IF(LOOKUP(YEAR(C167),Teuerung!$A$4:$A$29,Teuerung!$D$4:$D$29)="",0,LOOKUP(YEAR(C167),Teuerung!$A$4:$A$29,Teuerung!$D$4:$D$29)))</f>
        <v>0.29999999999999999</v>
      </c>
      <c r="AF167" s="7">
        <f t="shared" ca="1" si="7"/>
        <v>5016.1253999999999</v>
      </c>
      <c r="AG167" s="2"/>
      <c r="AH167" s="1"/>
      <c r="AI167" s="1"/>
    </row>
    <row r="168">
      <c r="A168" s="2"/>
      <c r="B168" s="2"/>
      <c r="C168" s="3">
        <v>40793</v>
      </c>
      <c r="E168" s="4" t="s">
        <v>51</v>
      </c>
      <c r="G168" s="4" t="s">
        <v>51</v>
      </c>
      <c r="J168" s="5">
        <v>0.29999999999999999</v>
      </c>
      <c r="M168" s="6">
        <v>3.5150000000000001</v>
      </c>
      <c r="N168" s="7">
        <v>1000</v>
      </c>
      <c r="P168" s="1">
        <v>8</v>
      </c>
      <c r="Q168" s="2" t="s">
        <v>54</v>
      </c>
      <c r="R168" s="4" t="s">
        <v>51</v>
      </c>
      <c r="T168" s="7">
        <v>380</v>
      </c>
      <c r="U168" s="8">
        <v>0.031</v>
      </c>
      <c r="W168" s="7">
        <f>IF(R168="","",(T168*(1-U168)*(1+AE168))+V168)</f>
        <v>478.68599999999998</v>
      </c>
      <c r="Z168" s="9" t="str">
        <f>IF(S168="","",(X168*(1-Y168)*(1+AE168)))</f>
        <v/>
      </c>
      <c r="AA168" s="64">
        <f>IF(Eingabe!G168="x",libCalc!A168,IF(Eingabe!H168="x",libCalc!B168,IF(Eingabe!I168="x",libCalc!C168,"")))</f>
        <v>0.070685834705770348</v>
      </c>
      <c r="AB168" s="5">
        <f>IF(AA168="","",AA168*M168)</f>
        <v>0.24846070899078279</v>
      </c>
      <c r="AC168" s="10">
        <f>IF(AA168="","",N168*1000/(AA168*1000000))</f>
        <v>14.147106052612918</v>
      </c>
      <c r="AD168" s="11">
        <f>IF(AB168="","",MAX(Z168,W168)/AB168)</f>
        <v>1926.6064318352965</v>
      </c>
      <c r="AE168" s="8">
        <f ca="1">IF(N168="","",IF(LOOKUP(YEAR(C168),Teuerung!$A$4:$A$29,Teuerung!$D$4:$D$29)="",0,LOOKUP(YEAR(C168),Teuerung!$A$4:$A$29,Teuerung!$D$4:$D$29)))</f>
        <v>0.29999999999999999</v>
      </c>
      <c r="AF168" s="7">
        <f t="shared" ca="1" si="7"/>
        <v>3829.4879999999998</v>
      </c>
      <c r="AG168" s="2"/>
      <c r="AH168" s="1"/>
      <c r="AI168" s="1"/>
    </row>
    <row r="169">
      <c r="A169" s="2"/>
      <c r="B169" s="2"/>
      <c r="C169" s="3">
        <v>40793</v>
      </c>
      <c r="E169" s="4" t="s">
        <v>51</v>
      </c>
      <c r="G169" s="4" t="s">
        <v>51</v>
      </c>
      <c r="J169" s="5">
        <v>0.29999999999999999</v>
      </c>
      <c r="M169" s="6">
        <v>3.5150000000000001</v>
      </c>
      <c r="N169" s="7">
        <v>1000</v>
      </c>
      <c r="P169" s="1">
        <v>3</v>
      </c>
      <c r="Q169" s="2" t="s">
        <v>54</v>
      </c>
      <c r="R169" s="4" t="s">
        <v>51</v>
      </c>
      <c r="T169" s="7">
        <v>381</v>
      </c>
      <c r="U169" s="8">
        <v>0.031</v>
      </c>
      <c r="W169" s="7">
        <f>IF(R169="","",(T169*(1-U169)*(1+AE169))+V169)</f>
        <v>479.94569999999999</v>
      </c>
      <c r="Z169" s="9" t="str">
        <f>IF(S169="","",(X169*(1-Y169)*(1+AE169)))</f>
        <v/>
      </c>
      <c r="AA169" s="64">
        <f>IF(Eingabe!G169="x",libCalc!A169,IF(Eingabe!H169="x",libCalc!B169,IF(Eingabe!I169="x",libCalc!C169,"")))</f>
        <v>0.070685834705770348</v>
      </c>
      <c r="AB169" s="5">
        <f>IF(AA169="","",AA169*M169)</f>
        <v>0.24846070899078279</v>
      </c>
      <c r="AC169" s="10">
        <f>IF(AA169="","",N169*1000/(AA169*1000000))</f>
        <v>14.147106052612918</v>
      </c>
      <c r="AD169" s="11">
        <f>IF(AB169="","",MAX(Z169,W169)/AB169)</f>
        <v>1931.6764487611788</v>
      </c>
      <c r="AE169" s="8">
        <f ca="1">IF(N169="","",IF(LOOKUP(YEAR(C169),Teuerung!$A$4:$A$29,Teuerung!$D$4:$D$29)="",0,LOOKUP(YEAR(C169),Teuerung!$A$4:$A$29,Teuerung!$D$4:$D$29)))</f>
        <v>0.29999999999999999</v>
      </c>
      <c r="AF169" s="7">
        <f t="shared" ca="1" si="7"/>
        <v>1439.8371</v>
      </c>
      <c r="AG169" s="2"/>
      <c r="AH169" s="1"/>
      <c r="AI169" s="1"/>
    </row>
    <row r="170">
      <c r="A170" s="2"/>
      <c r="B170" s="2"/>
      <c r="C170" s="3">
        <v>40793</v>
      </c>
      <c r="E170" s="4" t="s">
        <v>51</v>
      </c>
      <c r="G170" s="4" t="s">
        <v>51</v>
      </c>
      <c r="J170" s="5">
        <v>0.29999999999999999</v>
      </c>
      <c r="M170" s="6">
        <v>3.2999999999999998</v>
      </c>
      <c r="N170" s="7">
        <v>1000</v>
      </c>
      <c r="P170" s="1">
        <v>4</v>
      </c>
      <c r="Q170" s="2" t="s">
        <v>54</v>
      </c>
      <c r="R170" s="4" t="s">
        <v>51</v>
      </c>
      <c r="T170" s="7">
        <v>383</v>
      </c>
      <c r="U170" s="8">
        <v>0.031</v>
      </c>
      <c r="W170" s="7">
        <f>IF(R170="","",(T170*(1-U170)*(1+AE170))+V170)</f>
        <v>482.46510000000001</v>
      </c>
      <c r="Z170" s="9" t="str">
        <f>IF(S170="","",(X170*(1-Y170)*(1+AE170)))</f>
        <v/>
      </c>
      <c r="AA170" s="64">
        <f>IF(Eingabe!G170="x",libCalc!A170,IF(Eingabe!H170="x",libCalc!B170,IF(Eingabe!I170="x",libCalc!C170,"")))</f>
        <v>0.070685834705770348</v>
      </c>
      <c r="AB170" s="5">
        <f>IF(AA170="","",AA170*M170)</f>
        <v>0.23326325452904215</v>
      </c>
      <c r="AC170" s="10">
        <f>IF(AA170="","",N170*1000/(AA170*1000000))</f>
        <v>14.147106052612918</v>
      </c>
      <c r="AD170" s="11">
        <f>IF(AB170="","",MAX(Z170,W170)/AB170)</f>
        <v>2068.3287686013628</v>
      </c>
      <c r="AE170" s="8">
        <f ca="1">IF(N170="","",IF(LOOKUP(YEAR(C170),Teuerung!$A$4:$A$29,Teuerung!$D$4:$D$29)="",0,LOOKUP(YEAR(C170),Teuerung!$A$4:$A$29,Teuerung!$D$4:$D$29)))</f>
        <v>0.29999999999999999</v>
      </c>
      <c r="AF170" s="7">
        <f t="shared" ca="1" si="7"/>
        <v>1929.8604</v>
      </c>
      <c r="AG170" s="2"/>
      <c r="AH170" s="1"/>
      <c r="AI170" s="1"/>
    </row>
    <row r="171">
      <c r="A171" s="2"/>
      <c r="B171" s="2"/>
      <c r="C171" s="3">
        <v>40793</v>
      </c>
      <c r="E171" s="4" t="s">
        <v>51</v>
      </c>
      <c r="G171" s="4" t="s">
        <v>51</v>
      </c>
      <c r="J171" s="5">
        <v>0.29999999999999999</v>
      </c>
      <c r="M171" s="6">
        <v>3.2999999999999998</v>
      </c>
      <c r="N171" s="7">
        <v>1000</v>
      </c>
      <c r="P171" s="1">
        <v>1</v>
      </c>
      <c r="Q171" s="2" t="s">
        <v>54</v>
      </c>
      <c r="R171" s="4" t="s">
        <v>51</v>
      </c>
      <c r="T171" s="7">
        <v>453</v>
      </c>
      <c r="U171" s="8">
        <v>0.031</v>
      </c>
      <c r="W171" s="7">
        <f>IF(R171="","",(T171*(1-U171)*(1+AE171))+V171)</f>
        <v>570.64409999999998</v>
      </c>
      <c r="Z171" s="9" t="str">
        <f>IF(S171="","",(X171*(1-Y171)*(1+AE171)))</f>
        <v/>
      </c>
      <c r="AA171" s="64">
        <f>IF(Eingabe!G171="x",libCalc!A171,IF(Eingabe!H171="x",libCalc!B171,IF(Eingabe!I171="x",libCalc!C171,"")))</f>
        <v>0.070685834705770348</v>
      </c>
      <c r="AB171" s="5">
        <f>IF(AA171="","",AA171*M171)</f>
        <v>0.23326325452904215</v>
      </c>
      <c r="AC171" s="10">
        <f>IF(AA171="","",N171*1000/(AA171*1000000))</f>
        <v>14.147106052612918</v>
      </c>
      <c r="AD171" s="11">
        <f>IF(AB171="","",MAX(Z171,W171)/AB171)</f>
        <v>2446.3523033326824</v>
      </c>
      <c r="AE171" s="8">
        <f ca="1">IF(N171="","",IF(LOOKUP(YEAR(C171),Teuerung!$A$4:$A$29,Teuerung!$D$4:$D$29)="",0,LOOKUP(YEAR(C171),Teuerung!$A$4:$A$29,Teuerung!$D$4:$D$29)))</f>
        <v>0.29999999999999999</v>
      </c>
      <c r="AF171" s="7">
        <f t="shared" ca="1" si="7"/>
        <v>570.64409999999998</v>
      </c>
      <c r="AG171" s="2"/>
      <c r="AH171" s="1"/>
      <c r="AI171" s="1"/>
    </row>
    <row r="172">
      <c r="A172" s="2"/>
      <c r="B172" s="2"/>
      <c r="C172" s="3">
        <v>40793</v>
      </c>
      <c r="E172" s="4" t="s">
        <v>51</v>
      </c>
      <c r="G172" s="4" t="s">
        <v>51</v>
      </c>
      <c r="J172" s="5">
        <v>0.29999999999999999</v>
      </c>
      <c r="M172" s="6">
        <v>2.7200000000000002</v>
      </c>
      <c r="N172" s="7">
        <v>1000</v>
      </c>
      <c r="P172" s="1">
        <v>3</v>
      </c>
      <c r="Q172" s="2" t="s">
        <v>54</v>
      </c>
      <c r="R172" s="4" t="s">
        <v>51</v>
      </c>
      <c r="T172" s="7">
        <v>381</v>
      </c>
      <c r="U172" s="8">
        <v>0.031</v>
      </c>
      <c r="W172" s="7">
        <f>IF(R172="","",(T172*(1-U172)*(1+AE172))+V172)</f>
        <v>479.94569999999999</v>
      </c>
      <c r="Z172" s="9" t="str">
        <f>IF(S172="","",(X172*(1-Y172)*(1+AE172)))</f>
        <v/>
      </c>
      <c r="AA172" s="64">
        <f>IF(Eingabe!G172="x",libCalc!A172,IF(Eingabe!H172="x",libCalc!B172,IF(Eingabe!I172="x",libCalc!C172,"")))</f>
        <v>0.070685834705770348</v>
      </c>
      <c r="AB172" s="5">
        <f>IF(AA172="","",AA172*M172)</f>
        <v>0.19226547039969535</v>
      </c>
      <c r="AC172" s="10">
        <f>IF(AA172="","",N172*1000/(AA172*1000000))</f>
        <v>14.147106052612918</v>
      </c>
      <c r="AD172" s="11">
        <f>IF(AB172="","",MAX(Z172,W172)/AB172)</f>
        <v>2496.2657049248323</v>
      </c>
      <c r="AE172" s="8">
        <f ca="1">IF(N172="","",IF(LOOKUP(YEAR(C172),Teuerung!$A$4:$A$29,Teuerung!$D$4:$D$29)="",0,LOOKUP(YEAR(C172),Teuerung!$A$4:$A$29,Teuerung!$D$4:$D$29)))</f>
        <v>0.29999999999999999</v>
      </c>
      <c r="AF172" s="7">
        <f t="shared" ca="1" si="7"/>
        <v>1439.8371</v>
      </c>
      <c r="AG172" s="2"/>
      <c r="AH172" s="1"/>
      <c r="AI172" s="1"/>
    </row>
    <row r="173">
      <c r="A173" s="2"/>
      <c r="B173" s="2"/>
      <c r="C173" s="3">
        <v>40793</v>
      </c>
      <c r="E173" s="4" t="s">
        <v>51</v>
      </c>
      <c r="G173" s="4" t="s">
        <v>51</v>
      </c>
      <c r="J173" s="5">
        <v>0.29999999999999999</v>
      </c>
      <c r="M173" s="6">
        <v>2.6800000000000002</v>
      </c>
      <c r="N173" s="7">
        <v>1000</v>
      </c>
      <c r="P173" s="1">
        <v>4</v>
      </c>
      <c r="Q173" s="2" t="s">
        <v>54</v>
      </c>
      <c r="R173" s="4" t="s">
        <v>51</v>
      </c>
      <c r="T173" s="7">
        <v>369</v>
      </c>
      <c r="U173" s="8">
        <v>0.031</v>
      </c>
      <c r="W173" s="7">
        <f>IF(R173="","",(T173*(1-U173)*(1+AE173))+V173)</f>
        <v>464.82929999999999</v>
      </c>
      <c r="Z173" s="9" t="str">
        <f>IF(S173="","",(X173*(1-Y173)*(1+AE173)))</f>
        <v/>
      </c>
      <c r="AA173" s="64">
        <f>IF(Eingabe!G173="x",libCalc!A173,IF(Eingabe!H173="x",libCalc!B173,IF(Eingabe!I173="x",libCalc!C173,"")))</f>
        <v>0.070685834705770348</v>
      </c>
      <c r="AB173" s="5">
        <f>IF(AA173="","",AA173*M173)</f>
        <v>0.18943803701146456</v>
      </c>
      <c r="AC173" s="10">
        <f>IF(AA173="","",N173*1000/(AA173*1000000))</f>
        <v>14.147106052612918</v>
      </c>
      <c r="AD173" s="11">
        <f>IF(AB173="","",MAX(Z173,W173)/AB173)</f>
        <v>2453.7273893514275</v>
      </c>
      <c r="AE173" s="8">
        <f ca="1">IF(N173="","",IF(LOOKUP(YEAR(C173),Teuerung!$A$4:$A$29,Teuerung!$D$4:$D$29)="",0,LOOKUP(YEAR(C173),Teuerung!$A$4:$A$29,Teuerung!$D$4:$D$29)))</f>
        <v>0.29999999999999999</v>
      </c>
      <c r="AF173" s="7">
        <f t="shared" ca="1" si="7"/>
        <v>1859.3172</v>
      </c>
      <c r="AG173" s="2"/>
      <c r="AH173" s="1"/>
      <c r="AI173" s="1"/>
    </row>
    <row r="174">
      <c r="A174" s="2"/>
      <c r="B174" s="2"/>
      <c r="C174" s="3">
        <v>40793</v>
      </c>
      <c r="E174" s="4" t="s">
        <v>51</v>
      </c>
      <c r="G174" s="4" t="s">
        <v>51</v>
      </c>
      <c r="J174" s="5">
        <v>0.29999999999999999</v>
      </c>
      <c r="M174" s="6">
        <v>3.2999999999999998</v>
      </c>
      <c r="N174" s="7">
        <v>1200</v>
      </c>
      <c r="P174" s="1">
        <v>1</v>
      </c>
      <c r="Q174" s="2" t="s">
        <v>54</v>
      </c>
      <c r="R174" s="4" t="s">
        <v>51</v>
      </c>
      <c r="T174" s="7">
        <v>453</v>
      </c>
      <c r="U174" s="8">
        <v>0.031</v>
      </c>
      <c r="W174" s="7">
        <f>IF(R174="","",(T174*(1-U174)*(1+AE174))+V174)</f>
        <v>570.64409999999998</v>
      </c>
      <c r="Z174" s="9" t="str">
        <f>IF(S174="","",(X174*(1-Y174)*(1+AE174)))</f>
        <v/>
      </c>
      <c r="AA174" s="64">
        <f>IF(Eingabe!G174="x",libCalc!A174,IF(Eingabe!H174="x",libCalc!B174,IF(Eingabe!I174="x",libCalc!C174,"")))</f>
        <v>0.070685834705770348</v>
      </c>
      <c r="AB174" s="5">
        <f>IF(AA174="","",AA174*M174)</f>
        <v>0.23326325452904215</v>
      </c>
      <c r="AC174" s="10">
        <f>IF(AA174="","",N174*1000/(AA174*1000000))</f>
        <v>16.976527263135502</v>
      </c>
      <c r="AD174" s="11">
        <f>IF(AB174="","",MAX(Z174,W174)/AB174)</f>
        <v>2446.3523033326824</v>
      </c>
      <c r="AE174" s="8">
        <f ca="1">IF(N174="","",IF(LOOKUP(YEAR(C174),Teuerung!$A$4:$A$29,Teuerung!$D$4:$D$29)="",0,LOOKUP(YEAR(C174),Teuerung!$A$4:$A$29,Teuerung!$D$4:$D$29)))</f>
        <v>0.29999999999999999</v>
      </c>
      <c r="AF174" s="7">
        <f t="shared" ca="1" si="7"/>
        <v>570.64409999999998</v>
      </c>
      <c r="AG174" s="2"/>
      <c r="AH174" s="1"/>
      <c r="AI174" s="1"/>
    </row>
    <row r="175">
      <c r="A175" s="2"/>
      <c r="B175" s="2"/>
      <c r="C175" s="3">
        <v>40793</v>
      </c>
      <c r="E175" s="4" t="s">
        <v>51</v>
      </c>
      <c r="G175" s="4" t="s">
        <v>51</v>
      </c>
      <c r="J175" s="5">
        <v>0.29999999999999999</v>
      </c>
      <c r="M175" s="6">
        <v>3.2999999999999998</v>
      </c>
      <c r="N175" s="7">
        <v>1200</v>
      </c>
      <c r="P175" s="1">
        <v>11</v>
      </c>
      <c r="Q175" s="2" t="s">
        <v>54</v>
      </c>
      <c r="R175" s="4" t="s">
        <v>51</v>
      </c>
      <c r="T175" s="7">
        <v>362</v>
      </c>
      <c r="U175" s="8">
        <v>0.031</v>
      </c>
      <c r="W175" s="7">
        <f>IF(R175="","",(T175*(1-U175)*(1+AE175))+V175)</f>
        <v>456.01139999999998</v>
      </c>
      <c r="Z175" s="9" t="str">
        <f>IF(S175="","",(X175*(1-Y175)*(1+AE175)))</f>
        <v/>
      </c>
      <c r="AA175" s="64">
        <f>IF(Eingabe!G175="x",libCalc!A175,IF(Eingabe!H175="x",libCalc!B175,IF(Eingabe!I175="x",libCalc!C175,"")))</f>
        <v>0.070685834705770348</v>
      </c>
      <c r="AB175" s="5">
        <f>IF(AA175="","",AA175*M175)</f>
        <v>0.23326325452904215</v>
      </c>
      <c r="AC175" s="10">
        <f>IF(AA175="","",N175*1000/(AA175*1000000))</f>
        <v>16.976527263135502</v>
      </c>
      <c r="AD175" s="11">
        <f>IF(AB175="","",MAX(Z175,W175)/AB175)</f>
        <v>1954.9217081819668</v>
      </c>
      <c r="AE175" s="8">
        <f ca="1">IF(N175="","",IF(LOOKUP(YEAR(C175),Teuerung!$A$4:$A$29,Teuerung!$D$4:$D$29)="",0,LOOKUP(YEAR(C175),Teuerung!$A$4:$A$29,Teuerung!$D$4:$D$29)))</f>
        <v>0.29999999999999999</v>
      </c>
      <c r="AF175" s="7">
        <f t="shared" ca="1" si="7"/>
        <v>5016.1253999999999</v>
      </c>
      <c r="AG175" s="2"/>
      <c r="AH175" s="1"/>
      <c r="AI175" s="1"/>
    </row>
    <row r="176">
      <c r="A176" s="2"/>
      <c r="B176" s="2"/>
      <c r="C176" s="3">
        <v>40793</v>
      </c>
      <c r="E176" s="4" t="s">
        <v>51</v>
      </c>
      <c r="G176" s="4" t="s">
        <v>51</v>
      </c>
      <c r="J176" s="5">
        <v>0.29999999999999999</v>
      </c>
      <c r="M176" s="6">
        <v>3.2999999999999998</v>
      </c>
      <c r="N176" s="7">
        <v>1200</v>
      </c>
      <c r="P176" s="1">
        <v>7</v>
      </c>
      <c r="Q176" s="2" t="s">
        <v>54</v>
      </c>
      <c r="R176" s="4" t="s">
        <v>51</v>
      </c>
      <c r="T176" s="7">
        <v>368</v>
      </c>
      <c r="U176" s="8">
        <v>0.031</v>
      </c>
      <c r="W176" s="7">
        <f>IF(R176="","",(T176*(1-U176)*(1+AE176))+V176)</f>
        <v>463.56959999999998</v>
      </c>
      <c r="Z176" s="9" t="str">
        <f>IF(S176="","",(X176*(1-Y176)*(1+AE176)))</f>
        <v/>
      </c>
      <c r="AA176" s="64">
        <f>IF(Eingabe!G176="x",libCalc!A176,IF(Eingabe!H176="x",libCalc!B176,IF(Eingabe!I176="x",libCalc!C176,"")))</f>
        <v>0.070685834705770348</v>
      </c>
      <c r="AB176" s="5">
        <f>IF(AA176="","",AA176*M176)</f>
        <v>0.23326325452904215</v>
      </c>
      <c r="AC176" s="10">
        <f>IF(AA176="","",N176*1000/(AA176*1000000))</f>
        <v>16.976527263135502</v>
      </c>
      <c r="AD176" s="11">
        <f>IF(AB176="","",MAX(Z176,W176)/AB176)</f>
        <v>1987.3237254446512</v>
      </c>
      <c r="AE176" s="8">
        <f ca="1">IF(N176="","",IF(LOOKUP(YEAR(C176),Teuerung!$A$4:$A$29,Teuerung!$D$4:$D$29)="",0,LOOKUP(YEAR(C176),Teuerung!$A$4:$A$29,Teuerung!$D$4:$D$29)))</f>
        <v>0.29999999999999999</v>
      </c>
      <c r="AF176" s="7">
        <f t="shared" ca="1" si="7"/>
        <v>3244.9872</v>
      </c>
      <c r="AG176" s="2"/>
      <c r="AH176" s="1"/>
      <c r="AI176" s="1"/>
    </row>
    <row r="177">
      <c r="A177" s="2"/>
      <c r="B177" s="2"/>
      <c r="C177" s="3">
        <v>40793</v>
      </c>
      <c r="E177" s="4" t="s">
        <v>51</v>
      </c>
      <c r="G177" s="4" t="s">
        <v>51</v>
      </c>
      <c r="J177" s="5">
        <v>0.29999999999999999</v>
      </c>
      <c r="M177" s="6">
        <v>2.6400000000000001</v>
      </c>
      <c r="N177" s="7">
        <v>1300</v>
      </c>
      <c r="P177" s="1">
        <v>6</v>
      </c>
      <c r="Q177" s="2" t="s">
        <v>54</v>
      </c>
      <c r="R177" s="4" t="s">
        <v>51</v>
      </c>
      <c r="T177" s="7">
        <v>330</v>
      </c>
      <c r="U177" s="8">
        <v>0.031</v>
      </c>
      <c r="W177" s="7">
        <f>IF(R177="","",(T177*(1-U177)*(1+AE177))+V177)</f>
        <v>415.70099999999996</v>
      </c>
      <c r="Z177" s="9" t="str">
        <f>IF(S177="","",(X177*(1-Y177)*(1+AE177)))</f>
        <v/>
      </c>
      <c r="AA177" s="64">
        <f>IF(Eingabe!G177="x",libCalc!A177,IF(Eingabe!H177="x",libCalc!B177,IF(Eingabe!I177="x",libCalc!C177,"")))</f>
        <v>0.070685834705770348</v>
      </c>
      <c r="AB177" s="5">
        <f>IF(AA177="","",AA177*M177)</f>
        <v>0.18661060362323373</v>
      </c>
      <c r="AC177" s="10">
        <f>IF(AA177="","",N177*1000/(AA177*1000000))</f>
        <v>18.391237868396793</v>
      </c>
      <c r="AD177" s="11">
        <f>IF(AB177="","",MAX(Z177,W177)/AB177)</f>
        <v>2227.6386868095615</v>
      </c>
      <c r="AE177" s="8">
        <f ca="1">IF(N177="","",IF(LOOKUP(YEAR(C177),Teuerung!$A$4:$A$29,Teuerung!$D$4:$D$29)="",0,LOOKUP(YEAR(C177),Teuerung!$A$4:$A$29,Teuerung!$D$4:$D$29)))</f>
        <v>0.29999999999999999</v>
      </c>
      <c r="AF177" s="7">
        <f t="shared" ca="1" si="7"/>
        <v>2494.2059999999997</v>
      </c>
      <c r="AG177" s="2"/>
      <c r="AH177" s="1"/>
      <c r="AI177" s="1"/>
    </row>
    <row r="178">
      <c r="A178" s="2"/>
      <c r="B178" s="2"/>
      <c r="C178" s="3">
        <v>40793</v>
      </c>
      <c r="E178" s="4" t="s">
        <v>51</v>
      </c>
      <c r="G178" s="4" t="s">
        <v>51</v>
      </c>
      <c r="J178" s="5">
        <v>0.29999999999999999</v>
      </c>
      <c r="M178" s="6">
        <v>2.6600000000000001</v>
      </c>
      <c r="N178" s="7">
        <v>1500</v>
      </c>
      <c r="P178" s="1">
        <v>1</v>
      </c>
      <c r="Q178" s="2" t="s">
        <v>54</v>
      </c>
      <c r="R178" s="4" t="s">
        <v>51</v>
      </c>
      <c r="T178" s="7">
        <v>415</v>
      </c>
      <c r="U178" s="8">
        <v>0.031</v>
      </c>
      <c r="W178" s="7">
        <f>IF(R178="","",(T178*(1-U178)*(1+AE178))+V178)</f>
        <v>522.77549999999997</v>
      </c>
      <c r="Z178" s="9" t="str">
        <f>IF(S178="","",(X178*(1-Y178)*(1+AE178)))</f>
        <v/>
      </c>
      <c r="AA178" s="64">
        <f>IF(Eingabe!G178="x",libCalc!A178,IF(Eingabe!H178="x",libCalc!B178,IF(Eingabe!I178="x",libCalc!C178,"")))</f>
        <v>0.070685834705770348</v>
      </c>
      <c r="AB178" s="5">
        <f>IF(AA178="","",AA178*M178)</f>
        <v>0.18802432031734914</v>
      </c>
      <c r="AC178" s="10">
        <f>IF(AA178="","",N178*1000/(AA178*1000000))</f>
        <v>21.220659078919379</v>
      </c>
      <c r="AD178" s="11">
        <f>IF(AB178="","",MAX(Z178,W178)/AB178)</f>
        <v>2780.361067747272</v>
      </c>
      <c r="AE178" s="8">
        <f ca="1">IF(N178="","",IF(LOOKUP(YEAR(C178),Teuerung!$A$4:$A$29,Teuerung!$D$4:$D$29)="",0,LOOKUP(YEAR(C178),Teuerung!$A$4:$A$29,Teuerung!$D$4:$D$29)))</f>
        <v>0.29999999999999999</v>
      </c>
      <c r="AF178" s="7">
        <f t="shared" ca="1" si="7"/>
        <v>522.77549999999997</v>
      </c>
      <c r="AG178" s="2"/>
      <c r="AH178" s="1"/>
      <c r="AI178" s="1"/>
    </row>
    <row r="179">
      <c r="A179" s="2"/>
      <c r="B179" s="2"/>
      <c r="C179" s="3">
        <v>40793</v>
      </c>
      <c r="E179" s="4" t="s">
        <v>51</v>
      </c>
      <c r="G179" s="4" t="s">
        <v>51</v>
      </c>
      <c r="J179" s="5">
        <v>0.29999999999999999</v>
      </c>
      <c r="M179" s="6">
        <v>3.5139999999999998</v>
      </c>
      <c r="N179" s="7">
        <v>1500</v>
      </c>
      <c r="P179" s="1">
        <v>3</v>
      </c>
      <c r="Q179" s="2" t="s">
        <v>54</v>
      </c>
      <c r="R179" s="4" t="s">
        <v>51</v>
      </c>
      <c r="T179" s="7">
        <v>381</v>
      </c>
      <c r="U179" s="8">
        <v>0.031</v>
      </c>
      <c r="W179" s="7">
        <f>IF(R179="","",(T179*(1-U179)*(1+AE179))+V179)</f>
        <v>479.94569999999999</v>
      </c>
      <c r="Z179" s="9" t="str">
        <f>IF(S179="","",(X179*(1-Y179)*(1+AE179)))</f>
        <v/>
      </c>
      <c r="AA179" s="64">
        <f>IF(Eingabe!G179="x",libCalc!A179,IF(Eingabe!H179="x",libCalc!B179,IF(Eingabe!I179="x",libCalc!C179,"")))</f>
        <v>0.070685834705770348</v>
      </c>
      <c r="AB179" s="5">
        <f>IF(AA179="","",AA179*M179)</f>
        <v>0.248390023156077</v>
      </c>
      <c r="AC179" s="10">
        <f>IF(AA179="","",N179*1000/(AA179*1000000))</f>
        <v>21.220659078919379</v>
      </c>
      <c r="AD179" s="11">
        <f>IF(AB179="","",MAX(Z179,W179)/AB179)</f>
        <v>1932.2261574830802</v>
      </c>
      <c r="AE179" s="8">
        <f ca="1">IF(N179="","",IF(LOOKUP(YEAR(C179),Teuerung!$A$4:$A$29,Teuerung!$D$4:$D$29)="",0,LOOKUP(YEAR(C179),Teuerung!$A$4:$A$29,Teuerung!$D$4:$D$29)))</f>
        <v>0.29999999999999999</v>
      </c>
      <c r="AF179" s="7">
        <f t="shared" ca="1" si="7"/>
        <v>1439.8371</v>
      </c>
      <c r="AG179" s="2"/>
      <c r="AH179" s="1"/>
      <c r="AI179" s="1"/>
    </row>
    <row r="180">
      <c r="A180" s="2"/>
      <c r="B180" s="2"/>
      <c r="C180" s="3">
        <v>40793</v>
      </c>
      <c r="E180" s="4" t="s">
        <v>51</v>
      </c>
      <c r="G180" s="4" t="s">
        <v>51</v>
      </c>
      <c r="J180" s="5">
        <v>0.29999999999999999</v>
      </c>
      <c r="M180" s="6">
        <v>3.2999999999999998</v>
      </c>
      <c r="N180" s="7">
        <v>1500</v>
      </c>
      <c r="P180" s="1">
        <v>4</v>
      </c>
      <c r="Q180" s="2" t="s">
        <v>54</v>
      </c>
      <c r="R180" s="4" t="s">
        <v>51</v>
      </c>
      <c r="T180" s="7">
        <v>397</v>
      </c>
      <c r="U180" s="8">
        <v>0.031</v>
      </c>
      <c r="W180" s="7">
        <f>IF(R180="","",(T180*(1-U180)*(1+AE180))+V180)</f>
        <v>500.10090000000002</v>
      </c>
      <c r="Z180" s="9" t="str">
        <f>IF(S180="","",(X180*(1-Y180)*(1+AE180)))</f>
        <v/>
      </c>
      <c r="AA180" s="64">
        <f>IF(Eingabe!G180="x",libCalc!A180,IF(Eingabe!H180="x",libCalc!B180,IF(Eingabe!I180="x",libCalc!C180,"")))</f>
        <v>0.070685834705770348</v>
      </c>
      <c r="AB180" s="5">
        <f>IF(AA180="","",AA180*M180)</f>
        <v>0.23326325452904215</v>
      </c>
      <c r="AC180" s="10">
        <f>IF(AA180="","",N180*1000/(AA180*1000000))</f>
        <v>21.220659078919379</v>
      </c>
      <c r="AD180" s="11">
        <f>IF(AB180="","",MAX(Z180,W180)/AB180)</f>
        <v>2143.9334755476266</v>
      </c>
      <c r="AE180" s="8">
        <f ca="1">IF(N180="","",IF(LOOKUP(YEAR(C180),Teuerung!$A$4:$A$29,Teuerung!$D$4:$D$29)="",0,LOOKUP(YEAR(C180),Teuerung!$A$4:$A$29,Teuerung!$D$4:$D$29)))</f>
        <v>0.29999999999999999</v>
      </c>
      <c r="AF180" s="7">
        <f t="shared" ca="1" si="7"/>
        <v>2000.4036000000001</v>
      </c>
      <c r="AG180" s="2"/>
      <c r="AH180" s="1"/>
      <c r="AI180" s="1"/>
    </row>
    <row r="181">
      <c r="A181" s="2"/>
      <c r="B181" s="2"/>
      <c r="C181" s="3">
        <v>40793</v>
      </c>
      <c r="E181" s="4" t="s">
        <v>51</v>
      </c>
      <c r="G181" s="4" t="s">
        <v>51</v>
      </c>
      <c r="J181" s="5">
        <v>0.29999999999999999</v>
      </c>
      <c r="M181" s="6">
        <v>2.4500000000000002</v>
      </c>
      <c r="N181" s="7">
        <v>1800</v>
      </c>
      <c r="P181" s="1">
        <v>3</v>
      </c>
      <c r="Q181" s="2" t="s">
        <v>54</v>
      </c>
      <c r="R181" s="4" t="s">
        <v>51</v>
      </c>
      <c r="T181" s="7">
        <v>374</v>
      </c>
      <c r="U181" s="8">
        <v>0.031</v>
      </c>
      <c r="W181" s="7">
        <f>IF(R181="","",(T181*(1-U181)*(1+AE181))+V181)</f>
        <v>471.12780000000004</v>
      </c>
      <c r="Z181" s="9" t="str">
        <f>IF(S181="","",(X181*(1-Y181)*(1+AE181)))</f>
        <v/>
      </c>
      <c r="AA181" s="64">
        <f>IF(Eingabe!G181="x",libCalc!A181,IF(Eingabe!H181="x",libCalc!B181,IF(Eingabe!I181="x",libCalc!C181,"")))</f>
        <v>0.070685834705770348</v>
      </c>
      <c r="AB181" s="5">
        <f>IF(AA181="","",AA181*M181)</f>
        <v>0.17318029502913737</v>
      </c>
      <c r="AC181" s="10">
        <f>IF(AA181="","",N181*1000/(AA181*1000000))</f>
        <v>25.464790894703253</v>
      </c>
      <c r="AD181" s="11">
        <f>IF(AB181="","",MAX(Z181,W181)/AB181)</f>
        <v>2720.4469187486566</v>
      </c>
      <c r="AE181" s="8">
        <f ca="1">IF(N181="","",IF(LOOKUP(YEAR(C181),Teuerung!$A$4:$A$29,Teuerung!$D$4:$D$29)="",0,LOOKUP(YEAR(C181),Teuerung!$A$4:$A$29,Teuerung!$D$4:$D$29)))</f>
        <v>0.29999999999999999</v>
      </c>
      <c r="AF181" s="7">
        <f t="shared" ca="1" si="7"/>
        <v>1413.3834000000002</v>
      </c>
      <c r="AG181" s="2"/>
      <c r="AH181" s="1"/>
      <c r="AI181" s="1"/>
    </row>
    <row r="182">
      <c r="A182" s="2"/>
      <c r="B182" s="2"/>
      <c r="C182" s="3">
        <v>40793</v>
      </c>
      <c r="E182" s="4" t="s">
        <v>51</v>
      </c>
      <c r="G182" s="4" t="s">
        <v>51</v>
      </c>
      <c r="J182" s="5">
        <v>0.29999999999999999</v>
      </c>
      <c r="M182" s="6">
        <v>2.4500000000000002</v>
      </c>
      <c r="N182" s="7">
        <v>2000</v>
      </c>
      <c r="P182" s="1">
        <v>1</v>
      </c>
      <c r="Q182" s="2" t="s">
        <v>54</v>
      </c>
      <c r="R182" s="4" t="s">
        <v>51</v>
      </c>
      <c r="T182" s="7">
        <v>447</v>
      </c>
      <c r="U182" s="8">
        <v>0.031</v>
      </c>
      <c r="W182" s="7">
        <f>IF(R182="","",(T182*(1-U182)*(1+AE182))+V182)</f>
        <v>563.08590000000004</v>
      </c>
      <c r="Z182" s="9" t="str">
        <f>IF(S182="","",(X182*(1-Y182)*(1+AE182)))</f>
        <v/>
      </c>
      <c r="AA182" s="64">
        <f>IF(Eingabe!G182="x",libCalc!A182,IF(Eingabe!H182="x",libCalc!B182,IF(Eingabe!I182="x",libCalc!C182,"")))</f>
        <v>0.070685834705770348</v>
      </c>
      <c r="AB182" s="5">
        <f>IF(AA182="","",AA182*M182)</f>
        <v>0.17318029502913737</v>
      </c>
      <c r="AC182" s="10">
        <f>IF(AA182="","",N182*1000/(AA182*1000000))</f>
        <v>28.294212105225835</v>
      </c>
      <c r="AD182" s="11">
        <f>IF(AB182="","",MAX(Z182,W182)/AB182)</f>
        <v>3251.4432424616293</v>
      </c>
      <c r="AE182" s="8">
        <f ca="1">IF(N182="","",IF(LOOKUP(YEAR(C182),Teuerung!$A$4:$A$29,Teuerung!$D$4:$D$29)="",0,LOOKUP(YEAR(C182),Teuerung!$A$4:$A$29,Teuerung!$D$4:$D$29)))</f>
        <v>0.29999999999999999</v>
      </c>
      <c r="AF182" s="7">
        <f t="shared" ca="1" si="7"/>
        <v>563.08590000000004</v>
      </c>
      <c r="AG182" s="2"/>
      <c r="AH182" s="1"/>
      <c r="AI182" s="1"/>
    </row>
    <row r="183">
      <c r="A183" s="2"/>
      <c r="B183" s="2"/>
      <c r="C183" s="3">
        <v>40793</v>
      </c>
      <c r="E183" s="4" t="s">
        <v>51</v>
      </c>
      <c r="G183" s="4" t="s">
        <v>51</v>
      </c>
      <c r="J183" s="5">
        <v>0.29999999999999999</v>
      </c>
      <c r="M183" s="6">
        <v>3.5150000000000001</v>
      </c>
      <c r="N183" s="7">
        <v>2000</v>
      </c>
      <c r="P183" s="1">
        <v>9</v>
      </c>
      <c r="Q183" s="2" t="s">
        <v>54</v>
      </c>
      <c r="R183" s="4" t="s">
        <v>51</v>
      </c>
      <c r="T183" s="7">
        <v>487</v>
      </c>
      <c r="U183" s="8">
        <v>0.031</v>
      </c>
      <c r="W183" s="7">
        <f>IF(R183="","",(T183*(1-U183)*(1+AE183))+V183)</f>
        <v>613.47389999999996</v>
      </c>
      <c r="Z183" s="9" t="str">
        <f>IF(S183="","",(X183*(1-Y183)*(1+AE183)))</f>
        <v/>
      </c>
      <c r="AA183" s="64">
        <f>IF(Eingabe!G183="x",libCalc!A183,IF(Eingabe!H183="x",libCalc!B183,IF(Eingabe!I183="x",libCalc!C183,"")))</f>
        <v>0.070685834705770348</v>
      </c>
      <c r="AB183" s="5">
        <f>IF(AA183="","",AA183*M183)</f>
        <v>0.24846070899078279</v>
      </c>
      <c r="AC183" s="10">
        <f>IF(AA183="","",N183*1000/(AA183*1000000))</f>
        <v>28.294212105225835</v>
      </c>
      <c r="AD183" s="11">
        <f>IF(AB183="","",MAX(Z183,W183)/AB183)</f>
        <v>2469.0982429047085</v>
      </c>
      <c r="AE183" s="8">
        <f ca="1">IF(N183="","",IF(LOOKUP(YEAR(C183),Teuerung!$A$4:$A$29,Teuerung!$D$4:$D$29)="",0,LOOKUP(YEAR(C183),Teuerung!$A$4:$A$29,Teuerung!$D$4:$D$29)))</f>
        <v>0.29999999999999999</v>
      </c>
      <c r="AF183" s="7">
        <f t="shared" ca="1" si="7"/>
        <v>5521.2650999999996</v>
      </c>
      <c r="AG183" s="2"/>
      <c r="AH183" s="1"/>
      <c r="AI183" s="1"/>
    </row>
    <row r="184">
      <c r="A184" s="2"/>
      <c r="B184" s="2"/>
      <c r="C184" s="3">
        <v>40793</v>
      </c>
      <c r="E184" s="4" t="s">
        <v>51</v>
      </c>
      <c r="G184" s="4" t="s">
        <v>51</v>
      </c>
      <c r="J184" s="5">
        <v>0.29999999999999999</v>
      </c>
      <c r="M184" s="6">
        <v>3.2999999999999998</v>
      </c>
      <c r="N184" s="7">
        <v>2000</v>
      </c>
      <c r="P184" s="1">
        <v>11</v>
      </c>
      <c r="Q184" s="2" t="s">
        <v>54</v>
      </c>
      <c r="R184" s="4" t="s">
        <v>51</v>
      </c>
      <c r="T184" s="7">
        <v>463</v>
      </c>
      <c r="U184" s="8">
        <v>0.031</v>
      </c>
      <c r="W184" s="7">
        <f>IF(R184="","",(T184*(1-U184)*(1+AE184))+V184)</f>
        <v>583.24109999999996</v>
      </c>
      <c r="Z184" s="9" t="str">
        <f>IF(S184="","",(X184*(1-Y184)*(1+AE184)))</f>
        <v/>
      </c>
      <c r="AA184" s="64">
        <f>IF(Eingabe!G184="x",libCalc!A184,IF(Eingabe!H184="x",libCalc!B184,IF(Eingabe!I184="x",libCalc!C184,"")))</f>
        <v>0.070685834705770348</v>
      </c>
      <c r="AB184" s="5">
        <f>IF(AA184="","",AA184*M184)</f>
        <v>0.23326325452904215</v>
      </c>
      <c r="AC184" s="10">
        <f>IF(AA184="","",N184*1000/(AA184*1000000))</f>
        <v>28.294212105225835</v>
      </c>
      <c r="AD184" s="11">
        <f>IF(AB184="","",MAX(Z184,W184)/AB184)</f>
        <v>2500.3556654371564</v>
      </c>
      <c r="AE184" s="8">
        <f ca="1">IF(N184="","",IF(LOOKUP(YEAR(C184),Teuerung!$A$4:$A$29,Teuerung!$D$4:$D$29)="",0,LOOKUP(YEAR(C184),Teuerung!$A$4:$A$29,Teuerung!$D$4:$D$29)))</f>
        <v>0.29999999999999999</v>
      </c>
      <c r="AF184" s="7">
        <f t="shared" ca="1" si="7"/>
        <v>6415.6520999999993</v>
      </c>
      <c r="AG184" s="2"/>
      <c r="AH184" s="1"/>
      <c r="AI184" s="1"/>
    </row>
    <row r="185">
      <c r="A185" s="2"/>
      <c r="B185" s="2"/>
      <c r="C185" s="3">
        <v>40793</v>
      </c>
      <c r="E185" s="4" t="s">
        <v>51</v>
      </c>
      <c r="G185" s="4" t="s">
        <v>51</v>
      </c>
      <c r="J185" s="5">
        <v>0.29999999999999999</v>
      </c>
      <c r="M185" s="6">
        <v>3.2999999999999998</v>
      </c>
      <c r="N185" s="7">
        <v>2000</v>
      </c>
      <c r="P185" s="1">
        <v>7</v>
      </c>
      <c r="Q185" s="2" t="s">
        <v>54</v>
      </c>
      <c r="R185" s="4" t="s">
        <v>51</v>
      </c>
      <c r="T185" s="7">
        <v>469</v>
      </c>
      <c r="U185" s="8">
        <v>0.031</v>
      </c>
      <c r="W185" s="7">
        <f>IF(R185="","",(T185*(1-U185)*(1+AE185))+V185)</f>
        <v>590.79930000000002</v>
      </c>
      <c r="Z185" s="9" t="str">
        <f>IF(S185="","",(X185*(1-Y185)*(1+AE185)))</f>
        <v/>
      </c>
      <c r="AA185" s="64">
        <f>IF(Eingabe!G185="x",libCalc!A185,IF(Eingabe!H185="x",libCalc!B185,IF(Eingabe!I185="x",libCalc!C185,"")))</f>
        <v>0.070685834705770348</v>
      </c>
      <c r="AB185" s="5">
        <f>IF(AA185="","",AA185*M185)</f>
        <v>0.23326325452904215</v>
      </c>
      <c r="AC185" s="10">
        <f>IF(AA185="","",N185*1000/(AA185*1000000))</f>
        <v>28.294212105225835</v>
      </c>
      <c r="AD185" s="11">
        <f>IF(AB185="","",MAX(Z185,W185)/AB185)</f>
        <v>2532.7576826998411</v>
      </c>
      <c r="AE185" s="8">
        <f ca="1">IF(N185="","",IF(LOOKUP(YEAR(C185),Teuerung!$A$4:$A$29,Teuerung!$D$4:$D$29)="",0,LOOKUP(YEAR(C185),Teuerung!$A$4:$A$29,Teuerung!$D$4:$D$29)))</f>
        <v>0.29999999999999999</v>
      </c>
      <c r="AF185" s="7">
        <f t="shared" ca="1" si="7"/>
        <v>4135.5951000000005</v>
      </c>
      <c r="AG185" s="2"/>
      <c r="AH185" s="1"/>
      <c r="AI185" s="1"/>
    </row>
    <row r="186">
      <c r="A186" s="2"/>
      <c r="B186" s="2"/>
      <c r="C186" s="3">
        <v>40793</v>
      </c>
      <c r="E186" s="4" t="s">
        <v>51</v>
      </c>
      <c r="G186" s="4" t="s">
        <v>51</v>
      </c>
      <c r="J186" s="5">
        <v>0.29999999999999999</v>
      </c>
      <c r="M186" s="6">
        <v>2.7000000000000002</v>
      </c>
      <c r="N186" s="7">
        <v>2100</v>
      </c>
      <c r="P186" s="1">
        <v>1</v>
      </c>
      <c r="Q186" s="2" t="s">
        <v>54</v>
      </c>
      <c r="R186" s="4" t="s">
        <v>51</v>
      </c>
      <c r="T186" s="7">
        <v>588</v>
      </c>
      <c r="U186" s="8">
        <v>0.031</v>
      </c>
      <c r="W186" s="7">
        <f>IF(R186="","",(T186*(1-U186)*(1+AE186))+V186)</f>
        <v>740.70359999999994</v>
      </c>
      <c r="Z186" s="9" t="str">
        <f>IF(S186="","",(X186*(1-Y186)*(1+AE186)))</f>
        <v/>
      </c>
      <c r="AA186" s="64">
        <f>IF(Eingabe!G186="x",libCalc!A186,IF(Eingabe!H186="x",libCalc!B186,IF(Eingabe!I186="x",libCalc!C186,"")))</f>
        <v>0.070685834705770348</v>
      </c>
      <c r="AB186" s="5">
        <f>IF(AA186="","",AA186*M186)</f>
        <v>0.19085175370557994</v>
      </c>
      <c r="AC186" s="10">
        <f>IF(AA186="","",N186*1000/(AA186*1000000))</f>
        <v>29.70892271048713</v>
      </c>
      <c r="AD186" s="11">
        <f>IF(AB186="","",MAX(Z186,W186)/AB186)</f>
        <v>3881.0416232415473</v>
      </c>
      <c r="AE186" s="8">
        <f ca="1">IF(N186="","",IF(LOOKUP(YEAR(C186),Teuerung!$A$4:$A$29,Teuerung!$D$4:$D$29)="",0,LOOKUP(YEAR(C186),Teuerung!$A$4:$A$29,Teuerung!$D$4:$D$29)))</f>
        <v>0.29999999999999999</v>
      </c>
      <c r="AF186" s="7">
        <f t="shared" ca="1" si="7"/>
        <v>740.70359999999994</v>
      </c>
      <c r="AG186" s="2"/>
      <c r="AH186" s="1"/>
      <c r="AI186" s="1"/>
    </row>
    <row r="187">
      <c r="A187" s="2"/>
      <c r="B187" s="2"/>
      <c r="C187" s="3">
        <v>40793</v>
      </c>
      <c r="E187" s="4" t="s">
        <v>51</v>
      </c>
      <c r="G187" s="4" t="s">
        <v>51</v>
      </c>
      <c r="J187" s="5">
        <v>0.29999999999999999</v>
      </c>
      <c r="M187" s="6">
        <v>3.5150000000000001</v>
      </c>
      <c r="N187" s="7">
        <v>2200</v>
      </c>
      <c r="P187" s="1">
        <v>4</v>
      </c>
      <c r="Q187" s="2" t="s">
        <v>54</v>
      </c>
      <c r="R187" s="4" t="s">
        <v>51</v>
      </c>
      <c r="T187" s="7">
        <v>744</v>
      </c>
      <c r="U187" s="8">
        <v>0.031</v>
      </c>
      <c r="W187" s="7">
        <f>IF(R187="","",(T187*(1-U187)*(1+AE187))+V187)</f>
        <v>937.21680000000003</v>
      </c>
      <c r="Z187" s="9" t="str">
        <f>IF(S187="","",(X187*(1-Y187)*(1+AE187)))</f>
        <v/>
      </c>
      <c r="AA187" s="64">
        <f>IF(Eingabe!G187="x",libCalc!A187,IF(Eingabe!H187="x",libCalc!B187,IF(Eingabe!I187="x",libCalc!C187,"")))</f>
        <v>0.070685834705770348</v>
      </c>
      <c r="AB187" s="5">
        <f>IF(AA187="","",AA187*M187)</f>
        <v>0.24846070899078279</v>
      </c>
      <c r="AC187" s="10">
        <f>IF(AA187="","",N187*1000/(AA187*1000000))</f>
        <v>31.123633315748421</v>
      </c>
      <c r="AD187" s="11">
        <f>IF(AB187="","",MAX(Z187,W187)/AB187)</f>
        <v>3772.0925928564752</v>
      </c>
      <c r="AE187" s="8">
        <f ca="1">IF(N187="","",IF(LOOKUP(YEAR(C187),Teuerung!$A$4:$A$29,Teuerung!$D$4:$D$29)="",0,LOOKUP(YEAR(C187),Teuerung!$A$4:$A$29,Teuerung!$D$4:$D$29)))</f>
        <v>0.29999999999999999</v>
      </c>
      <c r="AF187" s="7">
        <f t="shared" ca="1" si="7"/>
        <v>3748.8672000000001</v>
      </c>
      <c r="AG187" s="2"/>
      <c r="AH187" s="1"/>
      <c r="AI187" s="1"/>
    </row>
    <row r="188">
      <c r="A188" s="2"/>
      <c r="B188" s="2"/>
      <c r="C188" s="3">
        <v>40793</v>
      </c>
      <c r="E188" s="4" t="s">
        <v>51</v>
      </c>
      <c r="G188" s="4" t="s">
        <v>51</v>
      </c>
      <c r="J188" s="5">
        <v>0.29999999999999999</v>
      </c>
      <c r="M188" s="6">
        <v>2.4500000000000002</v>
      </c>
      <c r="N188" s="7">
        <v>2500</v>
      </c>
      <c r="P188" s="1">
        <v>4</v>
      </c>
      <c r="Q188" s="2" t="s">
        <v>54</v>
      </c>
      <c r="R188" s="4" t="s">
        <v>51</v>
      </c>
      <c r="T188" s="7">
        <v>556</v>
      </c>
      <c r="U188" s="8">
        <v>0.031</v>
      </c>
      <c r="W188" s="7">
        <f>IF(R188="","",(T188*(1-U188)*(1+AE188))+V188)</f>
        <v>700.39320000000009</v>
      </c>
      <c r="Z188" s="9" t="str">
        <f>IF(S188="","",(X188*(1-Y188)*(1+AE188)))</f>
        <v/>
      </c>
      <c r="AA188" s="64">
        <f>IF(Eingabe!G188="x",libCalc!A188,IF(Eingabe!H188="x",libCalc!B188,IF(Eingabe!I188="x",libCalc!C188,"")))</f>
        <v>0.070685834705770348</v>
      </c>
      <c r="AB188" s="5">
        <f>IF(AA188="","",AA188*M188)</f>
        <v>0.17318029502913737</v>
      </c>
      <c r="AC188" s="10">
        <f>IF(AA188="","",N188*1000/(AA188*1000000))</f>
        <v>35.367765131532295</v>
      </c>
      <c r="AD188" s="11">
        <f>IF(AB188="","",MAX(Z188,W188)/AB188)</f>
        <v>4044.3007669097678</v>
      </c>
      <c r="AE188" s="8">
        <f ca="1">IF(N188="","",IF(LOOKUP(YEAR(C188),Teuerung!$A$4:$A$29,Teuerung!$D$4:$D$29)="",0,LOOKUP(YEAR(C188),Teuerung!$A$4:$A$29,Teuerung!$D$4:$D$29)))</f>
        <v>0.29999999999999999</v>
      </c>
      <c r="AF188" s="7">
        <f t="shared" ca="1" si="7"/>
        <v>2801.5728000000004</v>
      </c>
      <c r="AG188" s="2"/>
      <c r="AH188" s="1"/>
      <c r="AI188" s="1"/>
    </row>
    <row r="189">
      <c r="A189" s="2"/>
      <c r="B189" s="2"/>
      <c r="C189" s="3">
        <v>40793</v>
      </c>
      <c r="E189" s="4" t="s">
        <v>51</v>
      </c>
      <c r="G189" s="4" t="s">
        <v>51</v>
      </c>
      <c r="J189" s="5">
        <v>0.29999999999999999</v>
      </c>
      <c r="M189" s="6">
        <v>2.4500000000000002</v>
      </c>
      <c r="N189" s="7">
        <v>2500</v>
      </c>
      <c r="P189" s="1">
        <v>1</v>
      </c>
      <c r="Q189" s="2" t="s">
        <v>54</v>
      </c>
      <c r="R189" s="4" t="s">
        <v>51</v>
      </c>
      <c r="T189" s="7">
        <v>631</v>
      </c>
      <c r="U189" s="8">
        <v>0.031</v>
      </c>
      <c r="W189" s="7">
        <f>IF(R189="","",(T189*(1-U189)*(1+AE189))+V189)</f>
        <v>794.87069999999994</v>
      </c>
      <c r="Z189" s="9" t="str">
        <f>IF(S189="","",(X189*(1-Y189)*(1+AE189)))</f>
        <v/>
      </c>
      <c r="AA189" s="64">
        <f>IF(Eingabe!G189="x",libCalc!A189,IF(Eingabe!H189="x",libCalc!B189,IF(Eingabe!I189="x",libCalc!C189,"")))</f>
        <v>0.070685834705770348</v>
      </c>
      <c r="AB189" s="5">
        <f>IF(AA189="","",AA189*M189)</f>
        <v>0.17318029502913737</v>
      </c>
      <c r="AC189" s="10">
        <f>IF(AA189="","",N189*1000/(AA189*1000000))</f>
        <v>35.367765131532295</v>
      </c>
      <c r="AD189" s="11">
        <f>IF(AB189="","",MAX(Z189,W189)/AB189)</f>
        <v>4589.8449351080271</v>
      </c>
      <c r="AE189" s="8">
        <f ca="1">IF(N189="","",IF(LOOKUP(YEAR(C189),Teuerung!$A$4:$A$29,Teuerung!$D$4:$D$29)="",0,LOOKUP(YEAR(C189),Teuerung!$A$4:$A$29,Teuerung!$D$4:$D$29)))</f>
        <v>0.29999999999999999</v>
      </c>
      <c r="AF189" s="7">
        <f t="shared" ca="1" si="7"/>
        <v>794.87069999999994</v>
      </c>
      <c r="AG189" s="2"/>
      <c r="AH189" s="1"/>
      <c r="AI189" s="1"/>
    </row>
    <row r="190">
      <c r="A190" s="2"/>
      <c r="B190" s="2"/>
      <c r="C190" s="3">
        <v>40793</v>
      </c>
      <c r="E190" s="4" t="s">
        <v>51</v>
      </c>
      <c r="G190" s="4" t="s">
        <v>51</v>
      </c>
      <c r="J190" s="5">
        <v>0.29999999999999999</v>
      </c>
      <c r="M190" s="6">
        <v>3.5150000000000001</v>
      </c>
      <c r="N190" s="7">
        <v>2500</v>
      </c>
      <c r="P190" s="1">
        <v>5</v>
      </c>
      <c r="Q190" s="2" t="s">
        <v>54</v>
      </c>
      <c r="R190" s="4" t="s">
        <v>51</v>
      </c>
      <c r="T190" s="7">
        <v>685</v>
      </c>
      <c r="U190" s="8">
        <v>0.031</v>
      </c>
      <c r="W190" s="7">
        <f>IF(R190="","",(T190*(1-U190)*(1+AE190))+V190)</f>
        <v>862.89449999999999</v>
      </c>
      <c r="Z190" s="9" t="str">
        <f>IF(S190="","",(X190*(1-Y190)*(1+AE190)))</f>
        <v/>
      </c>
      <c r="AA190" s="64">
        <f>IF(Eingabe!G190="x",libCalc!A190,IF(Eingabe!H190="x",libCalc!B190,IF(Eingabe!I190="x",libCalc!C190,"")))</f>
        <v>0.070685834705770348</v>
      </c>
      <c r="AB190" s="5">
        <f>IF(AA190="","",AA190*M190)</f>
        <v>0.24846070899078279</v>
      </c>
      <c r="AC190" s="10">
        <f>IF(AA190="","",N190*1000/(AA190*1000000))</f>
        <v>35.367765131532295</v>
      </c>
      <c r="AD190" s="11">
        <f>IF(AB190="","",MAX(Z190,W190)/AB190)</f>
        <v>3472.9615942294158</v>
      </c>
      <c r="AE190" s="8">
        <f ca="1">IF(N190="","",IF(LOOKUP(YEAR(C190),Teuerung!$A$4:$A$29,Teuerung!$D$4:$D$29)="",0,LOOKUP(YEAR(C190),Teuerung!$A$4:$A$29,Teuerung!$D$4:$D$29)))</f>
        <v>0.29999999999999999</v>
      </c>
      <c r="AF190" s="7">
        <f t="shared" ca="1" si="7"/>
        <v>4314.4724999999999</v>
      </c>
      <c r="AG190" s="2"/>
      <c r="AH190" s="1"/>
      <c r="AI190" s="1"/>
    </row>
    <row r="191">
      <c r="A191" s="2"/>
      <c r="B191" s="2"/>
      <c r="C191" s="3">
        <v>40793</v>
      </c>
      <c r="E191" s="4" t="s">
        <v>51</v>
      </c>
      <c r="G191" s="4" t="s">
        <v>51</v>
      </c>
      <c r="J191" s="5">
        <v>0.29999999999999999</v>
      </c>
      <c r="M191" s="6">
        <v>2.75</v>
      </c>
      <c r="N191" s="7">
        <v>2600</v>
      </c>
      <c r="P191" s="1">
        <v>1</v>
      </c>
      <c r="Q191" s="2" t="s">
        <v>54</v>
      </c>
      <c r="R191" s="4" t="s">
        <v>51</v>
      </c>
      <c r="T191" s="7">
        <v>695</v>
      </c>
      <c r="U191" s="8">
        <v>0.031</v>
      </c>
      <c r="W191" s="7">
        <f>IF(R191="","",(T191*(1-U191)*(1+AE191))+V191)</f>
        <v>875.49149999999997</v>
      </c>
      <c r="Z191" s="9" t="str">
        <f>IF(S191="","",(X191*(1-Y191)*(1+AE191)))</f>
        <v/>
      </c>
      <c r="AA191" s="64">
        <f>IF(Eingabe!G191="x",libCalc!A191,IF(Eingabe!H191="x",libCalc!B191,IF(Eingabe!I191="x",libCalc!C191,"")))</f>
        <v>0.070685834705770348</v>
      </c>
      <c r="AB191" s="5">
        <f>IF(AA191="","",AA191*M191)</f>
        <v>0.19438604544086846</v>
      </c>
      <c r="AC191" s="10">
        <f>IF(AA191="","",N191*1000/(AA191*1000000))</f>
        <v>36.782475736793586</v>
      </c>
      <c r="AD191" s="11">
        <f>IF(AB191="","",MAX(Z191,W191)/AB191)</f>
        <v>4503.8803995131502</v>
      </c>
      <c r="AE191" s="8">
        <f ca="1">IF(N191="","",IF(LOOKUP(YEAR(C191),Teuerung!$A$4:$A$29,Teuerung!$D$4:$D$29)="",0,LOOKUP(YEAR(C191),Teuerung!$A$4:$A$29,Teuerung!$D$4:$D$29)))</f>
        <v>0.29999999999999999</v>
      </c>
      <c r="AF191" s="7">
        <f t="shared" ca="1" si="7"/>
        <v>875.49149999999997</v>
      </c>
      <c r="AG191" s="2"/>
      <c r="AH191" s="1"/>
      <c r="AI191" s="1"/>
    </row>
    <row r="192">
      <c r="A192" s="2"/>
      <c r="B192" s="2"/>
      <c r="C192" s="3">
        <v>40793</v>
      </c>
      <c r="E192" s="4" t="s">
        <v>51</v>
      </c>
      <c r="G192" s="4" t="s">
        <v>51</v>
      </c>
      <c r="J192" s="5">
        <v>0.29999999999999999</v>
      </c>
      <c r="M192" s="6">
        <v>2.7400000000000002</v>
      </c>
      <c r="N192" s="7">
        <v>2600</v>
      </c>
      <c r="P192" s="1">
        <v>1</v>
      </c>
      <c r="Q192" s="2" t="s">
        <v>54</v>
      </c>
      <c r="R192" s="4" t="s">
        <v>51</v>
      </c>
      <c r="T192" s="7">
        <v>683</v>
      </c>
      <c r="U192" s="8">
        <v>0.031</v>
      </c>
      <c r="W192" s="7">
        <f>IF(R192="","",(T192*(1-U192)*(1+AE192))+V192)</f>
        <v>860.37509999999997</v>
      </c>
      <c r="Z192" s="9" t="str">
        <f>IF(S192="","",(X192*(1-Y192)*(1+AE192)))</f>
        <v/>
      </c>
      <c r="AA192" s="64">
        <f>IF(Eingabe!G192="x",libCalc!A192,IF(Eingabe!H192="x",libCalc!B192,IF(Eingabe!I192="x",libCalc!C192,"")))</f>
        <v>0.070685834705770348</v>
      </c>
      <c r="AB192" s="5">
        <f>IF(AA192="","",AA192*M192)</f>
        <v>0.19367918709381077</v>
      </c>
      <c r="AC192" s="10">
        <f>IF(AA192="","",N192*1000/(AA192*1000000))</f>
        <v>36.782475736793586</v>
      </c>
      <c r="AD192" s="11">
        <f>IF(AB192="","",MAX(Z192,W192)/AB192)</f>
        <v>4442.2692644990675</v>
      </c>
      <c r="AE192" s="8">
        <f ca="1">IF(N192="","",IF(LOOKUP(YEAR(C192),Teuerung!$A$4:$A$29,Teuerung!$D$4:$D$29)="",0,LOOKUP(YEAR(C192),Teuerung!$A$4:$A$29,Teuerung!$D$4:$D$29)))</f>
        <v>0.29999999999999999</v>
      </c>
      <c r="AF192" s="7">
        <f t="shared" ca="1" si="7"/>
        <v>860.37509999999997</v>
      </c>
      <c r="AG192" s="2"/>
      <c r="AH192" s="1"/>
      <c r="AI192" s="1"/>
    </row>
    <row r="193">
      <c r="A193" s="2"/>
      <c r="B193" s="2"/>
      <c r="C193" s="3">
        <v>40793</v>
      </c>
      <c r="E193" s="4" t="s">
        <v>51</v>
      </c>
      <c r="G193" s="4" t="s">
        <v>51</v>
      </c>
      <c r="J193" s="5">
        <v>0.29999999999999999</v>
      </c>
      <c r="M193" s="6">
        <v>2.7200000000000002</v>
      </c>
      <c r="N193" s="7">
        <v>2600</v>
      </c>
      <c r="P193" s="1">
        <v>1</v>
      </c>
      <c r="Q193" s="2" t="s">
        <v>54</v>
      </c>
      <c r="R193" s="4" t="s">
        <v>51</v>
      </c>
      <c r="T193" s="7">
        <v>660</v>
      </c>
      <c r="U193" s="8">
        <v>0.031</v>
      </c>
      <c r="W193" s="7">
        <f>IF(R193="","",(T193*(1-U193)*(1+AE193))+V193)</f>
        <v>831.40199999999993</v>
      </c>
      <c r="Z193" s="9" t="str">
        <f>IF(S193="","",(X193*(1-Y193)*(1+AE193)))</f>
        <v/>
      </c>
      <c r="AA193" s="64">
        <f>IF(Eingabe!G193="x",libCalc!A193,IF(Eingabe!H193="x",libCalc!B193,IF(Eingabe!I193="x",libCalc!C193,"")))</f>
        <v>0.070685834705770348</v>
      </c>
      <c r="AB193" s="5">
        <f>IF(AA193="","",AA193*M193)</f>
        <v>0.19226547039969535</v>
      </c>
      <c r="AC193" s="10">
        <f>IF(AA193="","",N193*1000/(AA193*1000000))</f>
        <v>36.782475736793586</v>
      </c>
      <c r="AD193" s="11">
        <f>IF(AB193="","",MAX(Z193,W193)/AB193)</f>
        <v>4324.2398038067959</v>
      </c>
      <c r="AE193" s="8">
        <f ca="1">IF(N193="","",IF(LOOKUP(YEAR(C193),Teuerung!$A$4:$A$29,Teuerung!$D$4:$D$29)="",0,LOOKUP(YEAR(C193),Teuerung!$A$4:$A$29,Teuerung!$D$4:$D$29)))</f>
        <v>0.29999999999999999</v>
      </c>
      <c r="AF193" s="7">
        <f t="shared" ca="1" si="7"/>
        <v>831.40199999999993</v>
      </c>
      <c r="AG193" s="2"/>
      <c r="AH193" s="1"/>
      <c r="AI193" s="1"/>
    </row>
    <row r="194">
      <c r="A194" s="2"/>
      <c r="B194" s="2"/>
      <c r="C194" s="3">
        <v>40793</v>
      </c>
      <c r="E194" s="4" t="s">
        <v>51</v>
      </c>
      <c r="G194" s="4" t="s">
        <v>51</v>
      </c>
      <c r="J194" s="5">
        <v>0.29999999999999999</v>
      </c>
      <c r="M194" s="6">
        <v>2.7200000000000002</v>
      </c>
      <c r="N194" s="7">
        <v>2600</v>
      </c>
      <c r="P194" s="1">
        <v>1</v>
      </c>
      <c r="Q194" s="2" t="s">
        <v>54</v>
      </c>
      <c r="R194" s="4" t="s">
        <v>51</v>
      </c>
      <c r="T194" s="7">
        <v>660</v>
      </c>
      <c r="U194" s="8">
        <v>0.031</v>
      </c>
      <c r="W194" s="7">
        <f>IF(R194="","",(T194*(1-U194)*(1+AE194))+V194)</f>
        <v>831.40199999999993</v>
      </c>
      <c r="Z194" s="9" t="str">
        <f>IF(S194="","",(X194*(1-Y194)*(1+AE194)))</f>
        <v/>
      </c>
      <c r="AA194" s="64">
        <f>IF(Eingabe!G194="x",libCalc!A194,IF(Eingabe!H194="x",libCalc!B194,IF(Eingabe!I194="x",libCalc!C194,"")))</f>
        <v>0.070685834705770348</v>
      </c>
      <c r="AB194" s="5">
        <f>IF(AA194="","",AA194*M194)</f>
        <v>0.19226547039969535</v>
      </c>
      <c r="AC194" s="10">
        <f>IF(AA194="","",N194*1000/(AA194*1000000))</f>
        <v>36.782475736793586</v>
      </c>
      <c r="AD194" s="11">
        <f>IF(AB194="","",MAX(Z194,W194)/AB194)</f>
        <v>4324.2398038067959</v>
      </c>
      <c r="AE194" s="8">
        <f ca="1">IF(N194="","",IF(LOOKUP(YEAR(C194),Teuerung!$A$4:$A$29,Teuerung!$D$4:$D$29)="",0,LOOKUP(YEAR(C194),Teuerung!$A$4:$A$29,Teuerung!$D$4:$D$29)))</f>
        <v>0.29999999999999999</v>
      </c>
      <c r="AF194" s="7">
        <f t="shared" ca="1" si="7"/>
        <v>831.40199999999993</v>
      </c>
      <c r="AG194" s="2"/>
      <c r="AH194" s="1"/>
      <c r="AI194" s="1"/>
    </row>
    <row r="195">
      <c r="A195" s="2"/>
      <c r="B195" s="2"/>
      <c r="C195" s="3">
        <v>40793</v>
      </c>
      <c r="E195" s="4" t="s">
        <v>51</v>
      </c>
      <c r="G195" s="4" t="s">
        <v>51</v>
      </c>
      <c r="J195" s="5">
        <v>0.29999999999999999</v>
      </c>
      <c r="M195" s="6">
        <v>2.75</v>
      </c>
      <c r="N195" s="7">
        <v>2700</v>
      </c>
      <c r="P195" s="1">
        <v>1</v>
      </c>
      <c r="Q195" s="2" t="s">
        <v>54</v>
      </c>
      <c r="R195" s="4" t="s">
        <v>51</v>
      </c>
      <c r="T195" s="7">
        <v>742</v>
      </c>
      <c r="U195" s="8">
        <v>0.031</v>
      </c>
      <c r="W195" s="7">
        <f>IF(R195="","",(T195*(1-U195)*(1+AE195))+V195)</f>
        <v>934.6973999999999</v>
      </c>
      <c r="Z195" s="9" t="str">
        <f>IF(S195="","",(X195*(1-Y195)*(1+AE195)))</f>
        <v/>
      </c>
      <c r="AA195" s="64">
        <f>IF(Eingabe!G195="x",libCalc!A195,IF(Eingabe!H195="x",libCalc!B195,IF(Eingabe!I195="x",libCalc!C195,"")))</f>
        <v>0.070685834705770348</v>
      </c>
      <c r="AB195" s="5">
        <f>IF(AA195="","",AA195*M195)</f>
        <v>0.19438604544086846</v>
      </c>
      <c r="AC195" s="10">
        <f>IF(AA195="","",N195*1000/(AA195*1000000))</f>
        <v>38.197186342054877</v>
      </c>
      <c r="AD195" s="11">
        <f>IF(AB195="","",MAX(Z195,W195)/AB195)</f>
        <v>4808.4593617823839</v>
      </c>
      <c r="AE195" s="8">
        <f ca="1">IF(N195="","",IF(LOOKUP(YEAR(C195),Teuerung!$A$4:$A$29,Teuerung!$D$4:$D$29)="",0,LOOKUP(YEAR(C195),Teuerung!$A$4:$A$29,Teuerung!$D$4:$D$29)))</f>
        <v>0.29999999999999999</v>
      </c>
      <c r="AF195" s="7">
        <f t="shared" ca="1" si="7"/>
        <v>934.6973999999999</v>
      </c>
      <c r="AG195" s="2"/>
      <c r="AH195" s="1"/>
      <c r="AI195" s="1"/>
    </row>
    <row r="196">
      <c r="A196" s="2"/>
      <c r="B196" s="2"/>
      <c r="C196" s="3">
        <v>40793</v>
      </c>
      <c r="E196" s="4" t="s">
        <v>51</v>
      </c>
      <c r="G196" s="4" t="s">
        <v>51</v>
      </c>
      <c r="J196" s="5">
        <v>0.29999999999999999</v>
      </c>
      <c r="M196" s="6">
        <v>2.6899999999999999</v>
      </c>
      <c r="N196" s="7">
        <v>2800</v>
      </c>
      <c r="P196" s="1">
        <v>6</v>
      </c>
      <c r="Q196" s="2" t="s">
        <v>54</v>
      </c>
      <c r="R196" s="4" t="s">
        <v>51</v>
      </c>
      <c r="T196" s="7">
        <v>649</v>
      </c>
      <c r="U196" s="8">
        <v>0.031</v>
      </c>
      <c r="W196" s="7">
        <f>IF(R196="","",(T196*(1-U196)*(1+AE196))+V196)</f>
        <v>817.5453</v>
      </c>
      <c r="Z196" s="9" t="str">
        <f>IF(S196="","",(X196*(1-Y196)*(1+AE196)))</f>
        <v/>
      </c>
      <c r="AA196" s="64">
        <f>IF(Eingabe!G196="x",libCalc!A196,IF(Eingabe!H196="x",libCalc!B196,IF(Eingabe!I196="x",libCalc!C196,"")))</f>
        <v>0.070685834705770348</v>
      </c>
      <c r="AB196" s="5">
        <f>IF(AA196="","",AA196*M196)</f>
        <v>0.19014489535852222</v>
      </c>
      <c r="AC196" s="10">
        <f>IF(AA196="","",N196*1000/(AA196*1000000))</f>
        <v>39.611896947316168</v>
      </c>
      <c r="AD196" s="11">
        <f>IF(AB196="","",MAX(Z196,W196)/AB196)</f>
        <v>4299.5911010837344</v>
      </c>
      <c r="AE196" s="8">
        <f ca="1">IF(N196="","",IF(LOOKUP(YEAR(C196),Teuerung!$A$4:$A$29,Teuerung!$D$4:$D$29)="",0,LOOKUP(YEAR(C196),Teuerung!$A$4:$A$29,Teuerung!$D$4:$D$29)))</f>
        <v>0.29999999999999999</v>
      </c>
      <c r="AF196" s="7">
        <f t="shared" ca="1" si="7"/>
        <v>4905.2718000000004</v>
      </c>
      <c r="AG196" s="2"/>
      <c r="AH196" s="1"/>
      <c r="AI196" s="1"/>
    </row>
    <row r="197">
      <c r="A197" s="2"/>
      <c r="B197" s="2"/>
      <c r="C197" s="3">
        <v>40793</v>
      </c>
      <c r="E197" s="4" t="s">
        <v>51</v>
      </c>
      <c r="G197" s="4" t="s">
        <v>51</v>
      </c>
      <c r="J197" s="5">
        <v>0.29999999999999999</v>
      </c>
      <c r="M197" s="6">
        <v>2.4500000000000002</v>
      </c>
      <c r="N197" s="7">
        <v>3000</v>
      </c>
      <c r="P197" s="1">
        <v>1</v>
      </c>
      <c r="Q197" s="2" t="s">
        <v>54</v>
      </c>
      <c r="R197" s="4" t="s">
        <v>51</v>
      </c>
      <c r="T197" s="7">
        <v>701</v>
      </c>
      <c r="U197" s="8">
        <v>0.031</v>
      </c>
      <c r="W197" s="7">
        <f>IF(R197="","",(T197*(1-U197)*(1+AE197))+V197)</f>
        <v>883.04970000000003</v>
      </c>
      <c r="Z197" s="9" t="str">
        <f>IF(S197="","",(X197*(1-Y197)*(1+AE197)))</f>
        <v/>
      </c>
      <c r="AA197" s="64">
        <f>IF(Eingabe!G197="x",libCalc!A197,IF(Eingabe!H197="x",libCalc!B197,IF(Eingabe!I197="x",libCalc!C197,"")))</f>
        <v>0.070685834705770348</v>
      </c>
      <c r="AB197" s="5">
        <f>IF(AA197="","",AA197*M197)</f>
        <v>0.17318029502913737</v>
      </c>
      <c r="AC197" s="10">
        <f>IF(AA197="","",N197*1000/(AA197*1000000))</f>
        <v>42.441318157838758</v>
      </c>
      <c r="AD197" s="11">
        <f>IF(AB197="","",MAX(Z197,W197)/AB197)</f>
        <v>5099.0194920930699</v>
      </c>
      <c r="AE197" s="8">
        <f ca="1">IF(N197="","",IF(LOOKUP(YEAR(C197),Teuerung!$A$4:$A$29,Teuerung!$D$4:$D$29)="",0,LOOKUP(YEAR(C197),Teuerung!$A$4:$A$29,Teuerung!$D$4:$D$29)))</f>
        <v>0.29999999999999999</v>
      </c>
      <c r="AF197" s="7">
        <f t="shared" ca="1" si="7"/>
        <v>883.04970000000003</v>
      </c>
      <c r="AG197" s="2"/>
      <c r="AH197" s="1"/>
      <c r="AI197" s="1"/>
    </row>
    <row r="198">
      <c r="A198" s="2"/>
      <c r="B198" s="2"/>
      <c r="C198" s="3">
        <v>40793</v>
      </c>
      <c r="E198" s="4" t="s">
        <v>51</v>
      </c>
      <c r="G198" s="4" t="s">
        <v>51</v>
      </c>
      <c r="J198" s="5">
        <v>0.29999999999999999</v>
      </c>
      <c r="M198" s="6">
        <v>2.4500000000000002</v>
      </c>
      <c r="N198" s="7">
        <v>3000</v>
      </c>
      <c r="P198" s="1">
        <v>1</v>
      </c>
      <c r="Q198" s="2" t="s">
        <v>54</v>
      </c>
      <c r="R198" s="4" t="s">
        <v>51</v>
      </c>
      <c r="T198" s="7">
        <v>701</v>
      </c>
      <c r="U198" s="8">
        <v>0.031</v>
      </c>
      <c r="W198" s="7">
        <f>IF(R198="","",(T198*(1-U198)*(1+AE198))+V198)</f>
        <v>883.04970000000003</v>
      </c>
      <c r="Z198" s="9" t="str">
        <f>IF(S198="","",(X198*(1-Y198)*(1+AE198)))</f>
        <v/>
      </c>
      <c r="AA198" s="64">
        <f>IF(Eingabe!G198="x",libCalc!A198,IF(Eingabe!H198="x",libCalc!B198,IF(Eingabe!I198="x",libCalc!C198,"")))</f>
        <v>0.070685834705770348</v>
      </c>
      <c r="AB198" s="5">
        <f>IF(AA198="","",AA198*M198)</f>
        <v>0.17318029502913737</v>
      </c>
      <c r="AC198" s="10">
        <f>IF(AA198="","",N198*1000/(AA198*1000000))</f>
        <v>42.441318157838758</v>
      </c>
      <c r="AD198" s="11">
        <f>IF(AB198="","",MAX(Z198,W198)/AB198)</f>
        <v>5099.0194920930699</v>
      </c>
      <c r="AE198" s="8">
        <f ca="1">IF(N198="","",IF(LOOKUP(YEAR(C198),Teuerung!$A$4:$A$29,Teuerung!$D$4:$D$29)="",0,LOOKUP(YEAR(C198),Teuerung!$A$4:$A$29,Teuerung!$D$4:$D$29)))</f>
        <v>0.29999999999999999</v>
      </c>
      <c r="AF198" s="7">
        <f t="shared" ca="1" si="7"/>
        <v>883.04970000000003</v>
      </c>
      <c r="AG198" s="2"/>
      <c r="AH198" s="1"/>
      <c r="AI198" s="1"/>
    </row>
    <row r="199">
      <c r="A199" s="2"/>
      <c r="B199" s="2"/>
      <c r="C199" s="3">
        <v>40793</v>
      </c>
      <c r="E199" s="4" t="s">
        <v>51</v>
      </c>
      <c r="G199" s="4" t="s">
        <v>51</v>
      </c>
      <c r="J199" s="5">
        <v>0.29999999999999999</v>
      </c>
      <c r="M199" s="6">
        <v>2.4500000000000002</v>
      </c>
      <c r="N199" s="7">
        <v>3000</v>
      </c>
      <c r="P199" s="1">
        <v>1</v>
      </c>
      <c r="Q199" s="2" t="s">
        <v>54</v>
      </c>
      <c r="R199" s="4" t="s">
        <v>51</v>
      </c>
      <c r="T199" s="7">
        <v>701</v>
      </c>
      <c r="U199" s="8">
        <v>0.031</v>
      </c>
      <c r="W199" s="7">
        <f>IF(R199="","",(T199*(1-U199)*(1+AE199))+V199)</f>
        <v>883.04970000000003</v>
      </c>
      <c r="Z199" s="9" t="str">
        <f>IF(S199="","",(X199*(1-Y199)*(1+AE199)))</f>
        <v/>
      </c>
      <c r="AA199" s="64">
        <f>IF(Eingabe!G199="x",libCalc!A199,IF(Eingabe!H199="x",libCalc!B199,IF(Eingabe!I199="x",libCalc!C199,"")))</f>
        <v>0.070685834705770348</v>
      </c>
      <c r="AB199" s="5">
        <f>IF(AA199="","",AA199*M199)</f>
        <v>0.17318029502913737</v>
      </c>
      <c r="AC199" s="10">
        <f>IF(AA199="","",N199*1000/(AA199*1000000))</f>
        <v>42.441318157838758</v>
      </c>
      <c r="AD199" s="11">
        <f>IF(AB199="","",MAX(Z199,W199)/AB199)</f>
        <v>5099.0194920930699</v>
      </c>
      <c r="AE199" s="8">
        <f ca="1">IF(N199="","",IF(LOOKUP(YEAR(C199),Teuerung!$A$4:$A$29,Teuerung!$D$4:$D$29)="",0,LOOKUP(YEAR(C199),Teuerung!$A$4:$A$29,Teuerung!$D$4:$D$29)))</f>
        <v>0.29999999999999999</v>
      </c>
      <c r="AF199" s="7">
        <f t="shared" ca="1" si="7"/>
        <v>883.04970000000003</v>
      </c>
      <c r="AG199" s="2"/>
      <c r="AH199" s="1"/>
      <c r="AI199" s="1"/>
    </row>
    <row r="200">
      <c r="A200" s="2"/>
      <c r="B200" s="2"/>
      <c r="C200" s="3">
        <v>40793</v>
      </c>
      <c r="E200" s="4" t="s">
        <v>51</v>
      </c>
      <c r="G200" s="4" t="s">
        <v>51</v>
      </c>
      <c r="J200" s="5">
        <v>0.29999999999999999</v>
      </c>
      <c r="M200" s="6">
        <v>2.4500000000000002</v>
      </c>
      <c r="N200" s="7">
        <v>3000</v>
      </c>
      <c r="P200" s="1">
        <v>1</v>
      </c>
      <c r="Q200" s="2" t="s">
        <v>54</v>
      </c>
      <c r="R200" s="4" t="s">
        <v>51</v>
      </c>
      <c r="T200" s="7">
        <v>701</v>
      </c>
      <c r="U200" s="8">
        <v>0.031</v>
      </c>
      <c r="W200" s="7">
        <f>IF(R200="","",(T200*(1-U200)*(1+AE200))+V200)</f>
        <v>883.04970000000003</v>
      </c>
      <c r="Z200" s="9" t="str">
        <f>IF(S200="","",(X200*(1-Y200)*(1+AE200)))</f>
        <v/>
      </c>
      <c r="AA200" s="64">
        <f>IF(Eingabe!G200="x",libCalc!A200,IF(Eingabe!H200="x",libCalc!B200,IF(Eingabe!I200="x",libCalc!C200,"")))</f>
        <v>0.070685834705770348</v>
      </c>
      <c r="AB200" s="5">
        <f>IF(AA200="","",AA200*M200)</f>
        <v>0.17318029502913737</v>
      </c>
      <c r="AC200" s="10">
        <f>IF(AA200="","",N200*1000/(AA200*1000000))</f>
        <v>42.441318157838758</v>
      </c>
      <c r="AD200" s="11">
        <f>IF(AB200="","",MAX(Z200,W200)/AB200)</f>
        <v>5099.0194920930699</v>
      </c>
      <c r="AE200" s="8">
        <f ca="1">IF(N200="","",IF(LOOKUP(YEAR(C200),Teuerung!$A$4:$A$29,Teuerung!$D$4:$D$29)="",0,LOOKUP(YEAR(C200),Teuerung!$A$4:$A$29,Teuerung!$D$4:$D$29)))</f>
        <v>0.29999999999999999</v>
      </c>
      <c r="AF200" s="7">
        <f t="shared" ca="1" si="7"/>
        <v>883.04970000000003</v>
      </c>
      <c r="AG200" s="2"/>
      <c r="AH200" s="1"/>
      <c r="AI200" s="1"/>
    </row>
    <row r="201">
      <c r="A201" s="2"/>
      <c r="B201" s="2"/>
      <c r="C201" s="3">
        <v>40793</v>
      </c>
      <c r="E201" s="4" t="s">
        <v>51</v>
      </c>
      <c r="G201" s="4" t="s">
        <v>51</v>
      </c>
      <c r="J201" s="5">
        <v>0.29999999999999999</v>
      </c>
      <c r="M201" s="6">
        <v>2.4500000000000002</v>
      </c>
      <c r="N201" s="7">
        <v>3000</v>
      </c>
      <c r="P201" s="1">
        <v>1</v>
      </c>
      <c r="Q201" s="2" t="s">
        <v>54</v>
      </c>
      <c r="R201" s="4" t="s">
        <v>51</v>
      </c>
      <c r="T201" s="7">
        <v>701</v>
      </c>
      <c r="U201" s="8">
        <v>0.031</v>
      </c>
      <c r="W201" s="7">
        <f>IF(R201="","",(T201*(1-U201)*(1+AE201))+V201)</f>
        <v>883.04970000000003</v>
      </c>
      <c r="Z201" s="9" t="str">
        <f>IF(S201="","",(X201*(1-Y201)*(1+AE201)))</f>
        <v/>
      </c>
      <c r="AA201" s="64">
        <f>IF(Eingabe!G201="x",libCalc!A201,IF(Eingabe!H201="x",libCalc!B201,IF(Eingabe!I201="x",libCalc!C201,"")))</f>
        <v>0.070685834705770348</v>
      </c>
      <c r="AB201" s="5">
        <f>IF(AA201="","",AA201*M201)</f>
        <v>0.17318029502913737</v>
      </c>
      <c r="AC201" s="10">
        <f>IF(AA201="","",N201*1000/(AA201*1000000))</f>
        <v>42.441318157838758</v>
      </c>
      <c r="AD201" s="11">
        <f>IF(AB201="","",MAX(Z201,W201)/AB201)</f>
        <v>5099.0194920930699</v>
      </c>
      <c r="AE201" s="8">
        <f ca="1">IF(N201="","",IF(LOOKUP(YEAR(C201),Teuerung!$A$4:$A$29,Teuerung!$D$4:$D$29)="",0,LOOKUP(YEAR(C201),Teuerung!$A$4:$A$29,Teuerung!$D$4:$D$29)))</f>
        <v>0.29999999999999999</v>
      </c>
      <c r="AF201" s="7">
        <f t="shared" ca="1" si="7"/>
        <v>883.04970000000003</v>
      </c>
      <c r="AG201" s="2"/>
      <c r="AH201" s="1"/>
      <c r="AI201" s="1"/>
    </row>
    <row r="202">
      <c r="A202" s="2"/>
      <c r="B202" s="2"/>
      <c r="C202" s="3">
        <v>40793</v>
      </c>
      <c r="E202" s="4" t="s">
        <v>51</v>
      </c>
      <c r="G202" s="4" t="s">
        <v>51</v>
      </c>
      <c r="J202" s="5">
        <v>0.29999999999999999</v>
      </c>
      <c r="M202" s="6">
        <v>2.4500000000000002</v>
      </c>
      <c r="N202" s="7">
        <v>3000</v>
      </c>
      <c r="P202" s="1">
        <v>1</v>
      </c>
      <c r="Q202" s="2" t="s">
        <v>54</v>
      </c>
      <c r="R202" s="4" t="s">
        <v>51</v>
      </c>
      <c r="T202" s="7">
        <v>701</v>
      </c>
      <c r="U202" s="8">
        <v>0.031</v>
      </c>
      <c r="W202" s="7">
        <f>IF(R202="","",(T202*(1-U202)*(1+AE202))+V202)</f>
        <v>883.04970000000003</v>
      </c>
      <c r="Z202" s="9" t="str">
        <f>IF(S202="","",(X202*(1-Y202)*(1+AE202)))</f>
        <v/>
      </c>
      <c r="AA202" s="64">
        <f>IF(Eingabe!G202="x",libCalc!A202,IF(Eingabe!H202="x",libCalc!B202,IF(Eingabe!I202="x",libCalc!C202,"")))</f>
        <v>0.070685834705770348</v>
      </c>
      <c r="AB202" s="5">
        <f>IF(AA202="","",AA202*M202)</f>
        <v>0.17318029502913737</v>
      </c>
      <c r="AC202" s="10">
        <f>IF(AA202="","",N202*1000/(AA202*1000000))</f>
        <v>42.441318157838758</v>
      </c>
      <c r="AD202" s="11">
        <f>IF(AB202="","",MAX(Z202,W202)/AB202)</f>
        <v>5099.0194920930699</v>
      </c>
      <c r="AE202" s="8">
        <f ca="1">IF(N202="","",IF(LOOKUP(YEAR(C202),Teuerung!$A$4:$A$29,Teuerung!$D$4:$D$29)="",0,LOOKUP(YEAR(C202),Teuerung!$A$4:$A$29,Teuerung!$D$4:$D$29)))</f>
        <v>0.29999999999999999</v>
      </c>
      <c r="AF202" s="7">
        <f t="shared" ca="1" si="7"/>
        <v>883.04970000000003</v>
      </c>
      <c r="AG202" s="2"/>
      <c r="AH202" s="1"/>
      <c r="AI202" s="1"/>
    </row>
    <row r="203">
      <c r="A203" s="2"/>
      <c r="B203" s="2"/>
      <c r="C203" s="3">
        <v>40793</v>
      </c>
      <c r="E203" s="4" t="s">
        <v>51</v>
      </c>
      <c r="G203" s="4" t="s">
        <v>51</v>
      </c>
      <c r="J203" s="5">
        <v>0.29999999999999999</v>
      </c>
      <c r="M203" s="6">
        <v>2.6800000000000002</v>
      </c>
      <c r="N203" s="7">
        <v>3000</v>
      </c>
      <c r="P203" s="1">
        <v>5</v>
      </c>
      <c r="Q203" s="2" t="s">
        <v>54</v>
      </c>
      <c r="R203" s="4" t="s">
        <v>51</v>
      </c>
      <c r="T203" s="7">
        <v>651</v>
      </c>
      <c r="U203" s="8">
        <v>0.031</v>
      </c>
      <c r="W203" s="7">
        <f>IF(R203="","",(T203*(1-U203)*(1+AE203))+V203)</f>
        <v>820.06470000000002</v>
      </c>
      <c r="Z203" s="9" t="str">
        <f>IF(S203="","",(X203*(1-Y203)*(1+AE203)))</f>
        <v/>
      </c>
      <c r="AA203" s="64">
        <f>IF(Eingabe!G203="x",libCalc!A203,IF(Eingabe!H203="x",libCalc!B203,IF(Eingabe!I203="x",libCalc!C203,"")))</f>
        <v>0.070685834705770348</v>
      </c>
      <c r="AB203" s="5">
        <f>IF(AA203="","",AA203*M203)</f>
        <v>0.18943803701146456</v>
      </c>
      <c r="AC203" s="10">
        <f>IF(AA203="","",N203*1000/(AA203*1000000))</f>
        <v>42.441318157838758</v>
      </c>
      <c r="AD203" s="11">
        <f>IF(AB203="","",MAX(Z203,W203)/AB203)</f>
        <v>4328.933686904551</v>
      </c>
      <c r="AE203" s="8">
        <f ca="1">IF(N203="","",IF(LOOKUP(YEAR(C203),Teuerung!$A$4:$A$29,Teuerung!$D$4:$D$29)="",0,LOOKUP(YEAR(C203),Teuerung!$A$4:$A$29,Teuerung!$D$4:$D$29)))</f>
        <v>0.29999999999999999</v>
      </c>
      <c r="AF203" s="7">
        <f t="shared" ca="1" si="7"/>
        <v>4100.3235000000004</v>
      </c>
      <c r="AG203" s="2"/>
      <c r="AH203" s="1"/>
      <c r="AI203" s="1"/>
    </row>
    <row r="204">
      <c r="A204" s="2"/>
      <c r="B204" s="2"/>
      <c r="C204" s="3">
        <v>40793</v>
      </c>
      <c r="E204" s="4" t="s">
        <v>51</v>
      </c>
      <c r="G204" s="4" t="s">
        <v>51</v>
      </c>
      <c r="J204" s="5">
        <v>0.29999999999999999</v>
      </c>
      <c r="M204" s="6">
        <v>2.4500000000000002</v>
      </c>
      <c r="N204" s="7">
        <v>3200</v>
      </c>
      <c r="P204" s="1">
        <v>6</v>
      </c>
      <c r="Q204" s="2" t="s">
        <v>54</v>
      </c>
      <c r="R204" s="4" t="s">
        <v>51</v>
      </c>
      <c r="T204" s="7">
        <v>618</v>
      </c>
      <c r="U204" s="8">
        <v>0.031</v>
      </c>
      <c r="W204" s="7">
        <f>IF(R204="","",(T204*(1-U204)*(1+AE204))+V204)</f>
        <v>778.49459999999999</v>
      </c>
      <c r="Z204" s="9" t="str">
        <f>IF(S204="","",(X204*(1-Y204)*(1+AE204)))</f>
        <v/>
      </c>
      <c r="AA204" s="64">
        <f>IF(Eingabe!G204="x",libCalc!A204,IF(Eingabe!H204="x",libCalc!B204,IF(Eingabe!I204="x",libCalc!C204,"")))</f>
        <v>0.070685834705770348</v>
      </c>
      <c r="AB204" s="5">
        <f>IF(AA204="","",AA204*M204)</f>
        <v>0.17318029502913737</v>
      </c>
      <c r="AC204" s="10">
        <f>IF(AA204="","",N204*1000/(AA204*1000000))</f>
        <v>45.27073936836134</v>
      </c>
      <c r="AD204" s="11">
        <f>IF(AB204="","",MAX(Z204,W204)/AB204)</f>
        <v>4495.2839459536617</v>
      </c>
      <c r="AE204" s="8">
        <f ca="1">IF(N204="","",IF(LOOKUP(YEAR(C204),Teuerung!$A$4:$A$29,Teuerung!$D$4:$D$29)="",0,LOOKUP(YEAR(C204),Teuerung!$A$4:$A$29,Teuerung!$D$4:$D$29)))</f>
        <v>0.29999999999999999</v>
      </c>
      <c r="AF204" s="7">
        <f t="shared" ca="1" si="7"/>
        <v>4670.9675999999999</v>
      </c>
      <c r="AG204" s="2"/>
      <c r="AH204" s="1"/>
      <c r="AI204" s="1"/>
    </row>
    <row r="205">
      <c r="A205" s="2"/>
      <c r="B205" s="2"/>
      <c r="C205" s="3">
        <v>40793</v>
      </c>
      <c r="E205" s="4" t="s">
        <v>51</v>
      </c>
      <c r="G205" s="4" t="s">
        <v>51</v>
      </c>
      <c r="J205" s="5">
        <v>0.29999999999999999</v>
      </c>
      <c r="M205" s="6">
        <v>2.4500000000000002</v>
      </c>
      <c r="N205" s="7">
        <v>3200</v>
      </c>
      <c r="P205" s="1">
        <v>1</v>
      </c>
      <c r="Q205" s="2" t="s">
        <v>54</v>
      </c>
      <c r="R205" s="4" t="s">
        <v>51</v>
      </c>
      <c r="T205" s="7">
        <v>701</v>
      </c>
      <c r="U205" s="8">
        <v>0.031</v>
      </c>
      <c r="W205" s="7">
        <f>IF(R205="","",(T205*(1-U205)*(1+AE205))+V205)</f>
        <v>883.04970000000003</v>
      </c>
      <c r="Z205" s="9" t="str">
        <f>IF(S205="","",(X205*(1-Y205)*(1+AE205)))</f>
        <v/>
      </c>
      <c r="AA205" s="64">
        <f>IF(Eingabe!G205="x",libCalc!A205,IF(Eingabe!H205="x",libCalc!B205,IF(Eingabe!I205="x",libCalc!C205,"")))</f>
        <v>0.070685834705770348</v>
      </c>
      <c r="AB205" s="5">
        <f>IF(AA205="","",AA205*M205)</f>
        <v>0.17318029502913737</v>
      </c>
      <c r="AC205" s="10">
        <f>IF(AA205="","",N205*1000/(AA205*1000000))</f>
        <v>45.27073936836134</v>
      </c>
      <c r="AD205" s="11">
        <f>IF(AB205="","",MAX(Z205,W205)/AB205)</f>
        <v>5099.0194920930699</v>
      </c>
      <c r="AE205" s="8">
        <f ca="1">IF(N205="","",IF(LOOKUP(YEAR(C205),Teuerung!$A$4:$A$29,Teuerung!$D$4:$D$29)="",0,LOOKUP(YEAR(C205),Teuerung!$A$4:$A$29,Teuerung!$D$4:$D$29)))</f>
        <v>0.29999999999999999</v>
      </c>
      <c r="AF205" s="7">
        <f t="shared" ca="1" si="7"/>
        <v>883.04970000000003</v>
      </c>
      <c r="AG205" s="2"/>
      <c r="AH205" s="1"/>
      <c r="AI205" s="1"/>
    </row>
    <row r="206">
      <c r="A206" s="2"/>
      <c r="B206" s="2"/>
      <c r="C206" s="3">
        <v>40793</v>
      </c>
      <c r="E206" s="4" t="s">
        <v>51</v>
      </c>
      <c r="G206" s="4" t="s">
        <v>51</v>
      </c>
      <c r="J206" s="5">
        <v>0.29999999999999999</v>
      </c>
      <c r="M206" s="6">
        <v>2.4500000000000002</v>
      </c>
      <c r="N206" s="7">
        <v>3500</v>
      </c>
      <c r="P206" s="1">
        <v>5</v>
      </c>
      <c r="Q206" s="2" t="s">
        <v>54</v>
      </c>
      <c r="R206" s="4" t="s">
        <v>51</v>
      </c>
      <c r="T206" s="7">
        <v>705</v>
      </c>
      <c r="U206" s="8">
        <v>0.031</v>
      </c>
      <c r="W206" s="7">
        <f>IF(R206="","",(T206*(1-U206)*(1+AE206))+V206)</f>
        <v>888.08849999999995</v>
      </c>
      <c r="Z206" s="9" t="str">
        <f>IF(S206="","",(X206*(1-Y206)*(1+AE206)))</f>
        <v/>
      </c>
      <c r="AA206" s="64">
        <f>IF(Eingabe!G206="x",libCalc!A206,IF(Eingabe!H206="x",libCalc!B206,IF(Eingabe!I206="x",libCalc!C206,"")))</f>
        <v>0.070685834705770348</v>
      </c>
      <c r="AB206" s="5">
        <f>IF(AA206="","",AA206*M206)</f>
        <v>0.17318029502913737</v>
      </c>
      <c r="AC206" s="10">
        <f>IF(AA206="","",N206*1000/(AA206*1000000))</f>
        <v>49.514871184145214</v>
      </c>
      <c r="AD206" s="11">
        <f>IF(AB206="","",MAX(Z206,W206)/AB206)</f>
        <v>5128.1151810636429</v>
      </c>
      <c r="AE206" s="8">
        <f ca="1">IF(N206="","",IF(LOOKUP(YEAR(C206),Teuerung!$A$4:$A$29,Teuerung!$D$4:$D$29)="",0,LOOKUP(YEAR(C206),Teuerung!$A$4:$A$29,Teuerung!$D$4:$D$29)))</f>
        <v>0.29999999999999999</v>
      </c>
      <c r="AF206" s="7">
        <f t="shared" ca="1" si="7"/>
        <v>4440.4425000000001</v>
      </c>
      <c r="AG206" s="2"/>
      <c r="AH206" s="1"/>
      <c r="AI206" s="1"/>
    </row>
    <row r="207">
      <c r="A207" s="2"/>
      <c r="B207" s="2"/>
      <c r="C207" s="3">
        <v>40793</v>
      </c>
      <c r="E207" s="4" t="s">
        <v>51</v>
      </c>
      <c r="G207" s="4" t="s">
        <v>51</v>
      </c>
      <c r="J207" s="5">
        <v>0.29999999999999999</v>
      </c>
      <c r="M207" s="6">
        <v>2.6800000000000002</v>
      </c>
      <c r="N207" s="7">
        <v>3500</v>
      </c>
      <c r="P207" s="1">
        <v>1</v>
      </c>
      <c r="Q207" s="2" t="s">
        <v>54</v>
      </c>
      <c r="R207" s="4" t="s">
        <v>51</v>
      </c>
      <c r="T207" s="7">
        <v>821</v>
      </c>
      <c r="U207" s="8">
        <v>0.031</v>
      </c>
      <c r="W207" s="7">
        <f>IF(R207="","",(T207*(1-U207)*(1+AE207))+V207)</f>
        <v>1034.2137</v>
      </c>
      <c r="Z207" s="9" t="str">
        <f>IF(S207="","",(X207*(1-Y207)*(1+AE207)))</f>
        <v/>
      </c>
      <c r="AA207" s="64">
        <f>IF(Eingabe!G207="x",libCalc!A207,IF(Eingabe!H207="x",libCalc!B207,IF(Eingabe!I207="x",libCalc!C207,"")))</f>
        <v>0.070685834705770348</v>
      </c>
      <c r="AB207" s="5">
        <f>IF(AA207="","",AA207*M207)</f>
        <v>0.18943803701146456</v>
      </c>
      <c r="AC207" s="10">
        <f>IF(AA207="","",N207*1000/(AA207*1000000))</f>
        <v>49.514871184145214</v>
      </c>
      <c r="AD207" s="11">
        <f>IF(AB207="","",MAX(Z207,W207)/AB207)</f>
        <v>5459.3771996138803</v>
      </c>
      <c r="AE207" s="8">
        <f ca="1">IF(N207="","",IF(LOOKUP(YEAR(C207),Teuerung!$A$4:$A$29,Teuerung!$D$4:$D$29)="",0,LOOKUP(YEAR(C207),Teuerung!$A$4:$A$29,Teuerung!$D$4:$D$29)))</f>
        <v>0.29999999999999999</v>
      </c>
      <c r="AF207" s="7">
        <f t="shared" ca="1" si="7"/>
        <v>1034.2137</v>
      </c>
      <c r="AG207" s="2"/>
      <c r="AH207" s="1"/>
      <c r="AI207" s="1"/>
    </row>
    <row r="208">
      <c r="A208" s="2"/>
      <c r="B208" s="2"/>
      <c r="C208" s="3">
        <v>40793</v>
      </c>
      <c r="E208" s="4" t="s">
        <v>51</v>
      </c>
      <c r="G208" s="4" t="s">
        <v>51</v>
      </c>
      <c r="J208" s="5">
        <v>0.29999999999999999</v>
      </c>
      <c r="M208" s="6">
        <v>2.6400000000000001</v>
      </c>
      <c r="N208" s="7">
        <v>3800</v>
      </c>
      <c r="P208" s="1">
        <v>2</v>
      </c>
      <c r="Q208" s="2" t="s">
        <v>54</v>
      </c>
      <c r="R208" s="4" t="s">
        <v>51</v>
      </c>
      <c r="T208" s="7">
        <v>801</v>
      </c>
      <c r="U208" s="8">
        <v>0.031</v>
      </c>
      <c r="W208" s="7">
        <f>IF(R208="","",(T208*(1-U208)*(1+AE208))+V208)</f>
        <v>1009.0197000000001</v>
      </c>
      <c r="Z208" s="9" t="str">
        <f>IF(S208="","",(X208*(1-Y208)*(1+AE208)))</f>
        <v/>
      </c>
      <c r="AA208" s="64">
        <f>IF(Eingabe!G208="x",libCalc!A208,IF(Eingabe!H208="x",libCalc!B208,IF(Eingabe!I208="x",libCalc!C208,"")))</f>
        <v>0.070685834705770348</v>
      </c>
      <c r="AB208" s="5">
        <f>IF(AA208="","",AA208*M208)</f>
        <v>0.18661060362323373</v>
      </c>
      <c r="AC208" s="10">
        <f>IF(AA208="","",N208*1000/(AA208*1000000))</f>
        <v>53.759002999929088</v>
      </c>
      <c r="AD208" s="11">
        <f>IF(AB208="","",MAX(Z208,W208)/AB208)</f>
        <v>5407.0866307104816</v>
      </c>
      <c r="AE208" s="8">
        <f ca="1">IF(N208="","",IF(LOOKUP(YEAR(C208),Teuerung!$A$4:$A$29,Teuerung!$D$4:$D$29)="",0,LOOKUP(YEAR(C208),Teuerung!$A$4:$A$29,Teuerung!$D$4:$D$29)))</f>
        <v>0.29999999999999999</v>
      </c>
      <c r="AF208" s="7">
        <f t="shared" ca="1" si="7"/>
        <v>2018.0394000000001</v>
      </c>
      <c r="AG208" s="2"/>
      <c r="AH208" s="1"/>
      <c r="AI208" s="1"/>
    </row>
    <row r="209">
      <c r="A209" s="2"/>
      <c r="B209" s="2"/>
      <c r="C209" s="3">
        <v>40793</v>
      </c>
      <c r="E209" s="4" t="s">
        <v>51</v>
      </c>
      <c r="G209" s="4" t="s">
        <v>51</v>
      </c>
      <c r="J209" s="5">
        <v>0.29999999999999999</v>
      </c>
      <c r="M209" s="6">
        <v>2.4500000000000002</v>
      </c>
      <c r="N209" s="7">
        <v>4200</v>
      </c>
      <c r="P209" s="1">
        <v>1</v>
      </c>
      <c r="Q209" s="2" t="s">
        <v>54</v>
      </c>
      <c r="R209" s="4" t="s">
        <v>51</v>
      </c>
      <c r="T209" s="7">
        <v>960</v>
      </c>
      <c r="U209" s="8">
        <v>0.031</v>
      </c>
      <c r="W209" s="7">
        <f>IF(R209="","",(T209*(1-U209)*(1+AE209))+V209)</f>
        <v>1209.3120000000001</v>
      </c>
      <c r="Z209" s="9" t="str">
        <f>IF(S209="","",(X209*(1-Y209)*(1+AE209)))</f>
        <v/>
      </c>
      <c r="AA209" s="64">
        <f>IF(Eingabe!G209="x",libCalc!A209,IF(Eingabe!H209="x",libCalc!B209,IF(Eingabe!I209="x",libCalc!C209,"")))</f>
        <v>0.070685834705770348</v>
      </c>
      <c r="AB209" s="5">
        <f>IF(AA209="","",AA209*M209)</f>
        <v>0.17318029502913737</v>
      </c>
      <c r="AC209" s="10">
        <f>IF(AA209="","",N209*1000/(AA209*1000000))</f>
        <v>59.41784542097426</v>
      </c>
      <c r="AD209" s="11">
        <f>IF(AB209="","",MAX(Z209,W209)/AB209)</f>
        <v>6982.9653529377283</v>
      </c>
      <c r="AE209" s="8">
        <f ca="1">IF(N209="","",IF(LOOKUP(YEAR(C209),Teuerung!$A$4:$A$29,Teuerung!$D$4:$D$29)="",0,LOOKUP(YEAR(C209),Teuerung!$A$4:$A$29,Teuerung!$D$4:$D$29)))</f>
        <v>0.29999999999999999</v>
      </c>
      <c r="AF209" s="7">
        <f t="shared" ca="1" si="7"/>
        <v>1209.3120000000001</v>
      </c>
      <c r="AG209" s="2"/>
      <c r="AH209" s="1"/>
      <c r="AI209" s="1"/>
    </row>
    <row r="210">
      <c r="A210" s="2"/>
      <c r="B210" s="2"/>
      <c r="C210" s="3">
        <v>40793</v>
      </c>
      <c r="E210" s="4" t="s">
        <v>51</v>
      </c>
      <c r="G210" s="4" t="s">
        <v>51</v>
      </c>
      <c r="J210" s="5">
        <v>0.34999999999999998</v>
      </c>
      <c r="M210" s="6">
        <v>3.5150000000000001</v>
      </c>
      <c r="N210" s="7">
        <v>4700</v>
      </c>
      <c r="P210" s="1">
        <v>2</v>
      </c>
      <c r="Q210" s="2" t="s">
        <v>54</v>
      </c>
      <c r="R210" s="4" t="s">
        <v>51</v>
      </c>
      <c r="T210" s="7">
        <v>1111</v>
      </c>
      <c r="U210" s="8">
        <v>0.031</v>
      </c>
      <c r="W210" s="7">
        <f>IF(R210="","",(T210*(1-U210)*(1+AE210))+V210)</f>
        <v>1399.5267000000001</v>
      </c>
      <c r="Z210" s="9" t="str">
        <f>IF(S210="","",(X210*(1-Y210)*(1+AE210)))</f>
        <v/>
      </c>
      <c r="AA210" s="64">
        <f>IF(Eingabe!G210="x",libCalc!A210,IF(Eingabe!H210="x",libCalc!B210,IF(Eingabe!I210="x",libCalc!C210,"")))</f>
        <v>0.096211275016187398</v>
      </c>
      <c r="AB210" s="5">
        <f>IF(AA210="","",AA210*M210)</f>
        <v>0.33818263168189872</v>
      </c>
      <c r="AC210" s="10">
        <f>IF(AA210="","",N210*1000/(AA210*1000000))</f>
        <v>48.850823349022576</v>
      </c>
      <c r="AD210" s="11">
        <f>IF(AB210="","",MAX(Z210,W210)/AB210)</f>
        <v>4138.375448318182</v>
      </c>
      <c r="AE210" s="8">
        <f ca="1">IF(N210="","",IF(LOOKUP(YEAR(C210),Teuerung!$A$4:$A$29,Teuerung!$D$4:$D$29)="",0,LOOKUP(YEAR(C210),Teuerung!$A$4:$A$29,Teuerung!$D$4:$D$29)))</f>
        <v>0.29999999999999999</v>
      </c>
      <c r="AF210" s="7">
        <f t="shared" ca="1" si="7"/>
        <v>2799.0534000000002</v>
      </c>
      <c r="AG210" s="2"/>
      <c r="AH210" s="1"/>
      <c r="AI210" s="1"/>
    </row>
    <row r="211">
      <c r="A211" s="2"/>
      <c r="B211" s="2"/>
      <c r="C211" s="3">
        <v>40793</v>
      </c>
      <c r="E211" s="4" t="s">
        <v>51</v>
      </c>
      <c r="G211" s="4" t="s">
        <v>51</v>
      </c>
      <c r="J211" s="5">
        <v>0.34999999999999998</v>
      </c>
      <c r="M211" s="6">
        <v>2.6600000000000001</v>
      </c>
      <c r="N211" s="7">
        <v>5700</v>
      </c>
      <c r="P211" s="1">
        <v>2</v>
      </c>
      <c r="Q211" s="2" t="s">
        <v>54</v>
      </c>
      <c r="R211" s="4" t="s">
        <v>51</v>
      </c>
      <c r="T211" s="7">
        <v>987</v>
      </c>
      <c r="U211" s="8">
        <v>0.031</v>
      </c>
      <c r="W211" s="7">
        <f>IF(R211="","",(T211*(1-U211)*(1+AE211))+V211)</f>
        <v>1243.3239000000001</v>
      </c>
      <c r="Z211" s="9" t="str">
        <f>IF(S211="","",(X211*(1-Y211)*(1+AE211)))</f>
        <v/>
      </c>
      <c r="AA211" s="64">
        <f>IF(Eingabe!G211="x",libCalc!A211,IF(Eingabe!H211="x",libCalc!B211,IF(Eingabe!I211="x",libCalc!C211,"")))</f>
        <v>0.096211275016187398</v>
      </c>
      <c r="AB211" s="5">
        <f>IF(AA211="","",AA211*M211)</f>
        <v>0.2559219915430585</v>
      </c>
      <c r="AC211" s="10">
        <f>IF(AA211="","",N211*1000/(AA211*1000000))</f>
        <v>59.244615550942278</v>
      </c>
      <c r="AD211" s="11">
        <f>IF(AB211="","",MAX(Z211,W211)/AB211)</f>
        <v>4858.2143820602951</v>
      </c>
      <c r="AE211" s="8">
        <f ca="1">IF(N211="","",IF(LOOKUP(YEAR(C211),Teuerung!$A$4:$A$29,Teuerung!$D$4:$D$29)="",0,LOOKUP(YEAR(C211),Teuerung!$A$4:$A$29,Teuerung!$D$4:$D$29)))</f>
        <v>0.29999999999999999</v>
      </c>
      <c r="AF211" s="7">
        <f t="shared" ref="AF211:AF274" ca="1" si="8">IF(P211="","",P211*MAX(W211,Z211))</f>
        <v>2486.6478000000002</v>
      </c>
      <c r="AG211" s="2"/>
      <c r="AH211" s="1"/>
      <c r="AI211" s="1"/>
    </row>
    <row r="212">
      <c r="A212" s="2"/>
      <c r="B212" s="2"/>
      <c r="C212" s="3">
        <v>40793</v>
      </c>
      <c r="E212" s="4" t="s">
        <v>51</v>
      </c>
      <c r="G212" s="4" t="s">
        <v>51</v>
      </c>
      <c r="J212" s="5">
        <v>0.34999999999999998</v>
      </c>
      <c r="M212" s="6">
        <v>2.4500000000000002</v>
      </c>
      <c r="N212" s="7">
        <v>6500</v>
      </c>
      <c r="P212" s="1">
        <v>2</v>
      </c>
      <c r="Q212" s="2" t="s">
        <v>54</v>
      </c>
      <c r="R212" s="4" t="s">
        <v>51</v>
      </c>
      <c r="T212" s="7">
        <v>1127</v>
      </c>
      <c r="U212" s="8">
        <v>0.031</v>
      </c>
      <c r="W212" s="7">
        <f>IF(R212="","",(T212*(1-U212)*(1+AE212))+V212)</f>
        <v>1419.6818999999998</v>
      </c>
      <c r="Z212" s="9" t="str">
        <f>IF(S212="","",(X212*(1-Y212)*(1+AE212)))</f>
        <v/>
      </c>
      <c r="AA212" s="64">
        <f>IF(Eingabe!G212="x",libCalc!A212,IF(Eingabe!H212="x",libCalc!B212,IF(Eingabe!I212="x",libCalc!C212,"")))</f>
        <v>0.096211275016187398</v>
      </c>
      <c r="AB212" s="5">
        <f>IF(AA212="","",AA212*M212)</f>
        <v>0.23571762378965913</v>
      </c>
      <c r="AC212" s="10">
        <f>IF(AA212="","",N212*1000/(AA212*1000000))</f>
        <v>67.55964931247803</v>
      </c>
      <c r="AD212" s="11">
        <f>IF(AB212="","",MAX(Z212,W212)/AB212)</f>
        <v>6022.8076169087908</v>
      </c>
      <c r="AE212" s="8">
        <f ca="1">IF(N212="","",IF(LOOKUP(YEAR(C212),Teuerung!$A$4:$A$29,Teuerung!$D$4:$D$29)="",0,LOOKUP(YEAR(C212),Teuerung!$A$4:$A$29,Teuerung!$D$4:$D$29)))</f>
        <v>0.29999999999999999</v>
      </c>
      <c r="AF212" s="7">
        <f t="shared" ca="1" si="8"/>
        <v>2839.3637999999996</v>
      </c>
      <c r="AG212" s="2"/>
      <c r="AH212" s="1"/>
      <c r="AI212" s="1"/>
    </row>
    <row r="213">
      <c r="A213" s="2"/>
      <c r="B213" s="2"/>
      <c r="C213" s="3">
        <v>40793</v>
      </c>
      <c r="D213" s="1"/>
      <c r="E213" s="4" t="s">
        <v>51</v>
      </c>
      <c r="H213" s="4" t="s">
        <v>51</v>
      </c>
      <c r="K213" s="6">
        <v>0.34999999999999998</v>
      </c>
      <c r="L213" s="6">
        <v>0.34999999999999998</v>
      </c>
      <c r="M213" s="6">
        <v>5.3899999999999997</v>
      </c>
      <c r="N213" s="7">
        <v>800</v>
      </c>
      <c r="P213" s="1">
        <v>2</v>
      </c>
      <c r="Q213" s="2" t="s">
        <v>53</v>
      </c>
      <c r="R213" s="4" t="s">
        <v>51</v>
      </c>
      <c r="T213" s="7">
        <v>887</v>
      </c>
      <c r="U213" s="8">
        <v>0.25</v>
      </c>
      <c r="W213" s="7">
        <f>IF(R213="","",(T213*(1-U213)*(1+AE213))+V213)</f>
        <v>864.82500000000005</v>
      </c>
      <c r="Z213" s="9" t="str">
        <f>IF(S213="","",(X213*(1-Y213)*(1+AE213)))</f>
        <v/>
      </c>
      <c r="AA213" s="64">
        <f>IF(Eingabe!G213="x",libCalc!A213,IF(Eingabe!H213="x",libCalc!B213,IF(Eingabe!I213="x",libCalc!C213,"")))</f>
        <v>0.12249999999999998</v>
      </c>
      <c r="AB213" s="5">
        <f>IF(AA213="","",AA213*M213)</f>
        <v>0.66027499999999983</v>
      </c>
      <c r="AC213" s="10">
        <f>IF(AA213="","",N213*1000/(AA213*1000000))</f>
        <v>6.5306122448979602</v>
      </c>
      <c r="AD213" s="11">
        <f>IF(AB213="","",MAX(Z213,W213)/AB213)</f>
        <v>1309.7951611071148</v>
      </c>
      <c r="AE213" s="8">
        <f ca="1">IF(N213="","",IF(LOOKUP(YEAR(C213),Teuerung!$A$4:$A$29,Teuerung!$D$4:$D$29)="",0,LOOKUP(YEAR(C213),Teuerung!$A$4:$A$29,Teuerung!$D$4:$D$29)))</f>
        <v>0.29999999999999999</v>
      </c>
      <c r="AF213" s="7">
        <f t="shared" ca="1" si="8"/>
        <v>1729.6500000000001</v>
      </c>
      <c r="AG213" s="2"/>
      <c r="AH213" s="1"/>
      <c r="AI213" s="1"/>
    </row>
    <row r="214">
      <c r="A214" s="2"/>
      <c r="B214" s="2"/>
      <c r="C214" s="3">
        <v>40793</v>
      </c>
      <c r="D214" s="1"/>
      <c r="E214" s="4" t="s">
        <v>51</v>
      </c>
      <c r="H214" s="4" t="s">
        <v>51</v>
      </c>
      <c r="K214" s="6">
        <v>0.34999999999999998</v>
      </c>
      <c r="L214" s="6">
        <v>0.34999999999999998</v>
      </c>
      <c r="M214" s="6">
        <v>4.2999999999999998</v>
      </c>
      <c r="N214" s="7">
        <v>800</v>
      </c>
      <c r="P214" s="1">
        <v>3</v>
      </c>
      <c r="Q214" s="2" t="s">
        <v>53</v>
      </c>
      <c r="R214" s="4" t="s">
        <v>51</v>
      </c>
      <c r="T214" s="7">
        <v>740</v>
      </c>
      <c r="U214" s="8">
        <v>0.25</v>
      </c>
      <c r="W214" s="7">
        <f>IF(R214="","",(T214*(1-U214)*(1+AE214))+V214)</f>
        <v>721.5</v>
      </c>
      <c r="Z214" s="9" t="str">
        <f>IF(S214="","",(X214*(1-Y214)*(1+AE214)))</f>
        <v/>
      </c>
      <c r="AA214" s="64">
        <f>IF(Eingabe!G214="x",libCalc!A214,IF(Eingabe!H214="x",libCalc!B214,IF(Eingabe!I214="x",libCalc!C214,"")))</f>
        <v>0.12249999999999998</v>
      </c>
      <c r="AB214" s="5">
        <f>IF(AA214="","",AA214*M214)</f>
        <v>0.52674999999999994</v>
      </c>
      <c r="AC214" s="10">
        <f>IF(AA214="","",N214*1000/(AA214*1000000))</f>
        <v>6.5306122448979602</v>
      </c>
      <c r="AD214" s="11">
        <f>IF(AB214="","",MAX(Z214,W214)/AB214)</f>
        <v>1369.7199810156621</v>
      </c>
      <c r="AE214" s="8">
        <f ca="1">IF(N214="","",IF(LOOKUP(YEAR(C214),Teuerung!$A$4:$A$29,Teuerung!$D$4:$D$29)="",0,LOOKUP(YEAR(C214),Teuerung!$A$4:$A$29,Teuerung!$D$4:$D$29)))</f>
        <v>0.29999999999999999</v>
      </c>
      <c r="AF214" s="7">
        <f t="shared" ca="1" si="8"/>
        <v>2164.5</v>
      </c>
      <c r="AG214" s="2"/>
      <c r="AH214" s="1"/>
      <c r="AI214" s="1"/>
    </row>
    <row r="215">
      <c r="A215" s="2"/>
      <c r="B215" s="2"/>
      <c r="C215" s="3">
        <v>40793</v>
      </c>
      <c r="D215" s="1"/>
      <c r="E215" s="4" t="s">
        <v>51</v>
      </c>
      <c r="H215" s="4" t="s">
        <v>51</v>
      </c>
      <c r="K215" s="6">
        <v>0.34999999999999998</v>
      </c>
      <c r="L215" s="6">
        <v>0.34999999999999998</v>
      </c>
      <c r="M215" s="6">
        <v>4.2999999999999998</v>
      </c>
      <c r="N215" s="7">
        <v>800</v>
      </c>
      <c r="P215" s="1">
        <v>1</v>
      </c>
      <c r="Q215" s="2" t="s">
        <v>53</v>
      </c>
      <c r="R215" s="4" t="s">
        <v>51</v>
      </c>
      <c r="T215" s="7">
        <v>740</v>
      </c>
      <c r="U215" s="8">
        <v>0.25</v>
      </c>
      <c r="W215" s="7">
        <f>IF(R215="","",(T215*(1-U215)*(1+AE215))+V215)</f>
        <v>721.5</v>
      </c>
      <c r="Z215" s="9" t="str">
        <f>IF(S215="","",(X215*(1-Y215)*(1+AE215)))</f>
        <v/>
      </c>
      <c r="AA215" s="64">
        <f>IF(Eingabe!G215="x",libCalc!A215,IF(Eingabe!H215="x",libCalc!B215,IF(Eingabe!I215="x",libCalc!C215,"")))</f>
        <v>0.12249999999999998</v>
      </c>
      <c r="AB215" s="5">
        <f>IF(AA215="","",AA215*M215)</f>
        <v>0.52674999999999994</v>
      </c>
      <c r="AC215" s="10">
        <f>IF(AA215="","",N215*1000/(AA215*1000000))</f>
        <v>6.5306122448979602</v>
      </c>
      <c r="AD215" s="11">
        <f>IF(AB215="","",MAX(Z215,W215)/AB215)</f>
        <v>1369.7199810156621</v>
      </c>
      <c r="AE215" s="8">
        <f ca="1">IF(N215="","",IF(LOOKUP(YEAR(C215),Teuerung!$A$4:$A$29,Teuerung!$D$4:$D$29)="",0,LOOKUP(YEAR(C215),Teuerung!$A$4:$A$29,Teuerung!$D$4:$D$29)))</f>
        <v>0.29999999999999999</v>
      </c>
      <c r="AF215" s="7">
        <f t="shared" ca="1" si="8"/>
        <v>721.5</v>
      </c>
      <c r="AG215" s="2"/>
      <c r="AH215" s="1"/>
      <c r="AI215" s="1"/>
    </row>
    <row r="216">
      <c r="A216" s="2"/>
      <c r="B216" s="2"/>
      <c r="C216" s="3">
        <v>40793</v>
      </c>
      <c r="D216" s="1"/>
      <c r="E216" s="4" t="s">
        <v>51</v>
      </c>
      <c r="H216" s="4" t="s">
        <v>51</v>
      </c>
      <c r="K216" s="6">
        <v>0.34999999999999998</v>
      </c>
      <c r="L216" s="6">
        <v>0.34999999999999998</v>
      </c>
      <c r="M216" s="6">
        <v>2.5</v>
      </c>
      <c r="N216" s="7">
        <v>1100</v>
      </c>
      <c r="P216" s="1">
        <v>1</v>
      </c>
      <c r="Q216" s="2" t="s">
        <v>53</v>
      </c>
      <c r="R216" s="4" t="s">
        <v>51</v>
      </c>
      <c r="T216" s="7">
        <v>490</v>
      </c>
      <c r="U216" s="8">
        <v>0.25</v>
      </c>
      <c r="W216" s="7">
        <f>IF(R216="","",(T216*(1-U216)*(1+AE216))+V216)</f>
        <v>477.75</v>
      </c>
      <c r="Z216" s="9" t="str">
        <f>IF(S216="","",(X216*(1-Y216)*(1+AE216)))</f>
        <v/>
      </c>
      <c r="AA216" s="64">
        <f>IF(Eingabe!G216="x",libCalc!A216,IF(Eingabe!H216="x",libCalc!B216,IF(Eingabe!I216="x",libCalc!C216,"")))</f>
        <v>0.12249999999999998</v>
      </c>
      <c r="AB216" s="5">
        <f>IF(AA216="","",AA216*M216)</f>
        <v>0.30624999999999997</v>
      </c>
      <c r="AC216" s="10">
        <f>IF(AA216="","",N216*1000/(AA216*1000000))</f>
        <v>8.979591836734695</v>
      </c>
      <c r="AD216" s="11">
        <f>IF(AB216="","",MAX(Z216,W216)/AB216)</f>
        <v>1560.0000000000002</v>
      </c>
      <c r="AE216" s="8">
        <f ca="1">IF(N216="","",IF(LOOKUP(YEAR(C216),Teuerung!$A$4:$A$29,Teuerung!$D$4:$D$29)="",0,LOOKUP(YEAR(C216),Teuerung!$A$4:$A$29,Teuerung!$D$4:$D$29)))</f>
        <v>0.29999999999999999</v>
      </c>
      <c r="AF216" s="7">
        <f t="shared" ca="1" si="8"/>
        <v>477.75</v>
      </c>
      <c r="AG216" s="2"/>
      <c r="AH216" s="1"/>
      <c r="AI216" s="1"/>
    </row>
    <row r="217">
      <c r="A217" s="2"/>
      <c r="B217" s="2"/>
      <c r="C217" s="3">
        <v>40793</v>
      </c>
      <c r="D217" s="1"/>
      <c r="E217" s="4" t="s">
        <v>51</v>
      </c>
      <c r="H217" s="4" t="s">
        <v>51</v>
      </c>
      <c r="K217" s="6">
        <v>0.34999999999999998</v>
      </c>
      <c r="L217" s="6">
        <v>0.34999999999999998</v>
      </c>
      <c r="M217" s="6">
        <v>5.3899999999999997</v>
      </c>
      <c r="N217" s="7">
        <v>1400</v>
      </c>
      <c r="P217" s="1">
        <v>8</v>
      </c>
      <c r="Q217" s="2" t="s">
        <v>53</v>
      </c>
      <c r="R217" s="4" t="s">
        <v>51</v>
      </c>
      <c r="T217" s="7">
        <v>887</v>
      </c>
      <c r="U217" s="8">
        <v>0.25</v>
      </c>
      <c r="W217" s="7">
        <f>IF(R217="","",(T217*(1-U217)*(1+AE217))+V217)</f>
        <v>864.82500000000005</v>
      </c>
      <c r="Z217" s="9" t="str">
        <f>IF(S217="","",(X217*(1-Y217)*(1+AE217)))</f>
        <v/>
      </c>
      <c r="AA217" s="64">
        <f>IF(Eingabe!G217="x",libCalc!A217,IF(Eingabe!H217="x",libCalc!B217,IF(Eingabe!I217="x",libCalc!C217,"")))</f>
        <v>0.12249999999999998</v>
      </c>
      <c r="AB217" s="5">
        <f>IF(AA217="","",AA217*M217)</f>
        <v>0.66027499999999983</v>
      </c>
      <c r="AC217" s="10">
        <f>IF(AA217="","",N217*1000/(AA217*1000000))</f>
        <v>11.428571428571431</v>
      </c>
      <c r="AD217" s="11">
        <f>IF(AB217="","",MAX(Z217,W217)/AB217)</f>
        <v>1309.7951611071148</v>
      </c>
      <c r="AE217" s="8">
        <f ca="1">IF(N217="","",IF(LOOKUP(YEAR(C217),Teuerung!$A$4:$A$29,Teuerung!$D$4:$D$29)="",0,LOOKUP(YEAR(C217),Teuerung!$A$4:$A$29,Teuerung!$D$4:$D$29)))</f>
        <v>0.29999999999999999</v>
      </c>
      <c r="AF217" s="7">
        <f t="shared" ca="1" si="8"/>
        <v>6918.6000000000004</v>
      </c>
      <c r="AG217" s="2"/>
      <c r="AH217" s="1"/>
      <c r="AI217" s="1"/>
    </row>
    <row r="218">
      <c r="A218" s="2"/>
      <c r="B218" s="2"/>
      <c r="C218" s="3">
        <v>40793</v>
      </c>
      <c r="D218" s="1"/>
      <c r="E218" s="4" t="s">
        <v>51</v>
      </c>
      <c r="H218" s="4" t="s">
        <v>51</v>
      </c>
      <c r="K218" s="6">
        <v>0.34999999999999998</v>
      </c>
      <c r="L218" s="6">
        <v>0.34999999999999998</v>
      </c>
      <c r="M218" s="6">
        <v>4.2999999999999998</v>
      </c>
      <c r="N218" s="7">
        <v>1400</v>
      </c>
      <c r="P218" s="1">
        <v>1</v>
      </c>
      <c r="Q218" s="2" t="s">
        <v>53</v>
      </c>
      <c r="R218" s="4" t="s">
        <v>51</v>
      </c>
      <c r="T218" s="7">
        <v>740</v>
      </c>
      <c r="U218" s="8">
        <v>0.25</v>
      </c>
      <c r="W218" s="7">
        <f>IF(R218="","",(T218*(1-U218)*(1+AE218))+V218)</f>
        <v>721.5</v>
      </c>
      <c r="Z218" s="9" t="str">
        <f>IF(S218="","",(X218*(1-Y218)*(1+AE218)))</f>
        <v/>
      </c>
      <c r="AA218" s="64">
        <f>IF(Eingabe!G218="x",libCalc!A218,IF(Eingabe!H218="x",libCalc!B218,IF(Eingabe!I218="x",libCalc!C218,"")))</f>
        <v>0.12249999999999998</v>
      </c>
      <c r="AB218" s="5">
        <f>IF(AA218="","",AA218*M218)</f>
        <v>0.52674999999999994</v>
      </c>
      <c r="AC218" s="10">
        <f>IF(AA218="","",N218*1000/(AA218*1000000))</f>
        <v>11.428571428571431</v>
      </c>
      <c r="AD218" s="11">
        <f>IF(AB218="","",MAX(Z218,W218)/AB218)</f>
        <v>1369.7199810156621</v>
      </c>
      <c r="AE218" s="8">
        <f ca="1">IF(N218="","",IF(LOOKUP(YEAR(C218),Teuerung!$A$4:$A$29,Teuerung!$D$4:$D$29)="",0,LOOKUP(YEAR(C218),Teuerung!$A$4:$A$29,Teuerung!$D$4:$D$29)))</f>
        <v>0.29999999999999999</v>
      </c>
      <c r="AF218" s="7">
        <f t="shared" ca="1" si="8"/>
        <v>721.5</v>
      </c>
      <c r="AG218" s="2"/>
      <c r="AH218" s="1"/>
      <c r="AI218" s="1"/>
    </row>
    <row r="219">
      <c r="A219" s="2"/>
      <c r="B219" s="2"/>
      <c r="C219" s="3">
        <v>40793</v>
      </c>
      <c r="D219" s="1"/>
      <c r="E219" s="4" t="s">
        <v>51</v>
      </c>
      <c r="H219" s="4" t="s">
        <v>51</v>
      </c>
      <c r="K219" s="6">
        <v>0.34999999999999998</v>
      </c>
      <c r="L219" s="6">
        <v>0.34999999999999998</v>
      </c>
      <c r="M219" s="6">
        <v>5.3899999999999997</v>
      </c>
      <c r="N219" s="7">
        <v>1900</v>
      </c>
      <c r="P219" s="1">
        <v>13</v>
      </c>
      <c r="Q219" s="2" t="s">
        <v>53</v>
      </c>
      <c r="R219" s="4" t="s">
        <v>51</v>
      </c>
      <c r="T219" s="7">
        <v>887</v>
      </c>
      <c r="U219" s="8">
        <v>0.25</v>
      </c>
      <c r="W219" s="7">
        <f>IF(R219="","",(T219*(1-U219)*(1+AE219))+V219)</f>
        <v>864.82500000000005</v>
      </c>
      <c r="Z219" s="9" t="str">
        <f>IF(S219="","",(X219*(1-Y219)*(1+AE219)))</f>
        <v/>
      </c>
      <c r="AA219" s="64">
        <f>IF(Eingabe!G219="x",libCalc!A219,IF(Eingabe!H219="x",libCalc!B219,IF(Eingabe!I219="x",libCalc!C219,"")))</f>
        <v>0.12249999999999998</v>
      </c>
      <c r="AB219" s="5">
        <f>IF(AA219="","",AA219*M219)</f>
        <v>0.66027499999999983</v>
      </c>
      <c r="AC219" s="10">
        <f>IF(AA219="","",N219*1000/(AA219*1000000))</f>
        <v>15.510204081632654</v>
      </c>
      <c r="AD219" s="11">
        <f>IF(AB219="","",MAX(Z219,W219)/AB219)</f>
        <v>1309.7951611071148</v>
      </c>
      <c r="AE219" s="8">
        <f ca="1">IF(N219="","",IF(LOOKUP(YEAR(C219),Teuerung!$A$4:$A$29,Teuerung!$D$4:$D$29)="",0,LOOKUP(YEAR(C219),Teuerung!$A$4:$A$29,Teuerung!$D$4:$D$29)))</f>
        <v>0.29999999999999999</v>
      </c>
      <c r="AF219" s="7">
        <f t="shared" ca="1" si="8"/>
        <v>11242.725</v>
      </c>
      <c r="AG219" s="2"/>
      <c r="AH219" s="1"/>
      <c r="AI219" s="1"/>
    </row>
    <row r="220">
      <c r="A220" s="2"/>
      <c r="B220" s="2"/>
      <c r="C220" s="3">
        <v>40793</v>
      </c>
      <c r="D220" s="1"/>
      <c r="E220" s="4" t="s">
        <v>51</v>
      </c>
      <c r="H220" s="4" t="s">
        <v>51</v>
      </c>
      <c r="K220" s="6">
        <v>0.34999999999999998</v>
      </c>
      <c r="L220" s="6">
        <v>0.34999999999999998</v>
      </c>
      <c r="M220" s="6">
        <v>4.2999999999999998</v>
      </c>
      <c r="N220" s="7">
        <v>1900</v>
      </c>
      <c r="P220" s="1">
        <v>7</v>
      </c>
      <c r="Q220" s="2" t="s">
        <v>53</v>
      </c>
      <c r="R220" s="4" t="s">
        <v>51</v>
      </c>
      <c r="T220" s="7">
        <v>740</v>
      </c>
      <c r="U220" s="8">
        <v>0.25</v>
      </c>
      <c r="W220" s="7">
        <f>IF(R220="","",(T220*(1-U220)*(1+AE220))+V220)</f>
        <v>721.5</v>
      </c>
      <c r="Z220" s="9" t="str">
        <f>IF(S220="","",(X220*(1-Y220)*(1+AE220)))</f>
        <v/>
      </c>
      <c r="AA220" s="64">
        <f>IF(Eingabe!G220="x",libCalc!A220,IF(Eingabe!H220="x",libCalc!B220,IF(Eingabe!I220="x",libCalc!C220,"")))</f>
        <v>0.12249999999999998</v>
      </c>
      <c r="AB220" s="5">
        <f>IF(AA220="","",AA220*M220)</f>
        <v>0.52674999999999994</v>
      </c>
      <c r="AC220" s="10">
        <f>IF(AA220="","",N220*1000/(AA220*1000000))</f>
        <v>15.510204081632654</v>
      </c>
      <c r="AD220" s="11">
        <f>IF(AB220="","",MAX(Z220,W220)/AB220)</f>
        <v>1369.7199810156621</v>
      </c>
      <c r="AE220" s="8">
        <f ca="1">IF(N220="","",IF(LOOKUP(YEAR(C220),Teuerung!$A$4:$A$29,Teuerung!$D$4:$D$29)="",0,LOOKUP(YEAR(C220),Teuerung!$A$4:$A$29,Teuerung!$D$4:$D$29)))</f>
        <v>0.29999999999999999</v>
      </c>
      <c r="AF220" s="7">
        <f t="shared" ca="1" si="8"/>
        <v>5050.5</v>
      </c>
      <c r="AG220" s="2"/>
      <c r="AH220" s="1"/>
      <c r="AI220" s="1"/>
    </row>
    <row r="221">
      <c r="A221" s="2"/>
      <c r="B221" s="2"/>
      <c r="C221" s="3">
        <v>40793</v>
      </c>
      <c r="D221" s="1"/>
      <c r="E221" s="4" t="s">
        <v>51</v>
      </c>
      <c r="H221" s="4" t="s">
        <v>51</v>
      </c>
      <c r="K221" s="6">
        <v>0.34999999999999998</v>
      </c>
      <c r="L221" s="6">
        <v>0.34999999999999998</v>
      </c>
      <c r="M221" s="6">
        <v>5.3899999999999997</v>
      </c>
      <c r="N221" s="7">
        <v>2500</v>
      </c>
      <c r="P221" s="1">
        <v>9</v>
      </c>
      <c r="Q221" s="2" t="s">
        <v>53</v>
      </c>
      <c r="R221" s="4" t="s">
        <v>51</v>
      </c>
      <c r="T221" s="7">
        <v>887</v>
      </c>
      <c r="U221" s="8">
        <v>0.25</v>
      </c>
      <c r="W221" s="7">
        <f>IF(R221="","",(T221*(1-U221)*(1+AE221))+V221)</f>
        <v>864.82500000000005</v>
      </c>
      <c r="Z221" s="9" t="str">
        <f>IF(S221="","",(X221*(1-Y221)*(1+AE221)))</f>
        <v/>
      </c>
      <c r="AA221" s="64">
        <f>IF(Eingabe!G221="x",libCalc!A221,IF(Eingabe!H221="x",libCalc!B221,IF(Eingabe!I221="x",libCalc!C221,"")))</f>
        <v>0.12249999999999998</v>
      </c>
      <c r="AB221" s="5">
        <f>IF(AA221="","",AA221*M221)</f>
        <v>0.66027499999999983</v>
      </c>
      <c r="AC221" s="10">
        <f>IF(AA221="","",N221*1000/(AA221*1000000))</f>
        <v>20.408163265306126</v>
      </c>
      <c r="AD221" s="11">
        <f>IF(AB221="","",MAX(Z221,W221)/AB221)</f>
        <v>1309.7951611071148</v>
      </c>
      <c r="AE221" s="8">
        <f ca="1">IF(N221="","",IF(LOOKUP(YEAR(C221),Teuerung!$A$4:$A$29,Teuerung!$D$4:$D$29)="",0,LOOKUP(YEAR(C221),Teuerung!$A$4:$A$29,Teuerung!$D$4:$D$29)))</f>
        <v>0.29999999999999999</v>
      </c>
      <c r="AF221" s="7">
        <f t="shared" ca="1" si="8"/>
        <v>7783.4250000000002</v>
      </c>
      <c r="AG221" s="2"/>
      <c r="AH221" s="1"/>
      <c r="AI221" s="1"/>
    </row>
    <row r="222">
      <c r="A222" s="2"/>
      <c r="B222" s="2"/>
      <c r="C222" s="3">
        <v>40793</v>
      </c>
      <c r="D222" s="1"/>
      <c r="E222" s="4" t="s">
        <v>51</v>
      </c>
      <c r="H222" s="4" t="s">
        <v>51</v>
      </c>
      <c r="K222" s="6">
        <v>0.34999999999999998</v>
      </c>
      <c r="L222" s="6">
        <v>0.34999999999999998</v>
      </c>
      <c r="M222" s="6">
        <v>2.5</v>
      </c>
      <c r="N222" s="7">
        <v>2700</v>
      </c>
      <c r="P222" s="1">
        <v>8</v>
      </c>
      <c r="Q222" s="2" t="s">
        <v>53</v>
      </c>
      <c r="R222" s="4" t="s">
        <v>51</v>
      </c>
      <c r="T222" s="7">
        <v>490</v>
      </c>
      <c r="U222" s="8">
        <v>0.25</v>
      </c>
      <c r="W222" s="7">
        <f>IF(R222="","",(T222*(1-U222)*(1+AE222))+V222)</f>
        <v>477.75</v>
      </c>
      <c r="Z222" s="9" t="str">
        <f>IF(S222="","",(X222*(1-Y222)*(1+AE222)))</f>
        <v/>
      </c>
      <c r="AA222" s="64">
        <f>IF(Eingabe!G222="x",libCalc!A222,IF(Eingabe!H222="x",libCalc!B222,IF(Eingabe!I222="x",libCalc!C222,"")))</f>
        <v>0.12249999999999998</v>
      </c>
      <c r="AB222" s="5">
        <f>IF(AA222="","",AA222*M222)</f>
        <v>0.30624999999999997</v>
      </c>
      <c r="AC222" s="10">
        <f>IF(AA222="","",N222*1000/(AA222*1000000))</f>
        <v>22.040816326530614</v>
      </c>
      <c r="AD222" s="11">
        <f>IF(AB222="","",MAX(Z222,W222)/AB222)</f>
        <v>1560.0000000000002</v>
      </c>
      <c r="AE222" s="8">
        <f ca="1">IF(N222="","",IF(LOOKUP(YEAR(C222),Teuerung!$A$4:$A$29,Teuerung!$D$4:$D$29)="",0,LOOKUP(YEAR(C222),Teuerung!$A$4:$A$29,Teuerung!$D$4:$D$29)))</f>
        <v>0.29999999999999999</v>
      </c>
      <c r="AF222" s="7">
        <f t="shared" ca="1" si="8"/>
        <v>3822</v>
      </c>
      <c r="AG222" s="2"/>
      <c r="AH222" s="1"/>
      <c r="AI222" s="1"/>
    </row>
    <row r="223">
      <c r="A223" s="2"/>
      <c r="B223" s="2"/>
      <c r="C223" s="3">
        <v>40793</v>
      </c>
      <c r="D223" s="1"/>
      <c r="E223" s="4" t="s">
        <v>51</v>
      </c>
      <c r="H223" s="4" t="s">
        <v>51</v>
      </c>
      <c r="K223" s="6">
        <v>0.34999999999999998</v>
      </c>
      <c r="L223" s="6">
        <v>0.34999999999999998</v>
      </c>
      <c r="M223" s="6">
        <v>5.3899999999999997</v>
      </c>
      <c r="N223" s="7">
        <v>2700</v>
      </c>
      <c r="P223" s="1">
        <v>2</v>
      </c>
      <c r="Q223" s="2" t="s">
        <v>53</v>
      </c>
      <c r="R223" s="4" t="s">
        <v>51</v>
      </c>
      <c r="T223" s="7">
        <v>887</v>
      </c>
      <c r="U223" s="8">
        <v>0.25</v>
      </c>
      <c r="W223" s="7">
        <f>IF(R223="","",(T223*(1-U223)*(1+AE223))+V223)</f>
        <v>864.82500000000005</v>
      </c>
      <c r="Z223" s="9" t="str">
        <f>IF(S223="","",(X223*(1-Y223)*(1+AE223)))</f>
        <v/>
      </c>
      <c r="AA223" s="64">
        <f>IF(Eingabe!G223="x",libCalc!A223,IF(Eingabe!H223="x",libCalc!B223,IF(Eingabe!I223="x",libCalc!C223,"")))</f>
        <v>0.12249999999999998</v>
      </c>
      <c r="AB223" s="5">
        <f>IF(AA223="","",AA223*M223)</f>
        <v>0.66027499999999983</v>
      </c>
      <c r="AC223" s="10">
        <f>IF(AA223="","",N223*1000/(AA223*1000000))</f>
        <v>22.040816326530614</v>
      </c>
      <c r="AD223" s="11">
        <f>IF(AB223="","",MAX(Z223,W223)/AB223)</f>
        <v>1309.7951611071148</v>
      </c>
      <c r="AE223" s="8">
        <f ca="1">IF(N223="","",IF(LOOKUP(YEAR(C223),Teuerung!$A$4:$A$29,Teuerung!$D$4:$D$29)="",0,LOOKUP(YEAR(C223),Teuerung!$A$4:$A$29,Teuerung!$D$4:$D$29)))</f>
        <v>0.29999999999999999</v>
      </c>
      <c r="AF223" s="7">
        <f t="shared" ca="1" si="8"/>
        <v>1729.6500000000001</v>
      </c>
      <c r="AG223" s="2"/>
      <c r="AH223" s="1"/>
      <c r="AI223" s="1"/>
    </row>
    <row r="224">
      <c r="A224" s="2"/>
      <c r="B224" s="2"/>
      <c r="C224" s="3">
        <v>40793</v>
      </c>
      <c r="D224" s="1"/>
      <c r="E224" s="4" t="s">
        <v>51</v>
      </c>
      <c r="H224" s="4" t="s">
        <v>51</v>
      </c>
      <c r="K224" s="6">
        <v>0.20000000000000001</v>
      </c>
      <c r="L224" s="6">
        <v>0.20000000000000001</v>
      </c>
      <c r="M224" s="6">
        <v>2.9199999999999999</v>
      </c>
      <c r="N224" s="7">
        <v>100</v>
      </c>
      <c r="P224" s="1">
        <v>38</v>
      </c>
      <c r="Q224" s="2" t="s">
        <v>56</v>
      </c>
      <c r="R224" s="4" t="s">
        <v>51</v>
      </c>
      <c r="T224" s="7">
        <v>310</v>
      </c>
      <c r="U224" s="8">
        <v>0.050000000000000003</v>
      </c>
      <c r="W224" s="7">
        <f>IF(R224="","",(T224*(1-U224)*(1+AE224))+V224)</f>
        <v>382.85000000000002</v>
      </c>
      <c r="Z224" s="9" t="str">
        <f>IF(S224="","",(X224*(1-Y224)*(1+AE224)))</f>
        <v/>
      </c>
      <c r="AA224" s="64">
        <f>IF(Eingabe!G224="x",libCalc!A224,IF(Eingabe!H224="x",libCalc!B224,IF(Eingabe!I224="x",libCalc!C224,"")))</f>
        <v>0.040000000000000008</v>
      </c>
      <c r="AB224" s="5">
        <f>IF(AA224="","",AA224*M224)</f>
        <v>0.11680000000000001</v>
      </c>
      <c r="AC224" s="10">
        <f>IF(AA224="","",N224*1000/(AA224*1000000))</f>
        <v>2.4999999999999996</v>
      </c>
      <c r="AD224" s="11">
        <f>IF(AB224="","",MAX(Z224,W224)/AB224)</f>
        <v>3277.8253424657532</v>
      </c>
      <c r="AE224" s="8">
        <f ca="1">IF(N224="","",IF(LOOKUP(YEAR(C224),Teuerung!$A$4:$A$29,Teuerung!$D$4:$D$29)="",0,LOOKUP(YEAR(C224),Teuerung!$A$4:$A$29,Teuerung!$D$4:$D$29)))</f>
        <v>0.29999999999999999</v>
      </c>
      <c r="AF224" s="7">
        <f t="shared" ca="1" si="8"/>
        <v>14548.300000000001</v>
      </c>
      <c r="AG224" s="2"/>
      <c r="AH224" s="1"/>
      <c r="AI224" s="1"/>
    </row>
    <row r="225">
      <c r="A225" s="2"/>
      <c r="B225" s="2"/>
      <c r="C225" s="3">
        <v>40793</v>
      </c>
      <c r="D225" s="1"/>
      <c r="E225" s="4" t="s">
        <v>51</v>
      </c>
      <c r="H225" s="4" t="s">
        <v>51</v>
      </c>
      <c r="K225" s="6">
        <v>0.20000000000000001</v>
      </c>
      <c r="L225" s="6">
        <v>0.20000000000000001</v>
      </c>
      <c r="M225" s="6">
        <v>2.9199999999999999</v>
      </c>
      <c r="N225" s="7">
        <v>300</v>
      </c>
      <c r="P225" s="1">
        <v>21</v>
      </c>
      <c r="Q225" s="2" t="s">
        <v>56</v>
      </c>
      <c r="R225" s="4" t="s">
        <v>51</v>
      </c>
      <c r="T225" s="7">
        <v>310</v>
      </c>
      <c r="U225" s="8">
        <v>0.050000000000000003</v>
      </c>
      <c r="W225" s="7">
        <f>IF(R225="","",(T225*(1-U225)*(1+AE225))+V225)</f>
        <v>382.85000000000002</v>
      </c>
      <c r="Z225" s="9" t="str">
        <f>IF(S225="","",(X225*(1-Y225)*(1+AE225)))</f>
        <v/>
      </c>
      <c r="AA225" s="64">
        <f>IF(Eingabe!G225="x",libCalc!A225,IF(Eingabe!H225="x",libCalc!B225,IF(Eingabe!I225="x",libCalc!C225,"")))</f>
        <v>0.040000000000000008</v>
      </c>
      <c r="AB225" s="5">
        <f>IF(AA225="","",AA225*M225)</f>
        <v>0.11680000000000001</v>
      </c>
      <c r="AC225" s="10">
        <f>IF(AA225="","",N225*1000/(AA225*1000000))</f>
        <v>7.4999999999999982</v>
      </c>
      <c r="AD225" s="11">
        <f>IF(AB225="","",MAX(Z225,W225)/AB225)</f>
        <v>3277.8253424657532</v>
      </c>
      <c r="AE225" s="8">
        <f ca="1">IF(N225="","",IF(LOOKUP(YEAR(C225),Teuerung!$A$4:$A$29,Teuerung!$D$4:$D$29)="",0,LOOKUP(YEAR(C225),Teuerung!$A$4:$A$29,Teuerung!$D$4:$D$29)))</f>
        <v>0.29999999999999999</v>
      </c>
      <c r="AF225" s="7">
        <f t="shared" ca="1" si="8"/>
        <v>8039.8500000000004</v>
      </c>
      <c r="AG225" s="2"/>
      <c r="AH225" s="1"/>
      <c r="AI225" s="1"/>
    </row>
    <row r="226">
      <c r="A226" s="2"/>
      <c r="B226" s="2"/>
      <c r="C226" s="3">
        <v>40793</v>
      </c>
      <c r="D226" s="1"/>
      <c r="E226" s="4" t="s">
        <v>51</v>
      </c>
      <c r="H226" s="4" t="s">
        <v>51</v>
      </c>
      <c r="K226" s="6">
        <v>0.25</v>
      </c>
      <c r="L226" s="6">
        <v>0.25</v>
      </c>
      <c r="M226" s="6">
        <v>2.9199999999999999</v>
      </c>
      <c r="N226" s="7">
        <v>650</v>
      </c>
      <c r="P226" s="1">
        <v>18</v>
      </c>
      <c r="Q226" s="2" t="s">
        <v>56</v>
      </c>
      <c r="R226" s="4" t="s">
        <v>51</v>
      </c>
      <c r="T226" s="7">
        <v>339</v>
      </c>
      <c r="U226" s="8">
        <v>0.050000000000000003</v>
      </c>
      <c r="W226" s="7">
        <f>IF(R226="","",(T226*(1-U226)*(1+AE226))+V226)</f>
        <v>418.66500000000002</v>
      </c>
      <c r="Z226" s="9" t="str">
        <f>IF(S226="","",(X226*(1-Y226)*(1+AE226)))</f>
        <v/>
      </c>
      <c r="AA226" s="64">
        <f>IF(Eingabe!G226="x",libCalc!A226,IF(Eingabe!H226="x",libCalc!B226,IF(Eingabe!I226="x",libCalc!C226,"")))</f>
        <v>0.0625</v>
      </c>
      <c r="AB226" s="5">
        <f>IF(AA226="","",AA226*M226)</f>
        <v>0.1825</v>
      </c>
      <c r="AC226" s="10">
        <f>IF(AA226="","",N226*1000/(AA226*1000000))</f>
        <v>10.4</v>
      </c>
      <c r="AD226" s="11">
        <f>IF(AB226="","",MAX(Z226,W226)/AB226)</f>
        <v>2294.0547945205481</v>
      </c>
      <c r="AE226" s="8">
        <f ca="1">IF(N226="","",IF(LOOKUP(YEAR(C226),Teuerung!$A$4:$A$29,Teuerung!$D$4:$D$29)="",0,LOOKUP(YEAR(C226),Teuerung!$A$4:$A$29,Teuerung!$D$4:$D$29)))</f>
        <v>0.29999999999999999</v>
      </c>
      <c r="AF226" s="7">
        <f t="shared" ca="1" si="8"/>
        <v>7535.9700000000003</v>
      </c>
      <c r="AG226" s="2"/>
      <c r="AH226" s="1"/>
      <c r="AI226" s="1"/>
    </row>
    <row r="227">
      <c r="A227" s="2"/>
      <c r="B227" s="2"/>
      <c r="C227" s="3">
        <v>40793</v>
      </c>
      <c r="D227" s="1"/>
      <c r="E227" s="4" t="s">
        <v>51</v>
      </c>
      <c r="H227" s="4" t="s">
        <v>51</v>
      </c>
      <c r="K227" s="6">
        <v>0.20000000000000001</v>
      </c>
      <c r="L227" s="6">
        <v>0.20000000000000001</v>
      </c>
      <c r="M227" s="6">
        <v>2.9199999999999999</v>
      </c>
      <c r="N227" s="7">
        <v>450</v>
      </c>
      <c r="P227" s="1">
        <v>22</v>
      </c>
      <c r="Q227" s="2" t="s">
        <v>56</v>
      </c>
      <c r="R227" s="4" t="s">
        <v>51</v>
      </c>
      <c r="T227" s="7">
        <v>310</v>
      </c>
      <c r="U227" s="8">
        <v>0.050000000000000003</v>
      </c>
      <c r="W227" s="7">
        <f>IF(R227="","",(T227*(1-U227)*(1+AE227))+V227)</f>
        <v>382.85000000000002</v>
      </c>
      <c r="Z227" s="9" t="str">
        <f>IF(S227="","",(X227*(1-Y227)*(1+AE227)))</f>
        <v/>
      </c>
      <c r="AA227" s="64">
        <f>IF(Eingabe!G227="x",libCalc!A227,IF(Eingabe!H227="x",libCalc!B227,IF(Eingabe!I227="x",libCalc!C227,"")))</f>
        <v>0.040000000000000008</v>
      </c>
      <c r="AB227" s="5">
        <f>IF(AA227="","",AA227*M227)</f>
        <v>0.11680000000000001</v>
      </c>
      <c r="AC227" s="10">
        <f>IF(AA227="","",N227*1000/(AA227*1000000))</f>
        <v>11.249999999999998</v>
      </c>
      <c r="AD227" s="11">
        <f>IF(AB227="","",MAX(Z227,W227)/AB227)</f>
        <v>3277.8253424657532</v>
      </c>
      <c r="AE227" s="8">
        <f ca="1">IF(N227="","",IF(LOOKUP(YEAR(C227),Teuerung!$A$4:$A$29,Teuerung!$D$4:$D$29)="",0,LOOKUP(YEAR(C227),Teuerung!$A$4:$A$29,Teuerung!$D$4:$D$29)))</f>
        <v>0.29999999999999999</v>
      </c>
      <c r="AF227" s="7">
        <f t="shared" ca="1" si="8"/>
        <v>8422.7000000000007</v>
      </c>
      <c r="AG227" s="2"/>
      <c r="AH227" s="1"/>
      <c r="AI227" s="1"/>
    </row>
    <row r="228">
      <c r="A228" s="2"/>
      <c r="B228" s="2"/>
      <c r="C228" s="3">
        <v>40793</v>
      </c>
      <c r="D228" s="1"/>
      <c r="E228" s="4" t="s">
        <v>51</v>
      </c>
      <c r="H228" s="4" t="s">
        <v>51</v>
      </c>
      <c r="K228" s="6">
        <v>0.25</v>
      </c>
      <c r="L228" s="6">
        <v>0.25</v>
      </c>
      <c r="M228" s="6">
        <v>3.2000000000000002</v>
      </c>
      <c r="N228" s="7">
        <v>1250</v>
      </c>
      <c r="P228" s="1">
        <v>18</v>
      </c>
      <c r="Q228" s="2" t="s">
        <v>56</v>
      </c>
      <c r="R228" s="4" t="s">
        <v>51</v>
      </c>
      <c r="T228" s="7">
        <v>355</v>
      </c>
      <c r="U228" s="8">
        <v>0.050000000000000003</v>
      </c>
      <c r="W228" s="7">
        <f>IF(R228="","",(T228*(1-U228)*(1+AE228))+V228)</f>
        <v>438.42500000000001</v>
      </c>
      <c r="Z228" s="9" t="str">
        <f>IF(S228="","",(X228*(1-Y228)*(1+AE228)))</f>
        <v/>
      </c>
      <c r="AA228" s="64">
        <f>IF(Eingabe!G228="x",libCalc!A228,IF(Eingabe!H228="x",libCalc!B228,IF(Eingabe!I228="x",libCalc!C228,"")))</f>
        <v>0.0625</v>
      </c>
      <c r="AB228" s="5">
        <f>IF(AA228="","",AA228*M228)</f>
        <v>0.20000000000000001</v>
      </c>
      <c r="AC228" s="10">
        <f>IF(AA228="","",N228*1000/(AA228*1000000))</f>
        <v>20</v>
      </c>
      <c r="AD228" s="11">
        <f>IF(AB228="","",MAX(Z228,W228)/AB228)</f>
        <v>2192.125</v>
      </c>
      <c r="AE228" s="8">
        <f ca="1">IF(N228="","",IF(LOOKUP(YEAR(C228),Teuerung!$A$4:$A$29,Teuerung!$D$4:$D$29)="",0,LOOKUP(YEAR(C228),Teuerung!$A$4:$A$29,Teuerung!$D$4:$D$29)))</f>
        <v>0.29999999999999999</v>
      </c>
      <c r="AF228" s="7">
        <f t="shared" ca="1" si="8"/>
        <v>7891.6500000000005</v>
      </c>
      <c r="AG228" s="2"/>
      <c r="AH228" s="1"/>
      <c r="AI228" s="1"/>
    </row>
    <row r="229">
      <c r="A229" s="2"/>
      <c r="B229" s="2"/>
      <c r="C229" s="3">
        <v>40793</v>
      </c>
      <c r="D229" s="1"/>
      <c r="E229" s="4" t="s">
        <v>51</v>
      </c>
      <c r="H229" s="4" t="s">
        <v>51</v>
      </c>
      <c r="K229" s="6">
        <v>0.20000000000000001</v>
      </c>
      <c r="L229" s="6">
        <v>0.20000000000000001</v>
      </c>
      <c r="M229" s="6">
        <v>3.5600000000000001</v>
      </c>
      <c r="N229" s="7">
        <v>900</v>
      </c>
      <c r="P229" s="1">
        <v>41</v>
      </c>
      <c r="Q229" s="2" t="s">
        <v>56</v>
      </c>
      <c r="R229" s="4" t="s">
        <v>51</v>
      </c>
      <c r="T229" s="7">
        <v>373</v>
      </c>
      <c r="U229" s="8">
        <v>0.050000000000000003</v>
      </c>
      <c r="W229" s="7">
        <f>IF(R229="","",(T229*(1-U229)*(1+AE229))+V229)</f>
        <v>460.65499999999997</v>
      </c>
      <c r="Z229" s="9" t="str">
        <f>IF(S229="","",(X229*(1-Y229)*(1+AE229)))</f>
        <v/>
      </c>
      <c r="AA229" s="64">
        <f>IF(Eingabe!G229="x",libCalc!A229,IF(Eingabe!H229="x",libCalc!B229,IF(Eingabe!I229="x",libCalc!C229,"")))</f>
        <v>0.040000000000000008</v>
      </c>
      <c r="AB229" s="5">
        <f>IF(AA229="","",AA229*M229)</f>
        <v>0.14240000000000003</v>
      </c>
      <c r="AC229" s="10">
        <f>IF(AA229="","",N229*1000/(AA229*1000000))</f>
        <v>22.499999999999996</v>
      </c>
      <c r="AD229" s="11">
        <f>IF(AB229="","",MAX(Z229,W229)/AB229)</f>
        <v>3234.9367977528082</v>
      </c>
      <c r="AE229" s="8">
        <f ca="1">IF(N229="","",IF(LOOKUP(YEAR(C229),Teuerung!$A$4:$A$29,Teuerung!$D$4:$D$29)="",0,LOOKUP(YEAR(C229),Teuerung!$A$4:$A$29,Teuerung!$D$4:$D$29)))</f>
        <v>0.29999999999999999</v>
      </c>
      <c r="AF229" s="7">
        <f t="shared" ca="1" si="8"/>
        <v>18886.855</v>
      </c>
      <c r="AG229" s="2"/>
      <c r="AH229" s="1"/>
      <c r="AI229" s="1"/>
    </row>
    <row r="230">
      <c r="A230" s="2"/>
      <c r="B230" s="2"/>
      <c r="C230" s="3">
        <v>40793</v>
      </c>
      <c r="D230" s="1"/>
      <c r="E230" s="4" t="s">
        <v>51</v>
      </c>
      <c r="H230" s="4" t="s">
        <v>51</v>
      </c>
      <c r="K230" s="6">
        <v>0.20000000000000001</v>
      </c>
      <c r="L230" s="6">
        <v>0.20000000000000001</v>
      </c>
      <c r="M230" s="6">
        <v>3.5600000000000001</v>
      </c>
      <c r="N230" s="7">
        <v>1150</v>
      </c>
      <c r="P230" s="1">
        <v>9</v>
      </c>
      <c r="Q230" s="2" t="s">
        <v>56</v>
      </c>
      <c r="R230" s="4" t="s">
        <v>51</v>
      </c>
      <c r="T230" s="7">
        <v>446</v>
      </c>
      <c r="U230" s="8">
        <v>0.050000000000000003</v>
      </c>
      <c r="W230" s="7">
        <f>IF(R230="","",(T230*(1-U230)*(1+AE230))+V230)</f>
        <v>550.81000000000006</v>
      </c>
      <c r="Z230" s="9" t="str">
        <f>IF(S230="","",(X230*(1-Y230)*(1+AE230)))</f>
        <v/>
      </c>
      <c r="AA230" s="64">
        <f>IF(Eingabe!G230="x",libCalc!A230,IF(Eingabe!H230="x",libCalc!B230,IF(Eingabe!I230="x",libCalc!C230,"")))</f>
        <v>0.040000000000000008</v>
      </c>
      <c r="AB230" s="5">
        <f>IF(AA230="","",AA230*M230)</f>
        <v>0.14240000000000003</v>
      </c>
      <c r="AC230" s="10">
        <f>IF(AA230="","",N230*1000/(AA230*1000000))</f>
        <v>28.749999999999996</v>
      </c>
      <c r="AD230" s="11">
        <f>IF(AB230="","",MAX(Z230,W230)/AB230)</f>
        <v>3868.0477528089887</v>
      </c>
      <c r="AE230" s="8">
        <f ca="1">IF(N230="","",IF(LOOKUP(YEAR(C230),Teuerung!$A$4:$A$29,Teuerung!$D$4:$D$29)="",0,LOOKUP(YEAR(C230),Teuerung!$A$4:$A$29,Teuerung!$D$4:$D$29)))</f>
        <v>0.29999999999999999</v>
      </c>
      <c r="AF230" s="7">
        <f t="shared" ca="1" si="8"/>
        <v>4957.2900000000009</v>
      </c>
      <c r="AG230" s="2"/>
      <c r="AH230" s="1"/>
      <c r="AI230" s="1"/>
    </row>
    <row r="231">
      <c r="A231" s="2"/>
      <c r="B231" s="2"/>
      <c r="C231" s="3">
        <v>40793</v>
      </c>
      <c r="D231" s="1"/>
      <c r="E231" s="4" t="s">
        <v>51</v>
      </c>
      <c r="H231" s="4" t="s">
        <v>51</v>
      </c>
      <c r="K231" s="6">
        <v>0.25</v>
      </c>
      <c r="L231" s="6">
        <v>0.25</v>
      </c>
      <c r="M231" s="6">
        <v>2.9199999999999999</v>
      </c>
      <c r="N231" s="7">
        <v>2000</v>
      </c>
      <c r="P231" s="1">
        <v>18</v>
      </c>
      <c r="Q231" s="2" t="s">
        <v>56</v>
      </c>
      <c r="R231" s="4" t="s">
        <v>51</v>
      </c>
      <c r="T231" s="7">
        <v>390</v>
      </c>
      <c r="U231" s="8">
        <v>0.050000000000000003</v>
      </c>
      <c r="W231" s="7">
        <f>IF(R231="","",(T231*(1-U231)*(1+AE231))+V231)</f>
        <v>481.65000000000003</v>
      </c>
      <c r="Z231" s="9" t="str">
        <f>IF(S231="","",(X231*(1-Y231)*(1+AE231)))</f>
        <v/>
      </c>
      <c r="AA231" s="64">
        <f>IF(Eingabe!G231="x",libCalc!A231,IF(Eingabe!H231="x",libCalc!B231,IF(Eingabe!I231="x",libCalc!C231,"")))</f>
        <v>0.0625</v>
      </c>
      <c r="AB231" s="5">
        <f>IF(AA231="","",AA231*M231)</f>
        <v>0.1825</v>
      </c>
      <c r="AC231" s="10">
        <f>IF(AA231="","",N231*1000/(AA231*1000000))</f>
        <v>32</v>
      </c>
      <c r="AD231" s="11">
        <f>IF(AB231="","",MAX(Z231,W231)/AB231)</f>
        <v>2639.178082191781</v>
      </c>
      <c r="AE231" s="8">
        <f ca="1">IF(N231="","",IF(LOOKUP(YEAR(C231),Teuerung!$A$4:$A$29,Teuerung!$D$4:$D$29)="",0,LOOKUP(YEAR(C231),Teuerung!$A$4:$A$29,Teuerung!$D$4:$D$29)))</f>
        <v>0.29999999999999999</v>
      </c>
      <c r="AF231" s="7">
        <f t="shared" ca="1" si="8"/>
        <v>8669.7000000000007</v>
      </c>
      <c r="AG231" s="2"/>
      <c r="AH231" s="1"/>
      <c r="AI231" s="1"/>
    </row>
    <row r="232">
      <c r="A232" s="2"/>
      <c r="B232" s="2"/>
      <c r="C232" s="3">
        <v>40793</v>
      </c>
      <c r="D232" s="1"/>
      <c r="E232" s="4" t="s">
        <v>51</v>
      </c>
      <c r="H232" s="4" t="s">
        <v>51</v>
      </c>
      <c r="K232" s="6">
        <v>0.29999999999999999</v>
      </c>
      <c r="L232" s="6">
        <v>0.29999999999999999</v>
      </c>
      <c r="M232" s="6">
        <v>3.5600000000000001</v>
      </c>
      <c r="N232" s="7">
        <v>2900</v>
      </c>
      <c r="P232" s="1">
        <v>21</v>
      </c>
      <c r="Q232" s="2" t="s">
        <v>56</v>
      </c>
      <c r="R232" s="4" t="s">
        <v>51</v>
      </c>
      <c r="T232" s="7">
        <v>474</v>
      </c>
      <c r="U232" s="8">
        <v>0.050000000000000003</v>
      </c>
      <c r="W232" s="7">
        <f>IF(R232="","",(T232*(1-U232)*(1+AE232))+V232)</f>
        <v>585.38999999999999</v>
      </c>
      <c r="Z232" s="9" t="str">
        <f>IF(S232="","",(X232*(1-Y232)*(1+AE232)))</f>
        <v/>
      </c>
      <c r="AA232" s="64">
        <f>IF(Eingabe!G232="x",libCalc!A232,IF(Eingabe!H232="x",libCalc!B232,IF(Eingabe!I232="x",libCalc!C232,"")))</f>
        <v>0.089999999999999997</v>
      </c>
      <c r="AB232" s="5">
        <f>IF(AA232="","",AA232*M232)</f>
        <v>0.32040000000000002</v>
      </c>
      <c r="AC232" s="10">
        <f>IF(AA232="","",N232*1000/(AA232*1000000))</f>
        <v>32.222222222222221</v>
      </c>
      <c r="AD232" s="11">
        <f>IF(AB232="","",MAX(Z232,W232)/AB232)</f>
        <v>1827.0599250936327</v>
      </c>
      <c r="AE232" s="8">
        <f ca="1">IF(N232="","",IF(LOOKUP(YEAR(C232),Teuerung!$A$4:$A$29,Teuerung!$D$4:$D$29)="",0,LOOKUP(YEAR(C232),Teuerung!$A$4:$A$29,Teuerung!$D$4:$D$29)))</f>
        <v>0.29999999999999999</v>
      </c>
      <c r="AF232" s="7">
        <f t="shared" ca="1" si="8"/>
        <v>12293.190000000001</v>
      </c>
      <c r="AG232" s="2"/>
      <c r="AH232" s="1"/>
      <c r="AI232" s="1"/>
    </row>
    <row r="233">
      <c r="A233" s="2"/>
      <c r="B233" s="2"/>
      <c r="C233" s="3">
        <v>40793</v>
      </c>
      <c r="D233" s="1"/>
      <c r="E233" s="4" t="s">
        <v>51</v>
      </c>
      <c r="H233" s="4" t="s">
        <v>51</v>
      </c>
      <c r="K233" s="6">
        <v>0.20000000000000001</v>
      </c>
      <c r="L233" s="6">
        <v>0.80000000000000004</v>
      </c>
      <c r="M233" s="6">
        <v>2.9199999999999999</v>
      </c>
      <c r="N233" s="7">
        <v>1600</v>
      </c>
      <c r="P233" s="1">
        <v>11</v>
      </c>
      <c r="Q233" s="2" t="s">
        <v>56</v>
      </c>
      <c r="R233" s="4" t="s">
        <v>51</v>
      </c>
      <c r="T233" s="7">
        <v>527</v>
      </c>
      <c r="U233" s="8">
        <v>0.050000000000000003</v>
      </c>
      <c r="W233" s="7">
        <f>IF(R233="","",(T233*(1-U233)*(1+AE233))+V233)</f>
        <v>650.84500000000003</v>
      </c>
      <c r="Z233" s="9" t="str">
        <f>IF(S233="","",(X233*(1-Y233)*(1+AE233)))</f>
        <v/>
      </c>
      <c r="AA233" s="64">
        <f>IF(Eingabe!G233="x",libCalc!A233,IF(Eingabe!H233="x",libCalc!B233,IF(Eingabe!I233="x",libCalc!C233,"")))</f>
        <v>0.16000000000000003</v>
      </c>
      <c r="AB233" s="5">
        <f>IF(AA233="","",AA233*M233)</f>
        <v>0.46720000000000006</v>
      </c>
      <c r="AC233" s="10">
        <f>IF(AA233="","",N233*1000/(AA233*1000000))</f>
        <v>9.9999999999999982</v>
      </c>
      <c r="AD233" s="11">
        <f>IF(AB233="","",MAX(Z233,W233)/AB233)</f>
        <v>1393.075770547945</v>
      </c>
      <c r="AE233" s="8">
        <f ca="1">IF(N233="","",IF(LOOKUP(YEAR(C233),Teuerung!$A$4:$A$29,Teuerung!$D$4:$D$29)="",0,LOOKUP(YEAR(C233),Teuerung!$A$4:$A$29,Teuerung!$D$4:$D$29)))</f>
        <v>0.29999999999999999</v>
      </c>
      <c r="AF233" s="7">
        <f t="shared" ca="1" si="8"/>
        <v>7159.2950000000001</v>
      </c>
      <c r="AG233" s="2"/>
      <c r="AH233" s="1"/>
      <c r="AI233" s="1"/>
    </row>
    <row r="234">
      <c r="A234" s="2"/>
      <c r="B234" s="2"/>
      <c r="C234" s="3">
        <v>40793</v>
      </c>
      <c r="D234" s="1"/>
      <c r="E234" s="4" t="s">
        <v>51</v>
      </c>
      <c r="H234" s="4" t="s">
        <v>51</v>
      </c>
      <c r="K234" s="6">
        <v>0.20000000000000001</v>
      </c>
      <c r="L234" s="6">
        <v>0.80000000000000004</v>
      </c>
      <c r="M234" s="6">
        <v>2.9199999999999999</v>
      </c>
      <c r="N234" s="7">
        <v>2270</v>
      </c>
      <c r="P234" s="1">
        <v>6</v>
      </c>
      <c r="Q234" s="2" t="s">
        <v>56</v>
      </c>
      <c r="R234" s="4" t="s">
        <v>51</v>
      </c>
      <c r="T234" s="7">
        <v>527</v>
      </c>
      <c r="U234" s="8">
        <v>0.050000000000000003</v>
      </c>
      <c r="W234" s="7">
        <f>IF(R234="","",(T234*(1-U234)*(1+AE234))+V234)</f>
        <v>650.84500000000003</v>
      </c>
      <c r="Z234" s="9" t="str">
        <f>IF(S234="","",(X234*(1-Y234)*(1+AE234)))</f>
        <v/>
      </c>
      <c r="AA234" s="64">
        <f>IF(Eingabe!G234="x",libCalc!A234,IF(Eingabe!H234="x",libCalc!B234,IF(Eingabe!I234="x",libCalc!C234,"")))</f>
        <v>0.16000000000000003</v>
      </c>
      <c r="AB234" s="5">
        <f>IF(AA234="","",AA234*M234)</f>
        <v>0.46720000000000006</v>
      </c>
      <c r="AC234" s="10">
        <f>IF(AA234="","",N234*1000/(AA234*1000000))</f>
        <v>14.187499999999998</v>
      </c>
      <c r="AD234" s="11">
        <f>IF(AB234="","",MAX(Z234,W234)/AB234)</f>
        <v>1393.075770547945</v>
      </c>
      <c r="AE234" s="8">
        <f ca="1">IF(N234="","",IF(LOOKUP(YEAR(C234),Teuerung!$A$4:$A$29,Teuerung!$D$4:$D$29)="",0,LOOKUP(YEAR(C234),Teuerung!$A$4:$A$29,Teuerung!$D$4:$D$29)))</f>
        <v>0.29999999999999999</v>
      </c>
      <c r="AF234" s="7">
        <f t="shared" ca="1" si="8"/>
        <v>3905.0700000000002</v>
      </c>
      <c r="AG234" s="2"/>
      <c r="AH234" s="1"/>
      <c r="AI234" s="1"/>
    </row>
    <row r="235">
      <c r="A235" s="2"/>
      <c r="B235" s="2"/>
      <c r="C235" s="3">
        <v>40793</v>
      </c>
      <c r="D235" s="1"/>
      <c r="E235" s="4" t="s">
        <v>51</v>
      </c>
      <c r="H235" s="4" t="s">
        <v>51</v>
      </c>
      <c r="K235" s="6">
        <v>0.25</v>
      </c>
      <c r="L235" s="6">
        <v>0.59999999999999998</v>
      </c>
      <c r="M235" s="6">
        <v>3.3999999999999999</v>
      </c>
      <c r="N235" s="7">
        <v>2700</v>
      </c>
      <c r="P235" s="1">
        <v>30</v>
      </c>
      <c r="Q235" s="2" t="s">
        <v>56</v>
      </c>
      <c r="R235" s="4" t="s">
        <v>51</v>
      </c>
      <c r="T235" s="7">
        <v>541</v>
      </c>
      <c r="U235" s="8">
        <v>0.050000000000000003</v>
      </c>
      <c r="W235" s="7">
        <f>IF(R235="","",(T235*(1-U235)*(1+AE235))+V235)</f>
        <v>668.13499999999999</v>
      </c>
      <c r="Z235" s="9" t="str">
        <f>IF(S235="","",(X235*(1-Y235)*(1+AE235)))</f>
        <v/>
      </c>
      <c r="AA235" s="64">
        <f>IF(Eingabe!G235="x",libCalc!A235,IF(Eingabe!H235="x",libCalc!B235,IF(Eingabe!I235="x",libCalc!C235,"")))</f>
        <v>0.14999999999999999</v>
      </c>
      <c r="AB235" s="5">
        <f>IF(AA235="","",AA235*M235)</f>
        <v>0.51000000000000001</v>
      </c>
      <c r="AC235" s="10">
        <f>IF(AA235="","",N235*1000/(AA235*1000000))</f>
        <v>18</v>
      </c>
      <c r="AD235" s="11">
        <f>IF(AB235="","",MAX(Z235,W235)/AB235)</f>
        <v>1310.0686274509803</v>
      </c>
      <c r="AE235" s="8">
        <f ca="1">IF(N235="","",IF(LOOKUP(YEAR(C235),Teuerung!$A$4:$A$29,Teuerung!$D$4:$D$29)="",0,LOOKUP(YEAR(C235),Teuerung!$A$4:$A$29,Teuerung!$D$4:$D$29)))</f>
        <v>0.29999999999999999</v>
      </c>
      <c r="AF235" s="7">
        <f t="shared" ca="1" si="8"/>
        <v>20044.049999999999</v>
      </c>
      <c r="AG235" s="2"/>
      <c r="AH235" s="1"/>
      <c r="AI235" s="1"/>
    </row>
    <row r="236">
      <c r="A236" s="2"/>
      <c r="B236" s="2"/>
      <c r="C236" s="3">
        <v>40793</v>
      </c>
      <c r="D236" s="1"/>
      <c r="E236" s="4" t="s">
        <v>51</v>
      </c>
      <c r="H236" s="4" t="s">
        <v>51</v>
      </c>
      <c r="K236" s="6">
        <v>0.20000000000000001</v>
      </c>
      <c r="L236" s="6">
        <v>0.80000000000000004</v>
      </c>
      <c r="M236" s="6">
        <v>2.9199999999999999</v>
      </c>
      <c r="N236" s="7">
        <v>3200</v>
      </c>
      <c r="P236" s="1">
        <v>14</v>
      </c>
      <c r="Q236" s="2" t="s">
        <v>56</v>
      </c>
      <c r="R236" s="4" t="s">
        <v>51</v>
      </c>
      <c r="T236" s="7">
        <v>527</v>
      </c>
      <c r="U236" s="8">
        <v>0.050000000000000003</v>
      </c>
      <c r="W236" s="7">
        <f>IF(R236="","",(T236*(1-U236)*(1+AE236))+V236)</f>
        <v>650.84500000000003</v>
      </c>
      <c r="Z236" s="9" t="str">
        <f>IF(S236="","",(X236*(1-Y236)*(1+AE236)))</f>
        <v/>
      </c>
      <c r="AA236" s="64">
        <f>IF(Eingabe!G236="x",libCalc!A236,IF(Eingabe!H236="x",libCalc!B236,IF(Eingabe!I236="x",libCalc!C236,"")))</f>
        <v>0.16000000000000003</v>
      </c>
      <c r="AB236" s="5">
        <f>IF(AA236="","",AA236*M236)</f>
        <v>0.46720000000000006</v>
      </c>
      <c r="AC236" s="10">
        <f>IF(AA236="","",N236*1000/(AA236*1000000))</f>
        <v>19.999999999999996</v>
      </c>
      <c r="AD236" s="11">
        <f>IF(AB236="","",MAX(Z236,W236)/AB236)</f>
        <v>1393.075770547945</v>
      </c>
      <c r="AE236" s="8">
        <f ca="1">IF(N236="","",IF(LOOKUP(YEAR(C236),Teuerung!$A$4:$A$29,Teuerung!$D$4:$D$29)="",0,LOOKUP(YEAR(C236),Teuerung!$A$4:$A$29,Teuerung!$D$4:$D$29)))</f>
        <v>0.29999999999999999</v>
      </c>
      <c r="AF236" s="7">
        <f t="shared" ca="1" si="8"/>
        <v>9111.8299999999999</v>
      </c>
      <c r="AG236" s="2"/>
      <c r="AH236" s="1"/>
      <c r="AI236" s="1"/>
    </row>
    <row r="237">
      <c r="A237" s="2"/>
      <c r="B237" s="2"/>
      <c r="C237" s="3">
        <v>40793</v>
      </c>
      <c r="D237" s="1"/>
      <c r="E237" s="4" t="s">
        <v>51</v>
      </c>
      <c r="H237" s="4" t="s">
        <v>51</v>
      </c>
      <c r="K237" s="6">
        <v>0.20000000000000001</v>
      </c>
      <c r="L237" s="6">
        <v>0.80000000000000004</v>
      </c>
      <c r="M237" s="6">
        <v>3.5600000000000001</v>
      </c>
      <c r="N237" s="7">
        <v>4200</v>
      </c>
      <c r="P237" s="1">
        <v>23</v>
      </c>
      <c r="Q237" s="2" t="s">
        <v>56</v>
      </c>
      <c r="R237" s="4" t="s">
        <v>51</v>
      </c>
      <c r="T237" s="7">
        <v>903</v>
      </c>
      <c r="U237" s="8">
        <v>0.050000000000000003</v>
      </c>
      <c r="W237" s="7">
        <f>IF(R237="","",(T237*(1-U237)*(1+AE237))+V237)</f>
        <v>1115.2049999999999</v>
      </c>
      <c r="Z237" s="9" t="str">
        <f>IF(S237="","",(X237*(1-Y237)*(1+AE237)))</f>
        <v/>
      </c>
      <c r="AA237" s="64">
        <f>IF(Eingabe!G237="x",libCalc!A237,IF(Eingabe!H237="x",libCalc!B237,IF(Eingabe!I237="x",libCalc!C237,"")))</f>
        <v>0.16000000000000003</v>
      </c>
      <c r="AB237" s="5">
        <f>IF(AA237="","",AA237*M237)</f>
        <v>0.56960000000000011</v>
      </c>
      <c r="AC237" s="10">
        <f>IF(AA237="","",N237*1000/(AA237*1000000))</f>
        <v>26.249999999999996</v>
      </c>
      <c r="AD237" s="11">
        <f>IF(AB237="","",MAX(Z237,W237)/AB237)</f>
        <v>1957.8739466292129</v>
      </c>
      <c r="AE237" s="8">
        <f ca="1">IF(N237="","",IF(LOOKUP(YEAR(C237),Teuerung!$A$4:$A$29,Teuerung!$D$4:$D$29)="",0,LOOKUP(YEAR(C237),Teuerung!$A$4:$A$29,Teuerung!$D$4:$D$29)))</f>
        <v>0.29999999999999999</v>
      </c>
      <c r="AF237" s="7">
        <f t="shared" ca="1" si="8"/>
        <v>25649.714999999997</v>
      </c>
      <c r="AG237" s="2"/>
      <c r="AH237" s="1"/>
      <c r="AI237" s="1"/>
    </row>
    <row r="238">
      <c r="A238" s="2"/>
      <c r="B238" s="2"/>
      <c r="C238" s="3">
        <v>40793</v>
      </c>
      <c r="D238" s="1"/>
      <c r="E238" s="4" t="s">
        <v>51</v>
      </c>
      <c r="H238" s="4" t="s">
        <v>51</v>
      </c>
      <c r="K238" s="6">
        <v>0.29999999999999999</v>
      </c>
      <c r="L238" s="6">
        <v>0.80000000000000004</v>
      </c>
      <c r="M238" s="6">
        <v>3.3999999999999999</v>
      </c>
      <c r="N238" s="7">
        <v>5000</v>
      </c>
      <c r="P238" s="1">
        <v>16</v>
      </c>
      <c r="Q238" s="2" t="s">
        <v>56</v>
      </c>
      <c r="R238" s="4" t="s">
        <v>51</v>
      </c>
      <c r="T238" s="7">
        <v>737</v>
      </c>
      <c r="U238" s="8">
        <v>0.050000000000000003</v>
      </c>
      <c r="W238" s="7">
        <f>IF(R238="","",(T238*(1-U238)*(1+AE238))+V238)</f>
        <v>910.19500000000005</v>
      </c>
      <c r="Z238" s="9" t="str">
        <f>IF(S238="","",(X238*(1-Y238)*(1+AE238)))</f>
        <v/>
      </c>
      <c r="AA238" s="64">
        <f>IF(Eingabe!G238="x",libCalc!A238,IF(Eingabe!H238="x",libCalc!B238,IF(Eingabe!I238="x",libCalc!C238,"")))</f>
        <v>0.23999999999999999</v>
      </c>
      <c r="AB238" s="5">
        <f>IF(AA238="","",AA238*M238)</f>
        <v>0.81599999999999995</v>
      </c>
      <c r="AC238" s="10">
        <f>IF(AA238="","",N238*1000/(AA238*1000000))</f>
        <v>20.833333333333332</v>
      </c>
      <c r="AD238" s="11">
        <f>IF(AB238="","",MAX(Z238,W238)/AB238)</f>
        <v>1115.435049019608</v>
      </c>
      <c r="AE238" s="8">
        <f ca="1">IF(N238="","",IF(LOOKUP(YEAR(C238),Teuerung!$A$4:$A$29,Teuerung!$D$4:$D$29)="",0,LOOKUP(YEAR(C238),Teuerung!$A$4:$A$29,Teuerung!$D$4:$D$29)))</f>
        <v>0.29999999999999999</v>
      </c>
      <c r="AF238" s="7">
        <f t="shared" ca="1" si="8"/>
        <v>14563.120000000001</v>
      </c>
      <c r="AG238" s="2"/>
      <c r="AH238" s="1"/>
      <c r="AI238" s="1"/>
    </row>
    <row r="239">
      <c r="A239" s="2"/>
      <c r="B239" s="2"/>
      <c r="C239" s="3">
        <v>40793</v>
      </c>
      <c r="D239" s="1"/>
      <c r="E239" s="4" t="s">
        <v>51</v>
      </c>
      <c r="H239" s="4" t="s">
        <v>51</v>
      </c>
      <c r="K239" s="6">
        <v>0.17999999999999999</v>
      </c>
      <c r="L239" s="6">
        <v>0.51000000000000001</v>
      </c>
      <c r="M239" s="6">
        <v>4.2000000000000002</v>
      </c>
      <c r="N239" s="7">
        <v>3500</v>
      </c>
      <c r="P239" s="1">
        <v>8</v>
      </c>
      <c r="Q239" s="2" t="s">
        <v>53</v>
      </c>
      <c r="R239" s="4" t="s">
        <v>51</v>
      </c>
      <c r="T239" s="7">
        <v>1599</v>
      </c>
      <c r="U239" s="8">
        <v>0.050000000000000003</v>
      </c>
      <c r="W239" s="7">
        <f>IF(R239="","",(T239*(1-U239)*(1+AE239))+V239)</f>
        <v>1974.7650000000001</v>
      </c>
      <c r="Z239" s="9" t="str">
        <f>IF(S239="","",(X239*(1-Y239)*(1+AE239)))</f>
        <v/>
      </c>
      <c r="AA239" s="64">
        <f>IF(Eingabe!G239="x",libCalc!A239,IF(Eingabe!H239="x",libCalc!B239,IF(Eingabe!I239="x",libCalc!C239,"")))</f>
        <v>0.091799999999999993</v>
      </c>
      <c r="AB239" s="5">
        <f>IF(AA239="","",AA239*M239)</f>
        <v>0.38555999999999996</v>
      </c>
      <c r="AC239" s="10">
        <f>IF(AA239="","",N239*1000/(AA239*1000000))</f>
        <v>38.12636165577343</v>
      </c>
      <c r="AD239" s="11">
        <f>IF(AB239="","",MAX(Z239,W239)/AB239)</f>
        <v>5121.8098350451301</v>
      </c>
      <c r="AE239" s="8">
        <f ca="1">IF(N239="","",IF(LOOKUP(YEAR(C239),Teuerung!$A$4:$A$29,Teuerung!$D$4:$D$29)="",0,LOOKUP(YEAR(C239),Teuerung!$A$4:$A$29,Teuerung!$D$4:$D$29)))</f>
        <v>0.29999999999999999</v>
      </c>
      <c r="AF239" s="7">
        <f t="shared" ca="1" si="8"/>
        <v>15798.120000000001</v>
      </c>
      <c r="AG239" s="2"/>
      <c r="AH239" s="1"/>
      <c r="AI239" s="1"/>
    </row>
    <row r="240">
      <c r="A240" s="2"/>
      <c r="B240" s="2"/>
      <c r="C240" s="3">
        <v>40793</v>
      </c>
      <c r="D240" s="1"/>
      <c r="E240" s="4" t="s">
        <v>51</v>
      </c>
      <c r="H240" s="4" t="s">
        <v>51</v>
      </c>
      <c r="K240" s="6">
        <v>0.29999999999999999</v>
      </c>
      <c r="L240" s="6">
        <v>0.29999999999999999</v>
      </c>
      <c r="M240" s="6">
        <v>4.2000000000000002</v>
      </c>
      <c r="N240" s="7">
        <v>3500</v>
      </c>
      <c r="P240" s="1">
        <v>8</v>
      </c>
      <c r="Q240" s="2" t="s">
        <v>53</v>
      </c>
      <c r="R240" s="4" t="s">
        <v>51</v>
      </c>
      <c r="T240" s="7">
        <v>829</v>
      </c>
      <c r="U240" s="8">
        <v>0.050000000000000003</v>
      </c>
      <c r="W240" s="7">
        <f>IF(R240="","",(T240*(1-U240)*(1+AE240))+V240)</f>
        <v>1023.8149999999999</v>
      </c>
      <c r="Z240" s="9" t="str">
        <f>IF(S240="","",(X240*(1-Y240)*(1+AE240)))</f>
        <v/>
      </c>
      <c r="AA240" s="64">
        <f>IF(Eingabe!G240="x",libCalc!A240,IF(Eingabe!H240="x",libCalc!B240,IF(Eingabe!I240="x",libCalc!C240,"")))</f>
        <v>0.089999999999999997</v>
      </c>
      <c r="AB240" s="5">
        <f>IF(AA240="","",AA240*M240)</f>
        <v>0.378</v>
      </c>
      <c r="AC240" s="10">
        <f>IF(AA240="","",N240*1000/(AA240*1000000))</f>
        <v>38.888888888888886</v>
      </c>
      <c r="AD240" s="11">
        <f>IF(AB240="","",MAX(Z240,W240)/AB240)</f>
        <v>2708.5052910052909</v>
      </c>
      <c r="AE240" s="8">
        <f ca="1">IF(N240="","",IF(LOOKUP(YEAR(C240),Teuerung!$A$4:$A$29,Teuerung!$D$4:$D$29)="",0,LOOKUP(YEAR(C240),Teuerung!$A$4:$A$29,Teuerung!$D$4:$D$29)))</f>
        <v>0.29999999999999999</v>
      </c>
      <c r="AF240" s="7">
        <f t="shared" ca="1" si="8"/>
        <v>8190.5199999999995</v>
      </c>
      <c r="AG240" s="2"/>
      <c r="AH240" s="1"/>
      <c r="AI240" s="1"/>
    </row>
    <row r="241">
      <c r="A241" s="2"/>
      <c r="B241" s="2"/>
      <c r="C241" s="3">
        <v>40793</v>
      </c>
      <c r="D241" s="1"/>
      <c r="E241" s="4" t="s">
        <v>51</v>
      </c>
      <c r="H241" s="4" t="s">
        <v>51</v>
      </c>
      <c r="K241" s="6">
        <v>0.29999999999999999</v>
      </c>
      <c r="L241" s="6">
        <v>0.29999999999999999</v>
      </c>
      <c r="M241" s="6">
        <v>2.5499999999999998</v>
      </c>
      <c r="N241" s="7">
        <v>3500</v>
      </c>
      <c r="P241" s="1">
        <v>3</v>
      </c>
      <c r="Q241" s="2" t="s">
        <v>53</v>
      </c>
      <c r="R241" s="4" t="s">
        <v>51</v>
      </c>
      <c r="T241" s="7">
        <v>703</v>
      </c>
      <c r="U241" s="8">
        <v>0.050000000000000003</v>
      </c>
      <c r="W241" s="7">
        <f>IF(R241="","",(T241*(1-U241)*(1+AE241))+V241)</f>
        <v>868.20500000000004</v>
      </c>
      <c r="Z241" s="9" t="str">
        <f>IF(S241="","",(X241*(1-Y241)*(1+AE241)))</f>
        <v/>
      </c>
      <c r="AA241" s="64">
        <f>IF(Eingabe!G241="x",libCalc!A241,IF(Eingabe!H241="x",libCalc!B241,IF(Eingabe!I241="x",libCalc!C241,"")))</f>
        <v>0.089999999999999997</v>
      </c>
      <c r="AB241" s="5">
        <f>IF(AA241="","",AA241*M241)</f>
        <v>0.22949999999999998</v>
      </c>
      <c r="AC241" s="10">
        <f>IF(AA241="","",N241*1000/(AA241*1000000))</f>
        <v>38.888888888888886</v>
      </c>
      <c r="AD241" s="11">
        <f>IF(AB241="","",MAX(Z241,W241)/AB241)</f>
        <v>3783.0283224400878</v>
      </c>
      <c r="AE241" s="8">
        <f ca="1">IF(N241="","",IF(LOOKUP(YEAR(C241),Teuerung!$A$4:$A$29,Teuerung!$D$4:$D$29)="",0,LOOKUP(YEAR(C241),Teuerung!$A$4:$A$29,Teuerung!$D$4:$D$29)))</f>
        <v>0.29999999999999999</v>
      </c>
      <c r="AF241" s="7">
        <f t="shared" ca="1" si="8"/>
        <v>2604.6150000000002</v>
      </c>
      <c r="AG241" s="2"/>
      <c r="AH241" s="1"/>
      <c r="AI241" s="1"/>
    </row>
    <row r="242">
      <c r="A242" s="2"/>
      <c r="B242" s="2"/>
      <c r="C242" s="3">
        <v>40793</v>
      </c>
      <c r="D242" s="1"/>
      <c r="E242" s="4" t="s">
        <v>51</v>
      </c>
      <c r="H242" s="4" t="s">
        <v>51</v>
      </c>
      <c r="K242" s="6">
        <v>0.17999999999999999</v>
      </c>
      <c r="L242" s="6">
        <v>0.29999999999999999</v>
      </c>
      <c r="M242" s="6">
        <v>2.7000000000000002</v>
      </c>
      <c r="N242" s="7">
        <v>2200</v>
      </c>
      <c r="P242" s="1">
        <v>22</v>
      </c>
      <c r="Q242" s="2" t="s">
        <v>53</v>
      </c>
      <c r="R242" s="4" t="s">
        <v>51</v>
      </c>
      <c r="T242" s="7">
        <v>523</v>
      </c>
      <c r="U242" s="8">
        <v>0.050000000000000003</v>
      </c>
      <c r="W242" s="7">
        <f>IF(R242="","",(T242*(1-U242)*(1+AE242))+V242)</f>
        <v>645.90499999999997</v>
      </c>
      <c r="Z242" s="9" t="str">
        <f>IF(S242="","",(X242*(1-Y242)*(1+AE242)))</f>
        <v/>
      </c>
      <c r="AA242" s="64">
        <f>IF(Eingabe!G242="x",libCalc!A242,IF(Eingabe!H242="x",libCalc!B242,IF(Eingabe!I242="x",libCalc!C242,"")))</f>
        <v>0.053999999999999999</v>
      </c>
      <c r="AB242" s="5">
        <f>IF(AA242="","",AA242*M242)</f>
        <v>0.14580000000000001</v>
      </c>
      <c r="AC242" s="10">
        <f>IF(AA242="","",N242*1000/(AA242*1000000))</f>
        <v>40.74074074074074</v>
      </c>
      <c r="AD242" s="11">
        <f>IF(AB242="","",MAX(Z242,W242)/AB242)</f>
        <v>4430.0754458161864</v>
      </c>
      <c r="AE242" s="8">
        <f ca="1">IF(N242="","",IF(LOOKUP(YEAR(C242),Teuerung!$A$4:$A$29,Teuerung!$D$4:$D$29)="",0,LOOKUP(YEAR(C242),Teuerung!$A$4:$A$29,Teuerung!$D$4:$D$29)))</f>
        <v>0.29999999999999999</v>
      </c>
      <c r="AF242" s="7">
        <f t="shared" ca="1" si="8"/>
        <v>14209.91</v>
      </c>
      <c r="AG242" s="2"/>
      <c r="AH242" s="1"/>
      <c r="AI242" s="1"/>
    </row>
    <row r="243">
      <c r="A243" s="2"/>
      <c r="B243" s="2"/>
      <c r="C243" s="3">
        <v>40793</v>
      </c>
      <c r="D243" s="1"/>
      <c r="E243" s="4" t="s">
        <v>51</v>
      </c>
      <c r="H243" s="4" t="s">
        <v>51</v>
      </c>
      <c r="K243" s="6">
        <v>0.29999999999999999</v>
      </c>
      <c r="L243" s="6">
        <v>0.29999999999999999</v>
      </c>
      <c r="M243" s="6">
        <v>2.5499999999999998</v>
      </c>
      <c r="N243" s="7">
        <v>3700</v>
      </c>
      <c r="P243" s="1">
        <v>8</v>
      </c>
      <c r="Q243" s="2" t="s">
        <v>53</v>
      </c>
      <c r="R243" s="4" t="s">
        <v>51</v>
      </c>
      <c r="T243" s="7">
        <v>541</v>
      </c>
      <c r="U243" s="8">
        <v>0.050000000000000003</v>
      </c>
      <c r="W243" s="7">
        <f>IF(R243="","",(T243*(1-U243)*(1+AE243))+V243)</f>
        <v>668.13499999999999</v>
      </c>
      <c r="Z243" s="9" t="str">
        <f>IF(S243="","",(X243*(1-Y243)*(1+AE243)))</f>
        <v/>
      </c>
      <c r="AA243" s="64">
        <f>IF(Eingabe!G243="x",libCalc!A243,IF(Eingabe!H243="x",libCalc!B243,IF(Eingabe!I243="x",libCalc!C243,"")))</f>
        <v>0.089999999999999997</v>
      </c>
      <c r="AB243" s="5">
        <f>IF(AA243="","",AA243*M243)</f>
        <v>0.22949999999999998</v>
      </c>
      <c r="AC243" s="10">
        <f>IF(AA243="","",N243*1000/(AA243*1000000))</f>
        <v>41.111111111111114</v>
      </c>
      <c r="AD243" s="11">
        <f>IF(AB243="","",MAX(Z243,W243)/AB243)</f>
        <v>2911.2636165577346</v>
      </c>
      <c r="AE243" s="8">
        <f ca="1">IF(N243="","",IF(LOOKUP(YEAR(C243),Teuerung!$A$4:$A$29,Teuerung!$D$4:$D$29)="",0,LOOKUP(YEAR(C243),Teuerung!$A$4:$A$29,Teuerung!$D$4:$D$29)))</f>
        <v>0.29999999999999999</v>
      </c>
      <c r="AF243" s="7">
        <f t="shared" ca="1" si="8"/>
        <v>5345.0799999999999</v>
      </c>
      <c r="AG243" s="2"/>
      <c r="AH243" s="1"/>
      <c r="AI243" s="1"/>
    </row>
    <row r="244">
      <c r="A244" s="2"/>
      <c r="B244" s="2"/>
      <c r="C244" s="3">
        <v>40793</v>
      </c>
      <c r="D244" s="1"/>
      <c r="E244" s="4" t="s">
        <v>51</v>
      </c>
      <c r="H244" s="4" t="s">
        <v>51</v>
      </c>
      <c r="K244" s="6">
        <v>0.25</v>
      </c>
      <c r="L244" s="6">
        <v>0.34999999999999998</v>
      </c>
      <c r="M244" s="6">
        <v>2.5499999999999998</v>
      </c>
      <c r="N244" s="7">
        <v>3700</v>
      </c>
      <c r="P244" s="1">
        <v>8</v>
      </c>
      <c r="Q244" s="2" t="s">
        <v>53</v>
      </c>
      <c r="R244" s="4" t="s">
        <v>51</v>
      </c>
      <c r="T244" s="7">
        <v>663</v>
      </c>
      <c r="U244" s="8">
        <v>0.050000000000000003</v>
      </c>
      <c r="W244" s="7">
        <f>IF(R244="","",(T244*(1-U244)*(1+AE244))+V244)</f>
        <v>818.80500000000006</v>
      </c>
      <c r="Z244" s="9" t="str">
        <f>IF(S244="","",(X244*(1-Y244)*(1+AE244)))</f>
        <v/>
      </c>
      <c r="AA244" s="64">
        <f>IF(Eingabe!G244="x",libCalc!A244,IF(Eingabe!H244="x",libCalc!B244,IF(Eingabe!I244="x",libCalc!C244,"")))</f>
        <v>0.087499999999999994</v>
      </c>
      <c r="AB244" s="5">
        <f>IF(AA244="","",AA244*M244)</f>
        <v>0.22312499999999996</v>
      </c>
      <c r="AC244" s="10">
        <f>IF(AA244="","",N244*1000/(AA244*1000000))</f>
        <v>42.285714285714285</v>
      </c>
      <c r="AD244" s="11">
        <f>IF(AB244="","",MAX(Z244,W244)/AB244)</f>
        <v>3669.7142857142867</v>
      </c>
      <c r="AE244" s="8">
        <f ca="1">IF(N244="","",IF(LOOKUP(YEAR(C244),Teuerung!$A$4:$A$29,Teuerung!$D$4:$D$29)="",0,LOOKUP(YEAR(C244),Teuerung!$A$4:$A$29,Teuerung!$D$4:$D$29)))</f>
        <v>0.29999999999999999</v>
      </c>
      <c r="AF244" s="7">
        <f t="shared" ca="1" si="8"/>
        <v>6550.4400000000005</v>
      </c>
      <c r="AG244" s="2"/>
      <c r="AH244" s="1"/>
      <c r="AI244" s="1"/>
    </row>
    <row r="245">
      <c r="A245" s="2"/>
      <c r="B245" s="2"/>
      <c r="C245" s="3">
        <v>40793</v>
      </c>
      <c r="D245" s="1"/>
      <c r="E245" s="4" t="s">
        <v>51</v>
      </c>
      <c r="H245" s="4" t="s">
        <v>51</v>
      </c>
      <c r="K245" s="6">
        <v>0.17999999999999999</v>
      </c>
      <c r="L245" s="6">
        <v>0.32000000000000001</v>
      </c>
      <c r="M245" s="6">
        <v>2.7000000000000002</v>
      </c>
      <c r="N245" s="7">
        <v>3500</v>
      </c>
      <c r="P245" s="1">
        <v>22</v>
      </c>
      <c r="Q245" s="2" t="s">
        <v>53</v>
      </c>
      <c r="R245" s="4" t="s">
        <v>51</v>
      </c>
      <c r="T245" s="7">
        <v>786</v>
      </c>
      <c r="U245" s="8">
        <v>0.050000000000000003</v>
      </c>
      <c r="W245" s="7">
        <f>IF(R245="","",(T245*(1-U245)*(1+AE245))+V245)</f>
        <v>970.70999999999992</v>
      </c>
      <c r="Z245" s="9" t="str">
        <f>IF(S245="","",(X245*(1-Y245)*(1+AE245)))</f>
        <v/>
      </c>
      <c r="AA245" s="64">
        <f>IF(Eingabe!G245="x",libCalc!A245,IF(Eingabe!H245="x",libCalc!B245,IF(Eingabe!I245="x",libCalc!C245,"")))</f>
        <v>0.057599999999999998</v>
      </c>
      <c r="AB245" s="5">
        <f>IF(AA245="","",AA245*M245)</f>
        <v>0.15552000000000002</v>
      </c>
      <c r="AC245" s="10">
        <f>IF(AA245="","",N245*1000/(AA245*1000000))</f>
        <v>60.763888888888886</v>
      </c>
      <c r="AD245" s="11">
        <f>IF(AB245="","",MAX(Z245,W245)/AB245)</f>
        <v>6241.7052469135788</v>
      </c>
      <c r="AE245" s="8">
        <f ca="1">IF(N245="","",IF(LOOKUP(YEAR(C245),Teuerung!$A$4:$A$29,Teuerung!$D$4:$D$29)="",0,LOOKUP(YEAR(C245),Teuerung!$A$4:$A$29,Teuerung!$D$4:$D$29)))</f>
        <v>0.29999999999999999</v>
      </c>
      <c r="AF245" s="7">
        <f t="shared" ca="1" si="8"/>
        <v>21355.619999999999</v>
      </c>
      <c r="AG245" s="2"/>
      <c r="AH245" s="1"/>
      <c r="AI245" s="1"/>
    </row>
    <row r="246">
      <c r="A246" s="2"/>
      <c r="B246" s="2"/>
      <c r="C246" s="3">
        <v>40793</v>
      </c>
      <c r="D246" s="1"/>
      <c r="E246" s="4" t="s">
        <v>51</v>
      </c>
      <c r="H246" s="4" t="s">
        <v>51</v>
      </c>
      <c r="K246" s="6">
        <v>0.17999999999999999</v>
      </c>
      <c r="L246" s="6">
        <v>0.32000000000000001</v>
      </c>
      <c r="M246" s="6">
        <v>2.5499999999999998</v>
      </c>
      <c r="N246" s="7">
        <v>3500</v>
      </c>
      <c r="P246" s="1">
        <v>3</v>
      </c>
      <c r="Q246" s="2" t="s">
        <v>53</v>
      </c>
      <c r="R246" s="4" t="s">
        <v>51</v>
      </c>
      <c r="T246" s="7">
        <v>759</v>
      </c>
      <c r="U246" s="8">
        <v>0.050000000000000003</v>
      </c>
      <c r="W246" s="7">
        <f>IF(R246="","",(T246*(1-U246)*(1+AE246))+V246)</f>
        <v>937.36500000000001</v>
      </c>
      <c r="Z246" s="9" t="str">
        <f>IF(S246="","",(X246*(1-Y246)*(1+AE246)))</f>
        <v/>
      </c>
      <c r="AA246" s="64">
        <f>IF(Eingabe!G246="x",libCalc!A246,IF(Eingabe!H246="x",libCalc!B246,IF(Eingabe!I246="x",libCalc!C246,"")))</f>
        <v>0.057599999999999998</v>
      </c>
      <c r="AB246" s="5">
        <f>IF(AA246="","",AA246*M246)</f>
        <v>0.14687999999999998</v>
      </c>
      <c r="AC246" s="10">
        <f>IF(AA246="","",N246*1000/(AA246*1000000))</f>
        <v>60.763888888888886</v>
      </c>
      <c r="AD246" s="11">
        <f>IF(AB246="","",MAX(Z246,W246)/AB246)</f>
        <v>6381.8423202614385</v>
      </c>
      <c r="AE246" s="8">
        <f ca="1">IF(N246="","",IF(LOOKUP(YEAR(C246),Teuerung!$A$4:$A$29,Teuerung!$D$4:$D$29)="",0,LOOKUP(YEAR(C246),Teuerung!$A$4:$A$29,Teuerung!$D$4:$D$29)))</f>
        <v>0.29999999999999999</v>
      </c>
      <c r="AF246" s="7">
        <f t="shared" ca="1" si="8"/>
        <v>2812.0950000000003</v>
      </c>
      <c r="AG246" s="2"/>
      <c r="AH246" s="1"/>
      <c r="AI246" s="1"/>
    </row>
    <row r="247">
      <c r="A247" s="2"/>
      <c r="B247" s="2"/>
      <c r="C247" s="3">
        <v>40793</v>
      </c>
      <c r="D247" s="1"/>
      <c r="E247" s="4" t="s">
        <v>51</v>
      </c>
      <c r="H247" s="4" t="s">
        <v>51</v>
      </c>
      <c r="K247" s="6">
        <v>0.17999999999999999</v>
      </c>
      <c r="L247" s="6">
        <v>0.40000000000000002</v>
      </c>
      <c r="M247" s="6">
        <v>2.7000000000000002</v>
      </c>
      <c r="N247" s="7">
        <v>4600</v>
      </c>
      <c r="P247" s="1">
        <v>22</v>
      </c>
      <c r="Q247" s="2" t="s">
        <v>53</v>
      </c>
      <c r="R247" s="4" t="s">
        <v>51</v>
      </c>
      <c r="T247" s="7">
        <v>947</v>
      </c>
      <c r="U247" s="8">
        <v>0.050000000000000003</v>
      </c>
      <c r="W247" s="7">
        <f>IF(R247="","",(T247*(1-U247)*(1+AE247))+V247)</f>
        <v>1169.5450000000001</v>
      </c>
      <c r="Z247" s="9" t="str">
        <f>IF(S247="","",(X247*(1-Y247)*(1+AE247)))</f>
        <v/>
      </c>
      <c r="AA247" s="64">
        <f>IF(Eingabe!G247="x",libCalc!A247,IF(Eingabe!H247="x",libCalc!B247,IF(Eingabe!I247="x",libCalc!C247,"")))</f>
        <v>0.071999999999999995</v>
      </c>
      <c r="AB247" s="5">
        <f>IF(AA247="","",AA247*M247)</f>
        <v>0.19439999999999999</v>
      </c>
      <c r="AC247" s="10">
        <f>IF(AA247="","",N247*1000/(AA247*1000000))</f>
        <v>63.888888888888886</v>
      </c>
      <c r="AD247" s="11">
        <f>IF(AB247="","",MAX(Z247,W247)/AB247)</f>
        <v>6016.1779835390953</v>
      </c>
      <c r="AE247" s="8">
        <f ca="1">IF(N247="","",IF(LOOKUP(YEAR(C247),Teuerung!$A$4:$A$29,Teuerung!$D$4:$D$29)="",0,LOOKUP(YEAR(C247),Teuerung!$A$4:$A$29,Teuerung!$D$4:$D$29)))</f>
        <v>0.29999999999999999</v>
      </c>
      <c r="AF247" s="7">
        <f t="shared" ca="1" si="8"/>
        <v>25729.990000000002</v>
      </c>
      <c r="AG247" s="2"/>
      <c r="AH247" s="1"/>
      <c r="AI247" s="1"/>
    </row>
    <row r="248">
      <c r="A248" s="2"/>
      <c r="B248" s="2"/>
      <c r="C248" s="3">
        <v>40793</v>
      </c>
      <c r="D248" s="1"/>
      <c r="E248" s="4" t="s">
        <v>51</v>
      </c>
      <c r="H248" s="4" t="s">
        <v>51</v>
      </c>
      <c r="K248" s="6">
        <v>0.17999999999999999</v>
      </c>
      <c r="L248" s="6">
        <v>0.45000000000000001</v>
      </c>
      <c r="M248" s="6">
        <v>2.7000000000000002</v>
      </c>
      <c r="N248" s="7">
        <v>5800</v>
      </c>
      <c r="P248" s="1">
        <v>22</v>
      </c>
      <c r="Q248" s="2" t="s">
        <v>53</v>
      </c>
      <c r="R248" s="4" t="s">
        <v>51</v>
      </c>
      <c r="T248" s="7">
        <v>1069</v>
      </c>
      <c r="U248" s="8">
        <v>0.050000000000000003</v>
      </c>
      <c r="W248" s="7">
        <f>IF(R248="","",(T248*(1-U248)*(1+AE248))+V248)</f>
        <v>1320.2149999999999</v>
      </c>
      <c r="Z248" s="9" t="str">
        <f>IF(S248="","",(X248*(1-Y248)*(1+AE248)))</f>
        <v/>
      </c>
      <c r="AA248" s="64">
        <f>IF(Eingabe!G248="x",libCalc!A248,IF(Eingabe!H248="x",libCalc!B248,IF(Eingabe!I248="x",libCalc!C248,"")))</f>
        <v>0.081000000000000003</v>
      </c>
      <c r="AB248" s="5">
        <f>IF(AA248="","",AA248*M248)</f>
        <v>0.21870000000000003</v>
      </c>
      <c r="AC248" s="10">
        <f>IF(AA248="","",N248*1000/(AA248*1000000))</f>
        <v>71.604938271604937</v>
      </c>
      <c r="AD248" s="11">
        <f>IF(AB248="","",MAX(Z248,W248)/AB248)</f>
        <v>6036.6483767718319</v>
      </c>
      <c r="AE248" s="8">
        <f ca="1">IF(N248="","",IF(LOOKUP(YEAR(C248),Teuerung!$A$4:$A$29,Teuerung!$D$4:$D$29)="",0,LOOKUP(YEAR(C248),Teuerung!$A$4:$A$29,Teuerung!$D$4:$D$29)))</f>
        <v>0.29999999999999999</v>
      </c>
      <c r="AF248" s="7">
        <f t="shared" ca="1" si="8"/>
        <v>29044.73</v>
      </c>
      <c r="AG248" s="2"/>
      <c r="AH248" s="1"/>
      <c r="AI248" s="1"/>
    </row>
    <row r="249">
      <c r="A249" s="2"/>
      <c r="B249" s="2"/>
      <c r="C249" s="3">
        <v>40793</v>
      </c>
      <c r="D249" s="1"/>
      <c r="E249" s="4" t="s">
        <v>51</v>
      </c>
      <c r="H249" s="4" t="s">
        <v>51</v>
      </c>
      <c r="K249" s="6">
        <v>0.25</v>
      </c>
      <c r="L249" s="6">
        <v>0.5</v>
      </c>
      <c r="M249" s="6">
        <v>2.5499999999999998</v>
      </c>
      <c r="N249" s="7">
        <v>8800</v>
      </c>
      <c r="P249" s="1">
        <v>12</v>
      </c>
      <c r="Q249" s="2" t="s">
        <v>53</v>
      </c>
      <c r="R249" s="4" t="s">
        <v>51</v>
      </c>
      <c r="T249" s="7">
        <v>1208</v>
      </c>
      <c r="U249" s="8">
        <v>0.050000000000000003</v>
      </c>
      <c r="W249" s="7">
        <f>IF(R249="","",(T249*(1-U249)*(1+AE249))+V249)</f>
        <v>1491.8799999999999</v>
      </c>
      <c r="Z249" s="9" t="str">
        <f>IF(S249="","",(X249*(1-Y249)*(1+AE249)))</f>
        <v/>
      </c>
      <c r="AA249" s="64">
        <f>IF(Eingabe!G249="x",libCalc!A249,IF(Eingabe!H249="x",libCalc!B249,IF(Eingabe!I249="x",libCalc!C249,"")))</f>
        <v>0.125</v>
      </c>
      <c r="AB249" s="5">
        <f>IF(AA249="","",AA249*M249)</f>
        <v>0.31874999999999998</v>
      </c>
      <c r="AC249" s="10">
        <f>IF(AA249="","",N249*1000/(AA249*1000000))</f>
        <v>70.400000000000006</v>
      </c>
      <c r="AD249" s="11">
        <f>IF(AB249="","",MAX(Z249,W249)/AB249)</f>
        <v>4680.4078431372545</v>
      </c>
      <c r="AE249" s="8">
        <f ca="1">IF(N249="","",IF(LOOKUP(YEAR(C249),Teuerung!$A$4:$A$29,Teuerung!$D$4:$D$29)="",0,LOOKUP(YEAR(C249),Teuerung!$A$4:$A$29,Teuerung!$D$4:$D$29)))</f>
        <v>0.29999999999999999</v>
      </c>
      <c r="AF249" s="7">
        <f t="shared" ca="1" si="8"/>
        <v>17902.559999999998</v>
      </c>
      <c r="AG249" s="2"/>
      <c r="AH249" s="1"/>
      <c r="AI249" s="1"/>
    </row>
    <row r="250">
      <c r="A250" s="2"/>
      <c r="B250" s="2"/>
      <c r="C250" s="3">
        <v>40793</v>
      </c>
      <c r="D250" s="1"/>
      <c r="E250" s="4" t="s">
        <v>51</v>
      </c>
      <c r="H250" s="4" t="s">
        <v>51</v>
      </c>
      <c r="K250" s="6">
        <v>0.25</v>
      </c>
      <c r="L250" s="6">
        <v>0.5</v>
      </c>
      <c r="M250" s="6">
        <v>4.2000000000000002</v>
      </c>
      <c r="N250" s="7">
        <v>8800</v>
      </c>
      <c r="P250" s="1">
        <v>2</v>
      </c>
      <c r="Q250" s="2" t="s">
        <v>53</v>
      </c>
      <c r="R250" s="4" t="s">
        <v>51</v>
      </c>
      <c r="T250" s="7">
        <v>1870</v>
      </c>
      <c r="U250" s="8">
        <v>0.050000000000000003</v>
      </c>
      <c r="W250" s="7">
        <f>IF(R250="","",(T250*(1-U250)*(1+AE250))+V250)</f>
        <v>2309.4500000000003</v>
      </c>
      <c r="Z250" s="9" t="str">
        <f>IF(S250="","",(X250*(1-Y250)*(1+AE250)))</f>
        <v/>
      </c>
      <c r="AA250" s="64">
        <f>IF(Eingabe!G250="x",libCalc!A250,IF(Eingabe!H250="x",libCalc!B250,IF(Eingabe!I250="x",libCalc!C250,"")))</f>
        <v>0.125</v>
      </c>
      <c r="AB250" s="5">
        <f>IF(AA250="","",AA250*M250)</f>
        <v>0.52500000000000002</v>
      </c>
      <c r="AC250" s="10">
        <f>IF(AA250="","",N250*1000/(AA250*1000000))</f>
        <v>70.400000000000006</v>
      </c>
      <c r="AD250" s="11">
        <f>IF(AB250="","",MAX(Z250,W250)/AB250)</f>
        <v>4398.9523809523816</v>
      </c>
      <c r="AE250" s="8">
        <f ca="1">IF(N250="","",IF(LOOKUP(YEAR(C250),Teuerung!$A$4:$A$29,Teuerung!$D$4:$D$29)="",0,LOOKUP(YEAR(C250),Teuerung!$A$4:$A$29,Teuerung!$D$4:$D$29)))</f>
        <v>0.29999999999999999</v>
      </c>
      <c r="AF250" s="7">
        <f t="shared" ca="1" si="8"/>
        <v>4618.9000000000005</v>
      </c>
      <c r="AG250" s="2"/>
      <c r="AH250" s="1"/>
      <c r="AI250" s="1"/>
    </row>
    <row r="251">
      <c r="A251" s="2"/>
      <c r="B251" s="2"/>
      <c r="C251" s="3">
        <v>40793</v>
      </c>
      <c r="D251" s="1"/>
      <c r="E251" s="4" t="s">
        <v>51</v>
      </c>
      <c r="H251" s="4" t="s">
        <v>51</v>
      </c>
      <c r="K251" s="6">
        <v>0.40000000000000002</v>
      </c>
      <c r="L251" s="6">
        <v>0.47999999999999998</v>
      </c>
      <c r="M251" s="6">
        <v>4.5049999999999999</v>
      </c>
      <c r="N251" s="7">
        <v>1450</v>
      </c>
      <c r="P251" s="1">
        <v>20</v>
      </c>
      <c r="Q251" s="2" t="s">
        <v>53</v>
      </c>
      <c r="R251" s="4" t="s">
        <v>51</v>
      </c>
      <c r="T251" s="7">
        <v>1187</v>
      </c>
      <c r="U251" s="8">
        <v>0.050000000000000003</v>
      </c>
      <c r="W251" s="7">
        <f>IF(R251="","",(T251*(1-U251)*(1+AE251))+V251)</f>
        <v>1465.9449999999999</v>
      </c>
      <c r="Z251" s="9" t="str">
        <f>IF(S251="","",(X251*(1-Y251)*(1+AE251)))</f>
        <v/>
      </c>
      <c r="AA251" s="64">
        <f>IF(Eingabe!G251="x",libCalc!A251,IF(Eingabe!H251="x",libCalc!B251,IF(Eingabe!I251="x",libCalc!C251,"")))</f>
        <v>0.192</v>
      </c>
      <c r="AB251" s="5">
        <f>IF(AA251="","",AA251*M251)</f>
        <v>0.86495999999999995</v>
      </c>
      <c r="AC251" s="10">
        <f>IF(AA251="","",N251*1000/(AA251*1000000))</f>
        <v>7.552083333333333</v>
      </c>
      <c r="AD251" s="11">
        <f>IF(AB251="","",MAX(Z251,W251)/AB251)</f>
        <v>1694.8124768775435</v>
      </c>
      <c r="AE251" s="8">
        <f ca="1">IF(N251="","",IF(LOOKUP(YEAR(C251),Teuerung!$A$4:$A$29,Teuerung!$D$4:$D$29)="",0,LOOKUP(YEAR(C251),Teuerung!$A$4:$A$29,Teuerung!$D$4:$D$29)))</f>
        <v>0.29999999999999999</v>
      </c>
      <c r="AF251" s="7">
        <f t="shared" ca="1" si="8"/>
        <v>29318.899999999998</v>
      </c>
      <c r="AG251" s="2"/>
      <c r="AH251" s="1"/>
      <c r="AI251" s="1"/>
    </row>
    <row r="252">
      <c r="A252" s="2"/>
      <c r="B252" s="2"/>
      <c r="C252" s="3">
        <v>40793</v>
      </c>
      <c r="D252" s="1"/>
      <c r="E252" s="4" t="s">
        <v>51</v>
      </c>
      <c r="H252" s="4" t="s">
        <v>51</v>
      </c>
      <c r="K252" s="6">
        <v>0.40000000000000002</v>
      </c>
      <c r="L252" s="6">
        <v>0.47999999999999998</v>
      </c>
      <c r="M252" s="6">
        <v>4.5049999999999999</v>
      </c>
      <c r="N252" s="7">
        <v>1000</v>
      </c>
      <c r="P252" s="1">
        <v>46</v>
      </c>
      <c r="Q252" s="2" t="s">
        <v>53</v>
      </c>
      <c r="R252" s="4" t="s">
        <v>51</v>
      </c>
      <c r="T252" s="7">
        <v>726</v>
      </c>
      <c r="U252" s="8">
        <v>0.050000000000000003</v>
      </c>
      <c r="W252" s="7">
        <f>IF(R252="","",(T252*(1-U252)*(1+AE252))+V252)</f>
        <v>896.6099999999999</v>
      </c>
      <c r="Z252" s="9" t="str">
        <f>IF(S252="","",(X252*(1-Y252)*(1+AE252)))</f>
        <v/>
      </c>
      <c r="AA252" s="64">
        <f>IF(Eingabe!G252="x",libCalc!A252,IF(Eingabe!H252="x",libCalc!B252,IF(Eingabe!I252="x",libCalc!C252,"")))</f>
        <v>0.192</v>
      </c>
      <c r="AB252" s="5">
        <f>IF(AA252="","",AA252*M252)</f>
        <v>0.86495999999999995</v>
      </c>
      <c r="AC252" s="10">
        <f>IF(AA252="","",N252*1000/(AA252*1000000))</f>
        <v>5.208333333333333</v>
      </c>
      <c r="AD252" s="11">
        <f>IF(AB252="","",MAX(Z252,W252)/AB252)</f>
        <v>1036.5912874583796</v>
      </c>
      <c r="AE252" s="8">
        <f ca="1">IF(N252="","",IF(LOOKUP(YEAR(C252),Teuerung!$A$4:$A$29,Teuerung!$D$4:$D$29)="",0,LOOKUP(YEAR(C252),Teuerung!$A$4:$A$29,Teuerung!$D$4:$D$29)))</f>
        <v>0.29999999999999999</v>
      </c>
      <c r="AF252" s="7">
        <f t="shared" ca="1" si="8"/>
        <v>41244.059999999998</v>
      </c>
      <c r="AG252" s="2"/>
      <c r="AH252" s="1"/>
      <c r="AI252" s="1"/>
    </row>
    <row r="253">
      <c r="A253" s="2"/>
      <c r="B253" s="2"/>
      <c r="C253" s="3">
        <v>40793</v>
      </c>
      <c r="D253" s="1"/>
      <c r="E253" s="4" t="s">
        <v>51</v>
      </c>
      <c r="H253" s="4" t="s">
        <v>51</v>
      </c>
      <c r="K253" s="6">
        <v>0.5</v>
      </c>
      <c r="L253" s="6">
        <v>0.5</v>
      </c>
      <c r="M253" s="6">
        <v>2.5499999999999998</v>
      </c>
      <c r="N253" s="7">
        <v>8800</v>
      </c>
      <c r="P253" s="1">
        <v>2</v>
      </c>
      <c r="Q253" s="2" t="s">
        <v>53</v>
      </c>
      <c r="R253" s="4" t="s">
        <v>51</v>
      </c>
      <c r="T253" s="7">
        <v>893</v>
      </c>
      <c r="U253" s="8">
        <v>0.050000000000000003</v>
      </c>
      <c r="W253" s="7">
        <f>IF(R253="","",(T253*(1-U253)*(1+AE253))+V253)</f>
        <v>1102.855</v>
      </c>
      <c r="Z253" s="9" t="str">
        <f>IF(S253="","",(X253*(1-Y253)*(1+AE253)))</f>
        <v/>
      </c>
      <c r="AA253" s="64">
        <f>IF(Eingabe!G253="x",libCalc!A253,IF(Eingabe!H253="x",libCalc!B253,IF(Eingabe!I253="x",libCalc!C253,"")))</f>
        <v>0.25</v>
      </c>
      <c r="AB253" s="5">
        <f>IF(AA253="","",AA253*M253)</f>
        <v>0.63749999999999996</v>
      </c>
      <c r="AC253" s="10">
        <f>IF(AA253="","",N253*1000/(AA253*1000000))</f>
        <v>35.200000000000003</v>
      </c>
      <c r="AD253" s="11">
        <f>IF(AB253="","",MAX(Z253,W253)/AB253)</f>
        <v>1729.9686274509806</v>
      </c>
      <c r="AE253" s="8">
        <f ca="1">IF(N253="","",IF(LOOKUP(YEAR(C253),Teuerung!$A$4:$A$29,Teuerung!$D$4:$D$29)="",0,LOOKUP(YEAR(C253),Teuerung!$A$4:$A$29,Teuerung!$D$4:$D$29)))</f>
        <v>0.29999999999999999</v>
      </c>
      <c r="AF253" s="7">
        <f t="shared" ca="1" si="8"/>
        <v>2205.71</v>
      </c>
      <c r="AG253" s="2"/>
      <c r="AH253" s="1"/>
      <c r="AI253" s="1"/>
    </row>
    <row r="254">
      <c r="A254" s="2"/>
      <c r="B254" s="2"/>
      <c r="C254" s="3">
        <v>40793</v>
      </c>
      <c r="D254" s="1"/>
      <c r="E254" s="4" t="s">
        <v>51</v>
      </c>
      <c r="H254" s="4" t="s">
        <v>51</v>
      </c>
      <c r="K254" s="6">
        <v>0.5</v>
      </c>
      <c r="L254" s="6">
        <v>0.5</v>
      </c>
      <c r="M254" s="6">
        <v>4.2000000000000002</v>
      </c>
      <c r="N254" s="7">
        <v>8800</v>
      </c>
      <c r="P254" s="1">
        <v>2</v>
      </c>
      <c r="Q254" s="2" t="s">
        <v>53</v>
      </c>
      <c r="R254" s="4" t="s">
        <v>51</v>
      </c>
      <c r="T254" s="7">
        <v>1286</v>
      </c>
      <c r="U254" s="8">
        <v>0.050000000000000003</v>
      </c>
      <c r="W254" s="7">
        <f>IF(R254="","",(T254*(1-U254)*(1+AE254))+V254)</f>
        <v>1588.21</v>
      </c>
      <c r="Z254" s="9" t="str">
        <f>IF(S254="","",(X254*(1-Y254)*(1+AE254)))</f>
        <v/>
      </c>
      <c r="AA254" s="64">
        <f>IF(Eingabe!G254="x",libCalc!A254,IF(Eingabe!H254="x",libCalc!B254,IF(Eingabe!I254="x",libCalc!C254,"")))</f>
        <v>0.25</v>
      </c>
      <c r="AB254" s="5">
        <f>IF(AA254="","",AA254*M254)</f>
        <v>1.05</v>
      </c>
      <c r="AC254" s="10">
        <f>IF(AA254="","",N254*1000/(AA254*1000000))</f>
        <v>35.200000000000003</v>
      </c>
      <c r="AD254" s="11">
        <f>IF(AB254="","",MAX(Z254,W254)/AB254)</f>
        <v>1512.5809523809523</v>
      </c>
      <c r="AE254" s="8">
        <f ca="1">IF(N254="","",IF(LOOKUP(YEAR(C254),Teuerung!$A$4:$A$29,Teuerung!$D$4:$D$29)="",0,LOOKUP(YEAR(C254),Teuerung!$A$4:$A$29,Teuerung!$D$4:$D$29)))</f>
        <v>0.29999999999999999</v>
      </c>
      <c r="AF254" s="7">
        <f t="shared" ca="1" si="8"/>
        <v>3176.4200000000001</v>
      </c>
      <c r="AG254" s="2"/>
      <c r="AH254" s="1"/>
      <c r="AI254" s="1"/>
    </row>
    <row r="255">
      <c r="A255" s="2"/>
      <c r="B255" s="2"/>
      <c r="C255" s="3">
        <v>40793</v>
      </c>
      <c r="E255" s="4" t="s">
        <v>51</v>
      </c>
      <c r="H255" s="4" t="s">
        <v>51</v>
      </c>
      <c r="K255" s="6">
        <v>0.20000000000000001</v>
      </c>
      <c r="L255" s="6">
        <v>0.20000000000000001</v>
      </c>
      <c r="M255" s="6">
        <v>2.5499999999999998</v>
      </c>
      <c r="N255" s="7">
        <v>350</v>
      </c>
      <c r="P255" s="1">
        <v>9</v>
      </c>
      <c r="Q255" s="2" t="s">
        <v>53</v>
      </c>
      <c r="R255" s="4" t="s">
        <v>51</v>
      </c>
      <c r="T255" s="7">
        <v>369</v>
      </c>
      <c r="U255" s="8">
        <v>0.25</v>
      </c>
      <c r="W255" s="7">
        <f>IF(R255="","",(T255*(1-U255)*(1+AE255))+V255)</f>
        <v>359.77500000000003</v>
      </c>
      <c r="Z255" s="9" t="str">
        <f>IF(S255="","",(X255*(1-Y255)*(1+AE255)))</f>
        <v/>
      </c>
      <c r="AA255" s="64">
        <f>IF(Eingabe!G255="x",libCalc!A255,IF(Eingabe!H255="x",libCalc!B255,IF(Eingabe!I255="x",libCalc!C255,"")))</f>
        <v>0.040000000000000008</v>
      </c>
      <c r="AB255" s="5">
        <f>IF(AA255="","",AA255*M255)</f>
        <v>0.10200000000000001</v>
      </c>
      <c r="AC255" s="10">
        <f>IF(AA255="","",N255*1000/(AA255*1000000))</f>
        <v>8.7499999999999982</v>
      </c>
      <c r="AD255" s="11">
        <f>IF(AB255="","",MAX(Z255,W255)/AB255)</f>
        <v>3527.2058823529414</v>
      </c>
      <c r="AE255" s="8">
        <f ca="1">IF(N255="","",IF(LOOKUP(YEAR(C255),Teuerung!$A$4:$A$29,Teuerung!$D$4:$D$29)="",0,LOOKUP(YEAR(C255),Teuerung!$A$4:$A$29,Teuerung!$D$4:$D$29)))</f>
        <v>0.29999999999999999</v>
      </c>
      <c r="AF255" s="7">
        <f t="shared" ca="1" si="8"/>
        <v>3237.9750000000004</v>
      </c>
      <c r="AG255" s="2"/>
      <c r="AH255" s="1"/>
      <c r="AI255" s="1"/>
    </row>
    <row r="256">
      <c r="A256" s="2"/>
      <c r="B256" s="2"/>
      <c r="C256" s="3">
        <v>40793</v>
      </c>
      <c r="E256" s="4" t="s">
        <v>51</v>
      </c>
      <c r="H256" s="4" t="s">
        <v>51</v>
      </c>
      <c r="K256" s="6">
        <v>0.29999999999999999</v>
      </c>
      <c r="L256" s="6">
        <v>0.29999999999999999</v>
      </c>
      <c r="M256" s="6">
        <v>2.8500000000000001</v>
      </c>
      <c r="N256" s="7">
        <v>4400</v>
      </c>
      <c r="P256" s="1">
        <v>10</v>
      </c>
      <c r="Q256" s="2" t="s">
        <v>53</v>
      </c>
      <c r="R256" s="4" t="s">
        <v>51</v>
      </c>
      <c r="T256" s="7">
        <v>684</v>
      </c>
      <c r="U256" s="8">
        <v>0.25</v>
      </c>
      <c r="W256" s="7">
        <f>IF(R256="","",(T256*(1-U256)*(1+AE256))+V256)</f>
        <v>666.89999999999998</v>
      </c>
      <c r="Z256" s="9" t="str">
        <f>IF(S256="","",(X256*(1-Y256)*(1+AE256)))</f>
        <v/>
      </c>
      <c r="AA256" s="64">
        <f>IF(Eingabe!G256="x",libCalc!A256,IF(Eingabe!H256="x",libCalc!B256,IF(Eingabe!I256="x",libCalc!C256,"")))</f>
        <v>0.089999999999999997</v>
      </c>
      <c r="AB256" s="5">
        <f>IF(AA256="","",AA256*M256)</f>
        <v>0.25650000000000001</v>
      </c>
      <c r="AC256" s="10">
        <f>IF(AA256="","",N256*1000/(AA256*1000000))</f>
        <v>48.888888888888886</v>
      </c>
      <c r="AD256" s="11">
        <f>IF(AB256="","",MAX(Z256,W256)/AB256)</f>
        <v>2600</v>
      </c>
      <c r="AE256" s="8">
        <f ca="1">IF(N256="","",IF(LOOKUP(YEAR(C256),Teuerung!$A$4:$A$29,Teuerung!$D$4:$D$29)="",0,LOOKUP(YEAR(C256),Teuerung!$A$4:$A$29,Teuerung!$D$4:$D$29)))</f>
        <v>0.29999999999999999</v>
      </c>
      <c r="AF256" s="7">
        <f t="shared" ca="1" si="8"/>
        <v>6669</v>
      </c>
      <c r="AG256" s="2"/>
      <c r="AH256" s="1"/>
      <c r="AI256" s="1"/>
    </row>
    <row r="257">
      <c r="A257" s="2"/>
      <c r="B257" s="2"/>
      <c r="C257" s="3">
        <v>40793</v>
      </c>
      <c r="E257" s="4" t="s">
        <v>51</v>
      </c>
      <c r="H257" s="4" t="s">
        <v>51</v>
      </c>
      <c r="K257" s="6">
        <v>0.29999999999999999</v>
      </c>
      <c r="L257" s="6">
        <v>0.29999999999999999</v>
      </c>
      <c r="M257" s="6">
        <v>2.5499999999999998</v>
      </c>
      <c r="N257" s="7">
        <v>5000</v>
      </c>
      <c r="P257" s="1">
        <v>14</v>
      </c>
      <c r="Q257" s="2" t="s">
        <v>53</v>
      </c>
      <c r="R257" s="4" t="s">
        <v>51</v>
      </c>
      <c r="T257" s="7">
        <v>711</v>
      </c>
      <c r="U257" s="8">
        <v>0.25</v>
      </c>
      <c r="W257" s="7">
        <f>IF(R257="","",(T257*(1-U257)*(1+AE257))+V257)</f>
        <v>693.22500000000002</v>
      </c>
      <c r="Z257" s="9" t="str">
        <f>IF(S257="","",(X257*(1-Y257)*(1+AE257)))</f>
        <v/>
      </c>
      <c r="AA257" s="64">
        <f>IF(Eingabe!G257="x",libCalc!A257,IF(Eingabe!H257="x",libCalc!B257,IF(Eingabe!I257="x",libCalc!C257,"")))</f>
        <v>0.089999999999999997</v>
      </c>
      <c r="AB257" s="5">
        <f>IF(AA257="","",AA257*M257)</f>
        <v>0.22949999999999998</v>
      </c>
      <c r="AC257" s="10">
        <f>IF(AA257="","",N257*1000/(AA257*1000000))</f>
        <v>55.555555555555557</v>
      </c>
      <c r="AD257" s="11">
        <f>IF(AB257="","",MAX(Z257,W257)/AB257)</f>
        <v>3020.588235294118</v>
      </c>
      <c r="AE257" s="8">
        <f ca="1">IF(N257="","",IF(LOOKUP(YEAR(C257),Teuerung!$A$4:$A$29,Teuerung!$D$4:$D$29)="",0,LOOKUP(YEAR(C257),Teuerung!$A$4:$A$29,Teuerung!$D$4:$D$29)))</f>
        <v>0.29999999999999999</v>
      </c>
      <c r="AF257" s="7">
        <f t="shared" ca="1" si="8"/>
        <v>9705.1499999999996</v>
      </c>
      <c r="AG257" s="2"/>
      <c r="AH257" s="1"/>
      <c r="AI257" s="1"/>
    </row>
    <row r="258">
      <c r="A258" s="2"/>
      <c r="B258" s="2"/>
      <c r="C258" s="3">
        <v>40793</v>
      </c>
      <c r="E258" s="4" t="s">
        <v>51</v>
      </c>
      <c r="H258" s="4" t="s">
        <v>51</v>
      </c>
      <c r="K258" s="6">
        <v>0.29999999999999999</v>
      </c>
      <c r="L258" s="6">
        <v>0.29999999999999999</v>
      </c>
      <c r="M258" s="6">
        <v>2.8500000000000001</v>
      </c>
      <c r="N258" s="7">
        <v>7100</v>
      </c>
      <c r="P258" s="1">
        <v>7</v>
      </c>
      <c r="Q258" s="2" t="s">
        <v>53</v>
      </c>
      <c r="R258" s="4" t="s">
        <v>51</v>
      </c>
      <c r="T258" s="7">
        <v>1138</v>
      </c>
      <c r="U258" s="8">
        <v>0.25</v>
      </c>
      <c r="W258" s="7">
        <f>IF(R258="","",(T258*(1-U258)*(1+AE258))+V258)</f>
        <v>1109.55</v>
      </c>
      <c r="Z258" s="9" t="str">
        <f>IF(S258="","",(X258*(1-Y258)*(1+AE258)))</f>
        <v/>
      </c>
      <c r="AA258" s="64">
        <f>IF(Eingabe!G258="x",libCalc!A258,IF(Eingabe!H258="x",libCalc!B258,IF(Eingabe!I258="x",libCalc!C258,"")))</f>
        <v>0.089999999999999997</v>
      </c>
      <c r="AB258" s="5">
        <f>IF(AA258="","",AA258*M258)</f>
        <v>0.25650000000000001</v>
      </c>
      <c r="AC258" s="10">
        <f>IF(AA258="","",N258*1000/(AA258*1000000))</f>
        <v>78.888888888888886</v>
      </c>
      <c r="AD258" s="11">
        <f>IF(AB258="","",MAX(Z258,W258)/AB258)</f>
        <v>4325.7309941520462</v>
      </c>
      <c r="AE258" s="8">
        <f ca="1">IF(N258="","",IF(LOOKUP(YEAR(C258),Teuerung!$A$4:$A$29,Teuerung!$D$4:$D$29)="",0,LOOKUP(YEAR(C258),Teuerung!$A$4:$A$29,Teuerung!$D$4:$D$29)))</f>
        <v>0.29999999999999999</v>
      </c>
      <c r="AF258" s="7">
        <f t="shared" ca="1" si="8"/>
        <v>7766.8499999999995</v>
      </c>
      <c r="AG258" s="2"/>
      <c r="AH258" s="1"/>
      <c r="AI258" s="1"/>
    </row>
    <row r="259">
      <c r="A259" s="2"/>
      <c r="B259" s="2"/>
      <c r="C259" s="3">
        <v>40793</v>
      </c>
      <c r="E259" s="4" t="s">
        <v>51</v>
      </c>
      <c r="H259" s="4" t="s">
        <v>51</v>
      </c>
      <c r="K259" s="6">
        <v>0.29999999999999999</v>
      </c>
      <c r="L259" s="6">
        <v>0.29999999999999999</v>
      </c>
      <c r="M259" s="6">
        <v>2.5499999999999998</v>
      </c>
      <c r="N259" s="7">
        <v>8000</v>
      </c>
      <c r="P259" s="1">
        <v>11</v>
      </c>
      <c r="Q259" s="2" t="s">
        <v>53</v>
      </c>
      <c r="R259" s="4" t="s">
        <v>51</v>
      </c>
      <c r="T259" s="7">
        <v>1356</v>
      </c>
      <c r="U259" s="8">
        <v>0.25</v>
      </c>
      <c r="W259" s="7">
        <f>IF(R259="","",(T259*(1-U259)*(1+AE259))+V259)</f>
        <v>1322.1000000000001</v>
      </c>
      <c r="Z259" s="9" t="str">
        <f>IF(S259="","",(X259*(1-Y259)*(1+AE259)))</f>
        <v/>
      </c>
      <c r="AA259" s="64">
        <f>IF(Eingabe!G259="x",libCalc!A259,IF(Eingabe!H259="x",libCalc!B259,IF(Eingabe!I259="x",libCalc!C259,"")))</f>
        <v>0.089999999999999997</v>
      </c>
      <c r="AB259" s="5">
        <f>IF(AA259="","",AA259*M259)</f>
        <v>0.22949999999999998</v>
      </c>
      <c r="AC259" s="10">
        <f>IF(AA259="","",N259*1000/(AA259*1000000))</f>
        <v>88.888888888888886</v>
      </c>
      <c r="AD259" s="11">
        <f>IF(AB259="","",MAX(Z259,W259)/AB259)</f>
        <v>5760.7843137254913</v>
      </c>
      <c r="AE259" s="8">
        <f ca="1">IF(N259="","",IF(LOOKUP(YEAR(C259),Teuerung!$A$4:$A$29,Teuerung!$D$4:$D$29)="",0,LOOKUP(YEAR(C259),Teuerung!$A$4:$A$29,Teuerung!$D$4:$D$29)))</f>
        <v>0.29999999999999999</v>
      </c>
      <c r="AF259" s="7">
        <f t="shared" ca="1" si="8"/>
        <v>14543.100000000002</v>
      </c>
      <c r="AG259" s="2"/>
      <c r="AH259" s="1"/>
      <c r="AI259" s="1"/>
    </row>
    <row r="260">
      <c r="A260" s="2"/>
      <c r="B260" s="2"/>
      <c r="C260" s="3">
        <v>40793</v>
      </c>
      <c r="E260" s="4" t="s">
        <v>51</v>
      </c>
      <c r="H260" s="4" t="s">
        <v>51</v>
      </c>
      <c r="K260" s="6">
        <v>0.40000000000000002</v>
      </c>
      <c r="L260" s="6">
        <v>0.40000000000000002</v>
      </c>
      <c r="M260" s="6">
        <v>2.5499999999999998</v>
      </c>
      <c r="N260" s="7">
        <v>5000</v>
      </c>
      <c r="P260" s="1">
        <v>1</v>
      </c>
      <c r="Q260" s="2" t="s">
        <v>53</v>
      </c>
      <c r="R260" s="4" t="s">
        <v>51</v>
      </c>
      <c r="T260" s="7">
        <v>543</v>
      </c>
      <c r="U260" s="8">
        <v>0.25</v>
      </c>
      <c r="W260" s="7">
        <f>IF(R260="","",(T260*(1-U260)*(1+AE260))+V260)</f>
        <v>529.42500000000007</v>
      </c>
      <c r="Z260" s="9" t="str">
        <f>IF(S260="","",(X260*(1-Y260)*(1+AE260)))</f>
        <v/>
      </c>
      <c r="AA260" s="64">
        <f>IF(Eingabe!G260="x",libCalc!A260,IF(Eingabe!H260="x",libCalc!B260,IF(Eingabe!I260="x",libCalc!C260,"")))</f>
        <v>0.16000000000000003</v>
      </c>
      <c r="AB260" s="5">
        <f>IF(AA260="","",AA260*M260)</f>
        <v>0.40800000000000003</v>
      </c>
      <c r="AC260" s="10">
        <f>IF(AA260="","",N260*1000/(AA260*1000000))</f>
        <v>31.249999999999993</v>
      </c>
      <c r="AD260" s="11">
        <f>IF(AB260="","",MAX(Z260,W260)/AB260)</f>
        <v>1297.6102941176471</v>
      </c>
      <c r="AE260" s="8">
        <f ca="1">IF(N260="","",IF(LOOKUP(YEAR(C260),Teuerung!$A$4:$A$29,Teuerung!$D$4:$D$29)="",0,LOOKUP(YEAR(C260),Teuerung!$A$4:$A$29,Teuerung!$D$4:$D$29)))</f>
        <v>0.29999999999999999</v>
      </c>
      <c r="AF260" s="7">
        <f t="shared" ca="1" si="8"/>
        <v>529.42500000000007</v>
      </c>
      <c r="AG260" s="2"/>
      <c r="AH260" s="1"/>
      <c r="AI260" s="1"/>
    </row>
    <row r="261">
      <c r="A261" s="2"/>
      <c r="B261" s="2"/>
      <c r="C261" s="3">
        <v>40793</v>
      </c>
      <c r="E261" s="4" t="s">
        <v>51</v>
      </c>
      <c r="H261" s="4" t="s">
        <v>51</v>
      </c>
      <c r="K261" s="6">
        <v>0.40000000000000002</v>
      </c>
      <c r="L261" s="6">
        <v>0.40000000000000002</v>
      </c>
      <c r="M261" s="6">
        <v>2.8500000000000001</v>
      </c>
      <c r="N261" s="7">
        <v>7100</v>
      </c>
      <c r="P261" s="1">
        <v>3</v>
      </c>
      <c r="Q261" s="2" t="s">
        <v>53</v>
      </c>
      <c r="R261" s="4" t="s">
        <v>51</v>
      </c>
      <c r="T261" s="7">
        <v>895</v>
      </c>
      <c r="U261" s="8">
        <v>0.25</v>
      </c>
      <c r="W261" s="7">
        <f>IF(R261="","",(T261*(1-U261)*(1+AE261))+V261)</f>
        <v>872.625</v>
      </c>
      <c r="Z261" s="9" t="str">
        <f>IF(S261="","",(X261*(1-Y261)*(1+AE261)))</f>
        <v/>
      </c>
      <c r="AA261" s="64">
        <f>IF(Eingabe!G261="x",libCalc!A261,IF(Eingabe!H261="x",libCalc!B261,IF(Eingabe!I261="x",libCalc!C261,"")))</f>
        <v>0.16000000000000003</v>
      </c>
      <c r="AB261" s="5">
        <f>IF(AA261="","",AA261*M261)</f>
        <v>0.45600000000000013</v>
      </c>
      <c r="AC261" s="10">
        <f>IF(AA261="","",N261*1000/(AA261*1000000))</f>
        <v>44.374999999999993</v>
      </c>
      <c r="AD261" s="11">
        <f>IF(AB261="","",MAX(Z261,W261)/AB261)</f>
        <v>1913.6513157894731</v>
      </c>
      <c r="AE261" s="8">
        <f ca="1">IF(N261="","",IF(LOOKUP(YEAR(C261),Teuerung!$A$4:$A$29,Teuerung!$D$4:$D$29)="",0,LOOKUP(YEAR(C261),Teuerung!$A$4:$A$29,Teuerung!$D$4:$D$29)))</f>
        <v>0.29999999999999999</v>
      </c>
      <c r="AF261" s="7">
        <f t="shared" ca="1" si="8"/>
        <v>2617.875</v>
      </c>
      <c r="AG261" s="2"/>
      <c r="AH261" s="1"/>
      <c r="AI261" s="1"/>
    </row>
    <row r="262">
      <c r="A262" s="2"/>
      <c r="B262" s="2"/>
      <c r="C262" s="3">
        <v>40793</v>
      </c>
      <c r="E262" s="4" t="s">
        <v>51</v>
      </c>
      <c r="H262" s="4" t="s">
        <v>51</v>
      </c>
      <c r="K262" s="6">
        <v>0.40000000000000002</v>
      </c>
      <c r="L262" s="6">
        <v>0.40000000000000002</v>
      </c>
      <c r="M262" s="6">
        <v>2.5499999999999998</v>
      </c>
      <c r="N262" s="7">
        <v>7800</v>
      </c>
      <c r="P262" s="1">
        <v>1</v>
      </c>
      <c r="Q262" s="2" t="s">
        <v>53</v>
      </c>
      <c r="R262" s="4" t="s">
        <v>51</v>
      </c>
      <c r="T262" s="7">
        <v>1194</v>
      </c>
      <c r="U262" s="8">
        <v>0.25</v>
      </c>
      <c r="W262" s="7">
        <f>IF(R262="","",(T262*(1-U262)*(1+AE262))+V262)</f>
        <v>1164.1500000000001</v>
      </c>
      <c r="Z262" s="9" t="str">
        <f>IF(S262="","",(X262*(1-Y262)*(1+AE262)))</f>
        <v/>
      </c>
      <c r="AA262" s="64">
        <f>IF(Eingabe!G262="x",libCalc!A262,IF(Eingabe!H262="x",libCalc!B262,IF(Eingabe!I262="x",libCalc!C262,"")))</f>
        <v>0.16000000000000003</v>
      </c>
      <c r="AB262" s="5">
        <f>IF(AA262="","",AA262*M262)</f>
        <v>0.40800000000000003</v>
      </c>
      <c r="AC262" s="10">
        <f>IF(AA262="","",N262*1000/(AA262*1000000))</f>
        <v>48.749999999999993</v>
      </c>
      <c r="AD262" s="11">
        <f>IF(AB262="","",MAX(Z262,W262)/AB262)</f>
        <v>2853.3088235294117</v>
      </c>
      <c r="AE262" s="8">
        <f ca="1">IF(N262="","",IF(LOOKUP(YEAR(C262),Teuerung!$A$4:$A$29,Teuerung!$D$4:$D$29)="",0,LOOKUP(YEAR(C262),Teuerung!$A$4:$A$29,Teuerung!$D$4:$D$29)))</f>
        <v>0.29999999999999999</v>
      </c>
      <c r="AF262" s="7">
        <f t="shared" ca="1" si="8"/>
        <v>1164.1500000000001</v>
      </c>
      <c r="AG262" s="2"/>
      <c r="AH262" s="1"/>
      <c r="AI262" s="1"/>
    </row>
    <row r="263">
      <c r="A263" s="2"/>
      <c r="B263" s="2"/>
      <c r="C263" s="3">
        <v>41071</v>
      </c>
      <c r="D263" s="1"/>
      <c r="E263" s="4" t="s">
        <v>51</v>
      </c>
      <c r="G263" s="4" t="s">
        <v>51</v>
      </c>
      <c r="J263" s="5">
        <v>0.20000000000000001</v>
      </c>
      <c r="M263" s="6">
        <v>3.6699999999999999</v>
      </c>
      <c r="N263" s="7">
        <v>1050</v>
      </c>
      <c r="P263" s="1">
        <v>1</v>
      </c>
      <c r="Q263" s="2" t="s">
        <v>54</v>
      </c>
      <c r="R263" s="4" t="s">
        <v>51</v>
      </c>
      <c r="T263" s="7">
        <v>856</v>
      </c>
      <c r="U263" s="8">
        <v>0.14000000000000001</v>
      </c>
      <c r="V263" s="6">
        <v>29.710000000000001</v>
      </c>
      <c r="W263" s="7">
        <f>IF(R263="","",(T263*(1-U263)*(1+AE263))+V263)</f>
        <v>986.71800000000007</v>
      </c>
      <c r="Z263" s="9" t="str">
        <f>IF(S263="","",(X263*(1-Y263)*(1+AE263)))</f>
        <v/>
      </c>
      <c r="AA263" s="64">
        <f>IF(Eingabe!G263="x",libCalc!A263,IF(Eingabe!H263="x",libCalc!B263,IF(Eingabe!I263="x",libCalc!C263,"")))</f>
        <v>0.031415926535897934</v>
      </c>
      <c r="AB263" s="5">
        <f>IF(AA263="","",AA263*M263)</f>
        <v>0.11529645038674542</v>
      </c>
      <c r="AC263" s="10">
        <f>IF(AA263="","",N263*1000/(AA263*1000000))</f>
        <v>33.422538049298019</v>
      </c>
      <c r="AD263" s="11">
        <f>IF(AB263="","",MAX(Z263,W263)/AB263)</f>
        <v>8558.095211866419</v>
      </c>
      <c r="AE263" s="8">
        <f ca="1">IF(N263="","",IF(LOOKUP(YEAR(C263),Teuerung!$A$4:$A$29,Teuerung!$D$4:$D$29)="",0,LOOKUP(YEAR(C263),Teuerung!$A$4:$A$29,Teuerung!$D$4:$D$29)))</f>
        <v>0.29999999999999999</v>
      </c>
      <c r="AF263" s="7">
        <f t="shared" ca="1" si="8"/>
        <v>986.71800000000007</v>
      </c>
      <c r="AG263" s="2"/>
      <c r="AH263" s="1"/>
      <c r="AI263" s="1"/>
    </row>
    <row r="264">
      <c r="A264" s="2"/>
      <c r="B264" s="2"/>
      <c r="C264" s="3">
        <v>41071</v>
      </c>
      <c r="D264" s="1"/>
      <c r="E264" s="4" t="s">
        <v>51</v>
      </c>
      <c r="G264" s="4" t="s">
        <v>51</v>
      </c>
      <c r="J264" s="5">
        <v>0.20000000000000001</v>
      </c>
      <c r="M264" s="6">
        <v>3.7200000000000002</v>
      </c>
      <c r="N264" s="7">
        <v>800</v>
      </c>
      <c r="P264" s="1">
        <v>1</v>
      </c>
      <c r="Q264" s="2" t="s">
        <v>54</v>
      </c>
      <c r="R264" s="4" t="s">
        <v>51</v>
      </c>
      <c r="T264" s="7">
        <v>579</v>
      </c>
      <c r="U264" s="8">
        <v>0.14000000000000001</v>
      </c>
      <c r="V264" s="6">
        <v>29.710000000000001</v>
      </c>
      <c r="W264" s="7">
        <f>IF(R264="","",(T264*(1-U264)*(1+AE264))+V264)</f>
        <v>677.03200000000004</v>
      </c>
      <c r="Z264" s="9" t="str">
        <f>IF(S264="","",(X264*(1-Y264)*(1+AE264)))</f>
        <v/>
      </c>
      <c r="AA264" s="64">
        <f>IF(Eingabe!G264="x",libCalc!A264,IF(Eingabe!H264="x",libCalc!B264,IF(Eingabe!I264="x",libCalc!C264,"")))</f>
        <v>0.031415926535897934</v>
      </c>
      <c r="AB264" s="5">
        <f>IF(AA264="","",AA264*M264)</f>
        <v>0.11686724671354032</v>
      </c>
      <c r="AC264" s="10">
        <f>IF(AA264="","",N264*1000/(AA264*1000000))</f>
        <v>25.464790894703253</v>
      </c>
      <c r="AD264" s="11">
        <f>IF(AB264="","",MAX(Z264,W264)/AB264)</f>
        <v>5793.1714748060258</v>
      </c>
      <c r="AE264" s="8">
        <f ca="1">IF(N264="","",IF(LOOKUP(YEAR(C264),Teuerung!$A$4:$A$29,Teuerung!$D$4:$D$29)="",0,LOOKUP(YEAR(C264),Teuerung!$A$4:$A$29,Teuerung!$D$4:$D$29)))</f>
        <v>0.29999999999999999</v>
      </c>
      <c r="AF264" s="7">
        <f t="shared" ca="1" si="8"/>
        <v>677.03200000000004</v>
      </c>
      <c r="AG264" s="2"/>
      <c r="AH264" s="1"/>
      <c r="AI264" s="1"/>
    </row>
    <row r="265">
      <c r="A265" s="2"/>
      <c r="B265" s="2"/>
      <c r="C265" s="3">
        <v>41071</v>
      </c>
      <c r="D265" s="1"/>
      <c r="E265" s="4" t="s">
        <v>51</v>
      </c>
      <c r="G265" s="4" t="s">
        <v>51</v>
      </c>
      <c r="J265" s="5">
        <v>0.20000000000000001</v>
      </c>
      <c r="M265" s="6">
        <v>3.7200000000000002</v>
      </c>
      <c r="N265" s="7">
        <v>750</v>
      </c>
      <c r="P265" s="1">
        <v>1</v>
      </c>
      <c r="Q265" s="2" t="s">
        <v>54</v>
      </c>
      <c r="R265" s="4" t="s">
        <v>51</v>
      </c>
      <c r="T265" s="7">
        <v>536</v>
      </c>
      <c r="U265" s="8">
        <v>0.14000000000000001</v>
      </c>
      <c r="V265" s="6">
        <v>29.710000000000001</v>
      </c>
      <c r="W265" s="7">
        <f>IF(R265="","",(T265*(1-U265)*(1+AE265))+V265)</f>
        <v>628.95800000000008</v>
      </c>
      <c r="Z265" s="9" t="str">
        <f>IF(S265="","",(X265*(1-Y265)*(1+AE265)))</f>
        <v/>
      </c>
      <c r="AA265" s="64">
        <f>IF(Eingabe!G265="x",libCalc!A265,IF(Eingabe!H265="x",libCalc!B265,IF(Eingabe!I265="x",libCalc!C265,"")))</f>
        <v>0.031415926535897934</v>
      </c>
      <c r="AB265" s="5">
        <f>IF(AA265="","",AA265*M265)</f>
        <v>0.11686724671354032</v>
      </c>
      <c r="AC265" s="10">
        <f>IF(AA265="","",N265*1000/(AA265*1000000))</f>
        <v>23.873241463784296</v>
      </c>
      <c r="AD265" s="11">
        <f>IF(AB265="","",MAX(Z265,W265)/AB265)</f>
        <v>5381.8158439350709</v>
      </c>
      <c r="AE265" s="8">
        <f ca="1">IF(N265="","",IF(LOOKUP(YEAR(C265),Teuerung!$A$4:$A$29,Teuerung!$D$4:$D$29)="",0,LOOKUP(YEAR(C265),Teuerung!$A$4:$A$29,Teuerung!$D$4:$D$29)))</f>
        <v>0.29999999999999999</v>
      </c>
      <c r="AF265" s="7">
        <f t="shared" ca="1" si="8"/>
        <v>628.95800000000008</v>
      </c>
      <c r="AG265" s="2"/>
      <c r="AH265" s="1"/>
      <c r="AI265" s="1"/>
    </row>
    <row r="266">
      <c r="A266" s="2"/>
      <c r="B266" s="2"/>
      <c r="C266" s="3">
        <v>41071</v>
      </c>
      <c r="D266" s="1"/>
      <c r="E266" s="4" t="s">
        <v>51</v>
      </c>
      <c r="G266" s="4" t="s">
        <v>51</v>
      </c>
      <c r="J266" s="5">
        <v>0.20000000000000001</v>
      </c>
      <c r="M266" s="6">
        <v>3.8199999999999998</v>
      </c>
      <c r="N266" s="7">
        <v>480</v>
      </c>
      <c r="P266" s="1">
        <v>1</v>
      </c>
      <c r="Q266" s="2" t="s">
        <v>54</v>
      </c>
      <c r="R266" s="4" t="s">
        <v>51</v>
      </c>
      <c r="T266" s="7">
        <v>438</v>
      </c>
      <c r="U266" s="8">
        <v>0.14000000000000001</v>
      </c>
      <c r="V266" s="6">
        <v>29.710000000000001</v>
      </c>
      <c r="W266" s="7">
        <f>IF(R266="","",(T266*(1-U266)*(1+AE266))+V266)</f>
        <v>519.39400000000001</v>
      </c>
      <c r="Z266" s="9" t="str">
        <f>IF(S266="","",(X266*(1-Y266)*(1+AE266)))</f>
        <v/>
      </c>
      <c r="AA266" s="64">
        <f>IF(Eingabe!G266="x",libCalc!A266,IF(Eingabe!H266="x",libCalc!B266,IF(Eingabe!I266="x",libCalc!C266,"")))</f>
        <v>0.031415926535897934</v>
      </c>
      <c r="AB266" s="5">
        <f>IF(AA266="","",AA266*M266)</f>
        <v>0.1200088393671301</v>
      </c>
      <c r="AC266" s="10">
        <f>IF(AA266="","",N266*1000/(AA266*1000000))</f>
        <v>15.278874536821951</v>
      </c>
      <c r="AD266" s="11">
        <f>IF(AB266="","",MAX(Z266,W266)/AB266)</f>
        <v>4327.964529438319</v>
      </c>
      <c r="AE266" s="8">
        <f ca="1">IF(N266="","",IF(LOOKUP(YEAR(C266),Teuerung!$A$4:$A$29,Teuerung!$D$4:$D$29)="",0,LOOKUP(YEAR(C266),Teuerung!$A$4:$A$29,Teuerung!$D$4:$D$29)))</f>
        <v>0.29999999999999999</v>
      </c>
      <c r="AF266" s="7">
        <f t="shared" ca="1" si="8"/>
        <v>519.39400000000001</v>
      </c>
      <c r="AG266" s="2"/>
      <c r="AH266" s="1"/>
      <c r="AI266" s="1"/>
    </row>
    <row r="267">
      <c r="A267" s="2"/>
      <c r="B267" s="2"/>
      <c r="C267" s="3">
        <v>41071</v>
      </c>
      <c r="D267" s="1"/>
      <c r="E267" s="4" t="s">
        <v>51</v>
      </c>
      <c r="G267" s="4" t="s">
        <v>51</v>
      </c>
      <c r="J267" s="5">
        <v>0.20000000000000001</v>
      </c>
      <c r="M267" s="6">
        <v>4.1500000000000004</v>
      </c>
      <c r="N267" s="7">
        <v>480</v>
      </c>
      <c r="P267" s="1">
        <v>2</v>
      </c>
      <c r="Q267" s="2" t="s">
        <v>54</v>
      </c>
      <c r="R267" s="4" t="s">
        <v>51</v>
      </c>
      <c r="T267" s="7">
        <v>408</v>
      </c>
      <c r="U267" s="8">
        <v>0.14000000000000001</v>
      </c>
      <c r="V267" s="6">
        <v>29.710000000000001</v>
      </c>
      <c r="W267" s="7">
        <f>IF(R267="","",(T267*(1-U267)*(1+AE267))+V267)</f>
        <v>485.85399999999998</v>
      </c>
      <c r="Z267" s="9" t="str">
        <f>IF(S267="","",(X267*(1-Y267)*(1+AE267)))</f>
        <v/>
      </c>
      <c r="AA267" s="64">
        <f>IF(Eingabe!G267="x",libCalc!A267,IF(Eingabe!H267="x",libCalc!B267,IF(Eingabe!I267="x",libCalc!C267,"")))</f>
        <v>0.031415926535897934</v>
      </c>
      <c r="AB267" s="5">
        <f>IF(AA267="","",AA267*M267)</f>
        <v>0.13037609512397644</v>
      </c>
      <c r="AC267" s="10">
        <f>IF(AA267="","",N267*1000/(AA267*1000000))</f>
        <v>15.278874536821951</v>
      </c>
      <c r="AD267" s="11">
        <f>IF(AB267="","",MAX(Z267,W267)/AB267)</f>
        <v>3726.5573841431183</v>
      </c>
      <c r="AE267" s="8">
        <f ca="1">IF(N267="","",IF(LOOKUP(YEAR(C267),Teuerung!$A$4:$A$29,Teuerung!$D$4:$D$29)="",0,LOOKUP(YEAR(C267),Teuerung!$A$4:$A$29,Teuerung!$D$4:$D$29)))</f>
        <v>0.29999999999999999</v>
      </c>
      <c r="AF267" s="7">
        <f t="shared" ca="1" si="8"/>
        <v>971.70799999999997</v>
      </c>
      <c r="AG267" s="2"/>
      <c r="AH267" s="1"/>
      <c r="AI267" s="1"/>
    </row>
    <row r="268">
      <c r="A268" s="2"/>
      <c r="B268" s="2"/>
      <c r="C268" s="3">
        <v>41071</v>
      </c>
      <c r="D268" s="1"/>
      <c r="E268" s="4" t="s">
        <v>51</v>
      </c>
      <c r="G268" s="4" t="s">
        <v>51</v>
      </c>
      <c r="J268" s="5">
        <v>0.20000000000000001</v>
      </c>
      <c r="M268" s="6">
        <v>2.9199999999999999</v>
      </c>
      <c r="N268" s="7">
        <v>400</v>
      </c>
      <c r="P268" s="1">
        <v>15</v>
      </c>
      <c r="Q268" s="2" t="s">
        <v>54</v>
      </c>
      <c r="R268" s="4" t="s">
        <v>51</v>
      </c>
      <c r="T268" s="7">
        <v>290</v>
      </c>
      <c r="U268" s="8">
        <v>0.14000000000000001</v>
      </c>
      <c r="V268" s="6">
        <v>29.710000000000001</v>
      </c>
      <c r="W268" s="7">
        <f>IF(R268="","",(T268*(1-U268)*(1+AE268))+V268)</f>
        <v>353.93000000000001</v>
      </c>
      <c r="Z268" s="9" t="str">
        <f>IF(S268="","",(X268*(1-Y268)*(1+AE268)))</f>
        <v/>
      </c>
      <c r="AA268" s="64">
        <f>IF(Eingabe!G268="x",libCalc!A268,IF(Eingabe!H268="x",libCalc!B268,IF(Eingabe!I268="x",libCalc!C268,"")))</f>
        <v>0.031415926535897934</v>
      </c>
      <c r="AB268" s="5">
        <f>IF(AA268="","",AA268*M268)</f>
        <v>0.091734505484821968</v>
      </c>
      <c r="AC268" s="10">
        <f>IF(AA268="","",N268*1000/(AA268*1000000))</f>
        <v>12.732395447351626</v>
      </c>
      <c r="AD268" s="11">
        <f>IF(AB268="","",MAX(Z268,W268)/AB268)</f>
        <v>3858.1992471585281</v>
      </c>
      <c r="AE268" s="8">
        <f ca="1">IF(N268="","",IF(LOOKUP(YEAR(C268),Teuerung!$A$4:$A$29,Teuerung!$D$4:$D$29)="",0,LOOKUP(YEAR(C268),Teuerung!$A$4:$A$29,Teuerung!$D$4:$D$29)))</f>
        <v>0.29999999999999999</v>
      </c>
      <c r="AF268" s="7">
        <f t="shared" ca="1" si="8"/>
        <v>5308.9499999999998</v>
      </c>
      <c r="AG268" s="2"/>
      <c r="AH268" s="1"/>
      <c r="AI268" s="1"/>
    </row>
    <row r="269">
      <c r="A269" s="2"/>
      <c r="B269" s="2"/>
      <c r="C269" s="3">
        <v>41060</v>
      </c>
      <c r="D269" s="1"/>
      <c r="E269" s="4" t="s">
        <v>51</v>
      </c>
      <c r="H269" s="4" t="s">
        <v>51</v>
      </c>
      <c r="K269" s="6">
        <v>0.20000000000000001</v>
      </c>
      <c r="L269" s="6">
        <v>0.20000000000000001</v>
      </c>
      <c r="M269" s="6">
        <v>2.8999999999999999</v>
      </c>
      <c r="N269" s="7">
        <v>560</v>
      </c>
      <c r="P269" s="1">
        <v>3</v>
      </c>
      <c r="Q269" s="2" t="s">
        <v>54</v>
      </c>
      <c r="R269" s="4" t="s">
        <v>51</v>
      </c>
      <c r="T269" s="7">
        <v>340</v>
      </c>
      <c r="U269" s="8">
        <v>0.14000000000000001</v>
      </c>
      <c r="V269" s="6">
        <v>28.359999999999999</v>
      </c>
      <c r="W269" s="7">
        <f>IF(R269="","",(T269*(1-U269)*(1+AE269))+V269)</f>
        <v>408.48000000000002</v>
      </c>
      <c r="Z269" s="9" t="str">
        <f>IF(S269="","",(X269*(1-Y269)*(1+AE269)))</f>
        <v/>
      </c>
      <c r="AA269" s="64">
        <f>IF(Eingabe!G269="x",libCalc!A269,IF(Eingabe!H269="x",libCalc!B269,IF(Eingabe!I269="x",libCalc!C269,"")))</f>
        <v>0.040000000000000008</v>
      </c>
      <c r="AB269" s="5">
        <f>IF(AA269="","",AA269*M269)</f>
        <v>0.11600000000000002</v>
      </c>
      <c r="AC269" s="10">
        <f>IF(AA269="","",N269*1000/(AA269*1000000))</f>
        <v>13.999999999999998</v>
      </c>
      <c r="AD269" s="11">
        <f>IF(AB269="","",MAX(Z269,W269)/AB269)</f>
        <v>3521.379310344827</v>
      </c>
      <c r="AE269" s="8">
        <f ca="1">IF(N269="","",IF(LOOKUP(YEAR(C269),Teuerung!$A$4:$A$29,Teuerung!$D$4:$D$29)="",0,LOOKUP(YEAR(C269),Teuerung!$A$4:$A$29,Teuerung!$D$4:$D$29)))</f>
        <v>0.29999999999999999</v>
      </c>
      <c r="AF269" s="7">
        <f t="shared" ca="1" si="8"/>
        <v>1225.4400000000001</v>
      </c>
      <c r="AG269" s="2"/>
      <c r="AH269" s="1"/>
      <c r="AI269" s="1"/>
    </row>
    <row r="270">
      <c r="A270" s="2"/>
      <c r="B270" s="2"/>
      <c r="C270" s="3">
        <v>41060</v>
      </c>
      <c r="D270" s="1"/>
      <c r="E270" s="4" t="s">
        <v>51</v>
      </c>
      <c r="H270" s="4" t="s">
        <v>51</v>
      </c>
      <c r="K270" s="6">
        <v>0.20000000000000001</v>
      </c>
      <c r="L270" s="6">
        <v>0.20000000000000001</v>
      </c>
      <c r="M270" s="6">
        <v>2.9700000000000002</v>
      </c>
      <c r="N270" s="7">
        <v>1070</v>
      </c>
      <c r="P270" s="1">
        <v>1</v>
      </c>
      <c r="Q270" s="2" t="s">
        <v>54</v>
      </c>
      <c r="R270" s="4" t="s">
        <v>51</v>
      </c>
      <c r="T270" s="7">
        <v>565</v>
      </c>
      <c r="U270" s="8">
        <v>0.14000000000000001</v>
      </c>
      <c r="V270" s="6">
        <v>28.359999999999999</v>
      </c>
      <c r="W270" s="7">
        <f>IF(R270="","",(T270*(1-U270)*(1+AE270))+V270)</f>
        <v>660.02999999999997</v>
      </c>
      <c r="Z270" s="9" t="str">
        <f>IF(S270="","",(X270*(1-Y270)*(1+AE270)))</f>
        <v/>
      </c>
      <c r="AA270" s="64">
        <f>IF(Eingabe!G270="x",libCalc!A270,IF(Eingabe!H270="x",libCalc!B270,IF(Eingabe!I270="x",libCalc!C270,"")))</f>
        <v>0.040000000000000008</v>
      </c>
      <c r="AB270" s="5">
        <f>IF(AA270="","",AA270*M270)</f>
        <v>0.11880000000000003</v>
      </c>
      <c r="AC270" s="10">
        <f>IF(AA270="","",N270*1000/(AA270*1000000))</f>
        <v>26.749999999999996</v>
      </c>
      <c r="AD270" s="11">
        <f>IF(AB270="","",MAX(Z270,W270)/AB270)</f>
        <v>5555.8080808080795</v>
      </c>
      <c r="AE270" s="8">
        <f ca="1">IF(N270="","",IF(LOOKUP(YEAR(C270),Teuerung!$A$4:$A$29,Teuerung!$D$4:$D$29)="",0,LOOKUP(YEAR(C270),Teuerung!$A$4:$A$29,Teuerung!$D$4:$D$29)))</f>
        <v>0.29999999999999999</v>
      </c>
      <c r="AF270" s="7">
        <f t="shared" ca="1" si="8"/>
        <v>660.02999999999997</v>
      </c>
      <c r="AG270" s="2"/>
      <c r="AH270" s="1"/>
      <c r="AI270" s="1"/>
    </row>
    <row r="271">
      <c r="A271" s="2"/>
      <c r="B271" s="2"/>
      <c r="C271" s="3">
        <v>41060</v>
      </c>
      <c r="D271" s="1"/>
      <c r="E271" s="4" t="s">
        <v>51</v>
      </c>
      <c r="H271" s="4" t="s">
        <v>51</v>
      </c>
      <c r="K271" s="6">
        <v>0.20000000000000001</v>
      </c>
      <c r="L271" s="6">
        <v>0.20000000000000001</v>
      </c>
      <c r="M271" s="6">
        <v>3.9199999999999999</v>
      </c>
      <c r="N271" s="7">
        <v>1680</v>
      </c>
      <c r="P271" s="1">
        <v>2</v>
      </c>
      <c r="Q271" s="2" t="s">
        <v>54</v>
      </c>
      <c r="R271" s="4" t="s">
        <v>51</v>
      </c>
      <c r="T271" s="7">
        <v>829</v>
      </c>
      <c r="U271" s="8">
        <v>0.14000000000000001</v>
      </c>
      <c r="V271" s="6">
        <v>28.359999999999999</v>
      </c>
      <c r="W271" s="7">
        <f>IF(R271="","",(T271*(1-U271)*(1+AE271))+V271)</f>
        <v>955.18200000000002</v>
      </c>
      <c r="Z271" s="9" t="str">
        <f>IF(S271="","",(X271*(1-Y271)*(1+AE271)))</f>
        <v/>
      </c>
      <c r="AA271" s="64">
        <f>IF(Eingabe!G271="x",libCalc!A271,IF(Eingabe!H271="x",libCalc!B271,IF(Eingabe!I271="x",libCalc!C271,"")))</f>
        <v>0.040000000000000008</v>
      </c>
      <c r="AB271" s="5">
        <f>IF(AA271="","",AA271*M271)</f>
        <v>0.15680000000000002</v>
      </c>
      <c r="AC271" s="10">
        <f>IF(AA271="","",N271*1000/(AA271*1000000))</f>
        <v>41.999999999999993</v>
      </c>
      <c r="AD271" s="11">
        <f>IF(AB271="","",MAX(Z271,W271)/AB271)</f>
        <v>6091.7219387755094</v>
      </c>
      <c r="AE271" s="8">
        <f ca="1">IF(N271="","",IF(LOOKUP(YEAR(C271),Teuerung!$A$4:$A$29,Teuerung!$D$4:$D$29)="",0,LOOKUP(YEAR(C271),Teuerung!$A$4:$A$29,Teuerung!$D$4:$D$29)))</f>
        <v>0.29999999999999999</v>
      </c>
      <c r="AF271" s="7">
        <f t="shared" ca="1" si="8"/>
        <v>1910.364</v>
      </c>
      <c r="AG271" s="2"/>
      <c r="AH271" s="1"/>
      <c r="AI271" s="1"/>
    </row>
    <row r="272">
      <c r="A272" s="2"/>
      <c r="B272" s="2"/>
      <c r="C272" s="3">
        <v>41060</v>
      </c>
      <c r="D272" s="1"/>
      <c r="E272" s="4" t="s">
        <v>51</v>
      </c>
      <c r="H272" s="4" t="s">
        <v>51</v>
      </c>
      <c r="K272" s="6">
        <v>0.20000000000000001</v>
      </c>
      <c r="L272" s="6">
        <v>0.20000000000000001</v>
      </c>
      <c r="M272" s="6">
        <v>3.8399999999999999</v>
      </c>
      <c r="N272" s="7">
        <v>1400</v>
      </c>
      <c r="P272" s="1">
        <v>1</v>
      </c>
      <c r="Q272" s="2" t="s">
        <v>54</v>
      </c>
      <c r="R272" s="4" t="s">
        <v>51</v>
      </c>
      <c r="T272" s="7">
        <v>789</v>
      </c>
      <c r="U272" s="8">
        <v>0.14000000000000001</v>
      </c>
      <c r="V272" s="6">
        <v>28.359999999999999</v>
      </c>
      <c r="W272" s="7">
        <f>IF(R272="","",(T272*(1-U272)*(1+AE272))+V272)</f>
        <v>910.46199999999999</v>
      </c>
      <c r="Z272" s="9" t="str">
        <f>IF(S272="","",(X272*(1-Y272)*(1+AE272)))</f>
        <v/>
      </c>
      <c r="AA272" s="64">
        <f>IF(Eingabe!G272="x",libCalc!A272,IF(Eingabe!H272="x",libCalc!B272,IF(Eingabe!I272="x",libCalc!C272,"")))</f>
        <v>0.040000000000000008</v>
      </c>
      <c r="AB272" s="5">
        <f>IF(AA272="","",AA272*M272)</f>
        <v>0.15360000000000001</v>
      </c>
      <c r="AC272" s="10">
        <f>IF(AA272="","",N272*1000/(AA272*1000000))</f>
        <v>34.999999999999993</v>
      </c>
      <c r="AD272" s="11">
        <f>IF(AB272="","",MAX(Z272,W272)/AB272)</f>
        <v>5927.4869791666661</v>
      </c>
      <c r="AE272" s="8">
        <f ca="1">IF(N272="","",IF(LOOKUP(YEAR(C272),Teuerung!$A$4:$A$29,Teuerung!$D$4:$D$29)="",0,LOOKUP(YEAR(C272),Teuerung!$A$4:$A$29,Teuerung!$D$4:$D$29)))</f>
        <v>0.29999999999999999</v>
      </c>
      <c r="AF272" s="7">
        <f t="shared" ca="1" si="8"/>
        <v>910.46199999999999</v>
      </c>
      <c r="AG272" s="2"/>
      <c r="AH272" s="1"/>
      <c r="AI272" s="1"/>
    </row>
    <row r="273">
      <c r="A273" s="2"/>
      <c r="B273" s="2"/>
      <c r="C273" s="3">
        <v>41060</v>
      </c>
      <c r="D273" s="1"/>
      <c r="E273" s="4" t="s">
        <v>51</v>
      </c>
      <c r="H273" s="4" t="s">
        <v>51</v>
      </c>
      <c r="K273" s="6">
        <v>0.20000000000000001</v>
      </c>
      <c r="L273" s="6">
        <v>0.20000000000000001</v>
      </c>
      <c r="M273" s="6">
        <v>2.8849999999999998</v>
      </c>
      <c r="N273" s="7">
        <v>1680</v>
      </c>
      <c r="P273" s="1">
        <v>1</v>
      </c>
      <c r="Q273" s="2" t="s">
        <v>54</v>
      </c>
      <c r="R273" s="4" t="s">
        <v>51</v>
      </c>
      <c r="T273" s="7">
        <v>691</v>
      </c>
      <c r="U273" s="8">
        <v>0.14000000000000001</v>
      </c>
      <c r="V273" s="6">
        <v>28.359999999999999</v>
      </c>
      <c r="W273" s="7">
        <f>IF(R273="","",(T273*(1-U273)*(1+AE273))+V273)</f>
        <v>800.89800000000002</v>
      </c>
      <c r="Z273" s="9" t="str">
        <f>IF(S273="","",(X273*(1-Y273)*(1+AE273)))</f>
        <v/>
      </c>
      <c r="AA273" s="64">
        <f>IF(Eingabe!G273="x",libCalc!A273,IF(Eingabe!H273="x",libCalc!B273,IF(Eingabe!I273="x",libCalc!C273,"")))</f>
        <v>0.040000000000000008</v>
      </c>
      <c r="AB273" s="5">
        <f>IF(AA273="","",AA273*M273)</f>
        <v>0.11540000000000002</v>
      </c>
      <c r="AC273" s="10">
        <f>IF(AA273="","",N273*1000/(AA273*1000000))</f>
        <v>41.999999999999993</v>
      </c>
      <c r="AD273" s="11">
        <f>IF(AB273="","",MAX(Z273,W273)/AB273)</f>
        <v>6940.1906412478329</v>
      </c>
      <c r="AE273" s="8">
        <f ca="1">IF(N273="","",IF(LOOKUP(YEAR(C273),Teuerung!$A$4:$A$29,Teuerung!$D$4:$D$29)="",0,LOOKUP(YEAR(C273),Teuerung!$A$4:$A$29,Teuerung!$D$4:$D$29)))</f>
        <v>0.29999999999999999</v>
      </c>
      <c r="AF273" s="7">
        <f t="shared" ca="1" si="8"/>
        <v>800.89800000000002</v>
      </c>
      <c r="AG273" s="2"/>
      <c r="AH273" s="1"/>
      <c r="AI273" s="1"/>
    </row>
    <row r="274">
      <c r="A274" s="2"/>
      <c r="B274" s="2"/>
      <c r="C274" s="3">
        <v>41060</v>
      </c>
      <c r="D274" s="1"/>
      <c r="E274" s="4" t="s">
        <v>51</v>
      </c>
      <c r="H274" s="4" t="s">
        <v>51</v>
      </c>
      <c r="K274" s="6">
        <v>0.20000000000000001</v>
      </c>
      <c r="L274" s="6">
        <v>0.20000000000000001</v>
      </c>
      <c r="M274" s="6">
        <v>3.8399999999999999</v>
      </c>
      <c r="N274" s="7">
        <v>1680</v>
      </c>
      <c r="P274" s="1">
        <v>2</v>
      </c>
      <c r="Q274" s="2" t="s">
        <v>54</v>
      </c>
      <c r="R274" s="4" t="s">
        <v>51</v>
      </c>
      <c r="T274" s="7">
        <v>826</v>
      </c>
      <c r="U274" s="8">
        <v>0.14000000000000001</v>
      </c>
      <c r="V274" s="6">
        <v>28.359999999999999</v>
      </c>
      <c r="W274" s="7">
        <f>IF(R274="","",(T274*(1-U274)*(1+AE274))+V274)</f>
        <v>951.82800000000009</v>
      </c>
      <c r="Z274" s="9" t="str">
        <f>IF(S274="","",(X274*(1-Y274)*(1+AE274)))</f>
        <v/>
      </c>
      <c r="AA274" s="64">
        <f>IF(Eingabe!G274="x",libCalc!A274,IF(Eingabe!H274="x",libCalc!B274,IF(Eingabe!I274="x",libCalc!C274,"")))</f>
        <v>0.040000000000000008</v>
      </c>
      <c r="AB274" s="5">
        <f>IF(AA274="","",AA274*M274)</f>
        <v>0.15360000000000001</v>
      </c>
      <c r="AC274" s="10">
        <f>IF(AA274="","",N274*1000/(AA274*1000000))</f>
        <v>41.999999999999993</v>
      </c>
      <c r="AD274" s="11">
        <f>IF(AB274="","",MAX(Z274,W274)/AB274)</f>
        <v>6196.796875</v>
      </c>
      <c r="AE274" s="8">
        <f ca="1">IF(N274="","",IF(LOOKUP(YEAR(C274),Teuerung!$A$4:$A$29,Teuerung!$D$4:$D$29)="",0,LOOKUP(YEAR(C274),Teuerung!$A$4:$A$29,Teuerung!$D$4:$D$29)))</f>
        <v>0.29999999999999999</v>
      </c>
      <c r="AF274" s="7">
        <f t="shared" ca="1" si="8"/>
        <v>1903.6560000000002</v>
      </c>
      <c r="AG274" s="2"/>
      <c r="AH274" s="1"/>
      <c r="AI274" s="1"/>
    </row>
    <row r="275">
      <c r="A275" s="2"/>
      <c r="B275" s="2"/>
      <c r="C275" s="3">
        <v>41060</v>
      </c>
      <c r="D275" s="1"/>
      <c r="E275" s="4" t="s">
        <v>51</v>
      </c>
      <c r="H275" s="4" t="s">
        <v>51</v>
      </c>
      <c r="K275" s="6">
        <v>0.20000000000000001</v>
      </c>
      <c r="L275" s="6">
        <v>0.20000000000000001</v>
      </c>
      <c r="M275" s="6">
        <v>3.9300000000000002</v>
      </c>
      <c r="N275" s="7">
        <v>1400</v>
      </c>
      <c r="P275" s="1">
        <v>3</v>
      </c>
      <c r="Q275" s="2" t="s">
        <v>54</v>
      </c>
      <c r="R275" s="4" t="s">
        <v>51</v>
      </c>
      <c r="T275" s="7">
        <v>488</v>
      </c>
      <c r="U275" s="8">
        <v>0.14000000000000001</v>
      </c>
      <c r="V275" s="6">
        <v>28.359999999999999</v>
      </c>
      <c r="W275" s="7">
        <f>IF(R275="","",(T275*(1-U275)*(1+AE275))+V275)</f>
        <v>573.94400000000007</v>
      </c>
      <c r="Z275" s="9" t="str">
        <f>IF(S275="","",(X275*(1-Y275)*(1+AE275)))</f>
        <v/>
      </c>
      <c r="AA275" s="64">
        <f>IF(Eingabe!G275="x",libCalc!A275,IF(Eingabe!H275="x",libCalc!B275,IF(Eingabe!I275="x",libCalc!C275,"")))</f>
        <v>0.040000000000000008</v>
      </c>
      <c r="AB275" s="5">
        <f>IF(AA275="","",AA275*M275)</f>
        <v>0.15720000000000003</v>
      </c>
      <c r="AC275" s="10">
        <f>IF(AA275="","",N275*1000/(AA275*1000000))</f>
        <v>34.999999999999993</v>
      </c>
      <c r="AD275" s="11">
        <f>IF(AB275="","",MAX(Z275,W275)/AB275)</f>
        <v>3651.043256997455</v>
      </c>
      <c r="AE275" s="8">
        <f ca="1">IF(N275="","",IF(LOOKUP(YEAR(C275),Teuerung!$A$4:$A$29,Teuerung!$D$4:$D$29)="",0,LOOKUP(YEAR(C275),Teuerung!$A$4:$A$29,Teuerung!$D$4:$D$29)))</f>
        <v>0.29999999999999999</v>
      </c>
      <c r="AF275" s="7">
        <f t="shared" ref="AF275:AF338" ca="1" si="9">IF(P275="","",P275*MAX(W275,Z275))</f>
        <v>1721.8320000000003</v>
      </c>
      <c r="AG275" s="2"/>
      <c r="AH275" s="1"/>
      <c r="AI275" s="1"/>
    </row>
    <row r="276">
      <c r="A276" s="2"/>
      <c r="B276" s="2"/>
      <c r="C276" s="3">
        <v>41060</v>
      </c>
      <c r="D276" s="1"/>
      <c r="E276" s="4" t="s">
        <v>51</v>
      </c>
      <c r="H276" s="4" t="s">
        <v>51</v>
      </c>
      <c r="K276" s="6">
        <v>0.20000000000000001</v>
      </c>
      <c r="L276" s="6">
        <v>0.20000000000000001</v>
      </c>
      <c r="M276" s="6">
        <v>2.9300000000000002</v>
      </c>
      <c r="N276" s="7">
        <v>1120</v>
      </c>
      <c r="P276" s="1">
        <v>3</v>
      </c>
      <c r="Q276" s="2" t="s">
        <v>54</v>
      </c>
      <c r="R276" s="4" t="s">
        <v>51</v>
      </c>
      <c r="T276" s="7">
        <v>417</v>
      </c>
      <c r="U276" s="8">
        <v>0.14000000000000001</v>
      </c>
      <c r="V276" s="6">
        <v>28.359999999999999</v>
      </c>
      <c r="W276" s="7">
        <f>IF(R276="","",(T276*(1-U276)*(1+AE276))+V276)</f>
        <v>494.56600000000003</v>
      </c>
      <c r="Z276" s="9" t="str">
        <f>IF(S276="","",(X276*(1-Y276)*(1+AE276)))</f>
        <v/>
      </c>
      <c r="AA276" s="64">
        <f>IF(Eingabe!G276="x",libCalc!A276,IF(Eingabe!H276="x",libCalc!B276,IF(Eingabe!I276="x",libCalc!C276,"")))</f>
        <v>0.040000000000000008</v>
      </c>
      <c r="AB276" s="5">
        <f>IF(AA276="","",AA276*M276)</f>
        <v>0.11720000000000003</v>
      </c>
      <c r="AC276" s="10">
        <f>IF(AA276="","",N276*1000/(AA276*1000000))</f>
        <v>27.999999999999996</v>
      </c>
      <c r="AD276" s="11">
        <f>IF(AB276="","",MAX(Z276,W276)/AB276)</f>
        <v>4219.8464163822518</v>
      </c>
      <c r="AE276" s="8">
        <f ca="1">IF(N276="","",IF(LOOKUP(YEAR(C276),Teuerung!$A$4:$A$29,Teuerung!$D$4:$D$29)="",0,LOOKUP(YEAR(C276),Teuerung!$A$4:$A$29,Teuerung!$D$4:$D$29)))</f>
        <v>0.29999999999999999</v>
      </c>
      <c r="AF276" s="7">
        <f t="shared" ca="1" si="9"/>
        <v>1483.6980000000001</v>
      </c>
      <c r="AG276" s="2"/>
      <c r="AH276" s="1"/>
      <c r="AI276" s="1"/>
    </row>
    <row r="277">
      <c r="A277" s="2"/>
      <c r="B277" s="2"/>
      <c r="C277" s="3">
        <v>41060</v>
      </c>
      <c r="D277" s="1"/>
      <c r="E277" s="4" t="s">
        <v>51</v>
      </c>
      <c r="H277" s="4" t="s">
        <v>51</v>
      </c>
      <c r="K277" s="6">
        <v>0.20000000000000001</v>
      </c>
      <c r="L277" s="6">
        <v>0.20000000000000001</v>
      </c>
      <c r="M277" s="6">
        <v>2.9300000000000002</v>
      </c>
      <c r="N277" s="7">
        <v>840</v>
      </c>
      <c r="P277" s="1">
        <v>3</v>
      </c>
      <c r="Q277" s="2" t="s">
        <v>54</v>
      </c>
      <c r="R277" s="4" t="s">
        <v>51</v>
      </c>
      <c r="T277" s="7">
        <v>390</v>
      </c>
      <c r="U277" s="8">
        <v>0.14000000000000001</v>
      </c>
      <c r="V277" s="6">
        <v>28.359999999999999</v>
      </c>
      <c r="W277" s="7">
        <f>IF(R277="","",(T277*(1-U277)*(1+AE277))+V277)</f>
        <v>464.38</v>
      </c>
      <c r="Z277" s="9" t="str">
        <f>IF(S277="","",(X277*(1-Y277)*(1+AE277)))</f>
        <v/>
      </c>
      <c r="AA277" s="64">
        <f>IF(Eingabe!G277="x",libCalc!A277,IF(Eingabe!H277="x",libCalc!B277,IF(Eingabe!I277="x",libCalc!C277,"")))</f>
        <v>0.040000000000000008</v>
      </c>
      <c r="AB277" s="5">
        <f>IF(AA277="","",AA277*M277)</f>
        <v>0.11720000000000003</v>
      </c>
      <c r="AC277" s="10">
        <f>IF(AA277="","",N277*1000/(AA277*1000000))</f>
        <v>20.999999999999996</v>
      </c>
      <c r="AD277" s="11">
        <f>IF(AB277="","",MAX(Z277,W277)/AB277)</f>
        <v>3962.2866894197941</v>
      </c>
      <c r="AE277" s="8">
        <f ca="1">IF(N277="","",IF(LOOKUP(YEAR(C277),Teuerung!$A$4:$A$29,Teuerung!$D$4:$D$29)="",0,LOOKUP(YEAR(C277),Teuerung!$A$4:$A$29,Teuerung!$D$4:$D$29)))</f>
        <v>0.29999999999999999</v>
      </c>
      <c r="AF277" s="7">
        <f t="shared" ca="1" si="9"/>
        <v>1393.1399999999999</v>
      </c>
      <c r="AG277" s="2"/>
      <c r="AH277" s="1"/>
      <c r="AI277" s="1"/>
    </row>
    <row r="278">
      <c r="A278" s="2"/>
      <c r="B278" s="2"/>
      <c r="C278" s="3">
        <v>41060</v>
      </c>
      <c r="D278" s="1"/>
      <c r="E278" s="4" t="s">
        <v>51</v>
      </c>
      <c r="H278" s="4" t="s">
        <v>51</v>
      </c>
      <c r="K278" s="6">
        <v>0.20000000000000001</v>
      </c>
      <c r="L278" s="6">
        <v>0.20000000000000001</v>
      </c>
      <c r="M278" s="6">
        <v>2.9500000000000002</v>
      </c>
      <c r="N278" s="7">
        <v>560</v>
      </c>
      <c r="P278" s="1">
        <v>3</v>
      </c>
      <c r="Q278" s="2" t="s">
        <v>54</v>
      </c>
      <c r="R278" s="4" t="s">
        <v>51</v>
      </c>
      <c r="T278" s="7">
        <v>386</v>
      </c>
      <c r="U278" s="8">
        <v>0.14000000000000001</v>
      </c>
      <c r="V278" s="6">
        <v>28.359999999999999</v>
      </c>
      <c r="W278" s="7">
        <f>IF(R278="","",(T278*(1-U278)*(1+AE278))+V278)</f>
        <v>459.90800000000002</v>
      </c>
      <c r="Z278" s="9" t="str">
        <f>IF(S278="","",(X278*(1-Y278)*(1+AE278)))</f>
        <v/>
      </c>
      <c r="AA278" s="64">
        <f>IF(Eingabe!G278="x",libCalc!A278,IF(Eingabe!H278="x",libCalc!B278,IF(Eingabe!I278="x",libCalc!C278,"")))</f>
        <v>0.040000000000000008</v>
      </c>
      <c r="AB278" s="5">
        <f>IF(AA278="","",AA278*M278)</f>
        <v>0.11800000000000004</v>
      </c>
      <c r="AC278" s="10">
        <f>IF(AA278="","",N278*1000/(AA278*1000000))</f>
        <v>13.999999999999998</v>
      </c>
      <c r="AD278" s="11">
        <f>IF(AB278="","",MAX(Z278,W278)/AB278)</f>
        <v>3897.5254237288127</v>
      </c>
      <c r="AE278" s="8">
        <f ca="1">IF(N278="","",IF(LOOKUP(YEAR(C278),Teuerung!$A$4:$A$29,Teuerung!$D$4:$D$29)="",0,LOOKUP(YEAR(C278),Teuerung!$A$4:$A$29,Teuerung!$D$4:$D$29)))</f>
        <v>0.29999999999999999</v>
      </c>
      <c r="AF278" s="7">
        <f t="shared" ca="1" si="9"/>
        <v>1379.7240000000002</v>
      </c>
      <c r="AG278" s="2"/>
      <c r="AH278" s="1"/>
      <c r="AI278" s="1"/>
    </row>
    <row r="279">
      <c r="A279" s="2"/>
      <c r="B279" s="2"/>
      <c r="C279" s="3">
        <v>40855</v>
      </c>
      <c r="D279" s="1"/>
      <c r="E279" s="4" t="s">
        <v>51</v>
      </c>
      <c r="G279" s="4" t="s">
        <v>51</v>
      </c>
      <c r="J279" s="5">
        <v>0.23999999999999999</v>
      </c>
      <c r="M279" s="6">
        <v>2.6499999999999999</v>
      </c>
      <c r="N279" s="7">
        <v>1500</v>
      </c>
      <c r="P279" s="1">
        <v>8</v>
      </c>
      <c r="Q279" s="2" t="s">
        <v>54</v>
      </c>
      <c r="R279" s="4" t="s">
        <v>51</v>
      </c>
      <c r="T279" s="7">
        <v>511</v>
      </c>
      <c r="U279" s="8">
        <v>0.14000000000000001</v>
      </c>
      <c r="V279" s="6">
        <v>26.809999999999999</v>
      </c>
      <c r="W279" s="7">
        <f>IF(R279="","",(T279*(1-U279)*(1+AE279))+V279)</f>
        <v>598.10799999999995</v>
      </c>
      <c r="Z279" s="9" t="str">
        <f>IF(S279="","",(X279*(1-Y279)*(1+AE279)))</f>
        <v/>
      </c>
      <c r="AA279" s="64">
        <f>IF(Eingabe!G279="x",libCalc!A279,IF(Eingabe!H279="x",libCalc!B279,IF(Eingabe!I279="x",libCalc!C279,"")))</f>
        <v>0.045238934211693019</v>
      </c>
      <c r="AB279" s="5">
        <f>IF(AA279="","",AA279*M279)</f>
        <v>0.1198831756609865</v>
      </c>
      <c r="AC279" s="10">
        <f>IF(AA279="","",N279*1000/(AA279*1000000))</f>
        <v>33.157279810811531</v>
      </c>
      <c r="AD279" s="11">
        <f>IF(AB279="","",MAX(Z279,W279)/AB279)</f>
        <v>4989.0903932288966</v>
      </c>
      <c r="AE279" s="8">
        <f ca="1">IF(N279="","",IF(LOOKUP(YEAR(C279),Teuerung!$A$4:$A$29,Teuerung!$D$4:$D$29)="",0,LOOKUP(YEAR(C279),Teuerung!$A$4:$A$29,Teuerung!$D$4:$D$29)))</f>
        <v>0.29999999999999999</v>
      </c>
      <c r="AF279" s="7">
        <f t="shared" ca="1" si="9"/>
        <v>4784.8639999999996</v>
      </c>
      <c r="AG279" s="2"/>
      <c r="AH279" s="1"/>
      <c r="AI279" s="1"/>
    </row>
    <row r="280">
      <c r="A280" s="2"/>
      <c r="B280" s="2"/>
      <c r="C280" s="3">
        <v>40855</v>
      </c>
      <c r="D280" s="1"/>
      <c r="E280" s="4" t="s">
        <v>51</v>
      </c>
      <c r="G280" s="4" t="s">
        <v>51</v>
      </c>
      <c r="J280" s="5">
        <v>0.23999999999999999</v>
      </c>
      <c r="M280" s="6">
        <v>2.6499999999999999</v>
      </c>
      <c r="N280" s="7">
        <v>1226</v>
      </c>
      <c r="P280" s="1">
        <v>8</v>
      </c>
      <c r="Q280" s="2" t="s">
        <v>54</v>
      </c>
      <c r="R280" s="4" t="s">
        <v>51</v>
      </c>
      <c r="T280" s="7">
        <v>361</v>
      </c>
      <c r="U280" s="8">
        <v>0.14000000000000001</v>
      </c>
      <c r="V280" s="6">
        <v>26.809999999999999</v>
      </c>
      <c r="W280" s="7">
        <f>IF(R280="","",(T280*(1-U280)*(1+AE280))+V280)</f>
        <v>430.40800000000002</v>
      </c>
      <c r="Z280" s="9" t="str">
        <f>IF(S280="","",(X280*(1-Y280)*(1+AE280)))</f>
        <v/>
      </c>
      <c r="AA280" s="64">
        <f>IF(Eingabe!G280="x",libCalc!A280,IF(Eingabe!H280="x",libCalc!B280,IF(Eingabe!I280="x",libCalc!C280,"")))</f>
        <v>0.045238934211693019</v>
      </c>
      <c r="AB280" s="5">
        <f>IF(AA280="","",AA280*M280)</f>
        <v>0.1198831756609865</v>
      </c>
      <c r="AC280" s="10">
        <f>IF(AA280="","",N280*1000/(AA280*1000000))</f>
        <v>27.100550032036622</v>
      </c>
      <c r="AD280" s="11">
        <f>IF(AB280="","",MAX(Z280,W280)/AB280)</f>
        <v>3590.2285506444705</v>
      </c>
      <c r="AE280" s="8">
        <f ca="1">IF(N280="","",IF(LOOKUP(YEAR(C280),Teuerung!$A$4:$A$29,Teuerung!$D$4:$D$29)="",0,LOOKUP(YEAR(C280),Teuerung!$A$4:$A$29,Teuerung!$D$4:$D$29)))</f>
        <v>0.29999999999999999</v>
      </c>
      <c r="AF280" s="7">
        <f t="shared" ca="1" si="9"/>
        <v>3443.2640000000001</v>
      </c>
      <c r="AG280" s="2"/>
      <c r="AH280" s="1"/>
      <c r="AI280" s="1"/>
    </row>
    <row r="281">
      <c r="A281" s="2"/>
      <c r="B281" s="2"/>
      <c r="C281" s="3">
        <v>40855</v>
      </c>
      <c r="D281" s="1"/>
      <c r="E281" s="4" t="s">
        <v>51</v>
      </c>
      <c r="G281" s="4" t="s">
        <v>51</v>
      </c>
      <c r="J281" s="5">
        <v>0.23999999999999999</v>
      </c>
      <c r="M281" s="6">
        <v>2.6499999999999999</v>
      </c>
      <c r="N281" s="7">
        <v>876</v>
      </c>
      <c r="P281" s="1">
        <v>8</v>
      </c>
      <c r="Q281" s="2" t="s">
        <v>54</v>
      </c>
      <c r="R281" s="4" t="s">
        <v>51</v>
      </c>
      <c r="T281" s="7">
        <v>324</v>
      </c>
      <c r="U281" s="8">
        <v>0.14000000000000001</v>
      </c>
      <c r="V281" s="6">
        <v>26.809999999999999</v>
      </c>
      <c r="W281" s="7">
        <f>IF(R281="","",(T281*(1-U281)*(1+AE281))+V281)</f>
        <v>389.04199999999997</v>
      </c>
      <c r="Z281" s="9" t="str">
        <f>IF(S281="","",(X281*(1-Y281)*(1+AE281)))</f>
        <v/>
      </c>
      <c r="AA281" s="64">
        <f>IF(Eingabe!G281="x",libCalc!A281,IF(Eingabe!H281="x",libCalc!B281,IF(Eingabe!I281="x",libCalc!C281,"")))</f>
        <v>0.045238934211693019</v>
      </c>
      <c r="AB281" s="5">
        <f>IF(AA281="","",AA281*M281)</f>
        <v>0.1198831756609865</v>
      </c>
      <c r="AC281" s="10">
        <f>IF(AA281="","",N281*1000/(AA281*1000000))</f>
        <v>19.363851409513934</v>
      </c>
      <c r="AD281" s="11">
        <f>IF(AB281="","",MAX(Z281,W281)/AB281)</f>
        <v>3245.1759628069785</v>
      </c>
      <c r="AE281" s="8">
        <f ca="1">IF(N281="","",IF(LOOKUP(YEAR(C281),Teuerung!$A$4:$A$29,Teuerung!$D$4:$D$29)="",0,LOOKUP(YEAR(C281),Teuerung!$A$4:$A$29,Teuerung!$D$4:$D$29)))</f>
        <v>0.29999999999999999</v>
      </c>
      <c r="AF281" s="7">
        <f t="shared" ca="1" si="9"/>
        <v>3112.3359999999998</v>
      </c>
      <c r="AG281" s="2"/>
      <c r="AH281" s="1"/>
      <c r="AI281" s="1"/>
    </row>
    <row r="282">
      <c r="A282" s="2"/>
      <c r="B282" s="2"/>
      <c r="C282" s="3">
        <v>40855</v>
      </c>
      <c r="D282" s="1"/>
      <c r="E282" s="4" t="s">
        <v>51</v>
      </c>
      <c r="G282" s="4" t="s">
        <v>51</v>
      </c>
      <c r="J282" s="5">
        <v>0.23999999999999999</v>
      </c>
      <c r="M282" s="6">
        <v>2.6499999999999999</v>
      </c>
      <c r="N282" s="7">
        <v>876</v>
      </c>
      <c r="P282" s="1">
        <v>8</v>
      </c>
      <c r="Q282" s="2" t="s">
        <v>54</v>
      </c>
      <c r="R282" s="4" t="s">
        <v>51</v>
      </c>
      <c r="T282" s="7">
        <v>324</v>
      </c>
      <c r="U282" s="8">
        <v>0.14000000000000001</v>
      </c>
      <c r="V282" s="6">
        <v>26.809999999999999</v>
      </c>
      <c r="W282" s="7">
        <f>IF(R282="","",(T282*(1-U282)*(1+AE282))+V282)</f>
        <v>389.04199999999997</v>
      </c>
      <c r="Z282" s="9" t="str">
        <f>IF(S282="","",(X282*(1-Y282)*(1+AE282)))</f>
        <v/>
      </c>
      <c r="AA282" s="64">
        <f>IF(Eingabe!G282="x",libCalc!A282,IF(Eingabe!H282="x",libCalc!B282,IF(Eingabe!I282="x",libCalc!C282,"")))</f>
        <v>0.045238934211693019</v>
      </c>
      <c r="AB282" s="5">
        <f>IF(AA282="","",AA282*M282)</f>
        <v>0.1198831756609865</v>
      </c>
      <c r="AC282" s="10">
        <f>IF(AA282="","",N282*1000/(AA282*1000000))</f>
        <v>19.363851409513934</v>
      </c>
      <c r="AD282" s="11">
        <f>IF(AB282="","",MAX(Z282,W282)/AB282)</f>
        <v>3245.1759628069785</v>
      </c>
      <c r="AE282" s="8">
        <f ca="1">IF(N282="","",IF(LOOKUP(YEAR(C282),Teuerung!$A$4:$A$29,Teuerung!$D$4:$D$29)="",0,LOOKUP(YEAR(C282),Teuerung!$A$4:$A$29,Teuerung!$D$4:$D$29)))</f>
        <v>0.29999999999999999</v>
      </c>
      <c r="AF282" s="7">
        <f t="shared" ca="1" si="9"/>
        <v>3112.3359999999998</v>
      </c>
      <c r="AG282" s="2"/>
      <c r="AH282" s="1"/>
      <c r="AI282" s="1"/>
    </row>
    <row r="283">
      <c r="A283" s="2"/>
      <c r="B283" s="2"/>
      <c r="C283" s="3">
        <v>40855</v>
      </c>
      <c r="D283" s="1"/>
      <c r="E283" s="4" t="s">
        <v>51</v>
      </c>
      <c r="G283" s="4" t="s">
        <v>51</v>
      </c>
      <c r="J283" s="5">
        <v>0.20000000000000001</v>
      </c>
      <c r="M283" s="6">
        <v>2.6499999999999999</v>
      </c>
      <c r="N283" s="7">
        <v>315</v>
      </c>
      <c r="P283" s="1">
        <v>10</v>
      </c>
      <c r="Q283" s="2" t="s">
        <v>54</v>
      </c>
      <c r="R283" s="4" t="s">
        <v>51</v>
      </c>
      <c r="T283" s="7">
        <v>302</v>
      </c>
      <c r="U283" s="8">
        <v>0.14000000000000001</v>
      </c>
      <c r="V283" s="6">
        <v>26.809999999999999</v>
      </c>
      <c r="W283" s="7">
        <f>IF(R283="","",(T283*(1-U283)*(1+AE283))+V283)</f>
        <v>364.44599999999997</v>
      </c>
      <c r="Z283" s="9" t="str">
        <f>IF(S283="","",(X283*(1-Y283)*(1+AE283)))</f>
        <v/>
      </c>
      <c r="AA283" s="64">
        <f>IF(Eingabe!G283="x",libCalc!A283,IF(Eingabe!H283="x",libCalc!B283,IF(Eingabe!I283="x",libCalc!C283,"")))</f>
        <v>0.031415926535897934</v>
      </c>
      <c r="AB283" s="5">
        <f>IF(AA283="","",AA283*M283)</f>
        <v>0.083252205320129516</v>
      </c>
      <c r="AC283" s="10">
        <f>IF(AA283="","",N283*1000/(AA283*1000000))</f>
        <v>10.026761414789405</v>
      </c>
      <c r="AD283" s="11">
        <f>IF(AB283="","",MAX(Z283,W283)/AB283)</f>
        <v>4377.613765288218</v>
      </c>
      <c r="AE283" s="8">
        <f ca="1">IF(N283="","",IF(LOOKUP(YEAR(C283),Teuerung!$A$4:$A$29,Teuerung!$D$4:$D$29)="",0,LOOKUP(YEAR(C283),Teuerung!$A$4:$A$29,Teuerung!$D$4:$D$29)))</f>
        <v>0.29999999999999999</v>
      </c>
      <c r="AF283" s="7">
        <f t="shared" ca="1" si="9"/>
        <v>3644.4599999999996</v>
      </c>
      <c r="AG283" s="2"/>
      <c r="AH283" s="1"/>
      <c r="AI283" s="1"/>
    </row>
    <row r="284">
      <c r="A284" s="2"/>
      <c r="B284" s="2"/>
      <c r="C284" s="3">
        <v>40855</v>
      </c>
      <c r="D284" s="1"/>
      <c r="E284" s="4" t="s">
        <v>51</v>
      </c>
      <c r="G284" s="4" t="s">
        <v>51</v>
      </c>
      <c r="J284" s="5">
        <v>0.20000000000000001</v>
      </c>
      <c r="M284" s="6">
        <v>2.6499999999999999</v>
      </c>
      <c r="N284" s="7">
        <v>315</v>
      </c>
      <c r="P284" s="1">
        <v>10</v>
      </c>
      <c r="Q284" s="2" t="s">
        <v>54</v>
      </c>
      <c r="R284" s="4" t="s">
        <v>51</v>
      </c>
      <c r="T284" s="7">
        <v>302</v>
      </c>
      <c r="U284" s="8">
        <v>0.14000000000000001</v>
      </c>
      <c r="V284" s="6">
        <v>26.809999999999999</v>
      </c>
      <c r="W284" s="7">
        <f>IF(R284="","",(T284*(1-U284)*(1+AE284))+V284)</f>
        <v>364.44599999999997</v>
      </c>
      <c r="Z284" s="9" t="str">
        <f>IF(S284="","",(X284*(1-Y284)*(1+AE284)))</f>
        <v/>
      </c>
      <c r="AA284" s="64">
        <f>IF(Eingabe!G284="x",libCalc!A284,IF(Eingabe!H284="x",libCalc!B284,IF(Eingabe!I284="x",libCalc!C284,"")))</f>
        <v>0.031415926535897934</v>
      </c>
      <c r="AB284" s="5">
        <f>IF(AA284="","",AA284*M284)</f>
        <v>0.083252205320129516</v>
      </c>
      <c r="AC284" s="10">
        <f>IF(AA284="","",N284*1000/(AA284*1000000))</f>
        <v>10.026761414789405</v>
      </c>
      <c r="AD284" s="11">
        <f>IF(AB284="","",MAX(Z284,W284)/AB284)</f>
        <v>4377.613765288218</v>
      </c>
      <c r="AE284" s="8">
        <f ca="1">IF(N284="","",IF(LOOKUP(YEAR(C284),Teuerung!$A$4:$A$29,Teuerung!$D$4:$D$29)="",0,LOOKUP(YEAR(C284),Teuerung!$A$4:$A$29,Teuerung!$D$4:$D$29)))</f>
        <v>0.29999999999999999</v>
      </c>
      <c r="AF284" s="7">
        <f t="shared" ca="1" si="9"/>
        <v>3644.4599999999996</v>
      </c>
      <c r="AG284" s="2"/>
      <c r="AH284" s="1"/>
      <c r="AI284" s="1"/>
    </row>
    <row r="285">
      <c r="A285" s="2"/>
      <c r="B285" s="2"/>
      <c r="C285" s="3">
        <v>40855</v>
      </c>
      <c r="D285" s="1"/>
      <c r="E285" s="4" t="s">
        <v>51</v>
      </c>
      <c r="G285" s="4" t="s">
        <v>51</v>
      </c>
      <c r="J285" s="5">
        <v>0.23999999999999999</v>
      </c>
      <c r="M285" s="6">
        <v>2.6499999999999999</v>
      </c>
      <c r="N285" s="7">
        <v>1500</v>
      </c>
      <c r="P285" s="1">
        <v>4</v>
      </c>
      <c r="Q285" s="2" t="s">
        <v>54</v>
      </c>
      <c r="R285" s="4" t="s">
        <v>51</v>
      </c>
      <c r="T285" s="7">
        <v>511</v>
      </c>
      <c r="U285" s="8">
        <v>0.14000000000000001</v>
      </c>
      <c r="V285" s="6">
        <v>26.809999999999999</v>
      </c>
      <c r="W285" s="7">
        <f>IF(R285="","",(T285*(1-U285)*(1+AE285))+V285)</f>
        <v>598.10799999999995</v>
      </c>
      <c r="Z285" s="9" t="str">
        <f>IF(S285="","",(X285*(1-Y285)*(1+AE285)))</f>
        <v/>
      </c>
      <c r="AA285" s="64">
        <f>IF(Eingabe!G285="x",libCalc!A285,IF(Eingabe!H285="x",libCalc!B285,IF(Eingabe!I285="x",libCalc!C285,"")))</f>
        <v>0.045238934211693019</v>
      </c>
      <c r="AB285" s="5">
        <f>IF(AA285="","",AA285*M285)</f>
        <v>0.1198831756609865</v>
      </c>
      <c r="AC285" s="10">
        <f>IF(AA285="","",N285*1000/(AA285*1000000))</f>
        <v>33.157279810811531</v>
      </c>
      <c r="AD285" s="11">
        <f>IF(AB285="","",MAX(Z285,W285)/AB285)</f>
        <v>4989.0903932288966</v>
      </c>
      <c r="AE285" s="8">
        <f ca="1">IF(N285="","",IF(LOOKUP(YEAR(C285),Teuerung!$A$4:$A$29,Teuerung!$D$4:$D$29)="",0,LOOKUP(YEAR(C285),Teuerung!$A$4:$A$29,Teuerung!$D$4:$D$29)))</f>
        <v>0.29999999999999999</v>
      </c>
      <c r="AF285" s="7">
        <f t="shared" ca="1" si="9"/>
        <v>2392.4319999999998</v>
      </c>
      <c r="AG285" s="2"/>
      <c r="AH285" s="1"/>
      <c r="AI285" s="1"/>
    </row>
    <row r="286">
      <c r="A286" s="2"/>
      <c r="B286" s="2"/>
      <c r="C286" s="3">
        <v>40855</v>
      </c>
      <c r="D286" s="1"/>
      <c r="E286" s="4" t="s">
        <v>51</v>
      </c>
      <c r="G286" s="4" t="s">
        <v>51</v>
      </c>
      <c r="J286" s="5">
        <v>0.23999999999999999</v>
      </c>
      <c r="M286" s="6">
        <v>2.6499999999999999</v>
      </c>
      <c r="N286" s="7">
        <v>1500</v>
      </c>
      <c r="P286" s="1">
        <v>8</v>
      </c>
      <c r="Q286" s="2" t="s">
        <v>54</v>
      </c>
      <c r="R286" s="4" t="s">
        <v>51</v>
      </c>
      <c r="T286" s="7">
        <v>406</v>
      </c>
      <c r="U286" s="8">
        <v>0.14000000000000001</v>
      </c>
      <c r="V286" s="6">
        <v>26.809999999999999</v>
      </c>
      <c r="W286" s="7">
        <f>IF(R286="","",(T286*(1-U286)*(1+AE286))+V286)</f>
        <v>480.71799999999996</v>
      </c>
      <c r="Z286" s="9" t="str">
        <f>IF(S286="","",(X286*(1-Y286)*(1+AE286)))</f>
        <v/>
      </c>
      <c r="AA286" s="64">
        <f>IF(Eingabe!G286="x",libCalc!A286,IF(Eingabe!H286="x",libCalc!B286,IF(Eingabe!I286="x",libCalc!C286,"")))</f>
        <v>0.045238934211693019</v>
      </c>
      <c r="AB286" s="5">
        <f>IF(AA286="","",AA286*M286)</f>
        <v>0.1198831756609865</v>
      </c>
      <c r="AC286" s="10">
        <f>IF(AA286="","",N286*1000/(AA286*1000000))</f>
        <v>33.157279810811531</v>
      </c>
      <c r="AD286" s="11">
        <f>IF(AB286="","",MAX(Z286,W286)/AB286)</f>
        <v>4009.8871034197978</v>
      </c>
      <c r="AE286" s="8">
        <f ca="1">IF(N286="","",IF(LOOKUP(YEAR(C286),Teuerung!$A$4:$A$29,Teuerung!$D$4:$D$29)="",0,LOOKUP(YEAR(C286),Teuerung!$A$4:$A$29,Teuerung!$D$4:$D$29)))</f>
        <v>0.29999999999999999</v>
      </c>
      <c r="AF286" s="7">
        <f t="shared" ca="1" si="9"/>
        <v>3845.7439999999997</v>
      </c>
      <c r="AG286" s="2"/>
      <c r="AH286" s="1"/>
      <c r="AI286" s="1"/>
    </row>
    <row r="287">
      <c r="A287" s="2"/>
      <c r="B287" s="2"/>
      <c r="C287" s="3">
        <v>40855</v>
      </c>
      <c r="D287" s="1"/>
      <c r="E287" s="4" t="s">
        <v>51</v>
      </c>
      <c r="G287" s="4" t="s">
        <v>51</v>
      </c>
      <c r="J287" s="5">
        <v>0.23999999999999999</v>
      </c>
      <c r="M287" s="6">
        <v>2.6499999999999999</v>
      </c>
      <c r="N287" s="7">
        <v>1500</v>
      </c>
      <c r="P287" s="1">
        <v>8</v>
      </c>
      <c r="Q287" s="2" t="s">
        <v>54</v>
      </c>
      <c r="R287" s="4" t="s">
        <v>51</v>
      </c>
      <c r="T287" s="7">
        <f>509+103</f>
        <v>612</v>
      </c>
      <c r="U287" s="8">
        <v>0.14000000000000001</v>
      </c>
      <c r="V287" s="6">
        <v>26.809999999999999</v>
      </c>
      <c r="W287" s="7">
        <f>IF(R287="","",(T287*(1-U287)*(1+AE287))+V287)</f>
        <v>711.02599999999984</v>
      </c>
      <c r="Z287" s="9" t="str">
        <f>IF(S287="","",(X287*(1-Y287)*(1+AE287)))</f>
        <v/>
      </c>
      <c r="AA287" s="64">
        <f>IF(Eingabe!G287="x",libCalc!A287,IF(Eingabe!H287="x",libCalc!B287,IF(Eingabe!I287="x",libCalc!C287,"")))</f>
        <v>0.045238934211693019</v>
      </c>
      <c r="AB287" s="5">
        <f>IF(AA287="","",AA287*M287)</f>
        <v>0.1198831756609865</v>
      </c>
      <c r="AC287" s="10">
        <f>IF(AA287="","",N287*1000/(AA287*1000000))</f>
        <v>33.157279810811531</v>
      </c>
      <c r="AD287" s="11">
        <f>IF(AB287="","",MAX(Z287,W287)/AB287)</f>
        <v>5930.9907005690757</v>
      </c>
      <c r="AE287" s="8">
        <f ca="1">IF(N287="","",IF(LOOKUP(YEAR(C287),Teuerung!$A$4:$A$29,Teuerung!$D$4:$D$29)="",0,LOOKUP(YEAR(C287),Teuerung!$A$4:$A$29,Teuerung!$D$4:$D$29)))</f>
        <v>0.29999999999999999</v>
      </c>
      <c r="AF287" s="7">
        <f t="shared" ca="1" si="9"/>
        <v>5688.2079999999987</v>
      </c>
      <c r="AG287" s="2"/>
      <c r="AH287" s="1"/>
      <c r="AI287" s="1"/>
    </row>
    <row r="288">
      <c r="A288" s="2"/>
      <c r="B288" s="2"/>
      <c r="C288" s="3">
        <v>40855</v>
      </c>
      <c r="D288" s="1"/>
      <c r="E288" s="4" t="s">
        <v>51</v>
      </c>
      <c r="G288" s="4" t="s">
        <v>51</v>
      </c>
      <c r="J288" s="5">
        <v>0.23999999999999999</v>
      </c>
      <c r="M288" s="6">
        <v>2.6499999999999999</v>
      </c>
      <c r="N288" s="7">
        <v>1960</v>
      </c>
      <c r="P288" s="1">
        <v>4</v>
      </c>
      <c r="Q288" s="2" t="s">
        <v>54</v>
      </c>
      <c r="R288" s="4" t="s">
        <v>51</v>
      </c>
      <c r="T288" s="7">
        <v>763</v>
      </c>
      <c r="U288" s="8">
        <v>0.14000000000000001</v>
      </c>
      <c r="V288" s="6">
        <v>26.809999999999999</v>
      </c>
      <c r="W288" s="7">
        <f>IF(R288="","",(T288*(1-U288)*(1+AE288))+V288)</f>
        <v>879.84399999999994</v>
      </c>
      <c r="Z288" s="9" t="str">
        <f>IF(S288="","",(X288*(1-Y288)*(1+AE288)))</f>
        <v/>
      </c>
      <c r="AA288" s="64">
        <f>IF(Eingabe!G288="x",libCalc!A288,IF(Eingabe!H288="x",libCalc!B288,IF(Eingabe!I288="x",libCalc!C288,"")))</f>
        <v>0.045238934211693019</v>
      </c>
      <c r="AB288" s="5">
        <f>IF(AA288="","",AA288*M288)</f>
        <v>0.1198831756609865</v>
      </c>
      <c r="AC288" s="10">
        <f>IF(AA288="","",N288*1000/(AA288*1000000))</f>
        <v>43.325512286127065</v>
      </c>
      <c r="AD288" s="11">
        <f>IF(AB288="","",MAX(Z288,W288)/AB288)</f>
        <v>7339.1782887707323</v>
      </c>
      <c r="AE288" s="8">
        <f ca="1">IF(N288="","",IF(LOOKUP(YEAR(C288),Teuerung!$A$4:$A$29,Teuerung!$D$4:$D$29)="",0,LOOKUP(YEAR(C288),Teuerung!$A$4:$A$29,Teuerung!$D$4:$D$29)))</f>
        <v>0.29999999999999999</v>
      </c>
      <c r="AF288" s="7">
        <f t="shared" ca="1" si="9"/>
        <v>3519.3759999999997</v>
      </c>
      <c r="AG288" s="2"/>
      <c r="AH288" s="1"/>
      <c r="AI288" s="1"/>
    </row>
    <row r="289">
      <c r="A289" s="2"/>
      <c r="B289" s="2"/>
      <c r="C289" s="3">
        <v>40855</v>
      </c>
      <c r="D289" s="1"/>
      <c r="E289" s="4" t="s">
        <v>51</v>
      </c>
      <c r="G289" s="4" t="s">
        <v>51</v>
      </c>
      <c r="J289" s="5">
        <v>0.23999999999999999</v>
      </c>
      <c r="M289" s="6">
        <v>2.6499999999999999</v>
      </c>
      <c r="N289" s="7">
        <v>876</v>
      </c>
      <c r="P289" s="1">
        <v>8</v>
      </c>
      <c r="Q289" s="2" t="s">
        <v>54</v>
      </c>
      <c r="R289" s="4" t="s">
        <v>51</v>
      </c>
      <c r="T289" s="7">
        <v>324</v>
      </c>
      <c r="U289" s="8">
        <v>0.14000000000000001</v>
      </c>
      <c r="V289" s="6">
        <v>26.809999999999999</v>
      </c>
      <c r="W289" s="7">
        <f>IF(R289="","",(T289*(1-U289)*(1+AE289))+V289)</f>
        <v>389.04199999999997</v>
      </c>
      <c r="Z289" s="9" t="str">
        <f>IF(S289="","",(X289*(1-Y289)*(1+AE289)))</f>
        <v/>
      </c>
      <c r="AA289" s="64">
        <f>IF(Eingabe!G289="x",libCalc!A289,IF(Eingabe!H289="x",libCalc!B289,IF(Eingabe!I289="x",libCalc!C289,"")))</f>
        <v>0.045238934211693019</v>
      </c>
      <c r="AB289" s="5">
        <f>IF(AA289="","",AA289*M289)</f>
        <v>0.1198831756609865</v>
      </c>
      <c r="AC289" s="10">
        <f>IF(AA289="","",N289*1000/(AA289*1000000))</f>
        <v>19.363851409513934</v>
      </c>
      <c r="AD289" s="11">
        <f>IF(AB289="","",MAX(Z289,W289)/AB289)</f>
        <v>3245.1759628069785</v>
      </c>
      <c r="AE289" s="8">
        <f ca="1">IF(N289="","",IF(LOOKUP(YEAR(C289),Teuerung!$A$4:$A$29,Teuerung!$D$4:$D$29)="",0,LOOKUP(YEAR(C289),Teuerung!$A$4:$A$29,Teuerung!$D$4:$D$29)))</f>
        <v>0.29999999999999999</v>
      </c>
      <c r="AF289" s="7">
        <f t="shared" ca="1" si="9"/>
        <v>3112.3359999999998</v>
      </c>
      <c r="AG289" s="2"/>
      <c r="AH289" s="1"/>
      <c r="AI289" s="1"/>
    </row>
    <row r="290">
      <c r="A290" s="2"/>
      <c r="B290" s="2"/>
      <c r="C290" s="3">
        <v>40855</v>
      </c>
      <c r="D290" s="1"/>
      <c r="E290" s="4" t="s">
        <v>51</v>
      </c>
      <c r="G290" s="4" t="s">
        <v>51</v>
      </c>
      <c r="J290" s="5">
        <v>0.23999999999999999</v>
      </c>
      <c r="M290" s="6">
        <v>2.6499999999999999</v>
      </c>
      <c r="N290" s="7">
        <v>876</v>
      </c>
      <c r="P290" s="1">
        <v>8</v>
      </c>
      <c r="Q290" s="2" t="s">
        <v>54</v>
      </c>
      <c r="R290" s="4" t="s">
        <v>51</v>
      </c>
      <c r="T290" s="7">
        <v>324</v>
      </c>
      <c r="U290" s="8">
        <v>0.14000000000000001</v>
      </c>
      <c r="V290" s="6">
        <v>26.809999999999999</v>
      </c>
      <c r="W290" s="7">
        <f>IF(R290="","",(T290*(1-U290)*(1+AE290))+V290)</f>
        <v>389.04199999999997</v>
      </c>
      <c r="Z290" s="9" t="str">
        <f>IF(S290="","",(X290*(1-Y290)*(1+AE290)))</f>
        <v/>
      </c>
      <c r="AA290" s="64">
        <f>IF(Eingabe!G290="x",libCalc!A290,IF(Eingabe!H290="x",libCalc!B290,IF(Eingabe!I290="x",libCalc!C290,"")))</f>
        <v>0.045238934211693019</v>
      </c>
      <c r="AB290" s="5">
        <f>IF(AA290="","",AA290*M290)</f>
        <v>0.1198831756609865</v>
      </c>
      <c r="AC290" s="10">
        <f>IF(AA290="","",N290*1000/(AA290*1000000))</f>
        <v>19.363851409513934</v>
      </c>
      <c r="AD290" s="11">
        <f>IF(AB290="","",MAX(Z290,W290)/AB290)</f>
        <v>3245.1759628069785</v>
      </c>
      <c r="AE290" s="8">
        <f ca="1">IF(N290="","",IF(LOOKUP(YEAR(C290),Teuerung!$A$4:$A$29,Teuerung!$D$4:$D$29)="",0,LOOKUP(YEAR(C290),Teuerung!$A$4:$A$29,Teuerung!$D$4:$D$29)))</f>
        <v>0.29999999999999999</v>
      </c>
      <c r="AF290" s="7">
        <f t="shared" ca="1" si="9"/>
        <v>3112.3359999999998</v>
      </c>
      <c r="AG290" s="2"/>
      <c r="AH290" s="1"/>
      <c r="AI290" s="1"/>
    </row>
    <row r="291">
      <c r="A291" s="2"/>
      <c r="B291" s="2"/>
      <c r="C291" s="3">
        <v>40855</v>
      </c>
      <c r="D291" s="1"/>
      <c r="E291" s="4" t="s">
        <v>51</v>
      </c>
      <c r="G291" s="4" t="s">
        <v>51</v>
      </c>
      <c r="J291" s="5">
        <v>0.23999999999999999</v>
      </c>
      <c r="M291" s="6">
        <v>2.71</v>
      </c>
      <c r="N291" s="7">
        <v>1523</v>
      </c>
      <c r="P291" s="1">
        <v>4</v>
      </c>
      <c r="Q291" s="2" t="s">
        <v>54</v>
      </c>
      <c r="R291" s="4" t="s">
        <v>51</v>
      </c>
      <c r="T291" s="7">
        <v>515</v>
      </c>
      <c r="U291" s="8">
        <v>0.14000000000000001</v>
      </c>
      <c r="V291" s="6">
        <v>26.809999999999999</v>
      </c>
      <c r="W291" s="7">
        <f>IF(R291="","",(T291*(1-U291)*(1+AE291))+V291)</f>
        <v>602.57999999999993</v>
      </c>
      <c r="Z291" s="9" t="str">
        <f>IF(S291="","",(X291*(1-Y291)*(1+AE291)))</f>
        <v/>
      </c>
      <c r="AA291" s="64">
        <f>IF(Eingabe!G291="x",libCalc!A291,IF(Eingabe!H291="x",libCalc!B291,IF(Eingabe!I291="x",libCalc!C291,"")))</f>
        <v>0.045238934211693019</v>
      </c>
      <c r="AB291" s="5">
        <f>IF(AA291="","",AA291*M291)</f>
        <v>0.12259751171368807</v>
      </c>
      <c r="AC291" s="10">
        <f>IF(AA291="","",N291*1000/(AA291*1000000))</f>
        <v>33.665691434577305</v>
      </c>
      <c r="AD291" s="11">
        <f>IF(AB291="","",MAX(Z291,W291)/AB291)</f>
        <v>4915.1079135052423</v>
      </c>
      <c r="AE291" s="8">
        <f ca="1">IF(N291="","",IF(LOOKUP(YEAR(C291),Teuerung!$A$4:$A$29,Teuerung!$D$4:$D$29)="",0,LOOKUP(YEAR(C291),Teuerung!$A$4:$A$29,Teuerung!$D$4:$D$29)))</f>
        <v>0.29999999999999999</v>
      </c>
      <c r="AF291" s="7">
        <f t="shared" ca="1" si="9"/>
        <v>2410.3199999999997</v>
      </c>
      <c r="AG291" s="2"/>
      <c r="AH291" s="1"/>
      <c r="AI291" s="1"/>
    </row>
    <row r="292">
      <c r="A292" s="2"/>
      <c r="B292" s="2"/>
      <c r="C292" s="3">
        <v>40855</v>
      </c>
      <c r="D292" s="1"/>
      <c r="E292" s="4" t="s">
        <v>51</v>
      </c>
      <c r="G292" s="4" t="s">
        <v>51</v>
      </c>
      <c r="J292" s="5">
        <v>0.23999999999999999</v>
      </c>
      <c r="M292" s="6">
        <v>2.6499999999999999</v>
      </c>
      <c r="N292" s="7">
        <v>1226</v>
      </c>
      <c r="P292" s="1">
        <v>4</v>
      </c>
      <c r="Q292" s="2" t="s">
        <v>54</v>
      </c>
      <c r="R292" s="4" t="s">
        <v>51</v>
      </c>
      <c r="T292" s="7">
        <v>360</v>
      </c>
      <c r="U292" s="8">
        <v>0.14000000000000001</v>
      </c>
      <c r="V292" s="6">
        <v>26.809999999999999</v>
      </c>
      <c r="W292" s="7">
        <f>IF(R292="","",(T292*(1-U292)*(1+AE292))+V292)</f>
        <v>429.29000000000002</v>
      </c>
      <c r="Z292" s="9" t="str">
        <f>IF(S292="","",(X292*(1-Y292)*(1+AE292)))</f>
        <v/>
      </c>
      <c r="AA292" s="64">
        <f>IF(Eingabe!G292="x",libCalc!A292,IF(Eingabe!H292="x",libCalc!B292,IF(Eingabe!I292="x",libCalc!C292,"")))</f>
        <v>0.045238934211693019</v>
      </c>
      <c r="AB292" s="5">
        <f>IF(AA292="","",AA292*M292)</f>
        <v>0.1198831756609865</v>
      </c>
      <c r="AC292" s="10">
        <f>IF(AA292="","",N292*1000/(AA292*1000000))</f>
        <v>27.100550032036622</v>
      </c>
      <c r="AD292" s="11">
        <f>IF(AB292="","",MAX(Z292,W292)/AB292)</f>
        <v>3580.9028050272409</v>
      </c>
      <c r="AE292" s="8">
        <f ca="1">IF(N292="","",IF(LOOKUP(YEAR(C292),Teuerung!$A$4:$A$29,Teuerung!$D$4:$D$29)="",0,LOOKUP(YEAR(C292),Teuerung!$A$4:$A$29,Teuerung!$D$4:$D$29)))</f>
        <v>0.29999999999999999</v>
      </c>
      <c r="AF292" s="7">
        <f t="shared" ca="1" si="9"/>
        <v>1717.1600000000001</v>
      </c>
      <c r="AG292" s="2"/>
      <c r="AH292" s="1"/>
      <c r="AI292" s="1"/>
    </row>
    <row r="293">
      <c r="A293" s="2"/>
      <c r="B293" s="2"/>
      <c r="C293" s="3">
        <v>40855</v>
      </c>
      <c r="D293" s="1"/>
      <c r="E293" s="4" t="s">
        <v>51</v>
      </c>
      <c r="G293" s="4" t="s">
        <v>51</v>
      </c>
      <c r="J293" s="5">
        <v>0.23999999999999999</v>
      </c>
      <c r="M293" s="6">
        <v>2.6499999999999999</v>
      </c>
      <c r="N293" s="7">
        <v>876</v>
      </c>
      <c r="P293" s="1">
        <v>8</v>
      </c>
      <c r="Q293" s="2" t="s">
        <v>54</v>
      </c>
      <c r="R293" s="4" t="s">
        <v>51</v>
      </c>
      <c r="T293" s="7">
        <v>323</v>
      </c>
      <c r="U293" s="8">
        <v>0.14000000000000001</v>
      </c>
      <c r="V293" s="6">
        <v>26.809999999999999</v>
      </c>
      <c r="W293" s="7">
        <f>IF(R293="","",(T293*(1-U293)*(1+AE293))+V293)</f>
        <v>387.92399999999998</v>
      </c>
      <c r="Z293" s="9" t="str">
        <f>IF(S293="","",(X293*(1-Y293)*(1+AE293)))</f>
        <v/>
      </c>
      <c r="AA293" s="64">
        <f>IF(Eingabe!G293="x",libCalc!A293,IF(Eingabe!H293="x",libCalc!B293,IF(Eingabe!I293="x",libCalc!C293,"")))</f>
        <v>0.045238934211693019</v>
      </c>
      <c r="AB293" s="5">
        <f>IF(AA293="","",AA293*M293)</f>
        <v>0.1198831756609865</v>
      </c>
      <c r="AC293" s="10">
        <f>IF(AA293="","",N293*1000/(AA293*1000000))</f>
        <v>19.363851409513934</v>
      </c>
      <c r="AD293" s="11">
        <f>IF(AB293="","",MAX(Z293,W293)/AB293)</f>
        <v>3235.8502171897489</v>
      </c>
      <c r="AE293" s="8">
        <f ca="1">IF(N293="","",IF(LOOKUP(YEAR(C293),Teuerung!$A$4:$A$29,Teuerung!$D$4:$D$29)="",0,LOOKUP(YEAR(C293),Teuerung!$A$4:$A$29,Teuerung!$D$4:$D$29)))</f>
        <v>0.29999999999999999</v>
      </c>
      <c r="AF293" s="7">
        <f t="shared" ca="1" si="9"/>
        <v>3103.3919999999998</v>
      </c>
      <c r="AG293" s="2"/>
      <c r="AH293" s="1"/>
      <c r="AI293" s="1"/>
    </row>
    <row r="294">
      <c r="A294" s="2"/>
      <c r="B294" s="2"/>
      <c r="C294" s="3">
        <v>40855</v>
      </c>
      <c r="D294" s="1"/>
      <c r="E294" s="4" t="s">
        <v>51</v>
      </c>
      <c r="G294" s="4" t="s">
        <v>51</v>
      </c>
      <c r="J294" s="5">
        <v>0.20000000000000001</v>
      </c>
      <c r="M294" s="6">
        <v>2.6499999999999999</v>
      </c>
      <c r="N294" s="7">
        <v>335</v>
      </c>
      <c r="P294" s="1">
        <v>4</v>
      </c>
      <c r="Q294" s="2" t="s">
        <v>54</v>
      </c>
      <c r="R294" s="4" t="s">
        <v>51</v>
      </c>
      <c r="T294" s="7">
        <v>300</v>
      </c>
      <c r="U294" s="8">
        <v>0.14000000000000001</v>
      </c>
      <c r="V294" s="6">
        <v>26.809999999999999</v>
      </c>
      <c r="W294" s="7">
        <f>IF(R294="","",(T294*(1-U294)*(1+AE294))+V294)</f>
        <v>362.21000000000004</v>
      </c>
      <c r="Z294" s="9" t="str">
        <f>IF(S294="","",(X294*(1-Y294)*(1+AE294)))</f>
        <v/>
      </c>
      <c r="AA294" s="64">
        <f>IF(Eingabe!G294="x",libCalc!A294,IF(Eingabe!H294="x",libCalc!B294,IF(Eingabe!I294="x",libCalc!C294,"")))</f>
        <v>0.031415926535897934</v>
      </c>
      <c r="AB294" s="5">
        <f>IF(AA294="","",AA294*M294)</f>
        <v>0.083252205320129516</v>
      </c>
      <c r="AC294" s="10">
        <f>IF(AA294="","",N294*1000/(AA294*1000000))</f>
        <v>10.663381187156986</v>
      </c>
      <c r="AD294" s="11">
        <f>IF(AB294="","",MAX(Z294,W294)/AB294)</f>
        <v>4350.7556179105977</v>
      </c>
      <c r="AE294" s="8">
        <f ca="1">IF(N294="","",IF(LOOKUP(YEAR(C294),Teuerung!$A$4:$A$29,Teuerung!$D$4:$D$29)="",0,LOOKUP(YEAR(C294),Teuerung!$A$4:$A$29,Teuerung!$D$4:$D$29)))</f>
        <v>0.29999999999999999</v>
      </c>
      <c r="AF294" s="7">
        <f t="shared" ca="1" si="9"/>
        <v>1448.8400000000001</v>
      </c>
      <c r="AG294" s="2"/>
      <c r="AH294" s="1"/>
      <c r="AI294" s="1"/>
    </row>
    <row r="295">
      <c r="A295" s="2"/>
      <c r="B295" s="2"/>
      <c r="C295" s="3">
        <v>40872</v>
      </c>
      <c r="D295" s="1"/>
      <c r="E295" s="4" t="s">
        <v>51</v>
      </c>
      <c r="H295" s="4" t="s">
        <v>51</v>
      </c>
      <c r="K295" s="6">
        <v>0.29999999999999999</v>
      </c>
      <c r="L295" s="6">
        <v>0.29999999999999999</v>
      </c>
      <c r="M295" s="6">
        <v>3</v>
      </c>
      <c r="N295" s="7">
        <v>1950</v>
      </c>
      <c r="P295" s="1">
        <v>4</v>
      </c>
      <c r="Q295" s="2" t="s">
        <v>54</v>
      </c>
      <c r="R295" s="4" t="s">
        <v>51</v>
      </c>
      <c r="T295" s="7">
        <v>392.48000000000002</v>
      </c>
      <c r="V295" s="6">
        <v>109.53</v>
      </c>
      <c r="W295" s="7">
        <f>IF(R295="","",(T295*(1-U295)*(1+AE295))+V295)</f>
        <v>619.75400000000002</v>
      </c>
      <c r="Z295" s="9" t="str">
        <f>IF(S295="","",(X295*(1-Y295)*(1+AE295)))</f>
        <v/>
      </c>
      <c r="AA295" s="64">
        <f>IF(Eingabe!G295="x",libCalc!A295,IF(Eingabe!H295="x",libCalc!B295,IF(Eingabe!I295="x",libCalc!C295,"")))</f>
        <v>0.089999999999999997</v>
      </c>
      <c r="AB295" s="5">
        <f>IF(AA295="","",AA295*M295)</f>
        <v>0.27000000000000002</v>
      </c>
      <c r="AC295" s="10">
        <f>IF(AA295="","",N295*1000/(AA295*1000000))</f>
        <v>21.666666666666668</v>
      </c>
      <c r="AD295" s="11">
        <f>IF(AB295="","",MAX(Z295,W295)/AB295)</f>
        <v>2295.385185185185</v>
      </c>
      <c r="AE295" s="8">
        <f ca="1">IF(N295="","",IF(LOOKUP(YEAR(C295),Teuerung!$A$4:$A$29,Teuerung!$D$4:$D$29)="",0,LOOKUP(YEAR(C295),Teuerung!$A$4:$A$29,Teuerung!$D$4:$D$29)))</f>
        <v>0.29999999999999999</v>
      </c>
      <c r="AF295" s="7">
        <f t="shared" ca="1" si="9"/>
        <v>2479.0160000000001</v>
      </c>
      <c r="AG295" s="2"/>
      <c r="AH295" s="1"/>
      <c r="AI295" s="1"/>
    </row>
    <row r="296">
      <c r="A296" s="2"/>
      <c r="B296" s="2"/>
      <c r="C296" s="3">
        <v>40872</v>
      </c>
      <c r="D296" s="1"/>
      <c r="E296" s="4" t="s">
        <v>51</v>
      </c>
      <c r="H296" s="4" t="s">
        <v>51</v>
      </c>
      <c r="K296" s="6">
        <v>0.29999999999999999</v>
      </c>
      <c r="L296" s="6">
        <v>0.29999999999999999</v>
      </c>
      <c r="M296" s="6">
        <v>4.2000000000000002</v>
      </c>
      <c r="N296" s="7">
        <v>3465</v>
      </c>
      <c r="P296" s="1">
        <v>5</v>
      </c>
      <c r="Q296" s="2" t="s">
        <v>54</v>
      </c>
      <c r="R296" s="4" t="s">
        <v>51</v>
      </c>
      <c r="T296" s="7">
        <v>920.48000000000002</v>
      </c>
      <c r="V296" s="6">
        <v>109.53</v>
      </c>
      <c r="W296" s="7">
        <f>IF(R296="","",(T296*(1-U296)*(1+AE296))+V296)</f>
        <v>1306.154</v>
      </c>
      <c r="Z296" s="9" t="str">
        <f>IF(S296="","",(X296*(1-Y296)*(1+AE296)))</f>
        <v/>
      </c>
      <c r="AA296" s="64">
        <f>IF(Eingabe!G296="x",libCalc!A296,IF(Eingabe!H296="x",libCalc!B296,IF(Eingabe!I296="x",libCalc!C296,"")))</f>
        <v>0.089999999999999997</v>
      </c>
      <c r="AB296" s="5">
        <f>IF(AA296="","",AA296*M296)</f>
        <v>0.378</v>
      </c>
      <c r="AC296" s="10">
        <f>IF(AA296="","",N296*1000/(AA296*1000000))</f>
        <v>38.5</v>
      </c>
      <c r="AD296" s="11">
        <f>IF(AB296="","",MAX(Z296,W296)/AB296)</f>
        <v>3455.4338624338625</v>
      </c>
      <c r="AE296" s="8">
        <f ca="1">IF(N296="","",IF(LOOKUP(YEAR(C296),Teuerung!$A$4:$A$29,Teuerung!$D$4:$D$29)="",0,LOOKUP(YEAR(C296),Teuerung!$A$4:$A$29,Teuerung!$D$4:$D$29)))</f>
        <v>0.29999999999999999</v>
      </c>
      <c r="AF296" s="7">
        <f t="shared" ca="1" si="9"/>
        <v>6530.7700000000004</v>
      </c>
      <c r="AG296" s="2"/>
      <c r="AH296" s="1"/>
      <c r="AI296" s="1"/>
    </row>
    <row r="297">
      <c r="A297" s="2"/>
      <c r="B297" s="2"/>
      <c r="C297" s="3">
        <v>40872</v>
      </c>
      <c r="D297" s="1"/>
      <c r="E297" s="4" t="s">
        <v>51</v>
      </c>
      <c r="H297" s="4" t="s">
        <v>51</v>
      </c>
      <c r="K297" s="6">
        <v>0.29999999999999999</v>
      </c>
      <c r="L297" s="6">
        <v>0.29999999999999999</v>
      </c>
      <c r="M297" s="6">
        <v>3.5</v>
      </c>
      <c r="N297" s="7">
        <v>2803</v>
      </c>
      <c r="P297" s="1">
        <v>5</v>
      </c>
      <c r="Q297" s="2" t="s">
        <v>54</v>
      </c>
      <c r="R297" s="4" t="s">
        <v>51</v>
      </c>
      <c r="T297" s="7">
        <v>597.51999999999998</v>
      </c>
      <c r="V297" s="6">
        <v>109.53</v>
      </c>
      <c r="W297" s="7">
        <f>IF(R297="","",(T297*(1-U297)*(1+AE297))+V297)</f>
        <v>886.30599999999993</v>
      </c>
      <c r="Z297" s="9" t="str">
        <f>IF(S297="","",(X297*(1-Y297)*(1+AE297)))</f>
        <v/>
      </c>
      <c r="AA297" s="64">
        <f>IF(Eingabe!G297="x",libCalc!A297,IF(Eingabe!H297="x",libCalc!B297,IF(Eingabe!I297="x",libCalc!C297,"")))</f>
        <v>0.089999999999999997</v>
      </c>
      <c r="AB297" s="5">
        <f>IF(AA297="","",AA297*M297)</f>
        <v>0.315</v>
      </c>
      <c r="AC297" s="10">
        <f>IF(AA297="","",N297*1000/(AA297*1000000))</f>
        <v>31.144444444444446</v>
      </c>
      <c r="AD297" s="11">
        <f>IF(AB297="","",MAX(Z297,W297)/AB297)</f>
        <v>2813.6698412698411</v>
      </c>
      <c r="AE297" s="8">
        <f ca="1">IF(N297="","",IF(LOOKUP(YEAR(C297),Teuerung!$A$4:$A$29,Teuerung!$D$4:$D$29)="",0,LOOKUP(YEAR(C297),Teuerung!$A$4:$A$29,Teuerung!$D$4:$D$29)))</f>
        <v>0.29999999999999999</v>
      </c>
      <c r="AF297" s="7">
        <f t="shared" ca="1" si="9"/>
        <v>4431.5299999999997</v>
      </c>
      <c r="AG297" s="2"/>
      <c r="AH297" s="1"/>
      <c r="AI297" s="1"/>
    </row>
    <row r="298">
      <c r="A298" s="2"/>
      <c r="B298" s="2"/>
      <c r="C298" s="3">
        <v>40872</v>
      </c>
      <c r="D298" s="1"/>
      <c r="E298" s="4" t="s">
        <v>51</v>
      </c>
      <c r="H298" s="4" t="s">
        <v>51</v>
      </c>
      <c r="K298" s="6">
        <v>0.29999999999999999</v>
      </c>
      <c r="L298" s="6">
        <v>0.29999999999999999</v>
      </c>
      <c r="M298" s="6">
        <v>3.1499999999999999</v>
      </c>
      <c r="N298" s="7">
        <v>2130</v>
      </c>
      <c r="P298" s="1">
        <v>5</v>
      </c>
      <c r="Q298" s="2" t="s">
        <v>54</v>
      </c>
      <c r="R298" s="4" t="s">
        <v>51</v>
      </c>
      <c r="T298" s="7">
        <v>477.83999999999997</v>
      </c>
      <c r="V298" s="6">
        <v>109.53</v>
      </c>
      <c r="W298" s="7">
        <f>IF(R298="","",(T298*(1-U298)*(1+AE298))+V298)</f>
        <v>730.72199999999998</v>
      </c>
      <c r="Z298" s="9" t="str">
        <f>IF(S298="","",(X298*(1-Y298)*(1+AE298)))</f>
        <v/>
      </c>
      <c r="AA298" s="64">
        <f>IF(Eingabe!G298="x",libCalc!A298,IF(Eingabe!H298="x",libCalc!B298,IF(Eingabe!I298="x",libCalc!C298,"")))</f>
        <v>0.089999999999999997</v>
      </c>
      <c r="AB298" s="5">
        <f>IF(AA298="","",AA298*M298)</f>
        <v>0.28349999999999997</v>
      </c>
      <c r="AC298" s="10">
        <f>IF(AA298="","",N298*1000/(AA298*1000000))</f>
        <v>23.666666666666668</v>
      </c>
      <c r="AD298" s="11">
        <f>IF(AB298="","",MAX(Z298,W298)/AB298)</f>
        <v>2577.5026455026455</v>
      </c>
      <c r="AE298" s="8">
        <f ca="1">IF(N298="","",IF(LOOKUP(YEAR(C298),Teuerung!$A$4:$A$29,Teuerung!$D$4:$D$29)="",0,LOOKUP(YEAR(C298),Teuerung!$A$4:$A$29,Teuerung!$D$4:$D$29)))</f>
        <v>0.29999999999999999</v>
      </c>
      <c r="AF298" s="7">
        <f t="shared" ca="1" si="9"/>
        <v>3653.6099999999997</v>
      </c>
      <c r="AG298" s="2"/>
      <c r="AH298" s="1"/>
      <c r="AI298" s="1"/>
    </row>
    <row r="299">
      <c r="A299" s="2"/>
      <c r="B299" s="2"/>
      <c r="C299" s="3">
        <v>40792</v>
      </c>
      <c r="D299" s="1"/>
      <c r="E299" s="4" t="s">
        <v>51</v>
      </c>
      <c r="G299" s="4" t="s">
        <v>51</v>
      </c>
      <c r="J299" s="5">
        <v>0.25</v>
      </c>
      <c r="M299" s="6">
        <v>3.0600000000000001</v>
      </c>
      <c r="N299" s="7">
        <v>1600</v>
      </c>
      <c r="P299" s="1">
        <v>9</v>
      </c>
      <c r="Q299" s="2" t="s">
        <v>53</v>
      </c>
      <c r="R299" s="4" t="s">
        <v>51</v>
      </c>
      <c r="T299" s="7">
        <v>662</v>
      </c>
      <c r="U299" s="8">
        <v>0.22</v>
      </c>
      <c r="W299" s="7">
        <f>IF(R299="","",(T299*(1-U299)*(1+AE299))+V299)</f>
        <v>671.26800000000003</v>
      </c>
      <c r="Z299" s="9" t="str">
        <f>IF(S299="","",(X299*(1-Y299)*(1+AE299)))</f>
        <v/>
      </c>
      <c r="AA299" s="64">
        <f>IF(Eingabe!G299="x",libCalc!A299,IF(Eingabe!H299="x",libCalc!B299,IF(Eingabe!I299="x",libCalc!C299,"")))</f>
        <v>0.049087385212340517</v>
      </c>
      <c r="AB299" s="5">
        <f>IF(AA299="","",AA299*M299)</f>
        <v>0.15020739874976199</v>
      </c>
      <c r="AC299" s="10">
        <f>IF(AA299="","",N299*1000/(AA299*1000000))</f>
        <v>32.594932345220165</v>
      </c>
      <c r="AD299" s="11">
        <f>IF(AB299="","",MAX(Z299,W299)/AB299)</f>
        <v>4468.9409815178205</v>
      </c>
      <c r="AE299" s="8">
        <f ca="1">IF(N299="","",IF(LOOKUP(YEAR(C299),Teuerung!$A$4:$A$29,Teuerung!$D$4:$D$29)="",0,LOOKUP(YEAR(C299),Teuerung!$A$4:$A$29,Teuerung!$D$4:$D$29)))</f>
        <v>0.29999999999999999</v>
      </c>
      <c r="AF299" s="7">
        <f t="shared" ca="1" si="9"/>
        <v>6041.4120000000003</v>
      </c>
      <c r="AG299" s="2"/>
      <c r="AH299" s="1"/>
      <c r="AI299" s="1"/>
    </row>
    <row r="300">
      <c r="A300" s="2"/>
      <c r="B300" s="2"/>
      <c r="C300" s="3">
        <v>40792</v>
      </c>
      <c r="D300" s="1"/>
      <c r="E300" s="4" t="s">
        <v>51</v>
      </c>
      <c r="G300" s="4" t="s">
        <v>51</v>
      </c>
      <c r="J300" s="5">
        <v>0.25</v>
      </c>
      <c r="M300" s="6">
        <v>3.2599999999999998</v>
      </c>
      <c r="N300" s="7">
        <v>1600</v>
      </c>
      <c r="P300" s="1">
        <v>8</v>
      </c>
      <c r="Q300" s="2" t="s">
        <v>53</v>
      </c>
      <c r="R300" s="4" t="s">
        <v>51</v>
      </c>
      <c r="T300" s="7">
        <v>701</v>
      </c>
      <c r="U300" s="8">
        <v>0.22</v>
      </c>
      <c r="W300" s="7">
        <f>IF(R300="","",(T300*(1-U300)*(1+AE300))+V300)</f>
        <v>710.81399999999996</v>
      </c>
      <c r="Z300" s="9" t="str">
        <f>IF(S300="","",(X300*(1-Y300)*(1+AE300)))</f>
        <v/>
      </c>
      <c r="AA300" s="64">
        <f>IF(Eingabe!G300="x",libCalc!A300,IF(Eingabe!H300="x",libCalc!B300,IF(Eingabe!I300="x",libCalc!C300,"")))</f>
        <v>0.049087385212340517</v>
      </c>
      <c r="AB300" s="5">
        <f>IF(AA300="","",AA300*M300)</f>
        <v>0.16002487579223007</v>
      </c>
      <c r="AC300" s="10">
        <f>IF(AA300="","",N300*1000/(AA300*1000000))</f>
        <v>32.594932345220165</v>
      </c>
      <c r="AD300" s="11">
        <f>IF(AB300="","",MAX(Z300,W300)/AB300)</f>
        <v>4441.8969018472635</v>
      </c>
      <c r="AE300" s="8">
        <f ca="1">IF(N300="","",IF(LOOKUP(YEAR(C300),Teuerung!$A$4:$A$29,Teuerung!$D$4:$D$29)="",0,LOOKUP(YEAR(C300),Teuerung!$A$4:$A$29,Teuerung!$D$4:$D$29)))</f>
        <v>0.29999999999999999</v>
      </c>
      <c r="AF300" s="7">
        <f t="shared" ca="1" si="9"/>
        <v>5686.5119999999997</v>
      </c>
      <c r="AG300" s="2"/>
      <c r="AH300" s="1"/>
      <c r="AI300" s="1"/>
    </row>
    <row r="301">
      <c r="A301" s="2"/>
      <c r="B301" s="2"/>
      <c r="C301" s="3">
        <v>40792</v>
      </c>
      <c r="D301" s="1"/>
      <c r="E301" s="4" t="s">
        <v>51</v>
      </c>
      <c r="G301" s="4" t="s">
        <v>51</v>
      </c>
      <c r="J301" s="5">
        <v>0.25</v>
      </c>
      <c r="M301" s="6">
        <v>3.0600000000000001</v>
      </c>
      <c r="N301" s="7">
        <v>2500</v>
      </c>
      <c r="P301" s="1">
        <v>6</v>
      </c>
      <c r="Q301" s="2" t="s">
        <v>53</v>
      </c>
      <c r="R301" s="4" t="s">
        <v>51</v>
      </c>
      <c r="T301" s="7">
        <v>852</v>
      </c>
      <c r="U301" s="8">
        <v>0.22</v>
      </c>
      <c r="W301" s="7">
        <f>IF(R301="","",(T301*(1-U301)*(1+AE301))+V301)</f>
        <v>863.92800000000011</v>
      </c>
      <c r="Z301" s="9" t="str">
        <f>IF(S301="","",(X301*(1-Y301)*(1+AE301)))</f>
        <v/>
      </c>
      <c r="AA301" s="64">
        <f>IF(Eingabe!G301="x",libCalc!A301,IF(Eingabe!H301="x",libCalc!B301,IF(Eingabe!I301="x",libCalc!C301,"")))</f>
        <v>0.049087385212340517</v>
      </c>
      <c r="AB301" s="5">
        <f>IF(AA301="","",AA301*M301)</f>
        <v>0.15020739874976199</v>
      </c>
      <c r="AC301" s="10">
        <f>IF(AA301="","",N301*1000/(AA301*1000000))</f>
        <v>50.929581789406512</v>
      </c>
      <c r="AD301" s="11">
        <f>IF(AB301="","",MAX(Z301,W301)/AB301)</f>
        <v>5751.5675472102466</v>
      </c>
      <c r="AE301" s="8">
        <f ca="1">IF(N301="","",IF(LOOKUP(YEAR(C301),Teuerung!$A$4:$A$29,Teuerung!$D$4:$D$29)="",0,LOOKUP(YEAR(C301),Teuerung!$A$4:$A$29,Teuerung!$D$4:$D$29)))</f>
        <v>0.29999999999999999</v>
      </c>
      <c r="AF301" s="7">
        <f t="shared" ca="1" si="9"/>
        <v>5183.5680000000011</v>
      </c>
      <c r="AG301" s="2"/>
      <c r="AH301" s="1"/>
      <c r="AI301" s="1"/>
    </row>
    <row r="302">
      <c r="A302" s="2"/>
      <c r="B302" s="2"/>
      <c r="C302" s="3">
        <v>40792</v>
      </c>
      <c r="D302" s="1"/>
      <c r="E302" s="4" t="s">
        <v>51</v>
      </c>
      <c r="G302" s="4" t="s">
        <v>51</v>
      </c>
      <c r="J302" s="5">
        <v>0.25</v>
      </c>
      <c r="M302" s="6">
        <v>3.2599999999999998</v>
      </c>
      <c r="N302" s="7">
        <v>2500</v>
      </c>
      <c r="P302" s="1">
        <v>8</v>
      </c>
      <c r="Q302" s="2" t="s">
        <v>53</v>
      </c>
      <c r="R302" s="4" t="s">
        <v>51</v>
      </c>
      <c r="T302" s="7">
        <v>899</v>
      </c>
      <c r="U302" s="8">
        <v>0.22</v>
      </c>
      <c r="W302" s="7">
        <f>IF(R302="","",(T302*(1-U302)*(1+AE302))+V302)</f>
        <v>911.58600000000001</v>
      </c>
      <c r="Z302" s="9" t="str">
        <f>IF(S302="","",(X302*(1-Y302)*(1+AE302)))</f>
        <v/>
      </c>
      <c r="AA302" s="64">
        <f>IF(Eingabe!G302="x",libCalc!A302,IF(Eingabe!H302="x",libCalc!B302,IF(Eingabe!I302="x",libCalc!C302,"")))</f>
        <v>0.049087385212340517</v>
      </c>
      <c r="AB302" s="5">
        <f>IF(AA302="","",AA302*M302)</f>
        <v>0.16002487579223007</v>
      </c>
      <c r="AC302" s="10">
        <f>IF(AA302="","",N302*1000/(AA302*1000000))</f>
        <v>50.929581789406512</v>
      </c>
      <c r="AD302" s="11">
        <f>IF(AB302="","",MAX(Z302,W302)/AB302)</f>
        <v>5696.526839886862</v>
      </c>
      <c r="AE302" s="8">
        <f ca="1">IF(N302="","",IF(LOOKUP(YEAR(C302),Teuerung!$A$4:$A$29,Teuerung!$D$4:$D$29)="",0,LOOKUP(YEAR(C302),Teuerung!$A$4:$A$29,Teuerung!$D$4:$D$29)))</f>
        <v>0.29999999999999999</v>
      </c>
      <c r="AF302" s="7">
        <f t="shared" ca="1" si="9"/>
        <v>7292.6880000000001</v>
      </c>
      <c r="AG302" s="2"/>
      <c r="AH302" s="1"/>
      <c r="AI302" s="1"/>
    </row>
    <row r="303">
      <c r="A303" s="2"/>
      <c r="B303" s="2"/>
      <c r="C303" s="3">
        <v>40792</v>
      </c>
      <c r="D303" s="1"/>
      <c r="E303" s="4" t="s">
        <v>51</v>
      </c>
      <c r="G303" s="4" t="s">
        <v>51</v>
      </c>
      <c r="J303" s="5">
        <v>0.25</v>
      </c>
      <c r="M303" s="6">
        <v>3.3999999999999999</v>
      </c>
      <c r="N303" s="7">
        <v>2400</v>
      </c>
      <c r="P303" s="1">
        <v>2</v>
      </c>
      <c r="Q303" s="2" t="s">
        <v>53</v>
      </c>
      <c r="R303" s="4" t="s">
        <v>51</v>
      </c>
      <c r="T303" s="7">
        <v>821</v>
      </c>
      <c r="U303" s="8">
        <v>0.22</v>
      </c>
      <c r="W303" s="7">
        <f>IF(R303="","",(T303*(1-U303)*(1+AE303))+V303)</f>
        <v>832.49400000000003</v>
      </c>
      <c r="Z303" s="9" t="str">
        <f>IF(S303="","",(X303*(1-Y303)*(1+AE303)))</f>
        <v/>
      </c>
      <c r="AA303" s="64">
        <f>IF(Eingabe!G303="x",libCalc!A303,IF(Eingabe!H303="x",libCalc!B303,IF(Eingabe!I303="x",libCalc!C303,"")))</f>
        <v>0.049087385212340517</v>
      </c>
      <c r="AB303" s="5">
        <f>IF(AA303="","",AA303*M303)</f>
        <v>0.16689710972195776</v>
      </c>
      <c r="AC303" s="10">
        <f>IF(AA303="","",N303*1000/(AA303*1000000))</f>
        <v>48.892398517830252</v>
      </c>
      <c r="AD303" s="11">
        <f>IF(AB303="","",MAX(Z303,W303)/AB303)</f>
        <v>4988.0672073164924</v>
      </c>
      <c r="AE303" s="8">
        <f ca="1">IF(N303="","",IF(LOOKUP(YEAR(C303),Teuerung!$A$4:$A$29,Teuerung!$D$4:$D$29)="",0,LOOKUP(YEAR(C303),Teuerung!$A$4:$A$29,Teuerung!$D$4:$D$29)))</f>
        <v>0.29999999999999999</v>
      </c>
      <c r="AF303" s="7">
        <f t="shared" ca="1" si="9"/>
        <v>1664.9880000000001</v>
      </c>
      <c r="AG303" s="2"/>
      <c r="AH303" s="1"/>
      <c r="AI303" s="1"/>
    </row>
    <row r="304">
      <c r="A304" s="2"/>
      <c r="B304" s="2"/>
      <c r="C304" s="3">
        <v>40792</v>
      </c>
      <c r="D304" s="1"/>
      <c r="E304" s="4" t="s">
        <v>51</v>
      </c>
      <c r="G304" s="4" t="s">
        <v>51</v>
      </c>
      <c r="J304" s="5">
        <v>0.25</v>
      </c>
      <c r="M304" s="6">
        <v>3.7999999999999998</v>
      </c>
      <c r="N304" s="7">
        <v>1600</v>
      </c>
      <c r="P304" s="1">
        <v>2</v>
      </c>
      <c r="Q304" s="2" t="s">
        <v>53</v>
      </c>
      <c r="R304" s="4" t="s">
        <v>51</v>
      </c>
      <c r="T304" s="7">
        <v>784</v>
      </c>
      <c r="U304" s="8">
        <v>0.22</v>
      </c>
      <c r="W304" s="7">
        <f>IF(R304="","",(T304*(1-U304)*(1+AE304))+V304)</f>
        <v>794.976</v>
      </c>
      <c r="Z304" s="9" t="str">
        <f>IF(S304="","",(X304*(1-Y304)*(1+AE304)))</f>
        <v/>
      </c>
      <c r="AA304" s="64">
        <f>IF(Eingabe!G304="x",libCalc!A304,IF(Eingabe!H304="x",libCalc!B304,IF(Eingabe!I304="x",libCalc!C304,"")))</f>
        <v>0.049087385212340517</v>
      </c>
      <c r="AB304" s="5">
        <f>IF(AA304="","",AA304*M304)</f>
        <v>0.18653206380689397</v>
      </c>
      <c r="AC304" s="10">
        <f>IF(AA304="","",N304*1000/(AA304*1000000))</f>
        <v>32.594932345220165</v>
      </c>
      <c r="AD304" s="11">
        <f>IF(AB304="","",MAX(Z304,W304)/AB304)</f>
        <v>4261.8731802752873</v>
      </c>
      <c r="AE304" s="8">
        <f ca="1">IF(N304="","",IF(LOOKUP(YEAR(C304),Teuerung!$A$4:$A$29,Teuerung!$D$4:$D$29)="",0,LOOKUP(YEAR(C304),Teuerung!$A$4:$A$29,Teuerung!$D$4:$D$29)))</f>
        <v>0.29999999999999999</v>
      </c>
      <c r="AF304" s="7">
        <f t="shared" ca="1" si="9"/>
        <v>1589.952</v>
      </c>
      <c r="AG304" s="2"/>
      <c r="AH304" s="1"/>
      <c r="AI304" s="1"/>
    </row>
    <row r="305">
      <c r="A305" s="2"/>
      <c r="B305" s="2"/>
      <c r="C305" s="3">
        <v>40792</v>
      </c>
      <c r="D305" s="1"/>
      <c r="E305" s="4" t="s">
        <v>51</v>
      </c>
      <c r="G305" s="4" t="s">
        <v>51</v>
      </c>
      <c r="J305" s="5">
        <v>0.25</v>
      </c>
      <c r="M305" s="6">
        <v>3.0600000000000001</v>
      </c>
      <c r="N305" s="7">
        <v>2000</v>
      </c>
      <c r="P305" s="1">
        <v>6</v>
      </c>
      <c r="Q305" s="2" t="s">
        <v>53</v>
      </c>
      <c r="R305" s="4" t="s">
        <v>51</v>
      </c>
      <c r="T305" s="7">
        <v>687</v>
      </c>
      <c r="U305" s="8">
        <v>0.22</v>
      </c>
      <c r="W305" s="7">
        <f>IF(R305="","",(T305*(1-U305)*(1+AE305))+V305)</f>
        <v>696.61800000000005</v>
      </c>
      <c r="Z305" s="9" t="str">
        <f>IF(S305="","",(X305*(1-Y305)*(1+AE305)))</f>
        <v/>
      </c>
      <c r="AA305" s="64">
        <f>IF(Eingabe!G305="x",libCalc!A305,IF(Eingabe!H305="x",libCalc!B305,IF(Eingabe!I305="x",libCalc!C305,"")))</f>
        <v>0.049087385212340517</v>
      </c>
      <c r="AB305" s="5">
        <f>IF(AA305="","",AA305*M305)</f>
        <v>0.15020739874976199</v>
      </c>
      <c r="AC305" s="10">
        <f>IF(AA305="","",N305*1000/(AA305*1000000))</f>
        <v>40.743665431525208</v>
      </c>
      <c r="AD305" s="11">
        <f>IF(AB305="","",MAX(Z305,W305)/AB305)</f>
        <v>4637.7076348984028</v>
      </c>
      <c r="AE305" s="8">
        <f ca="1">IF(N305="","",IF(LOOKUP(YEAR(C305),Teuerung!$A$4:$A$29,Teuerung!$D$4:$D$29)="",0,LOOKUP(YEAR(C305),Teuerung!$A$4:$A$29,Teuerung!$D$4:$D$29)))</f>
        <v>0.29999999999999999</v>
      </c>
      <c r="AF305" s="7">
        <f t="shared" ca="1" si="9"/>
        <v>4179.7080000000005</v>
      </c>
      <c r="AG305" s="2"/>
      <c r="AH305" s="1"/>
      <c r="AI305" s="1"/>
    </row>
    <row r="306">
      <c r="A306" s="2"/>
      <c r="B306" s="2"/>
      <c r="C306" s="3">
        <v>40792</v>
      </c>
      <c r="D306" s="1"/>
      <c r="E306" s="4" t="s">
        <v>51</v>
      </c>
      <c r="G306" s="4" t="s">
        <v>51</v>
      </c>
      <c r="J306" s="5">
        <v>0.25</v>
      </c>
      <c r="M306" s="6">
        <v>3.2599999999999998</v>
      </c>
      <c r="N306" s="7">
        <v>2000</v>
      </c>
      <c r="P306" s="1">
        <v>5</v>
      </c>
      <c r="Q306" s="2" t="s">
        <v>53</v>
      </c>
      <c r="R306" s="4" t="s">
        <v>51</v>
      </c>
      <c r="T306" s="7">
        <v>729</v>
      </c>
      <c r="U306" s="8">
        <v>0.22</v>
      </c>
      <c r="W306" s="7">
        <f>IF(R306="","",(T306*(1-U306)*(1+AE306))+V306)</f>
        <v>739.20600000000002</v>
      </c>
      <c r="Z306" s="9" t="str">
        <f>IF(S306="","",(X306*(1-Y306)*(1+AE306)))</f>
        <v/>
      </c>
      <c r="AA306" s="64">
        <f>IF(Eingabe!G306="x",libCalc!A306,IF(Eingabe!H306="x",libCalc!B306,IF(Eingabe!I306="x",libCalc!C306,"")))</f>
        <v>0.049087385212340517</v>
      </c>
      <c r="AB306" s="5">
        <f>IF(AA306="","",AA306*M306)</f>
        <v>0.16002487579223007</v>
      </c>
      <c r="AC306" s="10">
        <f>IF(AA306="","",N306*1000/(AA306*1000000))</f>
        <v>40.743665431525208</v>
      </c>
      <c r="AD306" s="11">
        <f>IF(AB306="","",MAX(Z306,W306)/AB306)</f>
        <v>4619.3193173276113</v>
      </c>
      <c r="AE306" s="8">
        <f ca="1">IF(N306="","",IF(LOOKUP(YEAR(C306),Teuerung!$A$4:$A$29,Teuerung!$D$4:$D$29)="",0,LOOKUP(YEAR(C306),Teuerung!$A$4:$A$29,Teuerung!$D$4:$D$29)))</f>
        <v>0.29999999999999999</v>
      </c>
      <c r="AF306" s="7">
        <f t="shared" ca="1" si="9"/>
        <v>3696.0300000000002</v>
      </c>
      <c r="AG306" s="2"/>
      <c r="AH306" s="1"/>
      <c r="AI306" s="1"/>
    </row>
    <row r="307">
      <c r="A307" s="2"/>
      <c r="B307" s="2"/>
      <c r="C307" s="3">
        <v>40792</v>
      </c>
      <c r="D307" s="1"/>
      <c r="E307" s="4" t="s">
        <v>51</v>
      </c>
      <c r="G307" s="4" t="s">
        <v>51</v>
      </c>
      <c r="J307" s="5">
        <v>0.25</v>
      </c>
      <c r="M307" s="6">
        <v>3.2799999999999998</v>
      </c>
      <c r="N307" s="7">
        <v>1700</v>
      </c>
      <c r="P307" s="1">
        <v>8</v>
      </c>
      <c r="Q307" s="2" t="s">
        <v>53</v>
      </c>
      <c r="R307" s="4" t="s">
        <v>51</v>
      </c>
      <c r="T307" s="7">
        <v>704</v>
      </c>
      <c r="U307" s="8">
        <v>0.22</v>
      </c>
      <c r="W307" s="7">
        <f>IF(R307="","",(T307*(1-U307)*(1+AE307))+V307)</f>
        <v>713.85599999999999</v>
      </c>
      <c r="Z307" s="9" t="str">
        <f>IF(S307="","",(X307*(1-Y307)*(1+AE307)))</f>
        <v/>
      </c>
      <c r="AA307" s="64">
        <f>IF(Eingabe!G307="x",libCalc!A307,IF(Eingabe!H307="x",libCalc!B307,IF(Eingabe!I307="x",libCalc!C307,"")))</f>
        <v>0.049087385212340517</v>
      </c>
      <c r="AB307" s="5">
        <f>IF(AA307="","",AA307*M307)</f>
        <v>0.16100662349647687</v>
      </c>
      <c r="AC307" s="10">
        <f>IF(AA307="","",N307*1000/(AA307*1000000))</f>
        <v>34.632115616796426</v>
      </c>
      <c r="AD307" s="11">
        <f>IF(AB307="","",MAX(Z307,W307)/AB307)</f>
        <v>4433.7057972998264</v>
      </c>
      <c r="AE307" s="8">
        <f ca="1">IF(N307="","",IF(LOOKUP(YEAR(C307),Teuerung!$A$4:$A$29,Teuerung!$D$4:$D$29)="",0,LOOKUP(YEAR(C307),Teuerung!$A$4:$A$29,Teuerung!$D$4:$D$29)))</f>
        <v>0.29999999999999999</v>
      </c>
      <c r="AF307" s="7">
        <f t="shared" ca="1" si="9"/>
        <v>5710.848</v>
      </c>
      <c r="AG307" s="2"/>
      <c r="AH307" s="1"/>
      <c r="AI307" s="1"/>
    </row>
    <row r="308">
      <c r="A308" s="2"/>
      <c r="B308" s="2"/>
      <c r="C308" s="3">
        <v>40792</v>
      </c>
      <c r="D308" s="1"/>
      <c r="E308" s="4" t="s">
        <v>51</v>
      </c>
      <c r="G308" s="4" t="s">
        <v>51</v>
      </c>
      <c r="J308" s="5">
        <v>0.25</v>
      </c>
      <c r="M308" s="6">
        <v>3.0600000000000001</v>
      </c>
      <c r="N308" s="7">
        <v>1600</v>
      </c>
      <c r="P308" s="1">
        <v>6</v>
      </c>
      <c r="Q308" s="2" t="s">
        <v>53</v>
      </c>
      <c r="R308" s="4" t="s">
        <v>51</v>
      </c>
      <c r="T308" s="7">
        <v>732</v>
      </c>
      <c r="U308" s="8">
        <v>0.22</v>
      </c>
      <c r="W308" s="7">
        <f>IF(R308="","",(T308*(1-U308)*(1+AE308))+V308)</f>
        <v>742.24800000000005</v>
      </c>
      <c r="Z308" s="9" t="str">
        <f>IF(S308="","",(X308*(1-Y308)*(1+AE308)))</f>
        <v/>
      </c>
      <c r="AA308" s="64">
        <f>IF(Eingabe!G308="x",libCalc!A308,IF(Eingabe!H308="x",libCalc!B308,IF(Eingabe!I308="x",libCalc!C308,"")))</f>
        <v>0.049087385212340517</v>
      </c>
      <c r="AB308" s="5">
        <f>IF(AA308="","",AA308*M308)</f>
        <v>0.15020739874976199</v>
      </c>
      <c r="AC308" s="10">
        <f>IF(AA308="","",N308*1000/(AA308*1000000))</f>
        <v>32.594932345220165</v>
      </c>
      <c r="AD308" s="11">
        <f>IF(AB308="","",MAX(Z308,W308)/AB308)</f>
        <v>4941.4876109834513</v>
      </c>
      <c r="AE308" s="8">
        <f ca="1">IF(N308="","",IF(LOOKUP(YEAR(C308),Teuerung!$A$4:$A$29,Teuerung!$D$4:$D$29)="",0,LOOKUP(YEAR(C308),Teuerung!$A$4:$A$29,Teuerung!$D$4:$D$29)))</f>
        <v>0.29999999999999999</v>
      </c>
      <c r="AF308" s="7">
        <f t="shared" ca="1" si="9"/>
        <v>4453.4880000000003</v>
      </c>
      <c r="AG308" s="2"/>
      <c r="AH308" s="1"/>
      <c r="AI308" s="1"/>
    </row>
    <row r="309">
      <c r="A309" s="2"/>
      <c r="B309" s="2"/>
      <c r="C309" s="3">
        <v>40792</v>
      </c>
      <c r="D309" s="1"/>
      <c r="E309" s="4" t="s">
        <v>51</v>
      </c>
      <c r="G309" s="4" t="s">
        <v>51</v>
      </c>
      <c r="J309" s="5">
        <v>0.25</v>
      </c>
      <c r="M309" s="6">
        <v>3.0600000000000001</v>
      </c>
      <c r="N309" s="7">
        <v>2500</v>
      </c>
      <c r="P309" s="1">
        <v>7</v>
      </c>
      <c r="Q309" s="2" t="s">
        <v>53</v>
      </c>
      <c r="R309" s="4" t="s">
        <v>51</v>
      </c>
      <c r="T309" s="7">
        <v>922</v>
      </c>
      <c r="U309" s="8">
        <v>0.22</v>
      </c>
      <c r="W309" s="7">
        <f>IF(R309="","",(T309*(1-U309)*(1+AE309))+V309)</f>
        <v>934.90800000000002</v>
      </c>
      <c r="Z309" s="9" t="str">
        <f>IF(S309="","",(X309*(1-Y309)*(1+AE309)))</f>
        <v/>
      </c>
      <c r="AA309" s="64">
        <f>IF(Eingabe!G309="x",libCalc!A309,IF(Eingabe!H309="x",libCalc!B309,IF(Eingabe!I309="x",libCalc!C309,"")))</f>
        <v>0.049087385212340517</v>
      </c>
      <c r="AB309" s="5">
        <f>IF(AA309="","",AA309*M309)</f>
        <v>0.15020739874976199</v>
      </c>
      <c r="AC309" s="10">
        <f>IF(AA309="","",N309*1000/(AA309*1000000))</f>
        <v>50.929581789406512</v>
      </c>
      <c r="AD309" s="11">
        <f>IF(AB309="","",MAX(Z309,W309)/AB309)</f>
        <v>6224.1141766758765</v>
      </c>
      <c r="AE309" s="8">
        <f ca="1">IF(N309="","",IF(LOOKUP(YEAR(C309),Teuerung!$A$4:$A$29,Teuerung!$D$4:$D$29)="",0,LOOKUP(YEAR(C309),Teuerung!$A$4:$A$29,Teuerung!$D$4:$D$29)))</f>
        <v>0.29999999999999999</v>
      </c>
      <c r="AF309" s="7">
        <f t="shared" ca="1" si="9"/>
        <v>6544.3559999999998</v>
      </c>
      <c r="AG309" s="2"/>
      <c r="AH309" s="1"/>
      <c r="AI309" s="1"/>
    </row>
    <row r="310">
      <c r="A310" s="2"/>
      <c r="B310" s="2"/>
      <c r="C310" s="3">
        <v>40792</v>
      </c>
      <c r="D310" s="1"/>
      <c r="E310" s="4" t="s">
        <v>51</v>
      </c>
      <c r="G310" s="4" t="s">
        <v>51</v>
      </c>
      <c r="J310" s="5">
        <v>0.25</v>
      </c>
      <c r="M310" s="6">
        <v>3.2599999999999998</v>
      </c>
      <c r="N310" s="7">
        <v>2500</v>
      </c>
      <c r="P310" s="1">
        <v>2</v>
      </c>
      <c r="Q310" s="2" t="s">
        <v>53</v>
      </c>
      <c r="R310" s="4" t="s">
        <v>51</v>
      </c>
      <c r="T310" s="7">
        <v>971</v>
      </c>
      <c r="U310" s="8">
        <v>0.22</v>
      </c>
      <c r="W310" s="7">
        <f>IF(R310="","",(T310*(1-U310)*(1+AE310))+V310)</f>
        <v>984.59400000000005</v>
      </c>
      <c r="Z310" s="9" t="str">
        <f>IF(S310="","",(X310*(1-Y310)*(1+AE310)))</f>
        <v/>
      </c>
      <c r="AA310" s="64">
        <f>IF(Eingabe!G310="x",libCalc!A310,IF(Eingabe!H310="x",libCalc!B310,IF(Eingabe!I310="x",libCalc!C310,"")))</f>
        <v>0.049087385212340517</v>
      </c>
      <c r="AB310" s="5">
        <f>IF(AA310="","",AA310*M310)</f>
        <v>0.16002487579223007</v>
      </c>
      <c r="AC310" s="10">
        <f>IF(AA310="","",N310*1000/(AA310*1000000))</f>
        <v>50.929581789406512</v>
      </c>
      <c r="AD310" s="11">
        <f>IF(AB310="","",MAX(Z310,W310)/AB310)</f>
        <v>6152.7559082648986</v>
      </c>
      <c r="AE310" s="8">
        <f ca="1">IF(N310="","",IF(LOOKUP(YEAR(C310),Teuerung!$A$4:$A$29,Teuerung!$D$4:$D$29)="",0,LOOKUP(YEAR(C310),Teuerung!$A$4:$A$29,Teuerung!$D$4:$D$29)))</f>
        <v>0.29999999999999999</v>
      </c>
      <c r="AF310" s="7">
        <f t="shared" ca="1" si="9"/>
        <v>1969.1880000000001</v>
      </c>
      <c r="AG310" s="2"/>
      <c r="AH310" s="1"/>
      <c r="AI310" s="1"/>
    </row>
    <row r="311">
      <c r="A311" s="2"/>
      <c r="B311" s="2"/>
      <c r="C311" s="3">
        <v>40792</v>
      </c>
      <c r="D311" s="1"/>
      <c r="E311" s="4" t="s">
        <v>51</v>
      </c>
      <c r="G311" s="4" t="s">
        <v>51</v>
      </c>
      <c r="J311" s="5">
        <v>0.25</v>
      </c>
      <c r="M311" s="6">
        <v>3.3999999999999999</v>
      </c>
      <c r="N311" s="7">
        <v>2400</v>
      </c>
      <c r="P311" s="1">
        <v>1</v>
      </c>
      <c r="Q311" s="2" t="s">
        <v>53</v>
      </c>
      <c r="R311" s="4" t="s">
        <v>51</v>
      </c>
      <c r="T311" s="7">
        <v>893</v>
      </c>
      <c r="U311" s="8">
        <v>0.22</v>
      </c>
      <c r="W311" s="7">
        <f>IF(R311="","",(T311*(1-U311)*(1+AE311))+V311)</f>
        <v>905.50200000000018</v>
      </c>
      <c r="Z311" s="9" t="str">
        <f>IF(S311="","",(X311*(1-Y311)*(1+AE311)))</f>
        <v/>
      </c>
      <c r="AA311" s="64">
        <f>IF(Eingabe!G311="x",libCalc!A311,IF(Eingabe!H311="x",libCalc!B311,IF(Eingabe!I311="x",libCalc!C311,"")))</f>
        <v>0.049087385212340517</v>
      </c>
      <c r="AB311" s="5">
        <f>IF(AA311="","",AA311*M311)</f>
        <v>0.16689710972195776</v>
      </c>
      <c r="AC311" s="10">
        <f>IF(AA311="","",N311*1000/(AA311*1000000))</f>
        <v>48.892398517830252</v>
      </c>
      <c r="AD311" s="11">
        <f>IF(AB311="","",MAX(Z311,W311)/AB311)</f>
        <v>5425.5103728789627</v>
      </c>
      <c r="AE311" s="8">
        <f ca="1">IF(N311="","",IF(LOOKUP(YEAR(C311),Teuerung!$A$4:$A$29,Teuerung!$D$4:$D$29)="",0,LOOKUP(YEAR(C311),Teuerung!$A$4:$A$29,Teuerung!$D$4:$D$29)))</f>
        <v>0.29999999999999999</v>
      </c>
      <c r="AF311" s="7">
        <f t="shared" ca="1" si="9"/>
        <v>905.50200000000018</v>
      </c>
      <c r="AG311" s="2"/>
      <c r="AH311" s="1"/>
      <c r="AI311" s="1"/>
    </row>
    <row r="312">
      <c r="A312" s="2"/>
      <c r="B312" s="2"/>
      <c r="C312" s="3">
        <v>40792</v>
      </c>
      <c r="D312" s="1"/>
      <c r="E312" s="4" t="s">
        <v>51</v>
      </c>
      <c r="G312" s="4" t="s">
        <v>51</v>
      </c>
      <c r="J312" s="5">
        <v>0.25</v>
      </c>
      <c r="M312" s="6">
        <v>3.0600000000000001</v>
      </c>
      <c r="N312" s="7">
        <v>2000</v>
      </c>
      <c r="P312" s="1">
        <v>11</v>
      </c>
      <c r="Q312" s="2" t="s">
        <v>53</v>
      </c>
      <c r="R312" s="4" t="s">
        <v>51</v>
      </c>
      <c r="T312" s="7">
        <v>757</v>
      </c>
      <c r="U312" s="8">
        <v>0.22</v>
      </c>
      <c r="W312" s="7">
        <f>IF(R312="","",(T312*(1-U312)*(1+AE312))+V312)</f>
        <v>767.59800000000007</v>
      </c>
      <c r="Z312" s="9" t="str">
        <f>IF(S312="","",(X312*(1-Y312)*(1+AE312)))</f>
        <v/>
      </c>
      <c r="AA312" s="64">
        <f>IF(Eingabe!G312="x",libCalc!A312,IF(Eingabe!H312="x",libCalc!B312,IF(Eingabe!I312="x",libCalc!C312,"")))</f>
        <v>0.049087385212340517</v>
      </c>
      <c r="AB312" s="5">
        <f>IF(AA312="","",AA312*M312)</f>
        <v>0.15020739874976199</v>
      </c>
      <c r="AC312" s="10">
        <f>IF(AA312="","",N312*1000/(AA312*1000000))</f>
        <v>40.743665431525208</v>
      </c>
      <c r="AD312" s="11">
        <f>IF(AB312="","",MAX(Z312,W312)/AB312)</f>
        <v>5110.2542643640336</v>
      </c>
      <c r="AE312" s="8">
        <f ca="1">IF(N312="","",IF(LOOKUP(YEAR(C312),Teuerung!$A$4:$A$29,Teuerung!$D$4:$D$29)="",0,LOOKUP(YEAR(C312),Teuerung!$A$4:$A$29,Teuerung!$D$4:$D$29)))</f>
        <v>0.29999999999999999</v>
      </c>
      <c r="AF312" s="7">
        <f t="shared" ca="1" si="9"/>
        <v>8443.5780000000013</v>
      </c>
      <c r="AG312" s="2"/>
      <c r="AH312" s="1"/>
      <c r="AI312" s="1"/>
    </row>
    <row r="313">
      <c r="A313" s="2"/>
      <c r="B313" s="2"/>
      <c r="C313" s="3">
        <v>41141</v>
      </c>
      <c r="D313" s="1"/>
      <c r="E313" s="4" t="s">
        <v>51</v>
      </c>
      <c r="H313" s="4" t="s">
        <v>51</v>
      </c>
      <c r="K313" s="6">
        <v>0.32000000000000001</v>
      </c>
      <c r="L313" s="6">
        <v>0.32000000000000001</v>
      </c>
      <c r="M313" s="6">
        <v>3.5800000000000001</v>
      </c>
      <c r="N313" s="7">
        <v>2083</v>
      </c>
      <c r="P313" s="1">
        <v>12</v>
      </c>
      <c r="Q313" s="2" t="s">
        <v>54</v>
      </c>
      <c r="R313" s="4" t="s">
        <v>51</v>
      </c>
      <c r="T313" s="7">
        <v>533.27999999999997</v>
      </c>
      <c r="V313" s="6">
        <v>89.099999999999994</v>
      </c>
      <c r="W313" s="7">
        <f>IF(R313="","",(T313*(1-U313)*(1+AE313))+V313)</f>
        <v>782.36400000000003</v>
      </c>
      <c r="Z313" s="9" t="str">
        <f>IF(S313="","",(X313*(1-Y313)*(1+AE313)))</f>
        <v/>
      </c>
      <c r="AA313" s="64">
        <f>IF(Eingabe!G313="x",libCalc!A313,IF(Eingabe!H313="x",libCalc!B313,IF(Eingabe!I313="x",libCalc!C313,"")))</f>
        <v>0.1024</v>
      </c>
      <c r="AB313" s="5">
        <f>IF(AA313="","",AA313*M313)</f>
        <v>0.36659200000000003</v>
      </c>
      <c r="AC313" s="10">
        <f>IF(AA313="","",N313*1000/(AA313*1000000))</f>
        <v>20.341796875</v>
      </c>
      <c r="AD313" s="11">
        <f>IF(AB313="","",MAX(Z313,W313)/AB313)</f>
        <v>2134.1545914804469</v>
      </c>
      <c r="AE313" s="8">
        <f ca="1">IF(N313="","",IF(LOOKUP(YEAR(C313),Teuerung!$A$4:$A$29,Teuerung!$D$4:$D$29)="",0,LOOKUP(YEAR(C313),Teuerung!$A$4:$A$29,Teuerung!$D$4:$D$29)))</f>
        <v>0.29999999999999999</v>
      </c>
      <c r="AF313" s="7">
        <f t="shared" ca="1" si="9"/>
        <v>9388.3680000000004</v>
      </c>
      <c r="AG313" s="2"/>
      <c r="AH313" s="1"/>
      <c r="AI313" s="1"/>
    </row>
    <row r="314">
      <c r="A314" s="2"/>
      <c r="B314" s="2"/>
      <c r="C314" s="3">
        <v>40807</v>
      </c>
      <c r="D314" s="1"/>
      <c r="E314" s="4" t="s">
        <v>51</v>
      </c>
      <c r="H314" s="4" t="s">
        <v>51</v>
      </c>
      <c r="K314" s="6">
        <v>0.23999999999999999</v>
      </c>
      <c r="L314" s="6">
        <v>0.55000000000000004</v>
      </c>
      <c r="M314" s="6">
        <v>2.4500000000000002</v>
      </c>
      <c r="N314" s="7">
        <v>1100</v>
      </c>
      <c r="P314" s="1">
        <v>3</v>
      </c>
      <c r="Q314" s="2" t="s">
        <v>54</v>
      </c>
      <c r="R314" s="4" t="s">
        <v>51</v>
      </c>
      <c r="T314" s="7">
        <v>516</v>
      </c>
      <c r="U314" s="8">
        <v>0.18814500000000001</v>
      </c>
      <c r="V314" s="6">
        <v>25.649999999999999</v>
      </c>
      <c r="W314" s="7">
        <f>IF(R314="","",(T314*(1-U314)*(1+AE314))+V314)</f>
        <v>570.24233399999991</v>
      </c>
      <c r="Z314" s="9" t="str">
        <f>IF(S314="","",(X314*(1-Y314)*(1+AE314)))</f>
        <v/>
      </c>
      <c r="AA314" s="64">
        <f>IF(Eingabe!G314="x",libCalc!A314,IF(Eingabe!H314="x",libCalc!B314,IF(Eingabe!I314="x",libCalc!C314,"")))</f>
        <v>0.13200000000000001</v>
      </c>
      <c r="AB314" s="5">
        <f>IF(AA314="","",AA314*M314)</f>
        <v>0.32340000000000002</v>
      </c>
      <c r="AC314" s="10">
        <f>IF(AA314="","",N314*1000/(AA314*1000000))</f>
        <v>8.3333333333333339</v>
      </c>
      <c r="AD314" s="11">
        <f>IF(AB314="","",MAX(Z314,W314)/AB314)</f>
        <v>1763.2725231910943</v>
      </c>
      <c r="AE314" s="8">
        <f ca="1">IF(N314="","",IF(LOOKUP(YEAR(C314),Teuerung!$A$4:$A$29,Teuerung!$D$4:$D$29)="",0,LOOKUP(YEAR(C314),Teuerung!$A$4:$A$29,Teuerung!$D$4:$D$29)))</f>
        <v>0.29999999999999999</v>
      </c>
      <c r="AF314" s="7">
        <f t="shared" ca="1" si="9"/>
        <v>1710.7270019999996</v>
      </c>
      <c r="AG314" s="2"/>
      <c r="AH314" s="1"/>
      <c r="AI314" s="1"/>
    </row>
    <row r="315">
      <c r="A315" s="2"/>
      <c r="B315" s="2"/>
      <c r="C315" s="3">
        <v>40807</v>
      </c>
      <c r="D315" s="1"/>
      <c r="E315" s="4" t="s">
        <v>51</v>
      </c>
      <c r="H315" s="4" t="s">
        <v>51</v>
      </c>
      <c r="K315" s="6">
        <v>0.23999999999999999</v>
      </c>
      <c r="L315" s="6">
        <v>0.55000000000000004</v>
      </c>
      <c r="M315" s="6">
        <v>2.5</v>
      </c>
      <c r="N315" s="7">
        <v>1100</v>
      </c>
      <c r="P315" s="1">
        <v>4</v>
      </c>
      <c r="Q315" s="2" t="s">
        <v>54</v>
      </c>
      <c r="R315" s="4" t="s">
        <v>51</v>
      </c>
      <c r="T315" s="7">
        <v>513</v>
      </c>
      <c r="U315" s="8">
        <v>0.18814500000000001</v>
      </c>
      <c r="V315" s="6">
        <v>25.649999999999999</v>
      </c>
      <c r="W315" s="7">
        <f>IF(R315="","",(T315*(1-U315)*(1+AE315))+V315)</f>
        <v>567.07609949999994</v>
      </c>
      <c r="Z315" s="9" t="str">
        <f>IF(S315="","",(X315*(1-Y315)*(1+AE315)))</f>
        <v/>
      </c>
      <c r="AA315" s="64">
        <f>IF(Eingabe!G315="x",libCalc!A315,IF(Eingabe!H315="x",libCalc!B315,IF(Eingabe!I315="x",libCalc!C315,"")))</f>
        <v>0.13200000000000001</v>
      </c>
      <c r="AB315" s="5">
        <f>IF(AA315="","",AA315*M315)</f>
        <v>0.33000000000000002</v>
      </c>
      <c r="AC315" s="10">
        <f>IF(AA315="","",N315*1000/(AA315*1000000))</f>
        <v>8.3333333333333339</v>
      </c>
      <c r="AD315" s="11">
        <f>IF(AB315="","",MAX(Z315,W315)/AB315)</f>
        <v>1718.4124227272725</v>
      </c>
      <c r="AE315" s="8">
        <f ca="1">IF(N315="","",IF(LOOKUP(YEAR(C315),Teuerung!$A$4:$A$29,Teuerung!$D$4:$D$29)="",0,LOOKUP(YEAR(C315),Teuerung!$A$4:$A$29,Teuerung!$D$4:$D$29)))</f>
        <v>0.29999999999999999</v>
      </c>
      <c r="AF315" s="7">
        <f t="shared" ca="1" si="9"/>
        <v>2268.3043979999998</v>
      </c>
      <c r="AG315" s="2"/>
      <c r="AH315" s="1"/>
      <c r="AI315" s="1"/>
    </row>
    <row r="316">
      <c r="A316" s="2"/>
      <c r="B316" s="2"/>
      <c r="C316" s="3">
        <v>40807</v>
      </c>
      <c r="D316" s="1"/>
      <c r="E316" s="4" t="s">
        <v>51</v>
      </c>
      <c r="H316" s="4" t="s">
        <v>51</v>
      </c>
      <c r="K316" s="6">
        <v>0.23999999999999999</v>
      </c>
      <c r="L316" s="6">
        <v>0.55000000000000004</v>
      </c>
      <c r="M316" s="6">
        <v>2.5499999999999998</v>
      </c>
      <c r="N316" s="7">
        <v>1100</v>
      </c>
      <c r="P316" s="1">
        <v>3</v>
      </c>
      <c r="Q316" s="2" t="s">
        <v>54</v>
      </c>
      <c r="R316" s="4" t="s">
        <v>51</v>
      </c>
      <c r="T316" s="7">
        <v>527</v>
      </c>
      <c r="U316" s="8">
        <v>0.18814500000000001</v>
      </c>
      <c r="V316" s="6">
        <v>25.649999999999999</v>
      </c>
      <c r="W316" s="7">
        <f>IF(R316="","",(T316*(1-U316)*(1+AE316))+V316)</f>
        <v>581.85186049999993</v>
      </c>
      <c r="Z316" s="9" t="str">
        <f>IF(S316="","",(X316*(1-Y316)*(1+AE316)))</f>
        <v/>
      </c>
      <c r="AA316" s="64">
        <f>IF(Eingabe!G316="x",libCalc!A316,IF(Eingabe!H316="x",libCalc!B316,IF(Eingabe!I316="x",libCalc!C316,"")))</f>
        <v>0.13200000000000001</v>
      </c>
      <c r="AB316" s="5">
        <f>IF(AA316="","",AA316*M316)</f>
        <v>0.33660000000000001</v>
      </c>
      <c r="AC316" s="10">
        <f>IF(AA316="","",N316*1000/(AA316*1000000))</f>
        <v>8.3333333333333339</v>
      </c>
      <c r="AD316" s="11">
        <f>IF(AB316="","",MAX(Z316,W316)/AB316)</f>
        <v>1728.6151530005939</v>
      </c>
      <c r="AE316" s="8">
        <f ca="1">IF(N316="","",IF(LOOKUP(YEAR(C316),Teuerung!$A$4:$A$29,Teuerung!$D$4:$D$29)="",0,LOOKUP(YEAR(C316),Teuerung!$A$4:$A$29,Teuerung!$D$4:$D$29)))</f>
        <v>0.29999999999999999</v>
      </c>
      <c r="AF316" s="7">
        <f t="shared" ca="1" si="9"/>
        <v>1745.5555814999998</v>
      </c>
      <c r="AG316" s="2"/>
      <c r="AH316" s="1"/>
      <c r="AI316" s="1"/>
    </row>
    <row r="317">
      <c r="A317" s="2"/>
      <c r="B317" s="2"/>
      <c r="C317" s="3">
        <v>40807</v>
      </c>
      <c r="D317" s="1"/>
      <c r="E317" s="4" t="s">
        <v>51</v>
      </c>
      <c r="H317" s="4" t="s">
        <v>51</v>
      </c>
      <c r="K317" s="6">
        <v>0.23999999999999999</v>
      </c>
      <c r="L317" s="6">
        <v>0.55000000000000004</v>
      </c>
      <c r="M317" s="6">
        <v>2.4849999999999999</v>
      </c>
      <c r="N317" s="7">
        <v>1100</v>
      </c>
      <c r="P317" s="1">
        <v>5</v>
      </c>
      <c r="Q317" s="2" t="s">
        <v>54</v>
      </c>
      <c r="R317" s="4" t="s">
        <v>51</v>
      </c>
      <c r="T317" s="7">
        <v>506</v>
      </c>
      <c r="U317" s="8">
        <v>0.18814500000000001</v>
      </c>
      <c r="V317" s="6">
        <v>25.649999999999999</v>
      </c>
      <c r="W317" s="7">
        <f>IF(R317="","",(T317*(1-U317)*(1+AE317))+V317)</f>
        <v>559.688219</v>
      </c>
      <c r="Z317" s="9" t="str">
        <f>IF(S317="","",(X317*(1-Y317)*(1+AE317)))</f>
        <v/>
      </c>
      <c r="AA317" s="64">
        <f>IF(Eingabe!G317="x",libCalc!A317,IF(Eingabe!H317="x",libCalc!B317,IF(Eingabe!I317="x",libCalc!C317,"")))</f>
        <v>0.13200000000000001</v>
      </c>
      <c r="AB317" s="5">
        <f>IF(AA317="","",AA317*M317)</f>
        <v>0.32801999999999998</v>
      </c>
      <c r="AC317" s="10">
        <f>IF(AA317="","",N317*1000/(AA317*1000000))</f>
        <v>8.3333333333333339</v>
      </c>
      <c r="AD317" s="11">
        <f>IF(AB317="","",MAX(Z317,W317)/AB317)</f>
        <v>1706.2624809462839</v>
      </c>
      <c r="AE317" s="8">
        <f ca="1">IF(N317="","",IF(LOOKUP(YEAR(C317),Teuerung!$A$4:$A$29,Teuerung!$D$4:$D$29)="",0,LOOKUP(YEAR(C317),Teuerung!$A$4:$A$29,Teuerung!$D$4:$D$29)))</f>
        <v>0.29999999999999999</v>
      </c>
      <c r="AF317" s="7">
        <f t="shared" ca="1" si="9"/>
        <v>2798.4410950000001</v>
      </c>
      <c r="AG317" s="2"/>
      <c r="AH317" s="1"/>
      <c r="AI317" s="1"/>
    </row>
    <row r="318">
      <c r="A318" s="2"/>
      <c r="B318" s="2"/>
      <c r="C318" s="3">
        <v>40807</v>
      </c>
      <c r="D318" s="1"/>
      <c r="E318" s="4" t="s">
        <v>51</v>
      </c>
      <c r="H318" s="4" t="s">
        <v>51</v>
      </c>
      <c r="K318" s="6">
        <v>0.23999999999999999</v>
      </c>
      <c r="L318" s="6">
        <v>0.55000000000000004</v>
      </c>
      <c r="M318" s="6">
        <v>2.6000000000000001</v>
      </c>
      <c r="N318" s="7">
        <v>1100</v>
      </c>
      <c r="P318" s="1">
        <v>1</v>
      </c>
      <c r="Q318" s="2" t="s">
        <v>54</v>
      </c>
      <c r="R318" s="4" t="s">
        <v>51</v>
      </c>
      <c r="T318" s="7">
        <v>598</v>
      </c>
      <c r="U318" s="8">
        <v>0.18814500000000001</v>
      </c>
      <c r="V318" s="6">
        <v>25.649999999999999</v>
      </c>
      <c r="W318" s="7">
        <f>IF(R318="","",(T318*(1-U318)*(1+AE318))+V318)</f>
        <v>656.78607699999998</v>
      </c>
      <c r="Z318" s="9" t="str">
        <f>IF(S318="","",(X318*(1-Y318)*(1+AE318)))</f>
        <v/>
      </c>
      <c r="AA318" s="64">
        <f>IF(Eingabe!G318="x",libCalc!A318,IF(Eingabe!H318="x",libCalc!B318,IF(Eingabe!I318="x",libCalc!C318,"")))</f>
        <v>0.13200000000000001</v>
      </c>
      <c r="AB318" s="5">
        <f>IF(AA318="","",AA318*M318)</f>
        <v>0.34320000000000001</v>
      </c>
      <c r="AC318" s="10">
        <f>IF(AA318="","",N318*1000/(AA318*1000000))</f>
        <v>8.3333333333333339</v>
      </c>
      <c r="AD318" s="11">
        <f>IF(AB318="","",MAX(Z318,W318)/AB318)</f>
        <v>1913.7123455710955</v>
      </c>
      <c r="AE318" s="8">
        <f ca="1">IF(N318="","",IF(LOOKUP(YEAR(C318),Teuerung!$A$4:$A$29,Teuerung!$D$4:$D$29)="",0,LOOKUP(YEAR(C318),Teuerung!$A$4:$A$29,Teuerung!$D$4:$D$29)))</f>
        <v>0.29999999999999999</v>
      </c>
      <c r="AF318" s="7">
        <f t="shared" ca="1" si="9"/>
        <v>656.78607699999998</v>
      </c>
      <c r="AG318" s="2"/>
      <c r="AH318" s="1"/>
      <c r="AI318" s="1"/>
    </row>
    <row r="319">
      <c r="A319" s="2"/>
      <c r="B319" s="2"/>
      <c r="C319" s="3">
        <v>40807</v>
      </c>
      <c r="D319" s="1"/>
      <c r="E319" s="4" t="s">
        <v>51</v>
      </c>
      <c r="H319" s="4" t="s">
        <v>51</v>
      </c>
      <c r="K319" s="6">
        <v>0.23999999999999999</v>
      </c>
      <c r="L319" s="6">
        <v>0.55000000000000004</v>
      </c>
      <c r="M319" s="6">
        <v>2.665</v>
      </c>
      <c r="N319" s="7">
        <v>1100</v>
      </c>
      <c r="P319" s="1">
        <v>1</v>
      </c>
      <c r="Q319" s="2" t="s">
        <v>54</v>
      </c>
      <c r="R319" s="4" t="s">
        <v>51</v>
      </c>
      <c r="T319" s="7">
        <v>605</v>
      </c>
      <c r="U319" s="8">
        <v>0.18814500000000001</v>
      </c>
      <c r="V319" s="6">
        <v>25.649999999999999</v>
      </c>
      <c r="W319" s="7">
        <f>IF(R319="","",(T319*(1-U319)*(1+AE319))+V319)</f>
        <v>664.17395750000003</v>
      </c>
      <c r="Z319" s="9" t="str">
        <f>IF(S319="","",(X319*(1-Y319)*(1+AE319)))</f>
        <v/>
      </c>
      <c r="AA319" s="64">
        <f>IF(Eingabe!G319="x",libCalc!A319,IF(Eingabe!H319="x",libCalc!B319,IF(Eingabe!I319="x",libCalc!C319,"")))</f>
        <v>0.13200000000000001</v>
      </c>
      <c r="AB319" s="5">
        <f>IF(AA319="","",AA319*M319)</f>
        <v>0.35178000000000004</v>
      </c>
      <c r="AC319" s="10">
        <f>IF(AA319="","",N319*1000/(AA319*1000000))</f>
        <v>8.3333333333333339</v>
      </c>
      <c r="AD319" s="11">
        <f>IF(AB319="","",MAX(Z319,W319)/AB319)</f>
        <v>1888.0378574677354</v>
      </c>
      <c r="AE319" s="8">
        <f ca="1">IF(N319="","",IF(LOOKUP(YEAR(C319),Teuerung!$A$4:$A$29,Teuerung!$D$4:$D$29)="",0,LOOKUP(YEAR(C319),Teuerung!$A$4:$A$29,Teuerung!$D$4:$D$29)))</f>
        <v>0.29999999999999999</v>
      </c>
      <c r="AF319" s="7">
        <f t="shared" ca="1" si="9"/>
        <v>664.17395750000003</v>
      </c>
      <c r="AG319" s="2"/>
      <c r="AH319" s="1"/>
      <c r="AI319" s="1"/>
    </row>
    <row r="320">
      <c r="A320" s="2"/>
      <c r="B320" s="2"/>
      <c r="C320" s="3">
        <v>40807</v>
      </c>
      <c r="D320" s="1"/>
      <c r="E320" s="4" t="s">
        <v>51</v>
      </c>
      <c r="H320" s="4" t="s">
        <v>51</v>
      </c>
      <c r="K320" s="6">
        <v>0.23999999999999999</v>
      </c>
      <c r="L320" s="6">
        <v>0.55000000000000004</v>
      </c>
      <c r="M320" s="6">
        <v>2.7349999999999999</v>
      </c>
      <c r="N320" s="7">
        <v>1100</v>
      </c>
      <c r="P320" s="1">
        <v>1</v>
      </c>
      <c r="Q320" s="2" t="s">
        <v>54</v>
      </c>
      <c r="R320" s="4" t="s">
        <v>51</v>
      </c>
      <c r="T320" s="7">
        <v>613</v>
      </c>
      <c r="U320" s="8">
        <v>0.18814500000000001</v>
      </c>
      <c r="V320" s="6">
        <v>25.649999999999999</v>
      </c>
      <c r="W320" s="7">
        <f>IF(R320="","",(T320*(1-U320)*(1+AE320))+V320)</f>
        <v>672.61724950000007</v>
      </c>
      <c r="Z320" s="9" t="str">
        <f>IF(S320="","",(X320*(1-Y320)*(1+AE320)))</f>
        <v/>
      </c>
      <c r="AA320" s="64">
        <f>IF(Eingabe!G320="x",libCalc!A320,IF(Eingabe!H320="x",libCalc!B320,IF(Eingabe!I320="x",libCalc!C320,"")))</f>
        <v>0.13200000000000001</v>
      </c>
      <c r="AB320" s="5">
        <f>IF(AA320="","",AA320*M320)</f>
        <v>0.36102000000000001</v>
      </c>
      <c r="AC320" s="10">
        <f>IF(AA320="","",N320*1000/(AA320*1000000))</f>
        <v>8.3333333333333339</v>
      </c>
      <c r="AD320" s="11">
        <f>IF(AB320="","",MAX(Z320,W320)/AB320)</f>
        <v>1863.1024583125591</v>
      </c>
      <c r="AE320" s="8">
        <f ca="1">IF(N320="","",IF(LOOKUP(YEAR(C320),Teuerung!$A$4:$A$29,Teuerung!$D$4:$D$29)="",0,LOOKUP(YEAR(C320),Teuerung!$A$4:$A$29,Teuerung!$D$4:$D$29)))</f>
        <v>0.29999999999999999</v>
      </c>
      <c r="AF320" s="7">
        <f t="shared" ca="1" si="9"/>
        <v>672.61724950000007</v>
      </c>
      <c r="AG320" s="2"/>
      <c r="AH320" s="1"/>
      <c r="AI320" s="1"/>
    </row>
    <row r="321">
      <c r="A321" s="2"/>
      <c r="B321" s="2"/>
      <c r="C321" s="3">
        <v>40807</v>
      </c>
      <c r="D321" s="1"/>
      <c r="E321" s="4" t="s">
        <v>51</v>
      </c>
      <c r="H321" s="4" t="s">
        <v>51</v>
      </c>
      <c r="K321" s="6">
        <v>0.23999999999999999</v>
      </c>
      <c r="L321" s="6">
        <v>0.55000000000000004</v>
      </c>
      <c r="M321" s="6">
        <v>2.625</v>
      </c>
      <c r="N321" s="7">
        <v>1100</v>
      </c>
      <c r="P321" s="1">
        <v>1</v>
      </c>
      <c r="Q321" s="2" t="s">
        <v>54</v>
      </c>
      <c r="R321" s="4" t="s">
        <v>51</v>
      </c>
      <c r="T321" s="7">
        <v>601</v>
      </c>
      <c r="U321" s="8">
        <v>0.18814500000000001</v>
      </c>
      <c r="V321" s="6">
        <v>25.649999999999999</v>
      </c>
      <c r="W321" s="7">
        <f>IF(R321="","",(T321*(1-U321)*(1+AE321))+V321)</f>
        <v>659.95231149999995</v>
      </c>
      <c r="Z321" s="9" t="str">
        <f>IF(S321="","",(X321*(1-Y321)*(1+AE321)))</f>
        <v/>
      </c>
      <c r="AA321" s="64">
        <f>IF(Eingabe!G321="x",libCalc!A321,IF(Eingabe!H321="x",libCalc!B321,IF(Eingabe!I321="x",libCalc!C321,"")))</f>
        <v>0.13200000000000001</v>
      </c>
      <c r="AB321" s="5">
        <f>IF(AA321="","",AA321*M321)</f>
        <v>0.34650000000000003</v>
      </c>
      <c r="AC321" s="10">
        <f>IF(AA321="","",N321*1000/(AA321*1000000))</f>
        <v>8.3333333333333339</v>
      </c>
      <c r="AD321" s="11">
        <f>IF(AB321="","",MAX(Z321,W321)/AB321)</f>
        <v>1904.6242756132754</v>
      </c>
      <c r="AE321" s="8">
        <f ca="1">IF(N321="","",IF(LOOKUP(YEAR(C321),Teuerung!$A$4:$A$29,Teuerung!$D$4:$D$29)="",0,LOOKUP(YEAR(C321),Teuerung!$A$4:$A$29,Teuerung!$D$4:$D$29)))</f>
        <v>0.29999999999999999</v>
      </c>
      <c r="AF321" s="7">
        <f t="shared" ca="1" si="9"/>
        <v>659.95231149999995</v>
      </c>
      <c r="AG321" s="2"/>
      <c r="AH321" s="1"/>
      <c r="AI321" s="1"/>
    </row>
    <row r="322">
      <c r="A322" s="2"/>
      <c r="B322" s="2"/>
      <c r="C322" s="3">
        <v>40807</v>
      </c>
      <c r="D322" s="1"/>
      <c r="E322" s="4" t="s">
        <v>51</v>
      </c>
      <c r="H322" s="4" t="s">
        <v>51</v>
      </c>
      <c r="K322" s="6">
        <v>0.23999999999999999</v>
      </c>
      <c r="L322" s="6">
        <v>0.55000000000000004</v>
      </c>
      <c r="M322" s="6">
        <v>2.4500000000000002</v>
      </c>
      <c r="N322" s="7">
        <v>4650</v>
      </c>
      <c r="P322" s="1">
        <v>1</v>
      </c>
      <c r="Q322" s="2" t="s">
        <v>54</v>
      </c>
      <c r="R322" s="4" t="s">
        <v>51</v>
      </c>
      <c r="T322" s="7">
        <v>784</v>
      </c>
      <c r="U322" s="8">
        <v>0.18814500000000001</v>
      </c>
      <c r="V322" s="6">
        <v>25.649999999999999</v>
      </c>
      <c r="W322" s="7">
        <f>IF(R322="","",(T322*(1-U322)*(1+AE322))+V322)</f>
        <v>853.09261600000002</v>
      </c>
      <c r="Z322" s="9" t="str">
        <f>IF(S322="","",(X322*(1-Y322)*(1+AE322)))</f>
        <v/>
      </c>
      <c r="AA322" s="64">
        <f>IF(Eingabe!G322="x",libCalc!A322,IF(Eingabe!H322="x",libCalc!B322,IF(Eingabe!I322="x",libCalc!C322,"")))</f>
        <v>0.13200000000000001</v>
      </c>
      <c r="AB322" s="5">
        <f>IF(AA322="","",AA322*M322)</f>
        <v>0.32340000000000002</v>
      </c>
      <c r="AC322" s="10">
        <f>IF(AA322="","",N322*1000/(AA322*1000000))</f>
        <v>35.227272727272727</v>
      </c>
      <c r="AD322" s="11">
        <f>IF(AB322="","",MAX(Z322,W322)/AB322)</f>
        <v>2637.8868769325909</v>
      </c>
      <c r="AE322" s="8">
        <f ca="1">IF(N322="","",IF(LOOKUP(YEAR(C322),Teuerung!$A$4:$A$29,Teuerung!$D$4:$D$29)="",0,LOOKUP(YEAR(C322),Teuerung!$A$4:$A$29,Teuerung!$D$4:$D$29)))</f>
        <v>0.29999999999999999</v>
      </c>
      <c r="AF322" s="7">
        <f t="shared" ca="1" si="9"/>
        <v>853.09261600000002</v>
      </c>
      <c r="AG322" s="2"/>
      <c r="AH322" s="1"/>
      <c r="AI322" s="1"/>
    </row>
    <row r="323">
      <c r="A323" s="2"/>
      <c r="B323" s="2"/>
      <c r="C323" s="3">
        <v>40807</v>
      </c>
      <c r="D323" s="1"/>
      <c r="E323" s="4" t="s">
        <v>51</v>
      </c>
      <c r="H323" s="4" t="s">
        <v>51</v>
      </c>
      <c r="K323" s="6">
        <v>0.23999999999999999</v>
      </c>
      <c r="L323" s="6">
        <v>0.55000000000000004</v>
      </c>
      <c r="M323" s="6">
        <v>2.4649999999999999</v>
      </c>
      <c r="N323" s="7">
        <v>5330</v>
      </c>
      <c r="P323" s="1">
        <v>1</v>
      </c>
      <c r="Q323" s="2" t="s">
        <v>54</v>
      </c>
      <c r="R323" s="4" t="s">
        <v>51</v>
      </c>
      <c r="T323" s="7">
        <v>1060</v>
      </c>
      <c r="U323" s="8">
        <v>0.18814500000000001</v>
      </c>
      <c r="V323" s="6">
        <v>25.649999999999999</v>
      </c>
      <c r="W323" s="7">
        <f>IF(R323="","",(T323*(1-U323)*(1+AE323))+V323)</f>
        <v>1144.3861900000002</v>
      </c>
      <c r="Z323" s="9" t="str">
        <f>IF(S323="","",(X323*(1-Y323)*(1+AE323)))</f>
        <v/>
      </c>
      <c r="AA323" s="64">
        <f>IF(Eingabe!G323="x",libCalc!A323,IF(Eingabe!H323="x",libCalc!B323,IF(Eingabe!I323="x",libCalc!C323,"")))</f>
        <v>0.13200000000000001</v>
      </c>
      <c r="AB323" s="5">
        <f>IF(AA323="","",AA323*M323)</f>
        <v>0.32538</v>
      </c>
      <c r="AC323" s="10">
        <f>IF(AA323="","",N323*1000/(AA323*1000000))</f>
        <v>40.378787878787875</v>
      </c>
      <c r="AD323" s="11">
        <f>IF(AB323="","",MAX(Z323,W323)/AB323)</f>
        <v>3517.0760034421296</v>
      </c>
      <c r="AE323" s="8">
        <f ca="1">IF(N323="","",IF(LOOKUP(YEAR(C323),Teuerung!$A$4:$A$29,Teuerung!$D$4:$D$29)="",0,LOOKUP(YEAR(C323),Teuerung!$A$4:$A$29,Teuerung!$D$4:$D$29)))</f>
        <v>0.29999999999999999</v>
      </c>
      <c r="AF323" s="7">
        <f t="shared" ca="1" si="9"/>
        <v>1144.3861900000002</v>
      </c>
      <c r="AG323" s="2"/>
      <c r="AH323" s="1"/>
      <c r="AI323" s="1"/>
    </row>
    <row r="324">
      <c r="A324" s="2"/>
      <c r="B324" s="2"/>
      <c r="C324" s="3">
        <v>40807</v>
      </c>
      <c r="D324" s="1"/>
      <c r="E324" s="4" t="s">
        <v>51</v>
      </c>
      <c r="H324" s="4" t="s">
        <v>51</v>
      </c>
      <c r="K324" s="6">
        <v>0.23999999999999999</v>
      </c>
      <c r="L324" s="6">
        <v>0.55000000000000004</v>
      </c>
      <c r="M324" s="6">
        <v>2.7349999999999999</v>
      </c>
      <c r="N324" s="7">
        <v>5330</v>
      </c>
      <c r="P324" s="1">
        <v>1</v>
      </c>
      <c r="Q324" s="2" t="s">
        <v>54</v>
      </c>
      <c r="R324" s="4" t="s">
        <v>51</v>
      </c>
      <c r="T324" s="7">
        <v>1129</v>
      </c>
      <c r="U324" s="8">
        <v>0.18814500000000001</v>
      </c>
      <c r="V324" s="6">
        <v>25.649999999999999</v>
      </c>
      <c r="W324" s="7">
        <f>IF(R324="","",(T324*(1-U324)*(1+AE324))+V324)</f>
        <v>1217.2095835000002</v>
      </c>
      <c r="Z324" s="9" t="str">
        <f>IF(S324="","",(X324*(1-Y324)*(1+AE324)))</f>
        <v/>
      </c>
      <c r="AA324" s="64">
        <f>IF(Eingabe!G324="x",libCalc!A324,IF(Eingabe!H324="x",libCalc!B324,IF(Eingabe!I324="x",libCalc!C324,"")))</f>
        <v>0.13200000000000001</v>
      </c>
      <c r="AB324" s="5">
        <f>IF(AA324="","",AA324*M324)</f>
        <v>0.36102000000000001</v>
      </c>
      <c r="AC324" s="10">
        <f>IF(AA324="","",N324*1000/(AA324*1000000))</f>
        <v>40.378787878787875</v>
      </c>
      <c r="AD324" s="11">
        <f>IF(AB324="","",MAX(Z324,W324)/AB324)</f>
        <v>3371.5849080383364</v>
      </c>
      <c r="AE324" s="8">
        <f ca="1">IF(N324="","",IF(LOOKUP(YEAR(C324),Teuerung!$A$4:$A$29,Teuerung!$D$4:$D$29)="",0,LOOKUP(YEAR(C324),Teuerung!$A$4:$A$29,Teuerung!$D$4:$D$29)))</f>
        <v>0.29999999999999999</v>
      </c>
      <c r="AF324" s="7">
        <f t="shared" ca="1" si="9"/>
        <v>1217.2095835000002</v>
      </c>
      <c r="AG324" s="2"/>
      <c r="AH324" s="1"/>
      <c r="AI324" s="1"/>
    </row>
    <row r="325">
      <c r="A325" s="2"/>
      <c r="B325" s="2"/>
      <c r="C325" s="3">
        <v>40807</v>
      </c>
      <c r="D325" s="1"/>
      <c r="E325" s="4" t="s">
        <v>51</v>
      </c>
      <c r="H325" s="4" t="s">
        <v>51</v>
      </c>
      <c r="K325" s="6">
        <v>0.23999999999999999</v>
      </c>
      <c r="L325" s="6">
        <v>0.55000000000000004</v>
      </c>
      <c r="M325" s="6">
        <v>2.5550000000000002</v>
      </c>
      <c r="N325" s="7">
        <v>2500</v>
      </c>
      <c r="P325" s="1">
        <v>1</v>
      </c>
      <c r="Q325" s="2" t="s">
        <v>54</v>
      </c>
      <c r="R325" s="4" t="s">
        <v>51</v>
      </c>
      <c r="T325" s="7">
        <v>594</v>
      </c>
      <c r="U325" s="8">
        <v>0.18814500000000001</v>
      </c>
      <c r="V325" s="6">
        <v>25.649999999999999</v>
      </c>
      <c r="W325" s="7">
        <f>IF(R325="","",(T325*(1-U325)*(1+AE325))+V325)</f>
        <v>652.56443100000001</v>
      </c>
      <c r="Z325" s="9" t="str">
        <f>IF(S325="","",(X325*(1-Y325)*(1+AE325)))</f>
        <v/>
      </c>
      <c r="AA325" s="64">
        <f>IF(Eingabe!G325="x",libCalc!A325,IF(Eingabe!H325="x",libCalc!B325,IF(Eingabe!I325="x",libCalc!C325,"")))</f>
        <v>0.13200000000000001</v>
      </c>
      <c r="AB325" s="5">
        <f>IF(AA325="","",AA325*M325)</f>
        <v>0.33726000000000006</v>
      </c>
      <c r="AC325" s="10">
        <f>IF(AA325="","",N325*1000/(AA325*1000000))</f>
        <v>18.939393939393938</v>
      </c>
      <c r="AD325" s="11">
        <f>IF(AB325="","",MAX(Z325,W325)/AB325)</f>
        <v>1934.9001690090729</v>
      </c>
      <c r="AE325" s="8">
        <f ca="1">IF(N325="","",IF(LOOKUP(YEAR(C325),Teuerung!$A$4:$A$29,Teuerung!$D$4:$D$29)="",0,LOOKUP(YEAR(C325),Teuerung!$A$4:$A$29,Teuerung!$D$4:$D$29)))</f>
        <v>0.29999999999999999</v>
      </c>
      <c r="AF325" s="7">
        <f t="shared" ca="1" si="9"/>
        <v>652.56443100000001</v>
      </c>
      <c r="AG325" s="2"/>
      <c r="AH325" s="1"/>
      <c r="AI325" s="1"/>
    </row>
    <row r="326">
      <c r="A326" s="2"/>
      <c r="B326" s="2"/>
      <c r="C326" s="3">
        <v>40807</v>
      </c>
      <c r="D326" s="1"/>
      <c r="E326" s="4" t="s">
        <v>51</v>
      </c>
      <c r="H326" s="4" t="s">
        <v>51</v>
      </c>
      <c r="K326" s="6">
        <v>0.23999999999999999</v>
      </c>
      <c r="L326" s="6">
        <v>0.55000000000000004</v>
      </c>
      <c r="M326" s="6">
        <v>2.5150000000000001</v>
      </c>
      <c r="N326" s="7">
        <v>2500</v>
      </c>
      <c r="P326" s="1">
        <v>3</v>
      </c>
      <c r="Q326" s="2" t="s">
        <v>54</v>
      </c>
      <c r="R326" s="4" t="s">
        <v>51</v>
      </c>
      <c r="T326" s="7">
        <v>523</v>
      </c>
      <c r="U326" s="8">
        <v>0.18814500000000001</v>
      </c>
      <c r="V326" s="6">
        <v>25.649999999999999</v>
      </c>
      <c r="W326" s="7">
        <f>IF(R326="","",(T326*(1-U326)*(1+AE326))+V326)</f>
        <v>577.63021449999997</v>
      </c>
      <c r="Z326" s="9" t="str">
        <f>IF(S326="","",(X326*(1-Y326)*(1+AE326)))</f>
        <v/>
      </c>
      <c r="AA326" s="64">
        <f>IF(Eingabe!G326="x",libCalc!A326,IF(Eingabe!H326="x",libCalc!B326,IF(Eingabe!I326="x",libCalc!C326,"")))</f>
        <v>0.13200000000000001</v>
      </c>
      <c r="AB326" s="5">
        <f>IF(AA326="","",AA326*M326)</f>
        <v>0.33198000000000005</v>
      </c>
      <c r="AC326" s="10">
        <f>IF(AA326="","",N326*1000/(AA326*1000000))</f>
        <v>18.939393939393938</v>
      </c>
      <c r="AD326" s="11">
        <f>IF(AB326="","",MAX(Z326,W326)/AB326)</f>
        <v>1739.9548602325438</v>
      </c>
      <c r="AE326" s="8">
        <f ca="1">IF(N326="","",IF(LOOKUP(YEAR(C326),Teuerung!$A$4:$A$29,Teuerung!$D$4:$D$29)="",0,LOOKUP(YEAR(C326),Teuerung!$A$4:$A$29,Teuerung!$D$4:$D$29)))</f>
        <v>0.29999999999999999</v>
      </c>
      <c r="AF326" s="7">
        <f t="shared" ca="1" si="9"/>
        <v>1732.8906434999999</v>
      </c>
      <c r="AG326" s="2"/>
      <c r="AH326" s="1"/>
      <c r="AI326" s="1"/>
    </row>
    <row r="327">
      <c r="A327" s="2"/>
      <c r="B327" s="2"/>
      <c r="C327" s="3">
        <v>40807</v>
      </c>
      <c r="D327" s="1"/>
      <c r="E327" s="4" t="s">
        <v>51</v>
      </c>
      <c r="H327" s="4" t="s">
        <v>51</v>
      </c>
      <c r="K327" s="6">
        <v>0.23999999999999999</v>
      </c>
      <c r="L327" s="6">
        <v>0.55000000000000004</v>
      </c>
      <c r="M327" s="6">
        <v>2.6349999999999998</v>
      </c>
      <c r="N327" s="7">
        <v>2500</v>
      </c>
      <c r="P327" s="1">
        <v>1</v>
      </c>
      <c r="Q327" s="2" t="s">
        <v>54</v>
      </c>
      <c r="R327" s="4" t="s">
        <v>51</v>
      </c>
      <c r="T327" s="7">
        <v>599</v>
      </c>
      <c r="U327" s="8">
        <v>0.18814500000000001</v>
      </c>
      <c r="V327" s="6">
        <v>25.649999999999999</v>
      </c>
      <c r="W327" s="7">
        <f>IF(R327="","",(T327*(1-U327)*(1+AE327))+V327)</f>
        <v>657.84148849999997</v>
      </c>
      <c r="Z327" s="9" t="str">
        <f>IF(S327="","",(X327*(1-Y327)*(1+AE327)))</f>
        <v/>
      </c>
      <c r="AA327" s="64">
        <f>IF(Eingabe!G327="x",libCalc!A327,IF(Eingabe!H327="x",libCalc!B327,IF(Eingabe!I327="x",libCalc!C327,"")))</f>
        <v>0.13200000000000001</v>
      </c>
      <c r="AB327" s="5">
        <f>IF(AA327="","",AA327*M327)</f>
        <v>0.34781999999999996</v>
      </c>
      <c r="AC327" s="10">
        <f>IF(AA327="","",N327*1000/(AA327*1000000))</f>
        <v>18.939393939393938</v>
      </c>
      <c r="AD327" s="11">
        <f>IF(AB327="","",MAX(Z327,W327)/AB327)</f>
        <v>1891.3273776666092</v>
      </c>
      <c r="AE327" s="8">
        <f ca="1">IF(N327="","",IF(LOOKUP(YEAR(C327),Teuerung!$A$4:$A$29,Teuerung!$D$4:$D$29)="",0,LOOKUP(YEAR(C327),Teuerung!$A$4:$A$29,Teuerung!$D$4:$D$29)))</f>
        <v>0.29999999999999999</v>
      </c>
      <c r="AF327" s="7">
        <f t="shared" ca="1" si="9"/>
        <v>657.84148849999997</v>
      </c>
      <c r="AG327" s="2"/>
      <c r="AH327" s="1"/>
      <c r="AI327" s="1"/>
    </row>
    <row r="328">
      <c r="A328" s="2"/>
      <c r="B328" s="2"/>
      <c r="C328" s="3">
        <v>40807</v>
      </c>
      <c r="D328" s="1"/>
      <c r="E328" s="4" t="s">
        <v>51</v>
      </c>
      <c r="H328" s="4" t="s">
        <v>51</v>
      </c>
      <c r="K328" s="6">
        <v>0.23999999999999999</v>
      </c>
      <c r="L328" s="6">
        <v>0.55000000000000004</v>
      </c>
      <c r="M328" s="6">
        <v>2.7349999999999999</v>
      </c>
      <c r="N328" s="7">
        <v>2500</v>
      </c>
      <c r="P328" s="1">
        <v>2</v>
      </c>
      <c r="Q328" s="2" t="s">
        <v>54</v>
      </c>
      <c r="R328" s="4" t="s">
        <v>51</v>
      </c>
      <c r="T328" s="7">
        <v>563</v>
      </c>
      <c r="U328" s="8">
        <v>0.18814500000000001</v>
      </c>
      <c r="V328" s="6">
        <v>25.649999999999999</v>
      </c>
      <c r="W328" s="7">
        <f>IF(R328="","",(T328*(1-U328)*(1+AE328))+V328)</f>
        <v>619.84667449999995</v>
      </c>
      <c r="Z328" s="9" t="str">
        <f>IF(S328="","",(X328*(1-Y328)*(1+AE328)))</f>
        <v/>
      </c>
      <c r="AA328" s="64">
        <f>IF(Eingabe!G328="x",libCalc!A328,IF(Eingabe!H328="x",libCalc!B328,IF(Eingabe!I328="x",libCalc!C328,"")))</f>
        <v>0.13200000000000001</v>
      </c>
      <c r="AB328" s="5">
        <f>IF(AA328="","",AA328*M328)</f>
        <v>0.36102000000000001</v>
      </c>
      <c r="AC328" s="10">
        <f>IF(AA328="","",N328*1000/(AA328*1000000))</f>
        <v>18.939393939393938</v>
      </c>
      <c r="AD328" s="11">
        <f>IF(AB328="","",MAX(Z328,W328)/AB328)</f>
        <v>1716.931678300371</v>
      </c>
      <c r="AE328" s="8">
        <f ca="1">IF(N328="","",IF(LOOKUP(YEAR(C328),Teuerung!$A$4:$A$29,Teuerung!$D$4:$D$29)="",0,LOOKUP(YEAR(C328),Teuerung!$A$4:$A$29,Teuerung!$D$4:$D$29)))</f>
        <v>0.29999999999999999</v>
      </c>
      <c r="AF328" s="7">
        <f t="shared" ca="1" si="9"/>
        <v>1239.6933489999999</v>
      </c>
      <c r="AG328" s="2"/>
      <c r="AH328" s="1"/>
      <c r="AI328" s="1"/>
    </row>
    <row r="329">
      <c r="A329" s="2"/>
      <c r="B329" s="2"/>
      <c r="C329" s="3">
        <v>40807</v>
      </c>
      <c r="D329" s="1"/>
      <c r="E329" s="4" t="s">
        <v>51</v>
      </c>
      <c r="H329" s="4" t="s">
        <v>51</v>
      </c>
      <c r="K329" s="6">
        <v>0.23999999999999999</v>
      </c>
      <c r="L329" s="6">
        <v>0.55000000000000004</v>
      </c>
      <c r="M329" s="6">
        <v>2.625</v>
      </c>
      <c r="N329" s="7">
        <v>1700</v>
      </c>
      <c r="P329" s="1">
        <v>1</v>
      </c>
      <c r="Q329" s="2" t="s">
        <v>54</v>
      </c>
      <c r="R329" s="4" t="s">
        <v>51</v>
      </c>
      <c r="T329" s="7">
        <v>601</v>
      </c>
      <c r="U329" s="8">
        <v>0.18814500000000001</v>
      </c>
      <c r="V329" s="6">
        <v>25.649999999999999</v>
      </c>
      <c r="W329" s="7">
        <f>IF(R329="","",(T329*(1-U329)*(1+AE329))+V329)</f>
        <v>659.95231149999995</v>
      </c>
      <c r="Z329" s="9" t="str">
        <f>IF(S329="","",(X329*(1-Y329)*(1+AE329)))</f>
        <v/>
      </c>
      <c r="AA329" s="64">
        <f>IF(Eingabe!G329="x",libCalc!A329,IF(Eingabe!H329="x",libCalc!B329,IF(Eingabe!I329="x",libCalc!C329,"")))</f>
        <v>0.13200000000000001</v>
      </c>
      <c r="AB329" s="5">
        <f>IF(AA329="","",AA329*M329)</f>
        <v>0.34650000000000003</v>
      </c>
      <c r="AC329" s="10">
        <f>IF(AA329="","",N329*1000/(AA329*1000000))</f>
        <v>12.878787878787879</v>
      </c>
      <c r="AD329" s="11">
        <f>IF(AB329="","",MAX(Z329,W329)/AB329)</f>
        <v>1904.6242756132754</v>
      </c>
      <c r="AE329" s="8">
        <f ca="1">IF(N329="","",IF(LOOKUP(YEAR(C329),Teuerung!$A$4:$A$29,Teuerung!$D$4:$D$29)="",0,LOOKUP(YEAR(C329),Teuerung!$A$4:$A$29,Teuerung!$D$4:$D$29)))</f>
        <v>0.29999999999999999</v>
      </c>
      <c r="AF329" s="7">
        <f t="shared" ca="1" si="9"/>
        <v>659.95231149999995</v>
      </c>
      <c r="AG329" s="2"/>
      <c r="AH329" s="1"/>
      <c r="AI329" s="1"/>
    </row>
    <row r="330">
      <c r="A330" s="2"/>
      <c r="B330" s="2"/>
      <c r="C330" s="3">
        <v>40807</v>
      </c>
      <c r="D330" s="1"/>
      <c r="E330" s="4" t="s">
        <v>51</v>
      </c>
      <c r="H330" s="4" t="s">
        <v>51</v>
      </c>
      <c r="K330" s="6">
        <v>0.23999999999999999</v>
      </c>
      <c r="L330" s="6">
        <v>0.55000000000000004</v>
      </c>
      <c r="M330" s="6">
        <v>2.4950000000000001</v>
      </c>
      <c r="N330" s="7">
        <v>1700</v>
      </c>
      <c r="P330" s="1">
        <v>2</v>
      </c>
      <c r="Q330" s="2" t="s">
        <v>54</v>
      </c>
      <c r="R330" s="4" t="s">
        <v>51</v>
      </c>
      <c r="T330" s="7">
        <v>537</v>
      </c>
      <c r="U330" s="8">
        <v>0.18814500000000001</v>
      </c>
      <c r="V330" s="6">
        <v>25.649999999999999</v>
      </c>
      <c r="W330" s="7">
        <f>IF(R330="","",(T330*(1-U330)*(1+AE330))+V330)</f>
        <v>592.40597549999995</v>
      </c>
      <c r="Z330" s="9" t="str">
        <f>IF(S330="","",(X330*(1-Y330)*(1+AE330)))</f>
        <v/>
      </c>
      <c r="AA330" s="64">
        <f>IF(Eingabe!G330="x",libCalc!A330,IF(Eingabe!H330="x",libCalc!B330,IF(Eingabe!I330="x",libCalc!C330,"")))</f>
        <v>0.13200000000000001</v>
      </c>
      <c r="AB330" s="5">
        <f>IF(AA330="","",AA330*M330)</f>
        <v>0.32934000000000002</v>
      </c>
      <c r="AC330" s="10">
        <f>IF(AA330="","",N330*1000/(AA330*1000000))</f>
        <v>12.878787878787879</v>
      </c>
      <c r="AD330" s="11">
        <f>IF(AB330="","",MAX(Z330,W330)/AB330)</f>
        <v>1798.7671570413552</v>
      </c>
      <c r="AE330" s="8">
        <f ca="1">IF(N330="","",IF(LOOKUP(YEAR(C330),Teuerung!$A$4:$A$29,Teuerung!$D$4:$D$29)="",0,LOOKUP(YEAR(C330),Teuerung!$A$4:$A$29,Teuerung!$D$4:$D$29)))</f>
        <v>0.29999999999999999</v>
      </c>
      <c r="AF330" s="7">
        <f t="shared" ca="1" si="9"/>
        <v>1184.8119509999999</v>
      </c>
      <c r="AG330" s="2"/>
      <c r="AH330" s="1"/>
      <c r="AI330" s="1"/>
    </row>
    <row r="331">
      <c r="A331" s="2"/>
      <c r="B331" s="2"/>
      <c r="C331" s="3">
        <v>40807</v>
      </c>
      <c r="D331" s="1"/>
      <c r="E331" s="4" t="s">
        <v>51</v>
      </c>
      <c r="H331" s="4" t="s">
        <v>51</v>
      </c>
      <c r="K331" s="6">
        <v>0.23999999999999999</v>
      </c>
      <c r="L331" s="6">
        <v>0.55000000000000004</v>
      </c>
      <c r="M331" s="6">
        <v>2.5150000000000001</v>
      </c>
      <c r="N331" s="7">
        <v>1700</v>
      </c>
      <c r="P331" s="1">
        <v>1</v>
      </c>
      <c r="Q331" s="2" t="s">
        <v>54</v>
      </c>
      <c r="R331" s="4" t="s">
        <v>51</v>
      </c>
      <c r="T331" s="7">
        <v>589</v>
      </c>
      <c r="U331" s="8">
        <v>0.18814500000000001</v>
      </c>
      <c r="V331" s="6">
        <v>25.649999999999999</v>
      </c>
      <c r="W331" s="7">
        <f>IF(R331="","",(T331*(1-U331)*(1+AE331))+V331)</f>
        <v>647.28737349999994</v>
      </c>
      <c r="Z331" s="9" t="str">
        <f>IF(S331="","",(X331*(1-Y331)*(1+AE331)))</f>
        <v/>
      </c>
      <c r="AA331" s="64">
        <f>IF(Eingabe!G331="x",libCalc!A331,IF(Eingabe!H331="x",libCalc!B331,IF(Eingabe!I331="x",libCalc!C331,"")))</f>
        <v>0.13200000000000001</v>
      </c>
      <c r="AB331" s="5">
        <f>IF(AA331="","",AA331*M331)</f>
        <v>0.33198000000000005</v>
      </c>
      <c r="AC331" s="10">
        <f>IF(AA331="","",N331*1000/(AA331*1000000))</f>
        <v>12.878787878787879</v>
      </c>
      <c r="AD331" s="11">
        <f>IF(AB331="","",MAX(Z331,W331)/AB331)</f>
        <v>1949.778220073498</v>
      </c>
      <c r="AE331" s="8">
        <f ca="1">IF(N331="","",IF(LOOKUP(YEAR(C331),Teuerung!$A$4:$A$29,Teuerung!$D$4:$D$29)="",0,LOOKUP(YEAR(C331),Teuerung!$A$4:$A$29,Teuerung!$D$4:$D$29)))</f>
        <v>0.29999999999999999</v>
      </c>
      <c r="AF331" s="7">
        <f t="shared" ca="1" si="9"/>
        <v>647.28737349999994</v>
      </c>
      <c r="AG331" s="2"/>
      <c r="AH331" s="1"/>
      <c r="AI331" s="1"/>
    </row>
    <row r="332">
      <c r="A332" s="2"/>
      <c r="B332" s="2"/>
      <c r="C332" s="3">
        <v>40807</v>
      </c>
      <c r="D332" s="1"/>
      <c r="E332" s="4" t="s">
        <v>51</v>
      </c>
      <c r="H332" s="4" t="s">
        <v>51</v>
      </c>
      <c r="K332" s="6">
        <v>0.23999999999999999</v>
      </c>
      <c r="L332" s="6">
        <v>0.55000000000000004</v>
      </c>
      <c r="M332" s="6">
        <v>2.665</v>
      </c>
      <c r="N332" s="7">
        <v>1700</v>
      </c>
      <c r="P332" s="1">
        <v>1</v>
      </c>
      <c r="Q332" s="2" t="s">
        <v>54</v>
      </c>
      <c r="R332" s="4" t="s">
        <v>51</v>
      </c>
      <c r="T332" s="7">
        <v>605</v>
      </c>
      <c r="U332" s="8">
        <v>0.18814500000000001</v>
      </c>
      <c r="V332" s="6">
        <v>25.649999999999999</v>
      </c>
      <c r="W332" s="7">
        <f>IF(R332="","",(T332*(1-U332)*(1+AE332))+V332)</f>
        <v>664.17395750000003</v>
      </c>
      <c r="Z332" s="9" t="str">
        <f>IF(S332="","",(X332*(1-Y332)*(1+AE332)))</f>
        <v/>
      </c>
      <c r="AA332" s="64">
        <f>IF(Eingabe!G332="x",libCalc!A332,IF(Eingabe!H332="x",libCalc!B332,IF(Eingabe!I332="x",libCalc!C332,"")))</f>
        <v>0.13200000000000001</v>
      </c>
      <c r="AB332" s="5">
        <f>IF(AA332="","",AA332*M332)</f>
        <v>0.35178000000000004</v>
      </c>
      <c r="AC332" s="10">
        <f>IF(AA332="","",N332*1000/(AA332*1000000))</f>
        <v>12.878787878787879</v>
      </c>
      <c r="AD332" s="11">
        <f>IF(AB332="","",MAX(Z332,W332)/AB332)</f>
        <v>1888.0378574677354</v>
      </c>
      <c r="AE332" s="8">
        <f ca="1">IF(N332="","",IF(LOOKUP(YEAR(C332),Teuerung!$A$4:$A$29,Teuerung!$D$4:$D$29)="",0,LOOKUP(YEAR(C332),Teuerung!$A$4:$A$29,Teuerung!$D$4:$D$29)))</f>
        <v>0.29999999999999999</v>
      </c>
      <c r="AF332" s="7">
        <f t="shared" ca="1" si="9"/>
        <v>664.17395750000003</v>
      </c>
      <c r="AG332" s="2"/>
      <c r="AH332" s="1"/>
      <c r="AI332" s="1"/>
    </row>
    <row r="333">
      <c r="A333" s="2"/>
      <c r="B333" s="2"/>
      <c r="C333" s="3">
        <v>40807</v>
      </c>
      <c r="D333" s="1"/>
      <c r="E333" s="4" t="s">
        <v>51</v>
      </c>
      <c r="H333" s="4" t="s">
        <v>51</v>
      </c>
      <c r="K333" s="6">
        <v>0.23999999999999999</v>
      </c>
      <c r="L333" s="6">
        <v>0.55000000000000004</v>
      </c>
      <c r="M333" s="6">
        <v>2.6000000000000001</v>
      </c>
      <c r="N333" s="7">
        <v>1700</v>
      </c>
      <c r="P333" s="1">
        <v>1</v>
      </c>
      <c r="Q333" s="2" t="s">
        <v>54</v>
      </c>
      <c r="R333" s="4" t="s">
        <v>51</v>
      </c>
      <c r="T333" s="7">
        <v>598</v>
      </c>
      <c r="U333" s="8">
        <v>0.18814500000000001</v>
      </c>
      <c r="V333" s="6">
        <v>25.649999999999999</v>
      </c>
      <c r="W333" s="7">
        <f>IF(R333="","",(T333*(1-U333)*(1+AE333))+V333)</f>
        <v>656.78607699999998</v>
      </c>
      <c r="Z333" s="9" t="str">
        <f>IF(S333="","",(X333*(1-Y333)*(1+AE333)))</f>
        <v/>
      </c>
      <c r="AA333" s="64">
        <f>IF(Eingabe!G333="x",libCalc!A333,IF(Eingabe!H333="x",libCalc!B333,IF(Eingabe!I333="x",libCalc!C333,"")))</f>
        <v>0.13200000000000001</v>
      </c>
      <c r="AB333" s="5">
        <f>IF(AA333="","",AA333*M333)</f>
        <v>0.34320000000000001</v>
      </c>
      <c r="AC333" s="10">
        <f>IF(AA333="","",N333*1000/(AA333*1000000))</f>
        <v>12.878787878787879</v>
      </c>
      <c r="AD333" s="11">
        <f>IF(AB333="","",MAX(Z333,W333)/AB333)</f>
        <v>1913.7123455710955</v>
      </c>
      <c r="AE333" s="8">
        <f ca="1">IF(N333="","",IF(LOOKUP(YEAR(C333),Teuerung!$A$4:$A$29,Teuerung!$D$4:$D$29)="",0,LOOKUP(YEAR(C333),Teuerung!$A$4:$A$29,Teuerung!$D$4:$D$29)))</f>
        <v>0.29999999999999999</v>
      </c>
      <c r="AF333" s="7">
        <f t="shared" ca="1" si="9"/>
        <v>656.78607699999998</v>
      </c>
      <c r="AG333" s="2"/>
      <c r="AH333" s="1"/>
      <c r="AI333" s="1"/>
    </row>
    <row r="334">
      <c r="A334" s="2"/>
      <c r="B334" s="2"/>
      <c r="C334" s="3">
        <v>40807</v>
      </c>
      <c r="D334" s="1"/>
      <c r="E334" s="4" t="s">
        <v>51</v>
      </c>
      <c r="H334" s="4" t="s">
        <v>51</v>
      </c>
      <c r="K334" s="6">
        <v>0.23999999999999999</v>
      </c>
      <c r="L334" s="6">
        <v>0.55000000000000004</v>
      </c>
      <c r="M334" s="6">
        <v>2.7349999999999999</v>
      </c>
      <c r="N334" s="7">
        <v>3800</v>
      </c>
      <c r="P334" s="1">
        <v>1</v>
      </c>
      <c r="Q334" s="2" t="s">
        <v>54</v>
      </c>
      <c r="R334" s="4" t="s">
        <v>51</v>
      </c>
      <c r="T334" s="7">
        <v>755</v>
      </c>
      <c r="U334" s="8">
        <v>0.18814500000000001</v>
      </c>
      <c r="V334" s="6">
        <v>25.649999999999999</v>
      </c>
      <c r="W334" s="7">
        <f>IF(R334="","",(T334*(1-U334)*(1+AE334))+V334)</f>
        <v>822.48568249999994</v>
      </c>
      <c r="Z334" s="9" t="str">
        <f>IF(S334="","",(X334*(1-Y334)*(1+AE334)))</f>
        <v/>
      </c>
      <c r="AA334" s="64">
        <f>IF(Eingabe!G334="x",libCalc!A334,IF(Eingabe!H334="x",libCalc!B334,IF(Eingabe!I334="x",libCalc!C334,"")))</f>
        <v>0.13200000000000001</v>
      </c>
      <c r="AB334" s="5">
        <f>IF(AA334="","",AA334*M334)</f>
        <v>0.36102000000000001</v>
      </c>
      <c r="AC334" s="10">
        <f>IF(AA334="","",N334*1000/(AA334*1000000))</f>
        <v>28.787878787878789</v>
      </c>
      <c r="AD334" s="11">
        <f>IF(AB334="","",MAX(Z334,W334)/AB334)</f>
        <v>2278.2274735471715</v>
      </c>
      <c r="AE334" s="8">
        <f ca="1">IF(N334="","",IF(LOOKUP(YEAR(C334),Teuerung!$A$4:$A$29,Teuerung!$D$4:$D$29)="",0,LOOKUP(YEAR(C334),Teuerung!$A$4:$A$29,Teuerung!$D$4:$D$29)))</f>
        <v>0.29999999999999999</v>
      </c>
      <c r="AF334" s="7">
        <f t="shared" ca="1" si="9"/>
        <v>822.48568249999994</v>
      </c>
      <c r="AG334" s="2"/>
      <c r="AH334" s="1"/>
      <c r="AI334" s="1"/>
    </row>
    <row r="335">
      <c r="A335" s="2"/>
      <c r="B335" s="2"/>
      <c r="C335" s="3">
        <v>40807</v>
      </c>
      <c r="D335" s="1"/>
      <c r="E335" s="4" t="s">
        <v>51</v>
      </c>
      <c r="H335" s="4" t="s">
        <v>51</v>
      </c>
      <c r="K335" s="6">
        <v>0.23999999999999999</v>
      </c>
      <c r="L335" s="6">
        <v>0.40000000000000002</v>
      </c>
      <c r="M335" s="6">
        <v>2.54</v>
      </c>
      <c r="N335" s="7">
        <v>1700</v>
      </c>
      <c r="P335" s="1">
        <v>2</v>
      </c>
      <c r="Q335" s="2" t="s">
        <v>54</v>
      </c>
      <c r="R335" s="4" t="s">
        <v>51</v>
      </c>
      <c r="T335" s="7">
        <v>475</v>
      </c>
      <c r="U335" s="8">
        <v>0.18814500000000001</v>
      </c>
      <c r="V335" s="6">
        <v>25.649999999999999</v>
      </c>
      <c r="W335" s="7">
        <f>IF(R335="","",(T335*(1-U335)*(1+AE335))+V335)</f>
        <v>526.97046250000005</v>
      </c>
      <c r="Z335" s="9" t="str">
        <f>IF(S335="","",(X335*(1-Y335)*(1+AE335)))</f>
        <v/>
      </c>
      <c r="AA335" s="64">
        <f>IF(Eingabe!G335="x",libCalc!A335,IF(Eingabe!H335="x",libCalc!B335,IF(Eingabe!I335="x",libCalc!C335,"")))</f>
        <v>0.096000000000000002</v>
      </c>
      <c r="AB335" s="5">
        <f>IF(AA335="","",AA335*M335)</f>
        <v>0.24384</v>
      </c>
      <c r="AC335" s="10">
        <f>IF(AA335="","",N335*1000/(AA335*1000000))</f>
        <v>17.708333333333332</v>
      </c>
      <c r="AD335" s="11">
        <f>IF(AB335="","",MAX(Z335,W335)/AB335)</f>
        <v>2161.1321460793965</v>
      </c>
      <c r="AE335" s="8">
        <f ca="1">IF(N335="","",IF(LOOKUP(YEAR(C335),Teuerung!$A$4:$A$29,Teuerung!$D$4:$D$29)="",0,LOOKUP(YEAR(C335),Teuerung!$A$4:$A$29,Teuerung!$D$4:$D$29)))</f>
        <v>0.29999999999999999</v>
      </c>
      <c r="AF335" s="7">
        <f t="shared" ca="1" si="9"/>
        <v>1053.9409250000001</v>
      </c>
      <c r="AG335" s="2"/>
      <c r="AH335" s="1"/>
      <c r="AI335" s="1"/>
    </row>
    <row r="336">
      <c r="A336" s="2"/>
      <c r="B336" s="2"/>
      <c r="C336" s="3">
        <v>40807</v>
      </c>
      <c r="D336" s="1"/>
      <c r="E336" s="4" t="s">
        <v>51</v>
      </c>
      <c r="H336" s="4" t="s">
        <v>51</v>
      </c>
      <c r="K336" s="6">
        <v>0.23999999999999999</v>
      </c>
      <c r="L336" s="6">
        <v>0.40000000000000002</v>
      </c>
      <c r="M336" s="6">
        <v>2.6549999999999998</v>
      </c>
      <c r="N336" s="7">
        <v>1700</v>
      </c>
      <c r="P336" s="1">
        <v>1</v>
      </c>
      <c r="Q336" s="2" t="s">
        <v>54</v>
      </c>
      <c r="R336" s="4" t="s">
        <v>51</v>
      </c>
      <c r="T336" s="7">
        <v>535</v>
      </c>
      <c r="U336" s="8">
        <v>0.18814500000000001</v>
      </c>
      <c r="V336" s="6">
        <v>25.649999999999999</v>
      </c>
      <c r="W336" s="7">
        <f>IF(R336="","",(T336*(1-U336)*(1+AE336))+V336)</f>
        <v>590.29515249999997</v>
      </c>
      <c r="Z336" s="9" t="str">
        <f>IF(S336="","",(X336*(1-Y336)*(1+AE336)))</f>
        <v/>
      </c>
      <c r="AA336" s="64">
        <f>IF(Eingabe!G336="x",libCalc!A336,IF(Eingabe!H336="x",libCalc!B336,IF(Eingabe!I336="x",libCalc!C336,"")))</f>
        <v>0.096000000000000002</v>
      </c>
      <c r="AB336" s="5">
        <f>IF(AA336="","",AA336*M336)</f>
        <v>0.25488</v>
      </c>
      <c r="AC336" s="10">
        <f>IF(AA336="","",N336*1000/(AA336*1000000))</f>
        <v>17.708333333333332</v>
      </c>
      <c r="AD336" s="11">
        <f>IF(AB336="","",MAX(Z336,W336)/AB336)</f>
        <v>2315.9728205430006</v>
      </c>
      <c r="AE336" s="8">
        <f ca="1">IF(N336="","",IF(LOOKUP(YEAR(C336),Teuerung!$A$4:$A$29,Teuerung!$D$4:$D$29)="",0,LOOKUP(YEAR(C336),Teuerung!$A$4:$A$29,Teuerung!$D$4:$D$29)))</f>
        <v>0.29999999999999999</v>
      </c>
      <c r="AF336" s="7">
        <f t="shared" ca="1" si="9"/>
        <v>590.29515249999997</v>
      </c>
      <c r="AG336" s="2"/>
      <c r="AH336" s="1"/>
      <c r="AI336" s="1"/>
    </row>
    <row r="337">
      <c r="A337" s="2"/>
      <c r="B337" s="2"/>
      <c r="C337" s="3">
        <v>40807</v>
      </c>
      <c r="D337" s="1"/>
      <c r="E337" s="4" t="s">
        <v>51</v>
      </c>
      <c r="H337" s="4" t="s">
        <v>51</v>
      </c>
      <c r="K337" s="6">
        <v>0.23999999999999999</v>
      </c>
      <c r="L337" s="6">
        <v>0.40000000000000002</v>
      </c>
      <c r="M337" s="6">
        <v>2.6600000000000001</v>
      </c>
      <c r="N337" s="7">
        <v>4000</v>
      </c>
      <c r="P337" s="1">
        <v>2</v>
      </c>
      <c r="Q337" s="2" t="s">
        <v>54</v>
      </c>
      <c r="R337" s="4" t="s">
        <v>51</v>
      </c>
      <c r="T337" s="7">
        <v>896</v>
      </c>
      <c r="U337" s="8">
        <v>0.18814500000000001</v>
      </c>
      <c r="V337" s="6">
        <v>25.649999999999999</v>
      </c>
      <c r="W337" s="7">
        <f>IF(R337="","",(T337*(1-U337)*(1+AE337))+V337)</f>
        <v>971.29870400000004</v>
      </c>
      <c r="Z337" s="9" t="str">
        <f>IF(S337="","",(X337*(1-Y337)*(1+AE337)))</f>
        <v/>
      </c>
      <c r="AA337" s="64">
        <f>IF(Eingabe!G337="x",libCalc!A337,IF(Eingabe!H337="x",libCalc!B337,IF(Eingabe!I337="x",libCalc!C337,"")))</f>
        <v>0.096000000000000002</v>
      </c>
      <c r="AB337" s="5">
        <f>IF(AA337="","",AA337*M337)</f>
        <v>0.25536000000000003</v>
      </c>
      <c r="AC337" s="10">
        <f>IF(AA337="","",N337*1000/(AA337*1000000))</f>
        <v>41.666666666666664</v>
      </c>
      <c r="AD337" s="11">
        <f>IF(AB337="","",MAX(Z337,W337)/AB337)</f>
        <v>3803.6446741854634</v>
      </c>
      <c r="AE337" s="8">
        <f ca="1">IF(N337="","",IF(LOOKUP(YEAR(C337),Teuerung!$A$4:$A$29,Teuerung!$D$4:$D$29)="",0,LOOKUP(YEAR(C337),Teuerung!$A$4:$A$29,Teuerung!$D$4:$D$29)))</f>
        <v>0.29999999999999999</v>
      </c>
      <c r="AF337" s="7">
        <f t="shared" ca="1" si="9"/>
        <v>1942.5974080000001</v>
      </c>
      <c r="AG337" s="2"/>
      <c r="AH337" s="1"/>
      <c r="AI337" s="1"/>
    </row>
    <row r="338">
      <c r="A338" s="2"/>
      <c r="B338" s="2"/>
      <c r="C338" s="3">
        <v>40807</v>
      </c>
      <c r="D338" s="1"/>
      <c r="E338" s="4" t="s">
        <v>51</v>
      </c>
      <c r="H338" s="4" t="s">
        <v>51</v>
      </c>
      <c r="K338" s="6">
        <v>0.23999999999999999</v>
      </c>
      <c r="L338" s="6">
        <v>0.40000000000000002</v>
      </c>
      <c r="M338" s="6">
        <v>2.5350000000000001</v>
      </c>
      <c r="N338" s="7">
        <v>4000</v>
      </c>
      <c r="P338" s="1">
        <v>4</v>
      </c>
      <c r="Q338" s="2" t="s">
        <v>54</v>
      </c>
      <c r="R338" s="4" t="s">
        <v>51</v>
      </c>
      <c r="T338" s="7">
        <v>845</v>
      </c>
      <c r="U338" s="8">
        <v>0.18814500000000001</v>
      </c>
      <c r="V338" s="6">
        <v>25.649999999999999</v>
      </c>
      <c r="W338" s="7">
        <f>IF(R338="","",(T338*(1-U338)*(1+AE338))+V338)</f>
        <v>917.47271750000004</v>
      </c>
      <c r="Z338" s="9" t="str">
        <f>IF(S338="","",(X338*(1-Y338)*(1+AE338)))</f>
        <v/>
      </c>
      <c r="AA338" s="64">
        <f>IF(Eingabe!G338="x",libCalc!A338,IF(Eingabe!H338="x",libCalc!B338,IF(Eingabe!I338="x",libCalc!C338,"")))</f>
        <v>0.096000000000000002</v>
      </c>
      <c r="AB338" s="5">
        <f>IF(AA338="","",AA338*M338)</f>
        <v>0.24336000000000002</v>
      </c>
      <c r="AC338" s="10">
        <f>IF(AA338="","",N338*1000/(AA338*1000000))</f>
        <v>41.666666666666664</v>
      </c>
      <c r="AD338" s="11">
        <f>IF(AB338="","",MAX(Z338,W338)/AB338)</f>
        <v>3770.0226721729123</v>
      </c>
      <c r="AE338" s="8">
        <f ca="1">IF(N338="","",IF(LOOKUP(YEAR(C338),Teuerung!$A$4:$A$29,Teuerung!$D$4:$D$29)="",0,LOOKUP(YEAR(C338),Teuerung!$A$4:$A$29,Teuerung!$D$4:$D$29)))</f>
        <v>0.29999999999999999</v>
      </c>
      <c r="AF338" s="7">
        <f t="shared" ca="1" si="9"/>
        <v>3669.8908700000002</v>
      </c>
      <c r="AG338" s="2"/>
      <c r="AH338" s="1"/>
      <c r="AI338" s="1"/>
    </row>
    <row r="339">
      <c r="A339" s="2"/>
      <c r="B339" s="2"/>
      <c r="C339" s="3">
        <v>40807</v>
      </c>
      <c r="D339" s="1"/>
      <c r="E339" s="4" t="s">
        <v>51</v>
      </c>
      <c r="H339" s="4" t="s">
        <v>51</v>
      </c>
      <c r="K339" s="6">
        <v>0.23999999999999999</v>
      </c>
      <c r="L339" s="6">
        <v>0.40000000000000002</v>
      </c>
      <c r="M339" s="6">
        <v>2.6600000000000001</v>
      </c>
      <c r="N339" s="7">
        <v>4650</v>
      </c>
      <c r="P339" s="1">
        <v>1</v>
      </c>
      <c r="Q339" s="2" t="s">
        <v>54</v>
      </c>
      <c r="R339" s="4" t="s">
        <v>51</v>
      </c>
      <c r="T339" s="7">
        <v>1030</v>
      </c>
      <c r="U339" s="8">
        <v>0.18814500000000001</v>
      </c>
      <c r="V339" s="6">
        <v>25.649999999999999</v>
      </c>
      <c r="W339" s="7">
        <f>IF(R339="","",(T339*(1-U339)*(1+AE339))+V339)</f>
        <v>1112.7238450000002</v>
      </c>
      <c r="Z339" s="9" t="str">
        <f>IF(S339="","",(X339*(1-Y339)*(1+AE339)))</f>
        <v/>
      </c>
      <c r="AA339" s="64">
        <f>IF(Eingabe!G339="x",libCalc!A339,IF(Eingabe!H339="x",libCalc!B339,IF(Eingabe!I339="x",libCalc!C339,"")))</f>
        <v>0.096000000000000002</v>
      </c>
      <c r="AB339" s="5">
        <f>IF(AA339="","",AA339*M339)</f>
        <v>0.25536000000000003</v>
      </c>
      <c r="AC339" s="10">
        <f>IF(AA339="","",N339*1000/(AA339*1000000))</f>
        <v>48.4375</v>
      </c>
      <c r="AD339" s="11">
        <f>IF(AB339="","",MAX(Z339,W339)/AB339)</f>
        <v>4357.471197525063</v>
      </c>
      <c r="AE339" s="8">
        <f ca="1">IF(N339="","",IF(LOOKUP(YEAR(C339),Teuerung!$A$4:$A$29,Teuerung!$D$4:$D$29)="",0,LOOKUP(YEAR(C339),Teuerung!$A$4:$A$29,Teuerung!$D$4:$D$29)))</f>
        <v>0.29999999999999999</v>
      </c>
      <c r="AF339" s="7">
        <f t="shared" ref="AF339:AF402" ca="1" si="10">IF(P339="","",P339*MAX(W339,Z339))</f>
        <v>1112.7238450000002</v>
      </c>
      <c r="AG339" s="2"/>
      <c r="AH339" s="1"/>
      <c r="AI339" s="1"/>
    </row>
    <row r="340">
      <c r="A340" s="2"/>
      <c r="B340" s="2"/>
      <c r="C340" s="3">
        <v>40807</v>
      </c>
      <c r="D340" s="1"/>
      <c r="E340" s="4" t="s">
        <v>51</v>
      </c>
      <c r="H340" s="4" t="s">
        <v>51</v>
      </c>
      <c r="K340" s="6">
        <v>0.23999999999999999</v>
      </c>
      <c r="L340" s="6">
        <v>0.40000000000000002</v>
      </c>
      <c r="M340" s="6">
        <v>2.6600000000000001</v>
      </c>
      <c r="N340" s="7">
        <v>1100</v>
      </c>
      <c r="P340" s="1">
        <v>1</v>
      </c>
      <c r="Q340" s="2" t="s">
        <v>54</v>
      </c>
      <c r="R340" s="4" t="s">
        <v>51</v>
      </c>
      <c r="T340" s="7">
        <v>536</v>
      </c>
      <c r="U340" s="8">
        <v>0.18814500000000001</v>
      </c>
      <c r="V340" s="6">
        <v>25.649999999999999</v>
      </c>
      <c r="W340" s="7">
        <f>IF(R340="","",(T340*(1-U340)*(1+AE340))+V340)</f>
        <v>591.35056399999996</v>
      </c>
      <c r="Z340" s="9" t="str">
        <f>IF(S340="","",(X340*(1-Y340)*(1+AE340)))</f>
        <v/>
      </c>
      <c r="AA340" s="64">
        <f>IF(Eingabe!G340="x",libCalc!A340,IF(Eingabe!H340="x",libCalc!B340,IF(Eingabe!I340="x",libCalc!C340,"")))</f>
        <v>0.096000000000000002</v>
      </c>
      <c r="AB340" s="5">
        <f>IF(AA340="","",AA340*M340)</f>
        <v>0.25536000000000003</v>
      </c>
      <c r="AC340" s="10">
        <f>IF(AA340="","",N340*1000/(AA340*1000000))</f>
        <v>11.458333333333334</v>
      </c>
      <c r="AD340" s="11">
        <f>IF(AB340="","",MAX(Z340,W340)/AB340)</f>
        <v>2315.7525219298241</v>
      </c>
      <c r="AE340" s="8">
        <f ca="1">IF(N340="","",IF(LOOKUP(YEAR(C340),Teuerung!$A$4:$A$29,Teuerung!$D$4:$D$29)="",0,LOOKUP(YEAR(C340),Teuerung!$A$4:$A$29,Teuerung!$D$4:$D$29)))</f>
        <v>0.29999999999999999</v>
      </c>
      <c r="AF340" s="7">
        <f t="shared" ca="1" si="10"/>
        <v>591.35056399999996</v>
      </c>
      <c r="AG340" s="2"/>
      <c r="AH340" s="1"/>
      <c r="AI340" s="1"/>
    </row>
    <row r="341">
      <c r="A341" s="2"/>
      <c r="B341" s="2"/>
      <c r="C341" s="3">
        <v>40807</v>
      </c>
      <c r="D341" s="1"/>
      <c r="E341" s="4" t="s">
        <v>51</v>
      </c>
      <c r="H341" s="4" t="s">
        <v>51</v>
      </c>
      <c r="K341" s="6">
        <v>0.23999999999999999</v>
      </c>
      <c r="L341" s="6">
        <v>0.40000000000000002</v>
      </c>
      <c r="M341" s="6">
        <v>2.54</v>
      </c>
      <c r="N341" s="7">
        <v>2500</v>
      </c>
      <c r="P341" s="1">
        <v>3</v>
      </c>
      <c r="Q341" s="2" t="s">
        <v>54</v>
      </c>
      <c r="R341" s="4" t="s">
        <v>51</v>
      </c>
      <c r="T341" s="7">
        <v>522</v>
      </c>
      <c r="U341" s="8">
        <v>0.18814500000000001</v>
      </c>
      <c r="V341" s="6">
        <v>25.649999999999999</v>
      </c>
      <c r="W341" s="7">
        <f>IF(R341="","",(T341*(1-U341)*(1+AE341))+V341)</f>
        <v>576.57480299999997</v>
      </c>
      <c r="Z341" s="9" t="str">
        <f>IF(S341="","",(X341*(1-Y341)*(1+AE341)))</f>
        <v/>
      </c>
      <c r="AA341" s="64">
        <f>IF(Eingabe!G341="x",libCalc!A341,IF(Eingabe!H341="x",libCalc!B341,IF(Eingabe!I341="x",libCalc!C341,"")))</f>
        <v>0.096000000000000002</v>
      </c>
      <c r="AB341" s="5">
        <f>IF(AA341="","",AA341*M341)</f>
        <v>0.24384</v>
      </c>
      <c r="AC341" s="10">
        <f>IF(AA341="","",N341*1000/(AA341*1000000))</f>
        <v>26.041666666666668</v>
      </c>
      <c r="AD341" s="11">
        <f>IF(AB341="","",MAX(Z341,W341)/AB341)</f>
        <v>2364.5620201771653</v>
      </c>
      <c r="AE341" s="8">
        <f ca="1">IF(N341="","",IF(LOOKUP(YEAR(C341),Teuerung!$A$4:$A$29,Teuerung!$D$4:$D$29)="",0,LOOKUP(YEAR(C341),Teuerung!$A$4:$A$29,Teuerung!$D$4:$D$29)))</f>
        <v>0.29999999999999999</v>
      </c>
      <c r="AF341" s="7">
        <f t="shared" ca="1" si="10"/>
        <v>1729.7244089999999</v>
      </c>
      <c r="AG341" s="2"/>
      <c r="AH341" s="1"/>
      <c r="AI341" s="1"/>
    </row>
    <row r="342">
      <c r="A342" s="2"/>
      <c r="B342" s="2"/>
      <c r="C342" s="3">
        <v>40872</v>
      </c>
      <c r="D342" s="1"/>
      <c r="E342" s="4" t="s">
        <v>51</v>
      </c>
      <c r="H342" s="4" t="s">
        <v>51</v>
      </c>
      <c r="K342" s="6">
        <v>0.29999999999999999</v>
      </c>
      <c r="L342" s="6">
        <v>0.29999999999999999</v>
      </c>
      <c r="M342" s="6">
        <v>3.0499999999999998</v>
      </c>
      <c r="N342" s="7">
        <v>1900</v>
      </c>
      <c r="P342" s="1">
        <v>1</v>
      </c>
      <c r="Q342" s="2" t="s">
        <v>54</v>
      </c>
      <c r="R342" s="4" t="s">
        <v>51</v>
      </c>
      <c r="T342" s="7">
        <v>523</v>
      </c>
      <c r="W342" s="7">
        <f>IF(R342="","",(T342*(1-U342)*(1+AE342))+V342)</f>
        <v>679.89999999999998</v>
      </c>
      <c r="Z342" s="9" t="str">
        <f>IF(S342="","",(X342*(1-Y342)*(1+AE342)))</f>
        <v/>
      </c>
      <c r="AA342" s="64">
        <f>IF(Eingabe!G342="x",libCalc!A342,IF(Eingabe!H342="x",libCalc!B342,IF(Eingabe!I342="x",libCalc!C342,"")))</f>
        <v>0.089999999999999997</v>
      </c>
      <c r="AB342" s="5">
        <f>IF(AA342="","",AA342*M342)</f>
        <v>0.27449999999999997</v>
      </c>
      <c r="AC342" s="10">
        <f>IF(AA342="","",N342*1000/(AA342*1000000))</f>
        <v>21.111111111111111</v>
      </c>
      <c r="AD342" s="11">
        <f>IF(AB342="","",MAX(Z342,W342)/AB342)</f>
        <v>2476.8670309653917</v>
      </c>
      <c r="AE342" s="8">
        <f ca="1">IF(N342="","",IF(LOOKUP(YEAR(C342),Teuerung!$A$4:$A$29,Teuerung!$D$4:$D$29)="",0,LOOKUP(YEAR(C342),Teuerung!$A$4:$A$29,Teuerung!$D$4:$D$29)))</f>
        <v>0.29999999999999999</v>
      </c>
      <c r="AF342" s="7">
        <f t="shared" ca="1" si="10"/>
        <v>679.89999999999998</v>
      </c>
      <c r="AG342" s="2"/>
      <c r="AH342" s="1"/>
      <c r="AI342" s="1"/>
    </row>
    <row r="343">
      <c r="A343" s="2"/>
      <c r="B343" s="2"/>
      <c r="C343" s="3">
        <v>40872</v>
      </c>
      <c r="D343" s="1"/>
      <c r="E343" s="4" t="s">
        <v>51</v>
      </c>
      <c r="H343" s="4" t="s">
        <v>51</v>
      </c>
      <c r="K343" s="6">
        <v>0.40000000000000002</v>
      </c>
      <c r="L343" s="6">
        <v>0.40000000000000002</v>
      </c>
      <c r="M343" s="6">
        <v>3.48</v>
      </c>
      <c r="N343" s="7">
        <v>4600</v>
      </c>
      <c r="P343" s="1">
        <v>1</v>
      </c>
      <c r="Q343" s="2" t="s">
        <v>54</v>
      </c>
      <c r="R343" s="4" t="s">
        <v>51</v>
      </c>
      <c r="T343" s="7">
        <v>792</v>
      </c>
      <c r="W343" s="7">
        <f>IF(R343="","",(T343*(1-U343)*(1+AE343))+V343)</f>
        <v>1029.6000000000001</v>
      </c>
      <c r="Z343" s="9" t="str">
        <f>IF(S343="","",(X343*(1-Y343)*(1+AE343)))</f>
        <v/>
      </c>
      <c r="AA343" s="64">
        <f>IF(Eingabe!G343="x",libCalc!A343,IF(Eingabe!H343="x",libCalc!B343,IF(Eingabe!I343="x",libCalc!C343,"")))</f>
        <v>0.16000000000000003</v>
      </c>
      <c r="AB343" s="5">
        <f>IF(AA343="","",AA343*M343)</f>
        <v>0.55680000000000007</v>
      </c>
      <c r="AC343" s="10">
        <f>IF(AA343="","",N343*1000/(AA343*1000000))</f>
        <v>28.749999999999996</v>
      </c>
      <c r="AD343" s="11">
        <f>IF(AB343="","",MAX(Z343,W343)/AB343)</f>
        <v>1849.1379310344828</v>
      </c>
      <c r="AE343" s="8">
        <f ca="1">IF(N343="","",IF(LOOKUP(YEAR(C343),Teuerung!$A$4:$A$29,Teuerung!$D$4:$D$29)="",0,LOOKUP(YEAR(C343),Teuerung!$A$4:$A$29,Teuerung!$D$4:$D$29)))</f>
        <v>0.29999999999999999</v>
      </c>
      <c r="AF343" s="7">
        <f t="shared" ca="1" si="10"/>
        <v>1029.6000000000001</v>
      </c>
      <c r="AG343" s="2"/>
      <c r="AH343" s="1"/>
      <c r="AI343" s="1"/>
    </row>
    <row r="344">
      <c r="A344" s="2"/>
      <c r="B344" s="2"/>
      <c r="C344" s="3">
        <v>40872</v>
      </c>
      <c r="D344" s="1"/>
      <c r="E344" s="4" t="s">
        <v>51</v>
      </c>
      <c r="H344" s="4" t="s">
        <v>51</v>
      </c>
      <c r="K344" s="6">
        <v>0.29999999999999999</v>
      </c>
      <c r="L344" s="6">
        <v>0.29999999999999999</v>
      </c>
      <c r="M344" s="6">
        <v>3.0499999999999998</v>
      </c>
      <c r="N344" s="7">
        <v>1800</v>
      </c>
      <c r="P344" s="1">
        <v>1</v>
      </c>
      <c r="Q344" s="2" t="s">
        <v>54</v>
      </c>
      <c r="R344" s="4" t="s">
        <v>51</v>
      </c>
      <c r="T344" s="7">
        <v>523</v>
      </c>
      <c r="W344" s="7">
        <f>IF(R344="","",(T344*(1-U344)*(1+AE344))+V344)</f>
        <v>679.89999999999998</v>
      </c>
      <c r="Z344" s="9" t="str">
        <f>IF(S344="","",(X344*(1-Y344)*(1+AE344)))</f>
        <v/>
      </c>
      <c r="AA344" s="64">
        <f>IF(Eingabe!G344="x",libCalc!A344,IF(Eingabe!H344="x",libCalc!B344,IF(Eingabe!I344="x",libCalc!C344,"")))</f>
        <v>0.089999999999999997</v>
      </c>
      <c r="AB344" s="5">
        <f>IF(AA344="","",AA344*M344)</f>
        <v>0.27449999999999997</v>
      </c>
      <c r="AC344" s="10">
        <f>IF(AA344="","",N344*1000/(AA344*1000000))</f>
        <v>20</v>
      </c>
      <c r="AD344" s="11">
        <f>IF(AB344="","",MAX(Z344,W344)/AB344)</f>
        <v>2476.8670309653917</v>
      </c>
      <c r="AE344" s="8">
        <f ca="1">IF(N344="","",IF(LOOKUP(YEAR(C344),Teuerung!$A$4:$A$29,Teuerung!$D$4:$D$29)="",0,LOOKUP(YEAR(C344),Teuerung!$A$4:$A$29,Teuerung!$D$4:$D$29)))</f>
        <v>0.29999999999999999</v>
      </c>
      <c r="AF344" s="7">
        <f t="shared" ca="1" si="10"/>
        <v>679.89999999999998</v>
      </c>
      <c r="AG344" s="2"/>
      <c r="AH344" s="1"/>
      <c r="AI344" s="1"/>
    </row>
    <row r="345">
      <c r="A345" s="2"/>
      <c r="B345" s="2"/>
      <c r="C345" s="3">
        <v>40872</v>
      </c>
      <c r="D345" s="1"/>
      <c r="E345" s="4" t="s">
        <v>51</v>
      </c>
      <c r="H345" s="4" t="s">
        <v>51</v>
      </c>
      <c r="K345" s="6">
        <v>0.29999999999999999</v>
      </c>
      <c r="L345" s="6">
        <v>0.59999999999999998</v>
      </c>
      <c r="M345" s="6">
        <v>3.48</v>
      </c>
      <c r="N345" s="7">
        <v>5120</v>
      </c>
      <c r="P345" s="1">
        <v>1</v>
      </c>
      <c r="Q345" s="2" t="s">
        <v>54</v>
      </c>
      <c r="R345" s="4" t="s">
        <v>51</v>
      </c>
      <c r="T345" s="7">
        <v>908.15999999999997</v>
      </c>
      <c r="W345" s="7">
        <f>IF(R345="","",(T345*(1-U345)*(1+AE345))+V345)</f>
        <v>1180.6079999999999</v>
      </c>
      <c r="Z345" s="9" t="str">
        <f>IF(S345="","",(X345*(1-Y345)*(1+AE345)))</f>
        <v/>
      </c>
      <c r="AA345" s="64">
        <f>IF(Eingabe!G345="x",libCalc!A345,IF(Eingabe!H345="x",libCalc!B345,IF(Eingabe!I345="x",libCalc!C345,"")))</f>
        <v>0.17999999999999999</v>
      </c>
      <c r="AB345" s="5">
        <f>IF(AA345="","",AA345*M345)</f>
        <v>0.62639999999999996</v>
      </c>
      <c r="AC345" s="10">
        <f>IF(AA345="","",N345*1000/(AA345*1000000))</f>
        <v>28.444444444444443</v>
      </c>
      <c r="AD345" s="11">
        <f>IF(AB345="","",MAX(Z345,W345)/AB345)</f>
        <v>1884.7509578544061</v>
      </c>
      <c r="AE345" s="8">
        <f ca="1">IF(N345="","",IF(LOOKUP(YEAR(C345),Teuerung!$A$4:$A$29,Teuerung!$D$4:$D$29)="",0,LOOKUP(YEAR(C345),Teuerung!$A$4:$A$29,Teuerung!$D$4:$D$29)))</f>
        <v>0.29999999999999999</v>
      </c>
      <c r="AF345" s="7">
        <f t="shared" ca="1" si="10"/>
        <v>1180.6079999999999</v>
      </c>
      <c r="AG345" s="2"/>
      <c r="AH345" s="1"/>
      <c r="AI345" s="1"/>
    </row>
    <row r="346">
      <c r="A346" s="2"/>
      <c r="B346" s="2"/>
      <c r="C346" s="3">
        <v>40872</v>
      </c>
      <c r="D346" s="1"/>
      <c r="E346" s="4" t="s">
        <v>51</v>
      </c>
      <c r="M346" s="6">
        <v>3.6800000000000002</v>
      </c>
      <c r="N346" s="7">
        <v>4210</v>
      </c>
      <c r="O346" s="7">
        <v>1</v>
      </c>
      <c r="P346" s="1">
        <v>1</v>
      </c>
      <c r="Q346" s="2" t="s">
        <v>54</v>
      </c>
      <c r="R346" s="4" t="s">
        <v>51</v>
      </c>
      <c r="T346" s="7">
        <v>899.36000000000001</v>
      </c>
      <c r="V346" s="6">
        <v>38.520000000000003</v>
      </c>
      <c r="W346" s="7">
        <f>IF(R346="","",(T346*(1-U346)*(1+AE346))+V346)</f>
        <v>1207.6880000000001</v>
      </c>
      <c r="Z346" s="9" t="str">
        <f>IF(S346="","",(X346*(1-Y346)*(1+AE346)))</f>
        <v/>
      </c>
      <c r="AA346" s="65">
        <v>0.125</v>
      </c>
      <c r="AB346" s="5">
        <f>IF(AA346="","",AA346*M346)</f>
        <v>0.46000000000000002</v>
      </c>
      <c r="AC346" s="10">
        <f>IF(AA346="","",N346*1000/(AA346*1000000))</f>
        <v>33.68</v>
      </c>
      <c r="AD346" s="11">
        <f>IF(AB346="","",MAX(Z346,W346)/AB346)</f>
        <v>2625.4086956521742</v>
      </c>
      <c r="AE346" s="8">
        <f ca="1">IF(N346="","",IF(LOOKUP(YEAR(C346),Teuerung!$A$4:$A$29,Teuerung!$D$4:$D$29)="",0,LOOKUP(YEAR(C346),Teuerung!$A$4:$A$29,Teuerung!$D$4:$D$29)))</f>
        <v>0.29999999999999999</v>
      </c>
      <c r="AF346" s="7">
        <f t="shared" ca="1" si="10"/>
        <v>1207.6880000000001</v>
      </c>
      <c r="AG346" s="2" t="s">
        <v>57</v>
      </c>
      <c r="AH346" s="1"/>
      <c r="AI346" s="1"/>
    </row>
    <row r="347">
      <c r="A347" s="2"/>
      <c r="B347" s="2"/>
      <c r="C347" s="3">
        <v>40872</v>
      </c>
      <c r="D347" s="1"/>
      <c r="E347" s="4" t="s">
        <v>51</v>
      </c>
      <c r="M347" s="6">
        <v>3.6800000000000002</v>
      </c>
      <c r="N347" s="7">
        <v>4660</v>
      </c>
      <c r="O347" s="7">
        <v>1</v>
      </c>
      <c r="P347" s="1">
        <v>1</v>
      </c>
      <c r="Q347" s="2" t="s">
        <v>54</v>
      </c>
      <c r="R347" s="4" t="s">
        <v>51</v>
      </c>
      <c r="T347" s="7">
        <v>989.12</v>
      </c>
      <c r="V347" s="6">
        <v>38.520000000000003</v>
      </c>
      <c r="W347" s="7">
        <f>IF(R347="","",(T347*(1-U347)*(1+AE347))+V347)</f>
        <v>1324.376</v>
      </c>
      <c r="Z347" s="9" t="str">
        <f>IF(S347="","",(X347*(1-Y347)*(1+AE347)))</f>
        <v/>
      </c>
      <c r="AA347" s="65">
        <v>0.125</v>
      </c>
      <c r="AB347" s="5">
        <f>IF(AA347="","",AA347*M347)</f>
        <v>0.46000000000000002</v>
      </c>
      <c r="AC347" s="10">
        <f>IF(AA347="","",N347*1000/(AA347*1000000))</f>
        <v>37.280000000000001</v>
      </c>
      <c r="AD347" s="11">
        <f>IF(AB347="","",MAX(Z347,W347)/AB347)</f>
        <v>2879.0782608695649</v>
      </c>
      <c r="AE347" s="8">
        <f ca="1">IF(N347="","",IF(LOOKUP(YEAR(C347),Teuerung!$A$4:$A$29,Teuerung!$D$4:$D$29)="",0,LOOKUP(YEAR(C347),Teuerung!$A$4:$A$29,Teuerung!$D$4:$D$29)))</f>
        <v>0.29999999999999999</v>
      </c>
      <c r="AF347" s="7">
        <f t="shared" ca="1" si="10"/>
        <v>1324.376</v>
      </c>
      <c r="AG347" s="2" t="s">
        <v>57</v>
      </c>
      <c r="AH347" s="1"/>
      <c r="AI347" s="1"/>
    </row>
    <row r="348">
      <c r="A348" s="2"/>
      <c r="B348" s="2"/>
      <c r="C348" s="3">
        <v>40872</v>
      </c>
      <c r="D348" s="1"/>
      <c r="E348" s="4" t="s">
        <v>51</v>
      </c>
      <c r="M348" s="6">
        <v>3.6800000000000002</v>
      </c>
      <c r="N348" s="7">
        <v>4410</v>
      </c>
      <c r="O348" s="7">
        <v>1</v>
      </c>
      <c r="P348" s="1">
        <v>1</v>
      </c>
      <c r="Q348" s="2" t="s">
        <v>54</v>
      </c>
      <c r="R348" s="4" t="s">
        <v>51</v>
      </c>
      <c r="T348" s="7">
        <v>989.12</v>
      </c>
      <c r="V348" s="6">
        <v>38.520000000000003</v>
      </c>
      <c r="W348" s="7">
        <f>IF(R348="","",(T348*(1-U348)*(1+AE348))+V348)</f>
        <v>1324.376</v>
      </c>
      <c r="Z348" s="9" t="str">
        <f>IF(S348="","",(X348*(1-Y348)*(1+AE348)))</f>
        <v/>
      </c>
      <c r="AA348" s="65">
        <v>0.125</v>
      </c>
      <c r="AB348" s="5">
        <f>IF(AA348="","",AA348*M348)</f>
        <v>0.46000000000000002</v>
      </c>
      <c r="AC348" s="10">
        <f>IF(AA348="","",N348*1000/(AA348*1000000))</f>
        <v>35.280000000000001</v>
      </c>
      <c r="AD348" s="11">
        <f>IF(AB348="","",MAX(Z348,W348)/AB348)</f>
        <v>2879.0782608695649</v>
      </c>
      <c r="AE348" s="8">
        <f ca="1">IF(N348="","",IF(LOOKUP(YEAR(C348),Teuerung!$A$4:$A$29,Teuerung!$D$4:$D$29)="",0,LOOKUP(YEAR(C348),Teuerung!$A$4:$A$29,Teuerung!$D$4:$D$29)))</f>
        <v>0.29999999999999999</v>
      </c>
      <c r="AF348" s="7">
        <f t="shared" ca="1" si="10"/>
        <v>1324.376</v>
      </c>
      <c r="AG348" s="2" t="s">
        <v>57</v>
      </c>
      <c r="AH348" s="1"/>
      <c r="AI348" s="1"/>
    </row>
    <row r="349">
      <c r="A349" s="2"/>
      <c r="B349" s="2"/>
      <c r="C349" s="3">
        <v>40872</v>
      </c>
      <c r="D349" s="1"/>
      <c r="E349" s="4" t="s">
        <v>51</v>
      </c>
      <c r="M349" s="6">
        <v>3.6800000000000002</v>
      </c>
      <c r="N349" s="7">
        <v>4370</v>
      </c>
      <c r="O349" s="7">
        <v>1</v>
      </c>
      <c r="P349" s="1">
        <v>1</v>
      </c>
      <c r="Q349" s="2" t="s">
        <v>54</v>
      </c>
      <c r="R349" s="4" t="s">
        <v>51</v>
      </c>
      <c r="T349" s="7">
        <v>989.12</v>
      </c>
      <c r="V349" s="6">
        <v>38.520000000000003</v>
      </c>
      <c r="W349" s="7">
        <f>IF(R349="","",(T349*(1-U349)*(1+AE349))+V349)</f>
        <v>1324.376</v>
      </c>
      <c r="Z349" s="9" t="str">
        <f>IF(S349="","",(X349*(1-Y349)*(1+AE349)))</f>
        <v/>
      </c>
      <c r="AA349" s="65">
        <v>0.125</v>
      </c>
      <c r="AB349" s="5">
        <f>IF(AA349="","",AA349*M349)</f>
        <v>0.46000000000000002</v>
      </c>
      <c r="AC349" s="10">
        <f>IF(AA349="","",N349*1000/(AA349*1000000))</f>
        <v>34.960000000000001</v>
      </c>
      <c r="AD349" s="11">
        <f>IF(AB349="","",MAX(Z349,W349)/AB349)</f>
        <v>2879.0782608695649</v>
      </c>
      <c r="AE349" s="8">
        <f ca="1">IF(N349="","",IF(LOOKUP(YEAR(C349),Teuerung!$A$4:$A$29,Teuerung!$D$4:$D$29)="",0,LOOKUP(YEAR(C349),Teuerung!$A$4:$A$29,Teuerung!$D$4:$D$29)))</f>
        <v>0.29999999999999999</v>
      </c>
      <c r="AF349" s="7">
        <f t="shared" ca="1" si="10"/>
        <v>1324.376</v>
      </c>
      <c r="AG349" s="2" t="s">
        <v>57</v>
      </c>
      <c r="AH349" s="1"/>
      <c r="AI349" s="1"/>
    </row>
    <row r="350">
      <c r="A350" s="2"/>
      <c r="B350" s="2"/>
      <c r="C350" s="3">
        <v>40872</v>
      </c>
      <c r="D350" s="1"/>
      <c r="E350" s="4" t="s">
        <v>51</v>
      </c>
      <c r="M350" s="6">
        <v>3.6800000000000002</v>
      </c>
      <c r="N350" s="7">
        <v>4450</v>
      </c>
      <c r="O350" s="7">
        <v>1</v>
      </c>
      <c r="P350" s="1">
        <v>1</v>
      </c>
      <c r="Q350" s="2" t="s">
        <v>54</v>
      </c>
      <c r="R350" s="4" t="s">
        <v>51</v>
      </c>
      <c r="T350" s="7">
        <v>989.12</v>
      </c>
      <c r="V350" s="6">
        <v>38.520000000000003</v>
      </c>
      <c r="W350" s="7">
        <f>IF(R350="","",(T350*(1-U350)*(1+AE350))+V350)</f>
        <v>1324.376</v>
      </c>
      <c r="Z350" s="9" t="str">
        <f>IF(S350="","",(X350*(1-Y350)*(1+AE350)))</f>
        <v/>
      </c>
      <c r="AA350" s="65">
        <v>0.125</v>
      </c>
      <c r="AB350" s="5">
        <f>IF(AA350="","",AA350*M350)</f>
        <v>0.46000000000000002</v>
      </c>
      <c r="AC350" s="10">
        <f>IF(AA350="","",N350*1000/(AA350*1000000))</f>
        <v>35.600000000000001</v>
      </c>
      <c r="AD350" s="11">
        <f>IF(AB350="","",MAX(Z350,W350)/AB350)</f>
        <v>2879.0782608695649</v>
      </c>
      <c r="AE350" s="8">
        <f ca="1">IF(N350="","",IF(LOOKUP(YEAR(C350),Teuerung!$A$4:$A$29,Teuerung!$D$4:$D$29)="",0,LOOKUP(YEAR(C350),Teuerung!$A$4:$A$29,Teuerung!$D$4:$D$29)))</f>
        <v>0.29999999999999999</v>
      </c>
      <c r="AF350" s="7">
        <f t="shared" ca="1" si="10"/>
        <v>1324.376</v>
      </c>
      <c r="AG350" s="2" t="s">
        <v>57</v>
      </c>
      <c r="AH350" s="1"/>
      <c r="AI350" s="1"/>
    </row>
    <row r="351">
      <c r="A351" s="2"/>
      <c r="B351" s="2"/>
      <c r="C351" s="3">
        <v>40872</v>
      </c>
      <c r="D351" s="1"/>
      <c r="E351" s="4" t="s">
        <v>51</v>
      </c>
      <c r="M351" s="6">
        <v>3.6800000000000002</v>
      </c>
      <c r="N351" s="7">
        <v>4100</v>
      </c>
      <c r="O351" s="7">
        <v>1</v>
      </c>
      <c r="P351" s="1">
        <v>1</v>
      </c>
      <c r="Q351" s="2" t="s">
        <v>54</v>
      </c>
      <c r="R351" s="4" t="s">
        <v>51</v>
      </c>
      <c r="T351" s="7">
        <v>899.36000000000001</v>
      </c>
      <c r="V351" s="6">
        <v>38.520000000000003</v>
      </c>
      <c r="W351" s="7">
        <f>IF(R351="","",(T351*(1-U351)*(1+AE351))+V351)</f>
        <v>1207.6880000000001</v>
      </c>
      <c r="Z351" s="9" t="str">
        <f>IF(S351="","",(X351*(1-Y351)*(1+AE351)))</f>
        <v/>
      </c>
      <c r="AA351" s="65">
        <v>0.125</v>
      </c>
      <c r="AB351" s="5">
        <f>IF(AA351="","",AA351*M351)</f>
        <v>0.46000000000000002</v>
      </c>
      <c r="AC351" s="10">
        <f>IF(AA351="","",N351*1000/(AA351*1000000))</f>
        <v>32.799999999999997</v>
      </c>
      <c r="AD351" s="11">
        <f>IF(AB351="","",MAX(Z351,W351)/AB351)</f>
        <v>2625.4086956521742</v>
      </c>
      <c r="AE351" s="8">
        <f ca="1">IF(N351="","",IF(LOOKUP(YEAR(C351),Teuerung!$A$4:$A$29,Teuerung!$D$4:$D$29)="",0,LOOKUP(YEAR(C351),Teuerung!$A$4:$A$29,Teuerung!$D$4:$D$29)))</f>
        <v>0.29999999999999999</v>
      </c>
      <c r="AF351" s="7">
        <f t="shared" ca="1" si="10"/>
        <v>1207.6880000000001</v>
      </c>
      <c r="AG351" s="2" t="s">
        <v>57</v>
      </c>
      <c r="AH351" s="1"/>
      <c r="AI351" s="1"/>
    </row>
    <row r="352">
      <c r="A352" s="2"/>
      <c r="B352" s="2"/>
      <c r="C352" s="3">
        <v>40872</v>
      </c>
      <c r="D352" s="1"/>
      <c r="E352" s="4" t="s">
        <v>51</v>
      </c>
      <c r="M352" s="6">
        <v>3.6800000000000002</v>
      </c>
      <c r="N352" s="7">
        <v>3880</v>
      </c>
      <c r="O352" s="7">
        <v>1</v>
      </c>
      <c r="P352" s="1">
        <v>1</v>
      </c>
      <c r="Q352" s="2" t="s">
        <v>54</v>
      </c>
      <c r="R352" s="4" t="s">
        <v>51</v>
      </c>
      <c r="T352" s="7">
        <v>899.36000000000001</v>
      </c>
      <c r="V352" s="6">
        <v>38.520000000000003</v>
      </c>
      <c r="W352" s="7">
        <f>IF(R352="","",(T352*(1-U352)*(1+AE352))+V352)</f>
        <v>1207.6880000000001</v>
      </c>
      <c r="Z352" s="9" t="str">
        <f>IF(S352="","",(X352*(1-Y352)*(1+AE352)))</f>
        <v/>
      </c>
      <c r="AA352" s="65">
        <v>0.125</v>
      </c>
      <c r="AB352" s="5">
        <f>IF(AA352="","",AA352*M352)</f>
        <v>0.46000000000000002</v>
      </c>
      <c r="AC352" s="10">
        <f>IF(AA352="","",N352*1000/(AA352*1000000))</f>
        <v>31.039999999999999</v>
      </c>
      <c r="AD352" s="11">
        <f>IF(AB352="","",MAX(Z352,W352)/AB352)</f>
        <v>2625.4086956521742</v>
      </c>
      <c r="AE352" s="8">
        <f ca="1">IF(N352="","",IF(LOOKUP(YEAR(C352),Teuerung!$A$4:$A$29,Teuerung!$D$4:$D$29)="",0,LOOKUP(YEAR(C352),Teuerung!$A$4:$A$29,Teuerung!$D$4:$D$29)))</f>
        <v>0.29999999999999999</v>
      </c>
      <c r="AF352" s="7">
        <f t="shared" ca="1" si="10"/>
        <v>1207.6880000000001</v>
      </c>
      <c r="AG352" s="2" t="s">
        <v>57</v>
      </c>
      <c r="AH352" s="1"/>
      <c r="AI352" s="1"/>
    </row>
    <row r="353">
      <c r="A353" s="2"/>
      <c r="B353" s="2"/>
      <c r="C353" s="3">
        <v>40872</v>
      </c>
      <c r="D353" s="1"/>
      <c r="E353" s="4" t="s">
        <v>51</v>
      </c>
      <c r="M353" s="6">
        <v>3.7200000000000002</v>
      </c>
      <c r="N353" s="7">
        <v>3350</v>
      </c>
      <c r="O353" s="7">
        <v>1</v>
      </c>
      <c r="P353" s="1">
        <v>1</v>
      </c>
      <c r="Q353" s="2" t="s">
        <v>54</v>
      </c>
      <c r="R353" s="4" t="s">
        <v>51</v>
      </c>
      <c r="T353" s="7">
        <v>924</v>
      </c>
      <c r="V353" s="6">
        <v>38.520000000000003</v>
      </c>
      <c r="W353" s="7">
        <f>IF(R353="","",(T353*(1-U353)*(1+AE353))+V353)</f>
        <v>1239.72</v>
      </c>
      <c r="Z353" s="9" t="str">
        <f>IF(S353="","",(X353*(1-Y353)*(1+AE353)))</f>
        <v/>
      </c>
      <c r="AA353" s="65">
        <v>0.10000000000000001</v>
      </c>
      <c r="AB353" s="5">
        <f>IF(AA353="","",AA353*M353)</f>
        <v>0.37200000000000005</v>
      </c>
      <c r="AC353" s="10">
        <f>IF(AA353="","",N353*1000/(AA353*1000000))</f>
        <v>33.5</v>
      </c>
      <c r="AD353" s="11">
        <f>IF(AB353="","",MAX(Z353,W353)/AB353)</f>
        <v>3332.5806451612898</v>
      </c>
      <c r="AE353" s="8">
        <f ca="1">IF(N353="","",IF(LOOKUP(YEAR(C353),Teuerung!$A$4:$A$29,Teuerung!$D$4:$D$29)="",0,LOOKUP(YEAR(C353),Teuerung!$A$4:$A$29,Teuerung!$D$4:$D$29)))</f>
        <v>0.29999999999999999</v>
      </c>
      <c r="AF353" s="7">
        <f t="shared" ca="1" si="10"/>
        <v>1239.72</v>
      </c>
      <c r="AG353" s="2" t="s">
        <v>57</v>
      </c>
      <c r="AH353" s="1"/>
      <c r="AI353" s="1"/>
    </row>
    <row r="354">
      <c r="A354" s="2"/>
      <c r="B354" s="2"/>
      <c r="C354" s="3">
        <v>40872</v>
      </c>
      <c r="D354" s="1"/>
      <c r="E354" s="4" t="s">
        <v>51</v>
      </c>
      <c r="M354" s="6">
        <v>3.7200000000000002</v>
      </c>
      <c r="N354" s="7">
        <v>3700</v>
      </c>
      <c r="O354" s="7">
        <v>1</v>
      </c>
      <c r="P354" s="1">
        <v>1</v>
      </c>
      <c r="Q354" s="2" t="s">
        <v>54</v>
      </c>
      <c r="R354" s="4" t="s">
        <v>51</v>
      </c>
      <c r="T354" s="7">
        <v>1067.4400000000001</v>
      </c>
      <c r="V354" s="6">
        <v>38.520000000000003</v>
      </c>
      <c r="W354" s="7">
        <f>IF(R354="","",(T354*(1-U354)*(1+AE354))+V354)</f>
        <v>1426.192</v>
      </c>
      <c r="Z354" s="9" t="str">
        <f>IF(S354="","",(X354*(1-Y354)*(1+AE354)))</f>
        <v/>
      </c>
      <c r="AA354" s="65">
        <v>0.10000000000000001</v>
      </c>
      <c r="AB354" s="5">
        <f>IF(AA354="","",AA354*M354)</f>
        <v>0.37200000000000005</v>
      </c>
      <c r="AC354" s="10">
        <f>IF(AA354="","",N354*1000/(AA354*1000000))</f>
        <v>37</v>
      </c>
      <c r="AD354" s="11">
        <f>IF(AB354="","",MAX(Z354,W354)/AB354)</f>
        <v>3833.8494623655911</v>
      </c>
      <c r="AE354" s="8">
        <f ca="1">IF(N354="","",IF(LOOKUP(YEAR(C354),Teuerung!$A$4:$A$29,Teuerung!$D$4:$D$29)="",0,LOOKUP(YEAR(C354),Teuerung!$A$4:$A$29,Teuerung!$D$4:$D$29)))</f>
        <v>0.29999999999999999</v>
      </c>
      <c r="AF354" s="7">
        <f t="shared" ca="1" si="10"/>
        <v>1426.192</v>
      </c>
      <c r="AG354" s="2" t="s">
        <v>57</v>
      </c>
      <c r="AH354" s="1"/>
      <c r="AI354" s="1"/>
    </row>
    <row r="355">
      <c r="A355" s="2"/>
      <c r="B355" s="2"/>
      <c r="C355" s="3">
        <v>40872</v>
      </c>
      <c r="D355" s="1"/>
      <c r="E355" s="4" t="s">
        <v>51</v>
      </c>
      <c r="M355" s="6">
        <v>3.7200000000000002</v>
      </c>
      <c r="N355" s="7">
        <v>3320</v>
      </c>
      <c r="O355" s="7">
        <v>1</v>
      </c>
      <c r="P355" s="1">
        <v>1</v>
      </c>
      <c r="Q355" s="2" t="s">
        <v>54</v>
      </c>
      <c r="R355" s="4" t="s">
        <v>51</v>
      </c>
      <c r="T355" s="7">
        <v>924</v>
      </c>
      <c r="V355" s="6">
        <v>38.520000000000003</v>
      </c>
      <c r="W355" s="7">
        <f>IF(R355="","",(T355*(1-U355)*(1+AE355))+V355)</f>
        <v>1239.72</v>
      </c>
      <c r="Z355" s="9" t="str">
        <f>IF(S355="","",(X355*(1-Y355)*(1+AE355)))</f>
        <v/>
      </c>
      <c r="AA355" s="65">
        <v>0.10000000000000001</v>
      </c>
      <c r="AB355" s="5">
        <f>IF(AA355="","",AA355*M355)</f>
        <v>0.37200000000000005</v>
      </c>
      <c r="AC355" s="10">
        <f>IF(AA355="","",N355*1000/(AA355*1000000))</f>
        <v>33.200000000000003</v>
      </c>
      <c r="AD355" s="11">
        <f>IF(AB355="","",MAX(Z355,W355)/AB355)</f>
        <v>3332.5806451612898</v>
      </c>
      <c r="AE355" s="8">
        <f ca="1">IF(N355="","",IF(LOOKUP(YEAR(C355),Teuerung!$A$4:$A$29,Teuerung!$D$4:$D$29)="",0,LOOKUP(YEAR(C355),Teuerung!$A$4:$A$29,Teuerung!$D$4:$D$29)))</f>
        <v>0.29999999999999999</v>
      </c>
      <c r="AF355" s="7">
        <f t="shared" ca="1" si="10"/>
        <v>1239.72</v>
      </c>
      <c r="AG355" s="2" t="s">
        <v>57</v>
      </c>
      <c r="AH355" s="1"/>
      <c r="AI355" s="1"/>
    </row>
    <row r="356">
      <c r="A356" s="2"/>
      <c r="B356" s="2"/>
      <c r="C356" s="3">
        <v>40872</v>
      </c>
      <c r="D356" s="1"/>
      <c r="E356" s="4" t="s">
        <v>51</v>
      </c>
      <c r="M356" s="6">
        <v>3.7200000000000002</v>
      </c>
      <c r="N356" s="7">
        <v>2620</v>
      </c>
      <c r="O356" s="7">
        <v>1</v>
      </c>
      <c r="P356" s="1">
        <v>1</v>
      </c>
      <c r="Q356" s="2" t="s">
        <v>54</v>
      </c>
      <c r="R356" s="4" t="s">
        <v>51</v>
      </c>
      <c r="T356" s="7">
        <v>865.91999999999996</v>
      </c>
      <c r="V356" s="6">
        <v>38.520000000000003</v>
      </c>
      <c r="W356" s="7">
        <f>IF(R356="","",(T356*(1-U356)*(1+AE356))+V356)</f>
        <v>1164.2159999999999</v>
      </c>
      <c r="Z356" s="9" t="str">
        <f>IF(S356="","",(X356*(1-Y356)*(1+AE356)))</f>
        <v/>
      </c>
      <c r="AA356" s="65">
        <v>0.10000000000000001</v>
      </c>
      <c r="AB356" s="5">
        <f>IF(AA356="","",AA356*M356)</f>
        <v>0.37200000000000005</v>
      </c>
      <c r="AC356" s="10">
        <f>IF(AA356="","",N356*1000/(AA356*1000000))</f>
        <v>26.199999999999999</v>
      </c>
      <c r="AD356" s="11">
        <f>IF(AB356="","",MAX(Z356,W356)/AB356)</f>
        <v>3129.6129032258059</v>
      </c>
      <c r="AE356" s="8">
        <f ca="1">IF(N356="","",IF(LOOKUP(YEAR(C356),Teuerung!$A$4:$A$29,Teuerung!$D$4:$D$29)="",0,LOOKUP(YEAR(C356),Teuerung!$A$4:$A$29,Teuerung!$D$4:$D$29)))</f>
        <v>0.29999999999999999</v>
      </c>
      <c r="AF356" s="7">
        <f t="shared" ca="1" si="10"/>
        <v>1164.2159999999999</v>
      </c>
      <c r="AG356" s="2" t="s">
        <v>57</v>
      </c>
      <c r="AH356" s="1"/>
      <c r="AI356" s="1"/>
    </row>
    <row r="357">
      <c r="A357" s="2"/>
      <c r="B357" s="2"/>
      <c r="C357" s="3">
        <v>40872</v>
      </c>
      <c r="D357" s="1"/>
      <c r="E357" s="4" t="s">
        <v>51</v>
      </c>
      <c r="M357" s="6">
        <v>3.7200000000000002</v>
      </c>
      <c r="N357" s="7">
        <v>2920</v>
      </c>
      <c r="O357" s="7">
        <v>1</v>
      </c>
      <c r="P357" s="1">
        <v>1</v>
      </c>
      <c r="Q357" s="2" t="s">
        <v>54</v>
      </c>
      <c r="R357" s="4" t="s">
        <v>51</v>
      </c>
      <c r="T357" s="7">
        <v>865.91999999999996</v>
      </c>
      <c r="V357" s="6">
        <v>38.520000000000003</v>
      </c>
      <c r="W357" s="7">
        <f>IF(R357="","",(T357*(1-U357)*(1+AE357))+V357)</f>
        <v>1164.2159999999999</v>
      </c>
      <c r="Z357" s="9" t="str">
        <f>IF(S357="","",(X357*(1-Y357)*(1+AE357)))</f>
        <v/>
      </c>
      <c r="AA357" s="65">
        <v>0.10000000000000001</v>
      </c>
      <c r="AB357" s="5">
        <f>IF(AA357="","",AA357*M357)</f>
        <v>0.37200000000000005</v>
      </c>
      <c r="AC357" s="10">
        <f>IF(AA357="","",N357*1000/(AA357*1000000))</f>
        <v>29.199999999999999</v>
      </c>
      <c r="AD357" s="11">
        <f>IF(AB357="","",MAX(Z357,W357)/AB357)</f>
        <v>3129.6129032258059</v>
      </c>
      <c r="AE357" s="8">
        <f ca="1">IF(N357="","",IF(LOOKUP(YEAR(C357),Teuerung!$A$4:$A$29,Teuerung!$D$4:$D$29)="",0,LOOKUP(YEAR(C357),Teuerung!$A$4:$A$29,Teuerung!$D$4:$D$29)))</f>
        <v>0.29999999999999999</v>
      </c>
      <c r="AF357" s="7">
        <f t="shared" ca="1" si="10"/>
        <v>1164.2159999999999</v>
      </c>
      <c r="AG357" s="2" t="s">
        <v>57</v>
      </c>
      <c r="AH357" s="1"/>
      <c r="AI357" s="1"/>
    </row>
    <row r="358">
      <c r="A358" s="2"/>
      <c r="B358" s="2"/>
      <c r="C358" s="3">
        <v>40872</v>
      </c>
      <c r="D358" s="1"/>
      <c r="E358" s="4" t="s">
        <v>51</v>
      </c>
      <c r="M358" s="6">
        <v>3.7200000000000002</v>
      </c>
      <c r="N358" s="7">
        <v>3100</v>
      </c>
      <c r="O358" s="7">
        <v>1</v>
      </c>
      <c r="P358" s="1">
        <v>1</v>
      </c>
      <c r="Q358" s="2" t="s">
        <v>54</v>
      </c>
      <c r="R358" s="4" t="s">
        <v>51</v>
      </c>
      <c r="T358" s="7">
        <v>924</v>
      </c>
      <c r="V358" s="6">
        <v>38.520000000000003</v>
      </c>
      <c r="W358" s="7">
        <f>IF(R358="","",(T358*(1-U358)*(1+AE358))+V358)</f>
        <v>1239.72</v>
      </c>
      <c r="Z358" s="9" t="str">
        <f>IF(S358="","",(X358*(1-Y358)*(1+AE358)))</f>
        <v/>
      </c>
      <c r="AA358" s="65">
        <v>0.10000000000000001</v>
      </c>
      <c r="AB358" s="5">
        <f>IF(AA358="","",AA358*M358)</f>
        <v>0.37200000000000005</v>
      </c>
      <c r="AC358" s="10">
        <f>IF(AA358="","",N358*1000/(AA358*1000000))</f>
        <v>31</v>
      </c>
      <c r="AD358" s="11">
        <f>IF(AB358="","",MAX(Z358,W358)/AB358)</f>
        <v>3332.5806451612898</v>
      </c>
      <c r="AE358" s="8">
        <f ca="1">IF(N358="","",IF(LOOKUP(YEAR(C358),Teuerung!$A$4:$A$29,Teuerung!$D$4:$D$29)="",0,LOOKUP(YEAR(C358),Teuerung!$A$4:$A$29,Teuerung!$D$4:$D$29)))</f>
        <v>0.29999999999999999</v>
      </c>
      <c r="AF358" s="7">
        <f t="shared" ca="1" si="10"/>
        <v>1239.72</v>
      </c>
      <c r="AG358" s="2" t="s">
        <v>57</v>
      </c>
      <c r="AH358" s="1"/>
      <c r="AI358" s="1"/>
    </row>
    <row r="359">
      <c r="A359" s="2"/>
      <c r="B359" s="2"/>
      <c r="C359" s="3">
        <v>40872</v>
      </c>
      <c r="D359" s="1"/>
      <c r="E359" s="4" t="s">
        <v>51</v>
      </c>
      <c r="M359" s="6">
        <v>3.7200000000000002</v>
      </c>
      <c r="N359" s="7">
        <v>3430</v>
      </c>
      <c r="O359" s="7">
        <v>1</v>
      </c>
      <c r="P359" s="1">
        <v>1</v>
      </c>
      <c r="Q359" s="2" t="s">
        <v>54</v>
      </c>
      <c r="R359" s="4" t="s">
        <v>51</v>
      </c>
      <c r="T359" s="7">
        <v>1067.4400000000001</v>
      </c>
      <c r="V359" s="6">
        <v>38.520000000000003</v>
      </c>
      <c r="W359" s="7">
        <f>IF(R359="","",(T359*(1-U359)*(1+AE359))+V359)</f>
        <v>1426.192</v>
      </c>
      <c r="Z359" s="9" t="str">
        <f>IF(S359="","",(X359*(1-Y359)*(1+AE359)))</f>
        <v/>
      </c>
      <c r="AA359" s="65">
        <v>0.10000000000000001</v>
      </c>
      <c r="AB359" s="5">
        <f>IF(AA359="","",AA359*M359)</f>
        <v>0.37200000000000005</v>
      </c>
      <c r="AC359" s="10">
        <f>IF(AA359="","",N359*1000/(AA359*1000000))</f>
        <v>34.299999999999997</v>
      </c>
      <c r="AD359" s="11">
        <f>IF(AB359="","",MAX(Z359,W359)/AB359)</f>
        <v>3833.8494623655911</v>
      </c>
      <c r="AE359" s="8">
        <f ca="1">IF(N359="","",IF(LOOKUP(YEAR(C359),Teuerung!$A$4:$A$29,Teuerung!$D$4:$D$29)="",0,LOOKUP(YEAR(C359),Teuerung!$A$4:$A$29,Teuerung!$D$4:$D$29)))</f>
        <v>0.29999999999999999</v>
      </c>
      <c r="AF359" s="7">
        <f t="shared" ca="1" si="10"/>
        <v>1426.192</v>
      </c>
      <c r="AG359" s="2" t="s">
        <v>57</v>
      </c>
      <c r="AH359" s="1"/>
      <c r="AI359" s="1"/>
    </row>
    <row r="360">
      <c r="A360" s="2"/>
      <c r="B360" s="2"/>
      <c r="C360" s="3">
        <v>40872</v>
      </c>
      <c r="D360" s="1"/>
      <c r="E360" s="4" t="s">
        <v>51</v>
      </c>
      <c r="M360" s="6">
        <v>3.7200000000000002</v>
      </c>
      <c r="N360" s="7">
        <v>2750</v>
      </c>
      <c r="O360" s="7">
        <v>1</v>
      </c>
      <c r="P360" s="1">
        <v>1</v>
      </c>
      <c r="Q360" s="2" t="s">
        <v>54</v>
      </c>
      <c r="R360" s="4" t="s">
        <v>51</v>
      </c>
      <c r="T360" s="7">
        <v>865.91999999999996</v>
      </c>
      <c r="V360" s="6">
        <v>38.520000000000003</v>
      </c>
      <c r="W360" s="7">
        <f>IF(R360="","",(T360*(1-U360)*(1+AE360))+V360)</f>
        <v>1164.2159999999999</v>
      </c>
      <c r="Z360" s="9" t="str">
        <f>IF(S360="","",(X360*(1-Y360)*(1+AE360)))</f>
        <v/>
      </c>
      <c r="AA360" s="65">
        <v>0.10000000000000001</v>
      </c>
      <c r="AB360" s="5">
        <f>IF(AA360="","",AA360*M360)</f>
        <v>0.37200000000000005</v>
      </c>
      <c r="AC360" s="10">
        <f>IF(AA360="","",N360*1000/(AA360*1000000))</f>
        <v>27.5</v>
      </c>
      <c r="AD360" s="11">
        <f>IF(AB360="","",MAX(Z360,W360)/AB360)</f>
        <v>3129.6129032258059</v>
      </c>
      <c r="AE360" s="8">
        <f ca="1">IF(N360="","",IF(LOOKUP(YEAR(C360),Teuerung!$A$4:$A$29,Teuerung!$D$4:$D$29)="",0,LOOKUP(YEAR(C360),Teuerung!$A$4:$A$29,Teuerung!$D$4:$D$29)))</f>
        <v>0.29999999999999999</v>
      </c>
      <c r="AF360" s="7">
        <f t="shared" ca="1" si="10"/>
        <v>1164.2159999999999</v>
      </c>
      <c r="AG360" s="2" t="s">
        <v>57</v>
      </c>
      <c r="AH360" s="1"/>
      <c r="AI360" s="1"/>
    </row>
    <row r="361">
      <c r="A361" s="2"/>
      <c r="B361" s="2"/>
      <c r="C361" s="3">
        <v>40872</v>
      </c>
      <c r="D361" s="1"/>
      <c r="E361" s="4" t="s">
        <v>51</v>
      </c>
      <c r="M361" s="6">
        <v>3.7200000000000002</v>
      </c>
      <c r="N361" s="7">
        <v>2700</v>
      </c>
      <c r="O361" s="7">
        <v>1</v>
      </c>
      <c r="P361" s="1">
        <v>1</v>
      </c>
      <c r="Q361" s="2" t="s">
        <v>54</v>
      </c>
      <c r="R361" s="4" t="s">
        <v>51</v>
      </c>
      <c r="T361" s="7">
        <v>865.91999999999996</v>
      </c>
      <c r="V361" s="6">
        <v>38.520000000000003</v>
      </c>
      <c r="W361" s="7">
        <f>IF(R361="","",(T361*(1-U361)*(1+AE361))+V361)</f>
        <v>1164.2159999999999</v>
      </c>
      <c r="Z361" s="9" t="str">
        <f>IF(S361="","",(X361*(1-Y361)*(1+AE361)))</f>
        <v/>
      </c>
      <c r="AA361" s="65">
        <v>0.10000000000000001</v>
      </c>
      <c r="AB361" s="5">
        <f>IF(AA361="","",AA361*M361)</f>
        <v>0.37200000000000005</v>
      </c>
      <c r="AC361" s="10">
        <f>IF(AA361="","",N361*1000/(AA361*1000000))</f>
        <v>27</v>
      </c>
      <c r="AD361" s="11">
        <f>IF(AB361="","",MAX(Z361,W361)/AB361)</f>
        <v>3129.6129032258059</v>
      </c>
      <c r="AE361" s="8">
        <f ca="1">IF(N361="","",IF(LOOKUP(YEAR(C361),Teuerung!$A$4:$A$29,Teuerung!$D$4:$D$29)="",0,LOOKUP(YEAR(C361),Teuerung!$A$4:$A$29,Teuerung!$D$4:$D$29)))</f>
        <v>0.29999999999999999</v>
      </c>
      <c r="AF361" s="7">
        <f t="shared" ca="1" si="10"/>
        <v>1164.2159999999999</v>
      </c>
      <c r="AG361" s="2" t="s">
        <v>57</v>
      </c>
      <c r="AH361" s="1"/>
      <c r="AI361" s="1"/>
    </row>
    <row r="362">
      <c r="A362" s="2"/>
      <c r="B362" s="2"/>
      <c r="C362" s="3">
        <v>40872</v>
      </c>
      <c r="D362" s="1"/>
      <c r="E362" s="4" t="s">
        <v>51</v>
      </c>
      <c r="M362" s="6">
        <v>3.7200000000000002</v>
      </c>
      <c r="N362" s="7">
        <v>3200</v>
      </c>
      <c r="O362" s="7">
        <v>1</v>
      </c>
      <c r="P362" s="1">
        <v>1</v>
      </c>
      <c r="Q362" s="2" t="s">
        <v>54</v>
      </c>
      <c r="R362" s="4" t="s">
        <v>51</v>
      </c>
      <c r="T362" s="7">
        <v>924</v>
      </c>
      <c r="V362" s="6">
        <v>38.520000000000003</v>
      </c>
      <c r="W362" s="7">
        <f>IF(R362="","",(T362*(1-U362)*(1+AE362))+V362)</f>
        <v>1239.72</v>
      </c>
      <c r="Z362" s="9" t="str">
        <f>IF(S362="","",(X362*(1-Y362)*(1+AE362)))</f>
        <v/>
      </c>
      <c r="AA362" s="65">
        <v>0.10000000000000001</v>
      </c>
      <c r="AB362" s="5">
        <f>IF(AA362="","",AA362*M362)</f>
        <v>0.37200000000000005</v>
      </c>
      <c r="AC362" s="10">
        <f>IF(AA362="","",N362*1000/(AA362*1000000))</f>
        <v>32</v>
      </c>
      <c r="AD362" s="11">
        <f>IF(AB362="","",MAX(Z362,W362)/AB362)</f>
        <v>3332.5806451612898</v>
      </c>
      <c r="AE362" s="8">
        <f ca="1">IF(N362="","",IF(LOOKUP(YEAR(C362),Teuerung!$A$4:$A$29,Teuerung!$D$4:$D$29)="",0,LOOKUP(YEAR(C362),Teuerung!$A$4:$A$29,Teuerung!$D$4:$D$29)))</f>
        <v>0.29999999999999999</v>
      </c>
      <c r="AF362" s="7">
        <f t="shared" ca="1" si="10"/>
        <v>1239.72</v>
      </c>
      <c r="AG362" s="2" t="s">
        <v>57</v>
      </c>
      <c r="AH362" s="1"/>
      <c r="AI362" s="1"/>
    </row>
    <row r="363">
      <c r="A363" s="2"/>
      <c r="B363" s="2"/>
      <c r="C363" s="3">
        <v>40872</v>
      </c>
      <c r="D363" s="1"/>
      <c r="E363" s="4" t="s">
        <v>51</v>
      </c>
      <c r="M363" s="6">
        <v>3.7200000000000002</v>
      </c>
      <c r="N363" s="7">
        <v>3250</v>
      </c>
      <c r="O363" s="7">
        <v>1</v>
      </c>
      <c r="P363" s="1">
        <v>1</v>
      </c>
      <c r="Q363" s="2" t="s">
        <v>54</v>
      </c>
      <c r="R363" s="4" t="s">
        <v>51</v>
      </c>
      <c r="T363" s="7">
        <v>924</v>
      </c>
      <c r="V363" s="6">
        <v>38.520000000000003</v>
      </c>
      <c r="W363" s="7">
        <f>IF(R363="","",(T363*(1-U363)*(1+AE363))+V363)</f>
        <v>1239.72</v>
      </c>
      <c r="Z363" s="9" t="str">
        <f>IF(S363="","",(X363*(1-Y363)*(1+AE363)))</f>
        <v/>
      </c>
      <c r="AA363" s="65">
        <v>0.10000000000000001</v>
      </c>
      <c r="AB363" s="5">
        <f>IF(AA363="","",AA363*M363)</f>
        <v>0.37200000000000005</v>
      </c>
      <c r="AC363" s="10">
        <f>IF(AA363="","",N363*1000/(AA363*1000000))</f>
        <v>32.5</v>
      </c>
      <c r="AD363" s="11">
        <f>IF(AB363="","",MAX(Z363,W363)/AB363)</f>
        <v>3332.5806451612898</v>
      </c>
      <c r="AE363" s="8">
        <f ca="1">IF(N363="","",IF(LOOKUP(YEAR(C363),Teuerung!$A$4:$A$29,Teuerung!$D$4:$D$29)="",0,LOOKUP(YEAR(C363),Teuerung!$A$4:$A$29,Teuerung!$D$4:$D$29)))</f>
        <v>0.29999999999999999</v>
      </c>
      <c r="AF363" s="7">
        <f t="shared" ca="1" si="10"/>
        <v>1239.72</v>
      </c>
      <c r="AG363" s="2" t="s">
        <v>57</v>
      </c>
      <c r="AH363" s="1"/>
      <c r="AI363" s="1"/>
    </row>
    <row r="364">
      <c r="A364" s="2"/>
      <c r="B364" s="2"/>
      <c r="C364" s="3">
        <v>40872</v>
      </c>
      <c r="D364" s="1"/>
      <c r="E364" s="4" t="s">
        <v>51</v>
      </c>
      <c r="M364" s="6">
        <v>3.7200000000000002</v>
      </c>
      <c r="N364" s="7">
        <v>3180</v>
      </c>
      <c r="O364" s="7">
        <v>1</v>
      </c>
      <c r="P364" s="1">
        <v>1</v>
      </c>
      <c r="Q364" s="2" t="s">
        <v>54</v>
      </c>
      <c r="R364" s="4" t="s">
        <v>51</v>
      </c>
      <c r="T364" s="7">
        <v>924</v>
      </c>
      <c r="V364" s="6">
        <v>38.520000000000003</v>
      </c>
      <c r="W364" s="7">
        <f>IF(R364="","",(T364*(1-U364)*(1+AE364))+V364)</f>
        <v>1239.72</v>
      </c>
      <c r="Z364" s="9" t="str">
        <f>IF(S364="","",(X364*(1-Y364)*(1+AE364)))</f>
        <v/>
      </c>
      <c r="AA364" s="65">
        <v>0.10000000000000001</v>
      </c>
      <c r="AB364" s="5">
        <f>IF(AA364="","",AA364*M364)</f>
        <v>0.37200000000000005</v>
      </c>
      <c r="AC364" s="10">
        <f>IF(AA364="","",N364*1000/(AA364*1000000))</f>
        <v>31.800000000000001</v>
      </c>
      <c r="AD364" s="11">
        <f>IF(AB364="","",MAX(Z364,W364)/AB364)</f>
        <v>3332.5806451612898</v>
      </c>
      <c r="AE364" s="8">
        <f ca="1">IF(N364="","",IF(LOOKUP(YEAR(C364),Teuerung!$A$4:$A$29,Teuerung!$D$4:$D$29)="",0,LOOKUP(YEAR(C364),Teuerung!$A$4:$A$29,Teuerung!$D$4:$D$29)))</f>
        <v>0.29999999999999999</v>
      </c>
      <c r="AF364" s="7">
        <f t="shared" ca="1" si="10"/>
        <v>1239.72</v>
      </c>
      <c r="AG364" s="2" t="s">
        <v>57</v>
      </c>
      <c r="AH364" s="1"/>
      <c r="AI364" s="1"/>
    </row>
    <row r="365">
      <c r="A365" s="2"/>
      <c r="B365" s="2"/>
      <c r="C365" s="3">
        <v>40872</v>
      </c>
      <c r="D365" s="1"/>
      <c r="E365" s="4" t="s">
        <v>51</v>
      </c>
      <c r="M365" s="6">
        <v>3.7200000000000002</v>
      </c>
      <c r="N365" s="7">
        <v>3450</v>
      </c>
      <c r="O365" s="7">
        <v>1</v>
      </c>
      <c r="P365" s="1">
        <v>1</v>
      </c>
      <c r="Q365" s="2" t="s">
        <v>54</v>
      </c>
      <c r="R365" s="4" t="s">
        <v>51</v>
      </c>
      <c r="T365" s="7">
        <v>1067.4400000000001</v>
      </c>
      <c r="V365" s="6">
        <v>38.520000000000003</v>
      </c>
      <c r="W365" s="7">
        <f>IF(R365="","",(T365*(1-U365)*(1+AE365))+V365)</f>
        <v>1426.192</v>
      </c>
      <c r="Z365" s="9" t="str">
        <f>IF(S365="","",(X365*(1-Y365)*(1+AE365)))</f>
        <v/>
      </c>
      <c r="AA365" s="65">
        <v>0.10000000000000001</v>
      </c>
      <c r="AB365" s="5">
        <f>IF(AA365="","",AA365*M365)</f>
        <v>0.37200000000000005</v>
      </c>
      <c r="AC365" s="10">
        <f>IF(AA365="","",N365*1000/(AA365*1000000))</f>
        <v>34.5</v>
      </c>
      <c r="AD365" s="11">
        <f>IF(AB365="","",MAX(Z365,W365)/AB365)</f>
        <v>3833.8494623655911</v>
      </c>
      <c r="AE365" s="8">
        <f ca="1">IF(N365="","",IF(LOOKUP(YEAR(C365),Teuerung!$A$4:$A$29,Teuerung!$D$4:$D$29)="",0,LOOKUP(YEAR(C365),Teuerung!$A$4:$A$29,Teuerung!$D$4:$D$29)))</f>
        <v>0.29999999999999999</v>
      </c>
      <c r="AF365" s="7">
        <f t="shared" ca="1" si="10"/>
        <v>1426.192</v>
      </c>
      <c r="AG365" s="2" t="s">
        <v>57</v>
      </c>
      <c r="AH365" s="1"/>
      <c r="AI365" s="1"/>
    </row>
    <row r="366">
      <c r="A366" s="2"/>
      <c r="B366" s="2"/>
      <c r="C366" s="3">
        <v>40872</v>
      </c>
      <c r="D366" s="1"/>
      <c r="E366" s="4" t="s">
        <v>51</v>
      </c>
      <c r="M366" s="6">
        <v>3.7200000000000002</v>
      </c>
      <c r="N366" s="7">
        <v>3290</v>
      </c>
      <c r="O366" s="7">
        <v>1</v>
      </c>
      <c r="P366" s="1">
        <v>1</v>
      </c>
      <c r="Q366" s="2" t="s">
        <v>54</v>
      </c>
      <c r="R366" s="4" t="s">
        <v>51</v>
      </c>
      <c r="T366" s="7">
        <v>924</v>
      </c>
      <c r="V366" s="6">
        <v>38.520000000000003</v>
      </c>
      <c r="W366" s="7">
        <f>IF(R366="","",(T366*(1-U366)*(1+AE366))+V366)</f>
        <v>1239.72</v>
      </c>
      <c r="Z366" s="9" t="str">
        <f>IF(S366="","",(X366*(1-Y366)*(1+AE366)))</f>
        <v/>
      </c>
      <c r="AA366" s="65">
        <v>0.10000000000000001</v>
      </c>
      <c r="AB366" s="5">
        <f>IF(AA366="","",AA366*M366)</f>
        <v>0.37200000000000005</v>
      </c>
      <c r="AC366" s="10">
        <f>IF(AA366="","",N366*1000/(AA366*1000000))</f>
        <v>32.899999999999999</v>
      </c>
      <c r="AD366" s="11">
        <f>IF(AB366="","",MAX(Z366,W366)/AB366)</f>
        <v>3332.5806451612898</v>
      </c>
      <c r="AE366" s="8">
        <f ca="1">IF(N366="","",IF(LOOKUP(YEAR(C366),Teuerung!$A$4:$A$29,Teuerung!$D$4:$D$29)="",0,LOOKUP(YEAR(C366),Teuerung!$A$4:$A$29,Teuerung!$D$4:$D$29)))</f>
        <v>0.29999999999999999</v>
      </c>
      <c r="AF366" s="7">
        <f t="shared" ca="1" si="10"/>
        <v>1239.72</v>
      </c>
      <c r="AG366" s="2" t="s">
        <v>57</v>
      </c>
      <c r="AH366" s="1"/>
      <c r="AI366" s="1"/>
    </row>
    <row r="367">
      <c r="A367" s="2"/>
      <c r="B367" s="2"/>
      <c r="C367" s="3">
        <v>40872</v>
      </c>
      <c r="D367" s="1"/>
      <c r="E367" s="4" t="s">
        <v>51</v>
      </c>
      <c r="M367" s="6">
        <v>3.7200000000000002</v>
      </c>
      <c r="N367" s="7">
        <v>3020</v>
      </c>
      <c r="O367" s="7">
        <v>1</v>
      </c>
      <c r="P367" s="1">
        <v>1</v>
      </c>
      <c r="Q367" s="2" t="s">
        <v>54</v>
      </c>
      <c r="R367" s="4" t="s">
        <v>51</v>
      </c>
      <c r="T367" s="7">
        <v>924</v>
      </c>
      <c r="V367" s="6">
        <v>38.520000000000003</v>
      </c>
      <c r="W367" s="7">
        <f>IF(R367="","",(T367*(1-U367)*(1+AE367))+V367)</f>
        <v>1239.72</v>
      </c>
      <c r="Z367" s="9" t="str">
        <f>IF(S367="","",(X367*(1-Y367)*(1+AE367)))</f>
        <v/>
      </c>
      <c r="AA367" s="65">
        <v>0.10000000000000001</v>
      </c>
      <c r="AB367" s="5">
        <f>IF(AA367="","",AA367*M367)</f>
        <v>0.37200000000000005</v>
      </c>
      <c r="AC367" s="10">
        <f>IF(AA367="","",N367*1000/(AA367*1000000))</f>
        <v>30.199999999999999</v>
      </c>
      <c r="AD367" s="11">
        <f>IF(AB367="","",MAX(Z367,W367)/AB367)</f>
        <v>3332.5806451612898</v>
      </c>
      <c r="AE367" s="8">
        <f ca="1">IF(N367="","",IF(LOOKUP(YEAR(C367),Teuerung!$A$4:$A$29,Teuerung!$D$4:$D$29)="",0,LOOKUP(YEAR(C367),Teuerung!$A$4:$A$29,Teuerung!$D$4:$D$29)))</f>
        <v>0.29999999999999999</v>
      </c>
      <c r="AF367" s="7">
        <f t="shared" ca="1" si="10"/>
        <v>1239.72</v>
      </c>
      <c r="AG367" s="2" t="s">
        <v>57</v>
      </c>
      <c r="AH367" s="1"/>
      <c r="AI367" s="1"/>
    </row>
    <row r="368">
      <c r="A368" s="2"/>
      <c r="B368" s="2"/>
      <c r="C368" s="3">
        <v>40872</v>
      </c>
      <c r="D368" s="1"/>
      <c r="E368" s="4" t="s">
        <v>51</v>
      </c>
      <c r="M368" s="6">
        <v>3.7200000000000002</v>
      </c>
      <c r="N368" s="7">
        <v>2850</v>
      </c>
      <c r="O368" s="7">
        <v>1</v>
      </c>
      <c r="P368" s="1">
        <v>1</v>
      </c>
      <c r="Q368" s="2" t="s">
        <v>54</v>
      </c>
      <c r="R368" s="4" t="s">
        <v>51</v>
      </c>
      <c r="T368" s="7">
        <v>865.91999999999996</v>
      </c>
      <c r="V368" s="6">
        <v>38.520000000000003</v>
      </c>
      <c r="W368" s="7">
        <f>IF(R368="","",(T368*(1-U368)*(1+AE368))+V368)</f>
        <v>1164.2159999999999</v>
      </c>
      <c r="Z368" s="9" t="str">
        <f>IF(S368="","",(X368*(1-Y368)*(1+AE368)))</f>
        <v/>
      </c>
      <c r="AA368" s="65">
        <v>0.10000000000000001</v>
      </c>
      <c r="AB368" s="5">
        <f>IF(AA368="","",AA368*M368)</f>
        <v>0.37200000000000005</v>
      </c>
      <c r="AC368" s="10">
        <f>IF(AA368="","",N368*1000/(AA368*1000000))</f>
        <v>28.5</v>
      </c>
      <c r="AD368" s="11">
        <f>IF(AB368="","",MAX(Z368,W368)/AB368)</f>
        <v>3129.6129032258059</v>
      </c>
      <c r="AE368" s="8">
        <f ca="1">IF(N368="","",IF(LOOKUP(YEAR(C368),Teuerung!$A$4:$A$29,Teuerung!$D$4:$D$29)="",0,LOOKUP(YEAR(C368),Teuerung!$A$4:$A$29,Teuerung!$D$4:$D$29)))</f>
        <v>0.29999999999999999</v>
      </c>
      <c r="AF368" s="7">
        <f t="shared" ca="1" si="10"/>
        <v>1164.2159999999999</v>
      </c>
      <c r="AG368" s="2" t="s">
        <v>57</v>
      </c>
      <c r="AH368" s="1"/>
      <c r="AI368" s="1"/>
    </row>
    <row r="369">
      <c r="A369" s="2"/>
      <c r="B369" s="2"/>
      <c r="C369" s="3">
        <v>40872</v>
      </c>
      <c r="D369" s="1"/>
      <c r="E369" s="4" t="s">
        <v>51</v>
      </c>
      <c r="M369" s="6">
        <v>3.2200000000000002</v>
      </c>
      <c r="N369" s="7">
        <v>2490</v>
      </c>
      <c r="O369" s="7">
        <v>1</v>
      </c>
      <c r="P369" s="1">
        <v>1</v>
      </c>
      <c r="Q369" s="2" t="s">
        <v>54</v>
      </c>
      <c r="R369" s="4" t="s">
        <v>51</v>
      </c>
      <c r="T369" s="7">
        <v>670.55999999999995</v>
      </c>
      <c r="V369" s="6">
        <v>38.520000000000003</v>
      </c>
      <c r="W369" s="7">
        <f>IF(R369="","",(T369*(1-U369)*(1+AE369))+V369)</f>
        <v>910.24799999999993</v>
      </c>
      <c r="Z369" s="9" t="str">
        <f>IF(S369="","",(X369*(1-Y369)*(1+AE369)))</f>
        <v/>
      </c>
      <c r="AA369" s="65">
        <v>0.10000000000000001</v>
      </c>
      <c r="AB369" s="5">
        <f>IF(AA369="","",AA369*M369)</f>
        <v>0.32200000000000006</v>
      </c>
      <c r="AC369" s="10">
        <f>IF(AA369="","",N369*1000/(AA369*1000000))</f>
        <v>24.899999999999999</v>
      </c>
      <c r="AD369" s="11">
        <f>IF(AB369="","",MAX(Z369,W369)/AB369)</f>
        <v>2826.8571428571422</v>
      </c>
      <c r="AE369" s="8">
        <f ca="1">IF(N369="","",IF(LOOKUP(YEAR(C369),Teuerung!$A$4:$A$29,Teuerung!$D$4:$D$29)="",0,LOOKUP(YEAR(C369),Teuerung!$A$4:$A$29,Teuerung!$D$4:$D$29)))</f>
        <v>0.29999999999999999</v>
      </c>
      <c r="AF369" s="7">
        <f t="shared" ca="1" si="10"/>
        <v>910.24799999999993</v>
      </c>
      <c r="AG369" s="2" t="s">
        <v>57</v>
      </c>
      <c r="AH369" s="1"/>
      <c r="AI369" s="1"/>
    </row>
    <row r="370">
      <c r="A370" s="2"/>
      <c r="B370" s="2"/>
      <c r="C370" s="3">
        <v>40872</v>
      </c>
      <c r="D370" s="1"/>
      <c r="E370" s="4" t="s">
        <v>51</v>
      </c>
      <c r="M370" s="6">
        <v>3.2200000000000002</v>
      </c>
      <c r="N370" s="7">
        <v>2800</v>
      </c>
      <c r="O370" s="7">
        <v>1</v>
      </c>
      <c r="P370" s="1">
        <v>1</v>
      </c>
      <c r="Q370" s="2" t="s">
        <v>54</v>
      </c>
      <c r="R370" s="4" t="s">
        <v>51</v>
      </c>
      <c r="T370" s="7">
        <v>726</v>
      </c>
      <c r="V370" s="6">
        <v>38.520000000000003</v>
      </c>
      <c r="W370" s="7">
        <f>IF(R370="","",(T370*(1-U370)*(1+AE370))+V370)</f>
        <v>982.32000000000005</v>
      </c>
      <c r="Z370" s="9" t="str">
        <f>IF(S370="","",(X370*(1-Y370)*(1+AE370)))</f>
        <v/>
      </c>
      <c r="AA370" s="65">
        <v>0.10000000000000001</v>
      </c>
      <c r="AB370" s="5">
        <f>IF(AA370="","",AA370*M370)</f>
        <v>0.32200000000000006</v>
      </c>
      <c r="AC370" s="10">
        <f>IF(AA370="","",N370*1000/(AA370*1000000))</f>
        <v>28</v>
      </c>
      <c r="AD370" s="11">
        <f>IF(AB370="","",MAX(Z370,W370)/AB370)</f>
        <v>3050.6832298136642</v>
      </c>
      <c r="AE370" s="8">
        <f ca="1">IF(N370="","",IF(LOOKUP(YEAR(C370),Teuerung!$A$4:$A$29,Teuerung!$D$4:$D$29)="",0,LOOKUP(YEAR(C370),Teuerung!$A$4:$A$29,Teuerung!$D$4:$D$29)))</f>
        <v>0.29999999999999999</v>
      </c>
      <c r="AF370" s="7">
        <f t="shared" ca="1" si="10"/>
        <v>982.32000000000005</v>
      </c>
      <c r="AG370" s="2" t="s">
        <v>57</v>
      </c>
      <c r="AH370" s="1"/>
      <c r="AI370" s="1"/>
    </row>
    <row r="371">
      <c r="A371" s="2"/>
      <c r="B371" s="2"/>
      <c r="C371" s="3">
        <v>40872</v>
      </c>
      <c r="D371" s="1"/>
      <c r="E371" s="4" t="s">
        <v>51</v>
      </c>
      <c r="M371" s="6">
        <v>3.2200000000000002</v>
      </c>
      <c r="N371" s="7">
        <v>2470</v>
      </c>
      <c r="O371" s="7">
        <v>1</v>
      </c>
      <c r="P371" s="1">
        <v>1</v>
      </c>
      <c r="Q371" s="2" t="s">
        <v>54</v>
      </c>
      <c r="R371" s="4" t="s">
        <v>51</v>
      </c>
      <c r="T371" s="7">
        <v>670.55999999999995</v>
      </c>
      <c r="V371" s="6">
        <v>38.520000000000003</v>
      </c>
      <c r="W371" s="7">
        <f>IF(R371="","",(T371*(1-U371)*(1+AE371))+V371)</f>
        <v>910.24799999999993</v>
      </c>
      <c r="Z371" s="9" t="str">
        <f>IF(S371="","",(X371*(1-Y371)*(1+AE371)))</f>
        <v/>
      </c>
      <c r="AA371" s="65">
        <v>0.10000000000000001</v>
      </c>
      <c r="AB371" s="5">
        <f>IF(AA371="","",AA371*M371)</f>
        <v>0.32200000000000006</v>
      </c>
      <c r="AC371" s="10">
        <f>IF(AA371="","",N371*1000/(AA371*1000000))</f>
        <v>24.699999999999999</v>
      </c>
      <c r="AD371" s="11">
        <f>IF(AB371="","",MAX(Z371,W371)/AB371)</f>
        <v>2826.8571428571422</v>
      </c>
      <c r="AE371" s="8">
        <f ca="1">IF(N371="","",IF(LOOKUP(YEAR(C371),Teuerung!$A$4:$A$29,Teuerung!$D$4:$D$29)="",0,LOOKUP(YEAR(C371),Teuerung!$A$4:$A$29,Teuerung!$D$4:$D$29)))</f>
        <v>0.29999999999999999</v>
      </c>
      <c r="AF371" s="7">
        <f t="shared" ca="1" si="10"/>
        <v>910.24799999999993</v>
      </c>
      <c r="AG371" s="2" t="s">
        <v>57</v>
      </c>
      <c r="AH371" s="1"/>
      <c r="AI371" s="1"/>
    </row>
    <row r="372">
      <c r="A372" s="2"/>
      <c r="B372" s="2"/>
      <c r="C372" s="3">
        <v>40872</v>
      </c>
      <c r="D372" s="1"/>
      <c r="E372" s="4" t="s">
        <v>51</v>
      </c>
      <c r="M372" s="6">
        <v>3.2200000000000002</v>
      </c>
      <c r="N372" s="7">
        <v>1910</v>
      </c>
      <c r="O372" s="7">
        <v>1</v>
      </c>
      <c r="P372" s="1">
        <v>1</v>
      </c>
      <c r="Q372" s="2" t="s">
        <v>54</v>
      </c>
      <c r="R372" s="4" t="s">
        <v>51</v>
      </c>
      <c r="T372" s="7">
        <v>644.15999999999997</v>
      </c>
      <c r="V372" s="6">
        <v>38.520000000000003</v>
      </c>
      <c r="W372" s="7">
        <f>IF(R372="","",(T372*(1-U372)*(1+AE372))+V372)</f>
        <v>875.928</v>
      </c>
      <c r="Z372" s="9" t="str">
        <f>IF(S372="","",(X372*(1-Y372)*(1+AE372)))</f>
        <v/>
      </c>
      <c r="AA372" s="65">
        <v>0.10000000000000001</v>
      </c>
      <c r="AB372" s="5">
        <f>IF(AA372="","",AA372*M372)</f>
        <v>0.32200000000000006</v>
      </c>
      <c r="AC372" s="10">
        <f>IF(AA372="","",N372*1000/(AA372*1000000))</f>
        <v>19.100000000000001</v>
      </c>
      <c r="AD372" s="11">
        <f>IF(AB372="","",MAX(Z372,W372)/AB372)</f>
        <v>2720.2732919254654</v>
      </c>
      <c r="AE372" s="8">
        <f ca="1">IF(N372="","",IF(LOOKUP(YEAR(C372),Teuerung!$A$4:$A$29,Teuerung!$D$4:$D$29)="",0,LOOKUP(YEAR(C372),Teuerung!$A$4:$A$29,Teuerung!$D$4:$D$29)))</f>
        <v>0.29999999999999999</v>
      </c>
      <c r="AF372" s="7">
        <f t="shared" ca="1" si="10"/>
        <v>875.928</v>
      </c>
      <c r="AG372" s="2" t="s">
        <v>57</v>
      </c>
      <c r="AH372" s="1"/>
      <c r="AI372" s="1"/>
    </row>
    <row r="373">
      <c r="A373" s="2"/>
      <c r="B373" s="2"/>
      <c r="C373" s="3">
        <v>40872</v>
      </c>
      <c r="D373" s="1"/>
      <c r="E373" s="4" t="s">
        <v>51</v>
      </c>
      <c r="M373" s="6">
        <v>3.2200000000000002</v>
      </c>
      <c r="N373" s="7">
        <v>2160</v>
      </c>
      <c r="O373" s="7">
        <v>1</v>
      </c>
      <c r="P373" s="1">
        <v>1</v>
      </c>
      <c r="Q373" s="2" t="s">
        <v>54</v>
      </c>
      <c r="R373" s="4" t="s">
        <v>51</v>
      </c>
      <c r="T373" s="7">
        <v>644.15999999999997</v>
      </c>
      <c r="V373" s="6">
        <v>38.520000000000003</v>
      </c>
      <c r="W373" s="7">
        <f>IF(R373="","",(T373*(1-U373)*(1+AE373))+V373)</f>
        <v>875.928</v>
      </c>
      <c r="Z373" s="9" t="str">
        <f>IF(S373="","",(X373*(1-Y373)*(1+AE373)))</f>
        <v/>
      </c>
      <c r="AA373" s="65">
        <v>0.10000000000000001</v>
      </c>
      <c r="AB373" s="5">
        <f>IF(AA373="","",AA373*M373)</f>
        <v>0.32200000000000006</v>
      </c>
      <c r="AC373" s="10">
        <f>IF(AA373="","",N373*1000/(AA373*1000000))</f>
        <v>21.600000000000001</v>
      </c>
      <c r="AD373" s="11">
        <f>IF(AB373="","",MAX(Z373,W373)/AB373)</f>
        <v>2720.2732919254654</v>
      </c>
      <c r="AE373" s="8">
        <f ca="1">IF(N373="","",IF(LOOKUP(YEAR(C373),Teuerung!$A$4:$A$29,Teuerung!$D$4:$D$29)="",0,LOOKUP(YEAR(C373),Teuerung!$A$4:$A$29,Teuerung!$D$4:$D$29)))</f>
        <v>0.29999999999999999</v>
      </c>
      <c r="AF373" s="7">
        <f t="shared" ca="1" si="10"/>
        <v>875.928</v>
      </c>
      <c r="AG373" s="2" t="s">
        <v>57</v>
      </c>
      <c r="AH373" s="1"/>
      <c r="AI373" s="1"/>
    </row>
    <row r="374">
      <c r="A374" s="2"/>
      <c r="B374" s="2"/>
      <c r="C374" s="3">
        <v>40872</v>
      </c>
      <c r="D374" s="1"/>
      <c r="E374" s="4" t="s">
        <v>51</v>
      </c>
      <c r="M374" s="6">
        <v>3.2200000000000002</v>
      </c>
      <c r="N374" s="7">
        <v>2300</v>
      </c>
      <c r="O374" s="7">
        <v>1</v>
      </c>
      <c r="P374" s="1">
        <v>1</v>
      </c>
      <c r="Q374" s="2" t="s">
        <v>54</v>
      </c>
      <c r="R374" s="4" t="s">
        <v>51</v>
      </c>
      <c r="T374" s="7">
        <v>670.55999999999995</v>
      </c>
      <c r="V374" s="6">
        <v>38.520000000000003</v>
      </c>
      <c r="W374" s="7">
        <f>IF(R374="","",(T374*(1-U374)*(1+AE374))+V374)</f>
        <v>910.24799999999993</v>
      </c>
      <c r="Z374" s="9" t="str">
        <f>IF(S374="","",(X374*(1-Y374)*(1+AE374)))</f>
        <v/>
      </c>
      <c r="AA374" s="65">
        <v>0.10000000000000001</v>
      </c>
      <c r="AB374" s="5">
        <f>IF(AA374="","",AA374*M374)</f>
        <v>0.32200000000000006</v>
      </c>
      <c r="AC374" s="10">
        <f>IF(AA374="","",N374*1000/(AA374*1000000))</f>
        <v>23</v>
      </c>
      <c r="AD374" s="11">
        <f>IF(AB374="","",MAX(Z374,W374)/AB374)</f>
        <v>2826.8571428571422</v>
      </c>
      <c r="AE374" s="8">
        <f ca="1">IF(N374="","",IF(LOOKUP(YEAR(C374),Teuerung!$A$4:$A$29,Teuerung!$D$4:$D$29)="",0,LOOKUP(YEAR(C374),Teuerung!$A$4:$A$29,Teuerung!$D$4:$D$29)))</f>
        <v>0.29999999999999999</v>
      </c>
      <c r="AF374" s="7">
        <f t="shared" ca="1" si="10"/>
        <v>910.24799999999993</v>
      </c>
      <c r="AG374" s="2" t="s">
        <v>57</v>
      </c>
      <c r="AH374" s="1"/>
      <c r="AI374" s="1"/>
    </row>
    <row r="375">
      <c r="A375" s="2"/>
      <c r="B375" s="2"/>
      <c r="C375" s="3">
        <v>40872</v>
      </c>
      <c r="D375" s="1"/>
      <c r="E375" s="4" t="s">
        <v>51</v>
      </c>
      <c r="M375" s="6">
        <v>3.2200000000000002</v>
      </c>
      <c r="N375" s="7">
        <v>2570</v>
      </c>
      <c r="O375" s="7">
        <v>1</v>
      </c>
      <c r="P375" s="1">
        <v>1</v>
      </c>
      <c r="Q375" s="2" t="s">
        <v>54</v>
      </c>
      <c r="R375" s="4" t="s">
        <v>51</v>
      </c>
      <c r="T375" s="7">
        <v>726</v>
      </c>
      <c r="V375" s="6">
        <v>38.520000000000003</v>
      </c>
      <c r="W375" s="7">
        <f>IF(R375="","",(T375*(1-U375)*(1+AE375))+V375)</f>
        <v>982.32000000000005</v>
      </c>
      <c r="Z375" s="9" t="str">
        <f>IF(S375="","",(X375*(1-Y375)*(1+AE375)))</f>
        <v/>
      </c>
      <c r="AA375" s="65">
        <v>0.10000000000000001</v>
      </c>
      <c r="AB375" s="5">
        <f>IF(AA375="","",AA375*M375)</f>
        <v>0.32200000000000006</v>
      </c>
      <c r="AC375" s="10">
        <f>IF(AA375="","",N375*1000/(AA375*1000000))</f>
        <v>25.699999999999999</v>
      </c>
      <c r="AD375" s="11">
        <f>IF(AB375="","",MAX(Z375,W375)/AB375)</f>
        <v>3050.6832298136642</v>
      </c>
      <c r="AE375" s="8">
        <f ca="1">IF(N375="","",IF(LOOKUP(YEAR(C375),Teuerung!$A$4:$A$29,Teuerung!$D$4:$D$29)="",0,LOOKUP(YEAR(C375),Teuerung!$A$4:$A$29,Teuerung!$D$4:$D$29)))</f>
        <v>0.29999999999999999</v>
      </c>
      <c r="AF375" s="7">
        <f t="shared" ca="1" si="10"/>
        <v>982.32000000000005</v>
      </c>
      <c r="AG375" s="2" t="s">
        <v>57</v>
      </c>
      <c r="AH375" s="1"/>
      <c r="AI375" s="1"/>
    </row>
    <row r="376">
      <c r="A376" s="2"/>
      <c r="B376" s="2"/>
      <c r="C376" s="3">
        <v>40872</v>
      </c>
      <c r="D376" s="1"/>
      <c r="E376" s="4" t="s">
        <v>51</v>
      </c>
      <c r="M376" s="6">
        <v>3.2200000000000002</v>
      </c>
      <c r="N376" s="7">
        <v>2040</v>
      </c>
      <c r="O376" s="7">
        <v>1</v>
      </c>
      <c r="P376" s="1">
        <v>1</v>
      </c>
      <c r="Q376" s="2" t="s">
        <v>54</v>
      </c>
      <c r="R376" s="4" t="s">
        <v>51</v>
      </c>
      <c r="T376" s="7">
        <v>644.15999999999997</v>
      </c>
      <c r="V376" s="6">
        <v>38.520000000000003</v>
      </c>
      <c r="W376" s="7">
        <f>IF(R376="","",(T376*(1-U376)*(1+AE376))+V376)</f>
        <v>875.928</v>
      </c>
      <c r="Z376" s="9" t="str">
        <f>IF(S376="","",(X376*(1-Y376)*(1+AE376)))</f>
        <v/>
      </c>
      <c r="AA376" s="65">
        <v>0.10000000000000001</v>
      </c>
      <c r="AB376" s="5">
        <f>IF(AA376="","",AA376*M376)</f>
        <v>0.32200000000000006</v>
      </c>
      <c r="AC376" s="10">
        <f>IF(AA376="","",N376*1000/(AA376*1000000))</f>
        <v>20.399999999999999</v>
      </c>
      <c r="AD376" s="11">
        <f>IF(AB376="","",MAX(Z376,W376)/AB376)</f>
        <v>2720.2732919254654</v>
      </c>
      <c r="AE376" s="8">
        <f ca="1">IF(N376="","",IF(LOOKUP(YEAR(C376),Teuerung!$A$4:$A$29,Teuerung!$D$4:$D$29)="",0,LOOKUP(YEAR(C376),Teuerung!$A$4:$A$29,Teuerung!$D$4:$D$29)))</f>
        <v>0.29999999999999999</v>
      </c>
      <c r="AF376" s="7">
        <f t="shared" ca="1" si="10"/>
        <v>875.928</v>
      </c>
      <c r="AG376" s="2" t="s">
        <v>57</v>
      </c>
      <c r="AH376" s="1"/>
      <c r="AI376" s="1"/>
    </row>
    <row r="377">
      <c r="A377" s="2"/>
      <c r="B377" s="2"/>
      <c r="C377" s="3">
        <v>40872</v>
      </c>
      <c r="D377" s="1"/>
      <c r="E377" s="4" t="s">
        <v>51</v>
      </c>
      <c r="M377" s="6">
        <v>3.2200000000000002</v>
      </c>
      <c r="N377" s="7">
        <v>2000</v>
      </c>
      <c r="O377" s="7">
        <v>1</v>
      </c>
      <c r="P377" s="1">
        <v>1</v>
      </c>
      <c r="Q377" s="2" t="s">
        <v>54</v>
      </c>
      <c r="R377" s="4" t="s">
        <v>51</v>
      </c>
      <c r="T377" s="7">
        <v>644.15999999999997</v>
      </c>
      <c r="V377" s="6">
        <v>38.520000000000003</v>
      </c>
      <c r="W377" s="7">
        <f>IF(R377="","",(T377*(1-U377)*(1+AE377))+V377)</f>
        <v>875.928</v>
      </c>
      <c r="Z377" s="9" t="str">
        <f>IF(S377="","",(X377*(1-Y377)*(1+AE377)))</f>
        <v/>
      </c>
      <c r="AA377" s="65">
        <v>0.10000000000000001</v>
      </c>
      <c r="AB377" s="5">
        <f>IF(AA377="","",AA377*M377)</f>
        <v>0.32200000000000006</v>
      </c>
      <c r="AC377" s="10">
        <f>IF(AA377="","",N377*1000/(AA377*1000000))</f>
        <v>20</v>
      </c>
      <c r="AD377" s="11">
        <f>IF(AB377="","",MAX(Z377,W377)/AB377)</f>
        <v>2720.2732919254654</v>
      </c>
      <c r="AE377" s="8">
        <f ca="1">IF(N377="","",IF(LOOKUP(YEAR(C377),Teuerung!$A$4:$A$29,Teuerung!$D$4:$D$29)="",0,LOOKUP(YEAR(C377),Teuerung!$A$4:$A$29,Teuerung!$D$4:$D$29)))</f>
        <v>0.29999999999999999</v>
      </c>
      <c r="AF377" s="7">
        <f t="shared" ca="1" si="10"/>
        <v>875.928</v>
      </c>
      <c r="AG377" s="2" t="s">
        <v>57</v>
      </c>
      <c r="AH377" s="1"/>
      <c r="AI377" s="1"/>
    </row>
    <row r="378">
      <c r="A378" s="2"/>
      <c r="B378" s="2"/>
      <c r="C378" s="3">
        <v>40872</v>
      </c>
      <c r="D378" s="1"/>
      <c r="E378" s="4" t="s">
        <v>51</v>
      </c>
      <c r="M378" s="6">
        <v>3.2200000000000002</v>
      </c>
      <c r="N378" s="7">
        <v>2360</v>
      </c>
      <c r="O378" s="7">
        <v>1</v>
      </c>
      <c r="P378" s="1">
        <v>1</v>
      </c>
      <c r="Q378" s="2" t="s">
        <v>54</v>
      </c>
      <c r="R378" s="4" t="s">
        <v>51</v>
      </c>
      <c r="T378" s="7">
        <v>670.55999999999995</v>
      </c>
      <c r="V378" s="6">
        <v>38.520000000000003</v>
      </c>
      <c r="W378" s="7">
        <f>IF(R378="","",(T378*(1-U378)*(1+AE378))+V378)</f>
        <v>910.24799999999993</v>
      </c>
      <c r="Z378" s="9" t="str">
        <f>IF(S378="","",(X378*(1-Y378)*(1+AE378)))</f>
        <v/>
      </c>
      <c r="AA378" s="65">
        <v>0.10000000000000001</v>
      </c>
      <c r="AB378" s="5">
        <f>IF(AA378="","",AA378*M378)</f>
        <v>0.32200000000000006</v>
      </c>
      <c r="AC378" s="10">
        <f>IF(AA378="","",N378*1000/(AA378*1000000))</f>
        <v>23.600000000000001</v>
      </c>
      <c r="AD378" s="11">
        <f>IF(AB378="","",MAX(Z378,W378)/AB378)</f>
        <v>2826.8571428571422</v>
      </c>
      <c r="AE378" s="8">
        <f ca="1">IF(N378="","",IF(LOOKUP(YEAR(C378),Teuerung!$A$4:$A$29,Teuerung!$D$4:$D$29)="",0,LOOKUP(YEAR(C378),Teuerung!$A$4:$A$29,Teuerung!$D$4:$D$29)))</f>
        <v>0.29999999999999999</v>
      </c>
      <c r="AF378" s="7">
        <f t="shared" ca="1" si="10"/>
        <v>910.24799999999993</v>
      </c>
      <c r="AG378" s="2" t="s">
        <v>57</v>
      </c>
      <c r="AH378" s="1"/>
      <c r="AI378" s="1"/>
    </row>
    <row r="379">
      <c r="A379" s="2"/>
      <c r="B379" s="2"/>
      <c r="C379" s="3">
        <v>40872</v>
      </c>
      <c r="D379" s="1"/>
      <c r="E379" s="4" t="s">
        <v>51</v>
      </c>
      <c r="M379" s="6">
        <v>3.2200000000000002</v>
      </c>
      <c r="N379" s="7">
        <v>2400</v>
      </c>
      <c r="O379" s="7">
        <v>1</v>
      </c>
      <c r="P379" s="1">
        <v>1</v>
      </c>
      <c r="Q379" s="2" t="s">
        <v>54</v>
      </c>
      <c r="R379" s="4" t="s">
        <v>51</v>
      </c>
      <c r="T379" s="7">
        <v>670.55999999999995</v>
      </c>
      <c r="V379" s="6">
        <v>38.520000000000003</v>
      </c>
      <c r="W379" s="7">
        <f>IF(R379="","",(T379*(1-U379)*(1+AE379))+V379)</f>
        <v>910.24799999999993</v>
      </c>
      <c r="Z379" s="9" t="str">
        <f>IF(S379="","",(X379*(1-Y379)*(1+AE379)))</f>
        <v/>
      </c>
      <c r="AA379" s="65">
        <v>0.10000000000000001</v>
      </c>
      <c r="AB379" s="5">
        <f>IF(AA379="","",AA379*M379)</f>
        <v>0.32200000000000006</v>
      </c>
      <c r="AC379" s="10">
        <f>IF(AA379="","",N379*1000/(AA379*1000000))</f>
        <v>24</v>
      </c>
      <c r="AD379" s="11">
        <f>IF(AB379="","",MAX(Z379,W379)/AB379)</f>
        <v>2826.8571428571422</v>
      </c>
      <c r="AE379" s="8">
        <f ca="1">IF(N379="","",IF(LOOKUP(YEAR(C379),Teuerung!$A$4:$A$29,Teuerung!$D$4:$D$29)="",0,LOOKUP(YEAR(C379),Teuerung!$A$4:$A$29,Teuerung!$D$4:$D$29)))</f>
        <v>0.29999999999999999</v>
      </c>
      <c r="AF379" s="7">
        <f t="shared" ca="1" si="10"/>
        <v>910.24799999999993</v>
      </c>
      <c r="AG379" s="2" t="s">
        <v>57</v>
      </c>
      <c r="AH379" s="1"/>
      <c r="AI379" s="1"/>
    </row>
    <row r="380">
      <c r="A380" s="2"/>
      <c r="B380" s="2"/>
      <c r="C380" s="3">
        <v>40872</v>
      </c>
      <c r="D380" s="1"/>
      <c r="E380" s="4" t="s">
        <v>51</v>
      </c>
      <c r="M380" s="6">
        <v>3.2200000000000002</v>
      </c>
      <c r="N380" s="7">
        <v>2350</v>
      </c>
      <c r="O380" s="7">
        <v>1</v>
      </c>
      <c r="P380" s="1">
        <v>1</v>
      </c>
      <c r="Q380" s="2" t="s">
        <v>54</v>
      </c>
      <c r="R380" s="4" t="s">
        <v>51</v>
      </c>
      <c r="T380" s="7">
        <v>670.55999999999995</v>
      </c>
      <c r="V380" s="6">
        <v>38.520000000000003</v>
      </c>
      <c r="W380" s="7">
        <f>IF(R380="","",(T380*(1-U380)*(1+AE380))+V380)</f>
        <v>910.24799999999993</v>
      </c>
      <c r="Z380" s="9" t="str">
        <f>IF(S380="","",(X380*(1-Y380)*(1+AE380)))</f>
        <v/>
      </c>
      <c r="AA380" s="65">
        <v>0.10000000000000001</v>
      </c>
      <c r="AB380" s="5">
        <f>IF(AA380="","",AA380*M380)</f>
        <v>0.32200000000000006</v>
      </c>
      <c r="AC380" s="10">
        <f>IF(AA380="","",N380*1000/(AA380*1000000))</f>
        <v>23.5</v>
      </c>
      <c r="AD380" s="11">
        <f>IF(AB380="","",MAX(Z380,W380)/AB380)</f>
        <v>2826.8571428571422</v>
      </c>
      <c r="AE380" s="8">
        <f ca="1">IF(N380="","",IF(LOOKUP(YEAR(C380),Teuerung!$A$4:$A$29,Teuerung!$D$4:$D$29)="",0,LOOKUP(YEAR(C380),Teuerung!$A$4:$A$29,Teuerung!$D$4:$D$29)))</f>
        <v>0.29999999999999999</v>
      </c>
      <c r="AF380" s="7">
        <f t="shared" ca="1" si="10"/>
        <v>910.24799999999993</v>
      </c>
      <c r="AG380" s="2" t="s">
        <v>57</v>
      </c>
      <c r="AH380" s="1"/>
      <c r="AI380" s="1"/>
    </row>
    <row r="381">
      <c r="A381" s="2"/>
      <c r="B381" s="2"/>
      <c r="C381" s="3">
        <v>40872</v>
      </c>
      <c r="D381" s="1"/>
      <c r="E381" s="4" t="s">
        <v>51</v>
      </c>
      <c r="M381" s="6">
        <v>3.2200000000000002</v>
      </c>
      <c r="N381" s="7">
        <v>2610</v>
      </c>
      <c r="O381" s="7">
        <v>1</v>
      </c>
      <c r="P381" s="1">
        <v>1</v>
      </c>
      <c r="Q381" s="2" t="s">
        <v>54</v>
      </c>
      <c r="R381" s="4" t="s">
        <v>51</v>
      </c>
      <c r="T381" s="7">
        <v>726</v>
      </c>
      <c r="V381" s="6">
        <v>38.520000000000003</v>
      </c>
      <c r="W381" s="7">
        <f>IF(R381="","",(T381*(1-U381)*(1+AE381))+V381)</f>
        <v>982.32000000000005</v>
      </c>
      <c r="Z381" s="9" t="str">
        <f>IF(S381="","",(X381*(1-Y381)*(1+AE381)))</f>
        <v/>
      </c>
      <c r="AA381" s="65">
        <v>0.10000000000000001</v>
      </c>
      <c r="AB381" s="5">
        <f>IF(AA381="","",AA381*M381)</f>
        <v>0.32200000000000006</v>
      </c>
      <c r="AC381" s="10">
        <f>IF(AA381="","",N381*1000/(AA381*1000000))</f>
        <v>26.100000000000001</v>
      </c>
      <c r="AD381" s="11">
        <f>IF(AB381="","",MAX(Z381,W381)/AB381)</f>
        <v>3050.6832298136642</v>
      </c>
      <c r="AE381" s="8">
        <f ca="1">IF(N381="","",IF(LOOKUP(YEAR(C381),Teuerung!$A$4:$A$29,Teuerung!$D$4:$D$29)="",0,LOOKUP(YEAR(C381),Teuerung!$A$4:$A$29,Teuerung!$D$4:$D$29)))</f>
        <v>0.29999999999999999</v>
      </c>
      <c r="AF381" s="7">
        <f t="shared" ca="1" si="10"/>
        <v>982.32000000000005</v>
      </c>
      <c r="AG381" s="2" t="s">
        <v>57</v>
      </c>
      <c r="AH381" s="1"/>
      <c r="AI381" s="1"/>
    </row>
    <row r="382">
      <c r="A382" s="2"/>
      <c r="B382" s="2"/>
      <c r="C382" s="3">
        <v>40872</v>
      </c>
      <c r="D382" s="1"/>
      <c r="E382" s="4" t="s">
        <v>51</v>
      </c>
      <c r="M382" s="6">
        <v>3.2200000000000002</v>
      </c>
      <c r="N382" s="7">
        <v>2460</v>
      </c>
      <c r="O382" s="7">
        <v>1</v>
      </c>
      <c r="P382" s="1">
        <v>1</v>
      </c>
      <c r="Q382" s="2" t="s">
        <v>54</v>
      </c>
      <c r="R382" s="4" t="s">
        <v>51</v>
      </c>
      <c r="T382" s="7">
        <v>670.55999999999995</v>
      </c>
      <c r="V382" s="6">
        <v>38.520000000000003</v>
      </c>
      <c r="W382" s="7">
        <f>IF(R382="","",(T382*(1-U382)*(1+AE382))+V382)</f>
        <v>910.24799999999993</v>
      </c>
      <c r="Z382" s="9" t="str">
        <f>IF(S382="","",(X382*(1-Y382)*(1+AE382)))</f>
        <v/>
      </c>
      <c r="AA382" s="65">
        <v>0.10000000000000001</v>
      </c>
      <c r="AB382" s="5">
        <f>IF(AA382="","",AA382*M382)</f>
        <v>0.32200000000000006</v>
      </c>
      <c r="AC382" s="10">
        <f>IF(AA382="","",N382*1000/(AA382*1000000))</f>
        <v>24.600000000000001</v>
      </c>
      <c r="AD382" s="11">
        <f>IF(AB382="","",MAX(Z382,W382)/AB382)</f>
        <v>2826.8571428571422</v>
      </c>
      <c r="AE382" s="8">
        <f ca="1">IF(N382="","",IF(LOOKUP(YEAR(C382),Teuerung!$A$4:$A$29,Teuerung!$D$4:$D$29)="",0,LOOKUP(YEAR(C382),Teuerung!$A$4:$A$29,Teuerung!$D$4:$D$29)))</f>
        <v>0.29999999999999999</v>
      </c>
      <c r="AF382" s="7">
        <f t="shared" ca="1" si="10"/>
        <v>910.24799999999993</v>
      </c>
      <c r="AG382" s="2" t="s">
        <v>57</v>
      </c>
      <c r="AH382" s="1"/>
      <c r="AI382" s="1"/>
    </row>
    <row r="383">
      <c r="A383" s="2"/>
      <c r="B383" s="2"/>
      <c r="C383" s="3">
        <v>40872</v>
      </c>
      <c r="D383" s="1"/>
      <c r="E383" s="4" t="s">
        <v>51</v>
      </c>
      <c r="M383" s="6">
        <v>3.2200000000000002</v>
      </c>
      <c r="N383" s="7">
        <v>2250</v>
      </c>
      <c r="O383" s="7">
        <v>1</v>
      </c>
      <c r="P383" s="1">
        <v>1</v>
      </c>
      <c r="Q383" s="2" t="s">
        <v>54</v>
      </c>
      <c r="R383" s="4" t="s">
        <v>51</v>
      </c>
      <c r="T383" s="7">
        <v>644.15999999999997</v>
      </c>
      <c r="V383" s="6">
        <v>38.520000000000003</v>
      </c>
      <c r="W383" s="7">
        <f>IF(R383="","",(T383*(1-U383)*(1+AE383))+V383)</f>
        <v>875.928</v>
      </c>
      <c r="Z383" s="9" t="str">
        <f>IF(S383="","",(X383*(1-Y383)*(1+AE383)))</f>
        <v/>
      </c>
      <c r="AA383" s="65">
        <v>0.10000000000000001</v>
      </c>
      <c r="AB383" s="5">
        <f>IF(AA383="","",AA383*M383)</f>
        <v>0.32200000000000006</v>
      </c>
      <c r="AC383" s="10">
        <f>IF(AA383="","",N383*1000/(AA383*1000000))</f>
        <v>22.5</v>
      </c>
      <c r="AD383" s="11">
        <f>IF(AB383="","",MAX(Z383,W383)/AB383)</f>
        <v>2720.2732919254654</v>
      </c>
      <c r="AE383" s="8">
        <f ca="1">IF(N383="","",IF(LOOKUP(YEAR(C383),Teuerung!$A$4:$A$29,Teuerung!$D$4:$D$29)="",0,LOOKUP(YEAR(C383),Teuerung!$A$4:$A$29,Teuerung!$D$4:$D$29)))</f>
        <v>0.29999999999999999</v>
      </c>
      <c r="AF383" s="7">
        <f t="shared" ca="1" si="10"/>
        <v>875.928</v>
      </c>
      <c r="AG383" s="2" t="s">
        <v>57</v>
      </c>
      <c r="AH383" s="1"/>
      <c r="AI383" s="1"/>
    </row>
    <row r="384">
      <c r="A384" s="2"/>
      <c r="B384" s="2"/>
      <c r="C384" s="3">
        <v>40872</v>
      </c>
      <c r="D384" s="1"/>
      <c r="E384" s="4" t="s">
        <v>51</v>
      </c>
      <c r="M384" s="6">
        <v>3.2200000000000002</v>
      </c>
      <c r="N384" s="7">
        <v>2120</v>
      </c>
      <c r="O384" s="7">
        <v>1</v>
      </c>
      <c r="P384" s="1">
        <v>1</v>
      </c>
      <c r="Q384" s="2" t="s">
        <v>54</v>
      </c>
      <c r="R384" s="4" t="s">
        <v>51</v>
      </c>
      <c r="T384" s="7">
        <v>644.15999999999997</v>
      </c>
      <c r="V384" s="6">
        <v>38.520000000000003</v>
      </c>
      <c r="W384" s="7">
        <f>IF(R384="","",(T384*(1-U384)*(1+AE384))+V384)</f>
        <v>875.928</v>
      </c>
      <c r="Z384" s="9" t="str">
        <f>IF(S384="","",(X384*(1-Y384)*(1+AE384)))</f>
        <v/>
      </c>
      <c r="AA384" s="65">
        <v>0.10000000000000001</v>
      </c>
      <c r="AB384" s="5">
        <f>IF(AA384="","",AA384*M384)</f>
        <v>0.32200000000000006</v>
      </c>
      <c r="AC384" s="10">
        <f>IF(AA384="","",N384*1000/(AA384*1000000))</f>
        <v>21.199999999999999</v>
      </c>
      <c r="AD384" s="11">
        <f>IF(AB384="","",MAX(Z384,W384)/AB384)</f>
        <v>2720.2732919254654</v>
      </c>
      <c r="AE384" s="8">
        <f ca="1">IF(N384="","",IF(LOOKUP(YEAR(C384),Teuerung!$A$4:$A$29,Teuerung!$D$4:$D$29)="",0,LOOKUP(YEAR(C384),Teuerung!$A$4:$A$29,Teuerung!$D$4:$D$29)))</f>
        <v>0.29999999999999999</v>
      </c>
      <c r="AF384" s="7">
        <f t="shared" ca="1" si="10"/>
        <v>875.928</v>
      </c>
      <c r="AG384" s="2" t="s">
        <v>57</v>
      </c>
      <c r="AH384" s="1"/>
      <c r="AI384" s="1"/>
    </row>
    <row r="385">
      <c r="A385" s="2"/>
      <c r="B385" s="2"/>
      <c r="C385" s="3">
        <v>40872</v>
      </c>
      <c r="D385" s="1"/>
      <c r="E385" s="4" t="s">
        <v>51</v>
      </c>
      <c r="M385" s="6">
        <v>3.2200000000000002</v>
      </c>
      <c r="N385" s="7">
        <v>1600</v>
      </c>
      <c r="O385" s="7">
        <v>1</v>
      </c>
      <c r="P385" s="1">
        <v>1</v>
      </c>
      <c r="Q385" s="2" t="s">
        <v>54</v>
      </c>
      <c r="R385" s="4" t="s">
        <v>51</v>
      </c>
      <c r="T385" s="7">
        <v>580.79999999999995</v>
      </c>
      <c r="V385" s="6">
        <v>38.520000000000003</v>
      </c>
      <c r="W385" s="7">
        <f>IF(R385="","",(T385*(1-U385)*(1+AE385))+V385)</f>
        <v>793.55999999999995</v>
      </c>
      <c r="Z385" s="9" t="str">
        <f>IF(S385="","",(X385*(1-Y385)*(1+AE385)))</f>
        <v/>
      </c>
      <c r="AA385" s="65">
        <v>0.10000000000000001</v>
      </c>
      <c r="AB385" s="5">
        <f>IF(AA385="","",AA385*M385)</f>
        <v>0.32200000000000006</v>
      </c>
      <c r="AC385" s="10">
        <f>IF(AA385="","",N385*1000/(AA385*1000000))</f>
        <v>16</v>
      </c>
      <c r="AD385" s="11">
        <f>IF(AB385="","",MAX(Z385,W385)/AB385)</f>
        <v>2464.4720496894402</v>
      </c>
      <c r="AE385" s="8">
        <f ca="1">IF(N385="","",IF(LOOKUP(YEAR(C385),Teuerung!$A$4:$A$29,Teuerung!$D$4:$D$29)="",0,LOOKUP(YEAR(C385),Teuerung!$A$4:$A$29,Teuerung!$D$4:$D$29)))</f>
        <v>0.29999999999999999</v>
      </c>
      <c r="AF385" s="7">
        <f t="shared" ca="1" si="10"/>
        <v>793.55999999999995</v>
      </c>
      <c r="AG385" s="2" t="s">
        <v>57</v>
      </c>
      <c r="AH385" s="1"/>
      <c r="AI385" s="1"/>
    </row>
    <row r="386">
      <c r="A386" s="2"/>
      <c r="B386" s="2"/>
      <c r="C386" s="3">
        <v>40872</v>
      </c>
      <c r="D386" s="1"/>
      <c r="E386" s="4" t="s">
        <v>51</v>
      </c>
      <c r="M386" s="6">
        <v>3.2200000000000002</v>
      </c>
      <c r="N386" s="7">
        <v>1830</v>
      </c>
      <c r="O386" s="7">
        <v>1</v>
      </c>
      <c r="P386" s="1">
        <v>1</v>
      </c>
      <c r="Q386" s="2" t="s">
        <v>54</v>
      </c>
      <c r="R386" s="4" t="s">
        <v>51</v>
      </c>
      <c r="T386" s="7">
        <v>580.79999999999995</v>
      </c>
      <c r="V386" s="6">
        <v>38.520000000000003</v>
      </c>
      <c r="W386" s="7">
        <f>IF(R386="","",(T386*(1-U386)*(1+AE386))+V386)</f>
        <v>793.55999999999995</v>
      </c>
      <c r="Z386" s="9" t="str">
        <f>IF(S386="","",(X386*(1-Y386)*(1+AE386)))</f>
        <v/>
      </c>
      <c r="AA386" s="65">
        <v>0.10000000000000001</v>
      </c>
      <c r="AB386" s="5">
        <f>IF(AA386="","",AA386*M386)</f>
        <v>0.32200000000000006</v>
      </c>
      <c r="AC386" s="10">
        <f>IF(AA386="","",N386*1000/(AA386*1000000))</f>
        <v>18.300000000000001</v>
      </c>
      <c r="AD386" s="11">
        <f>IF(AB386="","",MAX(Z386,W386)/AB386)</f>
        <v>2464.4720496894402</v>
      </c>
      <c r="AE386" s="8">
        <f ca="1">IF(N386="","",IF(LOOKUP(YEAR(C386),Teuerung!$A$4:$A$29,Teuerung!$D$4:$D$29)="",0,LOOKUP(YEAR(C386),Teuerung!$A$4:$A$29,Teuerung!$D$4:$D$29)))</f>
        <v>0.29999999999999999</v>
      </c>
      <c r="AF386" s="7">
        <f t="shared" ca="1" si="10"/>
        <v>793.55999999999995</v>
      </c>
      <c r="AG386" s="2" t="s">
        <v>57</v>
      </c>
      <c r="AH386" s="1"/>
      <c r="AI386" s="1"/>
    </row>
    <row r="387">
      <c r="A387" s="2"/>
      <c r="B387" s="2"/>
      <c r="C387" s="3">
        <v>40872</v>
      </c>
      <c r="D387" s="1"/>
      <c r="E387" s="4" t="s">
        <v>51</v>
      </c>
      <c r="M387" s="6">
        <v>3.2200000000000002</v>
      </c>
      <c r="N387" s="7">
        <v>1590</v>
      </c>
      <c r="O387" s="7">
        <v>1</v>
      </c>
      <c r="P387" s="1">
        <v>1</v>
      </c>
      <c r="Q387" s="2" t="s">
        <v>54</v>
      </c>
      <c r="R387" s="4" t="s">
        <v>51</v>
      </c>
      <c r="T387" s="7">
        <v>580.79999999999995</v>
      </c>
      <c r="V387" s="6">
        <v>38.520000000000003</v>
      </c>
      <c r="W387" s="7">
        <f>IF(R387="","",(T387*(1-U387)*(1+AE387))+V387)</f>
        <v>793.55999999999995</v>
      </c>
      <c r="Z387" s="9" t="str">
        <f>IF(S387="","",(X387*(1-Y387)*(1+AE387)))</f>
        <v/>
      </c>
      <c r="AA387" s="65">
        <v>0.10000000000000001</v>
      </c>
      <c r="AB387" s="5">
        <f>IF(AA387="","",AA387*M387)</f>
        <v>0.32200000000000006</v>
      </c>
      <c r="AC387" s="10">
        <f>IF(AA387="","",N387*1000/(AA387*1000000))</f>
        <v>15.9</v>
      </c>
      <c r="AD387" s="11">
        <f>IF(AB387="","",MAX(Z387,W387)/AB387)</f>
        <v>2464.4720496894402</v>
      </c>
      <c r="AE387" s="8">
        <f ca="1">IF(N387="","",IF(LOOKUP(YEAR(C387),Teuerung!$A$4:$A$29,Teuerung!$D$4:$D$29)="",0,LOOKUP(YEAR(C387),Teuerung!$A$4:$A$29,Teuerung!$D$4:$D$29)))</f>
        <v>0.29999999999999999</v>
      </c>
      <c r="AF387" s="7">
        <f t="shared" ca="1" si="10"/>
        <v>793.55999999999995</v>
      </c>
      <c r="AG387" s="2" t="s">
        <v>57</v>
      </c>
      <c r="AH387" s="1"/>
      <c r="AI387" s="1"/>
    </row>
    <row r="388">
      <c r="A388" s="2"/>
      <c r="B388" s="2"/>
      <c r="C388" s="3">
        <v>40872</v>
      </c>
      <c r="D388" s="1"/>
      <c r="E388" s="4" t="s">
        <v>51</v>
      </c>
      <c r="M388" s="6">
        <v>3.2200000000000002</v>
      </c>
      <c r="N388" s="7">
        <v>1210</v>
      </c>
      <c r="O388" s="7">
        <v>1</v>
      </c>
      <c r="P388" s="1">
        <v>1</v>
      </c>
      <c r="Q388" s="2" t="s">
        <v>54</v>
      </c>
      <c r="R388" s="4" t="s">
        <v>51</v>
      </c>
      <c r="T388" s="7">
        <v>580.79999999999995</v>
      </c>
      <c r="V388" s="6">
        <v>38.520000000000003</v>
      </c>
      <c r="W388" s="7">
        <f>IF(R388="","",(T388*(1-U388)*(1+AE388))+V388)</f>
        <v>793.55999999999995</v>
      </c>
      <c r="Z388" s="9" t="str">
        <f>IF(S388="","",(X388*(1-Y388)*(1+AE388)))</f>
        <v/>
      </c>
      <c r="AA388" s="65">
        <v>0.10000000000000001</v>
      </c>
      <c r="AB388" s="5">
        <f>IF(AA388="","",AA388*M388)</f>
        <v>0.32200000000000006</v>
      </c>
      <c r="AC388" s="10">
        <f>IF(AA388="","",N388*1000/(AA388*1000000))</f>
        <v>12.1</v>
      </c>
      <c r="AD388" s="11">
        <f>IF(AB388="","",MAX(Z388,W388)/AB388)</f>
        <v>2464.4720496894402</v>
      </c>
      <c r="AE388" s="8">
        <f ca="1">IF(N388="","",IF(LOOKUP(YEAR(C388),Teuerung!$A$4:$A$29,Teuerung!$D$4:$D$29)="",0,LOOKUP(YEAR(C388),Teuerung!$A$4:$A$29,Teuerung!$D$4:$D$29)))</f>
        <v>0.29999999999999999</v>
      </c>
      <c r="AF388" s="7">
        <f t="shared" ca="1" si="10"/>
        <v>793.55999999999995</v>
      </c>
      <c r="AG388" s="2" t="s">
        <v>57</v>
      </c>
      <c r="AH388" s="1"/>
      <c r="AI388" s="1"/>
    </row>
    <row r="389">
      <c r="A389" s="2"/>
      <c r="B389" s="2"/>
      <c r="C389" s="3">
        <v>40872</v>
      </c>
      <c r="D389" s="1"/>
      <c r="E389" s="4" t="s">
        <v>51</v>
      </c>
      <c r="M389" s="6">
        <v>3.2200000000000002</v>
      </c>
      <c r="N389" s="7">
        <v>1380</v>
      </c>
      <c r="O389" s="7">
        <v>1</v>
      </c>
      <c r="P389" s="1">
        <v>1</v>
      </c>
      <c r="Q389" s="2" t="s">
        <v>54</v>
      </c>
      <c r="R389" s="4" t="s">
        <v>51</v>
      </c>
      <c r="T389" s="7">
        <v>580.79999999999995</v>
      </c>
      <c r="V389" s="6">
        <v>38.520000000000003</v>
      </c>
      <c r="W389" s="7">
        <f>IF(R389="","",(T389*(1-U389)*(1+AE389))+V389)</f>
        <v>793.55999999999995</v>
      </c>
      <c r="Z389" s="9" t="str">
        <f>IF(S389="","",(X389*(1-Y389)*(1+AE389)))</f>
        <v/>
      </c>
      <c r="AA389" s="65">
        <v>0.10000000000000001</v>
      </c>
      <c r="AB389" s="5">
        <f>IF(AA389="","",AA389*M389)</f>
        <v>0.32200000000000006</v>
      </c>
      <c r="AC389" s="10">
        <f>IF(AA389="","",N389*1000/(AA389*1000000))</f>
        <v>13.800000000000001</v>
      </c>
      <c r="AD389" s="11">
        <f>IF(AB389="","",MAX(Z389,W389)/AB389)</f>
        <v>2464.4720496894402</v>
      </c>
      <c r="AE389" s="8">
        <f ca="1">IF(N389="","",IF(LOOKUP(YEAR(C389),Teuerung!$A$4:$A$29,Teuerung!$D$4:$D$29)="",0,LOOKUP(YEAR(C389),Teuerung!$A$4:$A$29,Teuerung!$D$4:$D$29)))</f>
        <v>0.29999999999999999</v>
      </c>
      <c r="AF389" s="7">
        <f t="shared" ca="1" si="10"/>
        <v>793.55999999999995</v>
      </c>
      <c r="AG389" s="2" t="s">
        <v>57</v>
      </c>
      <c r="AH389" s="1"/>
      <c r="AI389" s="1"/>
    </row>
    <row r="390">
      <c r="A390" s="2"/>
      <c r="B390" s="2"/>
      <c r="C390" s="3">
        <v>40872</v>
      </c>
      <c r="D390" s="1"/>
      <c r="E390" s="4" t="s">
        <v>51</v>
      </c>
      <c r="M390" s="6">
        <v>3.2200000000000002</v>
      </c>
      <c r="N390" s="7">
        <v>1460</v>
      </c>
      <c r="O390" s="7">
        <v>1</v>
      </c>
      <c r="P390" s="1">
        <v>1</v>
      </c>
      <c r="Q390" s="2" t="s">
        <v>54</v>
      </c>
      <c r="R390" s="4" t="s">
        <v>51</v>
      </c>
      <c r="T390" s="7">
        <v>580.79999999999995</v>
      </c>
      <c r="V390" s="6">
        <v>38.520000000000003</v>
      </c>
      <c r="W390" s="7">
        <f>IF(R390="","",(T390*(1-U390)*(1+AE390))+V390)</f>
        <v>793.55999999999995</v>
      </c>
      <c r="Z390" s="9" t="str">
        <f>IF(S390="","",(X390*(1-Y390)*(1+AE390)))</f>
        <v/>
      </c>
      <c r="AA390" s="65">
        <v>0.10000000000000001</v>
      </c>
      <c r="AB390" s="5">
        <f>IF(AA390="","",AA390*M390)</f>
        <v>0.32200000000000006</v>
      </c>
      <c r="AC390" s="10">
        <f>IF(AA390="","",N390*1000/(AA390*1000000))</f>
        <v>14.6</v>
      </c>
      <c r="AD390" s="11">
        <f>IF(AB390="","",MAX(Z390,W390)/AB390)</f>
        <v>2464.4720496894402</v>
      </c>
      <c r="AE390" s="8">
        <f ca="1">IF(N390="","",IF(LOOKUP(YEAR(C390),Teuerung!$A$4:$A$29,Teuerung!$D$4:$D$29)="",0,LOOKUP(YEAR(C390),Teuerung!$A$4:$A$29,Teuerung!$D$4:$D$29)))</f>
        <v>0.29999999999999999</v>
      </c>
      <c r="AF390" s="7">
        <f t="shared" ca="1" si="10"/>
        <v>793.55999999999995</v>
      </c>
      <c r="AG390" s="2" t="s">
        <v>57</v>
      </c>
      <c r="AH390" s="1"/>
      <c r="AI390" s="1"/>
    </row>
    <row r="391">
      <c r="A391" s="2"/>
      <c r="B391" s="2"/>
      <c r="C391" s="3">
        <v>40872</v>
      </c>
      <c r="D391" s="1"/>
      <c r="E391" s="4" t="s">
        <v>51</v>
      </c>
      <c r="M391" s="6">
        <v>3.2200000000000002</v>
      </c>
      <c r="N391" s="7">
        <v>1650</v>
      </c>
      <c r="O391" s="7">
        <v>1</v>
      </c>
      <c r="P391" s="1">
        <v>1</v>
      </c>
      <c r="Q391" s="2" t="s">
        <v>54</v>
      </c>
      <c r="R391" s="4" t="s">
        <v>51</v>
      </c>
      <c r="T391" s="7">
        <v>580.79999999999995</v>
      </c>
      <c r="V391" s="6">
        <v>38.520000000000003</v>
      </c>
      <c r="W391" s="7">
        <f>IF(R391="","",(T391*(1-U391)*(1+AE391))+V391)</f>
        <v>793.55999999999995</v>
      </c>
      <c r="Z391" s="9" t="str">
        <f>IF(S391="","",(X391*(1-Y391)*(1+AE391)))</f>
        <v/>
      </c>
      <c r="AA391" s="65">
        <v>0.10000000000000001</v>
      </c>
      <c r="AB391" s="5">
        <f>IF(AA391="","",AA391*M391)</f>
        <v>0.32200000000000006</v>
      </c>
      <c r="AC391" s="10">
        <f>IF(AA391="","",N391*1000/(AA391*1000000))</f>
        <v>16.5</v>
      </c>
      <c r="AD391" s="11">
        <f>IF(AB391="","",MAX(Z391,W391)/AB391)</f>
        <v>2464.4720496894402</v>
      </c>
      <c r="AE391" s="8">
        <f ca="1">IF(N391="","",IF(LOOKUP(YEAR(C391),Teuerung!$A$4:$A$29,Teuerung!$D$4:$D$29)="",0,LOOKUP(YEAR(C391),Teuerung!$A$4:$A$29,Teuerung!$D$4:$D$29)))</f>
        <v>0.29999999999999999</v>
      </c>
      <c r="AF391" s="7">
        <f t="shared" ca="1" si="10"/>
        <v>793.55999999999995</v>
      </c>
      <c r="AG391" s="2" t="s">
        <v>57</v>
      </c>
      <c r="AH391" s="1"/>
      <c r="AI391" s="1"/>
    </row>
    <row r="392">
      <c r="A392" s="2"/>
      <c r="B392" s="2"/>
      <c r="C392" s="3">
        <v>40872</v>
      </c>
      <c r="D392" s="1"/>
      <c r="E392" s="4" t="s">
        <v>51</v>
      </c>
      <c r="M392" s="6">
        <v>3.2200000000000002</v>
      </c>
      <c r="N392" s="7">
        <v>1310</v>
      </c>
      <c r="O392" s="7">
        <v>1</v>
      </c>
      <c r="P392" s="1">
        <v>1</v>
      </c>
      <c r="Q392" s="2" t="s">
        <v>54</v>
      </c>
      <c r="R392" s="4" t="s">
        <v>51</v>
      </c>
      <c r="T392" s="7">
        <v>580.79999999999995</v>
      </c>
      <c r="V392" s="6">
        <v>38.520000000000003</v>
      </c>
      <c r="W392" s="7">
        <f>IF(R392="","",(T392*(1-U392)*(1+AE392))+V392)</f>
        <v>793.55999999999995</v>
      </c>
      <c r="Z392" s="9" t="str">
        <f>IF(S392="","",(X392*(1-Y392)*(1+AE392)))</f>
        <v/>
      </c>
      <c r="AA392" s="65">
        <v>0.10000000000000001</v>
      </c>
      <c r="AB392" s="5">
        <f>IF(AA392="","",AA392*M392)</f>
        <v>0.32200000000000006</v>
      </c>
      <c r="AC392" s="10">
        <f>IF(AA392="","",N392*1000/(AA392*1000000))</f>
        <v>13.1</v>
      </c>
      <c r="AD392" s="11">
        <f>IF(AB392="","",MAX(Z392,W392)/AB392)</f>
        <v>2464.4720496894402</v>
      </c>
      <c r="AE392" s="8">
        <f ca="1">IF(N392="","",IF(LOOKUP(YEAR(C392),Teuerung!$A$4:$A$29,Teuerung!$D$4:$D$29)="",0,LOOKUP(YEAR(C392),Teuerung!$A$4:$A$29,Teuerung!$D$4:$D$29)))</f>
        <v>0.29999999999999999</v>
      </c>
      <c r="AF392" s="7">
        <f t="shared" ca="1" si="10"/>
        <v>793.55999999999995</v>
      </c>
      <c r="AG392" s="2" t="s">
        <v>57</v>
      </c>
      <c r="AH392" s="1"/>
      <c r="AI392" s="1"/>
    </row>
    <row r="393">
      <c r="A393" s="2"/>
      <c r="B393" s="2"/>
      <c r="C393" s="3">
        <v>40872</v>
      </c>
      <c r="D393" s="1"/>
      <c r="E393" s="4" t="s">
        <v>51</v>
      </c>
      <c r="M393" s="6">
        <v>3.2200000000000002</v>
      </c>
      <c r="N393" s="7">
        <v>1300</v>
      </c>
      <c r="O393" s="7">
        <v>1</v>
      </c>
      <c r="P393" s="1">
        <v>1</v>
      </c>
      <c r="Q393" s="2" t="s">
        <v>54</v>
      </c>
      <c r="R393" s="4" t="s">
        <v>51</v>
      </c>
      <c r="T393" s="7">
        <v>580.79999999999995</v>
      </c>
      <c r="V393" s="6">
        <v>38.520000000000003</v>
      </c>
      <c r="W393" s="7">
        <f>IF(R393="","",(T393*(1-U393)*(1+AE393))+V393)</f>
        <v>793.55999999999995</v>
      </c>
      <c r="Z393" s="9" t="str">
        <f>IF(S393="","",(X393*(1-Y393)*(1+AE393)))</f>
        <v/>
      </c>
      <c r="AA393" s="65">
        <v>0.10000000000000001</v>
      </c>
      <c r="AB393" s="5">
        <f>IF(AA393="","",AA393*M393)</f>
        <v>0.32200000000000006</v>
      </c>
      <c r="AC393" s="10">
        <f>IF(AA393="","",N393*1000/(AA393*1000000))</f>
        <v>13</v>
      </c>
      <c r="AD393" s="11">
        <f>IF(AB393="","",MAX(Z393,W393)/AB393)</f>
        <v>2464.4720496894402</v>
      </c>
      <c r="AE393" s="8">
        <f ca="1">IF(N393="","",IF(LOOKUP(YEAR(C393),Teuerung!$A$4:$A$29,Teuerung!$D$4:$D$29)="",0,LOOKUP(YEAR(C393),Teuerung!$A$4:$A$29,Teuerung!$D$4:$D$29)))</f>
        <v>0.29999999999999999</v>
      </c>
      <c r="AF393" s="7">
        <f t="shared" ca="1" si="10"/>
        <v>793.55999999999995</v>
      </c>
      <c r="AG393" s="2" t="s">
        <v>57</v>
      </c>
      <c r="AH393" s="1"/>
      <c r="AI393" s="1"/>
    </row>
    <row r="394">
      <c r="A394" s="2"/>
      <c r="B394" s="2"/>
      <c r="C394" s="3">
        <v>40872</v>
      </c>
      <c r="D394" s="1"/>
      <c r="E394" s="4" t="s">
        <v>51</v>
      </c>
      <c r="M394" s="6">
        <v>3.2200000000000002</v>
      </c>
      <c r="N394" s="7">
        <v>1520</v>
      </c>
      <c r="O394" s="7">
        <v>1</v>
      </c>
      <c r="P394" s="1">
        <v>1</v>
      </c>
      <c r="Q394" s="2" t="s">
        <v>54</v>
      </c>
      <c r="R394" s="4" t="s">
        <v>51</v>
      </c>
      <c r="T394" s="7">
        <v>580.79999999999995</v>
      </c>
      <c r="V394" s="6">
        <v>38.520000000000003</v>
      </c>
      <c r="W394" s="7">
        <f>IF(R394="","",(T394*(1-U394)*(1+AE394))+V394)</f>
        <v>793.55999999999995</v>
      </c>
      <c r="Z394" s="9" t="str">
        <f>IF(S394="","",(X394*(1-Y394)*(1+AE394)))</f>
        <v/>
      </c>
      <c r="AA394" s="65">
        <v>0.10000000000000001</v>
      </c>
      <c r="AB394" s="5">
        <f>IF(AA394="","",AA394*M394)</f>
        <v>0.32200000000000006</v>
      </c>
      <c r="AC394" s="10">
        <f>IF(AA394="","",N394*1000/(AA394*1000000))</f>
        <v>15.199999999999999</v>
      </c>
      <c r="AD394" s="11">
        <f>IF(AB394="","",MAX(Z394,W394)/AB394)</f>
        <v>2464.4720496894402</v>
      </c>
      <c r="AE394" s="8">
        <f ca="1">IF(N394="","",IF(LOOKUP(YEAR(C394),Teuerung!$A$4:$A$29,Teuerung!$D$4:$D$29)="",0,LOOKUP(YEAR(C394),Teuerung!$A$4:$A$29,Teuerung!$D$4:$D$29)))</f>
        <v>0.29999999999999999</v>
      </c>
      <c r="AF394" s="7">
        <f t="shared" ca="1" si="10"/>
        <v>793.55999999999995</v>
      </c>
      <c r="AG394" s="2" t="s">
        <v>57</v>
      </c>
      <c r="AH394" s="1"/>
      <c r="AI394" s="1"/>
    </row>
    <row r="395">
      <c r="A395" s="2"/>
      <c r="B395" s="2"/>
      <c r="C395" s="3">
        <v>40872</v>
      </c>
      <c r="D395" s="1"/>
      <c r="E395" s="4" t="s">
        <v>51</v>
      </c>
      <c r="M395" s="6">
        <v>3.2200000000000002</v>
      </c>
      <c r="N395" s="7">
        <v>1560</v>
      </c>
      <c r="O395" s="7">
        <v>1</v>
      </c>
      <c r="P395" s="1">
        <v>1</v>
      </c>
      <c r="Q395" s="2" t="s">
        <v>54</v>
      </c>
      <c r="R395" s="4" t="s">
        <v>51</v>
      </c>
      <c r="T395" s="7">
        <v>580.79999999999995</v>
      </c>
      <c r="V395" s="6">
        <v>38.520000000000003</v>
      </c>
      <c r="W395" s="7">
        <f>IF(R395="","",(T395*(1-U395)*(1+AE395))+V395)</f>
        <v>793.55999999999995</v>
      </c>
      <c r="Z395" s="9" t="str">
        <f>IF(S395="","",(X395*(1-Y395)*(1+AE395)))</f>
        <v/>
      </c>
      <c r="AA395" s="65">
        <v>0.10000000000000001</v>
      </c>
      <c r="AB395" s="5">
        <f>IF(AA395="","",AA395*M395)</f>
        <v>0.32200000000000006</v>
      </c>
      <c r="AC395" s="10">
        <f>IF(AA395="","",N395*1000/(AA395*1000000))</f>
        <v>15.6</v>
      </c>
      <c r="AD395" s="11">
        <f>IF(AB395="","",MAX(Z395,W395)/AB395)</f>
        <v>2464.4720496894402</v>
      </c>
      <c r="AE395" s="8">
        <f ca="1">IF(N395="","",IF(LOOKUP(YEAR(C395),Teuerung!$A$4:$A$29,Teuerung!$D$4:$D$29)="",0,LOOKUP(YEAR(C395),Teuerung!$A$4:$A$29,Teuerung!$D$4:$D$29)))</f>
        <v>0.29999999999999999</v>
      </c>
      <c r="AF395" s="7">
        <f t="shared" ca="1" si="10"/>
        <v>793.55999999999995</v>
      </c>
      <c r="AG395" s="2" t="s">
        <v>57</v>
      </c>
      <c r="AH395" s="1"/>
      <c r="AI395" s="1"/>
    </row>
    <row r="396">
      <c r="A396" s="2"/>
      <c r="B396" s="2"/>
      <c r="C396" s="3">
        <v>40872</v>
      </c>
      <c r="D396" s="1"/>
      <c r="E396" s="4" t="s">
        <v>51</v>
      </c>
      <c r="M396" s="6">
        <v>3.2200000000000002</v>
      </c>
      <c r="N396" s="7">
        <v>1530</v>
      </c>
      <c r="O396" s="7">
        <v>1</v>
      </c>
      <c r="P396" s="1">
        <v>1</v>
      </c>
      <c r="Q396" s="2" t="s">
        <v>54</v>
      </c>
      <c r="R396" s="4" t="s">
        <v>51</v>
      </c>
      <c r="T396" s="7">
        <v>580.79999999999995</v>
      </c>
      <c r="V396" s="6">
        <v>38.520000000000003</v>
      </c>
      <c r="W396" s="7">
        <f>IF(R396="","",(T396*(1-U396)*(1+AE396))+V396)</f>
        <v>793.55999999999995</v>
      </c>
      <c r="Z396" s="9" t="str">
        <f>IF(S396="","",(X396*(1-Y396)*(1+AE396)))</f>
        <v/>
      </c>
      <c r="AA396" s="65">
        <v>0.10000000000000001</v>
      </c>
      <c r="AB396" s="5">
        <f>IF(AA396="","",AA396*M396)</f>
        <v>0.32200000000000006</v>
      </c>
      <c r="AC396" s="10">
        <f>IF(AA396="","",N396*1000/(AA396*1000000))</f>
        <v>15.300000000000001</v>
      </c>
      <c r="AD396" s="11">
        <f>IF(AB396="","",MAX(Z396,W396)/AB396)</f>
        <v>2464.4720496894402</v>
      </c>
      <c r="AE396" s="8">
        <f ca="1">IF(N396="","",IF(LOOKUP(YEAR(C396),Teuerung!$A$4:$A$29,Teuerung!$D$4:$D$29)="",0,LOOKUP(YEAR(C396),Teuerung!$A$4:$A$29,Teuerung!$D$4:$D$29)))</f>
        <v>0.29999999999999999</v>
      </c>
      <c r="AF396" s="7">
        <f t="shared" ca="1" si="10"/>
        <v>793.55999999999995</v>
      </c>
      <c r="AG396" s="2" t="s">
        <v>57</v>
      </c>
      <c r="AH396" s="1"/>
      <c r="AI396" s="1"/>
    </row>
    <row r="397">
      <c r="A397" s="2"/>
      <c r="B397" s="2"/>
      <c r="C397" s="3">
        <v>40872</v>
      </c>
      <c r="D397" s="1"/>
      <c r="E397" s="4" t="s">
        <v>51</v>
      </c>
      <c r="M397" s="6">
        <v>3.2200000000000002</v>
      </c>
      <c r="N397" s="7">
        <v>1720</v>
      </c>
      <c r="O397" s="7">
        <v>1</v>
      </c>
      <c r="P397" s="1">
        <v>1</v>
      </c>
      <c r="Q397" s="2" t="s">
        <v>54</v>
      </c>
      <c r="R397" s="4" t="s">
        <v>51</v>
      </c>
      <c r="T397" s="7">
        <v>580.79999999999995</v>
      </c>
      <c r="V397" s="6">
        <v>38.520000000000003</v>
      </c>
      <c r="W397" s="7">
        <f>IF(R397="","",(T397*(1-U397)*(1+AE397))+V397)</f>
        <v>793.55999999999995</v>
      </c>
      <c r="Z397" s="9" t="str">
        <f>IF(S397="","",(X397*(1-Y397)*(1+AE397)))</f>
        <v/>
      </c>
      <c r="AA397" s="65">
        <v>0.10000000000000001</v>
      </c>
      <c r="AB397" s="5">
        <f>IF(AA397="","",AA397*M397)</f>
        <v>0.32200000000000006</v>
      </c>
      <c r="AC397" s="10">
        <f>IF(AA397="","",N397*1000/(AA397*1000000))</f>
        <v>17.199999999999999</v>
      </c>
      <c r="AD397" s="11">
        <f>IF(AB397="","",MAX(Z397,W397)/AB397)</f>
        <v>2464.4720496894402</v>
      </c>
      <c r="AE397" s="8">
        <f ca="1">IF(N397="","",IF(LOOKUP(YEAR(C397),Teuerung!$A$4:$A$29,Teuerung!$D$4:$D$29)="",0,LOOKUP(YEAR(C397),Teuerung!$A$4:$A$29,Teuerung!$D$4:$D$29)))</f>
        <v>0.29999999999999999</v>
      </c>
      <c r="AF397" s="7">
        <f t="shared" ca="1" si="10"/>
        <v>793.55999999999995</v>
      </c>
      <c r="AG397" s="2" t="s">
        <v>57</v>
      </c>
      <c r="AH397" s="1"/>
      <c r="AI397" s="1"/>
    </row>
    <row r="398">
      <c r="A398" s="2"/>
      <c r="B398" s="2"/>
      <c r="C398" s="3">
        <v>40872</v>
      </c>
      <c r="D398" s="1"/>
      <c r="E398" s="4" t="s">
        <v>51</v>
      </c>
      <c r="M398" s="6">
        <v>3.2200000000000002</v>
      </c>
      <c r="N398" s="7">
        <v>1640</v>
      </c>
      <c r="O398" s="7">
        <v>1</v>
      </c>
      <c r="P398" s="1">
        <v>1</v>
      </c>
      <c r="Q398" s="2" t="s">
        <v>54</v>
      </c>
      <c r="R398" s="4" t="s">
        <v>51</v>
      </c>
      <c r="T398" s="7">
        <v>580.79999999999995</v>
      </c>
      <c r="V398" s="6">
        <v>38.520000000000003</v>
      </c>
      <c r="W398" s="7">
        <f>IF(R398="","",(T398*(1-U398)*(1+AE398))+V398)</f>
        <v>793.55999999999995</v>
      </c>
      <c r="Z398" s="9" t="str">
        <f>IF(S398="","",(X398*(1-Y398)*(1+AE398)))</f>
        <v/>
      </c>
      <c r="AA398" s="65">
        <v>0.10000000000000001</v>
      </c>
      <c r="AB398" s="5">
        <f>IF(AA398="","",AA398*M398)</f>
        <v>0.32200000000000006</v>
      </c>
      <c r="AC398" s="10">
        <f>IF(AA398="","",N398*1000/(AA398*1000000))</f>
        <v>16.399999999999999</v>
      </c>
      <c r="AD398" s="11">
        <f>IF(AB398="","",MAX(Z398,W398)/AB398)</f>
        <v>2464.4720496894402</v>
      </c>
      <c r="AE398" s="8">
        <f ca="1">IF(N398="","",IF(LOOKUP(YEAR(C398),Teuerung!$A$4:$A$29,Teuerung!$D$4:$D$29)="",0,LOOKUP(YEAR(C398),Teuerung!$A$4:$A$29,Teuerung!$D$4:$D$29)))</f>
        <v>0.29999999999999999</v>
      </c>
      <c r="AF398" s="7">
        <f t="shared" ca="1" si="10"/>
        <v>793.55999999999995</v>
      </c>
      <c r="AG398" s="2" t="s">
        <v>57</v>
      </c>
      <c r="AH398" s="1"/>
      <c r="AI398" s="1"/>
    </row>
    <row r="399">
      <c r="A399" s="2"/>
      <c r="B399" s="2"/>
      <c r="C399" s="3">
        <v>40872</v>
      </c>
      <c r="D399" s="1"/>
      <c r="E399" s="4" t="s">
        <v>51</v>
      </c>
      <c r="M399" s="6">
        <v>3.2200000000000002</v>
      </c>
      <c r="N399" s="7">
        <v>1480</v>
      </c>
      <c r="O399" s="7">
        <v>1</v>
      </c>
      <c r="P399" s="1">
        <v>1</v>
      </c>
      <c r="Q399" s="2" t="s">
        <v>54</v>
      </c>
      <c r="R399" s="4" t="s">
        <v>51</v>
      </c>
      <c r="T399" s="7">
        <v>580.79999999999995</v>
      </c>
      <c r="V399" s="6">
        <v>38.520000000000003</v>
      </c>
      <c r="W399" s="7">
        <f>IF(R399="","",(T399*(1-U399)*(1+AE399))+V399)</f>
        <v>793.55999999999995</v>
      </c>
      <c r="Z399" s="9" t="str">
        <f>IF(S399="","",(X399*(1-Y399)*(1+AE399)))</f>
        <v/>
      </c>
      <c r="AA399" s="65">
        <v>0.10000000000000001</v>
      </c>
      <c r="AB399" s="5">
        <f>IF(AA399="","",AA399*M399)</f>
        <v>0.32200000000000006</v>
      </c>
      <c r="AC399" s="10">
        <f>IF(AA399="","",N399*1000/(AA399*1000000))</f>
        <v>14.800000000000001</v>
      </c>
      <c r="AD399" s="11">
        <f>IF(AB399="","",MAX(Z399,W399)/AB399)</f>
        <v>2464.4720496894402</v>
      </c>
      <c r="AE399" s="8">
        <f ca="1">IF(N399="","",IF(LOOKUP(YEAR(C399),Teuerung!$A$4:$A$29,Teuerung!$D$4:$D$29)="",0,LOOKUP(YEAR(C399),Teuerung!$A$4:$A$29,Teuerung!$D$4:$D$29)))</f>
        <v>0.29999999999999999</v>
      </c>
      <c r="AF399" s="7">
        <f t="shared" ca="1" si="10"/>
        <v>793.55999999999995</v>
      </c>
      <c r="AG399" s="2" t="s">
        <v>57</v>
      </c>
      <c r="AH399" s="1"/>
      <c r="AI399" s="1"/>
    </row>
    <row r="400">
      <c r="A400" s="2"/>
      <c r="B400" s="2"/>
      <c r="C400" s="3">
        <v>40872</v>
      </c>
      <c r="D400" s="1"/>
      <c r="E400" s="4" t="s">
        <v>51</v>
      </c>
      <c r="M400" s="6">
        <v>3.2200000000000002</v>
      </c>
      <c r="N400" s="7">
        <v>1370</v>
      </c>
      <c r="O400" s="7">
        <v>1</v>
      </c>
      <c r="P400" s="1">
        <v>1</v>
      </c>
      <c r="Q400" s="2" t="s">
        <v>54</v>
      </c>
      <c r="R400" s="4" t="s">
        <v>51</v>
      </c>
      <c r="T400" s="7">
        <v>580.79999999999995</v>
      </c>
      <c r="V400" s="6">
        <v>38.520000000000003</v>
      </c>
      <c r="W400" s="7">
        <f>IF(R400="","",(T400*(1-U400)*(1+AE400))+V400)</f>
        <v>793.55999999999995</v>
      </c>
      <c r="Z400" s="9" t="str">
        <f>IF(S400="","",(X400*(1-Y400)*(1+AE400)))</f>
        <v/>
      </c>
      <c r="AA400" s="65">
        <v>0.10000000000000001</v>
      </c>
      <c r="AB400" s="5">
        <f>IF(AA400="","",AA400*M400)</f>
        <v>0.32200000000000006</v>
      </c>
      <c r="AC400" s="10">
        <f>IF(AA400="","",N400*1000/(AA400*1000000))</f>
        <v>13.699999999999999</v>
      </c>
      <c r="AD400" s="11">
        <f>IF(AB400="","",MAX(Z400,W400)/AB400)</f>
        <v>2464.4720496894402</v>
      </c>
      <c r="AE400" s="8">
        <f ca="1">IF(N400="","",IF(LOOKUP(YEAR(C400),Teuerung!$A$4:$A$29,Teuerung!$D$4:$D$29)="",0,LOOKUP(YEAR(C400),Teuerung!$A$4:$A$29,Teuerung!$D$4:$D$29)))</f>
        <v>0.29999999999999999</v>
      </c>
      <c r="AF400" s="7">
        <f t="shared" ca="1" si="10"/>
        <v>793.55999999999995</v>
      </c>
      <c r="AG400" s="2" t="s">
        <v>57</v>
      </c>
      <c r="AH400" s="1"/>
      <c r="AI400" s="1"/>
    </row>
    <row r="401">
      <c r="A401" s="2"/>
      <c r="B401" s="2"/>
      <c r="C401" s="3">
        <v>40793</v>
      </c>
      <c r="E401" s="4" t="s">
        <v>51</v>
      </c>
      <c r="G401" s="4" t="s">
        <v>51</v>
      </c>
      <c r="J401" s="5">
        <v>0.25</v>
      </c>
      <c r="M401" s="6">
        <v>3.46</v>
      </c>
      <c r="N401" s="7">
        <v>600</v>
      </c>
      <c r="P401" s="1">
        <v>1</v>
      </c>
      <c r="Q401" s="2" t="s">
        <v>53</v>
      </c>
      <c r="R401" s="4" t="s">
        <v>51</v>
      </c>
      <c r="T401" s="7">
        <v>465</v>
      </c>
      <c r="U401" s="8">
        <v>0.25</v>
      </c>
      <c r="W401" s="7">
        <f>IF(R401="","",(T401*(1-U401)*(1+AE401))+V401)</f>
        <v>453.375</v>
      </c>
      <c r="Z401" s="9" t="str">
        <f>IF(S401="","",(X401*(1-Y401)*(1+AE401)))</f>
        <v/>
      </c>
      <c r="AA401" s="64">
        <f>IF(Eingabe!G401="x",libCalc!A401,IF(Eingabe!H401="x",libCalc!B401,IF(Eingabe!I401="x",libCalc!C401,"")))</f>
        <v>0.049087385212340517</v>
      </c>
      <c r="AB401" s="5">
        <f>IF(AA401="","",AA401*M401)</f>
        <v>0.1698423528346982</v>
      </c>
      <c r="AC401" s="10">
        <f>IF(AA401="","",N401*1000/(AA401*1000000))</f>
        <v>12.223099629457563</v>
      </c>
      <c r="AD401" s="11">
        <f>IF(AB401="","",MAX(Z401,W401)/AB401)</f>
        <v>2669.3871842511185</v>
      </c>
      <c r="AE401" s="8">
        <f ca="1">IF(N401="","",IF(LOOKUP(YEAR(C401),Teuerung!$A$4:$A$29,Teuerung!$D$4:$D$29)="",0,LOOKUP(YEAR(C401),Teuerung!$A$4:$A$29,Teuerung!$D$4:$D$29)))</f>
        <v>0.29999999999999999</v>
      </c>
      <c r="AF401" s="7">
        <f t="shared" ca="1" si="10"/>
        <v>453.375</v>
      </c>
      <c r="AG401" s="2"/>
      <c r="AH401" s="1"/>
      <c r="AI401" s="1"/>
    </row>
    <row r="402">
      <c r="A402" s="2"/>
      <c r="B402" s="2"/>
      <c r="C402" s="3">
        <v>40793</v>
      </c>
      <c r="E402" s="4" t="s">
        <v>51</v>
      </c>
      <c r="G402" s="4" t="s">
        <v>51</v>
      </c>
      <c r="J402" s="5">
        <v>0.25</v>
      </c>
      <c r="M402" s="6">
        <v>3.46</v>
      </c>
      <c r="N402" s="7">
        <v>600</v>
      </c>
      <c r="P402" s="1">
        <v>1</v>
      </c>
      <c r="Q402" s="2" t="s">
        <v>53</v>
      </c>
      <c r="R402" s="4" t="s">
        <v>51</v>
      </c>
      <c r="T402" s="7">
        <v>493</v>
      </c>
      <c r="U402" s="8">
        <v>0.25</v>
      </c>
      <c r="W402" s="7">
        <f>IF(R402="","",(T402*(1-U402)*(1+AE402))+V402)</f>
        <v>480.67500000000001</v>
      </c>
      <c r="Z402" s="9" t="str">
        <f>IF(S402="","",(X402*(1-Y402)*(1+AE402)))</f>
        <v/>
      </c>
      <c r="AA402" s="64">
        <f>IF(Eingabe!G402="x",libCalc!A402,IF(Eingabe!H402="x",libCalc!B402,IF(Eingabe!I402="x",libCalc!C402,"")))</f>
        <v>0.049087385212340517</v>
      </c>
      <c r="AB402" s="5">
        <f>IF(AA402="","",AA402*M402)</f>
        <v>0.1698423528346982</v>
      </c>
      <c r="AC402" s="10">
        <f>IF(AA402="","",N402*1000/(AA402*1000000))</f>
        <v>12.223099629457563</v>
      </c>
      <c r="AD402" s="11">
        <f>IF(AB402="","",MAX(Z402,W402)/AB402)</f>
        <v>2830.1244770662397</v>
      </c>
      <c r="AE402" s="8">
        <f ca="1">IF(N402="","",IF(LOOKUP(YEAR(C402),Teuerung!$A$4:$A$29,Teuerung!$D$4:$D$29)="",0,LOOKUP(YEAR(C402),Teuerung!$A$4:$A$29,Teuerung!$D$4:$D$29)))</f>
        <v>0.29999999999999999</v>
      </c>
      <c r="AF402" s="7">
        <f t="shared" ca="1" si="10"/>
        <v>480.67500000000001</v>
      </c>
      <c r="AG402" s="2"/>
      <c r="AH402" s="1"/>
      <c r="AI402" s="1"/>
    </row>
    <row r="403">
      <c r="A403" s="2"/>
      <c r="B403" s="2"/>
      <c r="C403" s="3">
        <v>40793</v>
      </c>
      <c r="E403" s="4" t="s">
        <v>51</v>
      </c>
      <c r="G403" s="4" t="s">
        <v>51</v>
      </c>
      <c r="J403" s="5">
        <v>0.25</v>
      </c>
      <c r="M403" s="6">
        <v>3.46</v>
      </c>
      <c r="N403" s="7">
        <v>600</v>
      </c>
      <c r="P403" s="1">
        <v>1</v>
      </c>
      <c r="Q403" s="2" t="s">
        <v>53</v>
      </c>
      <c r="R403" s="4" t="s">
        <v>51</v>
      </c>
      <c r="T403" s="7">
        <v>493</v>
      </c>
      <c r="U403" s="8">
        <v>0.25</v>
      </c>
      <c r="W403" s="7">
        <f>IF(R403="","",(T403*(1-U403)*(1+AE403))+V403)</f>
        <v>480.67500000000001</v>
      </c>
      <c r="Z403" s="9" t="str">
        <f>IF(S403="","",(X403*(1-Y403)*(1+AE403)))</f>
        <v/>
      </c>
      <c r="AA403" s="64">
        <f>IF(Eingabe!G403="x",libCalc!A403,IF(Eingabe!H403="x",libCalc!B403,IF(Eingabe!I403="x",libCalc!C403,"")))</f>
        <v>0.049087385212340517</v>
      </c>
      <c r="AB403" s="5">
        <f>IF(AA403="","",AA403*M403)</f>
        <v>0.1698423528346982</v>
      </c>
      <c r="AC403" s="10">
        <f>IF(AA403="","",N403*1000/(AA403*1000000))</f>
        <v>12.223099629457563</v>
      </c>
      <c r="AD403" s="11">
        <f>IF(AB403="","",MAX(Z403,W403)/AB403)</f>
        <v>2830.1244770662397</v>
      </c>
      <c r="AE403" s="8">
        <f ca="1">IF(N403="","",IF(LOOKUP(YEAR(C403),Teuerung!$A$4:$A$29,Teuerung!$D$4:$D$29)="",0,LOOKUP(YEAR(C403),Teuerung!$A$4:$A$29,Teuerung!$D$4:$D$29)))</f>
        <v>0.29999999999999999</v>
      </c>
      <c r="AF403" s="7">
        <f t="shared" ref="AF403:AF466" ca="1" si="11">IF(P403="","",P403*MAX(W403,Z403))</f>
        <v>480.67500000000001</v>
      </c>
      <c r="AG403" s="2"/>
      <c r="AH403" s="1"/>
      <c r="AI403" s="1"/>
    </row>
    <row r="404">
      <c r="A404" s="2"/>
      <c r="B404" s="2"/>
      <c r="C404" s="3">
        <v>40793</v>
      </c>
      <c r="E404" s="4" t="s">
        <v>51</v>
      </c>
      <c r="G404" s="4" t="s">
        <v>51</v>
      </c>
      <c r="J404" s="5">
        <v>0.25</v>
      </c>
      <c r="M404" s="6">
        <v>3.46</v>
      </c>
      <c r="N404" s="7">
        <v>600</v>
      </c>
      <c r="P404" s="1">
        <v>1</v>
      </c>
      <c r="Q404" s="2" t="s">
        <v>53</v>
      </c>
      <c r="R404" s="4" t="s">
        <v>51</v>
      </c>
      <c r="T404" s="7">
        <v>493</v>
      </c>
      <c r="U404" s="8">
        <v>0.25</v>
      </c>
      <c r="W404" s="7">
        <f>IF(R404="","",(T404*(1-U404)*(1+AE404))+V404)</f>
        <v>480.67500000000001</v>
      </c>
      <c r="Z404" s="9" t="str">
        <f>IF(S404="","",(X404*(1-Y404)*(1+AE404)))</f>
        <v/>
      </c>
      <c r="AA404" s="64">
        <f>IF(Eingabe!G404="x",libCalc!A404,IF(Eingabe!H404="x",libCalc!B404,IF(Eingabe!I404="x",libCalc!C404,"")))</f>
        <v>0.049087385212340517</v>
      </c>
      <c r="AB404" s="5">
        <f>IF(AA404="","",AA404*M404)</f>
        <v>0.1698423528346982</v>
      </c>
      <c r="AC404" s="10">
        <f>IF(AA404="","",N404*1000/(AA404*1000000))</f>
        <v>12.223099629457563</v>
      </c>
      <c r="AD404" s="11">
        <f>IF(AB404="","",MAX(Z404,W404)/AB404)</f>
        <v>2830.1244770662397</v>
      </c>
      <c r="AE404" s="8">
        <f ca="1">IF(N404="","",IF(LOOKUP(YEAR(C404),Teuerung!$A$4:$A$29,Teuerung!$D$4:$D$29)="",0,LOOKUP(YEAR(C404),Teuerung!$A$4:$A$29,Teuerung!$D$4:$D$29)))</f>
        <v>0.29999999999999999</v>
      </c>
      <c r="AF404" s="7">
        <f t="shared" ca="1" si="11"/>
        <v>480.67500000000001</v>
      </c>
      <c r="AG404" s="2"/>
      <c r="AH404" s="1"/>
      <c r="AI404" s="1"/>
    </row>
    <row r="405">
      <c r="A405" s="2"/>
      <c r="B405" s="2"/>
      <c r="C405" s="3">
        <v>40793</v>
      </c>
      <c r="E405" s="4" t="s">
        <v>51</v>
      </c>
      <c r="G405" s="4" t="s">
        <v>51</v>
      </c>
      <c r="J405" s="5">
        <v>0.25</v>
      </c>
      <c r="M405" s="6">
        <v>3.3399999999999999</v>
      </c>
      <c r="N405" s="7">
        <v>1500</v>
      </c>
      <c r="P405" s="1">
        <v>1</v>
      </c>
      <c r="Q405" s="2" t="s">
        <v>53</v>
      </c>
      <c r="R405" s="4" t="s">
        <v>51</v>
      </c>
      <c r="T405" s="7">
        <v>565</v>
      </c>
      <c r="U405" s="8">
        <v>0.25</v>
      </c>
      <c r="W405" s="7">
        <f>IF(R405="","",(T405*(1-U405)*(1+AE405))+V405)</f>
        <v>550.875</v>
      </c>
      <c r="Z405" s="9" t="str">
        <f>IF(S405="","",(X405*(1-Y405)*(1+AE405)))</f>
        <v/>
      </c>
      <c r="AA405" s="64">
        <f>IF(Eingabe!G405="x",libCalc!A405,IF(Eingabe!H405="x",libCalc!B405,IF(Eingabe!I405="x",libCalc!C405,"")))</f>
        <v>0.049087385212340517</v>
      </c>
      <c r="AB405" s="5">
        <f>IF(AA405="","",AA405*M405)</f>
        <v>0.16395186660921732</v>
      </c>
      <c r="AC405" s="10">
        <f>IF(AA405="","",N405*1000/(AA405*1000000))</f>
        <v>30.557749073643908</v>
      </c>
      <c r="AD405" s="11">
        <f>IF(AB405="","",MAX(Z405,W405)/AB405)</f>
        <v>3359.9800441005164</v>
      </c>
      <c r="AE405" s="8">
        <f ca="1">IF(N405="","",IF(LOOKUP(YEAR(C405),Teuerung!$A$4:$A$29,Teuerung!$D$4:$D$29)="",0,LOOKUP(YEAR(C405),Teuerung!$A$4:$A$29,Teuerung!$D$4:$D$29)))</f>
        <v>0.29999999999999999</v>
      </c>
      <c r="AF405" s="7">
        <f t="shared" ca="1" si="11"/>
        <v>550.875</v>
      </c>
      <c r="AG405" s="2"/>
      <c r="AH405" s="1"/>
      <c r="AI405" s="1"/>
    </row>
    <row r="406">
      <c r="A406" s="2"/>
      <c r="B406" s="2"/>
      <c r="C406" s="3">
        <v>40793</v>
      </c>
      <c r="E406" s="4" t="s">
        <v>51</v>
      </c>
      <c r="G406" s="4" t="s">
        <v>51</v>
      </c>
      <c r="J406" s="5">
        <v>0.25</v>
      </c>
      <c r="M406" s="6">
        <v>3.3399999999999999</v>
      </c>
      <c r="N406" s="7">
        <v>1500</v>
      </c>
      <c r="P406" s="1">
        <v>1</v>
      </c>
      <c r="Q406" s="2" t="s">
        <v>53</v>
      </c>
      <c r="R406" s="4" t="s">
        <v>51</v>
      </c>
      <c r="T406" s="7">
        <v>509</v>
      </c>
      <c r="U406" s="8">
        <v>0.25</v>
      </c>
      <c r="W406" s="7">
        <f>IF(R406="","",(T406*(1-U406)*(1+AE406))+V406)</f>
        <v>496.27500000000003</v>
      </c>
      <c r="Z406" s="9" t="str">
        <f>IF(S406="","",(X406*(1-Y406)*(1+AE406)))</f>
        <v/>
      </c>
      <c r="AA406" s="64">
        <f>IF(Eingabe!G406="x",libCalc!A406,IF(Eingabe!H406="x",libCalc!B406,IF(Eingabe!I406="x",libCalc!C406,"")))</f>
        <v>0.049087385212340517</v>
      </c>
      <c r="AB406" s="5">
        <f>IF(AA406="","",AA406*M406)</f>
        <v>0.16395186660921732</v>
      </c>
      <c r="AC406" s="10">
        <f>IF(AA406="","",N406*1000/(AA406*1000000))</f>
        <v>30.557749073643908</v>
      </c>
      <c r="AD406" s="11">
        <f>IF(AB406="","",MAX(Z406,W406)/AB406)</f>
        <v>3026.9554733578107</v>
      </c>
      <c r="AE406" s="8">
        <f ca="1">IF(N406="","",IF(LOOKUP(YEAR(C406),Teuerung!$A$4:$A$29,Teuerung!$D$4:$D$29)="",0,LOOKUP(YEAR(C406),Teuerung!$A$4:$A$29,Teuerung!$D$4:$D$29)))</f>
        <v>0.29999999999999999</v>
      </c>
      <c r="AF406" s="7">
        <f t="shared" ca="1" si="11"/>
        <v>496.27500000000003</v>
      </c>
      <c r="AG406" s="2"/>
      <c r="AH406" s="1"/>
      <c r="AI406" s="1"/>
    </row>
    <row r="407">
      <c r="A407" s="2"/>
      <c r="B407" s="2"/>
      <c r="C407" s="3">
        <v>40793</v>
      </c>
      <c r="E407" s="4" t="s">
        <v>51</v>
      </c>
      <c r="G407" s="4" t="s">
        <v>51</v>
      </c>
      <c r="J407" s="5">
        <v>0.25</v>
      </c>
      <c r="M407" s="6">
        <v>3.3399999999999999</v>
      </c>
      <c r="N407" s="7">
        <v>1500</v>
      </c>
      <c r="P407" s="1">
        <v>1</v>
      </c>
      <c r="Q407" s="2" t="s">
        <v>53</v>
      </c>
      <c r="R407" s="4" t="s">
        <v>51</v>
      </c>
      <c r="T407" s="7">
        <v>565</v>
      </c>
      <c r="U407" s="8">
        <v>0.25</v>
      </c>
      <c r="W407" s="7">
        <f>IF(R407="","",(T407*(1-U407)*(1+AE407))+V407)</f>
        <v>550.875</v>
      </c>
      <c r="Z407" s="9" t="str">
        <f>IF(S407="","",(X407*(1-Y407)*(1+AE407)))</f>
        <v/>
      </c>
      <c r="AA407" s="64">
        <f>IF(Eingabe!G407="x",libCalc!A407,IF(Eingabe!H407="x",libCalc!B407,IF(Eingabe!I407="x",libCalc!C407,"")))</f>
        <v>0.049087385212340517</v>
      </c>
      <c r="AB407" s="5">
        <f>IF(AA407="","",AA407*M407)</f>
        <v>0.16395186660921732</v>
      </c>
      <c r="AC407" s="10">
        <f>IF(AA407="","",N407*1000/(AA407*1000000))</f>
        <v>30.557749073643908</v>
      </c>
      <c r="AD407" s="11">
        <f>IF(AB407="","",MAX(Z407,W407)/AB407)</f>
        <v>3359.9800441005164</v>
      </c>
      <c r="AE407" s="8">
        <f ca="1">IF(N407="","",IF(LOOKUP(YEAR(C407),Teuerung!$A$4:$A$29,Teuerung!$D$4:$D$29)="",0,LOOKUP(YEAR(C407),Teuerung!$A$4:$A$29,Teuerung!$D$4:$D$29)))</f>
        <v>0.29999999999999999</v>
      </c>
      <c r="AF407" s="7">
        <f t="shared" ca="1" si="11"/>
        <v>550.875</v>
      </c>
      <c r="AG407" s="2"/>
      <c r="AH407" s="1"/>
      <c r="AI407" s="1"/>
    </row>
    <row r="408">
      <c r="A408" s="2"/>
      <c r="B408" s="2"/>
      <c r="C408" s="3">
        <v>40793</v>
      </c>
      <c r="E408" s="4" t="s">
        <v>51</v>
      </c>
      <c r="G408" s="4" t="s">
        <v>51</v>
      </c>
      <c r="J408" s="5">
        <v>0.25</v>
      </c>
      <c r="M408" s="6">
        <v>3.5499999999999998</v>
      </c>
      <c r="N408" s="7">
        <v>1500</v>
      </c>
      <c r="P408" s="1">
        <v>1</v>
      </c>
      <c r="Q408" s="2" t="s">
        <v>53</v>
      </c>
      <c r="R408" s="4" t="s">
        <v>51</v>
      </c>
      <c r="T408" s="7">
        <v>587</v>
      </c>
      <c r="U408" s="8">
        <v>0.25</v>
      </c>
      <c r="W408" s="7">
        <f>IF(R408="","",(T408*(1-U408)*(1+AE408))+V408)</f>
        <v>572.32500000000005</v>
      </c>
      <c r="Z408" s="9" t="str">
        <f>IF(S408="","",(X408*(1-Y408)*(1+AE408)))</f>
        <v/>
      </c>
      <c r="AA408" s="64">
        <f>IF(Eingabe!G408="x",libCalc!A408,IF(Eingabe!H408="x",libCalc!B408,IF(Eingabe!I408="x",libCalc!C408,"")))</f>
        <v>0.049087385212340517</v>
      </c>
      <c r="AB408" s="5">
        <f>IF(AA408="","",AA408*M408)</f>
        <v>0.17426021750380882</v>
      </c>
      <c r="AC408" s="10">
        <f>IF(AA408="","",N408*1000/(AA408*1000000))</f>
        <v>30.557749073643908</v>
      </c>
      <c r="AD408" s="11">
        <f>IF(AB408="","",MAX(Z408,W408)/AB408)</f>
        <v>3284.3124391686856</v>
      </c>
      <c r="AE408" s="8">
        <f ca="1">IF(N408="","",IF(LOOKUP(YEAR(C408),Teuerung!$A$4:$A$29,Teuerung!$D$4:$D$29)="",0,LOOKUP(YEAR(C408),Teuerung!$A$4:$A$29,Teuerung!$D$4:$D$29)))</f>
        <v>0.29999999999999999</v>
      </c>
      <c r="AF408" s="7">
        <f t="shared" ca="1" si="11"/>
        <v>572.32500000000005</v>
      </c>
      <c r="AG408" s="2"/>
      <c r="AH408" s="1"/>
      <c r="AI408" s="1"/>
    </row>
    <row r="409">
      <c r="A409" s="2"/>
      <c r="B409" s="2"/>
      <c r="C409" s="3">
        <v>40793</v>
      </c>
      <c r="E409" s="4" t="s">
        <v>51</v>
      </c>
      <c r="G409" s="4" t="s">
        <v>51</v>
      </c>
      <c r="J409" s="5">
        <v>0.25</v>
      </c>
      <c r="M409" s="6">
        <v>3.5499999999999998</v>
      </c>
      <c r="N409" s="7">
        <v>1500</v>
      </c>
      <c r="P409" s="1">
        <v>1</v>
      </c>
      <c r="Q409" s="2" t="s">
        <v>53</v>
      </c>
      <c r="R409" s="4" t="s">
        <v>51</v>
      </c>
      <c r="T409" s="7">
        <v>587</v>
      </c>
      <c r="U409" s="8">
        <v>0.25</v>
      </c>
      <c r="W409" s="7">
        <f>IF(R409="","",(T409*(1-U409)*(1+AE409))+V409)</f>
        <v>572.32500000000005</v>
      </c>
      <c r="Z409" s="9" t="str">
        <f>IF(S409="","",(X409*(1-Y409)*(1+AE409)))</f>
        <v/>
      </c>
      <c r="AA409" s="64">
        <f>IF(Eingabe!G409="x",libCalc!A409,IF(Eingabe!H409="x",libCalc!B409,IF(Eingabe!I409="x",libCalc!C409,"")))</f>
        <v>0.049087385212340517</v>
      </c>
      <c r="AB409" s="5">
        <f>IF(AA409="","",AA409*M409)</f>
        <v>0.17426021750380882</v>
      </c>
      <c r="AC409" s="10">
        <f>IF(AA409="","",N409*1000/(AA409*1000000))</f>
        <v>30.557749073643908</v>
      </c>
      <c r="AD409" s="11">
        <f>IF(AB409="","",MAX(Z409,W409)/AB409)</f>
        <v>3284.3124391686856</v>
      </c>
      <c r="AE409" s="8">
        <f ca="1">IF(N409="","",IF(LOOKUP(YEAR(C409),Teuerung!$A$4:$A$29,Teuerung!$D$4:$D$29)="",0,LOOKUP(YEAR(C409),Teuerung!$A$4:$A$29,Teuerung!$D$4:$D$29)))</f>
        <v>0.29999999999999999</v>
      </c>
      <c r="AF409" s="7">
        <f t="shared" ca="1" si="11"/>
        <v>572.32500000000005</v>
      </c>
      <c r="AG409" s="2"/>
      <c r="AH409" s="1"/>
      <c r="AI409" s="1"/>
    </row>
    <row r="410">
      <c r="A410" s="2"/>
      <c r="B410" s="2"/>
      <c r="C410" s="3">
        <v>40793</v>
      </c>
      <c r="E410" s="4" t="s">
        <v>51</v>
      </c>
      <c r="G410" s="4" t="s">
        <v>51</v>
      </c>
      <c r="J410" s="5">
        <v>0.25</v>
      </c>
      <c r="M410" s="6">
        <v>3.4500000000000002</v>
      </c>
      <c r="N410" s="7">
        <v>1500</v>
      </c>
      <c r="P410" s="1">
        <v>1</v>
      </c>
      <c r="Q410" s="2" t="s">
        <v>53</v>
      </c>
      <c r="R410" s="4" t="s">
        <v>51</v>
      </c>
      <c r="T410" s="7">
        <v>520</v>
      </c>
      <c r="U410" s="8">
        <v>0.25</v>
      </c>
      <c r="W410" s="7">
        <f>IF(R410="","",(T410*(1-U410)*(1+AE410))+V410)</f>
        <v>507</v>
      </c>
      <c r="Z410" s="9" t="str">
        <f>IF(S410="","",(X410*(1-Y410)*(1+AE410)))</f>
        <v/>
      </c>
      <c r="AA410" s="64">
        <f>IF(Eingabe!G410="x",libCalc!A410,IF(Eingabe!H410="x",libCalc!B410,IF(Eingabe!I410="x",libCalc!C410,"")))</f>
        <v>0.049087385212340517</v>
      </c>
      <c r="AB410" s="5">
        <f>IF(AA410="","",AA410*M410)</f>
        <v>0.1693514789825748</v>
      </c>
      <c r="AC410" s="10">
        <f>IF(AA410="","",N410*1000/(AA410*1000000))</f>
        <v>30.557749073643908</v>
      </c>
      <c r="AD410" s="11">
        <f>IF(AB410="","",MAX(Z410,W410)/AB410)</f>
        <v>2993.7736773598954</v>
      </c>
      <c r="AE410" s="8">
        <f ca="1">IF(N410="","",IF(LOOKUP(YEAR(C410),Teuerung!$A$4:$A$29,Teuerung!$D$4:$D$29)="",0,LOOKUP(YEAR(C410),Teuerung!$A$4:$A$29,Teuerung!$D$4:$D$29)))</f>
        <v>0.29999999999999999</v>
      </c>
      <c r="AF410" s="7">
        <f t="shared" ca="1" si="11"/>
        <v>507</v>
      </c>
      <c r="AG410" s="2"/>
      <c r="AH410" s="1"/>
      <c r="AI410" s="1"/>
    </row>
    <row r="411">
      <c r="A411" s="2"/>
      <c r="B411" s="2"/>
      <c r="C411" s="3">
        <v>40793</v>
      </c>
      <c r="E411" s="4" t="s">
        <v>51</v>
      </c>
      <c r="G411" s="4" t="s">
        <v>51</v>
      </c>
      <c r="J411" s="5">
        <v>0.25</v>
      </c>
      <c r="M411" s="6">
        <v>3.4500000000000002</v>
      </c>
      <c r="N411" s="7">
        <v>1500</v>
      </c>
      <c r="P411" s="1">
        <v>1</v>
      </c>
      <c r="Q411" s="2" t="s">
        <v>53</v>
      </c>
      <c r="R411" s="4" t="s">
        <v>51</v>
      </c>
      <c r="T411" s="7">
        <v>520</v>
      </c>
      <c r="U411" s="8">
        <v>0.25</v>
      </c>
      <c r="W411" s="7">
        <f>IF(R411="","",(T411*(1-U411)*(1+AE411))+V411)</f>
        <v>507</v>
      </c>
      <c r="Z411" s="9" t="str">
        <f>IF(S411="","",(X411*(1-Y411)*(1+AE411)))</f>
        <v/>
      </c>
      <c r="AA411" s="64">
        <f>IF(Eingabe!G411="x",libCalc!A411,IF(Eingabe!H411="x",libCalc!B411,IF(Eingabe!I411="x",libCalc!C411,"")))</f>
        <v>0.049087385212340517</v>
      </c>
      <c r="AB411" s="5">
        <f>IF(AA411="","",AA411*M411)</f>
        <v>0.1693514789825748</v>
      </c>
      <c r="AC411" s="10">
        <f>IF(AA411="","",N411*1000/(AA411*1000000))</f>
        <v>30.557749073643908</v>
      </c>
      <c r="AD411" s="11">
        <f>IF(AB411="","",MAX(Z411,W411)/AB411)</f>
        <v>2993.7736773598954</v>
      </c>
      <c r="AE411" s="8">
        <f ca="1">IF(N411="","",IF(LOOKUP(YEAR(C411),Teuerung!$A$4:$A$29,Teuerung!$D$4:$D$29)="",0,LOOKUP(YEAR(C411),Teuerung!$A$4:$A$29,Teuerung!$D$4:$D$29)))</f>
        <v>0.29999999999999999</v>
      </c>
      <c r="AF411" s="7">
        <f t="shared" ca="1" si="11"/>
        <v>507</v>
      </c>
      <c r="AG411" s="2"/>
      <c r="AH411" s="1"/>
      <c r="AI411" s="1"/>
    </row>
    <row r="412">
      <c r="A412" s="2"/>
      <c r="B412" s="2"/>
      <c r="C412" s="3">
        <v>40793</v>
      </c>
      <c r="E412" s="4" t="s">
        <v>51</v>
      </c>
      <c r="H412" s="4" t="s">
        <v>51</v>
      </c>
      <c r="K412" s="6">
        <v>0.25</v>
      </c>
      <c r="L412" s="6">
        <v>0.25</v>
      </c>
      <c r="M412" s="6">
        <v>3.46</v>
      </c>
      <c r="N412" s="7">
        <v>600</v>
      </c>
      <c r="P412" s="1">
        <v>1</v>
      </c>
      <c r="Q412" s="2" t="s">
        <v>53</v>
      </c>
      <c r="R412" s="4" t="s">
        <v>51</v>
      </c>
      <c r="T412" s="7">
        <v>517</v>
      </c>
      <c r="U412" s="8">
        <v>0.25</v>
      </c>
      <c r="W412" s="7">
        <f>IF(R412="","",(T412*(1-U412)*(1+AE412))+V412)</f>
        <v>504.07500000000005</v>
      </c>
      <c r="Z412" s="9" t="str">
        <f>IF(S412="","",(X412*(1-Y412)*(1+AE412)))</f>
        <v/>
      </c>
      <c r="AA412" s="64">
        <f>IF(Eingabe!G412="x",libCalc!A412,IF(Eingabe!H412="x",libCalc!B412,IF(Eingabe!I412="x",libCalc!C412,"")))</f>
        <v>0.0625</v>
      </c>
      <c r="AB412" s="5">
        <f>IF(AA412="","",AA412*M412)</f>
        <v>0.21625</v>
      </c>
      <c r="AC412" s="10">
        <f>IF(AA412="","",N412*1000/(AA412*1000000))</f>
        <v>9.5999999999999996</v>
      </c>
      <c r="AD412" s="11">
        <f>IF(AB412="","",MAX(Z412,W412)/AB412)</f>
        <v>2330.9826589595377</v>
      </c>
      <c r="AE412" s="8">
        <f ca="1">IF(N412="","",IF(LOOKUP(YEAR(C412),Teuerung!$A$4:$A$29,Teuerung!$D$4:$D$29)="",0,LOOKUP(YEAR(C412),Teuerung!$A$4:$A$29,Teuerung!$D$4:$D$29)))</f>
        <v>0.29999999999999999</v>
      </c>
      <c r="AF412" s="7">
        <f t="shared" ca="1" si="11"/>
        <v>504.07500000000005</v>
      </c>
      <c r="AG412" s="2"/>
      <c r="AH412" s="1"/>
      <c r="AI412" s="1"/>
    </row>
    <row r="413">
      <c r="A413" s="2"/>
      <c r="B413" s="2"/>
      <c r="C413" s="3">
        <v>40793</v>
      </c>
      <c r="E413" s="4" t="s">
        <v>51</v>
      </c>
      <c r="H413" s="4" t="s">
        <v>51</v>
      </c>
      <c r="K413" s="6">
        <v>0.25</v>
      </c>
      <c r="L413" s="6">
        <v>0.25</v>
      </c>
      <c r="M413" s="6">
        <v>3.46</v>
      </c>
      <c r="N413" s="7">
        <v>600</v>
      </c>
      <c r="P413" s="1">
        <v>1</v>
      </c>
      <c r="Q413" s="2" t="s">
        <v>53</v>
      </c>
      <c r="R413" s="4" t="s">
        <v>51</v>
      </c>
      <c r="T413" s="7">
        <v>517</v>
      </c>
      <c r="U413" s="8">
        <v>0.25</v>
      </c>
      <c r="W413" s="7">
        <f>IF(R413="","",(T413*(1-U413)*(1+AE413))+V413)</f>
        <v>504.07500000000005</v>
      </c>
      <c r="Z413" s="9" t="str">
        <f>IF(S413="","",(X413*(1-Y413)*(1+AE413)))</f>
        <v/>
      </c>
      <c r="AA413" s="64">
        <f>IF(Eingabe!G413="x",libCalc!A413,IF(Eingabe!H413="x",libCalc!B413,IF(Eingabe!I413="x",libCalc!C413,"")))</f>
        <v>0.0625</v>
      </c>
      <c r="AB413" s="5">
        <f>IF(AA413="","",AA413*M413)</f>
        <v>0.21625</v>
      </c>
      <c r="AC413" s="10">
        <f>IF(AA413="","",N413*1000/(AA413*1000000))</f>
        <v>9.5999999999999996</v>
      </c>
      <c r="AD413" s="11">
        <f>IF(AB413="","",MAX(Z413,W413)/AB413)</f>
        <v>2330.9826589595377</v>
      </c>
      <c r="AE413" s="8">
        <f ca="1">IF(N413="","",IF(LOOKUP(YEAR(C413),Teuerung!$A$4:$A$29,Teuerung!$D$4:$D$29)="",0,LOOKUP(YEAR(C413),Teuerung!$A$4:$A$29,Teuerung!$D$4:$D$29)))</f>
        <v>0.29999999999999999</v>
      </c>
      <c r="AF413" s="7">
        <f t="shared" ca="1" si="11"/>
        <v>504.07500000000005</v>
      </c>
      <c r="AG413" s="2"/>
      <c r="AH413" s="1"/>
      <c r="AI413" s="1"/>
    </row>
    <row r="414">
      <c r="A414" s="2"/>
      <c r="B414" s="2"/>
      <c r="C414" s="3">
        <v>40793</v>
      </c>
      <c r="E414" s="4" t="s">
        <v>51</v>
      </c>
      <c r="H414" s="4" t="s">
        <v>51</v>
      </c>
      <c r="K414" s="6">
        <v>0.20000000000000001</v>
      </c>
      <c r="L414" s="6">
        <v>0.20000000000000001</v>
      </c>
      <c r="M414" s="6">
        <v>3.5600000000000001</v>
      </c>
      <c r="N414" s="7">
        <v>600</v>
      </c>
      <c r="P414" s="1">
        <v>1</v>
      </c>
      <c r="Q414" s="2" t="s">
        <v>53</v>
      </c>
      <c r="R414" s="4" t="s">
        <v>51</v>
      </c>
      <c r="T414" s="7">
        <v>474</v>
      </c>
      <c r="U414" s="8">
        <v>0.25</v>
      </c>
      <c r="W414" s="7">
        <f>IF(R414="","",(T414*(1-U414)*(1+AE414))+V414)</f>
        <v>462.15000000000003</v>
      </c>
      <c r="Z414" s="9" t="str">
        <f>IF(S414="","",(X414*(1-Y414)*(1+AE414)))</f>
        <v/>
      </c>
      <c r="AA414" s="64">
        <f>IF(Eingabe!G414="x",libCalc!A414,IF(Eingabe!H414="x",libCalc!B414,IF(Eingabe!I414="x",libCalc!C414,"")))</f>
        <v>0.040000000000000008</v>
      </c>
      <c r="AB414" s="5">
        <f>IF(AA414="","",AA414*M414)</f>
        <v>0.14240000000000003</v>
      </c>
      <c r="AC414" s="10">
        <f>IF(AA414="","",N414*1000/(AA414*1000000))</f>
        <v>14.999999999999996</v>
      </c>
      <c r="AD414" s="11">
        <f>IF(AB414="","",MAX(Z414,W414)/AB414)</f>
        <v>3245.4353932584268</v>
      </c>
      <c r="AE414" s="8">
        <f ca="1">IF(N414="","",IF(LOOKUP(YEAR(C414),Teuerung!$A$4:$A$29,Teuerung!$D$4:$D$29)="",0,LOOKUP(YEAR(C414),Teuerung!$A$4:$A$29,Teuerung!$D$4:$D$29)))</f>
        <v>0.29999999999999999</v>
      </c>
      <c r="AF414" s="7">
        <f t="shared" ca="1" si="11"/>
        <v>462.15000000000003</v>
      </c>
      <c r="AG414" s="2"/>
      <c r="AH414" s="1"/>
      <c r="AI414" s="1"/>
    </row>
    <row r="415">
      <c r="A415" s="2"/>
      <c r="B415" s="2"/>
      <c r="C415" s="3">
        <v>40793</v>
      </c>
      <c r="E415" s="4" t="s">
        <v>51</v>
      </c>
      <c r="H415" s="4" t="s">
        <v>51</v>
      </c>
      <c r="K415" s="6">
        <v>0.20000000000000001</v>
      </c>
      <c r="L415" s="6">
        <v>0.20000000000000001</v>
      </c>
      <c r="M415" s="6">
        <v>3.5600000000000001</v>
      </c>
      <c r="N415" s="7">
        <v>600</v>
      </c>
      <c r="P415" s="1">
        <v>1</v>
      </c>
      <c r="Q415" s="2" t="s">
        <v>53</v>
      </c>
      <c r="R415" s="4" t="s">
        <v>51</v>
      </c>
      <c r="T415" s="7">
        <v>474</v>
      </c>
      <c r="U415" s="8">
        <v>0.25</v>
      </c>
      <c r="W415" s="7">
        <f>IF(R415="","",(T415*(1-U415)*(1+AE415))+V415)</f>
        <v>462.15000000000003</v>
      </c>
      <c r="Z415" s="9" t="str">
        <f>IF(S415="","",(X415*(1-Y415)*(1+AE415)))</f>
        <v/>
      </c>
      <c r="AA415" s="64">
        <f>IF(Eingabe!G415="x",libCalc!A415,IF(Eingabe!H415="x",libCalc!B415,IF(Eingabe!I415="x",libCalc!C415,"")))</f>
        <v>0.040000000000000008</v>
      </c>
      <c r="AB415" s="5">
        <f>IF(AA415="","",AA415*M415)</f>
        <v>0.14240000000000003</v>
      </c>
      <c r="AC415" s="10">
        <f>IF(AA415="","",N415*1000/(AA415*1000000))</f>
        <v>14.999999999999996</v>
      </c>
      <c r="AD415" s="11">
        <f>IF(AB415="","",MAX(Z415,W415)/AB415)</f>
        <v>3245.4353932584268</v>
      </c>
      <c r="AE415" s="8">
        <f ca="1">IF(N415="","",IF(LOOKUP(YEAR(C415),Teuerung!$A$4:$A$29,Teuerung!$D$4:$D$29)="",0,LOOKUP(YEAR(C415),Teuerung!$A$4:$A$29,Teuerung!$D$4:$D$29)))</f>
        <v>0.29999999999999999</v>
      </c>
      <c r="AF415" s="7">
        <f t="shared" ca="1" si="11"/>
        <v>462.15000000000003</v>
      </c>
      <c r="AG415" s="2"/>
      <c r="AH415" s="1"/>
      <c r="AI415" s="1"/>
    </row>
    <row r="416">
      <c r="A416" s="2"/>
      <c r="B416" s="2"/>
      <c r="C416" s="3">
        <v>40793</v>
      </c>
      <c r="E416" s="4" t="s">
        <v>51</v>
      </c>
      <c r="H416" s="4" t="s">
        <v>51</v>
      </c>
      <c r="K416" s="6">
        <v>0.20000000000000001</v>
      </c>
      <c r="L416" s="6">
        <v>0.20000000000000001</v>
      </c>
      <c r="M416" s="6">
        <v>3.5600000000000001</v>
      </c>
      <c r="N416" s="7">
        <v>600</v>
      </c>
      <c r="P416" s="1">
        <v>1</v>
      </c>
      <c r="Q416" s="2" t="s">
        <v>53</v>
      </c>
      <c r="R416" s="4" t="s">
        <v>51</v>
      </c>
      <c r="T416" s="7">
        <v>474</v>
      </c>
      <c r="U416" s="8">
        <v>0.25</v>
      </c>
      <c r="W416" s="7">
        <f>IF(R416="","",(T416*(1-U416)*(1+AE416))+V416)</f>
        <v>462.15000000000003</v>
      </c>
      <c r="Z416" s="9" t="str">
        <f>IF(S416="","",(X416*(1-Y416)*(1+AE416)))</f>
        <v/>
      </c>
      <c r="AA416" s="64">
        <f>IF(Eingabe!G416="x",libCalc!A416,IF(Eingabe!H416="x",libCalc!B416,IF(Eingabe!I416="x",libCalc!C416,"")))</f>
        <v>0.040000000000000008</v>
      </c>
      <c r="AB416" s="5">
        <f>IF(AA416="","",AA416*M416)</f>
        <v>0.14240000000000003</v>
      </c>
      <c r="AC416" s="10">
        <f>IF(AA416="","",N416*1000/(AA416*1000000))</f>
        <v>14.999999999999996</v>
      </c>
      <c r="AD416" s="11">
        <f>IF(AB416="","",MAX(Z416,W416)/AB416)</f>
        <v>3245.4353932584268</v>
      </c>
      <c r="AE416" s="8">
        <f ca="1">IF(N416="","",IF(LOOKUP(YEAR(C416),Teuerung!$A$4:$A$29,Teuerung!$D$4:$D$29)="",0,LOOKUP(YEAR(C416),Teuerung!$A$4:$A$29,Teuerung!$D$4:$D$29)))</f>
        <v>0.29999999999999999</v>
      </c>
      <c r="AF416" s="7">
        <f t="shared" ca="1" si="11"/>
        <v>462.15000000000003</v>
      </c>
      <c r="AG416" s="2"/>
      <c r="AH416" s="1"/>
      <c r="AI416" s="1"/>
    </row>
    <row r="417">
      <c r="A417" s="2"/>
      <c r="B417" s="2"/>
      <c r="C417" s="3">
        <v>40793</v>
      </c>
      <c r="E417" s="4" t="s">
        <v>51</v>
      </c>
      <c r="H417" s="4" t="s">
        <v>51</v>
      </c>
      <c r="K417" s="6">
        <v>0.20000000000000001</v>
      </c>
      <c r="L417" s="6">
        <v>0.20000000000000001</v>
      </c>
      <c r="M417" s="6">
        <v>3.5600000000000001</v>
      </c>
      <c r="N417" s="7">
        <v>600</v>
      </c>
      <c r="P417" s="1">
        <v>1</v>
      </c>
      <c r="Q417" s="2" t="s">
        <v>53</v>
      </c>
      <c r="R417" s="4" t="s">
        <v>51</v>
      </c>
      <c r="T417" s="7">
        <v>474</v>
      </c>
      <c r="U417" s="8">
        <v>0.25</v>
      </c>
      <c r="W417" s="7">
        <f>IF(R417="","",(T417*(1-U417)*(1+AE417))+V417)</f>
        <v>462.15000000000003</v>
      </c>
      <c r="Z417" s="9" t="str">
        <f>IF(S417="","",(X417*(1-Y417)*(1+AE417)))</f>
        <v/>
      </c>
      <c r="AA417" s="64">
        <f>IF(Eingabe!G417="x",libCalc!A417,IF(Eingabe!H417="x",libCalc!B417,IF(Eingabe!I417="x",libCalc!C417,"")))</f>
        <v>0.040000000000000008</v>
      </c>
      <c r="AB417" s="5">
        <f>IF(AA417="","",AA417*M417)</f>
        <v>0.14240000000000003</v>
      </c>
      <c r="AC417" s="10">
        <f>IF(AA417="","",N417*1000/(AA417*1000000))</f>
        <v>14.999999999999996</v>
      </c>
      <c r="AD417" s="11">
        <f>IF(AB417="","",MAX(Z417,W417)/AB417)</f>
        <v>3245.4353932584268</v>
      </c>
      <c r="AE417" s="8">
        <f ca="1">IF(N417="","",IF(LOOKUP(YEAR(C417),Teuerung!$A$4:$A$29,Teuerung!$D$4:$D$29)="",0,LOOKUP(YEAR(C417),Teuerung!$A$4:$A$29,Teuerung!$D$4:$D$29)))</f>
        <v>0.29999999999999999</v>
      </c>
      <c r="AF417" s="7">
        <f t="shared" ca="1" si="11"/>
        <v>462.15000000000003</v>
      </c>
      <c r="AG417" s="2"/>
      <c r="AH417" s="1"/>
      <c r="AI417" s="1"/>
    </row>
    <row r="418">
      <c r="A418" s="2"/>
      <c r="B418" s="2"/>
      <c r="C418" s="3">
        <v>40793</v>
      </c>
      <c r="E418" s="4" t="s">
        <v>51</v>
      </c>
      <c r="H418" s="4" t="s">
        <v>51</v>
      </c>
      <c r="K418" s="6">
        <v>0.20000000000000001</v>
      </c>
      <c r="L418" s="6">
        <v>0.20000000000000001</v>
      </c>
      <c r="M418" s="6">
        <v>3.5600000000000001</v>
      </c>
      <c r="N418" s="7">
        <v>600</v>
      </c>
      <c r="P418" s="1">
        <v>1</v>
      </c>
      <c r="Q418" s="2" t="s">
        <v>53</v>
      </c>
      <c r="R418" s="4" t="s">
        <v>51</v>
      </c>
      <c r="T418" s="7">
        <v>474</v>
      </c>
      <c r="U418" s="8">
        <v>0.25</v>
      </c>
      <c r="W418" s="7">
        <f>IF(R418="","",(T418*(1-U418)*(1+AE418))+V418)</f>
        <v>462.15000000000003</v>
      </c>
      <c r="Z418" s="9" t="str">
        <f>IF(S418="","",(X418*(1-Y418)*(1+AE418)))</f>
        <v/>
      </c>
      <c r="AA418" s="64">
        <f>IF(Eingabe!G418="x",libCalc!A418,IF(Eingabe!H418="x",libCalc!B418,IF(Eingabe!I418="x",libCalc!C418,"")))</f>
        <v>0.040000000000000008</v>
      </c>
      <c r="AB418" s="5">
        <f>IF(AA418="","",AA418*M418)</f>
        <v>0.14240000000000003</v>
      </c>
      <c r="AC418" s="10">
        <f>IF(AA418="","",N418*1000/(AA418*1000000))</f>
        <v>14.999999999999996</v>
      </c>
      <c r="AD418" s="11">
        <f>IF(AB418="","",MAX(Z418,W418)/AB418)</f>
        <v>3245.4353932584268</v>
      </c>
      <c r="AE418" s="8">
        <f ca="1">IF(N418="","",IF(LOOKUP(YEAR(C418),Teuerung!$A$4:$A$29,Teuerung!$D$4:$D$29)="",0,LOOKUP(YEAR(C418),Teuerung!$A$4:$A$29,Teuerung!$D$4:$D$29)))</f>
        <v>0.29999999999999999</v>
      </c>
      <c r="AF418" s="7">
        <f t="shared" ca="1" si="11"/>
        <v>462.15000000000003</v>
      </c>
      <c r="AG418" s="2"/>
      <c r="AH418" s="1"/>
      <c r="AI418" s="1"/>
    </row>
    <row r="419">
      <c r="A419" s="2"/>
      <c r="B419" s="2"/>
      <c r="C419" s="3">
        <v>40793</v>
      </c>
      <c r="E419" s="4" t="s">
        <v>51</v>
      </c>
      <c r="H419" s="4" t="s">
        <v>51</v>
      </c>
      <c r="K419" s="6">
        <v>0.20000000000000001</v>
      </c>
      <c r="L419" s="6">
        <v>0.20000000000000001</v>
      </c>
      <c r="M419" s="6">
        <v>3.5600000000000001</v>
      </c>
      <c r="N419" s="7">
        <v>600</v>
      </c>
      <c r="P419" s="1">
        <v>1</v>
      </c>
      <c r="Q419" s="2" t="s">
        <v>53</v>
      </c>
      <c r="R419" s="4" t="s">
        <v>51</v>
      </c>
      <c r="T419" s="7">
        <v>474</v>
      </c>
      <c r="U419" s="8">
        <v>0.25</v>
      </c>
      <c r="W419" s="7">
        <f>IF(R419="","",(T419*(1-U419)*(1+AE419))+V419)</f>
        <v>462.15000000000003</v>
      </c>
      <c r="Z419" s="9" t="str">
        <f>IF(S419="","",(X419*(1-Y419)*(1+AE419)))</f>
        <v/>
      </c>
      <c r="AA419" s="64">
        <f>IF(Eingabe!G419="x",libCalc!A419,IF(Eingabe!H419="x",libCalc!B419,IF(Eingabe!I419="x",libCalc!C419,"")))</f>
        <v>0.040000000000000008</v>
      </c>
      <c r="AB419" s="5">
        <f>IF(AA419="","",AA419*M419)</f>
        <v>0.14240000000000003</v>
      </c>
      <c r="AC419" s="10">
        <f>IF(AA419="","",N419*1000/(AA419*1000000))</f>
        <v>14.999999999999996</v>
      </c>
      <c r="AD419" s="11">
        <f>IF(AB419="","",MAX(Z419,W419)/AB419)</f>
        <v>3245.4353932584268</v>
      </c>
      <c r="AE419" s="8">
        <f ca="1">IF(N419="","",IF(LOOKUP(YEAR(C419),Teuerung!$A$4:$A$29,Teuerung!$D$4:$D$29)="",0,LOOKUP(YEAR(C419),Teuerung!$A$4:$A$29,Teuerung!$D$4:$D$29)))</f>
        <v>0.29999999999999999</v>
      </c>
      <c r="AF419" s="7">
        <f t="shared" ca="1" si="11"/>
        <v>462.15000000000003</v>
      </c>
      <c r="AG419" s="2"/>
      <c r="AH419" s="1"/>
      <c r="AI419" s="1"/>
    </row>
    <row r="420">
      <c r="A420" s="2"/>
      <c r="B420" s="2"/>
      <c r="C420" s="3">
        <v>40793</v>
      </c>
      <c r="E420" s="4" t="s">
        <v>51</v>
      </c>
      <c r="H420" s="4" t="s">
        <v>51</v>
      </c>
      <c r="K420" s="6">
        <v>0.20000000000000001</v>
      </c>
      <c r="L420" s="6">
        <v>0.20000000000000001</v>
      </c>
      <c r="M420" s="6">
        <v>3.5600000000000001</v>
      </c>
      <c r="N420" s="7">
        <v>600</v>
      </c>
      <c r="P420" s="1">
        <v>1</v>
      </c>
      <c r="Q420" s="2" t="s">
        <v>53</v>
      </c>
      <c r="R420" s="4" t="s">
        <v>51</v>
      </c>
      <c r="T420" s="7">
        <v>474</v>
      </c>
      <c r="U420" s="8">
        <v>0.25</v>
      </c>
      <c r="W420" s="7">
        <f>IF(R420="","",(T420*(1-U420)*(1+AE420))+V420)</f>
        <v>462.15000000000003</v>
      </c>
      <c r="Z420" s="9" t="str">
        <f>IF(S420="","",(X420*(1-Y420)*(1+AE420)))</f>
        <v/>
      </c>
      <c r="AA420" s="64">
        <f>IF(Eingabe!G420="x",libCalc!A420,IF(Eingabe!H420="x",libCalc!B420,IF(Eingabe!I420="x",libCalc!C420,"")))</f>
        <v>0.040000000000000008</v>
      </c>
      <c r="AB420" s="5">
        <f>IF(AA420="","",AA420*M420)</f>
        <v>0.14240000000000003</v>
      </c>
      <c r="AC420" s="10">
        <f>IF(AA420="","",N420*1000/(AA420*1000000))</f>
        <v>14.999999999999996</v>
      </c>
      <c r="AD420" s="11">
        <f>IF(AB420="","",MAX(Z420,W420)/AB420)</f>
        <v>3245.4353932584268</v>
      </c>
      <c r="AE420" s="8">
        <f ca="1">IF(N420="","",IF(LOOKUP(YEAR(C420),Teuerung!$A$4:$A$29,Teuerung!$D$4:$D$29)="",0,LOOKUP(YEAR(C420),Teuerung!$A$4:$A$29,Teuerung!$D$4:$D$29)))</f>
        <v>0.29999999999999999</v>
      </c>
      <c r="AF420" s="7">
        <f t="shared" ca="1" si="11"/>
        <v>462.15000000000003</v>
      </c>
      <c r="AG420" s="2"/>
      <c r="AH420" s="1"/>
      <c r="AI420" s="1"/>
    </row>
    <row r="421">
      <c r="A421" s="2"/>
      <c r="B421" s="2"/>
      <c r="C421" s="3">
        <v>40793</v>
      </c>
      <c r="E421" s="4" t="s">
        <v>51</v>
      </c>
      <c r="H421" s="4" t="s">
        <v>51</v>
      </c>
      <c r="K421" s="6">
        <v>0.20000000000000001</v>
      </c>
      <c r="L421" s="6">
        <v>0.20000000000000001</v>
      </c>
      <c r="M421" s="6">
        <v>3.5600000000000001</v>
      </c>
      <c r="N421" s="7">
        <v>600</v>
      </c>
      <c r="P421" s="1">
        <v>1</v>
      </c>
      <c r="Q421" s="2" t="s">
        <v>53</v>
      </c>
      <c r="R421" s="4" t="s">
        <v>51</v>
      </c>
      <c r="T421" s="7">
        <v>474</v>
      </c>
      <c r="U421" s="8">
        <v>0.25</v>
      </c>
      <c r="W421" s="7">
        <f>IF(R421="","",(T421*(1-U421)*(1+AE421))+V421)</f>
        <v>462.15000000000003</v>
      </c>
      <c r="Z421" s="9" t="str">
        <f>IF(S421="","",(X421*(1-Y421)*(1+AE421)))</f>
        <v/>
      </c>
      <c r="AA421" s="64">
        <f>IF(Eingabe!G421="x",libCalc!A421,IF(Eingabe!H421="x",libCalc!B421,IF(Eingabe!I421="x",libCalc!C421,"")))</f>
        <v>0.040000000000000008</v>
      </c>
      <c r="AB421" s="5">
        <f>IF(AA421="","",AA421*M421)</f>
        <v>0.14240000000000003</v>
      </c>
      <c r="AC421" s="10">
        <f>IF(AA421="","",N421*1000/(AA421*1000000))</f>
        <v>14.999999999999996</v>
      </c>
      <c r="AD421" s="11">
        <f>IF(AB421="","",MAX(Z421,W421)/AB421)</f>
        <v>3245.4353932584268</v>
      </c>
      <c r="AE421" s="8">
        <f ca="1">IF(N421="","",IF(LOOKUP(YEAR(C421),Teuerung!$A$4:$A$29,Teuerung!$D$4:$D$29)="",0,LOOKUP(YEAR(C421),Teuerung!$A$4:$A$29,Teuerung!$D$4:$D$29)))</f>
        <v>0.29999999999999999</v>
      </c>
      <c r="AF421" s="7">
        <f t="shared" ca="1" si="11"/>
        <v>462.15000000000003</v>
      </c>
      <c r="AG421" s="2"/>
      <c r="AH421" s="1"/>
      <c r="AI421" s="1"/>
    </row>
    <row r="422">
      <c r="A422" s="2"/>
      <c r="B422" s="2"/>
      <c r="C422" s="3">
        <v>40793</v>
      </c>
      <c r="E422" s="4" t="s">
        <v>51</v>
      </c>
      <c r="H422" s="4" t="s">
        <v>51</v>
      </c>
      <c r="K422" s="6">
        <v>0.20000000000000001</v>
      </c>
      <c r="L422" s="6">
        <v>0.20000000000000001</v>
      </c>
      <c r="M422" s="6">
        <v>3.5600000000000001</v>
      </c>
      <c r="N422" s="7">
        <v>600</v>
      </c>
      <c r="P422" s="1">
        <v>1</v>
      </c>
      <c r="Q422" s="2" t="s">
        <v>53</v>
      </c>
      <c r="R422" s="4" t="s">
        <v>51</v>
      </c>
      <c r="T422" s="7">
        <v>474</v>
      </c>
      <c r="U422" s="8">
        <v>0.25</v>
      </c>
      <c r="W422" s="7">
        <f>IF(R422="","",(T422*(1-U422)*(1+AE422))+V422)</f>
        <v>462.15000000000003</v>
      </c>
      <c r="Z422" s="9" t="str">
        <f>IF(S422="","",(X422*(1-Y422)*(1+AE422)))</f>
        <v/>
      </c>
      <c r="AA422" s="64">
        <f>IF(Eingabe!G422="x",libCalc!A422,IF(Eingabe!H422="x",libCalc!B422,IF(Eingabe!I422="x",libCalc!C422,"")))</f>
        <v>0.040000000000000008</v>
      </c>
      <c r="AB422" s="5">
        <f>IF(AA422="","",AA422*M422)</f>
        <v>0.14240000000000003</v>
      </c>
      <c r="AC422" s="10">
        <f>IF(AA422="","",N422*1000/(AA422*1000000))</f>
        <v>14.999999999999996</v>
      </c>
      <c r="AD422" s="11">
        <f>IF(AB422="","",MAX(Z422,W422)/AB422)</f>
        <v>3245.4353932584268</v>
      </c>
      <c r="AE422" s="8">
        <f ca="1">IF(N422="","",IF(LOOKUP(YEAR(C422),Teuerung!$A$4:$A$29,Teuerung!$D$4:$D$29)="",0,LOOKUP(YEAR(C422),Teuerung!$A$4:$A$29,Teuerung!$D$4:$D$29)))</f>
        <v>0.29999999999999999</v>
      </c>
      <c r="AF422" s="7">
        <f t="shared" ca="1" si="11"/>
        <v>462.15000000000003</v>
      </c>
      <c r="AG422" s="2"/>
      <c r="AH422" s="1"/>
      <c r="AI422" s="1"/>
    </row>
    <row r="423">
      <c r="A423" s="2"/>
      <c r="B423" s="2"/>
      <c r="C423" s="3">
        <v>40793</v>
      </c>
      <c r="E423" s="4" t="s">
        <v>51</v>
      </c>
      <c r="H423" s="4" t="s">
        <v>51</v>
      </c>
      <c r="K423" s="6">
        <v>0.20000000000000001</v>
      </c>
      <c r="L423" s="6">
        <v>0.20000000000000001</v>
      </c>
      <c r="M423" s="6">
        <v>3.5600000000000001</v>
      </c>
      <c r="N423" s="7">
        <v>600</v>
      </c>
      <c r="P423" s="1">
        <v>1</v>
      </c>
      <c r="Q423" s="2" t="s">
        <v>53</v>
      </c>
      <c r="R423" s="4" t="s">
        <v>51</v>
      </c>
      <c r="T423" s="7">
        <v>474</v>
      </c>
      <c r="U423" s="8">
        <v>0.25</v>
      </c>
      <c r="W423" s="7">
        <f>IF(R423="","",(T423*(1-U423)*(1+AE423))+V423)</f>
        <v>462.15000000000003</v>
      </c>
      <c r="Z423" s="9" t="str">
        <f>IF(S423="","",(X423*(1-Y423)*(1+AE423)))</f>
        <v/>
      </c>
      <c r="AA423" s="64">
        <f>IF(Eingabe!G423="x",libCalc!A423,IF(Eingabe!H423="x",libCalc!B423,IF(Eingabe!I423="x",libCalc!C423,"")))</f>
        <v>0.040000000000000008</v>
      </c>
      <c r="AB423" s="5">
        <f>IF(AA423="","",AA423*M423)</f>
        <v>0.14240000000000003</v>
      </c>
      <c r="AC423" s="10">
        <f>IF(AA423="","",N423*1000/(AA423*1000000))</f>
        <v>14.999999999999996</v>
      </c>
      <c r="AD423" s="11">
        <f>IF(AB423="","",MAX(Z423,W423)/AB423)</f>
        <v>3245.4353932584268</v>
      </c>
      <c r="AE423" s="8">
        <f ca="1">IF(N423="","",IF(LOOKUP(YEAR(C423),Teuerung!$A$4:$A$29,Teuerung!$D$4:$D$29)="",0,LOOKUP(YEAR(C423),Teuerung!$A$4:$A$29,Teuerung!$D$4:$D$29)))</f>
        <v>0.29999999999999999</v>
      </c>
      <c r="AF423" s="7">
        <f t="shared" ca="1" si="11"/>
        <v>462.15000000000003</v>
      </c>
      <c r="AG423" s="2"/>
      <c r="AH423" s="1"/>
      <c r="AI423" s="1"/>
    </row>
    <row r="424">
      <c r="A424" s="2"/>
      <c r="B424" s="2"/>
      <c r="C424" s="3">
        <v>40793</v>
      </c>
      <c r="E424" s="4" t="s">
        <v>51</v>
      </c>
      <c r="H424" s="4" t="s">
        <v>51</v>
      </c>
      <c r="K424" s="6">
        <v>0.20000000000000001</v>
      </c>
      <c r="L424" s="6">
        <v>0.20000000000000001</v>
      </c>
      <c r="M424" s="6">
        <v>3.5600000000000001</v>
      </c>
      <c r="N424" s="7">
        <v>600</v>
      </c>
      <c r="P424" s="1">
        <v>1</v>
      </c>
      <c r="Q424" s="2" t="s">
        <v>53</v>
      </c>
      <c r="R424" s="4" t="s">
        <v>51</v>
      </c>
      <c r="T424" s="7">
        <v>474</v>
      </c>
      <c r="U424" s="8">
        <v>0.25</v>
      </c>
      <c r="W424" s="7">
        <f>IF(R424="","",(T424*(1-U424)*(1+AE424))+V424)</f>
        <v>462.15000000000003</v>
      </c>
      <c r="Z424" s="9" t="str">
        <f>IF(S424="","",(X424*(1-Y424)*(1+AE424)))</f>
        <v/>
      </c>
      <c r="AA424" s="64">
        <f>IF(Eingabe!G424="x",libCalc!A424,IF(Eingabe!H424="x",libCalc!B424,IF(Eingabe!I424="x",libCalc!C424,"")))</f>
        <v>0.040000000000000008</v>
      </c>
      <c r="AB424" s="5">
        <f>IF(AA424="","",AA424*M424)</f>
        <v>0.14240000000000003</v>
      </c>
      <c r="AC424" s="10">
        <f>IF(AA424="","",N424*1000/(AA424*1000000))</f>
        <v>14.999999999999996</v>
      </c>
      <c r="AD424" s="11">
        <f>IF(AB424="","",MAX(Z424,W424)/AB424)</f>
        <v>3245.4353932584268</v>
      </c>
      <c r="AE424" s="8">
        <f ca="1">IF(N424="","",IF(LOOKUP(YEAR(C424),Teuerung!$A$4:$A$29,Teuerung!$D$4:$D$29)="",0,LOOKUP(YEAR(C424),Teuerung!$A$4:$A$29,Teuerung!$D$4:$D$29)))</f>
        <v>0.29999999999999999</v>
      </c>
      <c r="AF424" s="7">
        <f t="shared" ca="1" si="11"/>
        <v>462.15000000000003</v>
      </c>
      <c r="AG424" s="2"/>
      <c r="AH424" s="1"/>
      <c r="AI424" s="1"/>
    </row>
    <row r="425">
      <c r="A425" s="2"/>
      <c r="B425" s="2"/>
      <c r="C425" s="3">
        <v>40793</v>
      </c>
      <c r="E425" s="4" t="s">
        <v>51</v>
      </c>
      <c r="H425" s="4" t="s">
        <v>51</v>
      </c>
      <c r="K425" s="6">
        <v>0.20000000000000001</v>
      </c>
      <c r="L425" s="6">
        <v>0.20000000000000001</v>
      </c>
      <c r="M425" s="6">
        <v>3.5600000000000001</v>
      </c>
      <c r="N425" s="7">
        <v>600</v>
      </c>
      <c r="P425" s="1">
        <v>1</v>
      </c>
      <c r="Q425" s="2" t="s">
        <v>53</v>
      </c>
      <c r="R425" s="4" t="s">
        <v>51</v>
      </c>
      <c r="T425" s="7">
        <v>474</v>
      </c>
      <c r="U425" s="8">
        <v>0.25</v>
      </c>
      <c r="W425" s="7">
        <f>IF(R425="","",(T425*(1-U425)*(1+AE425))+V425)</f>
        <v>462.15000000000003</v>
      </c>
      <c r="Z425" s="9" t="str">
        <f>IF(S425="","",(X425*(1-Y425)*(1+AE425)))</f>
        <v/>
      </c>
      <c r="AA425" s="64">
        <f>IF(Eingabe!G425="x",libCalc!A425,IF(Eingabe!H425="x",libCalc!B425,IF(Eingabe!I425="x",libCalc!C425,"")))</f>
        <v>0.040000000000000008</v>
      </c>
      <c r="AB425" s="5">
        <f>IF(AA425="","",AA425*M425)</f>
        <v>0.14240000000000003</v>
      </c>
      <c r="AC425" s="10">
        <f>IF(AA425="","",N425*1000/(AA425*1000000))</f>
        <v>14.999999999999996</v>
      </c>
      <c r="AD425" s="11">
        <f>IF(AB425="","",MAX(Z425,W425)/AB425)</f>
        <v>3245.4353932584268</v>
      </c>
      <c r="AE425" s="8">
        <f ca="1">IF(N425="","",IF(LOOKUP(YEAR(C425),Teuerung!$A$4:$A$29,Teuerung!$D$4:$D$29)="",0,LOOKUP(YEAR(C425),Teuerung!$A$4:$A$29,Teuerung!$D$4:$D$29)))</f>
        <v>0.29999999999999999</v>
      </c>
      <c r="AF425" s="7">
        <f t="shared" ca="1" si="11"/>
        <v>462.15000000000003</v>
      </c>
      <c r="AG425" s="2"/>
      <c r="AH425" s="1"/>
      <c r="AI425" s="1"/>
    </row>
    <row r="426">
      <c r="A426" s="2"/>
      <c r="B426" s="2"/>
      <c r="C426" s="3">
        <v>40793</v>
      </c>
      <c r="E426" s="4" t="s">
        <v>51</v>
      </c>
      <c r="H426" s="4" t="s">
        <v>51</v>
      </c>
      <c r="K426" s="6">
        <v>0.20000000000000001</v>
      </c>
      <c r="L426" s="6">
        <v>0.20000000000000001</v>
      </c>
      <c r="M426" s="6">
        <v>3.5600000000000001</v>
      </c>
      <c r="N426" s="7">
        <v>600</v>
      </c>
      <c r="P426" s="1">
        <v>1</v>
      </c>
      <c r="Q426" s="2" t="s">
        <v>53</v>
      </c>
      <c r="R426" s="4" t="s">
        <v>51</v>
      </c>
      <c r="T426" s="7">
        <v>474</v>
      </c>
      <c r="U426" s="8">
        <v>0.25</v>
      </c>
      <c r="W426" s="7">
        <f>IF(R426="","",(T426*(1-U426)*(1+AE426))+V426)</f>
        <v>462.15000000000003</v>
      </c>
      <c r="Z426" s="9" t="str">
        <f>IF(S426="","",(X426*(1-Y426)*(1+AE426)))</f>
        <v/>
      </c>
      <c r="AA426" s="64">
        <f>IF(Eingabe!G426="x",libCalc!A426,IF(Eingabe!H426="x",libCalc!B426,IF(Eingabe!I426="x",libCalc!C426,"")))</f>
        <v>0.040000000000000008</v>
      </c>
      <c r="AB426" s="5">
        <f>IF(AA426="","",AA426*M426)</f>
        <v>0.14240000000000003</v>
      </c>
      <c r="AC426" s="10">
        <f>IF(AA426="","",N426*1000/(AA426*1000000))</f>
        <v>14.999999999999996</v>
      </c>
      <c r="AD426" s="11">
        <f>IF(AB426="","",MAX(Z426,W426)/AB426)</f>
        <v>3245.4353932584268</v>
      </c>
      <c r="AE426" s="8">
        <f ca="1">IF(N426="","",IF(LOOKUP(YEAR(C426),Teuerung!$A$4:$A$29,Teuerung!$D$4:$D$29)="",0,LOOKUP(YEAR(C426),Teuerung!$A$4:$A$29,Teuerung!$D$4:$D$29)))</f>
        <v>0.29999999999999999</v>
      </c>
      <c r="AF426" s="7">
        <f t="shared" ca="1" si="11"/>
        <v>462.15000000000003</v>
      </c>
      <c r="AG426" s="2"/>
      <c r="AH426" s="1"/>
      <c r="AI426" s="1"/>
    </row>
    <row r="427">
      <c r="A427" s="2"/>
      <c r="B427" s="2"/>
      <c r="C427" s="3">
        <v>40793</v>
      </c>
      <c r="E427" s="4" t="s">
        <v>51</v>
      </c>
      <c r="H427" s="4" t="s">
        <v>51</v>
      </c>
      <c r="K427" s="6">
        <v>0.20000000000000001</v>
      </c>
      <c r="L427" s="6">
        <v>0.20000000000000001</v>
      </c>
      <c r="M427" s="6">
        <v>3.5600000000000001</v>
      </c>
      <c r="N427" s="7">
        <v>600</v>
      </c>
      <c r="P427" s="1">
        <v>1</v>
      </c>
      <c r="Q427" s="2" t="s">
        <v>53</v>
      </c>
      <c r="R427" s="4" t="s">
        <v>51</v>
      </c>
      <c r="T427" s="7">
        <v>474</v>
      </c>
      <c r="U427" s="8">
        <v>0.25</v>
      </c>
      <c r="W427" s="7">
        <f>IF(R427="","",(T427*(1-U427)*(1+AE427))+V427)</f>
        <v>462.15000000000003</v>
      </c>
      <c r="Z427" s="9" t="str">
        <f>IF(S427="","",(X427*(1-Y427)*(1+AE427)))</f>
        <v/>
      </c>
      <c r="AA427" s="64">
        <f>IF(Eingabe!G427="x",libCalc!A427,IF(Eingabe!H427="x",libCalc!B427,IF(Eingabe!I427="x",libCalc!C427,"")))</f>
        <v>0.040000000000000008</v>
      </c>
      <c r="AB427" s="5">
        <f>IF(AA427="","",AA427*M427)</f>
        <v>0.14240000000000003</v>
      </c>
      <c r="AC427" s="10">
        <f>IF(AA427="","",N427*1000/(AA427*1000000))</f>
        <v>14.999999999999996</v>
      </c>
      <c r="AD427" s="11">
        <f>IF(AB427="","",MAX(Z427,W427)/AB427)</f>
        <v>3245.4353932584268</v>
      </c>
      <c r="AE427" s="8">
        <f ca="1">IF(N427="","",IF(LOOKUP(YEAR(C427),Teuerung!$A$4:$A$29,Teuerung!$D$4:$D$29)="",0,LOOKUP(YEAR(C427),Teuerung!$A$4:$A$29,Teuerung!$D$4:$D$29)))</f>
        <v>0.29999999999999999</v>
      </c>
      <c r="AF427" s="7">
        <f t="shared" ca="1" si="11"/>
        <v>462.15000000000003</v>
      </c>
      <c r="AG427" s="2"/>
      <c r="AH427" s="1"/>
      <c r="AI427" s="1"/>
    </row>
    <row r="428">
      <c r="A428" s="2"/>
      <c r="B428" s="2"/>
      <c r="C428" s="3">
        <v>40793</v>
      </c>
      <c r="E428" s="4" t="s">
        <v>51</v>
      </c>
      <c r="H428" s="4" t="s">
        <v>51</v>
      </c>
      <c r="K428" s="6">
        <v>0.20000000000000001</v>
      </c>
      <c r="L428" s="6">
        <v>0.20000000000000001</v>
      </c>
      <c r="M428" s="6">
        <v>3.5600000000000001</v>
      </c>
      <c r="N428" s="7">
        <v>600</v>
      </c>
      <c r="P428" s="1">
        <v>1</v>
      </c>
      <c r="Q428" s="2" t="s">
        <v>53</v>
      </c>
      <c r="R428" s="4" t="s">
        <v>51</v>
      </c>
      <c r="T428" s="7">
        <v>474</v>
      </c>
      <c r="U428" s="8">
        <v>0.25</v>
      </c>
      <c r="W428" s="7">
        <f>IF(R428="","",(T428*(1-U428)*(1+AE428))+V428)</f>
        <v>462.15000000000003</v>
      </c>
      <c r="Z428" s="9" t="str">
        <f>IF(S428="","",(X428*(1-Y428)*(1+AE428)))</f>
        <v/>
      </c>
      <c r="AA428" s="64">
        <f>IF(Eingabe!G428="x",libCalc!A428,IF(Eingabe!H428="x",libCalc!B428,IF(Eingabe!I428="x",libCalc!C428,"")))</f>
        <v>0.040000000000000008</v>
      </c>
      <c r="AB428" s="5">
        <f>IF(AA428="","",AA428*M428)</f>
        <v>0.14240000000000003</v>
      </c>
      <c r="AC428" s="10">
        <f>IF(AA428="","",N428*1000/(AA428*1000000))</f>
        <v>14.999999999999996</v>
      </c>
      <c r="AD428" s="11">
        <f>IF(AB428="","",MAX(Z428,W428)/AB428)</f>
        <v>3245.4353932584268</v>
      </c>
      <c r="AE428" s="8">
        <f ca="1">IF(N428="","",IF(LOOKUP(YEAR(C428),Teuerung!$A$4:$A$29,Teuerung!$D$4:$D$29)="",0,LOOKUP(YEAR(C428),Teuerung!$A$4:$A$29,Teuerung!$D$4:$D$29)))</f>
        <v>0.29999999999999999</v>
      </c>
      <c r="AF428" s="7">
        <f t="shared" ca="1" si="11"/>
        <v>462.15000000000003</v>
      </c>
      <c r="AG428" s="2"/>
      <c r="AH428" s="1"/>
      <c r="AI428" s="1"/>
    </row>
    <row r="429">
      <c r="A429" s="2"/>
      <c r="B429" s="2"/>
      <c r="C429" s="3">
        <v>40793</v>
      </c>
      <c r="E429" s="4" t="s">
        <v>51</v>
      </c>
      <c r="H429" s="4" t="s">
        <v>51</v>
      </c>
      <c r="K429" s="6">
        <v>0.20000000000000001</v>
      </c>
      <c r="L429" s="6">
        <v>0.20000000000000001</v>
      </c>
      <c r="M429" s="6">
        <v>3.5600000000000001</v>
      </c>
      <c r="N429" s="7">
        <v>600</v>
      </c>
      <c r="P429" s="1">
        <v>1</v>
      </c>
      <c r="Q429" s="2" t="s">
        <v>53</v>
      </c>
      <c r="R429" s="4" t="s">
        <v>51</v>
      </c>
      <c r="T429" s="7">
        <v>474</v>
      </c>
      <c r="U429" s="8">
        <v>0.25</v>
      </c>
      <c r="W429" s="7">
        <f>IF(R429="","",(T429*(1-U429)*(1+AE429))+V429)</f>
        <v>462.15000000000003</v>
      </c>
      <c r="Z429" s="9" t="str">
        <f>IF(S429="","",(X429*(1-Y429)*(1+AE429)))</f>
        <v/>
      </c>
      <c r="AA429" s="64">
        <f>IF(Eingabe!G429="x",libCalc!A429,IF(Eingabe!H429="x",libCalc!B429,IF(Eingabe!I429="x",libCalc!C429,"")))</f>
        <v>0.040000000000000008</v>
      </c>
      <c r="AB429" s="5">
        <f>IF(AA429="","",AA429*M429)</f>
        <v>0.14240000000000003</v>
      </c>
      <c r="AC429" s="10">
        <f>IF(AA429="","",N429*1000/(AA429*1000000))</f>
        <v>14.999999999999996</v>
      </c>
      <c r="AD429" s="11">
        <f>IF(AB429="","",MAX(Z429,W429)/AB429)</f>
        <v>3245.4353932584268</v>
      </c>
      <c r="AE429" s="8">
        <f ca="1">IF(N429="","",IF(LOOKUP(YEAR(C429),Teuerung!$A$4:$A$29,Teuerung!$D$4:$D$29)="",0,LOOKUP(YEAR(C429),Teuerung!$A$4:$A$29,Teuerung!$D$4:$D$29)))</f>
        <v>0.29999999999999999</v>
      </c>
      <c r="AF429" s="7">
        <f t="shared" ca="1" si="11"/>
        <v>462.15000000000003</v>
      </c>
      <c r="AG429" s="2"/>
      <c r="AH429" s="1"/>
      <c r="AI429" s="1"/>
    </row>
    <row r="430">
      <c r="A430" s="2"/>
      <c r="B430" s="2"/>
      <c r="C430" s="3">
        <v>40793</v>
      </c>
      <c r="E430" s="4" t="s">
        <v>51</v>
      </c>
      <c r="H430" s="4" t="s">
        <v>51</v>
      </c>
      <c r="K430" s="6">
        <v>0.20000000000000001</v>
      </c>
      <c r="L430" s="6">
        <v>0.20000000000000001</v>
      </c>
      <c r="M430" s="6">
        <v>3.5600000000000001</v>
      </c>
      <c r="N430" s="7">
        <v>600</v>
      </c>
      <c r="P430" s="1">
        <v>1</v>
      </c>
      <c r="Q430" s="2" t="s">
        <v>53</v>
      </c>
      <c r="R430" s="4" t="s">
        <v>51</v>
      </c>
      <c r="T430" s="7">
        <v>474</v>
      </c>
      <c r="U430" s="8">
        <v>0.25</v>
      </c>
      <c r="W430" s="7">
        <f>IF(R430="","",(T430*(1-U430)*(1+AE430))+V430)</f>
        <v>462.15000000000003</v>
      </c>
      <c r="Z430" s="9" t="str">
        <f>IF(S430="","",(X430*(1-Y430)*(1+AE430)))</f>
        <v/>
      </c>
      <c r="AA430" s="64">
        <f>IF(Eingabe!G430="x",libCalc!A430,IF(Eingabe!H430="x",libCalc!B430,IF(Eingabe!I430="x",libCalc!C430,"")))</f>
        <v>0.040000000000000008</v>
      </c>
      <c r="AB430" s="5">
        <f>IF(AA430="","",AA430*M430)</f>
        <v>0.14240000000000003</v>
      </c>
      <c r="AC430" s="10">
        <f>IF(AA430="","",N430*1000/(AA430*1000000))</f>
        <v>14.999999999999996</v>
      </c>
      <c r="AD430" s="11">
        <f>IF(AB430="","",MAX(Z430,W430)/AB430)</f>
        <v>3245.4353932584268</v>
      </c>
      <c r="AE430" s="8">
        <f ca="1">IF(N430="","",IF(LOOKUP(YEAR(C430),Teuerung!$A$4:$A$29,Teuerung!$D$4:$D$29)="",0,LOOKUP(YEAR(C430),Teuerung!$A$4:$A$29,Teuerung!$D$4:$D$29)))</f>
        <v>0.29999999999999999</v>
      </c>
      <c r="AF430" s="7">
        <f t="shared" ca="1" si="11"/>
        <v>462.15000000000003</v>
      </c>
      <c r="AG430" s="2"/>
      <c r="AH430" s="1"/>
      <c r="AI430" s="1"/>
    </row>
    <row r="431">
      <c r="A431" s="2"/>
      <c r="B431" s="2"/>
      <c r="C431" s="3">
        <v>40793</v>
      </c>
      <c r="E431" s="4" t="s">
        <v>51</v>
      </c>
      <c r="H431" s="4" t="s">
        <v>51</v>
      </c>
      <c r="K431" s="6">
        <v>0.20000000000000001</v>
      </c>
      <c r="L431" s="6">
        <v>0.20000000000000001</v>
      </c>
      <c r="M431" s="6">
        <v>3.46</v>
      </c>
      <c r="N431" s="7">
        <v>600</v>
      </c>
      <c r="P431" s="1">
        <v>1</v>
      </c>
      <c r="Q431" s="2" t="s">
        <v>53</v>
      </c>
      <c r="R431" s="4" t="s">
        <v>51</v>
      </c>
      <c r="T431" s="7">
        <v>465</v>
      </c>
      <c r="U431" s="8">
        <v>0.25</v>
      </c>
      <c r="W431" s="7">
        <f>IF(R431="","",(T431*(1-U431)*(1+AE431))+V431)</f>
        <v>453.375</v>
      </c>
      <c r="Z431" s="9" t="str">
        <f>IF(S431="","",(X431*(1-Y431)*(1+AE431)))</f>
        <v/>
      </c>
      <c r="AA431" s="64">
        <f>IF(Eingabe!G431="x",libCalc!A431,IF(Eingabe!H431="x",libCalc!B431,IF(Eingabe!I431="x",libCalc!C431,"")))</f>
        <v>0.040000000000000008</v>
      </c>
      <c r="AB431" s="5">
        <f>IF(AA431="","",AA431*M431)</f>
        <v>0.13840000000000002</v>
      </c>
      <c r="AC431" s="10">
        <f>IF(AA431="","",N431*1000/(AA431*1000000))</f>
        <v>14.999999999999996</v>
      </c>
      <c r="AD431" s="11">
        <f>IF(AB431="","",MAX(Z431,W431)/AB431)</f>
        <v>3275.8309248554906</v>
      </c>
      <c r="AE431" s="8">
        <f ca="1">IF(N431="","",IF(LOOKUP(YEAR(C431),Teuerung!$A$4:$A$29,Teuerung!$D$4:$D$29)="",0,LOOKUP(YEAR(C431),Teuerung!$A$4:$A$29,Teuerung!$D$4:$D$29)))</f>
        <v>0.29999999999999999</v>
      </c>
      <c r="AF431" s="7">
        <f t="shared" ca="1" si="11"/>
        <v>453.375</v>
      </c>
      <c r="AG431" s="2"/>
      <c r="AH431" s="1"/>
      <c r="AI431" s="1"/>
    </row>
    <row r="432">
      <c r="A432" s="2"/>
      <c r="B432" s="2"/>
      <c r="C432" s="3">
        <v>40793</v>
      </c>
      <c r="E432" s="4" t="s">
        <v>51</v>
      </c>
      <c r="H432" s="4" t="s">
        <v>51</v>
      </c>
      <c r="K432" s="6">
        <v>0.20000000000000001</v>
      </c>
      <c r="L432" s="6">
        <v>0.20000000000000001</v>
      </c>
      <c r="M432" s="6">
        <v>3.46</v>
      </c>
      <c r="N432" s="7">
        <v>600</v>
      </c>
      <c r="P432" s="1">
        <v>1</v>
      </c>
      <c r="Q432" s="2" t="s">
        <v>53</v>
      </c>
      <c r="R432" s="4" t="s">
        <v>51</v>
      </c>
      <c r="T432" s="7">
        <v>465</v>
      </c>
      <c r="U432" s="8">
        <v>0.25</v>
      </c>
      <c r="W432" s="7">
        <f>IF(R432="","",(T432*(1-U432)*(1+AE432))+V432)</f>
        <v>453.375</v>
      </c>
      <c r="Z432" s="9" t="str">
        <f>IF(S432="","",(X432*(1-Y432)*(1+AE432)))</f>
        <v/>
      </c>
      <c r="AA432" s="64">
        <f>IF(Eingabe!G432="x",libCalc!A432,IF(Eingabe!H432="x",libCalc!B432,IF(Eingabe!I432="x",libCalc!C432,"")))</f>
        <v>0.040000000000000008</v>
      </c>
      <c r="AB432" s="5">
        <f>IF(AA432="","",AA432*M432)</f>
        <v>0.13840000000000002</v>
      </c>
      <c r="AC432" s="10">
        <f>IF(AA432="","",N432*1000/(AA432*1000000))</f>
        <v>14.999999999999996</v>
      </c>
      <c r="AD432" s="11">
        <f>IF(AB432="","",MAX(Z432,W432)/AB432)</f>
        <v>3275.8309248554906</v>
      </c>
      <c r="AE432" s="8">
        <f ca="1">IF(N432="","",IF(LOOKUP(YEAR(C432),Teuerung!$A$4:$A$29,Teuerung!$D$4:$D$29)="",0,LOOKUP(YEAR(C432),Teuerung!$A$4:$A$29,Teuerung!$D$4:$D$29)))</f>
        <v>0.29999999999999999</v>
      </c>
      <c r="AF432" s="7">
        <f t="shared" ca="1" si="11"/>
        <v>453.375</v>
      </c>
      <c r="AG432" s="2"/>
      <c r="AH432" s="1"/>
      <c r="AI432" s="1"/>
    </row>
    <row r="433">
      <c r="A433" s="2"/>
      <c r="B433" s="2"/>
      <c r="C433" s="3">
        <v>40793</v>
      </c>
      <c r="E433" s="4" t="s">
        <v>51</v>
      </c>
      <c r="H433" s="4" t="s">
        <v>51</v>
      </c>
      <c r="K433" s="6">
        <v>0.25</v>
      </c>
      <c r="L433" s="6">
        <v>0.25</v>
      </c>
      <c r="M433" s="6">
        <v>3.46</v>
      </c>
      <c r="N433" s="7">
        <v>1000</v>
      </c>
      <c r="P433" s="1">
        <v>1</v>
      </c>
      <c r="Q433" s="2" t="s">
        <v>53</v>
      </c>
      <c r="R433" s="4" t="s">
        <v>51</v>
      </c>
      <c r="T433" s="7">
        <v>517</v>
      </c>
      <c r="U433" s="8">
        <v>0.25</v>
      </c>
      <c r="W433" s="7">
        <f>IF(R433="","",(T433*(1-U433)*(1+AE433))+V433)</f>
        <v>504.07500000000005</v>
      </c>
      <c r="Z433" s="9" t="str">
        <f>IF(S433="","",(X433*(1-Y433)*(1+AE433)))</f>
        <v/>
      </c>
      <c r="AA433" s="64">
        <f>IF(Eingabe!G433="x",libCalc!A433,IF(Eingabe!H433="x",libCalc!B433,IF(Eingabe!I433="x",libCalc!C433,"")))</f>
        <v>0.0625</v>
      </c>
      <c r="AB433" s="5">
        <f>IF(AA433="","",AA433*M433)</f>
        <v>0.21625</v>
      </c>
      <c r="AC433" s="10">
        <f>IF(AA433="","",N433*1000/(AA433*1000000))</f>
        <v>16</v>
      </c>
      <c r="AD433" s="11">
        <f>IF(AB433="","",MAX(Z433,W433)/AB433)</f>
        <v>2330.9826589595377</v>
      </c>
      <c r="AE433" s="8">
        <f ca="1">IF(N433="","",IF(LOOKUP(YEAR(C433),Teuerung!$A$4:$A$29,Teuerung!$D$4:$D$29)="",0,LOOKUP(YEAR(C433),Teuerung!$A$4:$A$29,Teuerung!$D$4:$D$29)))</f>
        <v>0.29999999999999999</v>
      </c>
      <c r="AF433" s="7">
        <f t="shared" ca="1" si="11"/>
        <v>504.07500000000005</v>
      </c>
      <c r="AG433" s="2"/>
      <c r="AH433" s="1"/>
      <c r="AI433" s="1"/>
    </row>
    <row r="434">
      <c r="A434" s="2"/>
      <c r="B434" s="2"/>
      <c r="C434" s="3">
        <v>40793</v>
      </c>
      <c r="E434" s="4" t="s">
        <v>51</v>
      </c>
      <c r="H434" s="4" t="s">
        <v>51</v>
      </c>
      <c r="K434" s="6">
        <v>0.25</v>
      </c>
      <c r="L434" s="6">
        <v>0.25</v>
      </c>
      <c r="M434" s="6">
        <v>3.46</v>
      </c>
      <c r="N434" s="7">
        <v>1000</v>
      </c>
      <c r="P434" s="1">
        <v>1</v>
      </c>
      <c r="Q434" s="2" t="s">
        <v>53</v>
      </c>
      <c r="R434" s="4" t="s">
        <v>51</v>
      </c>
      <c r="T434" s="7">
        <v>517</v>
      </c>
      <c r="U434" s="8">
        <v>0.25</v>
      </c>
      <c r="W434" s="7">
        <f>IF(R434="","",(T434*(1-U434)*(1+AE434))+V434)</f>
        <v>504.07500000000005</v>
      </c>
      <c r="Z434" s="9" t="str">
        <f>IF(S434="","",(X434*(1-Y434)*(1+AE434)))</f>
        <v/>
      </c>
      <c r="AA434" s="64">
        <f>IF(Eingabe!G434="x",libCalc!A434,IF(Eingabe!H434="x",libCalc!B434,IF(Eingabe!I434="x",libCalc!C434,"")))</f>
        <v>0.0625</v>
      </c>
      <c r="AB434" s="5">
        <f>IF(AA434="","",AA434*M434)</f>
        <v>0.21625</v>
      </c>
      <c r="AC434" s="10">
        <f>IF(AA434="","",N434*1000/(AA434*1000000))</f>
        <v>16</v>
      </c>
      <c r="AD434" s="11">
        <f>IF(AB434="","",MAX(Z434,W434)/AB434)</f>
        <v>2330.9826589595377</v>
      </c>
      <c r="AE434" s="8">
        <f ca="1">IF(N434="","",IF(LOOKUP(YEAR(C434),Teuerung!$A$4:$A$29,Teuerung!$D$4:$D$29)="",0,LOOKUP(YEAR(C434),Teuerung!$A$4:$A$29,Teuerung!$D$4:$D$29)))</f>
        <v>0.29999999999999999</v>
      </c>
      <c r="AF434" s="7">
        <f t="shared" ca="1" si="11"/>
        <v>504.07500000000005</v>
      </c>
      <c r="AG434" s="2"/>
      <c r="AH434" s="1"/>
      <c r="AI434" s="1"/>
    </row>
    <row r="435">
      <c r="A435" s="2"/>
      <c r="B435" s="2"/>
      <c r="C435" s="3">
        <v>40793</v>
      </c>
      <c r="E435" s="4" t="s">
        <v>51</v>
      </c>
      <c r="H435" s="4" t="s">
        <v>51</v>
      </c>
      <c r="K435" s="6">
        <v>0.25</v>
      </c>
      <c r="L435" s="6">
        <v>0.25</v>
      </c>
      <c r="M435" s="6">
        <v>3.4500000000000002</v>
      </c>
      <c r="N435" s="7">
        <v>1500</v>
      </c>
      <c r="P435" s="1">
        <v>1</v>
      </c>
      <c r="Q435" s="2" t="s">
        <v>53</v>
      </c>
      <c r="R435" s="4" t="s">
        <v>51</v>
      </c>
      <c r="T435" s="7">
        <v>516</v>
      </c>
      <c r="U435" s="8">
        <v>0.25</v>
      </c>
      <c r="W435" s="7">
        <f>IF(R435="","",(T435*(1-U435)*(1+AE435))+V435)</f>
        <v>503.10000000000002</v>
      </c>
      <c r="Z435" s="9" t="str">
        <f>IF(S435="","",(X435*(1-Y435)*(1+AE435)))</f>
        <v/>
      </c>
      <c r="AA435" s="64">
        <f>IF(Eingabe!G435="x",libCalc!A435,IF(Eingabe!H435="x",libCalc!B435,IF(Eingabe!I435="x",libCalc!C435,"")))</f>
        <v>0.0625</v>
      </c>
      <c r="AB435" s="5">
        <f>IF(AA435="","",AA435*M435)</f>
        <v>0.21562500000000001</v>
      </c>
      <c r="AC435" s="10">
        <f>IF(AA435="","",N435*1000/(AA435*1000000))</f>
        <v>24</v>
      </c>
      <c r="AD435" s="11">
        <f>IF(AB435="","",MAX(Z435,W435)/AB435)</f>
        <v>2333.217391304348</v>
      </c>
      <c r="AE435" s="8">
        <f ca="1">IF(N435="","",IF(LOOKUP(YEAR(C435),Teuerung!$A$4:$A$29,Teuerung!$D$4:$D$29)="",0,LOOKUP(YEAR(C435),Teuerung!$A$4:$A$29,Teuerung!$D$4:$D$29)))</f>
        <v>0.29999999999999999</v>
      </c>
      <c r="AF435" s="7">
        <f t="shared" ca="1" si="11"/>
        <v>503.10000000000002</v>
      </c>
      <c r="AG435" s="2"/>
      <c r="AH435" s="1"/>
      <c r="AI435" s="1"/>
    </row>
    <row r="436">
      <c r="A436" s="2"/>
      <c r="B436" s="2"/>
      <c r="C436" s="3">
        <v>40793</v>
      </c>
      <c r="E436" s="4" t="s">
        <v>51</v>
      </c>
      <c r="H436" s="4" t="s">
        <v>51</v>
      </c>
      <c r="K436" s="6">
        <v>0.25</v>
      </c>
      <c r="L436" s="6">
        <v>0.25</v>
      </c>
      <c r="M436" s="6">
        <v>3.4500000000000002</v>
      </c>
      <c r="N436" s="7">
        <v>1500</v>
      </c>
      <c r="P436" s="1">
        <v>1</v>
      </c>
      <c r="Q436" s="2" t="s">
        <v>53</v>
      </c>
      <c r="R436" s="4" t="s">
        <v>51</v>
      </c>
      <c r="T436" s="7">
        <v>573</v>
      </c>
      <c r="U436" s="8">
        <v>0.25</v>
      </c>
      <c r="W436" s="7">
        <f>IF(R436="","",(T436*(1-U436)*(1+AE436))+V436)</f>
        <v>558.67500000000007</v>
      </c>
      <c r="Z436" s="9" t="str">
        <f>IF(S436="","",(X436*(1-Y436)*(1+AE436)))</f>
        <v/>
      </c>
      <c r="AA436" s="64">
        <f>IF(Eingabe!G436="x",libCalc!A436,IF(Eingabe!H436="x",libCalc!B436,IF(Eingabe!I436="x",libCalc!C436,"")))</f>
        <v>0.0625</v>
      </c>
      <c r="AB436" s="5">
        <f>IF(AA436="","",AA436*M436)</f>
        <v>0.21562500000000001</v>
      </c>
      <c r="AC436" s="10">
        <f>IF(AA436="","",N436*1000/(AA436*1000000))</f>
        <v>24</v>
      </c>
      <c r="AD436" s="11">
        <f>IF(AB436="","",MAX(Z436,W436)/AB436)</f>
        <v>2590.9565217391305</v>
      </c>
      <c r="AE436" s="8">
        <f ca="1">IF(N436="","",IF(LOOKUP(YEAR(C436),Teuerung!$A$4:$A$29,Teuerung!$D$4:$D$29)="",0,LOOKUP(YEAR(C436),Teuerung!$A$4:$A$29,Teuerung!$D$4:$D$29)))</f>
        <v>0.29999999999999999</v>
      </c>
      <c r="AF436" s="7">
        <f t="shared" ca="1" si="11"/>
        <v>558.67500000000007</v>
      </c>
      <c r="AG436" s="2"/>
      <c r="AH436" s="1"/>
      <c r="AI436" s="1"/>
    </row>
    <row r="437">
      <c r="A437" s="2"/>
      <c r="B437" s="2"/>
      <c r="C437" s="3">
        <v>40793</v>
      </c>
      <c r="E437" s="4" t="s">
        <v>51</v>
      </c>
      <c r="H437" s="4" t="s">
        <v>51</v>
      </c>
      <c r="K437" s="6">
        <v>0.25</v>
      </c>
      <c r="L437" s="6">
        <v>0.25</v>
      </c>
      <c r="M437" s="6">
        <v>3.4500000000000002</v>
      </c>
      <c r="N437" s="7">
        <v>2000</v>
      </c>
      <c r="P437" s="1">
        <v>1</v>
      </c>
      <c r="Q437" s="2" t="s">
        <v>53</v>
      </c>
      <c r="R437" s="4" t="s">
        <v>51</v>
      </c>
      <c r="T437" s="7">
        <v>617</v>
      </c>
      <c r="U437" s="8">
        <v>0.25</v>
      </c>
      <c r="W437" s="7">
        <f>IF(R437="","",(T437*(1-U437)*(1+AE437))+V437)</f>
        <v>601.57500000000005</v>
      </c>
      <c r="Z437" s="9" t="str">
        <f>IF(S437="","",(X437*(1-Y437)*(1+AE437)))</f>
        <v/>
      </c>
      <c r="AA437" s="64">
        <f>IF(Eingabe!G437="x",libCalc!A437,IF(Eingabe!H437="x",libCalc!B437,IF(Eingabe!I437="x",libCalc!C437,"")))</f>
        <v>0.0625</v>
      </c>
      <c r="AB437" s="5">
        <f>IF(AA437="","",AA437*M437)</f>
        <v>0.21562500000000001</v>
      </c>
      <c r="AC437" s="10">
        <f>IF(AA437="","",N437*1000/(AA437*1000000))</f>
        <v>32</v>
      </c>
      <c r="AD437" s="11">
        <f>IF(AB437="","",MAX(Z437,W437)/AB437)</f>
        <v>2789.913043478261</v>
      </c>
      <c r="AE437" s="8">
        <f ca="1">IF(N437="","",IF(LOOKUP(YEAR(C437),Teuerung!$A$4:$A$29,Teuerung!$D$4:$D$29)="",0,LOOKUP(YEAR(C437),Teuerung!$A$4:$A$29,Teuerung!$D$4:$D$29)))</f>
        <v>0.29999999999999999</v>
      </c>
      <c r="AF437" s="7">
        <f t="shared" ca="1" si="11"/>
        <v>601.57500000000005</v>
      </c>
      <c r="AG437" s="2"/>
      <c r="AH437" s="1"/>
      <c r="AI437" s="1"/>
    </row>
    <row r="438">
      <c r="A438" s="2"/>
      <c r="B438" s="2"/>
      <c r="C438" s="3">
        <v>40793</v>
      </c>
      <c r="E438" s="4" t="s">
        <v>51</v>
      </c>
      <c r="H438" s="4" t="s">
        <v>51</v>
      </c>
      <c r="K438" s="6">
        <v>0.25</v>
      </c>
      <c r="L438" s="6">
        <v>0.25</v>
      </c>
      <c r="M438" s="6">
        <v>3.4500000000000002</v>
      </c>
      <c r="N438" s="7">
        <v>2000</v>
      </c>
      <c r="P438" s="1">
        <v>1</v>
      </c>
      <c r="Q438" s="2" t="s">
        <v>53</v>
      </c>
      <c r="R438" s="4" t="s">
        <v>51</v>
      </c>
      <c r="T438" s="7">
        <v>617</v>
      </c>
      <c r="U438" s="8">
        <v>0.25</v>
      </c>
      <c r="W438" s="7">
        <f>IF(R438="","",(T438*(1-U438)*(1+AE438))+V438)</f>
        <v>601.57500000000005</v>
      </c>
      <c r="Z438" s="9" t="str">
        <f>IF(S438="","",(X438*(1-Y438)*(1+AE438)))</f>
        <v/>
      </c>
      <c r="AA438" s="64">
        <f>IF(Eingabe!G438="x",libCalc!A438,IF(Eingabe!H438="x",libCalc!B438,IF(Eingabe!I438="x",libCalc!C438,"")))</f>
        <v>0.0625</v>
      </c>
      <c r="AB438" s="5">
        <f>IF(AA438="","",AA438*M438)</f>
        <v>0.21562500000000001</v>
      </c>
      <c r="AC438" s="10">
        <f>IF(AA438="","",N438*1000/(AA438*1000000))</f>
        <v>32</v>
      </c>
      <c r="AD438" s="11">
        <f>IF(AB438="","",MAX(Z438,W438)/AB438)</f>
        <v>2789.913043478261</v>
      </c>
      <c r="AE438" s="8">
        <f ca="1">IF(N438="","",IF(LOOKUP(YEAR(C438),Teuerung!$A$4:$A$29,Teuerung!$D$4:$D$29)="",0,LOOKUP(YEAR(C438),Teuerung!$A$4:$A$29,Teuerung!$D$4:$D$29)))</f>
        <v>0.29999999999999999</v>
      </c>
      <c r="AF438" s="7">
        <f t="shared" ca="1" si="11"/>
        <v>601.57500000000005</v>
      </c>
      <c r="AG438" s="2"/>
      <c r="AH438" s="1"/>
      <c r="AI438" s="1"/>
    </row>
    <row r="439">
      <c r="A439" s="2"/>
      <c r="B439" s="2"/>
      <c r="C439" s="3">
        <v>40793</v>
      </c>
      <c r="E439" s="4" t="s">
        <v>51</v>
      </c>
      <c r="H439" s="4" t="s">
        <v>51</v>
      </c>
      <c r="K439" s="6">
        <v>0.25</v>
      </c>
      <c r="L439" s="6">
        <v>0.25</v>
      </c>
      <c r="M439" s="6">
        <v>3.4500000000000002</v>
      </c>
      <c r="N439" s="7">
        <v>2000</v>
      </c>
      <c r="P439" s="1">
        <v>1</v>
      </c>
      <c r="Q439" s="2" t="s">
        <v>53</v>
      </c>
      <c r="R439" s="4" t="s">
        <v>51</v>
      </c>
      <c r="T439" s="7">
        <v>617</v>
      </c>
      <c r="U439" s="8">
        <v>0.25</v>
      </c>
      <c r="W439" s="7">
        <f>IF(R439="","",(T439*(1-U439)*(1+AE439))+V439)</f>
        <v>601.57500000000005</v>
      </c>
      <c r="Z439" s="9" t="str">
        <f>IF(S439="","",(X439*(1-Y439)*(1+AE439)))</f>
        <v/>
      </c>
      <c r="AA439" s="64">
        <f>IF(Eingabe!G439="x",libCalc!A439,IF(Eingabe!H439="x",libCalc!B439,IF(Eingabe!I439="x",libCalc!C439,"")))</f>
        <v>0.0625</v>
      </c>
      <c r="AB439" s="5">
        <f>IF(AA439="","",AA439*M439)</f>
        <v>0.21562500000000001</v>
      </c>
      <c r="AC439" s="10">
        <f>IF(AA439="","",N439*1000/(AA439*1000000))</f>
        <v>32</v>
      </c>
      <c r="AD439" s="11">
        <f>IF(AB439="","",MAX(Z439,W439)/AB439)</f>
        <v>2789.913043478261</v>
      </c>
      <c r="AE439" s="8">
        <f ca="1">IF(N439="","",IF(LOOKUP(YEAR(C439),Teuerung!$A$4:$A$29,Teuerung!$D$4:$D$29)="",0,LOOKUP(YEAR(C439),Teuerung!$A$4:$A$29,Teuerung!$D$4:$D$29)))</f>
        <v>0.29999999999999999</v>
      </c>
      <c r="AF439" s="7">
        <f t="shared" ca="1" si="11"/>
        <v>601.57500000000005</v>
      </c>
      <c r="AG439" s="2"/>
      <c r="AH439" s="1"/>
      <c r="AI439" s="1"/>
    </row>
    <row r="440">
      <c r="A440" s="2"/>
      <c r="B440" s="2"/>
      <c r="C440" s="3">
        <v>40793</v>
      </c>
      <c r="E440" s="4" t="s">
        <v>51</v>
      </c>
      <c r="H440" s="4" t="s">
        <v>51</v>
      </c>
      <c r="K440" s="6">
        <v>0.20000000000000001</v>
      </c>
      <c r="L440" s="6">
        <v>0.20000000000000001</v>
      </c>
      <c r="M440" s="6">
        <v>3.5499999999999998</v>
      </c>
      <c r="N440" s="7">
        <v>1500</v>
      </c>
      <c r="P440" s="1">
        <v>1</v>
      </c>
      <c r="Q440" s="2" t="s">
        <v>53</v>
      </c>
      <c r="R440" s="4" t="s">
        <v>51</v>
      </c>
      <c r="T440" s="7">
        <v>705</v>
      </c>
      <c r="U440" s="8">
        <v>0.25</v>
      </c>
      <c r="W440" s="7">
        <f>IF(R440="","",(T440*(1-U440)*(1+AE440))+V440)</f>
        <v>687.375</v>
      </c>
      <c r="Z440" s="9" t="str">
        <f>IF(S440="","",(X440*(1-Y440)*(1+AE440)))</f>
        <v/>
      </c>
      <c r="AA440" s="64">
        <f>IF(Eingabe!G440="x",libCalc!A440,IF(Eingabe!H440="x",libCalc!B440,IF(Eingabe!I440="x",libCalc!C440,"")))</f>
        <v>0.040000000000000008</v>
      </c>
      <c r="AB440" s="5">
        <f>IF(AA440="","",AA440*M440)</f>
        <v>0.14200000000000002</v>
      </c>
      <c r="AC440" s="10">
        <f>IF(AA440="","",N440*1000/(AA440*1000000))</f>
        <v>37.499999999999993</v>
      </c>
      <c r="AD440" s="11">
        <f>IF(AB440="","",MAX(Z440,W440)/AB440)</f>
        <v>4840.6690140845067</v>
      </c>
      <c r="AE440" s="8">
        <f ca="1">IF(N440="","",IF(LOOKUP(YEAR(C440),Teuerung!$A$4:$A$29,Teuerung!$D$4:$D$29)="",0,LOOKUP(YEAR(C440),Teuerung!$A$4:$A$29,Teuerung!$D$4:$D$29)))</f>
        <v>0.29999999999999999</v>
      </c>
      <c r="AF440" s="7">
        <f t="shared" ca="1" si="11"/>
        <v>687.375</v>
      </c>
      <c r="AG440" s="2"/>
      <c r="AH440" s="1"/>
      <c r="AI440" s="1"/>
    </row>
    <row r="441">
      <c r="A441" s="2"/>
      <c r="B441" s="2"/>
      <c r="C441" s="3">
        <v>40793</v>
      </c>
      <c r="E441" s="4" t="s">
        <v>51</v>
      </c>
      <c r="H441" s="4" t="s">
        <v>51</v>
      </c>
      <c r="K441" s="6">
        <v>0.20000000000000001</v>
      </c>
      <c r="L441" s="6">
        <v>0.20000000000000001</v>
      </c>
      <c r="M441" s="6">
        <v>3.5499999999999998</v>
      </c>
      <c r="N441" s="7">
        <v>1500</v>
      </c>
      <c r="P441" s="1">
        <v>1</v>
      </c>
      <c r="Q441" s="2" t="s">
        <v>53</v>
      </c>
      <c r="R441" s="4" t="s">
        <v>51</v>
      </c>
      <c r="T441" s="7">
        <v>763</v>
      </c>
      <c r="U441" s="8">
        <v>0.25</v>
      </c>
      <c r="W441" s="7">
        <f>IF(R441="","",(T441*(1-U441)*(1+AE441))+V441)</f>
        <v>743.92500000000007</v>
      </c>
      <c r="Z441" s="9" t="str">
        <f>IF(S441="","",(X441*(1-Y441)*(1+AE441)))</f>
        <v/>
      </c>
      <c r="AA441" s="64">
        <f>IF(Eingabe!G441="x",libCalc!A441,IF(Eingabe!H441="x",libCalc!B441,IF(Eingabe!I441="x",libCalc!C441,"")))</f>
        <v>0.040000000000000008</v>
      </c>
      <c r="AB441" s="5">
        <f>IF(AA441="","",AA441*M441)</f>
        <v>0.14200000000000002</v>
      </c>
      <c r="AC441" s="10">
        <f>IF(AA441="","",N441*1000/(AA441*1000000))</f>
        <v>37.499999999999993</v>
      </c>
      <c r="AD441" s="11">
        <f>IF(AB441="","",MAX(Z441,W441)/AB441)</f>
        <v>5238.9084507042253</v>
      </c>
      <c r="AE441" s="8">
        <f ca="1">IF(N441="","",IF(LOOKUP(YEAR(C441),Teuerung!$A$4:$A$29,Teuerung!$D$4:$D$29)="",0,LOOKUP(YEAR(C441),Teuerung!$A$4:$A$29,Teuerung!$D$4:$D$29)))</f>
        <v>0.29999999999999999</v>
      </c>
      <c r="AF441" s="7">
        <f t="shared" ca="1" si="11"/>
        <v>743.92500000000007</v>
      </c>
      <c r="AG441" s="2"/>
      <c r="AH441" s="1"/>
      <c r="AI441" s="1"/>
    </row>
    <row r="442">
      <c r="A442" s="2"/>
      <c r="B442" s="2"/>
      <c r="C442" s="3">
        <v>40793</v>
      </c>
      <c r="E442" s="4" t="s">
        <v>51</v>
      </c>
      <c r="H442" s="4" t="s">
        <v>51</v>
      </c>
      <c r="K442" s="6">
        <v>0.29999999999999999</v>
      </c>
      <c r="L442" s="6">
        <v>0.57999999999999996</v>
      </c>
      <c r="M442" s="6">
        <v>3.5150000000000001</v>
      </c>
      <c r="N442" s="7">
        <v>2500</v>
      </c>
      <c r="P442" s="1">
        <v>1</v>
      </c>
      <c r="Q442" s="2" t="s">
        <v>54</v>
      </c>
      <c r="R442" s="4" t="s">
        <v>51</v>
      </c>
      <c r="T442" s="7">
        <v>765</v>
      </c>
      <c r="U442" s="8">
        <v>0.031</v>
      </c>
      <c r="W442" s="7">
        <f>IF(R442="","",(T442*(1-U442)*(1+AE442))+V442)</f>
        <v>963.67049999999995</v>
      </c>
      <c r="Z442" s="9" t="str">
        <f>IF(S442="","",(X442*(1-Y442)*(1+AE442)))</f>
        <v/>
      </c>
      <c r="AA442" s="64">
        <f>IF(Eingabe!G442="x",libCalc!A442,IF(Eingabe!H442="x",libCalc!B442,IF(Eingabe!I442="x",libCalc!C442,"")))</f>
        <v>0.17399999999999999</v>
      </c>
      <c r="AB442" s="5">
        <f>IF(AA442="","",AA442*M442)</f>
        <v>0.61160999999999999</v>
      </c>
      <c r="AC442" s="10">
        <f>IF(AA442="","",N442*1000/(AA442*1000000))</f>
        <v>14.367816091954023</v>
      </c>
      <c r="AD442" s="11">
        <f>IF(AB442="","",MAX(Z442,W442)/AB442)</f>
        <v>1575.6290773532153</v>
      </c>
      <c r="AE442" s="8">
        <f ca="1">IF(N442="","",IF(LOOKUP(YEAR(C442),Teuerung!$A$4:$A$29,Teuerung!$D$4:$D$29)="",0,LOOKUP(YEAR(C442),Teuerung!$A$4:$A$29,Teuerung!$D$4:$D$29)))</f>
        <v>0.29999999999999999</v>
      </c>
      <c r="AF442" s="7">
        <f t="shared" ca="1" si="11"/>
        <v>963.67049999999995</v>
      </c>
      <c r="AG442" s="2"/>
      <c r="AH442" s="1"/>
      <c r="AI442" s="1"/>
    </row>
    <row r="443">
      <c r="A443" s="2"/>
      <c r="B443" s="2"/>
      <c r="C443" s="3">
        <v>40793</v>
      </c>
      <c r="E443" s="4" t="s">
        <v>51</v>
      </c>
      <c r="H443" s="4" t="s">
        <v>51</v>
      </c>
      <c r="K443" s="6">
        <v>0.29999999999999999</v>
      </c>
      <c r="L443" s="6">
        <v>0.57999999999999996</v>
      </c>
      <c r="M443" s="6">
        <v>3.5150000000000001</v>
      </c>
      <c r="N443" s="7">
        <v>2500</v>
      </c>
      <c r="P443" s="1">
        <v>1</v>
      </c>
      <c r="Q443" s="2" t="s">
        <v>54</v>
      </c>
      <c r="R443" s="4" t="s">
        <v>51</v>
      </c>
      <c r="T443" s="7">
        <v>861</v>
      </c>
      <c r="U443" s="8">
        <v>0.031</v>
      </c>
      <c r="W443" s="7">
        <f>IF(R443="","",(T443*(1-U443)*(1+AE443))+V443)</f>
        <v>1084.6016999999999</v>
      </c>
      <c r="Z443" s="9" t="str">
        <f>IF(S443="","",(X443*(1-Y443)*(1+AE443)))</f>
        <v/>
      </c>
      <c r="AA443" s="64">
        <f>IF(Eingabe!G443="x",libCalc!A443,IF(Eingabe!H443="x",libCalc!B443,IF(Eingabe!I443="x",libCalc!C443,"")))</f>
        <v>0.17399999999999999</v>
      </c>
      <c r="AB443" s="5">
        <f>IF(AA443="","",AA443*M443)</f>
        <v>0.61160999999999999</v>
      </c>
      <c r="AC443" s="10">
        <f>IF(AA443="","",N443*1000/(AA443*1000000))</f>
        <v>14.367816091954023</v>
      </c>
      <c r="AD443" s="11">
        <f>IF(AB443="","",MAX(Z443,W443)/AB443)</f>
        <v>1773.3550792171482</v>
      </c>
      <c r="AE443" s="8">
        <f ca="1">IF(N443="","",IF(LOOKUP(YEAR(C443),Teuerung!$A$4:$A$29,Teuerung!$D$4:$D$29)="",0,LOOKUP(YEAR(C443),Teuerung!$A$4:$A$29,Teuerung!$D$4:$D$29)))</f>
        <v>0.29999999999999999</v>
      </c>
      <c r="AF443" s="7">
        <f t="shared" ca="1" si="11"/>
        <v>1084.6016999999999</v>
      </c>
      <c r="AG443" s="2"/>
      <c r="AH443" s="1"/>
      <c r="AI443" s="1"/>
    </row>
    <row r="444">
      <c r="A444" s="2"/>
      <c r="B444" s="2"/>
      <c r="C444" s="3">
        <v>40793</v>
      </c>
      <c r="E444" s="4" t="s">
        <v>51</v>
      </c>
      <c r="H444" s="4" t="s">
        <v>51</v>
      </c>
      <c r="K444" s="6">
        <v>0.29999999999999999</v>
      </c>
      <c r="L444" s="6">
        <v>0.29999999999999999</v>
      </c>
      <c r="M444" s="6">
        <v>2.54</v>
      </c>
      <c r="N444" s="7">
        <v>1600</v>
      </c>
      <c r="P444" s="1">
        <v>1</v>
      </c>
      <c r="Q444" s="2" t="s">
        <v>53</v>
      </c>
      <c r="R444" s="4" t="s">
        <v>51</v>
      </c>
      <c r="T444" s="7">
        <v>490</v>
      </c>
      <c r="U444" s="8">
        <v>0.22</v>
      </c>
      <c r="W444" s="7">
        <f>IF(R444="","",(T444*(1-U444)*(1+AE444))+V444)</f>
        <v>496.86000000000001</v>
      </c>
      <c r="Z444" s="9" t="str">
        <f>IF(S444="","",(X444*(1-Y444)*(1+AE444)))</f>
        <v/>
      </c>
      <c r="AA444" s="64">
        <f>IF(Eingabe!G444="x",libCalc!A444,IF(Eingabe!H444="x",libCalc!B444,IF(Eingabe!I444="x",libCalc!C444,"")))</f>
        <v>0.089999999999999997</v>
      </c>
      <c r="AB444" s="5">
        <f>IF(AA444="","",AA444*M444)</f>
        <v>0.2286</v>
      </c>
      <c r="AC444" s="10">
        <f>IF(AA444="","",N444*1000/(AA444*1000000))</f>
        <v>17.777777777777779</v>
      </c>
      <c r="AD444" s="11">
        <f>IF(AB444="","",MAX(Z444,W444)/AB444)</f>
        <v>2173.4908136482941</v>
      </c>
      <c r="AE444" s="8">
        <f ca="1">IF(N444="","",IF(LOOKUP(YEAR(C444),Teuerung!$A$4:$A$29,Teuerung!$D$4:$D$29)="",0,LOOKUP(YEAR(C444),Teuerung!$A$4:$A$29,Teuerung!$D$4:$D$29)))</f>
        <v>0.29999999999999999</v>
      </c>
      <c r="AF444" s="7">
        <f t="shared" ca="1" si="11"/>
        <v>496.86000000000001</v>
      </c>
      <c r="AG444" s="2"/>
      <c r="AH444" s="1"/>
      <c r="AI444" s="1"/>
    </row>
    <row r="445">
      <c r="A445" s="2"/>
      <c r="B445" s="2"/>
      <c r="C445" s="3">
        <v>41090</v>
      </c>
      <c r="D445" s="1"/>
      <c r="E445" s="4" t="s">
        <v>51</v>
      </c>
      <c r="I445" s="4" t="s">
        <v>51</v>
      </c>
      <c r="K445" s="6">
        <v>0.22500000000000001</v>
      </c>
      <c r="L445" s="6">
        <v>0.375</v>
      </c>
      <c r="M445" s="6">
        <v>2.73</v>
      </c>
      <c r="N445" s="7">
        <v>4000</v>
      </c>
      <c r="P445" s="1">
        <v>37</v>
      </c>
      <c r="Q445" s="2" t="s">
        <v>56</v>
      </c>
      <c r="R445" s="4" t="s">
        <v>51</v>
      </c>
      <c r="T445" s="7">
        <v>954</v>
      </c>
      <c r="U445" s="8">
        <v>0.14000000000000001</v>
      </c>
      <c r="W445" s="7">
        <f>IF(R445="","",(T445*(1-U445)*(1+AE445))+V445)</f>
        <v>1066.5719999999999</v>
      </c>
      <c r="Z445" s="9" t="str">
        <f>IF(S445="","",(X445*(1-Y445)*(1+AE445)))</f>
        <v/>
      </c>
      <c r="AA445" s="64">
        <f>IF(Eingabe!G445="x",libCalc!A445,IF(Eingabe!H445="x",libCalc!B445,IF(Eingabe!I445="x",libCalc!C445,"")))</f>
        <v>0.084375000000000006</v>
      </c>
      <c r="AB445" s="5">
        <f>IF(AA445="","",AA445*M445)</f>
        <v>0.23034375000000001</v>
      </c>
      <c r="AC445" s="10">
        <f>IF(AA445="","",N445*1000/(AA445*1000000))</f>
        <v>47.407407407407405</v>
      </c>
      <c r="AD445" s="11">
        <f>IF(AB445="","",MAX(Z445,W445)/AB445)</f>
        <v>4630.3492063492058</v>
      </c>
      <c r="AE445" s="8">
        <f ca="1">IF(N445="","",IF(LOOKUP(YEAR(C445),Teuerung!$A$4:$A$29,Teuerung!$D$4:$D$29)="",0,LOOKUP(YEAR(C445),Teuerung!$A$4:$A$29,Teuerung!$D$4:$D$29)))</f>
        <v>0.29999999999999999</v>
      </c>
      <c r="AF445" s="7">
        <f t="shared" ca="1" si="11"/>
        <v>39463.163999999997</v>
      </c>
      <c r="AG445" s="2"/>
      <c r="AH445" s="1"/>
      <c r="AI445" s="1"/>
    </row>
    <row r="446">
      <c r="A446" s="2"/>
      <c r="B446" s="2"/>
      <c r="C446" s="3">
        <v>41090</v>
      </c>
      <c r="D446" s="1"/>
      <c r="E446" s="4" t="s">
        <v>51</v>
      </c>
      <c r="I446" s="4" t="s">
        <v>51</v>
      </c>
      <c r="K446" s="6">
        <v>0.22500000000000001</v>
      </c>
      <c r="L446" s="6">
        <v>0.375</v>
      </c>
      <c r="M446" s="6">
        <v>2.73</v>
      </c>
      <c r="N446" s="7">
        <v>2900</v>
      </c>
      <c r="P446" s="1">
        <v>3</v>
      </c>
      <c r="Q446" s="2" t="s">
        <v>56</v>
      </c>
      <c r="R446" s="4" t="s">
        <v>51</v>
      </c>
      <c r="T446" s="7">
        <v>708</v>
      </c>
      <c r="U446" s="8">
        <v>0.14000000000000001</v>
      </c>
      <c r="W446" s="7">
        <f>IF(R446="","",(T446*(1-U446)*(1+AE446))+V446)</f>
        <v>791.54399999999998</v>
      </c>
      <c r="Z446" s="9" t="str">
        <f>IF(S446="","",(X446*(1-Y446)*(1+AE446)))</f>
        <v/>
      </c>
      <c r="AA446" s="64">
        <f>IF(Eingabe!G446="x",libCalc!A446,IF(Eingabe!H446="x",libCalc!B446,IF(Eingabe!I446="x",libCalc!C446,"")))</f>
        <v>0.084375000000000006</v>
      </c>
      <c r="AB446" s="5">
        <f>IF(AA446="","",AA446*M446)</f>
        <v>0.23034375000000001</v>
      </c>
      <c r="AC446" s="10">
        <f>IF(AA446="","",N446*1000/(AA446*1000000))</f>
        <v>34.370370370370374</v>
      </c>
      <c r="AD446" s="11">
        <f>IF(AB446="","",MAX(Z446,W446)/AB446)</f>
        <v>3436.3597883597881</v>
      </c>
      <c r="AE446" s="8">
        <f ca="1">IF(N446="","",IF(LOOKUP(YEAR(C446),Teuerung!$A$4:$A$29,Teuerung!$D$4:$D$29)="",0,LOOKUP(YEAR(C446),Teuerung!$A$4:$A$29,Teuerung!$D$4:$D$29)))</f>
        <v>0.29999999999999999</v>
      </c>
      <c r="AF446" s="7">
        <f t="shared" ca="1" si="11"/>
        <v>2374.6320000000001</v>
      </c>
      <c r="AG446" s="2"/>
      <c r="AH446" s="1"/>
      <c r="AI446" s="1"/>
    </row>
    <row r="447">
      <c r="A447" s="2"/>
      <c r="B447" s="2"/>
      <c r="C447" s="3">
        <v>41090</v>
      </c>
      <c r="D447" s="1"/>
      <c r="E447" s="4" t="s">
        <v>51</v>
      </c>
      <c r="H447" s="4" t="s">
        <v>51</v>
      </c>
      <c r="K447" s="6">
        <v>0.34999999999999998</v>
      </c>
      <c r="L447" s="6">
        <v>0.55000000000000004</v>
      </c>
      <c r="M447" s="6">
        <v>3.27</v>
      </c>
      <c r="N447" s="7">
        <v>6400</v>
      </c>
      <c r="P447" s="1">
        <v>8</v>
      </c>
      <c r="Q447" s="2" t="s">
        <v>56</v>
      </c>
      <c r="R447" s="4" t="s">
        <v>51</v>
      </c>
      <c r="T447" s="7">
        <v>597</v>
      </c>
      <c r="U447" s="8">
        <v>0.14000000000000001</v>
      </c>
      <c r="W447" s="7">
        <f>IF(R447="","",(T447*(1-U447)*(1+AE447))+V447)</f>
        <v>667.44600000000003</v>
      </c>
      <c r="Z447" s="9" t="str">
        <f>IF(S447="","",(X447*(1-Y447)*(1+AE447)))</f>
        <v/>
      </c>
      <c r="AA447" s="64">
        <f>IF(Eingabe!G447="x",libCalc!A447,IF(Eingabe!H447="x",libCalc!B447,IF(Eingabe!I447="x",libCalc!C447,"")))</f>
        <v>0.1925</v>
      </c>
      <c r="AB447" s="5">
        <f>IF(AA447="","",AA447*M447)</f>
        <v>0.62947500000000001</v>
      </c>
      <c r="AC447" s="10">
        <f>IF(AA447="","",N447*1000/(AA447*1000000))</f>
        <v>33.246753246753244</v>
      </c>
      <c r="AD447" s="11">
        <f>IF(AB447="","",MAX(Z447,W447)/AB447)</f>
        <v>1060.3216966519719</v>
      </c>
      <c r="AE447" s="8">
        <f ca="1">IF(N447="","",IF(LOOKUP(YEAR(C447),Teuerung!$A$4:$A$29,Teuerung!$D$4:$D$29)="",0,LOOKUP(YEAR(C447),Teuerung!$A$4:$A$29,Teuerung!$D$4:$D$29)))</f>
        <v>0.29999999999999999</v>
      </c>
      <c r="AF447" s="7">
        <f t="shared" ca="1" si="11"/>
        <v>5339.5680000000002</v>
      </c>
      <c r="AG447" s="2"/>
      <c r="AH447" s="1"/>
      <c r="AI447" s="1"/>
    </row>
    <row r="448">
      <c r="A448" s="2"/>
      <c r="B448" s="2"/>
      <c r="C448" s="3">
        <v>41090</v>
      </c>
      <c r="D448" s="1"/>
      <c r="E448" s="4" t="s">
        <v>51</v>
      </c>
      <c r="H448" s="4" t="s">
        <v>51</v>
      </c>
      <c r="K448" s="6">
        <v>0.28000000000000003</v>
      </c>
      <c r="L448" s="6">
        <v>0.28000000000000003</v>
      </c>
      <c r="M448" s="6">
        <v>3.27</v>
      </c>
      <c r="N448" s="7">
        <v>3000</v>
      </c>
      <c r="P448" s="1">
        <v>9</v>
      </c>
      <c r="Q448" s="2" t="s">
        <v>56</v>
      </c>
      <c r="R448" s="4" t="s">
        <v>51</v>
      </c>
      <c r="T448" s="7">
        <v>500</v>
      </c>
      <c r="U448" s="8">
        <v>0.14000000000000001</v>
      </c>
      <c r="W448" s="7">
        <f>IF(R448="","",(T448*(1-U448)*(1+AE448))+V448)</f>
        <v>559</v>
      </c>
      <c r="Z448" s="9" t="str">
        <f>IF(S448="","",(X448*(1-Y448)*(1+AE448)))</f>
        <v/>
      </c>
      <c r="AA448" s="64">
        <f>IF(Eingabe!G448="x",libCalc!A448,IF(Eingabe!H448="x",libCalc!B448,IF(Eingabe!I448="x",libCalc!C448,"")))</f>
        <v>0.078400000000000011</v>
      </c>
      <c r="AB448" s="5">
        <f>IF(AA448="","",AA448*M448)</f>
        <v>0.25636800000000004</v>
      </c>
      <c r="AC448" s="10">
        <f>IF(AA448="","",N448*1000/(AA448*1000000))</f>
        <v>38.265306122448969</v>
      </c>
      <c r="AD448" s="11">
        <f>IF(AB448="","",MAX(Z448,W448)/AB448)</f>
        <v>2180.4593396991822</v>
      </c>
      <c r="AE448" s="8">
        <f ca="1">IF(N448="","",IF(LOOKUP(YEAR(C448),Teuerung!$A$4:$A$29,Teuerung!$D$4:$D$29)="",0,LOOKUP(YEAR(C448),Teuerung!$A$4:$A$29,Teuerung!$D$4:$D$29)))</f>
        <v>0.29999999999999999</v>
      </c>
      <c r="AF448" s="7">
        <f t="shared" ca="1" si="11"/>
        <v>5031</v>
      </c>
      <c r="AG448" s="2"/>
      <c r="AH448" s="1"/>
      <c r="AI448" s="1"/>
    </row>
    <row r="449">
      <c r="A449" s="2"/>
      <c r="B449" s="2"/>
      <c r="C449" s="3">
        <v>41090</v>
      </c>
      <c r="D449" s="1"/>
      <c r="E449" s="4" t="s">
        <v>51</v>
      </c>
      <c r="H449" s="4" t="s">
        <v>51</v>
      </c>
      <c r="K449" s="6">
        <v>0.28000000000000003</v>
      </c>
      <c r="L449" s="6">
        <v>0.28000000000000003</v>
      </c>
      <c r="M449" s="6">
        <v>3.27</v>
      </c>
      <c r="N449" s="7">
        <v>4000</v>
      </c>
      <c r="P449" s="1">
        <v>2</v>
      </c>
      <c r="Q449" s="2" t="s">
        <v>56</v>
      </c>
      <c r="R449" s="4" t="s">
        <v>51</v>
      </c>
      <c r="T449" s="7">
        <v>877</v>
      </c>
      <c r="U449" s="8">
        <v>0.14000000000000001</v>
      </c>
      <c r="W449" s="7">
        <f>IF(R449="","",(T449*(1-U449)*(1+AE449))+V449)</f>
        <v>980.4860000000001</v>
      </c>
      <c r="Z449" s="9" t="str">
        <f>IF(S449="","",(X449*(1-Y449)*(1+AE449)))</f>
        <v/>
      </c>
      <c r="AA449" s="64">
        <f>IF(Eingabe!G449="x",libCalc!A449,IF(Eingabe!H449="x",libCalc!B449,IF(Eingabe!I449="x",libCalc!C449,"")))</f>
        <v>0.078400000000000011</v>
      </c>
      <c r="AB449" s="5">
        <f>IF(AA449="","",AA449*M449)</f>
        <v>0.25636800000000004</v>
      </c>
      <c r="AC449" s="10">
        <f>IF(AA449="","",N449*1000/(AA449*1000000))</f>
        <v>51.020408163265294</v>
      </c>
      <c r="AD449" s="11">
        <f>IF(AB449="","",MAX(Z449,W449)/AB449)</f>
        <v>3824.525681832366</v>
      </c>
      <c r="AE449" s="8">
        <f ca="1">IF(N449="","",IF(LOOKUP(YEAR(C449),Teuerung!$A$4:$A$29,Teuerung!$D$4:$D$29)="",0,LOOKUP(YEAR(C449),Teuerung!$A$4:$A$29,Teuerung!$D$4:$D$29)))</f>
        <v>0.29999999999999999</v>
      </c>
      <c r="AF449" s="7">
        <f t="shared" ca="1" si="11"/>
        <v>1960.9720000000002</v>
      </c>
      <c r="AG449" s="2"/>
      <c r="AH449" s="1"/>
      <c r="AI449" s="1"/>
    </row>
    <row r="450">
      <c r="A450" s="2"/>
      <c r="B450" s="2"/>
      <c r="C450" s="3">
        <v>41090</v>
      </c>
      <c r="E450" s="4" t="s">
        <v>51</v>
      </c>
      <c r="I450" s="4" t="s">
        <v>51</v>
      </c>
      <c r="K450" s="6">
        <v>0.34999999999999998</v>
      </c>
      <c r="L450" s="6">
        <v>0.34999999999999998</v>
      </c>
      <c r="M450" s="6">
        <v>4.0899999999999999</v>
      </c>
      <c r="N450" s="7">
        <v>6500</v>
      </c>
      <c r="P450" s="1">
        <v>4</v>
      </c>
      <c r="Q450" s="2" t="s">
        <v>56</v>
      </c>
      <c r="R450" s="4" t="s">
        <v>51</v>
      </c>
      <c r="T450" s="7">
        <v>1106</v>
      </c>
      <c r="U450" s="8">
        <v>0.14000000000000001</v>
      </c>
      <c r="W450" s="7">
        <f>IF(R450="","",(T450*(1-U450)*(1+AE450))+V450)</f>
        <v>1236.508</v>
      </c>
      <c r="Z450" s="9" t="str">
        <f>IF(S450="","",(X450*(1-Y450)*(1+AE450)))</f>
        <v/>
      </c>
      <c r="AA450" s="64">
        <f>IF(Eingabe!G450="x",libCalc!A450,IF(Eingabe!H450="x",libCalc!B450,IF(Eingabe!I450="x",libCalc!C450,"")))</f>
        <v>0.12249999999999998</v>
      </c>
      <c r="AB450" s="5">
        <f>IF(AA450="","",AA450*M450)</f>
        <v>0.50102499999999994</v>
      </c>
      <c r="AC450" s="10">
        <f>IF(AA450="","",N450*1000/(AA450*1000000))</f>
        <v>53.061224489795926</v>
      </c>
      <c r="AD450" s="11">
        <f>IF(AB450="","",MAX(Z450,W450)/AB450)</f>
        <v>2467.9566887879851</v>
      </c>
      <c r="AE450" s="8">
        <f ca="1">IF(N450="","",IF(LOOKUP(YEAR(C450),Teuerung!$A$4:$A$29,Teuerung!$D$4:$D$29)="",0,LOOKUP(YEAR(C450),Teuerung!$A$4:$A$29,Teuerung!$D$4:$D$29)))</f>
        <v>0.29999999999999999</v>
      </c>
      <c r="AF450" s="7">
        <f t="shared" ca="1" si="11"/>
        <v>4946.0320000000002</v>
      </c>
      <c r="AG450" s="2"/>
      <c r="AH450" s="1"/>
      <c r="AI450" s="1"/>
    </row>
    <row r="451">
      <c r="A451" s="2"/>
      <c r="B451" s="2"/>
      <c r="C451" s="3">
        <v>41090</v>
      </c>
      <c r="E451" s="4" t="s">
        <v>51</v>
      </c>
      <c r="I451" s="4" t="s">
        <v>51</v>
      </c>
      <c r="K451" s="6">
        <v>0.34999999999999998</v>
      </c>
      <c r="L451" s="6">
        <v>0.34999999999999998</v>
      </c>
      <c r="M451" s="6">
        <v>4.0899999999999999</v>
      </c>
      <c r="N451" s="7">
        <v>4000</v>
      </c>
      <c r="P451" s="1">
        <v>2</v>
      </c>
      <c r="Q451" s="2" t="s">
        <v>56</v>
      </c>
      <c r="R451" s="4" t="s">
        <v>51</v>
      </c>
      <c r="T451" s="7">
        <v>569</v>
      </c>
      <c r="U451" s="8">
        <v>0.14000000000000001</v>
      </c>
      <c r="W451" s="7">
        <f>IF(R451="","",(T451*(1-U451)*(1+AE451))+V451)</f>
        <v>636.14199999999994</v>
      </c>
      <c r="Z451" s="9" t="str">
        <f>IF(S451="","",(X451*(1-Y451)*(1+AE451)))</f>
        <v/>
      </c>
      <c r="AA451" s="64">
        <f>IF(Eingabe!G451="x",libCalc!A451,IF(Eingabe!H451="x",libCalc!B451,IF(Eingabe!I451="x",libCalc!C451,"")))</f>
        <v>0.12249999999999998</v>
      </c>
      <c r="AB451" s="5">
        <f>IF(AA451="","",AA451*M451)</f>
        <v>0.50102499999999994</v>
      </c>
      <c r="AC451" s="10">
        <f>IF(AA451="","",N451*1000/(AA451*1000000))</f>
        <v>32.653061224489797</v>
      </c>
      <c r="AD451" s="11">
        <f>IF(AB451="","",MAX(Z451,W451)/AB451)</f>
        <v>1269.6811536350481</v>
      </c>
      <c r="AE451" s="8">
        <f ca="1">IF(N451="","",IF(LOOKUP(YEAR(C451),Teuerung!$A$4:$A$29,Teuerung!$D$4:$D$29)="",0,LOOKUP(YEAR(C451),Teuerung!$A$4:$A$29,Teuerung!$D$4:$D$29)))</f>
        <v>0.29999999999999999</v>
      </c>
      <c r="AF451" s="7">
        <f t="shared" ca="1" si="11"/>
        <v>1272.2839999999999</v>
      </c>
      <c r="AG451" s="2"/>
      <c r="AH451" s="1"/>
      <c r="AI451" s="1"/>
    </row>
    <row r="452">
      <c r="A452" s="2"/>
      <c r="B452" s="2"/>
      <c r="C452" s="3">
        <v>41090</v>
      </c>
      <c r="E452" s="4" t="s">
        <v>51</v>
      </c>
      <c r="I452" s="4" t="s">
        <v>51</v>
      </c>
      <c r="K452" s="6">
        <v>0.34999999999999998</v>
      </c>
      <c r="L452" s="6">
        <v>0.34999999999999998</v>
      </c>
      <c r="M452" s="6">
        <v>3.23</v>
      </c>
      <c r="N452" s="7">
        <v>4000</v>
      </c>
      <c r="P452" s="1">
        <v>2</v>
      </c>
      <c r="Q452" s="2" t="s">
        <v>56</v>
      </c>
      <c r="R452" s="4" t="s">
        <v>51</v>
      </c>
      <c r="T452" s="7">
        <v>489</v>
      </c>
      <c r="U452" s="8">
        <v>0.14000000000000001</v>
      </c>
      <c r="W452" s="7">
        <f>IF(R452="","",(T452*(1-U452)*(1+AE452))+V452)</f>
        <v>546.702</v>
      </c>
      <c r="Z452" s="9" t="str">
        <f>IF(S452="","",(X452*(1-Y452)*(1+AE452)))</f>
        <v/>
      </c>
      <c r="AA452" s="64">
        <f>IF(Eingabe!G452="x",libCalc!A452,IF(Eingabe!H452="x",libCalc!B452,IF(Eingabe!I452="x",libCalc!C452,"")))</f>
        <v>0.12249999999999998</v>
      </c>
      <c r="AB452" s="5">
        <f>IF(AA452="","",AA452*M452)</f>
        <v>0.39567499999999994</v>
      </c>
      <c r="AC452" s="10">
        <f>IF(AA452="","",N452*1000/(AA452*1000000))</f>
        <v>32.653061224489797</v>
      </c>
      <c r="AD452" s="11">
        <f>IF(AB452="","",MAX(Z452,W452)/AB452)</f>
        <v>1381.6945725658686</v>
      </c>
      <c r="AE452" s="8">
        <f ca="1">IF(N452="","",IF(LOOKUP(YEAR(C452),Teuerung!$A$4:$A$29,Teuerung!$D$4:$D$29)="",0,LOOKUP(YEAR(C452),Teuerung!$A$4:$A$29,Teuerung!$D$4:$D$29)))</f>
        <v>0.29999999999999999</v>
      </c>
      <c r="AF452" s="7">
        <f t="shared" ca="1" si="11"/>
        <v>1093.404</v>
      </c>
      <c r="AG452" s="2"/>
      <c r="AH452" s="1"/>
      <c r="AI452" s="1"/>
    </row>
    <row r="453">
      <c r="A453" s="2"/>
      <c r="B453" s="2"/>
      <c r="C453" s="3">
        <v>41090</v>
      </c>
      <c r="E453" s="4" t="s">
        <v>51</v>
      </c>
      <c r="I453" s="4" t="s">
        <v>51</v>
      </c>
      <c r="K453" s="6">
        <v>0.34999999999999998</v>
      </c>
      <c r="L453" s="6">
        <v>0.34999999999999998</v>
      </c>
      <c r="M453" s="6">
        <v>3.23</v>
      </c>
      <c r="N453" s="7">
        <v>4000</v>
      </c>
      <c r="P453" s="1">
        <v>2</v>
      </c>
      <c r="Q453" s="2" t="s">
        <v>56</v>
      </c>
      <c r="R453" s="4" t="s">
        <v>51</v>
      </c>
      <c r="T453" s="7">
        <v>482</v>
      </c>
      <c r="U453" s="8">
        <v>0.14000000000000001</v>
      </c>
      <c r="W453" s="7">
        <f>IF(R453="","",(T453*(1-U453)*(1+AE453))+V453)</f>
        <v>538.87599999999998</v>
      </c>
      <c r="Z453" s="9" t="str">
        <f>IF(S453="","",(X453*(1-Y453)*(1+AE453)))</f>
        <v/>
      </c>
      <c r="AA453" s="64">
        <f>IF(Eingabe!G453="x",libCalc!A453,IF(Eingabe!H453="x",libCalc!B453,IF(Eingabe!I453="x",libCalc!C453,"")))</f>
        <v>0.12249999999999998</v>
      </c>
      <c r="AB453" s="5">
        <f>IF(AA453="","",AA453*M453)</f>
        <v>0.39567499999999994</v>
      </c>
      <c r="AC453" s="10">
        <f>IF(AA453="","",N453*1000/(AA453*1000000))</f>
        <v>32.653061224489797</v>
      </c>
      <c r="AD453" s="11">
        <f>IF(AB453="","",MAX(Z453,W453)/AB453)</f>
        <v>1361.9157136538827</v>
      </c>
      <c r="AE453" s="8">
        <f ca="1">IF(N453="","",IF(LOOKUP(YEAR(C453),Teuerung!$A$4:$A$29,Teuerung!$D$4:$D$29)="",0,LOOKUP(YEAR(C453),Teuerung!$A$4:$A$29,Teuerung!$D$4:$D$29)))</f>
        <v>0.29999999999999999</v>
      </c>
      <c r="AF453" s="7">
        <f t="shared" ca="1" si="11"/>
        <v>1077.752</v>
      </c>
      <c r="AG453" s="2"/>
      <c r="AH453" s="1"/>
      <c r="AI453" s="1"/>
    </row>
    <row r="454">
      <c r="A454" s="2"/>
      <c r="B454" s="2"/>
      <c r="C454" s="3">
        <v>41090</v>
      </c>
      <c r="D454" s="1"/>
      <c r="E454" s="4" t="s">
        <v>51</v>
      </c>
      <c r="I454" s="4" t="s">
        <v>51</v>
      </c>
      <c r="K454" s="6">
        <v>0.29999999999999999</v>
      </c>
      <c r="L454" s="6">
        <v>0.29999999999999999</v>
      </c>
      <c r="M454" s="6">
        <v>2.73</v>
      </c>
      <c r="N454" s="7">
        <v>4000</v>
      </c>
      <c r="P454" s="1">
        <v>23</v>
      </c>
      <c r="Q454" s="2" t="s">
        <v>56</v>
      </c>
      <c r="R454" s="4" t="s">
        <v>51</v>
      </c>
      <c r="T454" s="7">
        <v>611</v>
      </c>
      <c r="U454" s="8">
        <v>0.14000000000000001</v>
      </c>
      <c r="W454" s="7">
        <f>IF(R454="","",(T454*(1-U454)*(1+AE454))+V454)</f>
        <v>683.09800000000007</v>
      </c>
      <c r="Z454" s="9" t="str">
        <f>IF(S454="","",(X454*(1-Y454)*(1+AE454)))</f>
        <v/>
      </c>
      <c r="AA454" s="64">
        <f>IF(Eingabe!G454="x",libCalc!A454,IF(Eingabe!H454="x",libCalc!B454,IF(Eingabe!I454="x",libCalc!C454,"")))</f>
        <v>0.089999999999999997</v>
      </c>
      <c r="AB454" s="5">
        <f>IF(AA454="","",AA454*M454)</f>
        <v>0.2457</v>
      </c>
      <c r="AC454" s="10">
        <f>IF(AA454="","",N454*1000/(AA454*1000000))</f>
        <v>44.444444444444443</v>
      </c>
      <c r="AD454" s="11">
        <f>IF(AB454="","",MAX(Z454,W454)/AB454)</f>
        <v>2780.2116402116403</v>
      </c>
      <c r="AE454" s="8">
        <f ca="1">IF(N454="","",IF(LOOKUP(YEAR(C454),Teuerung!$A$4:$A$29,Teuerung!$D$4:$D$29)="",0,LOOKUP(YEAR(C454),Teuerung!$A$4:$A$29,Teuerung!$D$4:$D$29)))</f>
        <v>0.29999999999999999</v>
      </c>
      <c r="AF454" s="7">
        <f t="shared" ca="1" si="11"/>
        <v>15711.254000000001</v>
      </c>
      <c r="AG454" s="2"/>
      <c r="AH454" s="1"/>
      <c r="AI454" s="1"/>
    </row>
    <row r="455">
      <c r="A455" s="2"/>
      <c r="B455" s="2"/>
      <c r="C455" s="3">
        <v>41090</v>
      </c>
      <c r="D455" s="1"/>
      <c r="E455" s="4" t="s">
        <v>51</v>
      </c>
      <c r="I455" s="4" t="s">
        <v>51</v>
      </c>
      <c r="K455" s="6">
        <v>0.29999999999999999</v>
      </c>
      <c r="L455" s="6">
        <v>0.29999999999999999</v>
      </c>
      <c r="M455" s="6">
        <v>2.73</v>
      </c>
      <c r="N455" s="7">
        <v>2900</v>
      </c>
      <c r="P455" s="1">
        <v>24</v>
      </c>
      <c r="Q455" s="2" t="s">
        <v>56</v>
      </c>
      <c r="R455" s="4" t="s">
        <v>51</v>
      </c>
      <c r="T455" s="7">
        <v>419</v>
      </c>
      <c r="U455" s="8">
        <v>0.14000000000000001</v>
      </c>
      <c r="W455" s="7">
        <f>IF(R455="","",(T455*(1-U455)*(1+AE455))+V455)</f>
        <v>468.44200000000001</v>
      </c>
      <c r="Z455" s="9" t="str">
        <f>IF(S455="","",(X455*(1-Y455)*(1+AE455)))</f>
        <v/>
      </c>
      <c r="AA455" s="64">
        <f>IF(Eingabe!G455="x",libCalc!A455,IF(Eingabe!H455="x",libCalc!B455,IF(Eingabe!I455="x",libCalc!C455,"")))</f>
        <v>0.089999999999999997</v>
      </c>
      <c r="AB455" s="5">
        <f>IF(AA455="","",AA455*M455)</f>
        <v>0.2457</v>
      </c>
      <c r="AC455" s="10">
        <f>IF(AA455="","",N455*1000/(AA455*1000000))</f>
        <v>32.222222222222221</v>
      </c>
      <c r="AD455" s="11">
        <f>IF(AB455="","",MAX(Z455,W455)/AB455)</f>
        <v>1906.5608465608466</v>
      </c>
      <c r="AE455" s="8">
        <f ca="1">IF(N455="","",IF(LOOKUP(YEAR(C455),Teuerung!$A$4:$A$29,Teuerung!$D$4:$D$29)="",0,LOOKUP(YEAR(C455),Teuerung!$A$4:$A$29,Teuerung!$D$4:$D$29)))</f>
        <v>0.29999999999999999</v>
      </c>
      <c r="AF455" s="7">
        <f t="shared" ca="1" si="11"/>
        <v>11242.608</v>
      </c>
      <c r="AG455" s="2"/>
      <c r="AH455" s="1"/>
      <c r="AI455" s="1"/>
    </row>
    <row r="456">
      <c r="A456" s="2"/>
      <c r="B456" s="2"/>
      <c r="C456" s="3">
        <v>41090</v>
      </c>
      <c r="E456" s="4" t="s">
        <v>51</v>
      </c>
      <c r="I456" s="4" t="s">
        <v>51</v>
      </c>
      <c r="K456" s="6">
        <v>0.5</v>
      </c>
      <c r="L456" s="6">
        <v>0.75</v>
      </c>
      <c r="M456" s="6">
        <v>2.9500000000000002</v>
      </c>
      <c r="N456" s="7">
        <v>5500</v>
      </c>
      <c r="P456" s="1">
        <v>4</v>
      </c>
      <c r="Q456" s="2" t="s">
        <v>56</v>
      </c>
      <c r="R456" s="4" t="s">
        <v>51</v>
      </c>
      <c r="T456" s="7">
        <v>1083</v>
      </c>
      <c r="U456" s="8">
        <v>0.14000000000000001</v>
      </c>
      <c r="W456" s="7">
        <f>IF(R456="","",(T456*(1-U456)*(1+AE456))+V456)</f>
        <v>1210.7940000000001</v>
      </c>
      <c r="Z456" s="9" t="str">
        <f>IF(S456="","",(X456*(1-Y456)*(1+AE456)))</f>
        <v/>
      </c>
      <c r="AA456" s="64">
        <f>IF(Eingabe!G456="x",libCalc!A456,IF(Eingabe!H456="x",libCalc!B456,IF(Eingabe!I456="x",libCalc!C456,"")))</f>
        <v>0.375</v>
      </c>
      <c r="AB456" s="5">
        <f>IF(AA456="","",AA456*M456)</f>
        <v>1.1062500000000002</v>
      </c>
      <c r="AC456" s="10">
        <f>IF(AA456="","",N456*1000/(AA456*1000000))</f>
        <v>14.666666666666666</v>
      </c>
      <c r="AD456" s="11">
        <f>IF(AB456="","",MAX(Z456,W456)/AB456)</f>
        <v>1094.5030508474576</v>
      </c>
      <c r="AE456" s="8">
        <f ca="1">IF(N456="","",IF(LOOKUP(YEAR(C456),Teuerung!$A$4:$A$29,Teuerung!$D$4:$D$29)="",0,LOOKUP(YEAR(C456),Teuerung!$A$4:$A$29,Teuerung!$D$4:$D$29)))</f>
        <v>0.29999999999999999</v>
      </c>
      <c r="AF456" s="7">
        <f t="shared" ca="1" si="11"/>
        <v>4843.1760000000004</v>
      </c>
      <c r="AG456" s="2"/>
      <c r="AH456" s="1"/>
      <c r="AI456" s="1"/>
    </row>
    <row r="457">
      <c r="A457" s="2"/>
      <c r="B457" s="2"/>
      <c r="C457" s="3">
        <v>41090</v>
      </c>
      <c r="E457" s="4" t="s">
        <v>51</v>
      </c>
      <c r="I457" s="4" t="s">
        <v>51</v>
      </c>
      <c r="K457" s="6">
        <v>0.5</v>
      </c>
      <c r="L457" s="6">
        <v>0.75</v>
      </c>
      <c r="M457" s="6">
        <v>2.9500000000000002</v>
      </c>
      <c r="N457" s="7">
        <v>5500</v>
      </c>
      <c r="P457" s="1">
        <v>4</v>
      </c>
      <c r="Q457" s="2" t="s">
        <v>56</v>
      </c>
      <c r="R457" s="4" t="s">
        <v>51</v>
      </c>
      <c r="T457" s="7">
        <v>891</v>
      </c>
      <c r="U457" s="8">
        <v>0.14000000000000001</v>
      </c>
      <c r="W457" s="7">
        <f>IF(R457="","",(T457*(1-U457)*(1+AE457))+V457)</f>
        <v>996.13800000000003</v>
      </c>
      <c r="Z457" s="9" t="str">
        <f>IF(S457="","",(X457*(1-Y457)*(1+AE457)))</f>
        <v/>
      </c>
      <c r="AA457" s="64">
        <f>IF(Eingabe!G457="x",libCalc!A457,IF(Eingabe!H457="x",libCalc!B457,IF(Eingabe!I457="x",libCalc!C457,"")))</f>
        <v>0.375</v>
      </c>
      <c r="AB457" s="5">
        <f>IF(AA457="","",AA457*M457)</f>
        <v>1.1062500000000002</v>
      </c>
      <c r="AC457" s="10">
        <f>IF(AA457="","",N457*1000/(AA457*1000000))</f>
        <v>14.666666666666666</v>
      </c>
      <c r="AD457" s="11">
        <f>IF(AB457="","",MAX(Z457,W457)/AB457)</f>
        <v>900.46372881355921</v>
      </c>
      <c r="AE457" s="8">
        <f ca="1">IF(N457="","",IF(LOOKUP(YEAR(C457),Teuerung!$A$4:$A$29,Teuerung!$D$4:$D$29)="",0,LOOKUP(YEAR(C457),Teuerung!$A$4:$A$29,Teuerung!$D$4:$D$29)))</f>
        <v>0.29999999999999999</v>
      </c>
      <c r="AF457" s="7">
        <f t="shared" ca="1" si="11"/>
        <v>3984.5520000000001</v>
      </c>
      <c r="AG457" s="2"/>
      <c r="AH457" s="1"/>
      <c r="AI457" s="1"/>
    </row>
    <row r="458">
      <c r="A458" s="2"/>
      <c r="B458" s="2"/>
      <c r="C458" s="3">
        <v>41090</v>
      </c>
      <c r="E458" s="4" t="s">
        <v>51</v>
      </c>
      <c r="I458" s="4" t="s">
        <v>51</v>
      </c>
      <c r="K458" s="6">
        <v>0.5</v>
      </c>
      <c r="L458" s="6">
        <v>0.75</v>
      </c>
      <c r="M458" s="6">
        <v>2.7400000000000002</v>
      </c>
      <c r="N458" s="7">
        <v>4500</v>
      </c>
      <c r="P458" s="1">
        <v>8</v>
      </c>
      <c r="Q458" s="2" t="s">
        <v>56</v>
      </c>
      <c r="R458" s="4" t="s">
        <v>51</v>
      </c>
      <c r="T458" s="7">
        <v>842</v>
      </c>
      <c r="U458" s="8">
        <v>0.14000000000000001</v>
      </c>
      <c r="W458" s="7">
        <f>IF(R458="","",(T458*(1-U458)*(1+AE458))+V458)</f>
        <v>941.35599999999999</v>
      </c>
      <c r="Z458" s="9" t="str">
        <f>IF(S458="","",(X458*(1-Y458)*(1+AE458)))</f>
        <v/>
      </c>
      <c r="AA458" s="64">
        <f>IF(Eingabe!G458="x",libCalc!A458,IF(Eingabe!H458="x",libCalc!B458,IF(Eingabe!I458="x",libCalc!C458,"")))</f>
        <v>0.375</v>
      </c>
      <c r="AB458" s="5">
        <f>IF(AA458="","",AA458*M458)</f>
        <v>1.0275000000000001</v>
      </c>
      <c r="AC458" s="10">
        <f>IF(AA458="","",N458*1000/(AA458*1000000))</f>
        <v>12</v>
      </c>
      <c r="AD458" s="11">
        <f>IF(AB458="","",MAX(Z458,W458)/AB458)</f>
        <v>916.16155717761546</v>
      </c>
      <c r="AE458" s="8">
        <f ca="1">IF(N458="","",IF(LOOKUP(YEAR(C458),Teuerung!$A$4:$A$29,Teuerung!$D$4:$D$29)="",0,LOOKUP(YEAR(C458),Teuerung!$A$4:$A$29,Teuerung!$D$4:$D$29)))</f>
        <v>0.29999999999999999</v>
      </c>
      <c r="AF458" s="7">
        <f t="shared" ca="1" si="11"/>
        <v>7530.848</v>
      </c>
      <c r="AG458" s="2"/>
      <c r="AH458" s="1"/>
      <c r="AI458" s="1"/>
    </row>
    <row r="459">
      <c r="A459" s="2"/>
      <c r="B459" s="2"/>
      <c r="C459" s="3">
        <v>41090</v>
      </c>
      <c r="E459" s="4" t="s">
        <v>51</v>
      </c>
      <c r="I459" s="4" t="s">
        <v>51</v>
      </c>
      <c r="K459" s="6">
        <v>0.5</v>
      </c>
      <c r="L459" s="6">
        <v>0.75</v>
      </c>
      <c r="M459" s="6">
        <v>2.7400000000000002</v>
      </c>
      <c r="N459" s="7">
        <v>4500</v>
      </c>
      <c r="P459" s="1">
        <v>3</v>
      </c>
      <c r="Q459" s="2" t="s">
        <v>56</v>
      </c>
      <c r="R459" s="4" t="s">
        <v>51</v>
      </c>
      <c r="T459" s="7">
        <v>971</v>
      </c>
      <c r="U459" s="8">
        <v>0.14000000000000001</v>
      </c>
      <c r="W459" s="7">
        <f>IF(R459="","",(T459*(1-U459)*(1+AE459))+V459)</f>
        <v>1085.578</v>
      </c>
      <c r="Z459" s="9" t="str">
        <f>IF(S459="","",(X459*(1-Y459)*(1+AE459)))</f>
        <v/>
      </c>
      <c r="AA459" s="64">
        <f>IF(Eingabe!G459="x",libCalc!A459,IF(Eingabe!H459="x",libCalc!B459,IF(Eingabe!I459="x",libCalc!C459,"")))</f>
        <v>0.375</v>
      </c>
      <c r="AB459" s="5">
        <f>IF(AA459="","",AA459*M459)</f>
        <v>1.0275000000000001</v>
      </c>
      <c r="AC459" s="10">
        <f>IF(AA459="","",N459*1000/(AA459*1000000))</f>
        <v>12</v>
      </c>
      <c r="AD459" s="11">
        <f>IF(AB459="","",MAX(Z459,W459)/AB459)</f>
        <v>1056.5236009732359</v>
      </c>
      <c r="AE459" s="8">
        <f ca="1">IF(N459="","",IF(LOOKUP(YEAR(C459),Teuerung!$A$4:$A$29,Teuerung!$D$4:$D$29)="",0,LOOKUP(YEAR(C459),Teuerung!$A$4:$A$29,Teuerung!$D$4:$D$29)))</f>
        <v>0.29999999999999999</v>
      </c>
      <c r="AF459" s="7">
        <f t="shared" ca="1" si="11"/>
        <v>3256.7339999999999</v>
      </c>
      <c r="AG459" s="2"/>
      <c r="AH459" s="1"/>
      <c r="AI459" s="1"/>
    </row>
    <row r="460">
      <c r="A460" s="2"/>
      <c r="B460" s="2"/>
      <c r="C460" s="3">
        <v>41090</v>
      </c>
      <c r="E460" s="4" t="s">
        <v>51</v>
      </c>
      <c r="I460" s="4" t="s">
        <v>51</v>
      </c>
      <c r="K460" s="6">
        <v>0.5</v>
      </c>
      <c r="L460" s="6">
        <v>0.75</v>
      </c>
      <c r="M460" s="6">
        <v>2.7400000000000002</v>
      </c>
      <c r="N460" s="7">
        <v>4500</v>
      </c>
      <c r="P460" s="1">
        <v>1</v>
      </c>
      <c r="Q460" s="2" t="s">
        <v>56</v>
      </c>
      <c r="R460" s="4" t="s">
        <v>51</v>
      </c>
      <c r="T460" s="7">
        <v>1031</v>
      </c>
      <c r="U460" s="8">
        <v>0.14000000000000001</v>
      </c>
      <c r="W460" s="7">
        <f>IF(R460="","",(T460*(1-U460)*(1+AE460))+V460)</f>
        <v>1152.6579999999999</v>
      </c>
      <c r="Z460" s="9" t="str">
        <f>IF(S460="","",(X460*(1-Y460)*(1+AE460)))</f>
        <v/>
      </c>
      <c r="AA460" s="64">
        <f>IF(Eingabe!G460="x",libCalc!A460,IF(Eingabe!H460="x",libCalc!B460,IF(Eingabe!I460="x",libCalc!C460,"")))</f>
        <v>0.375</v>
      </c>
      <c r="AB460" s="5">
        <f>IF(AA460="","",AA460*M460)</f>
        <v>1.0275000000000001</v>
      </c>
      <c r="AC460" s="10">
        <f>IF(AA460="","",N460*1000/(AA460*1000000))</f>
        <v>12</v>
      </c>
      <c r="AD460" s="11">
        <f>IF(AB460="","",MAX(Z460,W460)/AB460)</f>
        <v>1121.8082725060826</v>
      </c>
      <c r="AE460" s="8">
        <f ca="1">IF(N460="","",IF(LOOKUP(YEAR(C460),Teuerung!$A$4:$A$29,Teuerung!$D$4:$D$29)="",0,LOOKUP(YEAR(C460),Teuerung!$A$4:$A$29,Teuerung!$D$4:$D$29)))</f>
        <v>0.29999999999999999</v>
      </c>
      <c r="AF460" s="7">
        <f t="shared" ca="1" si="11"/>
        <v>1152.6579999999999</v>
      </c>
      <c r="AG460" s="2"/>
      <c r="AH460" s="1"/>
      <c r="AI460" s="1"/>
    </row>
    <row r="461">
      <c r="A461" s="2"/>
      <c r="B461" s="2"/>
      <c r="C461" s="3">
        <v>41090</v>
      </c>
      <c r="E461" s="4" t="s">
        <v>51</v>
      </c>
      <c r="I461" s="4" t="s">
        <v>51</v>
      </c>
      <c r="K461" s="6">
        <v>0.5</v>
      </c>
      <c r="L461" s="6">
        <v>0.75</v>
      </c>
      <c r="M461" s="6">
        <v>2.7400000000000002</v>
      </c>
      <c r="N461" s="7">
        <v>4000</v>
      </c>
      <c r="P461" s="1">
        <v>11</v>
      </c>
      <c r="Q461" s="2" t="s">
        <v>56</v>
      </c>
      <c r="R461" s="4" t="s">
        <v>51</v>
      </c>
      <c r="T461" s="7">
        <v>842</v>
      </c>
      <c r="U461" s="8">
        <v>0.14000000000000001</v>
      </c>
      <c r="W461" s="7">
        <f>IF(R461="","",(T461*(1-U461)*(1+AE461))+V461)</f>
        <v>941.35599999999999</v>
      </c>
      <c r="Z461" s="9" t="str">
        <f>IF(S461="","",(X461*(1-Y461)*(1+AE461)))</f>
        <v/>
      </c>
      <c r="AA461" s="64">
        <f>IF(Eingabe!G461="x",libCalc!A461,IF(Eingabe!H461="x",libCalc!B461,IF(Eingabe!I461="x",libCalc!C461,"")))</f>
        <v>0.375</v>
      </c>
      <c r="AB461" s="5">
        <f>IF(AA461="","",AA461*M461)</f>
        <v>1.0275000000000001</v>
      </c>
      <c r="AC461" s="10">
        <f>IF(AA461="","",N461*1000/(AA461*1000000))</f>
        <v>10.666666666666666</v>
      </c>
      <c r="AD461" s="11">
        <f>IF(AB461="","",MAX(Z461,W461)/AB461)</f>
        <v>916.16155717761546</v>
      </c>
      <c r="AE461" s="8">
        <f ca="1">IF(N461="","",IF(LOOKUP(YEAR(C461),Teuerung!$A$4:$A$29,Teuerung!$D$4:$D$29)="",0,LOOKUP(YEAR(C461),Teuerung!$A$4:$A$29,Teuerung!$D$4:$D$29)))</f>
        <v>0.29999999999999999</v>
      </c>
      <c r="AF461" s="7">
        <f t="shared" ca="1" si="11"/>
        <v>10354.915999999999</v>
      </c>
      <c r="AG461" s="2"/>
      <c r="AH461" s="1"/>
      <c r="AI461" s="1"/>
    </row>
    <row r="462">
      <c r="A462" s="2"/>
      <c r="B462" s="2"/>
      <c r="C462" s="3">
        <v>41090</v>
      </c>
      <c r="E462" s="4" t="s">
        <v>51</v>
      </c>
      <c r="I462" s="4" t="s">
        <v>51</v>
      </c>
      <c r="K462" s="6">
        <v>0.5</v>
      </c>
      <c r="L462" s="6">
        <v>0.75</v>
      </c>
      <c r="M462" s="6">
        <v>2.7400000000000002</v>
      </c>
      <c r="N462" s="7">
        <v>4000</v>
      </c>
      <c r="P462" s="1">
        <v>1</v>
      </c>
      <c r="Q462" s="2" t="s">
        <v>56</v>
      </c>
      <c r="R462" s="4" t="s">
        <v>51</v>
      </c>
      <c r="T462" s="7">
        <v>971</v>
      </c>
      <c r="U462" s="8">
        <v>0.14000000000000001</v>
      </c>
      <c r="W462" s="7">
        <f>IF(R462="","",(T462*(1-U462)*(1+AE462))+V462)</f>
        <v>1085.578</v>
      </c>
      <c r="Z462" s="9" t="str">
        <f>IF(S462="","",(X462*(1-Y462)*(1+AE462)))</f>
        <v/>
      </c>
      <c r="AA462" s="64">
        <f>IF(Eingabe!G462="x",libCalc!A462,IF(Eingabe!H462="x",libCalc!B462,IF(Eingabe!I462="x",libCalc!C462,"")))</f>
        <v>0.375</v>
      </c>
      <c r="AB462" s="5">
        <f>IF(AA462="","",AA462*M462)</f>
        <v>1.0275000000000001</v>
      </c>
      <c r="AC462" s="10">
        <f>IF(AA462="","",N462*1000/(AA462*1000000))</f>
        <v>10.666666666666666</v>
      </c>
      <c r="AD462" s="11">
        <f>IF(AB462="","",MAX(Z462,W462)/AB462)</f>
        <v>1056.5236009732359</v>
      </c>
      <c r="AE462" s="8">
        <f ca="1">IF(N462="","",IF(LOOKUP(YEAR(C462),Teuerung!$A$4:$A$29,Teuerung!$D$4:$D$29)="",0,LOOKUP(YEAR(C462),Teuerung!$A$4:$A$29,Teuerung!$D$4:$D$29)))</f>
        <v>0.29999999999999999</v>
      </c>
      <c r="AF462" s="7">
        <f t="shared" ca="1" si="11"/>
        <v>1085.578</v>
      </c>
      <c r="AG462" s="2"/>
      <c r="AH462" s="1"/>
      <c r="AI462" s="1"/>
    </row>
    <row r="463">
      <c r="A463" s="2"/>
      <c r="B463" s="2"/>
      <c r="C463" s="3">
        <v>41090</v>
      </c>
      <c r="E463" s="4" t="s">
        <v>51</v>
      </c>
      <c r="I463" s="4" t="s">
        <v>51</v>
      </c>
      <c r="K463" s="6">
        <v>0.5</v>
      </c>
      <c r="L463" s="6">
        <v>0.75</v>
      </c>
      <c r="M463" s="6">
        <v>2.7400000000000002</v>
      </c>
      <c r="N463" s="7">
        <v>3200</v>
      </c>
      <c r="P463" s="1">
        <v>12</v>
      </c>
      <c r="Q463" s="2" t="s">
        <v>56</v>
      </c>
      <c r="R463" s="4" t="s">
        <v>51</v>
      </c>
      <c r="T463" s="7">
        <v>842</v>
      </c>
      <c r="U463" s="8">
        <v>0.14000000000000001</v>
      </c>
      <c r="W463" s="7">
        <f>IF(R463="","",(T463*(1-U463)*(1+AE463))+V463)</f>
        <v>941.35599999999999</v>
      </c>
      <c r="Z463" s="9" t="str">
        <f>IF(S463="","",(X463*(1-Y463)*(1+AE463)))</f>
        <v/>
      </c>
      <c r="AA463" s="64">
        <f>IF(Eingabe!G463="x",libCalc!A463,IF(Eingabe!H463="x",libCalc!B463,IF(Eingabe!I463="x",libCalc!C463,"")))</f>
        <v>0.375</v>
      </c>
      <c r="AB463" s="5">
        <f>IF(AA463="","",AA463*M463)</f>
        <v>1.0275000000000001</v>
      </c>
      <c r="AC463" s="10">
        <f>IF(AA463="","",N463*1000/(AA463*1000000))</f>
        <v>8.5333333333333332</v>
      </c>
      <c r="AD463" s="11">
        <f>IF(AB463="","",MAX(Z463,W463)/AB463)</f>
        <v>916.16155717761546</v>
      </c>
      <c r="AE463" s="8">
        <f ca="1">IF(N463="","",IF(LOOKUP(YEAR(C463),Teuerung!$A$4:$A$29,Teuerung!$D$4:$D$29)="",0,LOOKUP(YEAR(C463),Teuerung!$A$4:$A$29,Teuerung!$D$4:$D$29)))</f>
        <v>0.29999999999999999</v>
      </c>
      <c r="AF463" s="7">
        <f t="shared" ca="1" si="11"/>
        <v>11296.272000000001</v>
      </c>
      <c r="AG463" s="2"/>
      <c r="AH463" s="1"/>
      <c r="AI463" s="1"/>
    </row>
    <row r="464">
      <c r="A464" s="2"/>
      <c r="B464" s="2"/>
      <c r="C464" s="3">
        <v>41090</v>
      </c>
      <c r="E464" s="4" t="s">
        <v>51</v>
      </c>
      <c r="I464" s="4" t="s">
        <v>51</v>
      </c>
      <c r="K464" s="6">
        <v>0.5</v>
      </c>
      <c r="L464" s="6">
        <v>0.75</v>
      </c>
      <c r="M464" s="6">
        <v>2.7400000000000002</v>
      </c>
      <c r="N464" s="7">
        <v>2400</v>
      </c>
      <c r="P464" s="1">
        <v>12</v>
      </c>
      <c r="Q464" s="2" t="s">
        <v>56</v>
      </c>
      <c r="R464" s="4" t="s">
        <v>51</v>
      </c>
      <c r="T464" s="7">
        <v>842</v>
      </c>
      <c r="U464" s="8">
        <v>0.14000000000000001</v>
      </c>
      <c r="W464" s="7">
        <f>IF(R464="","",(T464*(1-U464)*(1+AE464))+V464)</f>
        <v>941.35599999999999</v>
      </c>
      <c r="Z464" s="9" t="str">
        <f>IF(S464="","",(X464*(1-Y464)*(1+AE464)))</f>
        <v/>
      </c>
      <c r="AA464" s="64">
        <f>IF(Eingabe!G464="x",libCalc!A464,IF(Eingabe!H464="x",libCalc!B464,IF(Eingabe!I464="x",libCalc!C464,"")))</f>
        <v>0.375</v>
      </c>
      <c r="AB464" s="5">
        <f>IF(AA464="","",AA464*M464)</f>
        <v>1.0275000000000001</v>
      </c>
      <c r="AC464" s="10">
        <f>IF(AA464="","",N464*1000/(AA464*1000000))</f>
        <v>6.4000000000000004</v>
      </c>
      <c r="AD464" s="11">
        <f>IF(AB464="","",MAX(Z464,W464)/AB464)</f>
        <v>916.16155717761546</v>
      </c>
      <c r="AE464" s="8">
        <f ca="1">IF(N464="","",IF(LOOKUP(YEAR(C464),Teuerung!$A$4:$A$29,Teuerung!$D$4:$D$29)="",0,LOOKUP(YEAR(C464),Teuerung!$A$4:$A$29,Teuerung!$D$4:$D$29)))</f>
        <v>0.29999999999999999</v>
      </c>
      <c r="AF464" s="7">
        <f t="shared" ca="1" si="11"/>
        <v>11296.272000000001</v>
      </c>
      <c r="AG464" s="2"/>
      <c r="AH464" s="1"/>
      <c r="AI464" s="1"/>
    </row>
    <row r="465">
      <c r="A465" s="2"/>
      <c r="B465" s="2"/>
      <c r="C465" s="3">
        <v>41090</v>
      </c>
      <c r="E465" s="4" t="s">
        <v>51</v>
      </c>
      <c r="I465" s="4" t="s">
        <v>51</v>
      </c>
      <c r="K465" s="6">
        <v>0.5</v>
      </c>
      <c r="L465" s="6">
        <v>0.75</v>
      </c>
      <c r="M465" s="6">
        <v>2.7400000000000002</v>
      </c>
      <c r="N465" s="7">
        <v>1600</v>
      </c>
      <c r="P465" s="1">
        <v>12</v>
      </c>
      <c r="Q465" s="2" t="s">
        <v>56</v>
      </c>
      <c r="R465" s="4" t="s">
        <v>51</v>
      </c>
      <c r="T465" s="7">
        <v>842</v>
      </c>
      <c r="U465" s="8">
        <v>0.14000000000000001</v>
      </c>
      <c r="W465" s="7">
        <f>IF(R465="","",(T465*(1-U465)*(1+AE465))+V465)</f>
        <v>941.35599999999999</v>
      </c>
      <c r="Z465" s="9" t="str">
        <f>IF(S465="","",(X465*(1-Y465)*(1+AE465)))</f>
        <v/>
      </c>
      <c r="AA465" s="64">
        <f>IF(Eingabe!G465="x",libCalc!A465,IF(Eingabe!H465="x",libCalc!B465,IF(Eingabe!I465="x",libCalc!C465,"")))</f>
        <v>0.375</v>
      </c>
      <c r="AB465" s="5">
        <f>IF(AA465="","",AA465*M465)</f>
        <v>1.0275000000000001</v>
      </c>
      <c r="AC465" s="10">
        <f>IF(AA465="","",N465*1000/(AA465*1000000))</f>
        <v>4.2666666666666666</v>
      </c>
      <c r="AD465" s="11">
        <f>IF(AB465="","",MAX(Z465,W465)/AB465)</f>
        <v>916.16155717761546</v>
      </c>
      <c r="AE465" s="8">
        <f ca="1">IF(N465="","",IF(LOOKUP(YEAR(C465),Teuerung!$A$4:$A$29,Teuerung!$D$4:$D$29)="",0,LOOKUP(YEAR(C465),Teuerung!$A$4:$A$29,Teuerung!$D$4:$D$29)))</f>
        <v>0.29999999999999999</v>
      </c>
      <c r="AF465" s="7">
        <f t="shared" ca="1" si="11"/>
        <v>11296.272000000001</v>
      </c>
      <c r="AG465" s="2"/>
      <c r="AH465" s="1"/>
      <c r="AI465" s="1"/>
    </row>
    <row r="466">
      <c r="A466" s="2"/>
      <c r="B466" s="2"/>
      <c r="C466" s="3">
        <v>41090</v>
      </c>
      <c r="E466" s="4" t="s">
        <v>51</v>
      </c>
      <c r="I466" s="4" t="s">
        <v>51</v>
      </c>
      <c r="K466" s="6">
        <v>0.5</v>
      </c>
      <c r="L466" s="6">
        <v>0.75</v>
      </c>
      <c r="M466" s="6">
        <v>2.7400000000000002</v>
      </c>
      <c r="N466" s="7">
        <v>800</v>
      </c>
      <c r="P466" s="1">
        <v>12</v>
      </c>
      <c r="Q466" s="2" t="s">
        <v>56</v>
      </c>
      <c r="R466" s="4" t="s">
        <v>51</v>
      </c>
      <c r="T466" s="7">
        <v>842</v>
      </c>
      <c r="U466" s="8">
        <v>0.14000000000000001</v>
      </c>
      <c r="W466" s="7">
        <f>IF(R466="","",(T466*(1-U466)*(1+AE466))+V466)</f>
        <v>941.35599999999999</v>
      </c>
      <c r="Z466" s="9" t="str">
        <f>IF(S466="","",(X466*(1-Y466)*(1+AE466)))</f>
        <v/>
      </c>
      <c r="AA466" s="64">
        <f>IF(Eingabe!G466="x",libCalc!A466,IF(Eingabe!H466="x",libCalc!B466,IF(Eingabe!I466="x",libCalc!C466,"")))</f>
        <v>0.375</v>
      </c>
      <c r="AB466" s="5">
        <f>IF(AA466="","",AA466*M466)</f>
        <v>1.0275000000000001</v>
      </c>
      <c r="AC466" s="10">
        <f>IF(AA466="","",N466*1000/(AA466*1000000))</f>
        <v>2.1333333333333333</v>
      </c>
      <c r="AD466" s="11">
        <f>IF(AB466="","",MAX(Z466,W466)/AB466)</f>
        <v>916.16155717761546</v>
      </c>
      <c r="AE466" s="8">
        <f ca="1">IF(N466="","",IF(LOOKUP(YEAR(C466),Teuerung!$A$4:$A$29,Teuerung!$D$4:$D$29)="",0,LOOKUP(YEAR(C466),Teuerung!$A$4:$A$29,Teuerung!$D$4:$D$29)))</f>
        <v>0.29999999999999999</v>
      </c>
      <c r="AF466" s="7">
        <f t="shared" ca="1" si="11"/>
        <v>11296.272000000001</v>
      </c>
      <c r="AG466" s="2"/>
      <c r="AH466" s="1"/>
      <c r="AI466" s="1"/>
    </row>
    <row r="467">
      <c r="A467" s="2"/>
      <c r="B467" s="2"/>
      <c r="C467" s="3">
        <v>41017</v>
      </c>
      <c r="D467" s="1"/>
      <c r="E467" s="4" t="s">
        <v>51</v>
      </c>
      <c r="H467" s="4" t="s">
        <v>51</v>
      </c>
      <c r="K467" s="6">
        <v>0.25</v>
      </c>
      <c r="L467" s="6">
        <v>0.25</v>
      </c>
      <c r="M467" s="6">
        <v>3.1899999999999999</v>
      </c>
      <c r="N467" s="7">
        <v>3225</v>
      </c>
      <c r="P467" s="1">
        <v>1</v>
      </c>
      <c r="Q467" s="2" t="s">
        <v>53</v>
      </c>
      <c r="R467" s="4" t="s">
        <v>51</v>
      </c>
      <c r="T467" s="7">
        <v>880</v>
      </c>
      <c r="U467" s="8">
        <v>0.27000000000000002</v>
      </c>
      <c r="W467" s="7">
        <f>IF(R467="","",(T467*(1-U467)*(1+AE467))+V467)</f>
        <v>835.12</v>
      </c>
      <c r="Z467" s="9" t="str">
        <f>IF(S467="","",(X467*(1-Y467)*(1+AE467)))</f>
        <v/>
      </c>
      <c r="AA467" s="64">
        <f>IF(Eingabe!G467="x",libCalc!A467,IF(Eingabe!H467="x",libCalc!B467,IF(Eingabe!I467="x",libCalc!C467,"")))</f>
        <v>0.0625</v>
      </c>
      <c r="AB467" s="5">
        <f>IF(AA467="","",AA467*M467)</f>
        <v>0.199375</v>
      </c>
      <c r="AC467" s="10">
        <f>IF(AA467="","",N467*1000/(AA467*1000000))</f>
        <v>51.600000000000001</v>
      </c>
      <c r="AD467" s="11">
        <f>IF(AB467="","",MAX(Z467,W467)/AB467)</f>
        <v>4188.6896551724139</v>
      </c>
      <c r="AE467" s="8">
        <f ca="1">IF(N467="","",IF(LOOKUP(YEAR(C467),Teuerung!$A$4:$A$29,Teuerung!$D$4:$D$29)="",0,LOOKUP(YEAR(C467),Teuerung!$A$4:$A$29,Teuerung!$D$4:$D$29)))</f>
        <v>0.29999999999999999</v>
      </c>
      <c r="AF467" s="7">
        <f t="shared" ref="AF467:AF530" ca="1" si="12">IF(P467="","",P467*MAX(W467,Z467))</f>
        <v>835.12</v>
      </c>
      <c r="AG467" s="2"/>
      <c r="AH467" s="1"/>
      <c r="AI467" s="1"/>
    </row>
    <row r="468">
      <c r="A468" s="2"/>
      <c r="B468" s="2"/>
      <c r="C468" s="3">
        <v>41017</v>
      </c>
      <c r="D468" s="1"/>
      <c r="E468" s="4" t="s">
        <v>51</v>
      </c>
      <c r="H468" s="4" t="s">
        <v>51</v>
      </c>
      <c r="K468" s="6">
        <v>0.25</v>
      </c>
      <c r="L468" s="6">
        <v>0.25</v>
      </c>
      <c r="M468" s="6">
        <v>3.1899999999999999</v>
      </c>
      <c r="N468" s="7">
        <v>1104</v>
      </c>
      <c r="P468" s="1">
        <v>1</v>
      </c>
      <c r="Q468" s="2" t="s">
        <v>53</v>
      </c>
      <c r="R468" s="4" t="s">
        <v>51</v>
      </c>
      <c r="T468" s="7">
        <v>544</v>
      </c>
      <c r="U468" s="8">
        <v>0.27000000000000002</v>
      </c>
      <c r="W468" s="7">
        <f>IF(R468="","",(T468*(1-U468)*(1+AE468))+V468)</f>
        <v>516.25599999999997</v>
      </c>
      <c r="Z468" s="9" t="str">
        <f>IF(S468="","",(X468*(1-Y468)*(1+AE468)))</f>
        <v/>
      </c>
      <c r="AA468" s="64">
        <f>IF(Eingabe!G468="x",libCalc!A468,IF(Eingabe!H468="x",libCalc!B468,IF(Eingabe!I468="x",libCalc!C468,"")))</f>
        <v>0.0625</v>
      </c>
      <c r="AB468" s="5">
        <f>IF(AA468="","",AA468*M468)</f>
        <v>0.199375</v>
      </c>
      <c r="AC468" s="10">
        <f>IF(AA468="","",N468*1000/(AA468*1000000))</f>
        <v>17.664000000000001</v>
      </c>
      <c r="AD468" s="11">
        <f>IF(AB468="","",MAX(Z468,W468)/AB468)</f>
        <v>2589.3717868338558</v>
      </c>
      <c r="AE468" s="8">
        <f ca="1">IF(N468="","",IF(LOOKUP(YEAR(C468),Teuerung!$A$4:$A$29,Teuerung!$D$4:$D$29)="",0,LOOKUP(YEAR(C468),Teuerung!$A$4:$A$29,Teuerung!$D$4:$D$29)))</f>
        <v>0.29999999999999999</v>
      </c>
      <c r="AF468" s="7">
        <f t="shared" ca="1" si="12"/>
        <v>516.25599999999997</v>
      </c>
      <c r="AG468" s="2"/>
      <c r="AH468" s="1"/>
      <c r="AI468" s="1"/>
    </row>
    <row r="469">
      <c r="A469" s="2"/>
      <c r="B469" s="2"/>
      <c r="C469" s="3">
        <v>41017</v>
      </c>
      <c r="D469" s="1"/>
      <c r="E469" s="4" t="s">
        <v>51</v>
      </c>
      <c r="H469" s="4" t="s">
        <v>51</v>
      </c>
      <c r="K469" s="6">
        <v>0.25</v>
      </c>
      <c r="L469" s="6">
        <v>0.25</v>
      </c>
      <c r="M469" s="6">
        <v>3.1899999999999999</v>
      </c>
      <c r="N469" s="7">
        <v>2384</v>
      </c>
      <c r="P469" s="1">
        <v>1</v>
      </c>
      <c r="Q469" s="2" t="s">
        <v>53</v>
      </c>
      <c r="R469" s="4" t="s">
        <v>51</v>
      </c>
      <c r="T469" s="7">
        <v>744</v>
      </c>
      <c r="U469" s="8">
        <v>0.27000000000000002</v>
      </c>
      <c r="W469" s="7">
        <f>IF(R469="","",(T469*(1-U469)*(1+AE469))+V469)</f>
        <v>706.05600000000004</v>
      </c>
      <c r="Z469" s="9" t="str">
        <f>IF(S469="","",(X469*(1-Y469)*(1+AE469)))</f>
        <v/>
      </c>
      <c r="AA469" s="64">
        <f>IF(Eingabe!G469="x",libCalc!A469,IF(Eingabe!H469="x",libCalc!B469,IF(Eingabe!I469="x",libCalc!C469,"")))</f>
        <v>0.0625</v>
      </c>
      <c r="AB469" s="5">
        <f>IF(AA469="","",AA469*M469)</f>
        <v>0.199375</v>
      </c>
      <c r="AC469" s="10">
        <f>IF(AA469="","",N469*1000/(AA469*1000000))</f>
        <v>38.143999999999998</v>
      </c>
      <c r="AD469" s="11">
        <f>IF(AB469="","",MAX(Z469,W469)/AB469)</f>
        <v>3541.3467084639501</v>
      </c>
      <c r="AE469" s="8">
        <f ca="1">IF(N469="","",IF(LOOKUP(YEAR(C469),Teuerung!$A$4:$A$29,Teuerung!$D$4:$D$29)="",0,LOOKUP(YEAR(C469),Teuerung!$A$4:$A$29,Teuerung!$D$4:$D$29)))</f>
        <v>0.29999999999999999</v>
      </c>
      <c r="AF469" s="7">
        <f t="shared" ca="1" si="12"/>
        <v>706.05600000000004</v>
      </c>
      <c r="AG469" s="2"/>
      <c r="AH469" s="1"/>
      <c r="AI469" s="1"/>
    </row>
    <row r="470">
      <c r="A470" s="2"/>
      <c r="B470" s="2"/>
      <c r="C470" s="3">
        <v>41017</v>
      </c>
      <c r="D470" s="1"/>
      <c r="E470" s="4" t="s">
        <v>51</v>
      </c>
      <c r="H470" s="4" t="s">
        <v>51</v>
      </c>
      <c r="K470" s="6">
        <v>0.25</v>
      </c>
      <c r="L470" s="6">
        <v>0.25</v>
      </c>
      <c r="M470" s="6">
        <v>3.1899999999999999</v>
      </c>
      <c r="N470" s="7">
        <v>750</v>
      </c>
      <c r="P470" s="1">
        <v>1</v>
      </c>
      <c r="Q470" s="2" t="s">
        <v>53</v>
      </c>
      <c r="R470" s="4" t="s">
        <v>51</v>
      </c>
      <c r="T470" s="7">
        <v>544</v>
      </c>
      <c r="U470" s="8">
        <v>0.27000000000000002</v>
      </c>
      <c r="W470" s="7">
        <f>IF(R470="","",(T470*(1-U470)*(1+AE470))+V470)</f>
        <v>516.25599999999997</v>
      </c>
      <c r="Z470" s="9" t="str">
        <f>IF(S470="","",(X470*(1-Y470)*(1+AE470)))</f>
        <v/>
      </c>
      <c r="AA470" s="64">
        <f>IF(Eingabe!G470="x",libCalc!A470,IF(Eingabe!H470="x",libCalc!B470,IF(Eingabe!I470="x",libCalc!C470,"")))</f>
        <v>0.0625</v>
      </c>
      <c r="AB470" s="5">
        <f>IF(AA470="","",AA470*M470)</f>
        <v>0.199375</v>
      </c>
      <c r="AC470" s="10">
        <f>IF(AA470="","",N470*1000/(AA470*1000000))</f>
        <v>12</v>
      </c>
      <c r="AD470" s="11">
        <f>IF(AB470="","",MAX(Z470,W470)/AB470)</f>
        <v>2589.3717868338558</v>
      </c>
      <c r="AE470" s="8">
        <f ca="1">IF(N470="","",IF(LOOKUP(YEAR(C470),Teuerung!$A$4:$A$29,Teuerung!$D$4:$D$29)="",0,LOOKUP(YEAR(C470),Teuerung!$A$4:$A$29,Teuerung!$D$4:$D$29)))</f>
        <v>0.29999999999999999</v>
      </c>
      <c r="AF470" s="7">
        <f t="shared" ca="1" si="12"/>
        <v>516.25599999999997</v>
      </c>
      <c r="AG470" s="2"/>
      <c r="AH470" s="1"/>
      <c r="AI470" s="1"/>
    </row>
    <row r="471">
      <c r="A471" s="2"/>
      <c r="B471" s="2"/>
      <c r="C471" s="3">
        <v>41017</v>
      </c>
      <c r="D471" s="1"/>
      <c r="E471" s="4" t="s">
        <v>51</v>
      </c>
      <c r="H471" s="4" t="s">
        <v>51</v>
      </c>
      <c r="K471" s="6">
        <v>0.25</v>
      </c>
      <c r="L471" s="6">
        <v>0.25</v>
      </c>
      <c r="M471" s="6">
        <v>3.1899999999999999</v>
      </c>
      <c r="N471" s="7">
        <v>1167</v>
      </c>
      <c r="P471" s="1">
        <v>1</v>
      </c>
      <c r="Q471" s="2" t="s">
        <v>53</v>
      </c>
      <c r="R471" s="4" t="s">
        <v>51</v>
      </c>
      <c r="T471" s="7">
        <v>544</v>
      </c>
      <c r="U471" s="8">
        <v>0.27000000000000002</v>
      </c>
      <c r="W471" s="7">
        <f>IF(R471="","",(T471*(1-U471)*(1+AE471))+V471)</f>
        <v>516.25599999999997</v>
      </c>
      <c r="Z471" s="9" t="str">
        <f>IF(S471="","",(X471*(1-Y471)*(1+AE471)))</f>
        <v/>
      </c>
      <c r="AA471" s="64">
        <f>IF(Eingabe!G471="x",libCalc!A471,IF(Eingabe!H471="x",libCalc!B471,IF(Eingabe!I471="x",libCalc!C471,"")))</f>
        <v>0.0625</v>
      </c>
      <c r="AB471" s="5">
        <f>IF(AA471="","",AA471*M471)</f>
        <v>0.199375</v>
      </c>
      <c r="AC471" s="10">
        <f>IF(AA471="","",N471*1000/(AA471*1000000))</f>
        <v>18.672000000000001</v>
      </c>
      <c r="AD471" s="11">
        <f>IF(AB471="","",MAX(Z471,W471)/AB471)</f>
        <v>2589.3717868338558</v>
      </c>
      <c r="AE471" s="8">
        <f ca="1">IF(N471="","",IF(LOOKUP(YEAR(C471),Teuerung!$A$4:$A$29,Teuerung!$D$4:$D$29)="",0,LOOKUP(YEAR(C471),Teuerung!$A$4:$A$29,Teuerung!$D$4:$D$29)))</f>
        <v>0.29999999999999999</v>
      </c>
      <c r="AF471" s="7">
        <f t="shared" ca="1" si="12"/>
        <v>516.25599999999997</v>
      </c>
      <c r="AG471" s="2"/>
      <c r="AH471" s="1"/>
      <c r="AI471" s="1"/>
    </row>
    <row r="472">
      <c r="A472" s="2"/>
      <c r="B472" s="2"/>
      <c r="C472" s="3">
        <v>41017</v>
      </c>
      <c r="D472" s="1"/>
      <c r="E472" s="4" t="s">
        <v>51</v>
      </c>
      <c r="H472" s="4" t="s">
        <v>51</v>
      </c>
      <c r="K472" s="6">
        <v>0.25</v>
      </c>
      <c r="L472" s="6">
        <v>0.25</v>
      </c>
      <c r="M472" s="6">
        <v>3.1899999999999999</v>
      </c>
      <c r="N472" s="7">
        <v>49</v>
      </c>
      <c r="P472" s="1">
        <v>1</v>
      </c>
      <c r="Q472" s="2" t="s">
        <v>53</v>
      </c>
      <c r="R472" s="4" t="s">
        <v>51</v>
      </c>
      <c r="T472" s="7">
        <v>544</v>
      </c>
      <c r="U472" s="8">
        <v>0.27000000000000002</v>
      </c>
      <c r="W472" s="7">
        <f>IF(R472="","",(T472*(1-U472)*(1+AE472))+V472)</f>
        <v>516.25599999999997</v>
      </c>
      <c r="Z472" s="9" t="str">
        <f>IF(S472="","",(X472*(1-Y472)*(1+AE472)))</f>
        <v/>
      </c>
      <c r="AA472" s="64">
        <f>IF(Eingabe!G472="x",libCalc!A472,IF(Eingabe!H472="x",libCalc!B472,IF(Eingabe!I472="x",libCalc!C472,"")))</f>
        <v>0.0625</v>
      </c>
      <c r="AB472" s="5">
        <f>IF(AA472="","",AA472*M472)</f>
        <v>0.199375</v>
      </c>
      <c r="AC472" s="10">
        <f>IF(AA472="","",N472*1000/(AA472*1000000))</f>
        <v>0.78400000000000003</v>
      </c>
      <c r="AD472" s="11">
        <f>IF(AB472="","",MAX(Z472,W472)/AB472)</f>
        <v>2589.3717868338558</v>
      </c>
      <c r="AE472" s="8">
        <f ca="1">IF(N472="","",IF(LOOKUP(YEAR(C472),Teuerung!$A$4:$A$29,Teuerung!$D$4:$D$29)="",0,LOOKUP(YEAR(C472),Teuerung!$A$4:$A$29,Teuerung!$D$4:$D$29)))</f>
        <v>0.29999999999999999</v>
      </c>
      <c r="AF472" s="7">
        <f t="shared" ca="1" si="12"/>
        <v>516.25599999999997</v>
      </c>
      <c r="AG472" s="2"/>
      <c r="AH472" s="1"/>
      <c r="AI472" s="1"/>
    </row>
    <row r="473">
      <c r="A473" s="2"/>
      <c r="B473" s="2"/>
      <c r="C473" s="3">
        <v>41017</v>
      </c>
      <c r="D473" s="1"/>
      <c r="E473" s="4" t="s">
        <v>51</v>
      </c>
      <c r="H473" s="4" t="s">
        <v>51</v>
      </c>
      <c r="K473" s="6">
        <v>0.25</v>
      </c>
      <c r="L473" s="6">
        <v>0.25</v>
      </c>
      <c r="M473" s="6">
        <v>3.1899999999999999</v>
      </c>
      <c r="N473" s="7">
        <v>1455</v>
      </c>
      <c r="P473" s="1">
        <v>1</v>
      </c>
      <c r="Q473" s="2" t="s">
        <v>53</v>
      </c>
      <c r="R473" s="4" t="s">
        <v>51</v>
      </c>
      <c r="T473" s="7">
        <v>544</v>
      </c>
      <c r="U473" s="8">
        <v>0.27000000000000002</v>
      </c>
      <c r="W473" s="7">
        <f>IF(R473="","",(T473*(1-U473)*(1+AE473))+V473)</f>
        <v>516.25599999999997</v>
      </c>
      <c r="Z473" s="9" t="str">
        <f>IF(S473="","",(X473*(1-Y473)*(1+AE473)))</f>
        <v/>
      </c>
      <c r="AA473" s="64">
        <f>IF(Eingabe!G473="x",libCalc!A473,IF(Eingabe!H473="x",libCalc!B473,IF(Eingabe!I473="x",libCalc!C473,"")))</f>
        <v>0.0625</v>
      </c>
      <c r="AB473" s="5">
        <f>IF(AA473="","",AA473*M473)</f>
        <v>0.199375</v>
      </c>
      <c r="AC473" s="10">
        <f>IF(AA473="","",N473*1000/(AA473*1000000))</f>
        <v>23.280000000000001</v>
      </c>
      <c r="AD473" s="11">
        <f>IF(AB473="","",MAX(Z473,W473)/AB473)</f>
        <v>2589.3717868338558</v>
      </c>
      <c r="AE473" s="8">
        <f ca="1">IF(N473="","",IF(LOOKUP(YEAR(C473),Teuerung!$A$4:$A$29,Teuerung!$D$4:$D$29)="",0,LOOKUP(YEAR(C473),Teuerung!$A$4:$A$29,Teuerung!$D$4:$D$29)))</f>
        <v>0.29999999999999999</v>
      </c>
      <c r="AF473" s="7">
        <f t="shared" ca="1" si="12"/>
        <v>516.25599999999997</v>
      </c>
      <c r="AG473" s="2"/>
      <c r="AH473" s="1"/>
      <c r="AI473" s="1"/>
    </row>
    <row r="474">
      <c r="A474" s="2"/>
      <c r="B474" s="2"/>
      <c r="C474" s="3">
        <v>41017</v>
      </c>
      <c r="D474" s="1"/>
      <c r="E474" s="4" t="s">
        <v>51</v>
      </c>
      <c r="H474" s="4" t="s">
        <v>51</v>
      </c>
      <c r="K474" s="6">
        <v>0.25</v>
      </c>
      <c r="L474" s="6">
        <v>0.25</v>
      </c>
      <c r="M474" s="6">
        <v>3.1899999999999999</v>
      </c>
      <c r="N474" s="7">
        <v>1195</v>
      </c>
      <c r="P474" s="1">
        <v>1</v>
      </c>
      <c r="Q474" s="2" t="s">
        <v>53</v>
      </c>
      <c r="R474" s="4" t="s">
        <v>51</v>
      </c>
      <c r="T474" s="7">
        <v>544</v>
      </c>
      <c r="U474" s="8">
        <v>0.27000000000000002</v>
      </c>
      <c r="W474" s="7">
        <f>IF(R474="","",(T474*(1-U474)*(1+AE474))+V474)</f>
        <v>516.25599999999997</v>
      </c>
      <c r="Z474" s="9" t="str">
        <f>IF(S474="","",(X474*(1-Y474)*(1+AE474)))</f>
        <v/>
      </c>
      <c r="AA474" s="64">
        <f>IF(Eingabe!G474="x",libCalc!A474,IF(Eingabe!H474="x",libCalc!B474,IF(Eingabe!I474="x",libCalc!C474,"")))</f>
        <v>0.0625</v>
      </c>
      <c r="AB474" s="5">
        <f>IF(AA474="","",AA474*M474)</f>
        <v>0.199375</v>
      </c>
      <c r="AC474" s="10">
        <f>IF(AA474="","",N474*1000/(AA474*1000000))</f>
        <v>19.120000000000001</v>
      </c>
      <c r="AD474" s="11">
        <f>IF(AB474="","",MAX(Z474,W474)/AB474)</f>
        <v>2589.3717868338558</v>
      </c>
      <c r="AE474" s="8">
        <f ca="1">IF(N474="","",IF(LOOKUP(YEAR(C474),Teuerung!$A$4:$A$29,Teuerung!$D$4:$D$29)="",0,LOOKUP(YEAR(C474),Teuerung!$A$4:$A$29,Teuerung!$D$4:$D$29)))</f>
        <v>0.29999999999999999</v>
      </c>
      <c r="AF474" s="7">
        <f t="shared" ca="1" si="12"/>
        <v>516.25599999999997</v>
      </c>
      <c r="AG474" s="2"/>
      <c r="AH474" s="1"/>
      <c r="AI474" s="1"/>
    </row>
    <row r="475">
      <c r="A475" s="2"/>
      <c r="B475" s="2"/>
      <c r="C475" s="3">
        <v>41017</v>
      </c>
      <c r="D475" s="1"/>
      <c r="E475" s="4" t="s">
        <v>51</v>
      </c>
      <c r="H475" s="4" t="s">
        <v>51</v>
      </c>
      <c r="K475" s="6">
        <v>0.25</v>
      </c>
      <c r="L475" s="6">
        <v>0.25</v>
      </c>
      <c r="M475" s="6">
        <v>3.1899999999999999</v>
      </c>
      <c r="N475" s="7">
        <v>3616</v>
      </c>
      <c r="P475" s="1">
        <v>1</v>
      </c>
      <c r="Q475" s="2" t="s">
        <v>53</v>
      </c>
      <c r="R475" s="4" t="s">
        <v>51</v>
      </c>
      <c r="T475" s="7">
        <v>1021</v>
      </c>
      <c r="U475" s="8">
        <v>0.27000000000000002</v>
      </c>
      <c r="W475" s="7">
        <f>IF(R475="","",(T475*(1-U475)*(1+AE475))+V475)</f>
        <v>968.92899999999997</v>
      </c>
      <c r="Z475" s="9" t="str">
        <f>IF(S475="","",(X475*(1-Y475)*(1+AE475)))</f>
        <v/>
      </c>
      <c r="AA475" s="64">
        <f>IF(Eingabe!G475="x",libCalc!A475,IF(Eingabe!H475="x",libCalc!B475,IF(Eingabe!I475="x",libCalc!C475,"")))</f>
        <v>0.0625</v>
      </c>
      <c r="AB475" s="5">
        <f>IF(AA475="","",AA475*M475)</f>
        <v>0.199375</v>
      </c>
      <c r="AC475" s="10">
        <f>IF(AA475="","",N475*1000/(AA475*1000000))</f>
        <v>57.856000000000002</v>
      </c>
      <c r="AD475" s="11">
        <f>IF(AB475="","",MAX(Z475,W475)/AB475)</f>
        <v>4859.8319749216298</v>
      </c>
      <c r="AE475" s="8">
        <f ca="1">IF(N475="","",IF(LOOKUP(YEAR(C475),Teuerung!$A$4:$A$29,Teuerung!$D$4:$D$29)="",0,LOOKUP(YEAR(C475),Teuerung!$A$4:$A$29,Teuerung!$D$4:$D$29)))</f>
        <v>0.29999999999999999</v>
      </c>
      <c r="AF475" s="7">
        <f t="shared" ca="1" si="12"/>
        <v>968.92899999999997</v>
      </c>
      <c r="AG475" s="2"/>
      <c r="AH475" s="1"/>
      <c r="AI475" s="1"/>
    </row>
    <row r="476">
      <c r="A476" s="2"/>
      <c r="B476" s="2"/>
      <c r="C476" s="3">
        <v>41017</v>
      </c>
      <c r="D476" s="1"/>
      <c r="E476" s="4" t="s">
        <v>51</v>
      </c>
      <c r="H476" s="4" t="s">
        <v>51</v>
      </c>
      <c r="K476" s="6">
        <v>0.25</v>
      </c>
      <c r="L476" s="6">
        <v>0.25</v>
      </c>
      <c r="M476" s="6">
        <v>3.1899999999999999</v>
      </c>
      <c r="N476" s="7">
        <v>1145</v>
      </c>
      <c r="P476" s="1">
        <v>1</v>
      </c>
      <c r="Q476" s="2" t="s">
        <v>53</v>
      </c>
      <c r="R476" s="4" t="s">
        <v>51</v>
      </c>
      <c r="T476" s="7">
        <v>544</v>
      </c>
      <c r="U476" s="8">
        <v>0.27000000000000002</v>
      </c>
      <c r="W476" s="7">
        <f>IF(R476="","",(T476*(1-U476)*(1+AE476))+V476)</f>
        <v>516.25599999999997</v>
      </c>
      <c r="Z476" s="9" t="str">
        <f>IF(S476="","",(X476*(1-Y476)*(1+AE476)))</f>
        <v/>
      </c>
      <c r="AA476" s="64">
        <f>IF(Eingabe!G476="x",libCalc!A476,IF(Eingabe!H476="x",libCalc!B476,IF(Eingabe!I476="x",libCalc!C476,"")))</f>
        <v>0.0625</v>
      </c>
      <c r="AB476" s="5">
        <f>IF(AA476="","",AA476*M476)</f>
        <v>0.199375</v>
      </c>
      <c r="AC476" s="10">
        <f>IF(AA476="","",N476*1000/(AA476*1000000))</f>
        <v>18.32</v>
      </c>
      <c r="AD476" s="11">
        <f>IF(AB476="","",MAX(Z476,W476)/AB476)</f>
        <v>2589.3717868338558</v>
      </c>
      <c r="AE476" s="8">
        <f ca="1">IF(N476="","",IF(LOOKUP(YEAR(C476),Teuerung!$A$4:$A$29,Teuerung!$D$4:$D$29)="",0,LOOKUP(YEAR(C476),Teuerung!$A$4:$A$29,Teuerung!$D$4:$D$29)))</f>
        <v>0.29999999999999999</v>
      </c>
      <c r="AF476" s="7">
        <f t="shared" ca="1" si="12"/>
        <v>516.25599999999997</v>
      </c>
      <c r="AG476" s="2"/>
      <c r="AH476" s="1"/>
      <c r="AI476" s="1"/>
    </row>
    <row r="477">
      <c r="A477" s="2"/>
      <c r="B477" s="2"/>
      <c r="C477" s="3">
        <v>41017</v>
      </c>
      <c r="D477" s="1"/>
      <c r="E477" s="4" t="s">
        <v>51</v>
      </c>
      <c r="H477" s="4" t="s">
        <v>51</v>
      </c>
      <c r="K477" s="6">
        <v>0.25</v>
      </c>
      <c r="L477" s="6">
        <v>0.25</v>
      </c>
      <c r="M477" s="6">
        <v>3.1899999999999999</v>
      </c>
      <c r="N477" s="7">
        <v>2271</v>
      </c>
      <c r="P477" s="1">
        <v>1</v>
      </c>
      <c r="Q477" s="2" t="s">
        <v>53</v>
      </c>
      <c r="R477" s="4" t="s">
        <v>51</v>
      </c>
      <c r="T477" s="7">
        <v>695</v>
      </c>
      <c r="U477" s="8">
        <v>0.27000000000000002</v>
      </c>
      <c r="W477" s="7">
        <f>IF(R477="","",(T477*(1-U477)*(1+AE477))+V477)</f>
        <v>659.55499999999995</v>
      </c>
      <c r="Z477" s="9" t="str">
        <f>IF(S477="","",(X477*(1-Y477)*(1+AE477)))</f>
        <v/>
      </c>
      <c r="AA477" s="64">
        <f>IF(Eingabe!G477="x",libCalc!A477,IF(Eingabe!H477="x",libCalc!B477,IF(Eingabe!I477="x",libCalc!C477,"")))</f>
        <v>0.0625</v>
      </c>
      <c r="AB477" s="5">
        <f>IF(AA477="","",AA477*M477)</f>
        <v>0.199375</v>
      </c>
      <c r="AC477" s="10">
        <f>IF(AA477="","",N477*1000/(AA477*1000000))</f>
        <v>36.335999999999999</v>
      </c>
      <c r="AD477" s="11">
        <f>IF(AB477="","",MAX(Z477,W477)/AB477)</f>
        <v>3308.1128526645766</v>
      </c>
      <c r="AE477" s="8">
        <f ca="1">IF(N477="","",IF(LOOKUP(YEAR(C477),Teuerung!$A$4:$A$29,Teuerung!$D$4:$D$29)="",0,LOOKUP(YEAR(C477),Teuerung!$A$4:$A$29,Teuerung!$D$4:$D$29)))</f>
        <v>0.29999999999999999</v>
      </c>
      <c r="AF477" s="7">
        <f t="shared" ca="1" si="12"/>
        <v>659.55499999999995</v>
      </c>
      <c r="AG477" s="2"/>
      <c r="AH477" s="1"/>
      <c r="AI477" s="1"/>
    </row>
    <row r="478">
      <c r="A478" s="2"/>
      <c r="B478" s="2"/>
      <c r="C478" s="3">
        <v>41017</v>
      </c>
      <c r="D478" s="1"/>
      <c r="E478" s="4" t="s">
        <v>51</v>
      </c>
      <c r="H478" s="4" t="s">
        <v>51</v>
      </c>
      <c r="K478" s="6">
        <v>0.25</v>
      </c>
      <c r="L478" s="6">
        <v>0.25</v>
      </c>
      <c r="M478" s="6">
        <v>3.1899999999999999</v>
      </c>
      <c r="N478" s="7">
        <v>695</v>
      </c>
      <c r="P478" s="1">
        <v>1</v>
      </c>
      <c r="Q478" s="2" t="s">
        <v>53</v>
      </c>
      <c r="R478" s="4" t="s">
        <v>51</v>
      </c>
      <c r="T478" s="7">
        <v>544</v>
      </c>
      <c r="U478" s="8">
        <v>0.27000000000000002</v>
      </c>
      <c r="W478" s="7">
        <f>IF(R478="","",(T478*(1-U478)*(1+AE478))+V478)</f>
        <v>516.25599999999997</v>
      </c>
      <c r="Z478" s="9" t="str">
        <f>IF(S478="","",(X478*(1-Y478)*(1+AE478)))</f>
        <v/>
      </c>
      <c r="AA478" s="64">
        <f>IF(Eingabe!G478="x",libCalc!A478,IF(Eingabe!H478="x",libCalc!B478,IF(Eingabe!I478="x",libCalc!C478,"")))</f>
        <v>0.0625</v>
      </c>
      <c r="AB478" s="5">
        <f>IF(AA478="","",AA478*M478)</f>
        <v>0.199375</v>
      </c>
      <c r="AC478" s="10">
        <f>IF(AA478="","",N478*1000/(AA478*1000000))</f>
        <v>11.119999999999999</v>
      </c>
      <c r="AD478" s="11">
        <f>IF(AB478="","",MAX(Z478,W478)/AB478)</f>
        <v>2589.3717868338558</v>
      </c>
      <c r="AE478" s="8">
        <f ca="1">IF(N478="","",IF(LOOKUP(YEAR(C478),Teuerung!$A$4:$A$29,Teuerung!$D$4:$D$29)="",0,LOOKUP(YEAR(C478),Teuerung!$A$4:$A$29,Teuerung!$D$4:$D$29)))</f>
        <v>0.29999999999999999</v>
      </c>
      <c r="AF478" s="7">
        <f t="shared" ca="1" si="12"/>
        <v>516.25599999999997</v>
      </c>
      <c r="AG478" s="2"/>
      <c r="AH478" s="1"/>
      <c r="AI478" s="1"/>
    </row>
    <row r="479">
      <c r="A479" s="2"/>
      <c r="B479" s="2"/>
      <c r="C479" s="3">
        <v>41017</v>
      </c>
      <c r="D479" s="1"/>
      <c r="E479" s="4" t="s">
        <v>51</v>
      </c>
      <c r="H479" s="4" t="s">
        <v>51</v>
      </c>
      <c r="K479" s="6">
        <v>0.25</v>
      </c>
      <c r="L479" s="6">
        <v>0.25</v>
      </c>
      <c r="M479" s="6">
        <v>3.1899999999999999</v>
      </c>
      <c r="N479" s="7">
        <v>1166</v>
      </c>
      <c r="P479" s="1">
        <v>1</v>
      </c>
      <c r="Q479" s="2" t="s">
        <v>53</v>
      </c>
      <c r="R479" s="4" t="s">
        <v>51</v>
      </c>
      <c r="T479" s="7">
        <v>544</v>
      </c>
      <c r="U479" s="8">
        <v>0.27000000000000002</v>
      </c>
      <c r="W479" s="7">
        <f>IF(R479="","",(T479*(1-U479)*(1+AE479))+V479)</f>
        <v>516.25599999999997</v>
      </c>
      <c r="Z479" s="9" t="str">
        <f>IF(S479="","",(X479*(1-Y479)*(1+AE479)))</f>
        <v/>
      </c>
      <c r="AA479" s="64">
        <f>IF(Eingabe!G479="x",libCalc!A479,IF(Eingabe!H479="x",libCalc!B479,IF(Eingabe!I479="x",libCalc!C479,"")))</f>
        <v>0.0625</v>
      </c>
      <c r="AB479" s="5">
        <f>IF(AA479="","",AA479*M479)</f>
        <v>0.199375</v>
      </c>
      <c r="AC479" s="10">
        <f>IF(AA479="","",N479*1000/(AA479*1000000))</f>
        <v>18.655999999999999</v>
      </c>
      <c r="AD479" s="11">
        <f>IF(AB479="","",MAX(Z479,W479)/AB479)</f>
        <v>2589.3717868338558</v>
      </c>
      <c r="AE479" s="8">
        <f ca="1">IF(N479="","",IF(LOOKUP(YEAR(C479),Teuerung!$A$4:$A$29,Teuerung!$D$4:$D$29)="",0,LOOKUP(YEAR(C479),Teuerung!$A$4:$A$29,Teuerung!$D$4:$D$29)))</f>
        <v>0.29999999999999999</v>
      </c>
      <c r="AF479" s="7">
        <f t="shared" ca="1" si="12"/>
        <v>516.25599999999997</v>
      </c>
      <c r="AG479" s="2"/>
      <c r="AH479" s="1"/>
      <c r="AI479" s="1"/>
    </row>
    <row r="480">
      <c r="A480" s="2"/>
      <c r="B480" s="2"/>
      <c r="C480" s="3">
        <v>41017</v>
      </c>
      <c r="D480" s="1"/>
      <c r="E480" s="4" t="s">
        <v>51</v>
      </c>
      <c r="H480" s="4" t="s">
        <v>51</v>
      </c>
      <c r="K480" s="6">
        <v>0.25</v>
      </c>
      <c r="L480" s="6">
        <v>0.25</v>
      </c>
      <c r="M480" s="6">
        <v>3.1899999999999999</v>
      </c>
      <c r="N480" s="7">
        <v>497</v>
      </c>
      <c r="P480" s="1">
        <v>1</v>
      </c>
      <c r="Q480" s="2" t="s">
        <v>53</v>
      </c>
      <c r="R480" s="4" t="s">
        <v>51</v>
      </c>
      <c r="T480" s="7">
        <v>544</v>
      </c>
      <c r="U480" s="8">
        <v>0.27000000000000002</v>
      </c>
      <c r="W480" s="7">
        <f>IF(R480="","",(T480*(1-U480)*(1+AE480))+V480)</f>
        <v>516.25599999999997</v>
      </c>
      <c r="Z480" s="9" t="str">
        <f>IF(S480="","",(X480*(1-Y480)*(1+AE480)))</f>
        <v/>
      </c>
      <c r="AA480" s="64">
        <f>IF(Eingabe!G480="x",libCalc!A480,IF(Eingabe!H480="x",libCalc!B480,IF(Eingabe!I480="x",libCalc!C480,"")))</f>
        <v>0.0625</v>
      </c>
      <c r="AB480" s="5">
        <f>IF(AA480="","",AA480*M480)</f>
        <v>0.199375</v>
      </c>
      <c r="AC480" s="10">
        <f>IF(AA480="","",N480*1000/(AA480*1000000))</f>
        <v>7.952</v>
      </c>
      <c r="AD480" s="11">
        <f>IF(AB480="","",MAX(Z480,W480)/AB480)</f>
        <v>2589.3717868338558</v>
      </c>
      <c r="AE480" s="8">
        <f ca="1">IF(N480="","",IF(LOOKUP(YEAR(C480),Teuerung!$A$4:$A$29,Teuerung!$D$4:$D$29)="",0,LOOKUP(YEAR(C480),Teuerung!$A$4:$A$29,Teuerung!$D$4:$D$29)))</f>
        <v>0.29999999999999999</v>
      </c>
      <c r="AF480" s="7">
        <f t="shared" ca="1" si="12"/>
        <v>516.25599999999997</v>
      </c>
      <c r="AG480" s="2"/>
      <c r="AH480" s="1"/>
      <c r="AI480" s="1"/>
    </row>
    <row r="481">
      <c r="A481" s="2"/>
      <c r="B481" s="2"/>
      <c r="C481" s="3">
        <v>41017</v>
      </c>
      <c r="D481" s="1"/>
      <c r="E481" s="4" t="s">
        <v>51</v>
      </c>
      <c r="H481" s="4" t="s">
        <v>51</v>
      </c>
      <c r="K481" s="6">
        <v>0.25</v>
      </c>
      <c r="L481" s="6">
        <v>0.25</v>
      </c>
      <c r="M481" s="6">
        <v>3.1899999999999999</v>
      </c>
      <c r="N481" s="7">
        <v>1457</v>
      </c>
      <c r="P481" s="1">
        <v>1</v>
      </c>
      <c r="Q481" s="2" t="s">
        <v>53</v>
      </c>
      <c r="R481" s="4" t="s">
        <v>51</v>
      </c>
      <c r="T481" s="7">
        <v>544</v>
      </c>
      <c r="U481" s="8">
        <v>0.27000000000000002</v>
      </c>
      <c r="W481" s="7">
        <f>IF(R481="","",(T481*(1-U481)*(1+AE481))+V481)</f>
        <v>516.25599999999997</v>
      </c>
      <c r="Z481" s="9" t="str">
        <f>IF(S481="","",(X481*(1-Y481)*(1+AE481)))</f>
        <v/>
      </c>
      <c r="AA481" s="64">
        <f>IF(Eingabe!G481="x",libCalc!A481,IF(Eingabe!H481="x",libCalc!B481,IF(Eingabe!I481="x",libCalc!C481,"")))</f>
        <v>0.0625</v>
      </c>
      <c r="AB481" s="5">
        <f>IF(AA481="","",AA481*M481)</f>
        <v>0.199375</v>
      </c>
      <c r="AC481" s="10">
        <f>IF(AA481="","",N481*1000/(AA481*1000000))</f>
        <v>23.312000000000001</v>
      </c>
      <c r="AD481" s="11">
        <f>IF(AB481="","",MAX(Z481,W481)/AB481)</f>
        <v>2589.3717868338558</v>
      </c>
      <c r="AE481" s="8">
        <f ca="1">IF(N481="","",IF(LOOKUP(YEAR(C481),Teuerung!$A$4:$A$29,Teuerung!$D$4:$D$29)="",0,LOOKUP(YEAR(C481),Teuerung!$A$4:$A$29,Teuerung!$D$4:$D$29)))</f>
        <v>0.29999999999999999</v>
      </c>
      <c r="AF481" s="7">
        <f t="shared" ca="1" si="12"/>
        <v>516.25599999999997</v>
      </c>
      <c r="AG481" s="2"/>
      <c r="AH481" s="1"/>
      <c r="AI481" s="1"/>
    </row>
    <row r="482">
      <c r="A482" s="2"/>
      <c r="B482" s="2"/>
      <c r="C482" s="3">
        <v>41017</v>
      </c>
      <c r="D482" s="1"/>
      <c r="E482" s="4" t="s">
        <v>51</v>
      </c>
      <c r="H482" s="4" t="s">
        <v>51</v>
      </c>
      <c r="K482" s="6">
        <v>0.25</v>
      </c>
      <c r="L482" s="6">
        <v>0.25</v>
      </c>
      <c r="M482" s="6">
        <v>3.1899999999999999</v>
      </c>
      <c r="N482" s="7">
        <v>1194</v>
      </c>
      <c r="P482" s="1">
        <v>1</v>
      </c>
      <c r="Q482" s="2" t="s">
        <v>53</v>
      </c>
      <c r="R482" s="4" t="s">
        <v>51</v>
      </c>
      <c r="T482" s="7">
        <v>544</v>
      </c>
      <c r="U482" s="8">
        <v>0.27000000000000002</v>
      </c>
      <c r="W482" s="7">
        <f>IF(R482="","",(T482*(1-U482)*(1+AE482))+V482)</f>
        <v>516.25599999999997</v>
      </c>
      <c r="Z482" s="9" t="str">
        <f>IF(S482="","",(X482*(1-Y482)*(1+AE482)))</f>
        <v/>
      </c>
      <c r="AA482" s="64">
        <f>IF(Eingabe!G482="x",libCalc!A482,IF(Eingabe!H482="x",libCalc!B482,IF(Eingabe!I482="x",libCalc!C482,"")))</f>
        <v>0.0625</v>
      </c>
      <c r="AB482" s="5">
        <f>IF(AA482="","",AA482*M482)</f>
        <v>0.199375</v>
      </c>
      <c r="AC482" s="10">
        <f>IF(AA482="","",N482*1000/(AA482*1000000))</f>
        <v>19.103999999999999</v>
      </c>
      <c r="AD482" s="11">
        <f>IF(AB482="","",MAX(Z482,W482)/AB482)</f>
        <v>2589.3717868338558</v>
      </c>
      <c r="AE482" s="8">
        <f ca="1">IF(N482="","",IF(LOOKUP(YEAR(C482),Teuerung!$A$4:$A$29,Teuerung!$D$4:$D$29)="",0,LOOKUP(YEAR(C482),Teuerung!$A$4:$A$29,Teuerung!$D$4:$D$29)))</f>
        <v>0.29999999999999999</v>
      </c>
      <c r="AF482" s="7">
        <f t="shared" ca="1" si="12"/>
        <v>516.25599999999997</v>
      </c>
      <c r="AG482" s="2"/>
      <c r="AH482" s="1"/>
      <c r="AI482" s="1"/>
    </row>
    <row r="483">
      <c r="A483" s="2"/>
      <c r="B483" s="2"/>
      <c r="C483" s="3">
        <v>41017</v>
      </c>
      <c r="D483" s="1"/>
      <c r="E483" s="4" t="s">
        <v>51</v>
      </c>
      <c r="H483" s="4" t="s">
        <v>51</v>
      </c>
      <c r="K483" s="6">
        <v>0.25</v>
      </c>
      <c r="L483" s="6">
        <v>0.25</v>
      </c>
      <c r="M483" s="6">
        <v>3.1899999999999999</v>
      </c>
      <c r="N483" s="7">
        <v>3620</v>
      </c>
      <c r="P483" s="1">
        <v>1</v>
      </c>
      <c r="Q483" s="2" t="s">
        <v>53</v>
      </c>
      <c r="R483" s="4" t="s">
        <v>51</v>
      </c>
      <c r="T483" s="7">
        <v>1021</v>
      </c>
      <c r="U483" s="8">
        <v>0.27000000000000002</v>
      </c>
      <c r="W483" s="7">
        <f>IF(R483="","",(T483*(1-U483)*(1+AE483))+V483)</f>
        <v>968.92899999999997</v>
      </c>
      <c r="Z483" s="9" t="str">
        <f>IF(S483="","",(X483*(1-Y483)*(1+AE483)))</f>
        <v/>
      </c>
      <c r="AA483" s="64">
        <f>IF(Eingabe!G483="x",libCalc!A483,IF(Eingabe!H483="x",libCalc!B483,IF(Eingabe!I483="x",libCalc!C483,"")))</f>
        <v>0.0625</v>
      </c>
      <c r="AB483" s="5">
        <f>IF(AA483="","",AA483*M483)</f>
        <v>0.199375</v>
      </c>
      <c r="AC483" s="10">
        <f>IF(AA483="","",N483*1000/(AA483*1000000))</f>
        <v>57.920000000000002</v>
      </c>
      <c r="AD483" s="11">
        <f>IF(AB483="","",MAX(Z483,W483)/AB483)</f>
        <v>4859.8319749216298</v>
      </c>
      <c r="AE483" s="8">
        <f ca="1">IF(N483="","",IF(LOOKUP(YEAR(C483),Teuerung!$A$4:$A$29,Teuerung!$D$4:$D$29)="",0,LOOKUP(YEAR(C483),Teuerung!$A$4:$A$29,Teuerung!$D$4:$D$29)))</f>
        <v>0.29999999999999999</v>
      </c>
      <c r="AF483" s="7">
        <f t="shared" ca="1" si="12"/>
        <v>968.92899999999997</v>
      </c>
      <c r="AG483" s="2"/>
      <c r="AH483" s="1"/>
      <c r="AI483" s="1"/>
    </row>
    <row r="484">
      <c r="A484" s="2"/>
      <c r="B484" s="2"/>
      <c r="C484" s="3">
        <v>41017</v>
      </c>
      <c r="D484" s="1"/>
      <c r="E484" s="4" t="s">
        <v>51</v>
      </c>
      <c r="H484" s="4" t="s">
        <v>51</v>
      </c>
      <c r="K484" s="6">
        <v>0.25</v>
      </c>
      <c r="L484" s="6">
        <v>0.25</v>
      </c>
      <c r="M484" s="6">
        <v>3.1899999999999999</v>
      </c>
      <c r="N484" s="7">
        <v>1165</v>
      </c>
      <c r="P484" s="1">
        <v>1</v>
      </c>
      <c r="Q484" s="2" t="s">
        <v>53</v>
      </c>
      <c r="R484" s="4" t="s">
        <v>51</v>
      </c>
      <c r="T484" s="7">
        <v>544</v>
      </c>
      <c r="U484" s="8">
        <v>0.27000000000000002</v>
      </c>
      <c r="W484" s="7">
        <f>IF(R484="","",(T484*(1-U484)*(1+AE484))+V484)</f>
        <v>516.25599999999997</v>
      </c>
      <c r="Z484" s="9" t="str">
        <f>IF(S484="","",(X484*(1-Y484)*(1+AE484)))</f>
        <v/>
      </c>
      <c r="AA484" s="64">
        <f>IF(Eingabe!G484="x",libCalc!A484,IF(Eingabe!H484="x",libCalc!B484,IF(Eingabe!I484="x",libCalc!C484,"")))</f>
        <v>0.0625</v>
      </c>
      <c r="AB484" s="5">
        <f>IF(AA484="","",AA484*M484)</f>
        <v>0.199375</v>
      </c>
      <c r="AC484" s="10">
        <f>IF(AA484="","",N484*1000/(AA484*1000000))</f>
        <v>18.640000000000001</v>
      </c>
      <c r="AD484" s="11">
        <f>IF(AB484="","",MAX(Z484,W484)/AB484)</f>
        <v>2589.3717868338558</v>
      </c>
      <c r="AE484" s="8">
        <f ca="1">IF(N484="","",IF(LOOKUP(YEAR(C484),Teuerung!$A$4:$A$29,Teuerung!$D$4:$D$29)="",0,LOOKUP(YEAR(C484),Teuerung!$A$4:$A$29,Teuerung!$D$4:$D$29)))</f>
        <v>0.29999999999999999</v>
      </c>
      <c r="AF484" s="7">
        <f t="shared" ca="1" si="12"/>
        <v>516.25599999999997</v>
      </c>
      <c r="AG484" s="2"/>
      <c r="AH484" s="1"/>
      <c r="AI484" s="1"/>
    </row>
    <row r="485">
      <c r="A485" s="2"/>
      <c r="B485" s="2"/>
      <c r="C485" s="3">
        <v>41017</v>
      </c>
      <c r="D485" s="1"/>
      <c r="E485" s="4" t="s">
        <v>51</v>
      </c>
      <c r="H485" s="4" t="s">
        <v>51</v>
      </c>
      <c r="K485" s="6">
        <v>0.25</v>
      </c>
      <c r="L485" s="6">
        <v>0.25</v>
      </c>
      <c r="M485" s="6">
        <v>3.1899999999999999</v>
      </c>
      <c r="N485" s="7">
        <v>2131</v>
      </c>
      <c r="P485" s="1">
        <v>1</v>
      </c>
      <c r="Q485" s="2" t="s">
        <v>53</v>
      </c>
      <c r="R485" s="4" t="s">
        <v>51</v>
      </c>
      <c r="T485" s="7">
        <v>603</v>
      </c>
      <c r="U485" s="8">
        <v>0.27000000000000002</v>
      </c>
      <c r="W485" s="7">
        <f>IF(R485="","",(T485*(1-U485)*(1+AE485))+V485)</f>
        <v>572.24700000000007</v>
      </c>
      <c r="Z485" s="9" t="str">
        <f>IF(S485="","",(X485*(1-Y485)*(1+AE485)))</f>
        <v/>
      </c>
      <c r="AA485" s="64">
        <f>IF(Eingabe!G485="x",libCalc!A485,IF(Eingabe!H485="x",libCalc!B485,IF(Eingabe!I485="x",libCalc!C485,"")))</f>
        <v>0.0625</v>
      </c>
      <c r="AB485" s="5">
        <f>IF(AA485="","",AA485*M485)</f>
        <v>0.199375</v>
      </c>
      <c r="AC485" s="10">
        <f>IF(AA485="","",N485*1000/(AA485*1000000))</f>
        <v>34.095999999999997</v>
      </c>
      <c r="AD485" s="11">
        <f>IF(AB485="","",MAX(Z485,W485)/AB485)</f>
        <v>2870.2043887147338</v>
      </c>
      <c r="AE485" s="8">
        <f ca="1">IF(N485="","",IF(LOOKUP(YEAR(C485),Teuerung!$A$4:$A$29,Teuerung!$D$4:$D$29)="",0,LOOKUP(YEAR(C485),Teuerung!$A$4:$A$29,Teuerung!$D$4:$D$29)))</f>
        <v>0.29999999999999999</v>
      </c>
      <c r="AF485" s="7">
        <f t="shared" ca="1" si="12"/>
        <v>572.24700000000007</v>
      </c>
      <c r="AG485" s="2"/>
      <c r="AH485" s="1"/>
      <c r="AI485" s="1"/>
    </row>
    <row r="486">
      <c r="A486" s="2"/>
      <c r="B486" s="2"/>
      <c r="C486" s="3">
        <v>41017</v>
      </c>
      <c r="D486" s="1"/>
      <c r="E486" s="4" t="s">
        <v>51</v>
      </c>
      <c r="H486" s="4" t="s">
        <v>51</v>
      </c>
      <c r="K486" s="6">
        <v>0.25</v>
      </c>
      <c r="L486" s="6">
        <v>0.25</v>
      </c>
      <c r="M486" s="6">
        <v>3.1899999999999999</v>
      </c>
      <c r="N486" s="7">
        <v>696</v>
      </c>
      <c r="P486" s="1">
        <v>1</v>
      </c>
      <c r="Q486" s="2" t="s">
        <v>53</v>
      </c>
      <c r="R486" s="4" t="s">
        <v>51</v>
      </c>
      <c r="T486" s="7">
        <v>544</v>
      </c>
      <c r="U486" s="8">
        <v>0.27000000000000002</v>
      </c>
      <c r="W486" s="7">
        <f>IF(R486="","",(T486*(1-U486)*(1+AE486))+V486)</f>
        <v>516.25599999999997</v>
      </c>
      <c r="Z486" s="9" t="str">
        <f>IF(S486="","",(X486*(1-Y486)*(1+AE486)))</f>
        <v/>
      </c>
      <c r="AA486" s="64">
        <f>IF(Eingabe!G486="x",libCalc!A486,IF(Eingabe!H486="x",libCalc!B486,IF(Eingabe!I486="x",libCalc!C486,"")))</f>
        <v>0.0625</v>
      </c>
      <c r="AB486" s="5">
        <f>IF(AA486="","",AA486*M486)</f>
        <v>0.199375</v>
      </c>
      <c r="AC486" s="10">
        <f>IF(AA486="","",N486*1000/(AA486*1000000))</f>
        <v>11.135999999999999</v>
      </c>
      <c r="AD486" s="11">
        <f>IF(AB486="","",MAX(Z486,W486)/AB486)</f>
        <v>2589.3717868338558</v>
      </c>
      <c r="AE486" s="8">
        <f ca="1">IF(N486="","",IF(LOOKUP(YEAR(C486),Teuerung!$A$4:$A$29,Teuerung!$D$4:$D$29)="",0,LOOKUP(YEAR(C486),Teuerung!$A$4:$A$29,Teuerung!$D$4:$D$29)))</f>
        <v>0.29999999999999999</v>
      </c>
      <c r="AF486" s="7">
        <f t="shared" ca="1" si="12"/>
        <v>516.25599999999997</v>
      </c>
      <c r="AG486" s="2"/>
      <c r="AH486" s="1"/>
      <c r="AI486" s="1"/>
    </row>
    <row r="487">
      <c r="A487" s="2"/>
      <c r="B487" s="2"/>
      <c r="C487" s="3">
        <v>41017</v>
      </c>
      <c r="D487" s="1"/>
      <c r="E487" s="4" t="s">
        <v>51</v>
      </c>
      <c r="H487" s="4" t="s">
        <v>51</v>
      </c>
      <c r="K487" s="6">
        <v>0.25</v>
      </c>
      <c r="L487" s="6">
        <v>0.25</v>
      </c>
      <c r="M487" s="6">
        <v>3.1899999999999999</v>
      </c>
      <c r="N487" s="7">
        <v>3457</v>
      </c>
      <c r="P487" s="1">
        <v>1</v>
      </c>
      <c r="Q487" s="2" t="s">
        <v>53</v>
      </c>
      <c r="R487" s="4" t="s">
        <v>51</v>
      </c>
      <c r="T487" s="7">
        <v>880</v>
      </c>
      <c r="U487" s="8">
        <v>0.27000000000000002</v>
      </c>
      <c r="W487" s="7">
        <f>IF(R487="","",(T487*(1-U487)*(1+AE487))+V487)</f>
        <v>835.12</v>
      </c>
      <c r="Z487" s="9" t="str">
        <f>IF(S487="","",(X487*(1-Y487)*(1+AE487)))</f>
        <v/>
      </c>
      <c r="AA487" s="64">
        <f>IF(Eingabe!G487="x",libCalc!A487,IF(Eingabe!H487="x",libCalc!B487,IF(Eingabe!I487="x",libCalc!C487,"")))</f>
        <v>0.0625</v>
      </c>
      <c r="AB487" s="5">
        <f>IF(AA487="","",AA487*M487)</f>
        <v>0.199375</v>
      </c>
      <c r="AC487" s="10">
        <f>IF(AA487="","",N487*1000/(AA487*1000000))</f>
        <v>55.311999999999998</v>
      </c>
      <c r="AD487" s="11">
        <f>IF(AB487="","",MAX(Z487,W487)/AB487)</f>
        <v>4188.6896551724139</v>
      </c>
      <c r="AE487" s="8">
        <f ca="1">IF(N487="","",IF(LOOKUP(YEAR(C487),Teuerung!$A$4:$A$29,Teuerung!$D$4:$D$29)="",0,LOOKUP(YEAR(C487),Teuerung!$A$4:$A$29,Teuerung!$D$4:$D$29)))</f>
        <v>0.29999999999999999</v>
      </c>
      <c r="AF487" s="7">
        <f t="shared" ca="1" si="12"/>
        <v>835.12</v>
      </c>
      <c r="AG487" s="2"/>
      <c r="AH487" s="1"/>
      <c r="AI487" s="1"/>
    </row>
    <row r="488">
      <c r="A488" s="2"/>
      <c r="B488" s="2"/>
      <c r="C488" s="3">
        <v>41017</v>
      </c>
      <c r="D488" s="1"/>
      <c r="E488" s="4" t="s">
        <v>51</v>
      </c>
      <c r="H488" s="4" t="s">
        <v>51</v>
      </c>
      <c r="K488" s="6">
        <v>0.25</v>
      </c>
      <c r="L488" s="6">
        <v>0.25</v>
      </c>
      <c r="M488" s="6">
        <v>3.1899999999999999</v>
      </c>
      <c r="N488" s="7">
        <v>1132</v>
      </c>
      <c r="P488" s="1">
        <v>1</v>
      </c>
      <c r="Q488" s="2" t="s">
        <v>53</v>
      </c>
      <c r="R488" s="4" t="s">
        <v>51</v>
      </c>
      <c r="T488" s="7">
        <v>544</v>
      </c>
      <c r="U488" s="8">
        <v>0.27000000000000002</v>
      </c>
      <c r="W488" s="7">
        <f>IF(R488="","",(T488*(1-U488)*(1+AE488))+V488)</f>
        <v>516.25599999999997</v>
      </c>
      <c r="Z488" s="9" t="str">
        <f>IF(S488="","",(X488*(1-Y488)*(1+AE488)))</f>
        <v/>
      </c>
      <c r="AA488" s="64">
        <f>IF(Eingabe!G488="x",libCalc!A488,IF(Eingabe!H488="x",libCalc!B488,IF(Eingabe!I488="x",libCalc!C488,"")))</f>
        <v>0.0625</v>
      </c>
      <c r="AB488" s="5">
        <f>IF(AA488="","",AA488*M488)</f>
        <v>0.199375</v>
      </c>
      <c r="AC488" s="10">
        <f>IF(AA488="","",N488*1000/(AA488*1000000))</f>
        <v>18.111999999999998</v>
      </c>
      <c r="AD488" s="11">
        <f>IF(AB488="","",MAX(Z488,W488)/AB488)</f>
        <v>2589.3717868338558</v>
      </c>
      <c r="AE488" s="8">
        <f ca="1">IF(N488="","",IF(LOOKUP(YEAR(C488),Teuerung!$A$4:$A$29,Teuerung!$D$4:$D$29)="",0,LOOKUP(YEAR(C488),Teuerung!$A$4:$A$29,Teuerung!$D$4:$D$29)))</f>
        <v>0.29999999999999999</v>
      </c>
      <c r="AF488" s="7">
        <f t="shared" ca="1" si="12"/>
        <v>516.25599999999997</v>
      </c>
      <c r="AG488" s="2"/>
      <c r="AH488" s="1"/>
      <c r="AI488" s="1"/>
    </row>
    <row r="489">
      <c r="A489" s="2"/>
      <c r="B489" s="2"/>
      <c r="C489" s="3">
        <v>41017</v>
      </c>
      <c r="D489" s="1"/>
      <c r="E489" s="4" t="s">
        <v>51</v>
      </c>
      <c r="H489" s="4" t="s">
        <v>51</v>
      </c>
      <c r="K489" s="6">
        <v>0.25</v>
      </c>
      <c r="L489" s="6">
        <v>0.25</v>
      </c>
      <c r="M489" s="6">
        <v>3.1899999999999999</v>
      </c>
      <c r="N489" s="7">
        <v>2470</v>
      </c>
      <c r="P489" s="1">
        <v>1</v>
      </c>
      <c r="Q489" s="2" t="s">
        <v>53</v>
      </c>
      <c r="R489" s="4" t="s">
        <v>51</v>
      </c>
      <c r="T489" s="7">
        <v>718</v>
      </c>
      <c r="U489" s="8">
        <v>0.27000000000000002</v>
      </c>
      <c r="W489" s="7">
        <f>IF(R489="","",(T489*(1-U489)*(1+AE489))+V489)</f>
        <v>681.38200000000006</v>
      </c>
      <c r="Z489" s="9" t="str">
        <f>IF(S489="","",(X489*(1-Y489)*(1+AE489)))</f>
        <v/>
      </c>
      <c r="AA489" s="64">
        <f>IF(Eingabe!G489="x",libCalc!A489,IF(Eingabe!H489="x",libCalc!B489,IF(Eingabe!I489="x",libCalc!C489,"")))</f>
        <v>0.0625</v>
      </c>
      <c r="AB489" s="5">
        <f>IF(AA489="","",AA489*M489)</f>
        <v>0.199375</v>
      </c>
      <c r="AC489" s="10">
        <f>IF(AA489="","",N489*1000/(AA489*1000000))</f>
        <v>39.520000000000003</v>
      </c>
      <c r="AD489" s="11">
        <f>IF(AB489="","",MAX(Z489,W489)/AB489)</f>
        <v>3417.5899686520379</v>
      </c>
      <c r="AE489" s="8">
        <f ca="1">IF(N489="","",IF(LOOKUP(YEAR(C489),Teuerung!$A$4:$A$29,Teuerung!$D$4:$D$29)="",0,LOOKUP(YEAR(C489),Teuerung!$A$4:$A$29,Teuerung!$D$4:$D$29)))</f>
        <v>0.29999999999999999</v>
      </c>
      <c r="AF489" s="7">
        <f t="shared" ca="1" si="12"/>
        <v>681.38200000000006</v>
      </c>
      <c r="AG489" s="2"/>
      <c r="AH489" s="1"/>
      <c r="AI489" s="1"/>
    </row>
    <row r="490">
      <c r="A490" s="2"/>
      <c r="B490" s="2"/>
      <c r="C490" s="3">
        <v>41017</v>
      </c>
      <c r="D490" s="1"/>
      <c r="E490" s="4" t="s">
        <v>51</v>
      </c>
      <c r="H490" s="4" t="s">
        <v>51</v>
      </c>
      <c r="K490" s="6">
        <v>0.25</v>
      </c>
      <c r="L490" s="6">
        <v>0.25</v>
      </c>
      <c r="M490" s="6">
        <v>2.5899999999999999</v>
      </c>
      <c r="N490" s="7">
        <v>810</v>
      </c>
      <c r="P490" s="1">
        <v>1</v>
      </c>
      <c r="Q490" s="2" t="s">
        <v>53</v>
      </c>
      <c r="R490" s="4" t="s">
        <v>51</v>
      </c>
      <c r="T490" s="7">
        <v>477</v>
      </c>
      <c r="U490" s="8">
        <v>0.27000000000000002</v>
      </c>
      <c r="W490" s="7">
        <f>IF(R490="","",(T490*(1-U490)*(1+AE490))+V490)</f>
        <v>452.673</v>
      </c>
      <c r="Z490" s="9" t="str">
        <f>IF(S490="","",(X490*(1-Y490)*(1+AE490)))</f>
        <v/>
      </c>
      <c r="AA490" s="64">
        <f>IF(Eingabe!G490="x",libCalc!A490,IF(Eingabe!H490="x",libCalc!B490,IF(Eingabe!I490="x",libCalc!C490,"")))</f>
        <v>0.0625</v>
      </c>
      <c r="AB490" s="5">
        <f>IF(AA490="","",AA490*M490)</f>
        <v>0.16187499999999999</v>
      </c>
      <c r="AC490" s="10">
        <f>IF(AA490="","",N490*1000/(AA490*1000000))</f>
        <v>12.960000000000001</v>
      </c>
      <c r="AD490" s="11">
        <f>IF(AB490="","",MAX(Z490,W490)/AB490)</f>
        <v>2796.4355212355213</v>
      </c>
      <c r="AE490" s="8">
        <f ca="1">IF(N490="","",IF(LOOKUP(YEAR(C490),Teuerung!$A$4:$A$29,Teuerung!$D$4:$D$29)="",0,LOOKUP(YEAR(C490),Teuerung!$A$4:$A$29,Teuerung!$D$4:$D$29)))</f>
        <v>0.29999999999999999</v>
      </c>
      <c r="AF490" s="7">
        <f t="shared" ca="1" si="12"/>
        <v>452.673</v>
      </c>
      <c r="AG490" s="2"/>
      <c r="AH490" s="1"/>
      <c r="AI490" s="1"/>
    </row>
    <row r="491">
      <c r="A491" s="2"/>
      <c r="B491" s="2"/>
      <c r="C491" s="3">
        <v>41017</v>
      </c>
      <c r="D491" s="1"/>
      <c r="E491" s="4" t="s">
        <v>51</v>
      </c>
      <c r="H491" s="4" t="s">
        <v>51</v>
      </c>
      <c r="K491" s="6">
        <v>0.26000000000000001</v>
      </c>
      <c r="L491" s="6">
        <v>0.59999999999999998</v>
      </c>
      <c r="M491" s="6">
        <v>8.7899999999999991</v>
      </c>
      <c r="N491" s="7">
        <v>3410</v>
      </c>
      <c r="P491" s="1">
        <v>1</v>
      </c>
      <c r="Q491" s="2" t="s">
        <v>53</v>
      </c>
      <c r="R491" s="4" t="s">
        <v>51</v>
      </c>
      <c r="T491" s="7">
        <v>6904</v>
      </c>
      <c r="U491" s="8">
        <v>0.27000000000000002</v>
      </c>
      <c r="W491" s="7">
        <f>IF(R491="","",(T491*(1-U491)*(1+AE491))+V491)</f>
        <v>6551.8960000000006</v>
      </c>
      <c r="Z491" s="9" t="str">
        <f>IF(S491="","",(X491*(1-Y491)*(1+AE491)))</f>
        <v/>
      </c>
      <c r="AA491" s="64">
        <f>IF(Eingabe!G491="x",libCalc!A491,IF(Eingabe!H491="x",libCalc!B491,IF(Eingabe!I491="x",libCalc!C491,"")))</f>
        <v>0.156</v>
      </c>
      <c r="AB491" s="5">
        <f>IF(AA491="","",AA491*M491)</f>
        <v>1.3712399999999998</v>
      </c>
      <c r="AC491" s="10">
        <f>IF(AA491="","",N491*1000/(AA491*1000000))</f>
        <v>21.858974358974358</v>
      </c>
      <c r="AD491" s="11">
        <f>IF(AB491="","",MAX(Z491,W491)/AB491)</f>
        <v>4778.0811528251816</v>
      </c>
      <c r="AE491" s="8">
        <f ca="1">IF(N491="","",IF(LOOKUP(YEAR(C491),Teuerung!$A$4:$A$29,Teuerung!$D$4:$D$29)="",0,LOOKUP(YEAR(C491),Teuerung!$A$4:$A$29,Teuerung!$D$4:$D$29)))</f>
        <v>0.29999999999999999</v>
      </c>
      <c r="AF491" s="7">
        <f t="shared" ca="1" si="12"/>
        <v>6551.8960000000006</v>
      </c>
      <c r="AG491" s="2"/>
      <c r="AH491" s="1"/>
      <c r="AI491" s="1"/>
    </row>
    <row r="492">
      <c r="A492" s="2"/>
      <c r="B492" s="2"/>
      <c r="C492" s="3">
        <v>41017</v>
      </c>
      <c r="D492" s="1"/>
      <c r="E492" s="4" t="s">
        <v>51</v>
      </c>
      <c r="H492" s="4" t="s">
        <v>51</v>
      </c>
      <c r="K492" s="6">
        <v>0.26000000000000001</v>
      </c>
      <c r="L492" s="6">
        <v>0.59999999999999998</v>
      </c>
      <c r="M492" s="6">
        <v>8.8000000000000007</v>
      </c>
      <c r="N492" s="7">
        <v>2513</v>
      </c>
      <c r="P492" s="1">
        <v>1</v>
      </c>
      <c r="Q492" s="2" t="s">
        <v>53</v>
      </c>
      <c r="R492" s="4" t="s">
        <v>51</v>
      </c>
      <c r="T492" s="7">
        <v>4619</v>
      </c>
      <c r="U492" s="8">
        <v>0.27000000000000002</v>
      </c>
      <c r="W492" s="7">
        <f>IF(R492="","",(T492*(1-U492)*(1+AE492))+V492)</f>
        <v>4383.4309999999996</v>
      </c>
      <c r="Z492" s="9" t="str">
        <f>IF(S492="","",(X492*(1-Y492)*(1+AE492)))</f>
        <v/>
      </c>
      <c r="AA492" s="64">
        <f>IF(Eingabe!G492="x",libCalc!A492,IF(Eingabe!H492="x",libCalc!B492,IF(Eingabe!I492="x",libCalc!C492,"")))</f>
        <v>0.156</v>
      </c>
      <c r="AB492" s="5">
        <f>IF(AA492="","",AA492*M492)</f>
        <v>1.3728</v>
      </c>
      <c r="AC492" s="10">
        <f>IF(AA492="","",N492*1000/(AA492*1000000))</f>
        <v>16.108974358974358</v>
      </c>
      <c r="AD492" s="11">
        <f>IF(AB492="","",MAX(Z492,W492)/AB492)</f>
        <v>3193.0587121212116</v>
      </c>
      <c r="AE492" s="8">
        <f ca="1">IF(N492="","",IF(LOOKUP(YEAR(C492),Teuerung!$A$4:$A$29,Teuerung!$D$4:$D$29)="",0,LOOKUP(YEAR(C492),Teuerung!$A$4:$A$29,Teuerung!$D$4:$D$29)))</f>
        <v>0.29999999999999999</v>
      </c>
      <c r="AF492" s="7">
        <f t="shared" ca="1" si="12"/>
        <v>4383.4309999999996</v>
      </c>
      <c r="AG492" s="2"/>
      <c r="AH492" s="1"/>
      <c r="AI492" s="1"/>
    </row>
    <row r="493">
      <c r="A493" s="2"/>
      <c r="B493" s="2"/>
      <c r="C493" s="3">
        <v>41017</v>
      </c>
      <c r="D493" s="1"/>
      <c r="E493" s="4" t="s">
        <v>51</v>
      </c>
      <c r="H493" s="4" t="s">
        <v>51</v>
      </c>
      <c r="K493" s="6">
        <v>0.26000000000000001</v>
      </c>
      <c r="L493" s="6">
        <v>0.59999999999999998</v>
      </c>
      <c r="M493" s="6">
        <v>8.8100000000000005</v>
      </c>
      <c r="N493" s="7">
        <v>1596</v>
      </c>
      <c r="P493" s="1">
        <v>1</v>
      </c>
      <c r="Q493" s="2" t="s">
        <v>53</v>
      </c>
      <c r="R493" s="4" t="s">
        <v>51</v>
      </c>
      <c r="T493" s="7">
        <v>3533</v>
      </c>
      <c r="U493" s="8">
        <v>0.27000000000000002</v>
      </c>
      <c r="W493" s="7">
        <f>IF(R493="","",(T493*(1-U493)*(1+AE493))+V493)</f>
        <v>3352.8170000000005</v>
      </c>
      <c r="Z493" s="9" t="str">
        <f>IF(S493="","",(X493*(1-Y493)*(1+AE493)))</f>
        <v/>
      </c>
      <c r="AA493" s="64">
        <f>IF(Eingabe!G493="x",libCalc!A493,IF(Eingabe!H493="x",libCalc!B493,IF(Eingabe!I493="x",libCalc!C493,"")))</f>
        <v>0.156</v>
      </c>
      <c r="AB493" s="5">
        <f>IF(AA493="","",AA493*M493)</f>
        <v>1.37436</v>
      </c>
      <c r="AC493" s="10">
        <f>IF(AA493="","",N493*1000/(AA493*1000000))</f>
        <v>10.23076923076923</v>
      </c>
      <c r="AD493" s="11">
        <f>IF(AB493="","",MAX(Z493,W493)/AB493)</f>
        <v>2439.547862277715</v>
      </c>
      <c r="AE493" s="8">
        <f ca="1">IF(N493="","",IF(LOOKUP(YEAR(C493),Teuerung!$A$4:$A$29,Teuerung!$D$4:$D$29)="",0,LOOKUP(YEAR(C493),Teuerung!$A$4:$A$29,Teuerung!$D$4:$D$29)))</f>
        <v>0.29999999999999999</v>
      </c>
      <c r="AF493" s="7">
        <f t="shared" ca="1" si="12"/>
        <v>3352.8170000000005</v>
      </c>
      <c r="AG493" s="2"/>
      <c r="AH493" s="1"/>
      <c r="AI493" s="1"/>
    </row>
    <row r="494">
      <c r="A494" s="2"/>
      <c r="B494" s="2"/>
      <c r="C494" s="3">
        <v>41017</v>
      </c>
      <c r="D494" s="1"/>
      <c r="E494" s="4" t="s">
        <v>51</v>
      </c>
      <c r="H494" s="4" t="s">
        <v>51</v>
      </c>
      <c r="K494" s="6">
        <v>0.26000000000000001</v>
      </c>
      <c r="L494" s="6">
        <v>0.59999999999999998</v>
      </c>
      <c r="M494" s="6">
        <v>8.8300000000000001</v>
      </c>
      <c r="N494" s="7">
        <v>2375</v>
      </c>
      <c r="P494" s="1">
        <v>1</v>
      </c>
      <c r="Q494" s="2" t="s">
        <v>53</v>
      </c>
      <c r="R494" s="4" t="s">
        <v>51</v>
      </c>
      <c r="T494" s="7">
        <v>4633</v>
      </c>
      <c r="U494" s="8">
        <v>0.27000000000000002</v>
      </c>
      <c r="W494" s="7">
        <f>IF(R494="","",(T494*(1-U494)*(1+AE494))+V494)</f>
        <v>4396.7169999999996</v>
      </c>
      <c r="Z494" s="9" t="str">
        <f>IF(S494="","",(X494*(1-Y494)*(1+AE494)))</f>
        <v/>
      </c>
      <c r="AA494" s="64">
        <f>IF(Eingabe!G494="x",libCalc!A494,IF(Eingabe!H494="x",libCalc!B494,IF(Eingabe!I494="x",libCalc!C494,"")))</f>
        <v>0.156</v>
      </c>
      <c r="AB494" s="5">
        <f>IF(AA494="","",AA494*M494)</f>
        <v>1.37748</v>
      </c>
      <c r="AC494" s="10">
        <f>IF(AA494="","",N494*1000/(AA494*1000000))</f>
        <v>15.224358974358974</v>
      </c>
      <c r="AD494" s="11">
        <f>IF(AB494="","",MAX(Z494,W494)/AB494)</f>
        <v>3191.8554171385426</v>
      </c>
      <c r="AE494" s="8">
        <f ca="1">IF(N494="","",IF(LOOKUP(YEAR(C494),Teuerung!$A$4:$A$29,Teuerung!$D$4:$D$29)="",0,LOOKUP(YEAR(C494),Teuerung!$A$4:$A$29,Teuerung!$D$4:$D$29)))</f>
        <v>0.29999999999999999</v>
      </c>
      <c r="AF494" s="7">
        <f t="shared" ca="1" si="12"/>
        <v>4396.7169999999996</v>
      </c>
      <c r="AG494" s="2"/>
      <c r="AH494" s="1"/>
      <c r="AI494" s="1"/>
    </row>
    <row r="495">
      <c r="A495" s="2"/>
      <c r="B495" s="2"/>
      <c r="C495" s="3">
        <v>41017</v>
      </c>
      <c r="D495" s="1"/>
      <c r="E495" s="4" t="s">
        <v>51</v>
      </c>
      <c r="H495" s="4" t="s">
        <v>51</v>
      </c>
      <c r="K495" s="6">
        <v>0.26000000000000001</v>
      </c>
      <c r="L495" s="6">
        <v>0.59999999999999998</v>
      </c>
      <c r="M495" s="6">
        <v>8.8399999999999999</v>
      </c>
      <c r="N495" s="7">
        <v>2696</v>
      </c>
      <c r="P495" s="1">
        <v>1</v>
      </c>
      <c r="Q495" s="2" t="s">
        <v>53</v>
      </c>
      <c r="R495" s="4" t="s">
        <v>51</v>
      </c>
      <c r="T495" s="7">
        <v>5112</v>
      </c>
      <c r="U495" s="8">
        <v>0.27000000000000002</v>
      </c>
      <c r="W495" s="7">
        <f>IF(R495="","",(T495*(1-U495)*(1+AE495))+V495)</f>
        <v>4851.2879999999996</v>
      </c>
      <c r="Z495" s="9" t="str">
        <f>IF(S495="","",(X495*(1-Y495)*(1+AE495)))</f>
        <v/>
      </c>
      <c r="AA495" s="64">
        <f>IF(Eingabe!G495="x",libCalc!A495,IF(Eingabe!H495="x",libCalc!B495,IF(Eingabe!I495="x",libCalc!C495,"")))</f>
        <v>0.156</v>
      </c>
      <c r="AB495" s="5">
        <f>IF(AA495="","",AA495*M495)</f>
        <v>1.37904</v>
      </c>
      <c r="AC495" s="10">
        <f>IF(AA495="","",N495*1000/(AA495*1000000))</f>
        <v>17.282051282051281</v>
      </c>
      <c r="AD495" s="11">
        <f>IF(AB495="","",MAX(Z495,W495)/AB495)</f>
        <v>3517.8733031674205</v>
      </c>
      <c r="AE495" s="8">
        <f ca="1">IF(N495="","",IF(LOOKUP(YEAR(C495),Teuerung!$A$4:$A$29,Teuerung!$D$4:$D$29)="",0,LOOKUP(YEAR(C495),Teuerung!$A$4:$A$29,Teuerung!$D$4:$D$29)))</f>
        <v>0.29999999999999999</v>
      </c>
      <c r="AF495" s="7">
        <f t="shared" ca="1" si="12"/>
        <v>4851.2879999999996</v>
      </c>
      <c r="AG495" s="2"/>
      <c r="AH495" s="1"/>
      <c r="AI495" s="1"/>
    </row>
    <row r="496">
      <c r="A496" s="2"/>
      <c r="B496" s="2"/>
      <c r="C496" s="3">
        <v>41017</v>
      </c>
      <c r="D496" s="1"/>
      <c r="E496" s="4" t="s">
        <v>51</v>
      </c>
      <c r="H496" s="4" t="s">
        <v>51</v>
      </c>
      <c r="K496" s="6">
        <v>0.26000000000000001</v>
      </c>
      <c r="L496" s="6">
        <v>0.59999999999999998</v>
      </c>
      <c r="M496" s="6">
        <v>8.8499999999999996</v>
      </c>
      <c r="N496" s="7">
        <v>1260</v>
      </c>
      <c r="P496" s="1">
        <v>1</v>
      </c>
      <c r="Q496" s="2" t="s">
        <v>53</v>
      </c>
      <c r="R496" s="4" t="s">
        <v>51</v>
      </c>
      <c r="T496" s="7">
        <v>3177</v>
      </c>
      <c r="U496" s="8">
        <v>0.27000000000000002</v>
      </c>
      <c r="W496" s="7">
        <f>IF(R496="","",(T496*(1-U496)*(1+AE496))+V496)</f>
        <v>3014.973</v>
      </c>
      <c r="Z496" s="9" t="str">
        <f>IF(S496="","",(X496*(1-Y496)*(1+AE496)))</f>
        <v/>
      </c>
      <c r="AA496" s="64">
        <f>IF(Eingabe!G496="x",libCalc!A496,IF(Eingabe!H496="x",libCalc!B496,IF(Eingabe!I496="x",libCalc!C496,"")))</f>
        <v>0.156</v>
      </c>
      <c r="AB496" s="5">
        <f>IF(AA496="","",AA496*M496)</f>
        <v>1.3806</v>
      </c>
      <c r="AC496" s="10">
        <f>IF(AA496="","",N496*1000/(AA496*1000000))</f>
        <v>8.0769230769230766</v>
      </c>
      <c r="AD496" s="11">
        <f>IF(AB496="","",MAX(Z496,W496)/AB496)</f>
        <v>2183.8135593220336</v>
      </c>
      <c r="AE496" s="8">
        <f ca="1">IF(N496="","",IF(LOOKUP(YEAR(C496),Teuerung!$A$4:$A$29,Teuerung!$D$4:$D$29)="",0,LOOKUP(YEAR(C496),Teuerung!$A$4:$A$29,Teuerung!$D$4:$D$29)))</f>
        <v>0.29999999999999999</v>
      </c>
      <c r="AF496" s="7">
        <f t="shared" ca="1" si="12"/>
        <v>3014.973</v>
      </c>
      <c r="AG496" s="2"/>
      <c r="AH496" s="1"/>
      <c r="AI496" s="1"/>
    </row>
    <row r="497">
      <c r="A497" s="2"/>
      <c r="B497" s="2"/>
      <c r="C497" s="3">
        <v>41017</v>
      </c>
      <c r="D497" s="1"/>
      <c r="E497" s="4" t="s">
        <v>51</v>
      </c>
      <c r="H497" s="4" t="s">
        <v>51</v>
      </c>
      <c r="K497" s="6">
        <v>0.26000000000000001</v>
      </c>
      <c r="L497" s="6">
        <v>0.59999999999999998</v>
      </c>
      <c r="M497" s="6">
        <v>8.8599999999999994</v>
      </c>
      <c r="N497" s="7">
        <v>2690</v>
      </c>
      <c r="P497" s="1">
        <v>1</v>
      </c>
      <c r="Q497" s="2" t="s">
        <v>53</v>
      </c>
      <c r="R497" s="4" t="s">
        <v>51</v>
      </c>
      <c r="T497" s="7">
        <v>5112</v>
      </c>
      <c r="U497" s="8">
        <v>0.27000000000000002</v>
      </c>
      <c r="W497" s="7">
        <f>IF(R497="","",(T497*(1-U497)*(1+AE497))+V497)</f>
        <v>4851.2879999999996</v>
      </c>
      <c r="Z497" s="9" t="str">
        <f>IF(S497="","",(X497*(1-Y497)*(1+AE497)))</f>
        <v/>
      </c>
      <c r="AA497" s="64">
        <f>IF(Eingabe!G497="x",libCalc!A497,IF(Eingabe!H497="x",libCalc!B497,IF(Eingabe!I497="x",libCalc!C497,"")))</f>
        <v>0.156</v>
      </c>
      <c r="AB497" s="5">
        <f>IF(AA497="","",AA497*M497)</f>
        <v>1.3821599999999998</v>
      </c>
      <c r="AC497" s="10">
        <f>IF(AA497="","",N497*1000/(AA497*1000000))</f>
        <v>17.243589743589745</v>
      </c>
      <c r="AD497" s="11">
        <f>IF(AB497="","",MAX(Z497,W497)/AB497)</f>
        <v>3509.9322799097067</v>
      </c>
      <c r="AE497" s="8">
        <f ca="1">IF(N497="","",IF(LOOKUP(YEAR(C497),Teuerung!$A$4:$A$29,Teuerung!$D$4:$D$29)="",0,LOOKUP(YEAR(C497),Teuerung!$A$4:$A$29,Teuerung!$D$4:$D$29)))</f>
        <v>0.29999999999999999</v>
      </c>
      <c r="AF497" s="7">
        <f t="shared" ca="1" si="12"/>
        <v>4851.2879999999996</v>
      </c>
      <c r="AG497" s="2"/>
      <c r="AH497" s="1"/>
      <c r="AI497" s="1"/>
    </row>
    <row r="498">
      <c r="A498" s="2"/>
      <c r="B498" s="2"/>
      <c r="C498" s="3">
        <v>41017</v>
      </c>
      <c r="D498" s="1"/>
      <c r="E498" s="4" t="s">
        <v>51</v>
      </c>
      <c r="H498" s="4" t="s">
        <v>51</v>
      </c>
      <c r="K498" s="6">
        <v>0.26000000000000001</v>
      </c>
      <c r="L498" s="6">
        <v>0.59999999999999998</v>
      </c>
      <c r="M498" s="6">
        <v>8.8699999999999992</v>
      </c>
      <c r="N498" s="7">
        <v>2316</v>
      </c>
      <c r="P498" s="1">
        <v>1</v>
      </c>
      <c r="Q498" s="2" t="s">
        <v>53</v>
      </c>
      <c r="R498" s="4" t="s">
        <v>51</v>
      </c>
      <c r="T498" s="7">
        <v>4676</v>
      </c>
      <c r="U498" s="8">
        <v>0.27000000000000002</v>
      </c>
      <c r="W498" s="7">
        <f>IF(R498="","",(T498*(1-U498)*(1+AE498))+V498)</f>
        <v>4437.5240000000003</v>
      </c>
      <c r="Z498" s="9" t="str">
        <f>IF(S498="","",(X498*(1-Y498)*(1+AE498)))</f>
        <v/>
      </c>
      <c r="AA498" s="64">
        <f>IF(Eingabe!G498="x",libCalc!A498,IF(Eingabe!H498="x",libCalc!B498,IF(Eingabe!I498="x",libCalc!C498,"")))</f>
        <v>0.156</v>
      </c>
      <c r="AB498" s="5">
        <f>IF(AA498="","",AA498*M498)</f>
        <v>1.3837199999999998</v>
      </c>
      <c r="AC498" s="10">
        <f>IF(AA498="","",N498*1000/(AA498*1000000))</f>
        <v>14.846153846153847</v>
      </c>
      <c r="AD498" s="11">
        <f>IF(AB498="","",MAX(Z498,W498)/AB498)</f>
        <v>3206.9522735813612</v>
      </c>
      <c r="AE498" s="8">
        <f ca="1">IF(N498="","",IF(LOOKUP(YEAR(C498),Teuerung!$A$4:$A$29,Teuerung!$D$4:$D$29)="",0,LOOKUP(YEAR(C498),Teuerung!$A$4:$A$29,Teuerung!$D$4:$D$29)))</f>
        <v>0.29999999999999999</v>
      </c>
      <c r="AF498" s="7">
        <f t="shared" ca="1" si="12"/>
        <v>4437.5240000000003</v>
      </c>
      <c r="AG498" s="2"/>
      <c r="AH498" s="1"/>
      <c r="AI498" s="1"/>
    </row>
    <row r="499">
      <c r="A499" s="2"/>
      <c r="B499" s="2"/>
      <c r="C499" s="3">
        <v>41017</v>
      </c>
      <c r="D499" s="1"/>
      <c r="E499" s="4" t="s">
        <v>51</v>
      </c>
      <c r="H499" s="4" t="s">
        <v>51</v>
      </c>
      <c r="K499" s="6">
        <v>0.26000000000000001</v>
      </c>
      <c r="L499" s="6">
        <v>0.59999999999999998</v>
      </c>
      <c r="M499" s="6">
        <v>8.8900000000000006</v>
      </c>
      <c r="N499" s="7">
        <v>1477</v>
      </c>
      <c r="P499" s="1">
        <v>1</v>
      </c>
      <c r="Q499" s="2" t="s">
        <v>53</v>
      </c>
      <c r="R499" s="4" t="s">
        <v>51</v>
      </c>
      <c r="T499" s="7">
        <v>3394</v>
      </c>
      <c r="U499" s="8">
        <v>0.27000000000000002</v>
      </c>
      <c r="W499" s="7">
        <f>IF(R499="","",(T499*(1-U499)*(1+AE499))+V499)</f>
        <v>3220.9059999999999</v>
      </c>
      <c r="Z499" s="9" t="str">
        <f>IF(S499="","",(X499*(1-Y499)*(1+AE499)))</f>
        <v/>
      </c>
      <c r="AA499" s="64">
        <f>IF(Eingabe!G499="x",libCalc!A499,IF(Eingabe!H499="x",libCalc!B499,IF(Eingabe!I499="x",libCalc!C499,"")))</f>
        <v>0.156</v>
      </c>
      <c r="AB499" s="5">
        <f>IF(AA499="","",AA499*M499)</f>
        <v>1.3868400000000001</v>
      </c>
      <c r="AC499" s="10">
        <f>IF(AA499="","",N499*1000/(AA499*1000000))</f>
        <v>9.4679487179487172</v>
      </c>
      <c r="AD499" s="11">
        <f>IF(AB499="","",MAX(Z499,W499)/AB499)</f>
        <v>2322.4784401949755</v>
      </c>
      <c r="AE499" s="8">
        <f ca="1">IF(N499="","",IF(LOOKUP(YEAR(C499),Teuerung!$A$4:$A$29,Teuerung!$D$4:$D$29)="",0,LOOKUP(YEAR(C499),Teuerung!$A$4:$A$29,Teuerung!$D$4:$D$29)))</f>
        <v>0.29999999999999999</v>
      </c>
      <c r="AF499" s="7">
        <f t="shared" ca="1" si="12"/>
        <v>3220.9059999999999</v>
      </c>
      <c r="AG499" s="2"/>
      <c r="AH499" s="1"/>
      <c r="AI499" s="1"/>
    </row>
    <row r="500">
      <c r="A500" s="2"/>
      <c r="B500" s="2"/>
      <c r="C500" s="3">
        <v>41017</v>
      </c>
      <c r="D500" s="1"/>
      <c r="E500" s="4" t="s">
        <v>51</v>
      </c>
      <c r="H500" s="4" t="s">
        <v>51</v>
      </c>
      <c r="K500" s="6">
        <v>0.26000000000000001</v>
      </c>
      <c r="L500" s="6">
        <v>0.59999999999999998</v>
      </c>
      <c r="M500" s="6">
        <v>8.9000000000000004</v>
      </c>
      <c r="N500" s="7">
        <v>2189</v>
      </c>
      <c r="P500" s="1">
        <v>1</v>
      </c>
      <c r="Q500" s="2" t="s">
        <v>53</v>
      </c>
      <c r="R500" s="4" t="s">
        <v>51</v>
      </c>
      <c r="T500" s="7">
        <v>4240</v>
      </c>
      <c r="U500" s="8">
        <v>0.27000000000000002</v>
      </c>
      <c r="W500" s="7">
        <f>IF(R500="","",(T500*(1-U500)*(1+AE500))+V500)</f>
        <v>4023.7599999999998</v>
      </c>
      <c r="Z500" s="9" t="str">
        <f>IF(S500="","",(X500*(1-Y500)*(1+AE500)))</f>
        <v/>
      </c>
      <c r="AA500" s="64">
        <f>IF(Eingabe!G500="x",libCalc!A500,IF(Eingabe!H500="x",libCalc!B500,IF(Eingabe!I500="x",libCalc!C500,"")))</f>
        <v>0.156</v>
      </c>
      <c r="AB500" s="5">
        <f>IF(AA500="","",AA500*M500)</f>
        <v>1.3884000000000001</v>
      </c>
      <c r="AC500" s="10">
        <f>IF(AA500="","",N500*1000/(AA500*1000000))</f>
        <v>14.032051282051283</v>
      </c>
      <c r="AD500" s="11">
        <f>IF(AB500="","",MAX(Z500,W500)/AB500)</f>
        <v>2898.1273408239699</v>
      </c>
      <c r="AE500" s="8">
        <f ca="1">IF(N500="","",IF(LOOKUP(YEAR(C500),Teuerung!$A$4:$A$29,Teuerung!$D$4:$D$29)="",0,LOOKUP(YEAR(C500),Teuerung!$A$4:$A$29,Teuerung!$D$4:$D$29)))</f>
        <v>0.29999999999999999</v>
      </c>
      <c r="AF500" s="7">
        <f t="shared" ca="1" si="12"/>
        <v>4023.7599999999998</v>
      </c>
      <c r="AG500" s="2"/>
      <c r="AH500" s="1"/>
      <c r="AI500" s="1"/>
    </row>
    <row r="501">
      <c r="A501" s="2"/>
      <c r="B501" s="2"/>
      <c r="C501" s="3">
        <v>41017</v>
      </c>
      <c r="D501" s="1"/>
      <c r="E501" s="4" t="s">
        <v>51</v>
      </c>
      <c r="H501" s="4" t="s">
        <v>51</v>
      </c>
      <c r="K501" s="6">
        <v>0.26000000000000001</v>
      </c>
      <c r="L501" s="6">
        <v>0.59999999999999998</v>
      </c>
      <c r="M501" s="6">
        <v>8.9100000000000001</v>
      </c>
      <c r="N501" s="7">
        <v>2700</v>
      </c>
      <c r="P501" s="1">
        <v>1</v>
      </c>
      <c r="Q501" s="2" t="s">
        <v>53</v>
      </c>
      <c r="R501" s="4" t="s">
        <v>51</v>
      </c>
      <c r="T501" s="7">
        <v>5112</v>
      </c>
      <c r="U501" s="8">
        <v>0.27000000000000002</v>
      </c>
      <c r="W501" s="7">
        <f>IF(R501="","",(T501*(1-U501)*(1+AE501))+V501)</f>
        <v>4851.2879999999996</v>
      </c>
      <c r="Z501" s="9" t="str">
        <f>IF(S501="","",(X501*(1-Y501)*(1+AE501)))</f>
        <v/>
      </c>
      <c r="AA501" s="64">
        <f>IF(Eingabe!G501="x",libCalc!A501,IF(Eingabe!H501="x",libCalc!B501,IF(Eingabe!I501="x",libCalc!C501,"")))</f>
        <v>0.156</v>
      </c>
      <c r="AB501" s="5">
        <f>IF(AA501="","",AA501*M501)</f>
        <v>1.3899600000000001</v>
      </c>
      <c r="AC501" s="10">
        <f>IF(AA501="","",N501*1000/(AA501*1000000))</f>
        <v>17.307692307692307</v>
      </c>
      <c r="AD501" s="11">
        <f>IF(AB501="","",MAX(Z501,W501)/AB501)</f>
        <v>3490.2356902356896</v>
      </c>
      <c r="AE501" s="8">
        <f ca="1">IF(N501="","",IF(LOOKUP(YEAR(C501),Teuerung!$A$4:$A$29,Teuerung!$D$4:$D$29)="",0,LOOKUP(YEAR(C501),Teuerung!$A$4:$A$29,Teuerung!$D$4:$D$29)))</f>
        <v>0.29999999999999999</v>
      </c>
      <c r="AF501" s="7">
        <f t="shared" ca="1" si="12"/>
        <v>4851.2879999999996</v>
      </c>
      <c r="AG501" s="2"/>
      <c r="AH501" s="1"/>
      <c r="AI501" s="1"/>
    </row>
    <row r="502">
      <c r="A502" s="2"/>
      <c r="B502" s="2"/>
      <c r="C502" s="3">
        <v>41017</v>
      </c>
      <c r="D502" s="1"/>
      <c r="E502" s="4" t="s">
        <v>51</v>
      </c>
      <c r="H502" s="4" t="s">
        <v>51</v>
      </c>
      <c r="K502" s="6">
        <v>0.26000000000000001</v>
      </c>
      <c r="L502" s="6">
        <v>0.59999999999999998</v>
      </c>
      <c r="M502" s="6">
        <v>8.9199999999999999</v>
      </c>
      <c r="N502" s="7">
        <v>1259</v>
      </c>
      <c r="P502" s="1">
        <v>1</v>
      </c>
      <c r="Q502" s="2" t="s">
        <v>53</v>
      </c>
      <c r="R502" s="4" t="s">
        <v>51</v>
      </c>
      <c r="T502" s="7">
        <v>3240</v>
      </c>
      <c r="U502" s="8">
        <v>0.27000000000000002</v>
      </c>
      <c r="W502" s="7">
        <f>IF(R502="","",(T502*(1-U502)*(1+AE502))+V502)</f>
        <v>3074.7599999999998</v>
      </c>
      <c r="Z502" s="9" t="str">
        <f>IF(S502="","",(X502*(1-Y502)*(1+AE502)))</f>
        <v/>
      </c>
      <c r="AA502" s="64">
        <f>IF(Eingabe!G502="x",libCalc!A502,IF(Eingabe!H502="x",libCalc!B502,IF(Eingabe!I502="x",libCalc!C502,"")))</f>
        <v>0.156</v>
      </c>
      <c r="AB502" s="5">
        <f>IF(AA502="","",AA502*M502)</f>
        <v>1.3915200000000001</v>
      </c>
      <c r="AC502" s="10">
        <f>IF(AA502="","",N502*1000/(AA502*1000000))</f>
        <v>8.0705128205128212</v>
      </c>
      <c r="AD502" s="11">
        <f>IF(AB502="","",MAX(Z502,W502)/AB502)</f>
        <v>2209.641255605381</v>
      </c>
      <c r="AE502" s="8">
        <f ca="1">IF(N502="","",IF(LOOKUP(YEAR(C502),Teuerung!$A$4:$A$29,Teuerung!$D$4:$D$29)="",0,LOOKUP(YEAR(C502),Teuerung!$A$4:$A$29,Teuerung!$D$4:$D$29)))</f>
        <v>0.29999999999999999</v>
      </c>
      <c r="AF502" s="7">
        <f t="shared" ca="1" si="12"/>
        <v>3074.7599999999998</v>
      </c>
      <c r="AG502" s="2"/>
      <c r="AH502" s="1"/>
      <c r="AI502" s="1"/>
    </row>
    <row r="503">
      <c r="A503" s="2"/>
      <c r="B503" s="2"/>
      <c r="C503" s="3">
        <v>41017</v>
      </c>
      <c r="D503" s="1"/>
      <c r="E503" s="4" t="s">
        <v>51</v>
      </c>
      <c r="H503" s="4" t="s">
        <v>51</v>
      </c>
      <c r="K503" s="6">
        <v>0.26000000000000001</v>
      </c>
      <c r="L503" s="6">
        <v>0.59999999999999998</v>
      </c>
      <c r="M503" s="6">
        <v>8.9299999999999997</v>
      </c>
      <c r="N503" s="7">
        <v>2695</v>
      </c>
      <c r="P503" s="1">
        <v>1</v>
      </c>
      <c r="Q503" s="2" t="s">
        <v>53</v>
      </c>
      <c r="R503" s="4" t="s">
        <v>51</v>
      </c>
      <c r="T503" s="7">
        <v>5112</v>
      </c>
      <c r="U503" s="8">
        <v>0.27000000000000002</v>
      </c>
      <c r="W503" s="7">
        <f>IF(R503="","",(T503*(1-U503)*(1+AE503))+V503)</f>
        <v>4851.2879999999996</v>
      </c>
      <c r="Z503" s="9" t="str">
        <f>IF(S503="","",(X503*(1-Y503)*(1+AE503)))</f>
        <v/>
      </c>
      <c r="AA503" s="64">
        <f>IF(Eingabe!G503="x",libCalc!A503,IF(Eingabe!H503="x",libCalc!B503,IF(Eingabe!I503="x",libCalc!C503,"")))</f>
        <v>0.156</v>
      </c>
      <c r="AB503" s="5">
        <f>IF(AA503="","",AA503*M503)</f>
        <v>1.3930799999999999</v>
      </c>
      <c r="AC503" s="10">
        <f>IF(AA503="","",N503*1000/(AA503*1000000))</f>
        <v>17.275641025641026</v>
      </c>
      <c r="AD503" s="11">
        <f>IF(AB503="","",MAX(Z503,W503)/AB503)</f>
        <v>3482.4188129899217</v>
      </c>
      <c r="AE503" s="8">
        <f ca="1">IF(N503="","",IF(LOOKUP(YEAR(C503),Teuerung!$A$4:$A$29,Teuerung!$D$4:$D$29)="",0,LOOKUP(YEAR(C503),Teuerung!$A$4:$A$29,Teuerung!$D$4:$D$29)))</f>
        <v>0.29999999999999999</v>
      </c>
      <c r="AF503" s="7">
        <f t="shared" ca="1" si="12"/>
        <v>4851.2879999999996</v>
      </c>
      <c r="AG503" s="2"/>
      <c r="AH503" s="1"/>
      <c r="AI503" s="1"/>
    </row>
    <row r="504">
      <c r="A504" s="2"/>
      <c r="B504" s="2"/>
      <c r="C504" s="3">
        <v>41017</v>
      </c>
      <c r="D504" s="1"/>
      <c r="E504" s="4" t="s">
        <v>51</v>
      </c>
      <c r="H504" s="4" t="s">
        <v>51</v>
      </c>
      <c r="K504" s="6">
        <v>0.26000000000000001</v>
      </c>
      <c r="L504" s="6">
        <v>0.59999999999999998</v>
      </c>
      <c r="M504" s="6">
        <v>8.9399999999999995</v>
      </c>
      <c r="N504" s="7">
        <v>2209</v>
      </c>
      <c r="P504" s="1">
        <v>1</v>
      </c>
      <c r="Q504" s="2" t="s">
        <v>53</v>
      </c>
      <c r="R504" s="4" t="s">
        <v>51</v>
      </c>
      <c r="T504" s="7">
        <v>4714</v>
      </c>
      <c r="U504" s="8">
        <v>0.27000000000000002</v>
      </c>
      <c r="W504" s="7">
        <f>IF(R504="","",(T504*(1-U504)*(1+AE504))+V504)</f>
        <v>4473.5860000000002</v>
      </c>
      <c r="Z504" s="9" t="str">
        <f>IF(S504="","",(X504*(1-Y504)*(1+AE504)))</f>
        <v/>
      </c>
      <c r="AA504" s="64">
        <f>IF(Eingabe!G504="x",libCalc!A504,IF(Eingabe!H504="x",libCalc!B504,IF(Eingabe!I504="x",libCalc!C504,"")))</f>
        <v>0.156</v>
      </c>
      <c r="AB504" s="5">
        <f>IF(AA504="","",AA504*M504)</f>
        <v>1.3946399999999999</v>
      </c>
      <c r="AC504" s="10">
        <f>IF(AA504="","",N504*1000/(AA504*1000000))</f>
        <v>14.160256410256411</v>
      </c>
      <c r="AD504" s="11">
        <f>IF(AB504="","",MAX(Z504,W504)/AB504)</f>
        <v>3207.699478001492</v>
      </c>
      <c r="AE504" s="8">
        <f ca="1">IF(N504="","",IF(LOOKUP(YEAR(C504),Teuerung!$A$4:$A$29,Teuerung!$D$4:$D$29)="",0,LOOKUP(YEAR(C504),Teuerung!$A$4:$A$29,Teuerung!$D$4:$D$29)))</f>
        <v>0.29999999999999999</v>
      </c>
      <c r="AF504" s="7">
        <f t="shared" ca="1" si="12"/>
        <v>4473.5860000000002</v>
      </c>
      <c r="AG504" s="2"/>
      <c r="AH504" s="1"/>
      <c r="AI504" s="1"/>
    </row>
    <row r="505">
      <c r="A505" s="2"/>
      <c r="B505" s="2"/>
      <c r="C505" s="3">
        <v>41017</v>
      </c>
      <c r="D505" s="1"/>
      <c r="E505" s="4" t="s">
        <v>51</v>
      </c>
      <c r="H505" s="4" t="s">
        <v>51</v>
      </c>
      <c r="K505" s="6">
        <v>0.26000000000000001</v>
      </c>
      <c r="L505" s="6">
        <v>0.59999999999999998</v>
      </c>
      <c r="M505" s="6">
        <v>8.9499999999999993</v>
      </c>
      <c r="N505" s="7">
        <v>1349</v>
      </c>
      <c r="P505" s="1">
        <v>1</v>
      </c>
      <c r="Q505" s="2" t="s">
        <v>53</v>
      </c>
      <c r="R505" s="4" t="s">
        <v>51</v>
      </c>
      <c r="T505" s="7">
        <v>3422</v>
      </c>
      <c r="U505" s="8">
        <v>0.27000000000000002</v>
      </c>
      <c r="W505" s="7">
        <f>IF(R505="","",(T505*(1-U505)*(1+AE505))+V505)</f>
        <v>3247.4780000000001</v>
      </c>
      <c r="Z505" s="9" t="str">
        <f>IF(S505="","",(X505*(1-Y505)*(1+AE505)))</f>
        <v/>
      </c>
      <c r="AA505" s="64">
        <f>IF(Eingabe!G505="x",libCalc!A505,IF(Eingabe!H505="x",libCalc!B505,IF(Eingabe!I505="x",libCalc!C505,"")))</f>
        <v>0.156</v>
      </c>
      <c r="AB505" s="5">
        <f>IF(AA505="","",AA505*M505)</f>
        <v>1.3961999999999999</v>
      </c>
      <c r="AC505" s="10">
        <f>IF(AA505="","",N505*1000/(AA505*1000000))</f>
        <v>8.6474358974358978</v>
      </c>
      <c r="AD505" s="11">
        <f>IF(AB505="","",MAX(Z505,W505)/AB505)</f>
        <v>2325.9404096834269</v>
      </c>
      <c r="AE505" s="8">
        <f ca="1">IF(N505="","",IF(LOOKUP(YEAR(C505),Teuerung!$A$4:$A$29,Teuerung!$D$4:$D$29)="",0,LOOKUP(YEAR(C505),Teuerung!$A$4:$A$29,Teuerung!$D$4:$D$29)))</f>
        <v>0.29999999999999999</v>
      </c>
      <c r="AF505" s="7">
        <f t="shared" ca="1" si="12"/>
        <v>3247.4780000000001</v>
      </c>
      <c r="AG505" s="2"/>
      <c r="AH505" s="1"/>
      <c r="AI505" s="1"/>
    </row>
    <row r="506">
      <c r="A506" s="2"/>
      <c r="B506" s="2"/>
      <c r="C506" s="3">
        <v>41017</v>
      </c>
      <c r="D506" s="1"/>
      <c r="E506" s="4" t="s">
        <v>51</v>
      </c>
      <c r="H506" s="4" t="s">
        <v>51</v>
      </c>
      <c r="K506" s="6">
        <v>0.26000000000000001</v>
      </c>
      <c r="L506" s="6">
        <v>0.59999999999999998</v>
      </c>
      <c r="M506" s="6">
        <v>8.9700000000000006</v>
      </c>
      <c r="N506" s="7">
        <v>2169</v>
      </c>
      <c r="P506" s="1">
        <v>1</v>
      </c>
      <c r="Q506" s="2" t="s">
        <v>53</v>
      </c>
      <c r="R506" s="4" t="s">
        <v>51</v>
      </c>
      <c r="T506" s="7">
        <v>4714</v>
      </c>
      <c r="U506" s="8">
        <v>0.27000000000000002</v>
      </c>
      <c r="W506" s="7">
        <f>IF(R506="","",(T506*(1-U506)*(1+AE506))+V506)</f>
        <v>4473.5860000000002</v>
      </c>
      <c r="Z506" s="9" t="str">
        <f>IF(S506="","",(X506*(1-Y506)*(1+AE506)))</f>
        <v/>
      </c>
      <c r="AA506" s="64">
        <f>IF(Eingabe!G506="x",libCalc!A506,IF(Eingabe!H506="x",libCalc!B506,IF(Eingabe!I506="x",libCalc!C506,"")))</f>
        <v>0.156</v>
      </c>
      <c r="AB506" s="5">
        <f>IF(AA506="","",AA506*M506)</f>
        <v>1.3993200000000001</v>
      </c>
      <c r="AC506" s="10">
        <f>IF(AA506="","",N506*1000/(AA506*1000000))</f>
        <v>13.903846153846153</v>
      </c>
      <c r="AD506" s="11">
        <f>IF(AB506="","",MAX(Z506,W506)/AB506)</f>
        <v>3196.9713861018208</v>
      </c>
      <c r="AE506" s="8">
        <f ca="1">IF(N506="","",IF(LOOKUP(YEAR(C506),Teuerung!$A$4:$A$29,Teuerung!$D$4:$D$29)="",0,LOOKUP(YEAR(C506),Teuerung!$A$4:$A$29,Teuerung!$D$4:$D$29)))</f>
        <v>0.29999999999999999</v>
      </c>
      <c r="AF506" s="7">
        <f t="shared" ca="1" si="12"/>
        <v>4473.5860000000002</v>
      </c>
      <c r="AG506" s="2"/>
      <c r="AH506" s="1"/>
      <c r="AI506" s="1"/>
    </row>
    <row r="507">
      <c r="A507" s="2"/>
      <c r="B507" s="2"/>
      <c r="C507" s="3">
        <v>41017</v>
      </c>
      <c r="D507" s="1"/>
      <c r="E507" s="4" t="s">
        <v>51</v>
      </c>
      <c r="H507" s="4" t="s">
        <v>51</v>
      </c>
      <c r="K507" s="6">
        <v>0.26000000000000001</v>
      </c>
      <c r="L507" s="6">
        <v>0.59999999999999998</v>
      </c>
      <c r="M507" s="6">
        <v>8.9800000000000004</v>
      </c>
      <c r="N507" s="7">
        <v>2747</v>
      </c>
      <c r="P507" s="1">
        <v>1</v>
      </c>
      <c r="Q507" s="2" t="s">
        <v>53</v>
      </c>
      <c r="R507" s="4" t="s">
        <v>51</v>
      </c>
      <c r="T507" s="7">
        <v>5154</v>
      </c>
      <c r="U507" s="8">
        <v>0.27000000000000002</v>
      </c>
      <c r="W507" s="7">
        <f>IF(R507="","",(T507*(1-U507)*(1+AE507))+V507)</f>
        <v>4891.1460000000006</v>
      </c>
      <c r="Z507" s="9" t="str">
        <f>IF(S507="","",(X507*(1-Y507)*(1+AE507)))</f>
        <v/>
      </c>
      <c r="AA507" s="64">
        <f>IF(Eingabe!G507="x",libCalc!A507,IF(Eingabe!H507="x",libCalc!B507,IF(Eingabe!I507="x",libCalc!C507,"")))</f>
        <v>0.156</v>
      </c>
      <c r="AB507" s="5">
        <f>IF(AA507="","",AA507*M507)</f>
        <v>1.4008800000000001</v>
      </c>
      <c r="AC507" s="10">
        <f>IF(AA507="","",N507*1000/(AA507*1000000))</f>
        <v>17.608974358974358</v>
      </c>
      <c r="AD507" s="11">
        <f>IF(AB507="","",MAX(Z507,W507)/AB507)</f>
        <v>3491.4810690423164</v>
      </c>
      <c r="AE507" s="8">
        <f ca="1">IF(N507="","",IF(LOOKUP(YEAR(C507),Teuerung!$A$4:$A$29,Teuerung!$D$4:$D$29)="",0,LOOKUP(YEAR(C507),Teuerung!$A$4:$A$29,Teuerung!$D$4:$D$29)))</f>
        <v>0.29999999999999999</v>
      </c>
      <c r="AF507" s="7">
        <f t="shared" ca="1" si="12"/>
        <v>4891.1460000000006</v>
      </c>
      <c r="AG507" s="2"/>
      <c r="AH507" s="1"/>
      <c r="AI507" s="1"/>
    </row>
    <row r="508">
      <c r="A508" s="2"/>
      <c r="B508" s="2"/>
      <c r="C508" s="3">
        <v>41017</v>
      </c>
      <c r="D508" s="1"/>
      <c r="E508" s="4" t="s">
        <v>51</v>
      </c>
      <c r="H508" s="4" t="s">
        <v>51</v>
      </c>
      <c r="K508" s="6">
        <v>0.26000000000000001</v>
      </c>
      <c r="L508" s="6">
        <v>0.59999999999999998</v>
      </c>
      <c r="M508" s="6">
        <v>8.9900000000000002</v>
      </c>
      <c r="N508" s="7">
        <v>1601</v>
      </c>
      <c r="P508" s="1">
        <v>1</v>
      </c>
      <c r="Q508" s="2" t="s">
        <v>53</v>
      </c>
      <c r="R508" s="4" t="s">
        <v>51</v>
      </c>
      <c r="T508" s="7">
        <v>3602</v>
      </c>
      <c r="U508" s="8">
        <v>0.27000000000000002</v>
      </c>
      <c r="W508" s="7">
        <f>IF(R508="","",(T508*(1-U508)*(1+AE508))+V508)</f>
        <v>3418.2980000000002</v>
      </c>
      <c r="Z508" s="9" t="str">
        <f>IF(S508="","",(X508*(1-Y508)*(1+AE508)))</f>
        <v/>
      </c>
      <c r="AA508" s="64">
        <f>IF(Eingabe!G508="x",libCalc!A508,IF(Eingabe!H508="x",libCalc!B508,IF(Eingabe!I508="x",libCalc!C508,"")))</f>
        <v>0.156</v>
      </c>
      <c r="AB508" s="5">
        <f>IF(AA508="","",AA508*M508)</f>
        <v>1.4024400000000001</v>
      </c>
      <c r="AC508" s="10">
        <f>IF(AA508="","",N508*1000/(AA508*1000000))</f>
        <v>10.262820512820513</v>
      </c>
      <c r="AD508" s="11">
        <f>IF(AB508="","",MAX(Z508,W508)/AB508)</f>
        <v>2437.3934000741565</v>
      </c>
      <c r="AE508" s="8">
        <f ca="1">IF(N508="","",IF(LOOKUP(YEAR(C508),Teuerung!$A$4:$A$29,Teuerung!$D$4:$D$29)="",0,LOOKUP(YEAR(C508),Teuerung!$A$4:$A$29,Teuerung!$D$4:$D$29)))</f>
        <v>0.29999999999999999</v>
      </c>
      <c r="AF508" s="7">
        <f t="shared" ca="1" si="12"/>
        <v>3418.2980000000002</v>
      </c>
      <c r="AG508" s="2"/>
      <c r="AH508" s="1"/>
      <c r="AI508" s="1"/>
    </row>
    <row r="509">
      <c r="A509" s="2"/>
      <c r="B509" s="2"/>
      <c r="C509" s="3">
        <v>41017</v>
      </c>
      <c r="D509" s="1"/>
      <c r="E509" s="4" t="s">
        <v>51</v>
      </c>
      <c r="H509" s="4" t="s">
        <v>51</v>
      </c>
      <c r="K509" s="6">
        <v>0.26000000000000001</v>
      </c>
      <c r="L509" s="6">
        <v>0.59999999999999998</v>
      </c>
      <c r="M509" s="6">
        <v>9</v>
      </c>
      <c r="N509" s="7">
        <v>2735</v>
      </c>
      <c r="P509" s="1">
        <v>1</v>
      </c>
      <c r="Q509" s="2" t="s">
        <v>53</v>
      </c>
      <c r="R509" s="4" t="s">
        <v>51</v>
      </c>
      <c r="T509" s="7">
        <v>5154</v>
      </c>
      <c r="U509" s="8">
        <v>0.27000000000000002</v>
      </c>
      <c r="W509" s="7">
        <f>IF(R509="","",(T509*(1-U509)*(1+AE509))+V509)</f>
        <v>4891.1460000000006</v>
      </c>
      <c r="Z509" s="9" t="str">
        <f>IF(S509="","",(X509*(1-Y509)*(1+AE509)))</f>
        <v/>
      </c>
      <c r="AA509" s="64">
        <f>IF(Eingabe!G509="x",libCalc!A509,IF(Eingabe!H509="x",libCalc!B509,IF(Eingabe!I509="x",libCalc!C509,"")))</f>
        <v>0.156</v>
      </c>
      <c r="AB509" s="5">
        <f>IF(AA509="","",AA509*M509)</f>
        <v>1.4039999999999999</v>
      </c>
      <c r="AC509" s="10">
        <f>IF(AA509="","",N509*1000/(AA509*1000000))</f>
        <v>17.532051282051281</v>
      </c>
      <c r="AD509" s="11">
        <f>IF(AB509="","",MAX(Z509,W509)/AB509)</f>
        <v>3483.7222222222231</v>
      </c>
      <c r="AE509" s="8">
        <f ca="1">IF(N509="","",IF(LOOKUP(YEAR(C509),Teuerung!$A$4:$A$29,Teuerung!$D$4:$D$29)="",0,LOOKUP(YEAR(C509),Teuerung!$A$4:$A$29,Teuerung!$D$4:$D$29)))</f>
        <v>0.29999999999999999</v>
      </c>
      <c r="AF509" s="7">
        <f t="shared" ca="1" si="12"/>
        <v>4891.1460000000006</v>
      </c>
      <c r="AG509" s="2"/>
      <c r="AH509" s="1"/>
      <c r="AI509" s="1"/>
    </row>
    <row r="510">
      <c r="A510" s="2"/>
      <c r="B510" s="2"/>
      <c r="C510" s="3">
        <v>41017</v>
      </c>
      <c r="D510" s="1"/>
      <c r="E510" s="4" t="s">
        <v>51</v>
      </c>
      <c r="H510" s="4" t="s">
        <v>51</v>
      </c>
      <c r="K510" s="6">
        <v>0.26000000000000001</v>
      </c>
      <c r="L510" s="6">
        <v>0.59999999999999998</v>
      </c>
      <c r="M510" s="6">
        <v>9.0099999999999998</v>
      </c>
      <c r="N510" s="7">
        <v>2208</v>
      </c>
      <c r="P510" s="1">
        <v>1</v>
      </c>
      <c r="Q510" s="2" t="s">
        <v>53</v>
      </c>
      <c r="R510" s="4" t="s">
        <v>51</v>
      </c>
      <c r="T510" s="7">
        <v>4714</v>
      </c>
      <c r="U510" s="8">
        <v>0.27000000000000002</v>
      </c>
      <c r="W510" s="7">
        <f>IF(R510="","",(T510*(1-U510)*(1+AE510))+V510)</f>
        <v>4473.5860000000002</v>
      </c>
      <c r="Z510" s="9" t="str">
        <f>IF(S510="","",(X510*(1-Y510)*(1+AE510)))</f>
        <v/>
      </c>
      <c r="AA510" s="64">
        <f>IF(Eingabe!G510="x",libCalc!A510,IF(Eingabe!H510="x",libCalc!B510,IF(Eingabe!I510="x",libCalc!C510,"")))</f>
        <v>0.156</v>
      </c>
      <c r="AB510" s="5">
        <f>IF(AA510="","",AA510*M510)</f>
        <v>1.4055599999999999</v>
      </c>
      <c r="AC510" s="10">
        <f>IF(AA510="","",N510*1000/(AA510*1000000))</f>
        <v>14.153846153846153</v>
      </c>
      <c r="AD510" s="11">
        <f>IF(AB510="","",MAX(Z510,W510)/AB510)</f>
        <v>3182.778394376619</v>
      </c>
      <c r="AE510" s="8">
        <f ca="1">IF(N510="","",IF(LOOKUP(YEAR(C510),Teuerung!$A$4:$A$29,Teuerung!$D$4:$D$29)="",0,LOOKUP(YEAR(C510),Teuerung!$A$4:$A$29,Teuerung!$D$4:$D$29)))</f>
        <v>0.29999999999999999</v>
      </c>
      <c r="AF510" s="7">
        <f t="shared" ca="1" si="12"/>
        <v>4473.5860000000002</v>
      </c>
      <c r="AG510" s="2"/>
      <c r="AH510" s="1"/>
      <c r="AI510" s="1"/>
    </row>
    <row r="511">
      <c r="A511" s="2"/>
      <c r="B511" s="2"/>
      <c r="C511" s="3">
        <v>41017</v>
      </c>
      <c r="D511" s="1"/>
      <c r="E511" s="4" t="s">
        <v>51</v>
      </c>
      <c r="H511" s="4" t="s">
        <v>51</v>
      </c>
      <c r="K511" s="6">
        <v>0.26000000000000001</v>
      </c>
      <c r="L511" s="6">
        <v>0.59999999999999998</v>
      </c>
      <c r="M511" s="6">
        <v>9.0199999999999996</v>
      </c>
      <c r="N511" s="7">
        <v>1394</v>
      </c>
      <c r="P511" s="1">
        <v>1</v>
      </c>
      <c r="Q511" s="2" t="s">
        <v>53</v>
      </c>
      <c r="R511" s="4" t="s">
        <v>51</v>
      </c>
      <c r="T511" s="7">
        <v>3439</v>
      </c>
      <c r="U511" s="8">
        <v>0.27000000000000002</v>
      </c>
      <c r="W511" s="7">
        <f>IF(R511="","",(T511*(1-U511)*(1+AE511))+V511)</f>
        <v>3263.6109999999999</v>
      </c>
      <c r="Z511" s="9" t="str">
        <f>IF(S511="","",(X511*(1-Y511)*(1+AE511)))</f>
        <v/>
      </c>
      <c r="AA511" s="64">
        <f>IF(Eingabe!G511="x",libCalc!A511,IF(Eingabe!H511="x",libCalc!B511,IF(Eingabe!I511="x",libCalc!C511,"")))</f>
        <v>0.156</v>
      </c>
      <c r="AB511" s="5">
        <f>IF(AA511="","",AA511*M511)</f>
        <v>1.4071199999999999</v>
      </c>
      <c r="AC511" s="10">
        <f>IF(AA511="","",N511*1000/(AA511*1000000))</f>
        <v>8.9358974358974361</v>
      </c>
      <c r="AD511" s="11">
        <f>IF(AB511="","",MAX(Z511,W511)/AB511)</f>
        <v>2319.3551367331856</v>
      </c>
      <c r="AE511" s="8">
        <f ca="1">IF(N511="","",IF(LOOKUP(YEAR(C511),Teuerung!$A$4:$A$29,Teuerung!$D$4:$D$29)="",0,LOOKUP(YEAR(C511),Teuerung!$A$4:$A$29,Teuerung!$D$4:$D$29)))</f>
        <v>0.29999999999999999</v>
      </c>
      <c r="AF511" s="7">
        <f t="shared" ca="1" si="12"/>
        <v>3263.6109999999999</v>
      </c>
      <c r="AG511" s="2"/>
      <c r="AH511" s="1"/>
      <c r="AI511" s="1"/>
    </row>
    <row r="512">
      <c r="A512" s="2"/>
      <c r="B512" s="2"/>
      <c r="C512" s="3">
        <v>41017</v>
      </c>
      <c r="D512" s="1"/>
      <c r="E512" s="4" t="s">
        <v>51</v>
      </c>
      <c r="H512" s="4" t="s">
        <v>51</v>
      </c>
      <c r="K512" s="6">
        <v>0.26000000000000001</v>
      </c>
      <c r="L512" s="6">
        <v>0.59999999999999998</v>
      </c>
      <c r="M512" s="6">
        <v>9.0399999999999991</v>
      </c>
      <c r="N512" s="7">
        <v>2199</v>
      </c>
      <c r="P512" s="1">
        <v>1</v>
      </c>
      <c r="Q512" s="2" t="s">
        <v>53</v>
      </c>
      <c r="R512" s="4" t="s">
        <v>51</v>
      </c>
      <c r="T512" s="7">
        <v>4295</v>
      </c>
      <c r="U512" s="8">
        <v>0.27000000000000002</v>
      </c>
      <c r="W512" s="7">
        <f>IF(R512="","",(T512*(1-U512)*(1+AE512))+V512)</f>
        <v>4075.9549999999999</v>
      </c>
      <c r="Z512" s="9" t="str">
        <f>IF(S512="","",(X512*(1-Y512)*(1+AE512)))</f>
        <v/>
      </c>
      <c r="AA512" s="64">
        <f>IF(Eingabe!G512="x",libCalc!A512,IF(Eingabe!H512="x",libCalc!B512,IF(Eingabe!I512="x",libCalc!C512,"")))</f>
        <v>0.156</v>
      </c>
      <c r="AB512" s="5">
        <f>IF(AA512="","",AA512*M512)</f>
        <v>1.4102399999999999</v>
      </c>
      <c r="AC512" s="10">
        <f>IF(AA512="","",N512*1000/(AA512*1000000))</f>
        <v>14.096153846153847</v>
      </c>
      <c r="AD512" s="11">
        <f>IF(AB512="","",MAX(Z512,W512)/AB512)</f>
        <v>2890.2562684365785</v>
      </c>
      <c r="AE512" s="8">
        <f ca="1">IF(N512="","",IF(LOOKUP(YEAR(C512),Teuerung!$A$4:$A$29,Teuerung!$D$4:$D$29)="",0,LOOKUP(YEAR(C512),Teuerung!$A$4:$A$29,Teuerung!$D$4:$D$29)))</f>
        <v>0.29999999999999999</v>
      </c>
      <c r="AF512" s="7">
        <f t="shared" ca="1" si="12"/>
        <v>4075.9549999999999</v>
      </c>
      <c r="AG512" s="2"/>
      <c r="AH512" s="1"/>
      <c r="AI512" s="1"/>
    </row>
    <row r="513">
      <c r="A513" s="2"/>
      <c r="B513" s="2"/>
      <c r="C513" s="3">
        <v>41017</v>
      </c>
      <c r="D513" s="1"/>
      <c r="E513" s="4" t="s">
        <v>51</v>
      </c>
      <c r="H513" s="4" t="s">
        <v>51</v>
      </c>
      <c r="K513" s="6">
        <v>0.26000000000000001</v>
      </c>
      <c r="L513" s="6">
        <v>0.59999999999999998</v>
      </c>
      <c r="M513" s="6">
        <v>9.0500000000000007</v>
      </c>
      <c r="N513" s="7">
        <v>3380</v>
      </c>
      <c r="P513" s="1">
        <v>1</v>
      </c>
      <c r="Q513" s="2" t="s">
        <v>53</v>
      </c>
      <c r="R513" s="4" t="s">
        <v>51</v>
      </c>
      <c r="T513" s="7">
        <v>4737</v>
      </c>
      <c r="U513" s="8">
        <v>0.27000000000000002</v>
      </c>
      <c r="W513" s="7">
        <f>IF(R513="","",(T513*(1-U513)*(1+AE513))+V513)</f>
        <v>4495.4129999999996</v>
      </c>
      <c r="Z513" s="9" t="str">
        <f>IF(S513="","",(X513*(1-Y513)*(1+AE513)))</f>
        <v/>
      </c>
      <c r="AA513" s="64">
        <f>IF(Eingabe!G513="x",libCalc!A513,IF(Eingabe!H513="x",libCalc!B513,IF(Eingabe!I513="x",libCalc!C513,"")))</f>
        <v>0.156</v>
      </c>
      <c r="AB513" s="5">
        <f>IF(AA513="","",AA513*M513)</f>
        <v>1.4118000000000002</v>
      </c>
      <c r="AC513" s="10">
        <f>IF(AA513="","",N513*1000/(AA513*1000000))</f>
        <v>21.666666666666668</v>
      </c>
      <c r="AD513" s="11">
        <f>IF(AB513="","",MAX(Z513,W513)/AB513)</f>
        <v>3184.1712707182314</v>
      </c>
      <c r="AE513" s="8">
        <f ca="1">IF(N513="","",IF(LOOKUP(YEAR(C513),Teuerung!$A$4:$A$29,Teuerung!$D$4:$D$29)="",0,LOOKUP(YEAR(C513),Teuerung!$A$4:$A$29,Teuerung!$D$4:$D$29)))</f>
        <v>0.29999999999999999</v>
      </c>
      <c r="AF513" s="7">
        <f t="shared" ca="1" si="12"/>
        <v>4495.4129999999996</v>
      </c>
      <c r="AG513" s="2"/>
      <c r="AH513" s="1"/>
      <c r="AI513" s="1"/>
    </row>
    <row r="514">
      <c r="A514" s="2"/>
      <c r="B514" s="2"/>
      <c r="C514" s="3">
        <v>41017</v>
      </c>
      <c r="D514" s="1"/>
      <c r="E514" s="4" t="s">
        <v>51</v>
      </c>
      <c r="H514" s="4" t="s">
        <v>51</v>
      </c>
      <c r="K514" s="6">
        <v>0.20000000000000001</v>
      </c>
      <c r="L514" s="6">
        <v>0.20000000000000001</v>
      </c>
      <c r="M514" s="6">
        <v>3.0299999999999998</v>
      </c>
      <c r="N514" s="7">
        <v>700</v>
      </c>
      <c r="P514" s="1">
        <v>1</v>
      </c>
      <c r="Q514" s="2" t="s">
        <v>53</v>
      </c>
      <c r="R514" s="4" t="s">
        <v>51</v>
      </c>
      <c r="T514" s="7">
        <v>447</v>
      </c>
      <c r="U514" s="8">
        <v>0.27000000000000002</v>
      </c>
      <c r="W514" s="7">
        <f>IF(R514="","",(T514*(1-U514)*(1+AE514))+V514)</f>
        <v>424.20300000000003</v>
      </c>
      <c r="Z514" s="9" t="str">
        <f>IF(S514="","",(X514*(1-Y514)*(1+AE514)))</f>
        <v/>
      </c>
      <c r="AA514" s="64">
        <f>IF(Eingabe!G514="x",libCalc!A514,IF(Eingabe!H514="x",libCalc!B514,IF(Eingabe!I514="x",libCalc!C514,"")))</f>
        <v>0.040000000000000008</v>
      </c>
      <c r="AB514" s="5">
        <f>IF(AA514="","",AA514*M514)</f>
        <v>0.12120000000000002</v>
      </c>
      <c r="AC514" s="10">
        <f>IF(AA514="","",N514*1000/(AA514*1000000))</f>
        <v>17.499999999999996</v>
      </c>
      <c r="AD514" s="11">
        <f>IF(AB514="","",MAX(Z514,W514)/AB514)</f>
        <v>3500.0247524752472</v>
      </c>
      <c r="AE514" s="8">
        <f ca="1">IF(N514="","",IF(LOOKUP(YEAR(C514),Teuerung!$A$4:$A$29,Teuerung!$D$4:$D$29)="",0,LOOKUP(YEAR(C514),Teuerung!$A$4:$A$29,Teuerung!$D$4:$D$29)))</f>
        <v>0.29999999999999999</v>
      </c>
      <c r="AF514" s="7">
        <f t="shared" ca="1" si="12"/>
        <v>424.20300000000003</v>
      </c>
      <c r="AG514" s="2"/>
      <c r="AH514" s="1"/>
      <c r="AI514" s="1"/>
    </row>
    <row r="515">
      <c r="A515" s="2"/>
      <c r="B515" s="2"/>
      <c r="C515" s="3">
        <v>41017</v>
      </c>
      <c r="D515" s="1"/>
      <c r="E515" s="4" t="s">
        <v>51</v>
      </c>
      <c r="H515" s="4" t="s">
        <v>51</v>
      </c>
      <c r="K515" s="6">
        <v>0.20000000000000001</v>
      </c>
      <c r="L515" s="6">
        <v>0.20000000000000001</v>
      </c>
      <c r="M515" s="6">
        <v>3.0299999999999998</v>
      </c>
      <c r="N515" s="7">
        <v>700</v>
      </c>
      <c r="P515" s="1">
        <v>1</v>
      </c>
      <c r="Q515" s="2" t="s">
        <v>53</v>
      </c>
      <c r="R515" s="4" t="s">
        <v>51</v>
      </c>
      <c r="T515" s="7">
        <v>447</v>
      </c>
      <c r="U515" s="8">
        <v>0.27000000000000002</v>
      </c>
      <c r="W515" s="7">
        <f>IF(R515="","",(T515*(1-U515)*(1+AE515))+V515)</f>
        <v>424.20300000000003</v>
      </c>
      <c r="Z515" s="9" t="str">
        <f>IF(S515="","",(X515*(1-Y515)*(1+AE515)))</f>
        <v/>
      </c>
      <c r="AA515" s="64">
        <f>IF(Eingabe!G515="x",libCalc!A515,IF(Eingabe!H515="x",libCalc!B515,IF(Eingabe!I515="x",libCalc!C515,"")))</f>
        <v>0.040000000000000008</v>
      </c>
      <c r="AB515" s="5">
        <f>IF(AA515="","",AA515*M515)</f>
        <v>0.12120000000000002</v>
      </c>
      <c r="AC515" s="10">
        <f>IF(AA515="","",N515*1000/(AA515*1000000))</f>
        <v>17.499999999999996</v>
      </c>
      <c r="AD515" s="11">
        <f>IF(AB515="","",MAX(Z515,W515)/AB515)</f>
        <v>3500.0247524752472</v>
      </c>
      <c r="AE515" s="8">
        <f ca="1">IF(N515="","",IF(LOOKUP(YEAR(C515),Teuerung!$A$4:$A$29,Teuerung!$D$4:$D$29)="",0,LOOKUP(YEAR(C515),Teuerung!$A$4:$A$29,Teuerung!$D$4:$D$29)))</f>
        <v>0.29999999999999999</v>
      </c>
      <c r="AF515" s="7">
        <f t="shared" ca="1" si="12"/>
        <v>424.20300000000003</v>
      </c>
      <c r="AG515" s="2"/>
      <c r="AH515" s="1"/>
      <c r="AI515" s="1"/>
    </row>
    <row r="516">
      <c r="A516" s="2"/>
      <c r="B516" s="2"/>
      <c r="C516" s="3">
        <v>41017</v>
      </c>
      <c r="D516" s="1"/>
      <c r="E516" s="4" t="s">
        <v>51</v>
      </c>
      <c r="H516" s="4" t="s">
        <v>51</v>
      </c>
      <c r="K516" s="6">
        <v>0.20000000000000001</v>
      </c>
      <c r="L516" s="6">
        <v>0.20000000000000001</v>
      </c>
      <c r="M516" s="6">
        <v>3.0299999999999998</v>
      </c>
      <c r="N516" s="7">
        <v>700</v>
      </c>
      <c r="P516" s="1">
        <v>1</v>
      </c>
      <c r="Q516" s="2" t="s">
        <v>53</v>
      </c>
      <c r="R516" s="4" t="s">
        <v>51</v>
      </c>
      <c r="T516" s="7">
        <v>447</v>
      </c>
      <c r="U516" s="8">
        <v>0.27000000000000002</v>
      </c>
      <c r="W516" s="7">
        <f>IF(R516="","",(T516*(1-U516)*(1+AE516))+V516)</f>
        <v>424.20300000000003</v>
      </c>
      <c r="Z516" s="9" t="str">
        <f>IF(S516="","",(X516*(1-Y516)*(1+AE516)))</f>
        <v/>
      </c>
      <c r="AA516" s="64">
        <f>IF(Eingabe!G516="x",libCalc!A516,IF(Eingabe!H516="x",libCalc!B516,IF(Eingabe!I516="x",libCalc!C516,"")))</f>
        <v>0.040000000000000008</v>
      </c>
      <c r="AB516" s="5">
        <f>IF(AA516="","",AA516*M516)</f>
        <v>0.12120000000000002</v>
      </c>
      <c r="AC516" s="10">
        <f>IF(AA516="","",N516*1000/(AA516*1000000))</f>
        <v>17.499999999999996</v>
      </c>
      <c r="AD516" s="11">
        <f>IF(AB516="","",MAX(Z516,W516)/AB516)</f>
        <v>3500.0247524752472</v>
      </c>
      <c r="AE516" s="8">
        <f ca="1">IF(N516="","",IF(LOOKUP(YEAR(C516),Teuerung!$A$4:$A$29,Teuerung!$D$4:$D$29)="",0,LOOKUP(YEAR(C516),Teuerung!$A$4:$A$29,Teuerung!$D$4:$D$29)))</f>
        <v>0.29999999999999999</v>
      </c>
      <c r="AF516" s="7">
        <f t="shared" ca="1" si="12"/>
        <v>424.20300000000003</v>
      </c>
      <c r="AG516" s="2"/>
      <c r="AH516" s="1"/>
      <c r="AI516" s="1"/>
    </row>
    <row r="517">
      <c r="A517" s="2"/>
      <c r="B517" s="2"/>
      <c r="C517" s="3">
        <v>41017</v>
      </c>
      <c r="D517" s="1"/>
      <c r="E517" s="4" t="s">
        <v>51</v>
      </c>
      <c r="H517" s="4" t="s">
        <v>51</v>
      </c>
      <c r="K517" s="6">
        <v>0.20000000000000001</v>
      </c>
      <c r="L517" s="6">
        <v>0.20000000000000001</v>
      </c>
      <c r="M517" s="6">
        <v>3.0299999999999998</v>
      </c>
      <c r="N517" s="7">
        <v>1300</v>
      </c>
      <c r="P517" s="1">
        <v>1</v>
      </c>
      <c r="Q517" s="2" t="s">
        <v>53</v>
      </c>
      <c r="R517" s="4" t="s">
        <v>51</v>
      </c>
      <c r="T517" s="7">
        <v>547</v>
      </c>
      <c r="U517" s="8">
        <v>0.27000000000000002</v>
      </c>
      <c r="W517" s="7">
        <f>IF(R517="","",(T517*(1-U517)*(1+AE517))+V517)</f>
        <v>519.10300000000007</v>
      </c>
      <c r="Z517" s="9" t="str">
        <f>IF(S517="","",(X517*(1-Y517)*(1+AE517)))</f>
        <v/>
      </c>
      <c r="AA517" s="64">
        <f>IF(Eingabe!G517="x",libCalc!A517,IF(Eingabe!H517="x",libCalc!B517,IF(Eingabe!I517="x",libCalc!C517,"")))</f>
        <v>0.040000000000000008</v>
      </c>
      <c r="AB517" s="5">
        <f>IF(AA517="","",AA517*M517)</f>
        <v>0.12120000000000002</v>
      </c>
      <c r="AC517" s="10">
        <f>IF(AA517="","",N517*1000/(AA517*1000000))</f>
        <v>32.499999999999993</v>
      </c>
      <c r="AD517" s="11">
        <f>IF(AB517="","",MAX(Z517,W517)/AB517)</f>
        <v>4283.0280528052808</v>
      </c>
      <c r="AE517" s="8">
        <f ca="1">IF(N517="","",IF(LOOKUP(YEAR(C517),Teuerung!$A$4:$A$29,Teuerung!$D$4:$D$29)="",0,LOOKUP(YEAR(C517),Teuerung!$A$4:$A$29,Teuerung!$D$4:$D$29)))</f>
        <v>0.29999999999999999</v>
      </c>
      <c r="AF517" s="7">
        <f t="shared" ca="1" si="12"/>
        <v>519.10300000000007</v>
      </c>
      <c r="AG517" s="2"/>
      <c r="AH517" s="1"/>
      <c r="AI517" s="1"/>
    </row>
    <row r="518">
      <c r="A518" s="2"/>
      <c r="B518" s="2"/>
      <c r="C518" s="3">
        <v>41017</v>
      </c>
      <c r="D518" s="1"/>
      <c r="E518" s="4" t="s">
        <v>51</v>
      </c>
      <c r="H518" s="4" t="s">
        <v>51</v>
      </c>
      <c r="K518" s="6">
        <v>0.20000000000000001</v>
      </c>
      <c r="L518" s="6">
        <v>0.20000000000000001</v>
      </c>
      <c r="M518" s="6">
        <v>3.0299999999999998</v>
      </c>
      <c r="N518" s="7">
        <v>700</v>
      </c>
      <c r="P518" s="1">
        <v>1</v>
      </c>
      <c r="Q518" s="2" t="s">
        <v>53</v>
      </c>
      <c r="R518" s="4" t="s">
        <v>51</v>
      </c>
      <c r="T518" s="7">
        <v>447</v>
      </c>
      <c r="U518" s="8">
        <v>0.27000000000000002</v>
      </c>
      <c r="W518" s="7">
        <f>IF(R518="","",(T518*(1-U518)*(1+AE518))+V518)</f>
        <v>424.20300000000003</v>
      </c>
      <c r="Z518" s="9" t="str">
        <f>IF(S518="","",(X518*(1-Y518)*(1+AE518)))</f>
        <v/>
      </c>
      <c r="AA518" s="64">
        <f>IF(Eingabe!G518="x",libCalc!A518,IF(Eingabe!H518="x",libCalc!B518,IF(Eingabe!I518="x",libCalc!C518,"")))</f>
        <v>0.040000000000000008</v>
      </c>
      <c r="AB518" s="5">
        <f>IF(AA518="","",AA518*M518)</f>
        <v>0.12120000000000002</v>
      </c>
      <c r="AC518" s="10">
        <f>IF(AA518="","",N518*1000/(AA518*1000000))</f>
        <v>17.499999999999996</v>
      </c>
      <c r="AD518" s="11">
        <f>IF(AB518="","",MAX(Z518,W518)/AB518)</f>
        <v>3500.0247524752472</v>
      </c>
      <c r="AE518" s="8">
        <f ca="1">IF(N518="","",IF(LOOKUP(YEAR(C518),Teuerung!$A$4:$A$29,Teuerung!$D$4:$D$29)="",0,LOOKUP(YEAR(C518),Teuerung!$A$4:$A$29,Teuerung!$D$4:$D$29)))</f>
        <v>0.29999999999999999</v>
      </c>
      <c r="AF518" s="7">
        <f t="shared" ca="1" si="12"/>
        <v>424.20300000000003</v>
      </c>
      <c r="AG518" s="2"/>
      <c r="AH518" s="1"/>
      <c r="AI518" s="1"/>
    </row>
    <row r="519">
      <c r="A519" s="2"/>
      <c r="B519" s="2"/>
      <c r="C519" s="3">
        <v>41017</v>
      </c>
      <c r="D519" s="1"/>
      <c r="E519" s="4" t="s">
        <v>51</v>
      </c>
      <c r="H519" s="4" t="s">
        <v>51</v>
      </c>
      <c r="K519" s="6">
        <v>0.20000000000000001</v>
      </c>
      <c r="L519" s="6">
        <v>0.20000000000000001</v>
      </c>
      <c r="M519" s="6">
        <v>3.0299999999999998</v>
      </c>
      <c r="N519" s="7">
        <v>600</v>
      </c>
      <c r="P519" s="1">
        <v>1</v>
      </c>
      <c r="Q519" s="2" t="s">
        <v>53</v>
      </c>
      <c r="R519" s="4" t="s">
        <v>51</v>
      </c>
      <c r="T519" s="7">
        <v>447</v>
      </c>
      <c r="U519" s="8">
        <v>0.27000000000000002</v>
      </c>
      <c r="W519" s="7">
        <f>IF(R519="","",(T519*(1-U519)*(1+AE519))+V519)</f>
        <v>424.20300000000003</v>
      </c>
      <c r="Z519" s="9" t="str">
        <f>IF(S519="","",(X519*(1-Y519)*(1+AE519)))</f>
        <v/>
      </c>
      <c r="AA519" s="64">
        <f>IF(Eingabe!G519="x",libCalc!A519,IF(Eingabe!H519="x",libCalc!B519,IF(Eingabe!I519="x",libCalc!C519,"")))</f>
        <v>0.040000000000000008</v>
      </c>
      <c r="AB519" s="5">
        <f>IF(AA519="","",AA519*M519)</f>
        <v>0.12120000000000002</v>
      </c>
      <c r="AC519" s="10">
        <f>IF(AA519="","",N519*1000/(AA519*1000000))</f>
        <v>14.999999999999996</v>
      </c>
      <c r="AD519" s="11">
        <f>IF(AB519="","",MAX(Z519,W519)/AB519)</f>
        <v>3500.0247524752472</v>
      </c>
      <c r="AE519" s="8">
        <f ca="1">IF(N519="","",IF(LOOKUP(YEAR(C519),Teuerung!$A$4:$A$29,Teuerung!$D$4:$D$29)="",0,LOOKUP(YEAR(C519),Teuerung!$A$4:$A$29,Teuerung!$D$4:$D$29)))</f>
        <v>0.29999999999999999</v>
      </c>
      <c r="AF519" s="7">
        <f t="shared" ca="1" si="12"/>
        <v>424.20300000000003</v>
      </c>
      <c r="AG519" s="2"/>
      <c r="AH519" s="1"/>
      <c r="AI519" s="1"/>
    </row>
    <row r="520">
      <c r="A520" s="2"/>
      <c r="B520" s="2"/>
      <c r="C520" s="3">
        <v>41017</v>
      </c>
      <c r="D520" s="1"/>
      <c r="E520" s="4" t="s">
        <v>51</v>
      </c>
      <c r="H520" s="4" t="s">
        <v>51</v>
      </c>
      <c r="K520" s="6">
        <v>0.20000000000000001</v>
      </c>
      <c r="L520" s="6">
        <v>0.20000000000000001</v>
      </c>
      <c r="M520" s="6">
        <v>3.0299999999999998</v>
      </c>
      <c r="N520" s="7">
        <v>600</v>
      </c>
      <c r="P520" s="1">
        <v>1</v>
      </c>
      <c r="Q520" s="2" t="s">
        <v>53</v>
      </c>
      <c r="R520" s="4" t="s">
        <v>51</v>
      </c>
      <c r="T520" s="7">
        <v>447</v>
      </c>
      <c r="U520" s="8">
        <v>0.27000000000000002</v>
      </c>
      <c r="W520" s="7">
        <f>IF(R520="","",(T520*(1-U520)*(1+AE520))+V520)</f>
        <v>424.20300000000003</v>
      </c>
      <c r="Z520" s="9" t="str">
        <f>IF(S520="","",(X520*(1-Y520)*(1+AE520)))</f>
        <v/>
      </c>
      <c r="AA520" s="64">
        <f>IF(Eingabe!G520="x",libCalc!A520,IF(Eingabe!H520="x",libCalc!B520,IF(Eingabe!I520="x",libCalc!C520,"")))</f>
        <v>0.040000000000000008</v>
      </c>
      <c r="AB520" s="5">
        <f>IF(AA520="","",AA520*M520)</f>
        <v>0.12120000000000002</v>
      </c>
      <c r="AC520" s="10">
        <f>IF(AA520="","",N520*1000/(AA520*1000000))</f>
        <v>14.999999999999996</v>
      </c>
      <c r="AD520" s="11">
        <f>IF(AB520="","",MAX(Z520,W520)/AB520)</f>
        <v>3500.0247524752472</v>
      </c>
      <c r="AE520" s="8">
        <f ca="1">IF(N520="","",IF(LOOKUP(YEAR(C520),Teuerung!$A$4:$A$29,Teuerung!$D$4:$D$29)="",0,LOOKUP(YEAR(C520),Teuerung!$A$4:$A$29,Teuerung!$D$4:$D$29)))</f>
        <v>0.29999999999999999</v>
      </c>
      <c r="AF520" s="7">
        <f t="shared" ca="1" si="12"/>
        <v>424.20300000000003</v>
      </c>
      <c r="AG520" s="2"/>
      <c r="AH520" s="1"/>
      <c r="AI520" s="1"/>
    </row>
    <row r="521">
      <c r="A521" s="2"/>
      <c r="B521" s="2"/>
      <c r="C521" s="3">
        <v>41017</v>
      </c>
      <c r="D521" s="1"/>
      <c r="E521" s="4" t="s">
        <v>51</v>
      </c>
      <c r="H521" s="4" t="s">
        <v>51</v>
      </c>
      <c r="K521" s="6">
        <v>0.20000000000000001</v>
      </c>
      <c r="L521" s="6">
        <v>0.20000000000000001</v>
      </c>
      <c r="M521" s="6">
        <v>3.0299999999999998</v>
      </c>
      <c r="N521" s="7">
        <v>700</v>
      </c>
      <c r="P521" s="1">
        <v>1</v>
      </c>
      <c r="Q521" s="2" t="s">
        <v>53</v>
      </c>
      <c r="R521" s="4" t="s">
        <v>51</v>
      </c>
      <c r="T521" s="7">
        <v>447</v>
      </c>
      <c r="U521" s="8">
        <v>0.27000000000000002</v>
      </c>
      <c r="W521" s="7">
        <f>IF(R521="","",(T521*(1-U521)*(1+AE521))+V521)</f>
        <v>424.20300000000003</v>
      </c>
      <c r="Z521" s="9" t="str">
        <f>IF(S521="","",(X521*(1-Y521)*(1+AE521)))</f>
        <v/>
      </c>
      <c r="AA521" s="64">
        <f>IF(Eingabe!G521="x",libCalc!A521,IF(Eingabe!H521="x",libCalc!B521,IF(Eingabe!I521="x",libCalc!C521,"")))</f>
        <v>0.040000000000000008</v>
      </c>
      <c r="AB521" s="5">
        <f>IF(AA521="","",AA521*M521)</f>
        <v>0.12120000000000002</v>
      </c>
      <c r="AC521" s="10">
        <f>IF(AA521="","",N521*1000/(AA521*1000000))</f>
        <v>17.499999999999996</v>
      </c>
      <c r="AD521" s="11">
        <f>IF(AB521="","",MAX(Z521,W521)/AB521)</f>
        <v>3500.0247524752472</v>
      </c>
      <c r="AE521" s="8">
        <f ca="1">IF(N521="","",IF(LOOKUP(YEAR(C521),Teuerung!$A$4:$A$29,Teuerung!$D$4:$D$29)="",0,LOOKUP(YEAR(C521),Teuerung!$A$4:$A$29,Teuerung!$D$4:$D$29)))</f>
        <v>0.29999999999999999</v>
      </c>
      <c r="AF521" s="7">
        <f t="shared" ca="1" si="12"/>
        <v>424.20300000000003</v>
      </c>
      <c r="AG521" s="2"/>
      <c r="AH521" s="1"/>
      <c r="AI521" s="1"/>
    </row>
    <row r="522">
      <c r="A522" s="2"/>
      <c r="B522" s="2"/>
      <c r="C522" s="3">
        <v>41017</v>
      </c>
      <c r="D522" s="1"/>
      <c r="E522" s="4" t="s">
        <v>51</v>
      </c>
      <c r="H522" s="4" t="s">
        <v>51</v>
      </c>
      <c r="K522" s="6">
        <v>0.25</v>
      </c>
      <c r="L522" s="6">
        <v>0.25</v>
      </c>
      <c r="M522" s="6">
        <v>2.5899999999999999</v>
      </c>
      <c r="N522" s="7">
        <v>200</v>
      </c>
      <c r="P522" s="1">
        <v>1</v>
      </c>
      <c r="Q522" s="2" t="s">
        <v>53</v>
      </c>
      <c r="R522" s="4" t="s">
        <v>51</v>
      </c>
      <c r="T522" s="7">
        <v>475</v>
      </c>
      <c r="U522" s="8">
        <v>0.27000000000000002</v>
      </c>
      <c r="W522" s="7">
        <f>IF(R522="","",(T522*(1-U522)*(1+AE522))+V522)</f>
        <v>450.77500000000003</v>
      </c>
      <c r="Z522" s="9" t="str">
        <f>IF(S522="","",(X522*(1-Y522)*(1+AE522)))</f>
        <v/>
      </c>
      <c r="AA522" s="64">
        <f>IF(Eingabe!G522="x",libCalc!A522,IF(Eingabe!H522="x",libCalc!B522,IF(Eingabe!I522="x",libCalc!C522,"")))</f>
        <v>0.0625</v>
      </c>
      <c r="AB522" s="5">
        <f>IF(AA522="","",AA522*M522)</f>
        <v>0.16187499999999999</v>
      </c>
      <c r="AC522" s="10">
        <f>IF(AA522="","",N522*1000/(AA522*1000000))</f>
        <v>3.2000000000000002</v>
      </c>
      <c r="AD522" s="11">
        <f>IF(AB522="","",MAX(Z522,W522)/AB522)</f>
        <v>2784.7104247104253</v>
      </c>
      <c r="AE522" s="8">
        <f ca="1">IF(N522="","",IF(LOOKUP(YEAR(C522),Teuerung!$A$4:$A$29,Teuerung!$D$4:$D$29)="",0,LOOKUP(YEAR(C522),Teuerung!$A$4:$A$29,Teuerung!$D$4:$D$29)))</f>
        <v>0.29999999999999999</v>
      </c>
      <c r="AF522" s="7">
        <f t="shared" ca="1" si="12"/>
        <v>450.77500000000003</v>
      </c>
      <c r="AG522" s="2"/>
      <c r="AH522" s="1"/>
      <c r="AI522" s="1"/>
    </row>
    <row r="523">
      <c r="A523" s="2"/>
      <c r="B523" s="2"/>
      <c r="C523" s="3">
        <v>41017</v>
      </c>
      <c r="D523" s="1"/>
      <c r="E523" s="4" t="s">
        <v>51</v>
      </c>
      <c r="H523" s="4" t="s">
        <v>51</v>
      </c>
      <c r="K523" s="6">
        <v>0.25</v>
      </c>
      <c r="L523" s="6">
        <v>0.25</v>
      </c>
      <c r="M523" s="6">
        <v>2.5899999999999999</v>
      </c>
      <c r="N523" s="7">
        <v>300</v>
      </c>
      <c r="P523" s="1">
        <v>1</v>
      </c>
      <c r="Q523" s="2" t="s">
        <v>53</v>
      </c>
      <c r="R523" s="4" t="s">
        <v>51</v>
      </c>
      <c r="T523" s="7">
        <v>475</v>
      </c>
      <c r="U523" s="8">
        <v>0.27000000000000002</v>
      </c>
      <c r="W523" s="7">
        <f>IF(R523="","",(T523*(1-U523)*(1+AE523))+V523)</f>
        <v>450.77500000000003</v>
      </c>
      <c r="Z523" s="9" t="str">
        <f>IF(S523="","",(X523*(1-Y523)*(1+AE523)))</f>
        <v/>
      </c>
      <c r="AA523" s="64">
        <f>IF(Eingabe!G523="x",libCalc!A523,IF(Eingabe!H523="x",libCalc!B523,IF(Eingabe!I523="x",libCalc!C523,"")))</f>
        <v>0.0625</v>
      </c>
      <c r="AB523" s="5">
        <f>IF(AA523="","",AA523*M523)</f>
        <v>0.16187499999999999</v>
      </c>
      <c r="AC523" s="10">
        <f>IF(AA523="","",N523*1000/(AA523*1000000))</f>
        <v>4.7999999999999998</v>
      </c>
      <c r="AD523" s="11">
        <f>IF(AB523="","",MAX(Z523,W523)/AB523)</f>
        <v>2784.7104247104253</v>
      </c>
      <c r="AE523" s="8">
        <f ca="1">IF(N523="","",IF(LOOKUP(YEAR(C523),Teuerung!$A$4:$A$29,Teuerung!$D$4:$D$29)="",0,LOOKUP(YEAR(C523),Teuerung!$A$4:$A$29,Teuerung!$D$4:$D$29)))</f>
        <v>0.29999999999999999</v>
      </c>
      <c r="AF523" s="7">
        <f t="shared" ca="1" si="12"/>
        <v>450.77500000000003</v>
      </c>
      <c r="AG523" s="2"/>
      <c r="AH523" s="1"/>
      <c r="AI523" s="1"/>
    </row>
    <row r="524">
      <c r="A524" s="2"/>
      <c r="B524" s="2"/>
      <c r="C524" s="3">
        <v>41017</v>
      </c>
      <c r="D524" s="1"/>
      <c r="E524" s="4" t="s">
        <v>51</v>
      </c>
      <c r="H524" s="4" t="s">
        <v>51</v>
      </c>
      <c r="K524" s="6">
        <v>0.25</v>
      </c>
      <c r="L524" s="6">
        <v>0.25</v>
      </c>
      <c r="M524" s="6">
        <v>2.5899999999999999</v>
      </c>
      <c r="N524" s="7">
        <v>200</v>
      </c>
      <c r="P524" s="1">
        <v>1</v>
      </c>
      <c r="Q524" s="2" t="s">
        <v>53</v>
      </c>
      <c r="R524" s="4" t="s">
        <v>51</v>
      </c>
      <c r="T524" s="7">
        <v>475</v>
      </c>
      <c r="U524" s="8">
        <v>0.27000000000000002</v>
      </c>
      <c r="W524" s="7">
        <f>IF(R524="","",(T524*(1-U524)*(1+AE524))+V524)</f>
        <v>450.77500000000003</v>
      </c>
      <c r="Z524" s="9" t="str">
        <f>IF(S524="","",(X524*(1-Y524)*(1+AE524)))</f>
        <v/>
      </c>
      <c r="AA524" s="64">
        <f>IF(Eingabe!G524="x",libCalc!A524,IF(Eingabe!H524="x",libCalc!B524,IF(Eingabe!I524="x",libCalc!C524,"")))</f>
        <v>0.0625</v>
      </c>
      <c r="AB524" s="5">
        <f>IF(AA524="","",AA524*M524)</f>
        <v>0.16187499999999999</v>
      </c>
      <c r="AC524" s="10">
        <f>IF(AA524="","",N524*1000/(AA524*1000000))</f>
        <v>3.2000000000000002</v>
      </c>
      <c r="AD524" s="11">
        <f>IF(AB524="","",MAX(Z524,W524)/AB524)</f>
        <v>2784.7104247104253</v>
      </c>
      <c r="AE524" s="8">
        <f ca="1">IF(N524="","",IF(LOOKUP(YEAR(C524),Teuerung!$A$4:$A$29,Teuerung!$D$4:$D$29)="",0,LOOKUP(YEAR(C524),Teuerung!$A$4:$A$29,Teuerung!$D$4:$D$29)))</f>
        <v>0.29999999999999999</v>
      </c>
      <c r="AF524" s="7">
        <f t="shared" ca="1" si="12"/>
        <v>450.77500000000003</v>
      </c>
      <c r="AG524" s="2"/>
      <c r="AH524" s="1"/>
      <c r="AI524" s="1"/>
    </row>
    <row r="525">
      <c r="A525" s="2"/>
      <c r="B525" s="2"/>
      <c r="C525" s="3">
        <v>41017</v>
      </c>
      <c r="D525" s="1"/>
      <c r="E525" s="4" t="s">
        <v>51</v>
      </c>
      <c r="H525" s="4" t="s">
        <v>51</v>
      </c>
      <c r="K525" s="6">
        <v>0.25</v>
      </c>
      <c r="L525" s="6">
        <v>0.25</v>
      </c>
      <c r="M525" s="6">
        <v>2.5899999999999999</v>
      </c>
      <c r="N525" s="7">
        <v>400</v>
      </c>
      <c r="P525" s="1">
        <v>1</v>
      </c>
      <c r="Q525" s="2" t="s">
        <v>53</v>
      </c>
      <c r="R525" s="4" t="s">
        <v>51</v>
      </c>
      <c r="T525" s="7">
        <v>475</v>
      </c>
      <c r="U525" s="8">
        <v>0.27000000000000002</v>
      </c>
      <c r="W525" s="7">
        <f>IF(R525="","",(T525*(1-U525)*(1+AE525))+V525)</f>
        <v>450.77500000000003</v>
      </c>
      <c r="Z525" s="9" t="str">
        <f>IF(S525="","",(X525*(1-Y525)*(1+AE525)))</f>
        <v/>
      </c>
      <c r="AA525" s="64">
        <f>IF(Eingabe!G525="x",libCalc!A525,IF(Eingabe!H525="x",libCalc!B525,IF(Eingabe!I525="x",libCalc!C525,"")))</f>
        <v>0.0625</v>
      </c>
      <c r="AB525" s="5">
        <f>IF(AA525="","",AA525*M525)</f>
        <v>0.16187499999999999</v>
      </c>
      <c r="AC525" s="10">
        <f>IF(AA525="","",N525*1000/(AA525*1000000))</f>
        <v>6.4000000000000004</v>
      </c>
      <c r="AD525" s="11">
        <f>IF(AB525="","",MAX(Z525,W525)/AB525)</f>
        <v>2784.7104247104253</v>
      </c>
      <c r="AE525" s="8">
        <f ca="1">IF(N525="","",IF(LOOKUP(YEAR(C525),Teuerung!$A$4:$A$29,Teuerung!$D$4:$D$29)="",0,LOOKUP(YEAR(C525),Teuerung!$A$4:$A$29,Teuerung!$D$4:$D$29)))</f>
        <v>0.29999999999999999</v>
      </c>
      <c r="AF525" s="7">
        <f t="shared" ca="1" si="12"/>
        <v>450.77500000000003</v>
      </c>
      <c r="AG525" s="2"/>
      <c r="AH525" s="1"/>
      <c r="AI525" s="1"/>
    </row>
    <row r="526">
      <c r="A526" s="2"/>
      <c r="B526" s="2"/>
      <c r="C526" s="3">
        <v>41017</v>
      </c>
      <c r="D526" s="1"/>
      <c r="E526" s="4" t="s">
        <v>51</v>
      </c>
      <c r="H526" s="4" t="s">
        <v>51</v>
      </c>
      <c r="K526" s="6">
        <v>0.25</v>
      </c>
      <c r="L526" s="6">
        <v>0.25</v>
      </c>
      <c r="M526" s="6">
        <v>2.5899999999999999</v>
      </c>
      <c r="N526" s="7">
        <v>500</v>
      </c>
      <c r="P526" s="1">
        <v>1</v>
      </c>
      <c r="Q526" s="2" t="s">
        <v>53</v>
      </c>
      <c r="R526" s="4" t="s">
        <v>51</v>
      </c>
      <c r="T526" s="7">
        <v>475</v>
      </c>
      <c r="U526" s="8">
        <v>0.27000000000000002</v>
      </c>
      <c r="W526" s="7">
        <f>IF(R526="","",(T526*(1-U526)*(1+AE526))+V526)</f>
        <v>450.77500000000003</v>
      </c>
      <c r="Z526" s="9" t="str">
        <f>IF(S526="","",(X526*(1-Y526)*(1+AE526)))</f>
        <v/>
      </c>
      <c r="AA526" s="64">
        <f>IF(Eingabe!G526="x",libCalc!A526,IF(Eingabe!H526="x",libCalc!B526,IF(Eingabe!I526="x",libCalc!C526,"")))</f>
        <v>0.0625</v>
      </c>
      <c r="AB526" s="5">
        <f>IF(AA526="","",AA526*M526)</f>
        <v>0.16187499999999999</v>
      </c>
      <c r="AC526" s="10">
        <f>IF(AA526="","",N526*1000/(AA526*1000000))</f>
        <v>8</v>
      </c>
      <c r="AD526" s="11">
        <f>IF(AB526="","",MAX(Z526,W526)/AB526)</f>
        <v>2784.7104247104253</v>
      </c>
      <c r="AE526" s="8">
        <f ca="1">IF(N526="","",IF(LOOKUP(YEAR(C526),Teuerung!$A$4:$A$29,Teuerung!$D$4:$D$29)="",0,LOOKUP(YEAR(C526),Teuerung!$A$4:$A$29,Teuerung!$D$4:$D$29)))</f>
        <v>0.29999999999999999</v>
      </c>
      <c r="AF526" s="7">
        <f t="shared" ca="1" si="12"/>
        <v>450.77500000000003</v>
      </c>
      <c r="AG526" s="2"/>
      <c r="AH526" s="1"/>
      <c r="AI526" s="1"/>
    </row>
    <row r="527">
      <c r="A527" s="2"/>
      <c r="B527" s="2"/>
      <c r="C527" s="3">
        <v>41017</v>
      </c>
      <c r="D527" s="1"/>
      <c r="E527" s="4" t="s">
        <v>51</v>
      </c>
      <c r="H527" s="4" t="s">
        <v>51</v>
      </c>
      <c r="K527" s="6">
        <v>0.25</v>
      </c>
      <c r="L527" s="6">
        <v>0.25</v>
      </c>
      <c r="M527" s="6">
        <v>2.5899999999999999</v>
      </c>
      <c r="N527" s="7">
        <v>400</v>
      </c>
      <c r="P527" s="1">
        <v>1</v>
      </c>
      <c r="Q527" s="2" t="s">
        <v>53</v>
      </c>
      <c r="R527" s="4" t="s">
        <v>51</v>
      </c>
      <c r="T527" s="7">
        <v>475</v>
      </c>
      <c r="U527" s="8">
        <v>0.27000000000000002</v>
      </c>
      <c r="W527" s="7">
        <f>IF(R527="","",(T527*(1-U527)*(1+AE527))+V527)</f>
        <v>450.77500000000003</v>
      </c>
      <c r="Z527" s="9" t="str">
        <f>IF(S527="","",(X527*(1-Y527)*(1+AE527)))</f>
        <v/>
      </c>
      <c r="AA527" s="64">
        <f>IF(Eingabe!G527="x",libCalc!A527,IF(Eingabe!H527="x",libCalc!B527,IF(Eingabe!I527="x",libCalc!C527,"")))</f>
        <v>0.0625</v>
      </c>
      <c r="AB527" s="5">
        <f>IF(AA527="","",AA527*M527)</f>
        <v>0.16187499999999999</v>
      </c>
      <c r="AC527" s="10">
        <f>IF(AA527="","",N527*1000/(AA527*1000000))</f>
        <v>6.4000000000000004</v>
      </c>
      <c r="AD527" s="11">
        <f>IF(AB527="","",MAX(Z527,W527)/AB527)</f>
        <v>2784.7104247104253</v>
      </c>
      <c r="AE527" s="8">
        <f ca="1">IF(N527="","",IF(LOOKUP(YEAR(C527),Teuerung!$A$4:$A$29,Teuerung!$D$4:$D$29)="",0,LOOKUP(YEAR(C527),Teuerung!$A$4:$A$29,Teuerung!$D$4:$D$29)))</f>
        <v>0.29999999999999999</v>
      </c>
      <c r="AF527" s="7">
        <f t="shared" ca="1" si="12"/>
        <v>450.77500000000003</v>
      </c>
      <c r="AG527" s="2"/>
      <c r="AH527" s="1"/>
      <c r="AI527" s="1"/>
    </row>
    <row r="528">
      <c r="A528" s="2"/>
      <c r="B528" s="2"/>
      <c r="C528" s="3">
        <v>41017</v>
      </c>
      <c r="D528" s="1"/>
      <c r="E528" s="4" t="s">
        <v>51</v>
      </c>
      <c r="I528" s="4" t="s">
        <v>51</v>
      </c>
      <c r="K528" s="6">
        <v>0.27000000000000002</v>
      </c>
      <c r="L528" s="6">
        <v>0.47999999999999998</v>
      </c>
      <c r="M528" s="6">
        <v>3.8900000000000001</v>
      </c>
      <c r="N528" s="7">
        <v>3331</v>
      </c>
      <c r="P528" s="1">
        <v>1</v>
      </c>
      <c r="Q528" s="2" t="s">
        <v>53</v>
      </c>
      <c r="R528" s="4" t="s">
        <v>51</v>
      </c>
      <c r="T528" s="7">
        <v>1553</v>
      </c>
      <c r="U528" s="8">
        <v>0.27000000000000002</v>
      </c>
      <c r="W528" s="7">
        <f>IF(R528="","",(T528*(1-U528)*(1+AE528))+V528)</f>
        <v>1473.797</v>
      </c>
      <c r="Z528" s="9" t="str">
        <f>IF(S528="","",(X528*(1-Y528)*(1+AE528)))</f>
        <v/>
      </c>
      <c r="AA528" s="64">
        <f>IF(Eingabe!G528="x",libCalc!A528,IF(Eingabe!H528="x",libCalc!B528,IF(Eingabe!I528="x",libCalc!C528,"")))</f>
        <v>0.12959999999999999</v>
      </c>
      <c r="AB528" s="5">
        <f>IF(AA528="","",AA528*M528)</f>
        <v>0.50414400000000004</v>
      </c>
      <c r="AC528" s="10">
        <f>IF(AA528="","",N528*1000/(AA528*1000000))</f>
        <v>25.702160493827162</v>
      </c>
      <c r="AD528" s="11">
        <f>IF(AB528="","",MAX(Z528,W528)/AB528)</f>
        <v>2923.3651496397852</v>
      </c>
      <c r="AE528" s="8">
        <f ca="1">IF(N528="","",IF(LOOKUP(YEAR(C528),Teuerung!$A$4:$A$29,Teuerung!$D$4:$D$29)="",0,LOOKUP(YEAR(C528),Teuerung!$A$4:$A$29,Teuerung!$D$4:$D$29)))</f>
        <v>0.29999999999999999</v>
      </c>
      <c r="AF528" s="7">
        <f t="shared" ca="1" si="12"/>
        <v>1473.797</v>
      </c>
      <c r="AG528" s="2"/>
      <c r="AH528" s="1"/>
      <c r="AI528" s="1"/>
    </row>
    <row r="529">
      <c r="A529" s="2"/>
      <c r="B529" s="2"/>
      <c r="C529" s="3">
        <v>41017</v>
      </c>
      <c r="D529" s="1"/>
      <c r="E529" s="4" t="s">
        <v>51</v>
      </c>
      <c r="I529" s="4" t="s">
        <v>51</v>
      </c>
      <c r="K529" s="6">
        <v>0.27000000000000002</v>
      </c>
      <c r="L529" s="6">
        <v>0.47999999999999998</v>
      </c>
      <c r="M529" s="6">
        <v>3.8900000000000001</v>
      </c>
      <c r="N529" s="7">
        <v>3022</v>
      </c>
      <c r="P529" s="1">
        <v>1</v>
      </c>
      <c r="Q529" s="2" t="s">
        <v>53</v>
      </c>
      <c r="R529" s="4" t="s">
        <v>51</v>
      </c>
      <c r="T529" s="7">
        <v>1553</v>
      </c>
      <c r="U529" s="8">
        <v>0.27000000000000002</v>
      </c>
      <c r="W529" s="7">
        <f>IF(R529="","",(T529*(1-U529)*(1+AE529))+V529)</f>
        <v>1473.797</v>
      </c>
      <c r="Z529" s="9" t="str">
        <f>IF(S529="","",(X529*(1-Y529)*(1+AE529)))</f>
        <v/>
      </c>
      <c r="AA529" s="64">
        <f>IF(Eingabe!G529="x",libCalc!A529,IF(Eingabe!H529="x",libCalc!B529,IF(Eingabe!I529="x",libCalc!C529,"")))</f>
        <v>0.12959999999999999</v>
      </c>
      <c r="AB529" s="5">
        <f>IF(AA529="","",AA529*M529)</f>
        <v>0.50414400000000004</v>
      </c>
      <c r="AC529" s="10">
        <f>IF(AA529="","",N529*1000/(AA529*1000000))</f>
        <v>23.317901234567902</v>
      </c>
      <c r="AD529" s="11">
        <f>IF(AB529="","",MAX(Z529,W529)/AB529)</f>
        <v>2923.3651496397852</v>
      </c>
      <c r="AE529" s="8">
        <f ca="1">IF(N529="","",IF(LOOKUP(YEAR(C529),Teuerung!$A$4:$A$29,Teuerung!$D$4:$D$29)="",0,LOOKUP(YEAR(C529),Teuerung!$A$4:$A$29,Teuerung!$D$4:$D$29)))</f>
        <v>0.29999999999999999</v>
      </c>
      <c r="AF529" s="7">
        <f t="shared" ca="1" si="12"/>
        <v>1473.797</v>
      </c>
      <c r="AG529" s="2"/>
      <c r="AH529" s="1"/>
      <c r="AI529" s="1"/>
    </row>
    <row r="530">
      <c r="A530" s="2"/>
      <c r="B530" s="2"/>
      <c r="C530" s="3">
        <v>41017</v>
      </c>
      <c r="D530" s="1"/>
      <c r="E530" s="4" t="s">
        <v>51</v>
      </c>
      <c r="I530" s="4" t="s">
        <v>51</v>
      </c>
      <c r="K530" s="6">
        <v>0.27000000000000002</v>
      </c>
      <c r="L530" s="6">
        <v>0.47999999999999998</v>
      </c>
      <c r="M530" s="6">
        <v>3.8900000000000001</v>
      </c>
      <c r="N530" s="7">
        <v>3780</v>
      </c>
      <c r="P530" s="1">
        <v>1</v>
      </c>
      <c r="Q530" s="2" t="s">
        <v>53</v>
      </c>
      <c r="R530" s="4" t="s">
        <v>51</v>
      </c>
      <c r="T530" s="7">
        <v>1553</v>
      </c>
      <c r="U530" s="8">
        <v>0.27000000000000002</v>
      </c>
      <c r="W530" s="7">
        <f>IF(R530="","",(T530*(1-U530)*(1+AE530))+V530)</f>
        <v>1473.797</v>
      </c>
      <c r="Z530" s="9" t="str">
        <f>IF(S530="","",(X530*(1-Y530)*(1+AE530)))</f>
        <v/>
      </c>
      <c r="AA530" s="64">
        <f>IF(Eingabe!G530="x",libCalc!A530,IF(Eingabe!H530="x",libCalc!B530,IF(Eingabe!I530="x",libCalc!C530,"")))</f>
        <v>0.12959999999999999</v>
      </c>
      <c r="AB530" s="5">
        <f>IF(AA530="","",AA530*M530)</f>
        <v>0.50414400000000004</v>
      </c>
      <c r="AC530" s="10">
        <f>IF(AA530="","",N530*1000/(AA530*1000000))</f>
        <v>29.166666666666668</v>
      </c>
      <c r="AD530" s="11">
        <f>IF(AB530="","",MAX(Z530,W530)/AB530)</f>
        <v>2923.3651496397852</v>
      </c>
      <c r="AE530" s="8">
        <f ca="1">IF(N530="","",IF(LOOKUP(YEAR(C530),Teuerung!$A$4:$A$29,Teuerung!$D$4:$D$29)="",0,LOOKUP(YEAR(C530),Teuerung!$A$4:$A$29,Teuerung!$D$4:$D$29)))</f>
        <v>0.29999999999999999</v>
      </c>
      <c r="AF530" s="7">
        <f t="shared" ca="1" si="12"/>
        <v>1473.797</v>
      </c>
      <c r="AG530" s="2"/>
      <c r="AH530" s="1"/>
      <c r="AI530" s="1"/>
    </row>
    <row r="531">
      <c r="A531" s="2"/>
      <c r="B531" s="2"/>
      <c r="C531" s="3">
        <v>41017</v>
      </c>
      <c r="D531" s="1"/>
      <c r="E531" s="4" t="s">
        <v>51</v>
      </c>
      <c r="I531" s="4" t="s">
        <v>51</v>
      </c>
      <c r="K531" s="6">
        <v>0.27000000000000002</v>
      </c>
      <c r="L531" s="6">
        <v>0.47999999999999998</v>
      </c>
      <c r="M531" s="6">
        <v>5.5700000000000003</v>
      </c>
      <c r="N531" s="7">
        <v>1840</v>
      </c>
      <c r="P531" s="1">
        <v>1</v>
      </c>
      <c r="Q531" s="2" t="s">
        <v>53</v>
      </c>
      <c r="R531" s="4" t="s">
        <v>51</v>
      </c>
      <c r="T531" s="7">
        <v>1495</v>
      </c>
      <c r="U531" s="8">
        <v>0.27000000000000002</v>
      </c>
      <c r="W531" s="7">
        <f>IF(R531="","",(T531*(1-U531)*(1+AE531))+V531)</f>
        <v>1418.7549999999999</v>
      </c>
      <c r="Z531" s="9" t="str">
        <f>IF(S531="","",(X531*(1-Y531)*(1+AE531)))</f>
        <v/>
      </c>
      <c r="AA531" s="64">
        <f>IF(Eingabe!G531="x",libCalc!A531,IF(Eingabe!H531="x",libCalc!B531,IF(Eingabe!I531="x",libCalc!C531,"")))</f>
        <v>0.12959999999999999</v>
      </c>
      <c r="AB531" s="5">
        <f>IF(AA531="","",AA531*M531)</f>
        <v>0.72187199999999996</v>
      </c>
      <c r="AC531" s="10">
        <f>IF(AA531="","",N531*1000/(AA531*1000000))</f>
        <v>14.197530864197532</v>
      </c>
      <c r="AD531" s="11">
        <f>IF(AB531="","",MAX(Z531,W531)/AB531)</f>
        <v>1965.3830596005939</v>
      </c>
      <c r="AE531" s="8">
        <f ca="1">IF(N531="","",IF(LOOKUP(YEAR(C531),Teuerung!$A$4:$A$29,Teuerung!$D$4:$D$29)="",0,LOOKUP(YEAR(C531),Teuerung!$A$4:$A$29,Teuerung!$D$4:$D$29)))</f>
        <v>0.29999999999999999</v>
      </c>
      <c r="AF531" s="7">
        <f t="shared" ref="AF531:AF594" ca="1" si="13">IF(P531="","",P531*MAX(W531,Z531))</f>
        <v>1418.7549999999999</v>
      </c>
      <c r="AG531" s="2"/>
      <c r="AH531" s="1"/>
      <c r="AI531" s="1"/>
    </row>
    <row r="532">
      <c r="A532" s="2"/>
      <c r="B532" s="2"/>
      <c r="C532" s="3">
        <v>41017</v>
      </c>
      <c r="D532" s="1"/>
      <c r="E532" s="4" t="s">
        <v>51</v>
      </c>
      <c r="I532" s="4" t="s">
        <v>51</v>
      </c>
      <c r="K532" s="6">
        <v>0.27000000000000002</v>
      </c>
      <c r="L532" s="6">
        <v>0.47999999999999998</v>
      </c>
      <c r="M532" s="6">
        <v>5.5700000000000003</v>
      </c>
      <c r="N532" s="7">
        <v>5007</v>
      </c>
      <c r="P532" s="1">
        <v>1</v>
      </c>
      <c r="Q532" s="2" t="s">
        <v>53</v>
      </c>
      <c r="R532" s="4" t="s">
        <v>51</v>
      </c>
      <c r="T532" s="7">
        <v>2075</v>
      </c>
      <c r="U532" s="8">
        <v>0.27000000000000002</v>
      </c>
      <c r="W532" s="7">
        <f>IF(R532="","",(T532*(1-U532)*(1+AE532))+V532)</f>
        <v>1969.175</v>
      </c>
      <c r="Z532" s="9" t="str">
        <f>IF(S532="","",(X532*(1-Y532)*(1+AE532)))</f>
        <v/>
      </c>
      <c r="AA532" s="64">
        <f>IF(Eingabe!G532="x",libCalc!A532,IF(Eingabe!H532="x",libCalc!B532,IF(Eingabe!I532="x",libCalc!C532,"")))</f>
        <v>0.12959999999999999</v>
      </c>
      <c r="AB532" s="5">
        <f>IF(AA532="","",AA532*M532)</f>
        <v>0.72187199999999996</v>
      </c>
      <c r="AC532" s="10">
        <f>IF(AA532="","",N532*1000/(AA532*1000000))</f>
        <v>38.63425925925926</v>
      </c>
      <c r="AD532" s="11">
        <f>IF(AB532="","",MAX(Z532,W532)/AB532)</f>
        <v>2727.8728084757408</v>
      </c>
      <c r="AE532" s="8">
        <f ca="1">IF(N532="","",IF(LOOKUP(YEAR(C532),Teuerung!$A$4:$A$29,Teuerung!$D$4:$D$29)="",0,LOOKUP(YEAR(C532),Teuerung!$A$4:$A$29,Teuerung!$D$4:$D$29)))</f>
        <v>0.29999999999999999</v>
      </c>
      <c r="AF532" s="7">
        <f t="shared" ca="1" si="13"/>
        <v>1969.175</v>
      </c>
      <c r="AG532" s="2"/>
      <c r="AH532" s="1"/>
      <c r="AI532" s="1"/>
    </row>
    <row r="533">
      <c r="A533" s="2"/>
      <c r="B533" s="2"/>
      <c r="C533" s="3">
        <v>41017</v>
      </c>
      <c r="D533" s="1"/>
      <c r="E533" s="4" t="s">
        <v>51</v>
      </c>
      <c r="I533" s="4" t="s">
        <v>51</v>
      </c>
      <c r="K533" s="6">
        <v>0.33000000000000002</v>
      </c>
      <c r="L533" s="6">
        <v>0.34999999999999998</v>
      </c>
      <c r="M533" s="6">
        <v>2.8300000000000001</v>
      </c>
      <c r="N533" s="7">
        <v>3304</v>
      </c>
      <c r="P533" s="1">
        <v>1</v>
      </c>
      <c r="Q533" s="2" t="s">
        <v>53</v>
      </c>
      <c r="R533" s="4" t="s">
        <v>51</v>
      </c>
      <c r="T533" s="7">
        <v>1364</v>
      </c>
      <c r="U533" s="8">
        <v>0.27000000000000002</v>
      </c>
      <c r="W533" s="7">
        <f>IF(R533="","",(T533*(1-U533)*(1+AE533))+V533)</f>
        <v>1294.4360000000001</v>
      </c>
      <c r="Z533" s="9" t="str">
        <f>IF(S533="","",(X533*(1-Y533)*(1+AE533)))</f>
        <v/>
      </c>
      <c r="AA533" s="64">
        <f>IF(Eingabe!G533="x",libCalc!A533,IF(Eingabe!H533="x",libCalc!B533,IF(Eingabe!I533="x",libCalc!C533,"")))</f>
        <v>0.11549999999999999</v>
      </c>
      <c r="AB533" s="5">
        <f>IF(AA533="","",AA533*M533)</f>
        <v>0.32686499999999996</v>
      </c>
      <c r="AC533" s="10">
        <f>IF(AA533="","",N533*1000/(AA533*1000000))</f>
        <v>28.606060606060609</v>
      </c>
      <c r="AD533" s="11">
        <f>IF(AB533="","",MAX(Z533,W533)/AB533)</f>
        <v>3960.1548039710592</v>
      </c>
      <c r="AE533" s="8">
        <f ca="1">IF(N533="","",IF(LOOKUP(YEAR(C533),Teuerung!$A$4:$A$29,Teuerung!$D$4:$D$29)="",0,LOOKUP(YEAR(C533),Teuerung!$A$4:$A$29,Teuerung!$D$4:$D$29)))</f>
        <v>0.29999999999999999</v>
      </c>
      <c r="AF533" s="7">
        <f t="shared" ca="1" si="13"/>
        <v>1294.4360000000001</v>
      </c>
      <c r="AG533" s="2"/>
      <c r="AH533" s="1"/>
      <c r="AI533" s="1"/>
    </row>
    <row r="534">
      <c r="A534" s="2"/>
      <c r="B534" s="2"/>
      <c r="C534" s="3">
        <v>41017</v>
      </c>
      <c r="D534" s="1"/>
      <c r="E534" s="4" t="s">
        <v>51</v>
      </c>
      <c r="I534" s="4" t="s">
        <v>51</v>
      </c>
      <c r="K534" s="6">
        <v>0.33000000000000002</v>
      </c>
      <c r="L534" s="6">
        <v>0.34999999999999998</v>
      </c>
      <c r="M534" s="6">
        <v>2.8300000000000001</v>
      </c>
      <c r="N534" s="7">
        <v>5097</v>
      </c>
      <c r="P534" s="1">
        <v>1</v>
      </c>
      <c r="Q534" s="2" t="s">
        <v>53</v>
      </c>
      <c r="R534" s="4" t="s">
        <v>51</v>
      </c>
      <c r="T534" s="7">
        <v>1364</v>
      </c>
      <c r="U534" s="8">
        <v>0.27000000000000002</v>
      </c>
      <c r="W534" s="7">
        <f>IF(R534="","",(T534*(1-U534)*(1+AE534))+V534)</f>
        <v>1294.4360000000001</v>
      </c>
      <c r="Z534" s="9" t="str">
        <f>IF(S534="","",(X534*(1-Y534)*(1+AE534)))</f>
        <v/>
      </c>
      <c r="AA534" s="64">
        <f>IF(Eingabe!G534="x",libCalc!A534,IF(Eingabe!H534="x",libCalc!B534,IF(Eingabe!I534="x",libCalc!C534,"")))</f>
        <v>0.11549999999999999</v>
      </c>
      <c r="AB534" s="5">
        <f>IF(AA534="","",AA534*M534)</f>
        <v>0.32686499999999996</v>
      </c>
      <c r="AC534" s="10">
        <f>IF(AA534="","",N534*1000/(AA534*1000000))</f>
        <v>44.129870129870135</v>
      </c>
      <c r="AD534" s="11">
        <f>IF(AB534="","",MAX(Z534,W534)/AB534)</f>
        <v>3960.1548039710592</v>
      </c>
      <c r="AE534" s="8">
        <f ca="1">IF(N534="","",IF(LOOKUP(YEAR(C534),Teuerung!$A$4:$A$29,Teuerung!$D$4:$D$29)="",0,LOOKUP(YEAR(C534),Teuerung!$A$4:$A$29,Teuerung!$D$4:$D$29)))</f>
        <v>0.29999999999999999</v>
      </c>
      <c r="AF534" s="7">
        <f t="shared" ca="1" si="13"/>
        <v>1294.4360000000001</v>
      </c>
      <c r="AG534" s="2"/>
      <c r="AH534" s="1"/>
      <c r="AI534" s="1"/>
    </row>
    <row r="535">
      <c r="A535" s="2"/>
      <c r="B535" s="2"/>
      <c r="C535" s="3">
        <v>41017</v>
      </c>
      <c r="D535" s="1"/>
      <c r="E535" s="4" t="s">
        <v>51</v>
      </c>
      <c r="I535" s="4" t="s">
        <v>51</v>
      </c>
      <c r="K535" s="6">
        <v>0.27000000000000002</v>
      </c>
      <c r="L535" s="6">
        <v>0.47999999999999998</v>
      </c>
      <c r="M535" s="6">
        <v>5.9299999999999997</v>
      </c>
      <c r="N535" s="7">
        <v>4059</v>
      </c>
      <c r="P535" s="1">
        <v>1</v>
      </c>
      <c r="Q535" s="2" t="s">
        <v>53</v>
      </c>
      <c r="R535" s="4" t="s">
        <v>51</v>
      </c>
      <c r="T535" s="7">
        <v>1707</v>
      </c>
      <c r="U535" s="8">
        <v>0.27000000000000002</v>
      </c>
      <c r="W535" s="7">
        <f>IF(R535="","",(T535*(1-U535)*(1+AE535))+V535)</f>
        <v>1619.943</v>
      </c>
      <c r="Z535" s="9" t="str">
        <f>IF(S535="","",(X535*(1-Y535)*(1+AE535)))</f>
        <v/>
      </c>
      <c r="AA535" s="64">
        <f>IF(Eingabe!G535="x",libCalc!A535,IF(Eingabe!H535="x",libCalc!B535,IF(Eingabe!I535="x",libCalc!C535,"")))</f>
        <v>0.12959999999999999</v>
      </c>
      <c r="AB535" s="5">
        <f>IF(AA535="","",AA535*M535)</f>
        <v>0.76852799999999988</v>
      </c>
      <c r="AC535" s="10">
        <f>IF(AA535="","",N535*1000/(AA535*1000000))</f>
        <v>31.319444444444443</v>
      </c>
      <c r="AD535" s="11">
        <f>IF(AB535="","",MAX(Z535,W535)/AB535)</f>
        <v>2107.8516332521394</v>
      </c>
      <c r="AE535" s="8">
        <f ca="1">IF(N535="","",IF(LOOKUP(YEAR(C535),Teuerung!$A$4:$A$29,Teuerung!$D$4:$D$29)="",0,LOOKUP(YEAR(C535),Teuerung!$A$4:$A$29,Teuerung!$D$4:$D$29)))</f>
        <v>0.29999999999999999</v>
      </c>
      <c r="AF535" s="7">
        <f t="shared" ca="1" si="13"/>
        <v>1619.943</v>
      </c>
      <c r="AG535" s="2"/>
      <c r="AH535" s="1"/>
      <c r="AI535" s="1"/>
    </row>
    <row r="536">
      <c r="A536" s="2"/>
      <c r="B536" s="2"/>
      <c r="C536" s="3">
        <v>41017</v>
      </c>
      <c r="D536" s="1"/>
      <c r="E536" s="4" t="s">
        <v>51</v>
      </c>
      <c r="I536" s="4" t="s">
        <v>51</v>
      </c>
      <c r="K536" s="6">
        <v>0.27000000000000002</v>
      </c>
      <c r="L536" s="6">
        <v>0.47999999999999998</v>
      </c>
      <c r="M536" s="6">
        <v>5.9299999999999997</v>
      </c>
      <c r="N536" s="7">
        <v>5484</v>
      </c>
      <c r="P536" s="1">
        <v>1</v>
      </c>
      <c r="Q536" s="2" t="s">
        <v>53</v>
      </c>
      <c r="R536" s="4" t="s">
        <v>51</v>
      </c>
      <c r="T536" s="7">
        <v>3066</v>
      </c>
      <c r="U536" s="8">
        <v>0.27000000000000002</v>
      </c>
      <c r="W536" s="7">
        <f>IF(R536="","",(T536*(1-U536)*(1+AE536))+V536)</f>
        <v>2909.634</v>
      </c>
      <c r="Z536" s="9" t="str">
        <f>IF(S536="","",(X536*(1-Y536)*(1+AE536)))</f>
        <v/>
      </c>
      <c r="AA536" s="64">
        <f>IF(Eingabe!G536="x",libCalc!A536,IF(Eingabe!H536="x",libCalc!B536,IF(Eingabe!I536="x",libCalc!C536,"")))</f>
        <v>0.12959999999999999</v>
      </c>
      <c r="AB536" s="5">
        <f>IF(AA536="","",AA536*M536)</f>
        <v>0.76852799999999988</v>
      </c>
      <c r="AC536" s="10">
        <f>IF(AA536="","",N536*1000/(AA536*1000000))</f>
        <v>42.314814814814817</v>
      </c>
      <c r="AD536" s="11">
        <f>IF(AB536="","",MAX(Z536,W536)/AB536)</f>
        <v>3785.9830741365317</v>
      </c>
      <c r="AE536" s="8">
        <f ca="1">IF(N536="","",IF(LOOKUP(YEAR(C536),Teuerung!$A$4:$A$29,Teuerung!$D$4:$D$29)="",0,LOOKUP(YEAR(C536),Teuerung!$A$4:$A$29,Teuerung!$D$4:$D$29)))</f>
        <v>0.29999999999999999</v>
      </c>
      <c r="AF536" s="7">
        <f t="shared" ca="1" si="13"/>
        <v>2909.634</v>
      </c>
      <c r="AG536" s="2"/>
      <c r="AH536" s="1"/>
      <c r="AI536" s="1"/>
    </row>
    <row r="537">
      <c r="A537" s="2"/>
      <c r="B537" s="2"/>
      <c r="C537" s="3">
        <v>41017</v>
      </c>
      <c r="D537" s="1"/>
      <c r="E537" s="4" t="s">
        <v>51</v>
      </c>
      <c r="I537" s="4" t="s">
        <v>51</v>
      </c>
      <c r="K537" s="6">
        <v>0.27000000000000002</v>
      </c>
      <c r="L537" s="6">
        <v>0.47999999999999998</v>
      </c>
      <c r="M537" s="6">
        <v>5.9299999999999997</v>
      </c>
      <c r="N537" s="7">
        <v>4133</v>
      </c>
      <c r="P537" s="1">
        <v>1</v>
      </c>
      <c r="Q537" s="2" t="s">
        <v>53</v>
      </c>
      <c r="R537" s="4" t="s">
        <v>51</v>
      </c>
      <c r="T537" s="7">
        <v>1707</v>
      </c>
      <c r="U537" s="8">
        <v>0.27000000000000002</v>
      </c>
      <c r="W537" s="7">
        <f>IF(R537="","",(T537*(1-U537)*(1+AE537))+V537)</f>
        <v>1619.943</v>
      </c>
      <c r="Z537" s="9" t="str">
        <f>IF(S537="","",(X537*(1-Y537)*(1+AE537)))</f>
        <v/>
      </c>
      <c r="AA537" s="64">
        <f>IF(Eingabe!G537="x",libCalc!A537,IF(Eingabe!H537="x",libCalc!B537,IF(Eingabe!I537="x",libCalc!C537,"")))</f>
        <v>0.12959999999999999</v>
      </c>
      <c r="AB537" s="5">
        <f>IF(AA537="","",AA537*M537)</f>
        <v>0.76852799999999988</v>
      </c>
      <c r="AC537" s="10">
        <f>IF(AA537="","",N537*1000/(AA537*1000000))</f>
        <v>31.890432098765434</v>
      </c>
      <c r="AD537" s="11">
        <f>IF(AB537="","",MAX(Z537,W537)/AB537)</f>
        <v>2107.8516332521394</v>
      </c>
      <c r="AE537" s="8">
        <f ca="1">IF(N537="","",IF(LOOKUP(YEAR(C537),Teuerung!$A$4:$A$29,Teuerung!$D$4:$D$29)="",0,LOOKUP(YEAR(C537),Teuerung!$A$4:$A$29,Teuerung!$D$4:$D$29)))</f>
        <v>0.29999999999999999</v>
      </c>
      <c r="AF537" s="7">
        <f t="shared" ca="1" si="13"/>
        <v>1619.943</v>
      </c>
      <c r="AG537" s="2"/>
      <c r="AH537" s="1"/>
      <c r="AI537" s="1"/>
    </row>
    <row r="538">
      <c r="A538" s="2"/>
      <c r="B538" s="2"/>
      <c r="C538" s="3">
        <v>41017</v>
      </c>
      <c r="D538" s="1"/>
      <c r="E538" s="4" t="s">
        <v>51</v>
      </c>
      <c r="I538" s="4" t="s">
        <v>51</v>
      </c>
      <c r="K538" s="6">
        <v>0.27000000000000002</v>
      </c>
      <c r="L538" s="6">
        <v>0.47999999999999998</v>
      </c>
      <c r="M538" s="6">
        <v>5.9299999999999997</v>
      </c>
      <c r="N538" s="7">
        <v>3749</v>
      </c>
      <c r="P538" s="1">
        <v>1</v>
      </c>
      <c r="Q538" s="2" t="s">
        <v>53</v>
      </c>
      <c r="R538" s="4" t="s">
        <v>51</v>
      </c>
      <c r="T538" s="7">
        <v>1560</v>
      </c>
      <c r="U538" s="8">
        <v>0.27000000000000002</v>
      </c>
      <c r="W538" s="7">
        <f>IF(R538="","",(T538*(1-U538)*(1+AE538))+V538)</f>
        <v>1480.4400000000001</v>
      </c>
      <c r="Z538" s="9" t="str">
        <f>IF(S538="","",(X538*(1-Y538)*(1+AE538)))</f>
        <v/>
      </c>
      <c r="AA538" s="64">
        <f>IF(Eingabe!G538="x",libCalc!A538,IF(Eingabe!H538="x",libCalc!B538,IF(Eingabe!I538="x",libCalc!C538,"")))</f>
        <v>0.12959999999999999</v>
      </c>
      <c r="AB538" s="5">
        <f>IF(AA538="","",AA538*M538)</f>
        <v>0.76852799999999988</v>
      </c>
      <c r="AC538" s="10">
        <f>IF(AA538="","",N538*1000/(AA538*1000000))</f>
        <v>28.927469135802468</v>
      </c>
      <c r="AD538" s="11">
        <f>IF(AB538="","",MAX(Z538,W538)/AB538)</f>
        <v>1926.331896820936</v>
      </c>
      <c r="AE538" s="8">
        <f ca="1">IF(N538="","",IF(LOOKUP(YEAR(C538),Teuerung!$A$4:$A$29,Teuerung!$D$4:$D$29)="",0,LOOKUP(YEAR(C538),Teuerung!$A$4:$A$29,Teuerung!$D$4:$D$29)))</f>
        <v>0.29999999999999999</v>
      </c>
      <c r="AF538" s="7">
        <f t="shared" ca="1" si="13"/>
        <v>1480.4400000000001</v>
      </c>
      <c r="AG538" s="2"/>
      <c r="AH538" s="1"/>
      <c r="AI538" s="1"/>
    </row>
    <row r="539">
      <c r="A539" s="2"/>
      <c r="B539" s="2"/>
      <c r="C539" s="3">
        <v>41017</v>
      </c>
      <c r="D539" s="1"/>
      <c r="E539" s="4" t="s">
        <v>51</v>
      </c>
      <c r="I539" s="4" t="s">
        <v>51</v>
      </c>
      <c r="K539" s="6">
        <v>0.27000000000000002</v>
      </c>
      <c r="L539" s="6">
        <v>0.47999999999999998</v>
      </c>
      <c r="M539" s="6">
        <v>5.9299999999999997</v>
      </c>
      <c r="N539" s="7">
        <v>2669</v>
      </c>
      <c r="P539" s="1">
        <v>1</v>
      </c>
      <c r="Q539" s="2" t="s">
        <v>53</v>
      </c>
      <c r="R539" s="4" t="s">
        <v>51</v>
      </c>
      <c r="T539" s="7">
        <v>1560</v>
      </c>
      <c r="U539" s="8">
        <v>0.27000000000000002</v>
      </c>
      <c r="W539" s="7">
        <f>IF(R539="","",(T539*(1-U539)*(1+AE539))+V539)</f>
        <v>1480.4400000000001</v>
      </c>
      <c r="Z539" s="9" t="str">
        <f>IF(S539="","",(X539*(1-Y539)*(1+AE539)))</f>
        <v/>
      </c>
      <c r="AA539" s="64">
        <f>IF(Eingabe!G539="x",libCalc!A539,IF(Eingabe!H539="x",libCalc!B539,IF(Eingabe!I539="x",libCalc!C539,"")))</f>
        <v>0.12959999999999999</v>
      </c>
      <c r="AB539" s="5">
        <f>IF(AA539="","",AA539*M539)</f>
        <v>0.76852799999999988</v>
      </c>
      <c r="AC539" s="10">
        <f>IF(AA539="","",N539*1000/(AA539*1000000))</f>
        <v>20.594135802469136</v>
      </c>
      <c r="AD539" s="11">
        <f>IF(AB539="","",MAX(Z539,W539)/AB539)</f>
        <v>1926.331896820936</v>
      </c>
      <c r="AE539" s="8">
        <f ca="1">IF(N539="","",IF(LOOKUP(YEAR(C539),Teuerung!$A$4:$A$29,Teuerung!$D$4:$D$29)="",0,LOOKUP(YEAR(C539),Teuerung!$A$4:$A$29,Teuerung!$D$4:$D$29)))</f>
        <v>0.29999999999999999</v>
      </c>
      <c r="AF539" s="7">
        <f t="shared" ca="1" si="13"/>
        <v>1480.4400000000001</v>
      </c>
      <c r="AG539" s="2"/>
      <c r="AH539" s="1"/>
      <c r="AI539" s="1"/>
    </row>
    <row r="540">
      <c r="A540" s="2"/>
      <c r="B540" s="2"/>
      <c r="C540" s="3">
        <v>41017</v>
      </c>
      <c r="D540" s="1"/>
      <c r="E540" s="4" t="s">
        <v>51</v>
      </c>
      <c r="G540" s="4" t="s">
        <v>51</v>
      </c>
      <c r="J540" s="5">
        <v>0.29999999999999999</v>
      </c>
      <c r="M540" s="6">
        <v>5.9299999999999997</v>
      </c>
      <c r="N540" s="7">
        <v>1453</v>
      </c>
      <c r="P540" s="1">
        <v>1</v>
      </c>
      <c r="Q540" s="2" t="s">
        <v>53</v>
      </c>
      <c r="R540" s="4" t="s">
        <v>51</v>
      </c>
      <c r="T540" s="7">
        <v>1219</v>
      </c>
      <c r="U540" s="8">
        <v>0.27000000000000002</v>
      </c>
      <c r="W540" s="7">
        <f>IF(R540="","",(T540*(1-U540)*(1+AE540))+V540)</f>
        <v>1156.8310000000001</v>
      </c>
      <c r="Z540" s="9" t="str">
        <f>IF(S540="","",(X540*(1-Y540)*(1+AE540)))</f>
        <v/>
      </c>
      <c r="AA540" s="64">
        <f>IF(Eingabe!G540="x",libCalc!A540,IF(Eingabe!H540="x",libCalc!B540,IF(Eingabe!I540="x",libCalc!C540,"")))</f>
        <v>0.070685834705770348</v>
      </c>
      <c r="AB540" s="5">
        <f>IF(AA540="","",AA540*M540)</f>
        <v>0.41916699980521815</v>
      </c>
      <c r="AC540" s="10">
        <f>IF(AA540="","",N540*1000/(AA540*1000000))</f>
        <v>20.555745094446571</v>
      </c>
      <c r="AD540" s="11">
        <f>IF(AB540="","",MAX(Z540,W540)/AB540)</f>
        <v>2759.8331942580535</v>
      </c>
      <c r="AE540" s="8">
        <f ca="1">IF(N540="","",IF(LOOKUP(YEAR(C540),Teuerung!$A$4:$A$29,Teuerung!$D$4:$D$29)="",0,LOOKUP(YEAR(C540),Teuerung!$A$4:$A$29,Teuerung!$D$4:$D$29)))</f>
        <v>0.29999999999999999</v>
      </c>
      <c r="AF540" s="7">
        <f t="shared" ca="1" si="13"/>
        <v>1156.8310000000001</v>
      </c>
      <c r="AG540" s="2"/>
      <c r="AH540" s="1"/>
      <c r="AI540" s="1"/>
    </row>
    <row r="541">
      <c r="A541" s="2"/>
      <c r="B541" s="2"/>
      <c r="C541" s="3">
        <v>41017</v>
      </c>
      <c r="D541" s="1"/>
      <c r="E541" s="4" t="s">
        <v>51</v>
      </c>
      <c r="G541" s="4" t="s">
        <v>51</v>
      </c>
      <c r="J541" s="5">
        <v>0.29999999999999999</v>
      </c>
      <c r="M541" s="6">
        <v>5.9299999999999997</v>
      </c>
      <c r="N541" s="7">
        <v>2485</v>
      </c>
      <c r="P541" s="1">
        <v>1</v>
      </c>
      <c r="Q541" s="2" t="s">
        <v>53</v>
      </c>
      <c r="R541" s="4" t="s">
        <v>51</v>
      </c>
      <c r="T541" s="7">
        <v>1316</v>
      </c>
      <c r="U541" s="8">
        <v>0.27000000000000002</v>
      </c>
      <c r="W541" s="7">
        <f>IF(R541="","",(T541*(1-U541)*(1+AE541))+V541)</f>
        <v>1248.884</v>
      </c>
      <c r="Z541" s="9" t="str">
        <f>IF(S541="","",(X541*(1-Y541)*(1+AE541)))</f>
        <v/>
      </c>
      <c r="AA541" s="64">
        <f>IF(Eingabe!G541="x",libCalc!A541,IF(Eingabe!H541="x",libCalc!B541,IF(Eingabe!I541="x",libCalc!C541,"")))</f>
        <v>0.070685834705770348</v>
      </c>
      <c r="AB541" s="5">
        <f>IF(AA541="","",AA541*M541)</f>
        <v>0.41916699980521815</v>
      </c>
      <c r="AC541" s="10">
        <f>IF(AA541="","",N541*1000/(AA541*1000000))</f>
        <v>35.155558540743101</v>
      </c>
      <c r="AD541" s="11">
        <f>IF(AB541="","",MAX(Z541,W541)/AB541)</f>
        <v>2979.4425624639853</v>
      </c>
      <c r="AE541" s="8">
        <f ca="1">IF(N541="","",IF(LOOKUP(YEAR(C541),Teuerung!$A$4:$A$29,Teuerung!$D$4:$D$29)="",0,LOOKUP(YEAR(C541),Teuerung!$A$4:$A$29,Teuerung!$D$4:$D$29)))</f>
        <v>0.29999999999999999</v>
      </c>
      <c r="AF541" s="7">
        <f t="shared" ca="1" si="13"/>
        <v>1248.884</v>
      </c>
      <c r="AG541" s="2"/>
      <c r="AH541" s="1"/>
      <c r="AI541" s="1"/>
    </row>
    <row r="542">
      <c r="A542" s="2"/>
      <c r="B542" s="2"/>
      <c r="C542" s="3">
        <v>41017</v>
      </c>
      <c r="D542" s="1"/>
      <c r="E542" s="4" t="s">
        <v>51</v>
      </c>
      <c r="I542" s="4" t="s">
        <v>51</v>
      </c>
      <c r="K542" s="6">
        <v>0.27000000000000002</v>
      </c>
      <c r="L542" s="6">
        <v>0.47999999999999998</v>
      </c>
      <c r="M542" s="6">
        <v>5.9699999999999998</v>
      </c>
      <c r="N542" s="7">
        <v>4478</v>
      </c>
      <c r="P542" s="1">
        <v>1</v>
      </c>
      <c r="Q542" s="2" t="s">
        <v>53</v>
      </c>
      <c r="R542" s="4" t="s">
        <v>51</v>
      </c>
      <c r="T542" s="7">
        <v>1901</v>
      </c>
      <c r="U542" s="8">
        <v>0.27000000000000002</v>
      </c>
      <c r="W542" s="7">
        <f>IF(R542="","",(T542*(1-U542)*(1+AE542))+V542)</f>
        <v>1804.049</v>
      </c>
      <c r="Z542" s="9" t="str">
        <f>IF(S542="","",(X542*(1-Y542)*(1+AE542)))</f>
        <v/>
      </c>
      <c r="AA542" s="64">
        <f>IF(Eingabe!G542="x",libCalc!A542,IF(Eingabe!H542="x",libCalc!B542,IF(Eingabe!I542="x",libCalc!C542,"")))</f>
        <v>0.12959999999999999</v>
      </c>
      <c r="AB542" s="5">
        <f>IF(AA542="","",AA542*M542)</f>
        <v>0.77371199999999996</v>
      </c>
      <c r="AC542" s="10">
        <f>IF(AA542="","",N542*1000/(AA542*1000000))</f>
        <v>34.552469135802468</v>
      </c>
      <c r="AD542" s="11">
        <f>IF(AB542="","",MAX(Z542,W542)/AB542)</f>
        <v>2331.6802634572036</v>
      </c>
      <c r="AE542" s="8">
        <f ca="1">IF(N542="","",IF(LOOKUP(YEAR(C542),Teuerung!$A$4:$A$29,Teuerung!$D$4:$D$29)="",0,LOOKUP(YEAR(C542),Teuerung!$A$4:$A$29,Teuerung!$D$4:$D$29)))</f>
        <v>0.29999999999999999</v>
      </c>
      <c r="AF542" s="7">
        <f t="shared" ca="1" si="13"/>
        <v>1804.049</v>
      </c>
      <c r="AG542" s="2"/>
      <c r="AH542" s="1"/>
      <c r="AI542" s="1"/>
    </row>
    <row r="543">
      <c r="A543" s="2"/>
      <c r="B543" s="2"/>
      <c r="C543" s="3">
        <v>41017</v>
      </c>
      <c r="D543" s="1"/>
      <c r="E543" s="4" t="s">
        <v>51</v>
      </c>
      <c r="I543" s="4" t="s">
        <v>51</v>
      </c>
      <c r="K543" s="6">
        <v>0.33000000000000002</v>
      </c>
      <c r="L543" s="6">
        <v>0.55000000000000004</v>
      </c>
      <c r="M543" s="6">
        <v>5.9699999999999998</v>
      </c>
      <c r="N543" s="7">
        <v>5748</v>
      </c>
      <c r="P543" s="1">
        <v>1</v>
      </c>
      <c r="Q543" s="2" t="s">
        <v>53</v>
      </c>
      <c r="R543" s="4" t="s">
        <v>51</v>
      </c>
      <c r="T543" s="7">
        <v>3798</v>
      </c>
      <c r="U543" s="8">
        <v>0.27000000000000002</v>
      </c>
      <c r="W543" s="7">
        <f>IF(R543="","",(T543*(1-U543)*(1+AE543))+V543)</f>
        <v>3604.3020000000001</v>
      </c>
      <c r="Z543" s="9" t="str">
        <f>IF(S543="","",(X543*(1-Y543)*(1+AE543)))</f>
        <v/>
      </c>
      <c r="AA543" s="64">
        <f>IF(Eingabe!G543="x",libCalc!A543,IF(Eingabe!H543="x",libCalc!B543,IF(Eingabe!I543="x",libCalc!C543,"")))</f>
        <v>0.18150000000000002</v>
      </c>
      <c r="AB543" s="5">
        <f>IF(AA543="","",AA543*M543)</f>
        <v>1.083555</v>
      </c>
      <c r="AC543" s="10">
        <f>IF(AA543="","",N543*1000/(AA543*1000000))</f>
        <v>31.669421487603302</v>
      </c>
      <c r="AD543" s="11">
        <f>IF(AB543="","",MAX(Z543,W543)/AB543)</f>
        <v>3326.3673740603845</v>
      </c>
      <c r="AE543" s="8">
        <f ca="1">IF(N543="","",IF(LOOKUP(YEAR(C543),Teuerung!$A$4:$A$29,Teuerung!$D$4:$D$29)="",0,LOOKUP(YEAR(C543),Teuerung!$A$4:$A$29,Teuerung!$D$4:$D$29)))</f>
        <v>0.29999999999999999</v>
      </c>
      <c r="AF543" s="7">
        <f t="shared" ca="1" si="13"/>
        <v>3604.3020000000001</v>
      </c>
      <c r="AG543" s="2"/>
      <c r="AH543" s="1"/>
      <c r="AI543" s="1"/>
    </row>
    <row r="544">
      <c r="A544" s="2"/>
      <c r="B544" s="2"/>
      <c r="C544" s="3">
        <v>41017</v>
      </c>
      <c r="D544" s="1"/>
      <c r="E544" s="4" t="s">
        <v>51</v>
      </c>
      <c r="I544" s="4" t="s">
        <v>51</v>
      </c>
      <c r="K544" s="6">
        <v>0.27000000000000002</v>
      </c>
      <c r="L544" s="6">
        <v>0.47999999999999998</v>
      </c>
      <c r="M544" s="6">
        <v>5.7699999999999996</v>
      </c>
      <c r="N544" s="7">
        <v>7432</v>
      </c>
      <c r="P544" s="1">
        <v>1</v>
      </c>
      <c r="Q544" s="2" t="s">
        <v>53</v>
      </c>
      <c r="R544" s="4" t="s">
        <v>51</v>
      </c>
      <c r="T544" s="7">
        <v>3446</v>
      </c>
      <c r="U544" s="8">
        <v>0.27000000000000002</v>
      </c>
      <c r="W544" s="7">
        <f>IF(R544="","",(T544*(1-U544)*(1+AE544))+V544)</f>
        <v>3270.2539999999999</v>
      </c>
      <c r="Z544" s="9" t="str">
        <f>IF(S544="","",(X544*(1-Y544)*(1+AE544)))</f>
        <v/>
      </c>
      <c r="AA544" s="64">
        <f>IF(Eingabe!G544="x",libCalc!A544,IF(Eingabe!H544="x",libCalc!B544,IF(Eingabe!I544="x",libCalc!C544,"")))</f>
        <v>0.12959999999999999</v>
      </c>
      <c r="AB544" s="5">
        <f>IF(AA544="","",AA544*M544)</f>
        <v>0.7477919999999999</v>
      </c>
      <c r="AC544" s="10">
        <f>IF(AA544="","",N544*1000/(AA544*1000000))</f>
        <v>57.345679012345677</v>
      </c>
      <c r="AD544" s="11">
        <f>IF(AB544="","",MAX(Z544,W544)/AB544)</f>
        <v>4373.2134069366884</v>
      </c>
      <c r="AE544" s="8">
        <f ca="1">IF(N544="","",IF(LOOKUP(YEAR(C544),Teuerung!$A$4:$A$29,Teuerung!$D$4:$D$29)="",0,LOOKUP(YEAR(C544),Teuerung!$A$4:$A$29,Teuerung!$D$4:$D$29)))</f>
        <v>0.29999999999999999</v>
      </c>
      <c r="AF544" s="7">
        <f t="shared" ca="1" si="13"/>
        <v>3270.2539999999999</v>
      </c>
      <c r="AG544" s="2"/>
      <c r="AH544" s="1"/>
      <c r="AI544" s="1"/>
    </row>
    <row r="545">
      <c r="A545" s="2"/>
      <c r="B545" s="2"/>
      <c r="C545" s="3">
        <v>41017</v>
      </c>
      <c r="D545" s="1"/>
      <c r="E545" s="4" t="s">
        <v>51</v>
      </c>
      <c r="I545" s="4" t="s">
        <v>51</v>
      </c>
      <c r="K545" s="6">
        <v>0.27000000000000002</v>
      </c>
      <c r="L545" s="6">
        <v>0.47999999999999998</v>
      </c>
      <c r="M545" s="6">
        <v>5.9699999999999998</v>
      </c>
      <c r="N545" s="7">
        <v>7329</v>
      </c>
      <c r="P545" s="1">
        <v>1</v>
      </c>
      <c r="Q545" s="2" t="s">
        <v>53</v>
      </c>
      <c r="R545" s="4" t="s">
        <v>51</v>
      </c>
      <c r="T545" s="7">
        <v>3537</v>
      </c>
      <c r="U545" s="8">
        <v>0.27000000000000002</v>
      </c>
      <c r="W545" s="7">
        <f>IF(R545="","",(T545*(1-U545)*(1+AE545))+V545)</f>
        <v>3356.6129999999998</v>
      </c>
      <c r="Z545" s="9" t="str">
        <f>IF(S545="","",(X545*(1-Y545)*(1+AE545)))</f>
        <v/>
      </c>
      <c r="AA545" s="64">
        <f>IF(Eingabe!G545="x",libCalc!A545,IF(Eingabe!H545="x",libCalc!B545,IF(Eingabe!I545="x",libCalc!C545,"")))</f>
        <v>0.12959999999999999</v>
      </c>
      <c r="AB545" s="5">
        <f>IF(AA545="","",AA545*M545)</f>
        <v>0.77371199999999996</v>
      </c>
      <c r="AC545" s="10">
        <f>IF(AA545="","",N545*1000/(AA545*1000000))</f>
        <v>56.550925925925924</v>
      </c>
      <c r="AD545" s="11">
        <f>IF(AB545="","",MAX(Z545,W545)/AB545)</f>
        <v>4338.3235622557231</v>
      </c>
      <c r="AE545" s="8">
        <f ca="1">IF(N545="","",IF(LOOKUP(YEAR(C545),Teuerung!$A$4:$A$29,Teuerung!$D$4:$D$29)="",0,LOOKUP(YEAR(C545),Teuerung!$A$4:$A$29,Teuerung!$D$4:$D$29)))</f>
        <v>0.29999999999999999</v>
      </c>
      <c r="AF545" s="7">
        <f t="shared" ca="1" si="13"/>
        <v>3356.6129999999998</v>
      </c>
      <c r="AG545" s="2"/>
      <c r="AH545" s="1"/>
      <c r="AI545" s="1"/>
    </row>
    <row r="546">
      <c r="A546" s="2"/>
      <c r="B546" s="2"/>
      <c r="C546" s="3">
        <v>41017</v>
      </c>
      <c r="D546" s="1"/>
      <c r="E546" s="4" t="s">
        <v>51</v>
      </c>
      <c r="I546" s="4" t="s">
        <v>51</v>
      </c>
      <c r="K546" s="6">
        <v>0.27000000000000002</v>
      </c>
      <c r="L546" s="6">
        <v>0.47999999999999998</v>
      </c>
      <c r="M546" s="6">
        <v>5.9699999999999998</v>
      </c>
      <c r="N546" s="7">
        <v>5933</v>
      </c>
      <c r="P546" s="1">
        <v>1</v>
      </c>
      <c r="Q546" s="2" t="s">
        <v>53</v>
      </c>
      <c r="R546" s="4" t="s">
        <v>51</v>
      </c>
      <c r="T546" s="7">
        <v>3135</v>
      </c>
      <c r="U546" s="8">
        <v>0.27000000000000002</v>
      </c>
      <c r="W546" s="7">
        <f>IF(R546="","",(T546*(1-U546)*(1+AE546))+V546)</f>
        <v>2975.1149999999998</v>
      </c>
      <c r="Z546" s="9" t="str">
        <f>IF(S546="","",(X546*(1-Y546)*(1+AE546)))</f>
        <v/>
      </c>
      <c r="AA546" s="64">
        <f>IF(Eingabe!G546="x",libCalc!A546,IF(Eingabe!H546="x",libCalc!B546,IF(Eingabe!I546="x",libCalc!C546,"")))</f>
        <v>0.12959999999999999</v>
      </c>
      <c r="AB546" s="5">
        <f>IF(AA546="","",AA546*M546)</f>
        <v>0.77371199999999996</v>
      </c>
      <c r="AC546" s="10">
        <f>IF(AA546="","",N546*1000/(AA546*1000000))</f>
        <v>45.779320987654323</v>
      </c>
      <c r="AD546" s="11">
        <f>IF(AB546="","",MAX(Z546,W546)/AB546)</f>
        <v>3845.248619641417</v>
      </c>
      <c r="AE546" s="8">
        <f ca="1">IF(N546="","",IF(LOOKUP(YEAR(C546),Teuerung!$A$4:$A$29,Teuerung!$D$4:$D$29)="",0,LOOKUP(YEAR(C546),Teuerung!$A$4:$A$29,Teuerung!$D$4:$D$29)))</f>
        <v>0.29999999999999999</v>
      </c>
      <c r="AF546" s="7">
        <f t="shared" ca="1" si="13"/>
        <v>2975.1149999999998</v>
      </c>
      <c r="AG546" s="2"/>
      <c r="AH546" s="1"/>
      <c r="AI546" s="1"/>
    </row>
    <row r="547">
      <c r="A547" s="2"/>
      <c r="B547" s="2"/>
      <c r="C547" s="3">
        <v>41017</v>
      </c>
      <c r="D547" s="1"/>
      <c r="E547" s="4" t="s">
        <v>51</v>
      </c>
      <c r="I547" s="4" t="s">
        <v>51</v>
      </c>
      <c r="K547" s="6">
        <v>0.27000000000000002</v>
      </c>
      <c r="L547" s="6">
        <v>0.47999999999999998</v>
      </c>
      <c r="M547" s="6">
        <v>5.9699999999999998</v>
      </c>
      <c r="N547" s="7">
        <v>4537</v>
      </c>
      <c r="P547" s="1">
        <v>1</v>
      </c>
      <c r="Q547" s="2" t="s">
        <v>53</v>
      </c>
      <c r="R547" s="4" t="s">
        <v>51</v>
      </c>
      <c r="T547" s="7">
        <v>1928</v>
      </c>
      <c r="U547" s="8">
        <v>0.27000000000000002</v>
      </c>
      <c r="W547" s="7">
        <f>IF(R547="","",(T547*(1-U547)*(1+AE547))+V547)</f>
        <v>1829.672</v>
      </c>
      <c r="Z547" s="9" t="str">
        <f>IF(S547="","",(X547*(1-Y547)*(1+AE547)))</f>
        <v/>
      </c>
      <c r="AA547" s="64">
        <f>IF(Eingabe!G547="x",libCalc!A547,IF(Eingabe!H547="x",libCalc!B547,IF(Eingabe!I547="x",libCalc!C547,"")))</f>
        <v>0.12959999999999999</v>
      </c>
      <c r="AB547" s="5">
        <f>IF(AA547="","",AA547*M547)</f>
        <v>0.77371199999999996</v>
      </c>
      <c r="AC547" s="10">
        <f>IF(AA547="","",N547*1000/(AA547*1000000))</f>
        <v>35.007716049382715</v>
      </c>
      <c r="AD547" s="11">
        <f>IF(AB547="","",MAX(Z547,W547)/AB547)</f>
        <v>2364.7972372148811</v>
      </c>
      <c r="AE547" s="8">
        <f ca="1">IF(N547="","",IF(LOOKUP(YEAR(C547),Teuerung!$A$4:$A$29,Teuerung!$D$4:$D$29)="",0,LOOKUP(YEAR(C547),Teuerung!$A$4:$A$29,Teuerung!$D$4:$D$29)))</f>
        <v>0.29999999999999999</v>
      </c>
      <c r="AF547" s="7">
        <f t="shared" ca="1" si="13"/>
        <v>1829.672</v>
      </c>
      <c r="AG547" s="2"/>
      <c r="AH547" s="1"/>
      <c r="AI547" s="1"/>
    </row>
    <row r="548">
      <c r="A548" s="2"/>
      <c r="B548" s="2"/>
      <c r="C548" s="3">
        <v>41017</v>
      </c>
      <c r="D548" s="1"/>
      <c r="E548" s="4" t="s">
        <v>51</v>
      </c>
      <c r="I548" s="4" t="s">
        <v>51</v>
      </c>
      <c r="K548" s="6">
        <v>0.27000000000000002</v>
      </c>
      <c r="L548" s="6">
        <v>0.47999999999999998</v>
      </c>
      <c r="M548" s="6">
        <v>5.9699999999999998</v>
      </c>
      <c r="N548" s="7">
        <v>3061</v>
      </c>
      <c r="P548" s="1">
        <v>1</v>
      </c>
      <c r="Q548" s="2" t="s">
        <v>53</v>
      </c>
      <c r="R548" s="4" t="s">
        <v>51</v>
      </c>
      <c r="T548" s="7">
        <v>1595</v>
      </c>
      <c r="U548" s="8">
        <v>0.27000000000000002</v>
      </c>
      <c r="W548" s="7">
        <f>IF(R548="","",(T548*(1-U548)*(1+AE548))+V548)</f>
        <v>1513.655</v>
      </c>
      <c r="Z548" s="9" t="str">
        <f>IF(S548="","",(X548*(1-Y548)*(1+AE548)))</f>
        <v/>
      </c>
      <c r="AA548" s="64">
        <f>IF(Eingabe!G548="x",libCalc!A548,IF(Eingabe!H548="x",libCalc!B548,IF(Eingabe!I548="x",libCalc!C548,"")))</f>
        <v>0.12959999999999999</v>
      </c>
      <c r="AB548" s="5">
        <f>IF(AA548="","",AA548*M548)</f>
        <v>0.77371199999999996</v>
      </c>
      <c r="AC548" s="10">
        <f>IF(AA548="","",N548*1000/(AA548*1000000))</f>
        <v>23.618827160493826</v>
      </c>
      <c r="AD548" s="11">
        <f>IF(AB548="","",MAX(Z548,W548)/AB548)</f>
        <v>1956.3545608701947</v>
      </c>
      <c r="AE548" s="8">
        <f ca="1">IF(N548="","",IF(LOOKUP(YEAR(C548),Teuerung!$A$4:$A$29,Teuerung!$D$4:$D$29)="",0,LOOKUP(YEAR(C548),Teuerung!$A$4:$A$29,Teuerung!$D$4:$D$29)))</f>
        <v>0.29999999999999999</v>
      </c>
      <c r="AF548" s="7">
        <f t="shared" ca="1" si="13"/>
        <v>1513.655</v>
      </c>
      <c r="AG548" s="2"/>
      <c r="AH548" s="1"/>
      <c r="AI548" s="1"/>
    </row>
    <row r="549">
      <c r="A549" s="2"/>
      <c r="B549" s="2"/>
      <c r="C549" s="3">
        <v>41017</v>
      </c>
      <c r="D549" s="1"/>
      <c r="E549" s="4" t="s">
        <v>51</v>
      </c>
      <c r="G549" s="4" t="s">
        <v>51</v>
      </c>
      <c r="J549" s="5">
        <v>0.29999999999999999</v>
      </c>
      <c r="M549" s="6">
        <v>5.9699999999999998</v>
      </c>
      <c r="N549" s="7">
        <v>1365</v>
      </c>
      <c r="P549" s="1">
        <v>1</v>
      </c>
      <c r="Q549" s="2" t="s">
        <v>53</v>
      </c>
      <c r="R549" s="4" t="s">
        <v>51</v>
      </c>
      <c r="T549" s="7">
        <v>1200</v>
      </c>
      <c r="U549" s="8">
        <v>0.27000000000000002</v>
      </c>
      <c r="W549" s="7">
        <f>IF(R549="","",(T549*(1-U549)*(1+AE549))+V549)</f>
        <v>1138.8</v>
      </c>
      <c r="Z549" s="9" t="str">
        <f>IF(S549="","",(X549*(1-Y549)*(1+AE549)))</f>
        <v/>
      </c>
      <c r="AA549" s="64">
        <f>IF(Eingabe!G549="x",libCalc!A549,IF(Eingabe!H549="x",libCalc!B549,IF(Eingabe!I549="x",libCalc!C549,"")))</f>
        <v>0.070685834705770348</v>
      </c>
      <c r="AB549" s="5">
        <f>IF(AA549="","",AA549*M549)</f>
        <v>0.42199443319344898</v>
      </c>
      <c r="AC549" s="10">
        <f>IF(AA549="","",N549*1000/(AA549*1000000))</f>
        <v>19.310799761816632</v>
      </c>
      <c r="AD549" s="11">
        <f>IF(AB549="","",MAX(Z549,W549)/AB549)</f>
        <v>2698.6137977748058</v>
      </c>
      <c r="AE549" s="8">
        <f ca="1">IF(N549="","",IF(LOOKUP(YEAR(C549),Teuerung!$A$4:$A$29,Teuerung!$D$4:$D$29)="",0,LOOKUP(YEAR(C549),Teuerung!$A$4:$A$29,Teuerung!$D$4:$D$29)))</f>
        <v>0.29999999999999999</v>
      </c>
      <c r="AF549" s="7">
        <f t="shared" ca="1" si="13"/>
        <v>1138.8</v>
      </c>
      <c r="AG549" s="2"/>
      <c r="AH549" s="1"/>
      <c r="AI549" s="1"/>
    </row>
    <row r="550">
      <c r="A550" s="2"/>
      <c r="B550" s="2"/>
      <c r="C550" s="3">
        <v>41017</v>
      </c>
      <c r="D550" s="1"/>
      <c r="E550" s="4" t="s">
        <v>51</v>
      </c>
      <c r="G550" s="4" t="s">
        <v>51</v>
      </c>
      <c r="J550" s="5">
        <v>0.29999999999999999</v>
      </c>
      <c r="M550" s="6">
        <v>5.9699999999999998</v>
      </c>
      <c r="N550" s="7">
        <v>1709</v>
      </c>
      <c r="P550" s="1">
        <v>1</v>
      </c>
      <c r="Q550" s="2" t="s">
        <v>53</v>
      </c>
      <c r="R550" s="4" t="s">
        <v>51</v>
      </c>
      <c r="T550" s="7">
        <v>1200</v>
      </c>
      <c r="U550" s="8">
        <v>0.27000000000000002</v>
      </c>
      <c r="W550" s="7">
        <f>IF(R550="","",(T550*(1-U550)*(1+AE550))+V550)</f>
        <v>1138.8</v>
      </c>
      <c r="Z550" s="9" t="str">
        <f>IF(S550="","",(X550*(1-Y550)*(1+AE550)))</f>
        <v/>
      </c>
      <c r="AA550" s="64">
        <f>IF(Eingabe!G550="x",libCalc!A550,IF(Eingabe!H550="x",libCalc!B550,IF(Eingabe!I550="x",libCalc!C550,"")))</f>
        <v>0.070685834705770348</v>
      </c>
      <c r="AB550" s="5">
        <f>IF(AA550="","",AA550*M550)</f>
        <v>0.42199443319344898</v>
      </c>
      <c r="AC550" s="10">
        <f>IF(AA550="","",N550*1000/(AA550*1000000))</f>
        <v>24.177404243915475</v>
      </c>
      <c r="AD550" s="11">
        <f>IF(AB550="","",MAX(Z550,W550)/AB550)</f>
        <v>2698.6137977748058</v>
      </c>
      <c r="AE550" s="8">
        <f ca="1">IF(N550="","",IF(LOOKUP(YEAR(C550),Teuerung!$A$4:$A$29,Teuerung!$D$4:$D$29)="",0,LOOKUP(YEAR(C550),Teuerung!$A$4:$A$29,Teuerung!$D$4:$D$29)))</f>
        <v>0.29999999999999999</v>
      </c>
      <c r="AF550" s="7">
        <f t="shared" ca="1" si="13"/>
        <v>1138.8</v>
      </c>
      <c r="AG550" s="2"/>
      <c r="AH550" s="1"/>
      <c r="AI550" s="1"/>
    </row>
    <row r="551">
      <c r="A551" s="2"/>
      <c r="B551" s="2"/>
      <c r="C551" s="3">
        <v>41017</v>
      </c>
      <c r="D551" s="1"/>
      <c r="E551" s="4" t="s">
        <v>51</v>
      </c>
      <c r="I551" s="4" t="s">
        <v>51</v>
      </c>
      <c r="K551" s="6">
        <v>0.27000000000000002</v>
      </c>
      <c r="L551" s="6">
        <v>0.47999999999999998</v>
      </c>
      <c r="M551" s="6">
        <v>6.0199999999999996</v>
      </c>
      <c r="N551" s="7">
        <v>4869</v>
      </c>
      <c r="P551" s="1">
        <v>1</v>
      </c>
      <c r="Q551" s="2" t="s">
        <v>53</v>
      </c>
      <c r="R551" s="4" t="s">
        <v>51</v>
      </c>
      <c r="T551" s="7">
        <v>1988</v>
      </c>
      <c r="U551" s="8">
        <v>0.27000000000000002</v>
      </c>
      <c r="W551" s="7">
        <f>IF(R551="","",(T551*(1-U551)*(1+AE551))+V551)</f>
        <v>1886.6120000000001</v>
      </c>
      <c r="Z551" s="9" t="str">
        <f>IF(S551="","",(X551*(1-Y551)*(1+AE551)))</f>
        <v/>
      </c>
      <c r="AA551" s="64">
        <f>IF(Eingabe!G551="x",libCalc!A551,IF(Eingabe!H551="x",libCalc!B551,IF(Eingabe!I551="x",libCalc!C551,"")))</f>
        <v>0.12959999999999999</v>
      </c>
      <c r="AB551" s="5">
        <f>IF(AA551="","",AA551*M551)</f>
        <v>0.78019199999999989</v>
      </c>
      <c r="AC551" s="10">
        <f>IF(AA551="","",N551*1000/(AA551*1000000))</f>
        <v>37.569444444444443</v>
      </c>
      <c r="AD551" s="11">
        <f>IF(AB551="","",MAX(Z551,W551)/AB551)</f>
        <v>2418.1380993396501</v>
      </c>
      <c r="AE551" s="8">
        <f ca="1">IF(N551="","",IF(LOOKUP(YEAR(C551),Teuerung!$A$4:$A$29,Teuerung!$D$4:$D$29)="",0,LOOKUP(YEAR(C551),Teuerung!$A$4:$A$29,Teuerung!$D$4:$D$29)))</f>
        <v>0.29999999999999999</v>
      </c>
      <c r="AF551" s="7">
        <f t="shared" ca="1" si="13"/>
        <v>1886.6120000000001</v>
      </c>
      <c r="AG551" s="2"/>
      <c r="AH551" s="1"/>
      <c r="AI551" s="1"/>
    </row>
    <row r="552">
      <c r="A552" s="2"/>
      <c r="B552" s="2"/>
      <c r="C552" s="3">
        <v>41017</v>
      </c>
      <c r="D552" s="1"/>
      <c r="E552" s="4" t="s">
        <v>51</v>
      </c>
      <c r="I552" s="4" t="s">
        <v>51</v>
      </c>
      <c r="K552" s="6">
        <v>0.33000000000000002</v>
      </c>
      <c r="L552" s="6">
        <v>0.55000000000000004</v>
      </c>
      <c r="M552" s="6">
        <v>6.0199999999999996</v>
      </c>
      <c r="N552" s="7">
        <v>6020</v>
      </c>
      <c r="P552" s="1">
        <v>1</v>
      </c>
      <c r="Q552" s="2" t="s">
        <v>53</v>
      </c>
      <c r="R552" s="4" t="s">
        <v>51</v>
      </c>
      <c r="T552" s="7">
        <v>3822</v>
      </c>
      <c r="U552" s="8">
        <v>0.27000000000000002</v>
      </c>
      <c r="W552" s="7">
        <f>IF(R552="","",(T552*(1-U552)*(1+AE552))+V552)</f>
        <v>3627.078</v>
      </c>
      <c r="Z552" s="9" t="str">
        <f>IF(S552="","",(X552*(1-Y552)*(1+AE552)))</f>
        <v/>
      </c>
      <c r="AA552" s="64">
        <f>IF(Eingabe!G552="x",libCalc!A552,IF(Eingabe!H552="x",libCalc!B552,IF(Eingabe!I552="x",libCalc!C552,"")))</f>
        <v>0.18150000000000002</v>
      </c>
      <c r="AB552" s="5">
        <f>IF(AA552="","",AA552*M552)</f>
        <v>1.09263</v>
      </c>
      <c r="AC552" s="10">
        <f>IF(AA552="","",N552*1000/(AA552*1000000))</f>
        <v>33.168044077134979</v>
      </c>
      <c r="AD552" s="11">
        <f>IF(AB552="","",MAX(Z552,W552)/AB552)</f>
        <v>3319.5848548914087</v>
      </c>
      <c r="AE552" s="8">
        <f ca="1">IF(N552="","",IF(LOOKUP(YEAR(C552),Teuerung!$A$4:$A$29,Teuerung!$D$4:$D$29)="",0,LOOKUP(YEAR(C552),Teuerung!$A$4:$A$29,Teuerung!$D$4:$D$29)))</f>
        <v>0.29999999999999999</v>
      </c>
      <c r="AF552" s="7">
        <f t="shared" ca="1" si="13"/>
        <v>3627.078</v>
      </c>
      <c r="AG552" s="2"/>
      <c r="AH552" s="1"/>
      <c r="AI552" s="1"/>
    </row>
    <row r="553">
      <c r="A553" s="2"/>
      <c r="B553" s="2"/>
      <c r="C553" s="3">
        <v>41017</v>
      </c>
      <c r="D553" s="1"/>
      <c r="E553" s="4" t="s">
        <v>51</v>
      </c>
      <c r="I553" s="4" t="s">
        <v>51</v>
      </c>
      <c r="K553" s="6">
        <v>0.27000000000000002</v>
      </c>
      <c r="L553" s="6">
        <v>0.47999999999999998</v>
      </c>
      <c r="M553" s="6">
        <v>6.0199999999999996</v>
      </c>
      <c r="N553" s="7">
        <v>6237</v>
      </c>
      <c r="P553" s="1">
        <v>1</v>
      </c>
      <c r="Q553" s="2" t="s">
        <v>53</v>
      </c>
      <c r="R553" s="4" t="s">
        <v>51</v>
      </c>
      <c r="T553" s="7">
        <v>3154</v>
      </c>
      <c r="U553" s="8">
        <v>0.27000000000000002</v>
      </c>
      <c r="W553" s="7">
        <f>IF(R553="","",(T553*(1-U553)*(1+AE553))+V553)</f>
        <v>2993.1460000000002</v>
      </c>
      <c r="Z553" s="9" t="str">
        <f>IF(S553="","",(X553*(1-Y553)*(1+AE553)))</f>
        <v/>
      </c>
      <c r="AA553" s="64">
        <f>IF(Eingabe!G553="x",libCalc!A553,IF(Eingabe!H553="x",libCalc!B553,IF(Eingabe!I553="x",libCalc!C553,"")))</f>
        <v>0.12959999999999999</v>
      </c>
      <c r="AB553" s="5">
        <f>IF(AA553="","",AA553*M553)</f>
        <v>0.78019199999999989</v>
      </c>
      <c r="AC553" s="10">
        <f>IF(AA553="","",N553*1000/(AA553*1000000))</f>
        <v>48.125</v>
      </c>
      <c r="AD553" s="11">
        <f>IF(AB553="","",MAX(Z553,W553)/AB553)</f>
        <v>3836.422316557976</v>
      </c>
      <c r="AE553" s="8">
        <f ca="1">IF(N553="","",IF(LOOKUP(YEAR(C553),Teuerung!$A$4:$A$29,Teuerung!$D$4:$D$29)="",0,LOOKUP(YEAR(C553),Teuerung!$A$4:$A$29,Teuerung!$D$4:$D$29)))</f>
        <v>0.29999999999999999</v>
      </c>
      <c r="AF553" s="7">
        <f t="shared" ca="1" si="13"/>
        <v>2993.1460000000002</v>
      </c>
      <c r="AG553" s="2"/>
      <c r="AH553" s="1"/>
      <c r="AI553" s="1"/>
    </row>
    <row r="554">
      <c r="A554" s="2"/>
      <c r="B554" s="2"/>
      <c r="C554" s="3">
        <v>41017</v>
      </c>
      <c r="D554" s="1"/>
      <c r="E554" s="4" t="s">
        <v>51</v>
      </c>
      <c r="I554" s="4" t="s">
        <v>51</v>
      </c>
      <c r="K554" s="6">
        <v>0.29999999999999999</v>
      </c>
      <c r="L554" s="6">
        <v>0.5</v>
      </c>
      <c r="M554" s="6">
        <v>5.6799999999999997</v>
      </c>
      <c r="N554" s="7">
        <v>8191</v>
      </c>
      <c r="P554" s="1">
        <v>1</v>
      </c>
      <c r="Q554" s="2" t="s">
        <v>53</v>
      </c>
      <c r="R554" s="4" t="s">
        <v>51</v>
      </c>
      <c r="T554" s="7">
        <v>3667</v>
      </c>
      <c r="U554" s="8">
        <v>0.27000000000000002</v>
      </c>
      <c r="W554" s="7">
        <f>IF(R554="","",(T554*(1-U554)*(1+AE554))+V554)</f>
        <v>3479.9829999999997</v>
      </c>
      <c r="Z554" s="9" t="str">
        <f>IF(S554="","",(X554*(1-Y554)*(1+AE554)))</f>
        <v/>
      </c>
      <c r="AA554" s="64">
        <f>IF(Eingabe!G554="x",libCalc!A554,IF(Eingabe!H554="x",libCalc!B554,IF(Eingabe!I554="x",libCalc!C554,"")))</f>
        <v>0.14999999999999999</v>
      </c>
      <c r="AB554" s="5">
        <f>IF(AA554="","",AA554*M554)</f>
        <v>0.85199999999999998</v>
      </c>
      <c r="AC554" s="10">
        <f>IF(AA554="","",N554*1000/(AA554*1000000))</f>
        <v>54.606666666666669</v>
      </c>
      <c r="AD554" s="11">
        <f>IF(AB554="","",MAX(Z554,W554)/AB554)</f>
        <v>4084.4870892018776</v>
      </c>
      <c r="AE554" s="8">
        <f ca="1">IF(N554="","",IF(LOOKUP(YEAR(C554),Teuerung!$A$4:$A$29,Teuerung!$D$4:$D$29)="",0,LOOKUP(YEAR(C554),Teuerung!$A$4:$A$29,Teuerung!$D$4:$D$29)))</f>
        <v>0.29999999999999999</v>
      </c>
      <c r="AF554" s="7">
        <f t="shared" ca="1" si="13"/>
        <v>3479.9829999999997</v>
      </c>
      <c r="AG554" s="2"/>
      <c r="AH554" s="1"/>
      <c r="AI554" s="1"/>
    </row>
    <row r="555">
      <c r="A555" s="2"/>
      <c r="B555" s="2"/>
      <c r="C555" s="3">
        <v>41017</v>
      </c>
      <c r="D555" s="1"/>
      <c r="E555" s="4" t="s">
        <v>51</v>
      </c>
      <c r="H555" s="4" t="s">
        <v>51</v>
      </c>
      <c r="K555" s="6">
        <v>0.29999999999999999</v>
      </c>
      <c r="L555" s="6">
        <v>0.29999999999999999</v>
      </c>
      <c r="M555" s="6">
        <v>5.75</v>
      </c>
      <c r="N555" s="7">
        <v>5284</v>
      </c>
      <c r="P555" s="1">
        <v>1</v>
      </c>
      <c r="Q555" s="2" t="s">
        <v>53</v>
      </c>
      <c r="R555" s="4" t="s">
        <v>51</v>
      </c>
      <c r="T555" s="7">
        <v>2139</v>
      </c>
      <c r="U555" s="8">
        <v>0.27000000000000002</v>
      </c>
      <c r="W555" s="7">
        <f>IF(R555="","",(T555*(1-U555)*(1+AE555))+V555)</f>
        <v>2029.9110000000001</v>
      </c>
      <c r="Z555" s="9" t="str">
        <f>IF(S555="","",(X555*(1-Y555)*(1+AE555)))</f>
        <v/>
      </c>
      <c r="AA555" s="64">
        <f>IF(Eingabe!G555="x",libCalc!A555,IF(Eingabe!H555="x",libCalc!B555,IF(Eingabe!I555="x",libCalc!C555,"")))</f>
        <v>0.089999999999999997</v>
      </c>
      <c r="AB555" s="5">
        <f>IF(AA555="","",AA555*M555)</f>
        <v>0.51749999999999996</v>
      </c>
      <c r="AC555" s="10">
        <f>IF(AA555="","",N555*1000/(AA555*1000000))</f>
        <v>58.711111111111109</v>
      </c>
      <c r="AD555" s="11">
        <f>IF(AB555="","",MAX(Z555,W555)/AB555)</f>
        <v>3922.5333333333338</v>
      </c>
      <c r="AE555" s="8">
        <f ca="1">IF(N555="","",IF(LOOKUP(YEAR(C555),Teuerung!$A$4:$A$29,Teuerung!$D$4:$D$29)="",0,LOOKUP(YEAR(C555),Teuerung!$A$4:$A$29,Teuerung!$D$4:$D$29)))</f>
        <v>0.29999999999999999</v>
      </c>
      <c r="AF555" s="7">
        <f t="shared" ca="1" si="13"/>
        <v>2029.9110000000001</v>
      </c>
      <c r="AG555" s="2"/>
      <c r="AH555" s="1"/>
      <c r="AI555" s="1"/>
    </row>
    <row r="556">
      <c r="A556" s="2"/>
      <c r="B556" s="2"/>
      <c r="C556" s="3">
        <v>41017</v>
      </c>
      <c r="D556" s="1"/>
      <c r="E556" s="4" t="s">
        <v>51</v>
      </c>
      <c r="H556" s="4" t="s">
        <v>51</v>
      </c>
      <c r="K556" s="6">
        <v>0.29999999999999999</v>
      </c>
      <c r="L556" s="6">
        <v>0.29999999999999999</v>
      </c>
      <c r="M556" s="6">
        <v>5.9000000000000004</v>
      </c>
      <c r="N556" s="7">
        <v>4416</v>
      </c>
      <c r="P556" s="1">
        <v>1</v>
      </c>
      <c r="Q556" s="2" t="s">
        <v>53</v>
      </c>
      <c r="R556" s="4" t="s">
        <v>51</v>
      </c>
      <c r="T556" s="7">
        <v>1930</v>
      </c>
      <c r="U556" s="8">
        <v>0.27000000000000002</v>
      </c>
      <c r="W556" s="7">
        <f>IF(R556="","",(T556*(1-U556)*(1+AE556))+V556)</f>
        <v>1831.5699999999999</v>
      </c>
      <c r="Z556" s="9" t="str">
        <f>IF(S556="","",(X556*(1-Y556)*(1+AE556)))</f>
        <v/>
      </c>
      <c r="AA556" s="64">
        <f>IF(Eingabe!G556="x",libCalc!A556,IF(Eingabe!H556="x",libCalc!B556,IF(Eingabe!I556="x",libCalc!C556,"")))</f>
        <v>0.089999999999999997</v>
      </c>
      <c r="AB556" s="5">
        <f>IF(AA556="","",AA556*M556)</f>
        <v>0.53100000000000003</v>
      </c>
      <c r="AC556" s="10">
        <f>IF(AA556="","",N556*1000/(AA556*1000000))</f>
        <v>49.06666666666667</v>
      </c>
      <c r="AD556" s="11">
        <f>IF(AB556="","",MAX(Z556,W556)/AB556)</f>
        <v>3449.2843691148773</v>
      </c>
      <c r="AE556" s="8">
        <f ca="1">IF(N556="","",IF(LOOKUP(YEAR(C556),Teuerung!$A$4:$A$29,Teuerung!$D$4:$D$29)="",0,LOOKUP(YEAR(C556),Teuerung!$A$4:$A$29,Teuerung!$D$4:$D$29)))</f>
        <v>0.29999999999999999</v>
      </c>
      <c r="AF556" s="7">
        <f t="shared" ca="1" si="13"/>
        <v>1831.5699999999999</v>
      </c>
      <c r="AG556" s="2"/>
      <c r="AH556" s="1"/>
      <c r="AI556" s="1"/>
    </row>
    <row r="557">
      <c r="A557" s="2"/>
      <c r="B557" s="2"/>
      <c r="C557" s="3">
        <v>41017</v>
      </c>
      <c r="D557" s="1"/>
      <c r="E557" s="4" t="s">
        <v>51</v>
      </c>
      <c r="I557" s="4" t="s">
        <v>51</v>
      </c>
      <c r="K557" s="6">
        <v>0.27000000000000002</v>
      </c>
      <c r="L557" s="6">
        <v>0.47999999999999998</v>
      </c>
      <c r="M557" s="6">
        <v>6</v>
      </c>
      <c r="N557" s="7">
        <v>7356</v>
      </c>
      <c r="P557" s="1">
        <v>1</v>
      </c>
      <c r="Q557" s="2" t="s">
        <v>53</v>
      </c>
      <c r="R557" s="4" t="s">
        <v>51</v>
      </c>
      <c r="T557" s="7">
        <v>3551</v>
      </c>
      <c r="U557" s="8">
        <v>0.27000000000000002</v>
      </c>
      <c r="W557" s="7">
        <f>IF(R557="","",(T557*(1-U557)*(1+AE557))+V557)</f>
        <v>3369.8990000000003</v>
      </c>
      <c r="Z557" s="9" t="str">
        <f>IF(S557="","",(X557*(1-Y557)*(1+AE557)))</f>
        <v/>
      </c>
      <c r="AA557" s="64">
        <f>IF(Eingabe!G557="x",libCalc!A557,IF(Eingabe!H557="x",libCalc!B557,IF(Eingabe!I557="x",libCalc!C557,"")))</f>
        <v>0.12959999999999999</v>
      </c>
      <c r="AB557" s="5">
        <f>IF(AA557="","",AA557*M557)</f>
        <v>0.77759999999999996</v>
      </c>
      <c r="AC557" s="10">
        <f>IF(AA557="","",N557*1000/(AA557*1000000))</f>
        <v>56.75925925925926</v>
      </c>
      <c r="AD557" s="11">
        <f>IF(AB557="","",MAX(Z557,W557)/AB557)</f>
        <v>4333.7178497942396</v>
      </c>
      <c r="AE557" s="8">
        <f ca="1">IF(N557="","",IF(LOOKUP(YEAR(C557),Teuerung!$A$4:$A$29,Teuerung!$D$4:$D$29)="",0,LOOKUP(YEAR(C557),Teuerung!$A$4:$A$29,Teuerung!$D$4:$D$29)))</f>
        <v>0.29999999999999999</v>
      </c>
      <c r="AF557" s="7">
        <f t="shared" ca="1" si="13"/>
        <v>3369.8990000000003</v>
      </c>
      <c r="AG557" s="2"/>
      <c r="AH557" s="1"/>
      <c r="AI557" s="1"/>
    </row>
    <row r="558">
      <c r="A558" s="2"/>
      <c r="B558" s="2"/>
      <c r="C558" s="3">
        <v>41017</v>
      </c>
      <c r="D558" s="1"/>
      <c r="E558" s="4" t="s">
        <v>51</v>
      </c>
      <c r="I558" s="4" t="s">
        <v>51</v>
      </c>
      <c r="K558" s="6">
        <v>0.27000000000000002</v>
      </c>
      <c r="L558" s="6">
        <v>0.47999999999999998</v>
      </c>
      <c r="M558" s="6">
        <v>6</v>
      </c>
      <c r="N558" s="7">
        <v>6252</v>
      </c>
      <c r="P558" s="1">
        <v>1</v>
      </c>
      <c r="Q558" s="2" t="s">
        <v>53</v>
      </c>
      <c r="R558" s="4" t="s">
        <v>51</v>
      </c>
      <c r="T558" s="7">
        <v>3873</v>
      </c>
      <c r="U558" s="8">
        <v>0.27000000000000002</v>
      </c>
      <c r="W558" s="7">
        <f>IF(R558="","",(T558*(1-U558)*(1+AE558))+V558)</f>
        <v>3675.4769999999999</v>
      </c>
      <c r="Z558" s="9" t="str">
        <f>IF(S558="","",(X558*(1-Y558)*(1+AE558)))</f>
        <v/>
      </c>
      <c r="AA558" s="64">
        <f>IF(Eingabe!G558="x",libCalc!A558,IF(Eingabe!H558="x",libCalc!B558,IF(Eingabe!I558="x",libCalc!C558,"")))</f>
        <v>0.12959999999999999</v>
      </c>
      <c r="AB558" s="5">
        <f>IF(AA558="","",AA558*M558)</f>
        <v>0.77759999999999996</v>
      </c>
      <c r="AC558" s="10">
        <f>IF(AA558="","",N558*1000/(AA558*1000000))</f>
        <v>48.24074074074074</v>
      </c>
      <c r="AD558" s="11">
        <f>IF(AB558="","",MAX(Z558,W558)/AB558)</f>
        <v>4726.6936728395067</v>
      </c>
      <c r="AE558" s="8">
        <f ca="1">IF(N558="","",IF(LOOKUP(YEAR(C558),Teuerung!$A$4:$A$29,Teuerung!$D$4:$D$29)="",0,LOOKUP(YEAR(C558),Teuerung!$A$4:$A$29,Teuerung!$D$4:$D$29)))</f>
        <v>0.29999999999999999</v>
      </c>
      <c r="AF558" s="7">
        <f t="shared" ca="1" si="13"/>
        <v>3675.4769999999999</v>
      </c>
      <c r="AG558" s="2"/>
      <c r="AH558" s="1"/>
      <c r="AI558" s="1"/>
    </row>
    <row r="559">
      <c r="A559" s="2"/>
      <c r="B559" s="2"/>
      <c r="C559" s="3">
        <v>41017</v>
      </c>
      <c r="D559" s="1"/>
      <c r="E559" s="4" t="s">
        <v>51</v>
      </c>
      <c r="I559" s="4" t="s">
        <v>51</v>
      </c>
      <c r="K559" s="6">
        <v>0.27000000000000002</v>
      </c>
      <c r="L559" s="6">
        <v>0.47999999999999998</v>
      </c>
      <c r="M559" s="6">
        <v>6</v>
      </c>
      <c r="N559" s="7">
        <v>4933</v>
      </c>
      <c r="P559" s="1">
        <v>1</v>
      </c>
      <c r="Q559" s="2" t="s">
        <v>53</v>
      </c>
      <c r="R559" s="4" t="s">
        <v>51</v>
      </c>
      <c r="T559" s="7">
        <v>1983</v>
      </c>
      <c r="U559" s="8">
        <v>0.27000000000000002</v>
      </c>
      <c r="W559" s="7">
        <f>IF(R559="","",(T559*(1-U559)*(1+AE559))+V559)</f>
        <v>1881.867</v>
      </c>
      <c r="Z559" s="9" t="str">
        <f>IF(S559="","",(X559*(1-Y559)*(1+AE559)))</f>
        <v/>
      </c>
      <c r="AA559" s="64">
        <f>IF(Eingabe!G559="x",libCalc!A559,IF(Eingabe!H559="x",libCalc!B559,IF(Eingabe!I559="x",libCalc!C559,"")))</f>
        <v>0.12959999999999999</v>
      </c>
      <c r="AB559" s="5">
        <f>IF(AA559="","",AA559*M559)</f>
        <v>0.77759999999999996</v>
      </c>
      <c r="AC559" s="10">
        <f>IF(AA559="","",N559*1000/(AA559*1000000))</f>
        <v>38.063271604938272</v>
      </c>
      <c r="AD559" s="11">
        <f>IF(AB559="","",MAX(Z559,W559)/AB559)</f>
        <v>2420.0964506172841</v>
      </c>
      <c r="AE559" s="8">
        <f ca="1">IF(N559="","",IF(LOOKUP(YEAR(C559),Teuerung!$A$4:$A$29,Teuerung!$D$4:$D$29)="",0,LOOKUP(YEAR(C559),Teuerung!$A$4:$A$29,Teuerung!$D$4:$D$29)))</f>
        <v>0.29999999999999999</v>
      </c>
      <c r="AF559" s="7">
        <f t="shared" ca="1" si="13"/>
        <v>1881.867</v>
      </c>
      <c r="AG559" s="2"/>
      <c r="AH559" s="1"/>
      <c r="AI559" s="1"/>
    </row>
    <row r="560">
      <c r="A560" s="2"/>
      <c r="B560" s="2"/>
      <c r="C560" s="3">
        <v>41017</v>
      </c>
      <c r="D560" s="1"/>
      <c r="E560" s="4" t="s">
        <v>51</v>
      </c>
      <c r="I560" s="4" t="s">
        <v>51</v>
      </c>
      <c r="K560" s="6">
        <v>0.27000000000000002</v>
      </c>
      <c r="L560" s="6">
        <v>0.47999999999999998</v>
      </c>
      <c r="M560" s="6">
        <v>6</v>
      </c>
      <c r="N560" s="7">
        <v>3633</v>
      </c>
      <c r="P560" s="1">
        <v>1</v>
      </c>
      <c r="Q560" s="2" t="s">
        <v>53</v>
      </c>
      <c r="R560" s="4" t="s">
        <v>51</v>
      </c>
      <c r="T560" s="7">
        <v>1665</v>
      </c>
      <c r="U560" s="8">
        <v>0.27000000000000002</v>
      </c>
      <c r="W560" s="7">
        <f>IF(R560="","",(T560*(1-U560)*(1+AE560))+V560)</f>
        <v>1580.085</v>
      </c>
      <c r="Z560" s="9" t="str">
        <f>IF(S560="","",(X560*(1-Y560)*(1+AE560)))</f>
        <v/>
      </c>
      <c r="AA560" s="64">
        <f>IF(Eingabe!G560="x",libCalc!A560,IF(Eingabe!H560="x",libCalc!B560,IF(Eingabe!I560="x",libCalc!C560,"")))</f>
        <v>0.12959999999999999</v>
      </c>
      <c r="AB560" s="5">
        <f>IF(AA560="","",AA560*M560)</f>
        <v>0.77759999999999996</v>
      </c>
      <c r="AC560" s="10">
        <f>IF(AA560="","",N560*1000/(AA560*1000000))</f>
        <v>28.032407407407408</v>
      </c>
      <c r="AD560" s="11">
        <f>IF(AB560="","",MAX(Z560,W560)/AB560)</f>
        <v>2032.002314814815</v>
      </c>
      <c r="AE560" s="8">
        <f ca="1">IF(N560="","",IF(LOOKUP(YEAR(C560),Teuerung!$A$4:$A$29,Teuerung!$D$4:$D$29)="",0,LOOKUP(YEAR(C560),Teuerung!$A$4:$A$29,Teuerung!$D$4:$D$29)))</f>
        <v>0.29999999999999999</v>
      </c>
      <c r="AF560" s="7">
        <f t="shared" ca="1" si="13"/>
        <v>1580.085</v>
      </c>
      <c r="AG560" s="2"/>
      <c r="AH560" s="1"/>
      <c r="AI560" s="1"/>
    </row>
    <row r="561">
      <c r="A561" s="2"/>
      <c r="B561" s="2"/>
      <c r="C561" s="3">
        <v>41017</v>
      </c>
      <c r="D561" s="1"/>
      <c r="E561" s="4" t="s">
        <v>51</v>
      </c>
      <c r="I561" s="4" t="s">
        <v>51</v>
      </c>
      <c r="K561" s="6">
        <v>0.27000000000000002</v>
      </c>
      <c r="L561" s="6">
        <v>0.47999999999999998</v>
      </c>
      <c r="M561" s="6">
        <v>6.0499999999999998</v>
      </c>
      <c r="N561" s="7">
        <v>4092</v>
      </c>
      <c r="P561" s="1">
        <v>1</v>
      </c>
      <c r="Q561" s="2" t="s">
        <v>53</v>
      </c>
      <c r="R561" s="4" t="s">
        <v>51</v>
      </c>
      <c r="T561" s="7">
        <v>1718</v>
      </c>
      <c r="U561" s="8">
        <v>0.27000000000000002</v>
      </c>
      <c r="W561" s="7">
        <f>IF(R561="","",(T561*(1-U561)*(1+AE561))+V561)</f>
        <v>1630.3819999999998</v>
      </c>
      <c r="Z561" s="9" t="str">
        <f>IF(S561="","",(X561*(1-Y561)*(1+AE561)))</f>
        <v/>
      </c>
      <c r="AA561" s="64">
        <f>IF(Eingabe!G561="x",libCalc!A561,IF(Eingabe!H561="x",libCalc!B561,IF(Eingabe!I561="x",libCalc!C561,"")))</f>
        <v>0.12959999999999999</v>
      </c>
      <c r="AB561" s="5">
        <f>IF(AA561="","",AA561*M561)</f>
        <v>0.78407999999999989</v>
      </c>
      <c r="AC561" s="10">
        <f>IF(AA561="","",N561*1000/(AA561*1000000))</f>
        <v>31.574074074074073</v>
      </c>
      <c r="AD561" s="11">
        <f>IF(AB561="","",MAX(Z561,W561)/AB561)</f>
        <v>2079.3566982960924</v>
      </c>
      <c r="AE561" s="8">
        <f ca="1">IF(N561="","",IF(LOOKUP(YEAR(C561),Teuerung!$A$4:$A$29,Teuerung!$D$4:$D$29)="",0,LOOKUP(YEAR(C561),Teuerung!$A$4:$A$29,Teuerung!$D$4:$D$29)))</f>
        <v>0.29999999999999999</v>
      </c>
      <c r="AF561" s="7">
        <f t="shared" ca="1" si="13"/>
        <v>1630.3819999999998</v>
      </c>
      <c r="AG561" s="2"/>
      <c r="AH561" s="1"/>
      <c r="AI561" s="1"/>
    </row>
    <row r="562">
      <c r="A562" s="2"/>
      <c r="B562" s="2"/>
      <c r="C562" s="3">
        <v>41017</v>
      </c>
      <c r="D562" s="1"/>
      <c r="E562" s="4" t="s">
        <v>51</v>
      </c>
      <c r="I562" s="4" t="s">
        <v>51</v>
      </c>
      <c r="K562" s="6">
        <v>0.33000000000000002</v>
      </c>
      <c r="L562" s="6">
        <v>0.55000000000000004</v>
      </c>
      <c r="M562" s="6">
        <v>6.0499999999999998</v>
      </c>
      <c r="N562" s="7">
        <v>4131</v>
      </c>
      <c r="P562" s="1">
        <v>1</v>
      </c>
      <c r="Q562" s="2" t="s">
        <v>53</v>
      </c>
      <c r="R562" s="4" t="s">
        <v>51</v>
      </c>
      <c r="T562" s="7">
        <v>3835</v>
      </c>
      <c r="U562" s="8">
        <v>0.27000000000000002</v>
      </c>
      <c r="W562" s="7">
        <f>IF(R562="","",(T562*(1-U562)*(1+AE562))+V562)</f>
        <v>3639.415</v>
      </c>
      <c r="Z562" s="9" t="str">
        <f>IF(S562="","",(X562*(1-Y562)*(1+AE562)))</f>
        <v/>
      </c>
      <c r="AA562" s="64">
        <f>IF(Eingabe!G562="x",libCalc!A562,IF(Eingabe!H562="x",libCalc!B562,IF(Eingabe!I562="x",libCalc!C562,"")))</f>
        <v>0.18150000000000002</v>
      </c>
      <c r="AB562" s="5">
        <f>IF(AA562="","",AA562*M562)</f>
        <v>1.0980750000000001</v>
      </c>
      <c r="AC562" s="10">
        <f>IF(AA562="","",N562*1000/(AA562*1000000))</f>
        <v>22.760330578512391</v>
      </c>
      <c r="AD562" s="11">
        <f>IF(AB562="","",MAX(Z562,W562)/AB562)</f>
        <v>3314.3592195432911</v>
      </c>
      <c r="AE562" s="8">
        <f ca="1">IF(N562="","",IF(LOOKUP(YEAR(C562),Teuerung!$A$4:$A$29,Teuerung!$D$4:$D$29)="",0,LOOKUP(YEAR(C562),Teuerung!$A$4:$A$29,Teuerung!$D$4:$D$29)))</f>
        <v>0.29999999999999999</v>
      </c>
      <c r="AF562" s="7">
        <f t="shared" ca="1" si="13"/>
        <v>3639.415</v>
      </c>
      <c r="AG562" s="2"/>
      <c r="AH562" s="1"/>
      <c r="AI562" s="1"/>
    </row>
    <row r="563">
      <c r="A563" s="2"/>
      <c r="B563" s="2"/>
      <c r="C563" s="3">
        <v>41017</v>
      </c>
      <c r="D563" s="1"/>
      <c r="E563" s="4" t="s">
        <v>51</v>
      </c>
      <c r="I563" s="4" t="s">
        <v>51</v>
      </c>
      <c r="K563" s="6">
        <v>0.27000000000000002</v>
      </c>
      <c r="L563" s="6">
        <v>0.47999999999999998</v>
      </c>
      <c r="M563" s="6">
        <v>5.71</v>
      </c>
      <c r="N563" s="7">
        <v>7875</v>
      </c>
      <c r="P563" s="1">
        <v>1</v>
      </c>
      <c r="Q563" s="2" t="s">
        <v>53</v>
      </c>
      <c r="R563" s="4" t="s">
        <v>51</v>
      </c>
      <c r="T563" s="7">
        <v>3681</v>
      </c>
      <c r="U563" s="8">
        <v>0.27000000000000002</v>
      </c>
      <c r="W563" s="7">
        <f>IF(R563="","",(T563*(1-U563)*(1+AE563))+V563)</f>
        <v>3493.2690000000002</v>
      </c>
      <c r="Z563" s="9" t="str">
        <f>IF(S563="","",(X563*(1-Y563)*(1+AE563)))</f>
        <v/>
      </c>
      <c r="AA563" s="64">
        <f>IF(Eingabe!G563="x",libCalc!A563,IF(Eingabe!H563="x",libCalc!B563,IF(Eingabe!I563="x",libCalc!C563,"")))</f>
        <v>0.12959999999999999</v>
      </c>
      <c r="AB563" s="5">
        <f>IF(AA563="","",AA563*M563)</f>
        <v>0.74001600000000001</v>
      </c>
      <c r="AC563" s="10">
        <f>IF(AA563="","",N563*1000/(AA563*1000000))</f>
        <v>60.763888888888886</v>
      </c>
      <c r="AD563" s="11">
        <f>IF(AB563="","",MAX(Z563,W563)/AB563)</f>
        <v>4720.5317182331191</v>
      </c>
      <c r="AE563" s="8">
        <f ca="1">IF(N563="","",IF(LOOKUP(YEAR(C563),Teuerung!$A$4:$A$29,Teuerung!$D$4:$D$29)="",0,LOOKUP(YEAR(C563),Teuerung!$A$4:$A$29,Teuerung!$D$4:$D$29)))</f>
        <v>0.29999999999999999</v>
      </c>
      <c r="AF563" s="7">
        <f t="shared" ca="1" si="13"/>
        <v>3493.2690000000002</v>
      </c>
      <c r="AG563" s="2"/>
      <c r="AH563" s="1"/>
      <c r="AI563" s="1"/>
    </row>
    <row r="564">
      <c r="A564" s="2"/>
      <c r="B564" s="2"/>
      <c r="C564" s="3">
        <v>41017</v>
      </c>
      <c r="D564" s="1"/>
      <c r="E564" s="4" t="s">
        <v>51</v>
      </c>
      <c r="I564" s="4" t="s">
        <v>51</v>
      </c>
      <c r="K564" s="6">
        <v>0.29999999999999999</v>
      </c>
      <c r="L564" s="6">
        <v>0.5</v>
      </c>
      <c r="M564" s="6">
        <v>6.04</v>
      </c>
      <c r="N564" s="7">
        <v>6840</v>
      </c>
      <c r="P564" s="1">
        <v>1</v>
      </c>
      <c r="Q564" s="2" t="s">
        <v>53</v>
      </c>
      <c r="R564" s="4" t="s">
        <v>51</v>
      </c>
      <c r="T564" s="7">
        <v>3235</v>
      </c>
      <c r="U564" s="8">
        <v>0.27000000000000002</v>
      </c>
      <c r="W564" s="7">
        <f>IF(R564="","",(T564*(1-U564)*(1+AE564))+V564)</f>
        <v>3070.0149999999999</v>
      </c>
      <c r="Z564" s="9" t="str">
        <f>IF(S564="","",(X564*(1-Y564)*(1+AE564)))</f>
        <v/>
      </c>
      <c r="AA564" s="64">
        <f>IF(Eingabe!G564="x",libCalc!A564,IF(Eingabe!H564="x",libCalc!B564,IF(Eingabe!I564="x",libCalc!C564,"")))</f>
        <v>0.14999999999999999</v>
      </c>
      <c r="AB564" s="5">
        <f>IF(AA564="","",AA564*M564)</f>
        <v>0.90599999999999992</v>
      </c>
      <c r="AC564" s="10">
        <f>IF(AA564="","",N564*1000/(AA564*1000000))</f>
        <v>45.600000000000001</v>
      </c>
      <c r="AD564" s="11">
        <f>IF(AB564="","",MAX(Z564,W564)/AB564)</f>
        <v>3388.537527593819</v>
      </c>
      <c r="AE564" s="8">
        <f ca="1">IF(N564="","",IF(LOOKUP(YEAR(C564),Teuerung!$A$4:$A$29,Teuerung!$D$4:$D$29)="",0,LOOKUP(YEAR(C564),Teuerung!$A$4:$A$29,Teuerung!$D$4:$D$29)))</f>
        <v>0.29999999999999999</v>
      </c>
      <c r="AF564" s="7">
        <f t="shared" ca="1" si="13"/>
        <v>3070.0149999999999</v>
      </c>
      <c r="AG564" s="2"/>
      <c r="AH564" s="1"/>
      <c r="AI564" s="1"/>
    </row>
    <row r="565">
      <c r="A565" s="2"/>
      <c r="B565" s="2"/>
      <c r="C565" s="3">
        <v>41017</v>
      </c>
      <c r="D565" s="1"/>
      <c r="E565" s="4" t="s">
        <v>51</v>
      </c>
      <c r="I565" s="4" t="s">
        <v>51</v>
      </c>
      <c r="K565" s="6">
        <v>0.27000000000000002</v>
      </c>
      <c r="L565" s="6">
        <v>0.47999999999999998</v>
      </c>
      <c r="M565" s="6">
        <v>6.04</v>
      </c>
      <c r="N565" s="7">
        <v>6184</v>
      </c>
      <c r="P565" s="1">
        <v>1</v>
      </c>
      <c r="Q565" s="2" t="s">
        <v>53</v>
      </c>
      <c r="R565" s="4" t="s">
        <v>51</v>
      </c>
      <c r="T565" s="7">
        <v>3182</v>
      </c>
      <c r="U565" s="8">
        <v>0.27000000000000002</v>
      </c>
      <c r="W565" s="7">
        <f>IF(R565="","",(T565*(1-U565)*(1+AE565))+V565)</f>
        <v>3019.7180000000003</v>
      </c>
      <c r="Z565" s="9" t="str">
        <f>IF(S565="","",(X565*(1-Y565)*(1+AE565)))</f>
        <v/>
      </c>
      <c r="AA565" s="64">
        <f>IF(Eingabe!G565="x",libCalc!A565,IF(Eingabe!H565="x",libCalc!B565,IF(Eingabe!I565="x",libCalc!C565,"")))</f>
        <v>0.12959999999999999</v>
      </c>
      <c r="AB565" s="5">
        <f>IF(AA565="","",AA565*M565)</f>
        <v>0.78278399999999992</v>
      </c>
      <c r="AC565" s="10">
        <f>IF(AA565="","",N565*1000/(AA565*1000000))</f>
        <v>47.716049382716051</v>
      </c>
      <c r="AD565" s="11">
        <f>IF(AB565="","",MAX(Z565,W565)/AB565)</f>
        <v>3857.6644387212827</v>
      </c>
      <c r="AE565" s="8">
        <f ca="1">IF(N565="","",IF(LOOKUP(YEAR(C565),Teuerung!$A$4:$A$29,Teuerung!$D$4:$D$29)="",0,LOOKUP(YEAR(C565),Teuerung!$A$4:$A$29,Teuerung!$D$4:$D$29)))</f>
        <v>0.29999999999999999</v>
      </c>
      <c r="AF565" s="7">
        <f t="shared" ca="1" si="13"/>
        <v>3019.7180000000003</v>
      </c>
      <c r="AG565" s="2"/>
      <c r="AH565" s="1"/>
      <c r="AI565" s="1"/>
    </row>
    <row r="566">
      <c r="A566" s="2"/>
      <c r="B566" s="2"/>
      <c r="C566" s="3">
        <v>41017</v>
      </c>
      <c r="D566" s="1"/>
      <c r="E566" s="4" t="s">
        <v>51</v>
      </c>
      <c r="I566" s="4" t="s">
        <v>51</v>
      </c>
      <c r="K566" s="6">
        <v>0.27000000000000002</v>
      </c>
      <c r="L566" s="6">
        <v>0.47999999999999998</v>
      </c>
      <c r="M566" s="6">
        <v>6.04</v>
      </c>
      <c r="N566" s="7">
        <v>4841</v>
      </c>
      <c r="P566" s="1">
        <v>1</v>
      </c>
      <c r="Q566" s="2" t="s">
        <v>53</v>
      </c>
      <c r="R566" s="4" t="s">
        <v>51</v>
      </c>
      <c r="T566" s="7">
        <v>1993</v>
      </c>
      <c r="U566" s="8">
        <v>0.27000000000000002</v>
      </c>
      <c r="W566" s="7">
        <f>IF(R566="","",(T566*(1-U566)*(1+AE566))+V566)</f>
        <v>1891.357</v>
      </c>
      <c r="Z566" s="9" t="str">
        <f>IF(S566="","",(X566*(1-Y566)*(1+AE566)))</f>
        <v/>
      </c>
      <c r="AA566" s="64">
        <f>IF(Eingabe!G566="x",libCalc!A566,IF(Eingabe!H566="x",libCalc!B566,IF(Eingabe!I566="x",libCalc!C566,"")))</f>
        <v>0.12959999999999999</v>
      </c>
      <c r="AB566" s="5">
        <f>IF(AA566="","",AA566*M566)</f>
        <v>0.78278399999999992</v>
      </c>
      <c r="AC566" s="10">
        <f>IF(AA566="","",N566*1000/(AA566*1000000))</f>
        <v>37.353395061728392</v>
      </c>
      <c r="AD566" s="11">
        <f>IF(AB566="","",MAX(Z566,W566)/AB566)</f>
        <v>2416.1927172757751</v>
      </c>
      <c r="AE566" s="8">
        <f ca="1">IF(N566="","",IF(LOOKUP(YEAR(C566),Teuerung!$A$4:$A$29,Teuerung!$D$4:$D$29)="",0,LOOKUP(YEAR(C566),Teuerung!$A$4:$A$29,Teuerung!$D$4:$D$29)))</f>
        <v>0.29999999999999999</v>
      </c>
      <c r="AF566" s="7">
        <f t="shared" ca="1" si="13"/>
        <v>1891.357</v>
      </c>
      <c r="AG566" s="2"/>
      <c r="AH566" s="1"/>
      <c r="AI566" s="1"/>
    </row>
    <row r="567">
      <c r="A567" s="2"/>
      <c r="B567" s="2"/>
      <c r="C567" s="3">
        <v>41017</v>
      </c>
      <c r="D567" s="1"/>
      <c r="E567" s="4" t="s">
        <v>51</v>
      </c>
      <c r="I567" s="4" t="s">
        <v>51</v>
      </c>
      <c r="K567" s="6">
        <v>0.27000000000000002</v>
      </c>
      <c r="L567" s="6">
        <v>0.47999999999999998</v>
      </c>
      <c r="M567" s="6">
        <v>6.04</v>
      </c>
      <c r="N567" s="7">
        <v>3145</v>
      </c>
      <c r="P567" s="1">
        <v>1</v>
      </c>
      <c r="Q567" s="2" t="s">
        <v>53</v>
      </c>
      <c r="R567" s="4" t="s">
        <v>51</v>
      </c>
      <c r="T567" s="7">
        <v>1607</v>
      </c>
      <c r="U567" s="8">
        <v>0.27000000000000002</v>
      </c>
      <c r="W567" s="7">
        <f>IF(R567="","",(T567*(1-U567)*(1+AE567))+V567)</f>
        <v>1525.0429999999999</v>
      </c>
      <c r="Z567" s="9" t="str">
        <f>IF(S567="","",(X567*(1-Y567)*(1+AE567)))</f>
        <v/>
      </c>
      <c r="AA567" s="64">
        <f>IF(Eingabe!G567="x",libCalc!A567,IF(Eingabe!H567="x",libCalc!B567,IF(Eingabe!I567="x",libCalc!C567,"")))</f>
        <v>0.12959999999999999</v>
      </c>
      <c r="AB567" s="5">
        <f>IF(AA567="","",AA567*M567)</f>
        <v>0.78278399999999992</v>
      </c>
      <c r="AC567" s="10">
        <f>IF(AA567="","",N567*1000/(AA567*1000000))</f>
        <v>24.266975308641975</v>
      </c>
      <c r="AD567" s="11">
        <f>IF(AB567="","",MAX(Z567,W567)/AB567)</f>
        <v>1948.2296521134822</v>
      </c>
      <c r="AE567" s="8">
        <f ca="1">IF(N567="","",IF(LOOKUP(YEAR(C567),Teuerung!$A$4:$A$29,Teuerung!$D$4:$D$29)="",0,LOOKUP(YEAR(C567),Teuerung!$A$4:$A$29,Teuerung!$D$4:$D$29)))</f>
        <v>0.29999999999999999</v>
      </c>
      <c r="AF567" s="7">
        <f t="shared" ca="1" si="13"/>
        <v>1525.0429999999999</v>
      </c>
      <c r="AG567" s="2"/>
      <c r="AH567" s="1"/>
      <c r="AI567" s="1"/>
    </row>
    <row r="568">
      <c r="A568" s="2"/>
      <c r="B568" s="2"/>
      <c r="C568" s="3">
        <v>41017</v>
      </c>
      <c r="D568" s="1"/>
      <c r="E568" s="4" t="s">
        <v>51</v>
      </c>
      <c r="I568" s="4" t="s">
        <v>51</v>
      </c>
      <c r="K568" s="6">
        <v>0.33000000000000002</v>
      </c>
      <c r="L568" s="6">
        <v>0.55000000000000004</v>
      </c>
      <c r="M568" s="6">
        <v>6.0899999999999999</v>
      </c>
      <c r="N568" s="7">
        <v>3423</v>
      </c>
      <c r="P568" s="1">
        <v>1</v>
      </c>
      <c r="Q568" s="2" t="s">
        <v>53</v>
      </c>
      <c r="R568" s="4" t="s">
        <v>51</v>
      </c>
      <c r="T568" s="7">
        <v>3853</v>
      </c>
      <c r="U568" s="8">
        <v>0.27000000000000002</v>
      </c>
      <c r="W568" s="7">
        <f>IF(R568="","",(T568*(1-U568)*(1+AE568))+V568)</f>
        <v>3656.4970000000003</v>
      </c>
      <c r="Z568" s="9" t="str">
        <f>IF(S568="","",(X568*(1-Y568)*(1+AE568)))</f>
        <v/>
      </c>
      <c r="AA568" s="64">
        <f>IF(Eingabe!G568="x",libCalc!A568,IF(Eingabe!H568="x",libCalc!B568,IF(Eingabe!I568="x",libCalc!C568,"")))</f>
        <v>0.18150000000000002</v>
      </c>
      <c r="AB568" s="5">
        <f>IF(AA568="","",AA568*M568)</f>
        <v>1.1053350000000002</v>
      </c>
      <c r="AC568" s="10">
        <f>IF(AA568="","",N568*1000/(AA568*1000000))</f>
        <v>18.8595041322314</v>
      </c>
      <c r="AD568" s="11">
        <f>IF(AB568="","",MAX(Z568,W568)/AB568)</f>
        <v>3308.044167605296</v>
      </c>
      <c r="AE568" s="8">
        <f ca="1">IF(N568="","",IF(LOOKUP(YEAR(C568),Teuerung!$A$4:$A$29,Teuerung!$D$4:$D$29)="",0,LOOKUP(YEAR(C568),Teuerung!$A$4:$A$29,Teuerung!$D$4:$D$29)))</f>
        <v>0.29999999999999999</v>
      </c>
      <c r="AF568" s="7">
        <f t="shared" ca="1" si="13"/>
        <v>3656.4970000000003</v>
      </c>
      <c r="AG568" s="2"/>
      <c r="AH568" s="1"/>
      <c r="AI568" s="1"/>
    </row>
    <row r="569">
      <c r="A569" s="2"/>
      <c r="B569" s="2"/>
      <c r="C569" s="3">
        <v>41017</v>
      </c>
      <c r="D569" s="1"/>
      <c r="E569" s="4" t="s">
        <v>51</v>
      </c>
      <c r="I569" s="4" t="s">
        <v>51</v>
      </c>
      <c r="K569" s="6">
        <v>0.27000000000000002</v>
      </c>
      <c r="L569" s="6">
        <v>0.47999999999999998</v>
      </c>
      <c r="M569" s="6">
        <v>6.0800000000000001</v>
      </c>
      <c r="N569" s="7">
        <v>4536</v>
      </c>
      <c r="P569" s="1">
        <v>1</v>
      </c>
      <c r="Q569" s="2" t="s">
        <v>53</v>
      </c>
      <c r="R569" s="4" t="s">
        <v>51</v>
      </c>
      <c r="T569" s="7">
        <v>1765</v>
      </c>
      <c r="U569" s="8">
        <v>0.27000000000000002</v>
      </c>
      <c r="W569" s="7">
        <f>IF(R569="","",(T569*(1-U569)*(1+AE569))+V569)</f>
        <v>1674.9850000000001</v>
      </c>
      <c r="Z569" s="9" t="str">
        <f>IF(S569="","",(X569*(1-Y569)*(1+AE569)))</f>
        <v/>
      </c>
      <c r="AA569" s="64">
        <f>IF(Eingabe!G569="x",libCalc!A569,IF(Eingabe!H569="x",libCalc!B569,IF(Eingabe!I569="x",libCalc!C569,"")))</f>
        <v>0.12959999999999999</v>
      </c>
      <c r="AB569" s="5">
        <f>IF(AA569="","",AA569*M569)</f>
        <v>0.787968</v>
      </c>
      <c r="AC569" s="10">
        <f>IF(AA569="","",N569*1000/(AA569*1000000))</f>
        <v>35</v>
      </c>
      <c r="AD569" s="11">
        <f>IF(AB569="","",MAX(Z569,W569)/AB569)</f>
        <v>2125.7018051494479</v>
      </c>
      <c r="AE569" s="8">
        <f ca="1">IF(N569="","",IF(LOOKUP(YEAR(C569),Teuerung!$A$4:$A$29,Teuerung!$D$4:$D$29)="",0,LOOKUP(YEAR(C569),Teuerung!$A$4:$A$29,Teuerung!$D$4:$D$29)))</f>
        <v>0.29999999999999999</v>
      </c>
      <c r="AF569" s="7">
        <f t="shared" ca="1" si="13"/>
        <v>1674.9850000000001</v>
      </c>
      <c r="AG569" s="2"/>
      <c r="AH569" s="1"/>
      <c r="AI569" s="1"/>
    </row>
    <row r="570">
      <c r="A570" s="2"/>
      <c r="B570" s="2"/>
      <c r="C570" s="3">
        <v>41017</v>
      </c>
      <c r="D570" s="1"/>
      <c r="E570" s="4" t="s">
        <v>51</v>
      </c>
      <c r="I570" s="4" t="s">
        <v>51</v>
      </c>
      <c r="K570" s="6">
        <v>0.29999999999999999</v>
      </c>
      <c r="L570" s="6">
        <v>0.5</v>
      </c>
      <c r="M570" s="6">
        <v>6.0800000000000001</v>
      </c>
      <c r="N570" s="7">
        <v>7746</v>
      </c>
      <c r="P570" s="1">
        <v>1</v>
      </c>
      <c r="Q570" s="2" t="s">
        <v>53</v>
      </c>
      <c r="R570" s="4" t="s">
        <v>51</v>
      </c>
      <c r="T570" s="7">
        <v>3842</v>
      </c>
      <c r="U570" s="8">
        <v>0.27000000000000002</v>
      </c>
      <c r="W570" s="7">
        <f>IF(R570="","",(T570*(1-U570)*(1+AE570))+V570)</f>
        <v>3646.058</v>
      </c>
      <c r="Z570" s="9" t="str">
        <f>IF(S570="","",(X570*(1-Y570)*(1+AE570)))</f>
        <v/>
      </c>
      <c r="AA570" s="64">
        <f>IF(Eingabe!G570="x",libCalc!A570,IF(Eingabe!H570="x",libCalc!B570,IF(Eingabe!I570="x",libCalc!C570,"")))</f>
        <v>0.14999999999999999</v>
      </c>
      <c r="AB570" s="5">
        <f>IF(AA570="","",AA570*M570)</f>
        <v>0.91199999999999992</v>
      </c>
      <c r="AC570" s="10">
        <f>IF(AA570="","",N570*1000/(AA570*1000000))</f>
        <v>51.640000000000001</v>
      </c>
      <c r="AD570" s="11">
        <f>IF(AB570="","",MAX(Z570,W570)/AB570)</f>
        <v>3997.8706140350882</v>
      </c>
      <c r="AE570" s="8">
        <f ca="1">IF(N570="","",IF(LOOKUP(YEAR(C570),Teuerung!$A$4:$A$29,Teuerung!$D$4:$D$29)="",0,LOOKUP(YEAR(C570),Teuerung!$A$4:$A$29,Teuerung!$D$4:$D$29)))</f>
        <v>0.29999999999999999</v>
      </c>
      <c r="AF570" s="7">
        <f t="shared" ca="1" si="13"/>
        <v>3646.058</v>
      </c>
      <c r="AG570" s="2"/>
      <c r="AH570" s="1"/>
      <c r="AI570" s="1"/>
    </row>
    <row r="571">
      <c r="A571" s="2"/>
      <c r="B571" s="2"/>
      <c r="C571" s="3">
        <v>41017</v>
      </c>
      <c r="D571" s="1"/>
      <c r="E571" s="4" t="s">
        <v>51</v>
      </c>
      <c r="I571" s="4" t="s">
        <v>51</v>
      </c>
      <c r="K571" s="6">
        <v>0.27000000000000002</v>
      </c>
      <c r="L571" s="6">
        <v>0.47999999999999998</v>
      </c>
      <c r="M571" s="6">
        <v>6.0800000000000001</v>
      </c>
      <c r="N571" s="7">
        <v>6307</v>
      </c>
      <c r="P571" s="1">
        <v>1</v>
      </c>
      <c r="Q571" s="2" t="s">
        <v>53</v>
      </c>
      <c r="R571" s="4" t="s">
        <v>51</v>
      </c>
      <c r="T571" s="7">
        <v>3197</v>
      </c>
      <c r="U571" s="8">
        <v>0.27000000000000002</v>
      </c>
      <c r="W571" s="7">
        <f>IF(R571="","",(T571*(1-U571)*(1+AE571))+V571)</f>
        <v>3033.953</v>
      </c>
      <c r="Z571" s="9" t="str">
        <f>IF(S571="","",(X571*(1-Y571)*(1+AE571)))</f>
        <v/>
      </c>
      <c r="AA571" s="64">
        <f>IF(Eingabe!G571="x",libCalc!A571,IF(Eingabe!H571="x",libCalc!B571,IF(Eingabe!I571="x",libCalc!C571,"")))</f>
        <v>0.12959999999999999</v>
      </c>
      <c r="AB571" s="5">
        <f>IF(AA571="","",AA571*M571)</f>
        <v>0.787968</v>
      </c>
      <c r="AC571" s="10">
        <f>IF(AA571="","",N571*1000/(AA571*1000000))</f>
        <v>48.665123456790127</v>
      </c>
      <c r="AD571" s="11">
        <f>IF(AB571="","",MAX(Z571,W571)/AB571)</f>
        <v>3850.350521848603</v>
      </c>
      <c r="AE571" s="8">
        <f ca="1">IF(N571="","",IF(LOOKUP(YEAR(C571),Teuerung!$A$4:$A$29,Teuerung!$D$4:$D$29)="",0,LOOKUP(YEAR(C571),Teuerung!$A$4:$A$29,Teuerung!$D$4:$D$29)))</f>
        <v>0.29999999999999999</v>
      </c>
      <c r="AF571" s="7">
        <f t="shared" ca="1" si="13"/>
        <v>3033.953</v>
      </c>
      <c r="AG571" s="2"/>
      <c r="AH571" s="1"/>
      <c r="AI571" s="1"/>
    </row>
    <row r="572">
      <c r="A572" s="2"/>
      <c r="B572" s="2"/>
      <c r="C572" s="3">
        <v>41017</v>
      </c>
      <c r="D572" s="1"/>
      <c r="E572" s="4" t="s">
        <v>51</v>
      </c>
      <c r="I572" s="4" t="s">
        <v>51</v>
      </c>
      <c r="K572" s="6">
        <v>0.27000000000000002</v>
      </c>
      <c r="L572" s="6">
        <v>0.47999999999999998</v>
      </c>
      <c r="M572" s="6">
        <v>6.0800000000000001</v>
      </c>
      <c r="N572" s="7">
        <v>4888</v>
      </c>
      <c r="P572" s="1">
        <v>1</v>
      </c>
      <c r="Q572" s="2" t="s">
        <v>53</v>
      </c>
      <c r="R572" s="4" t="s">
        <v>51</v>
      </c>
      <c r="T572" s="7">
        <v>2001</v>
      </c>
      <c r="U572" s="8">
        <v>0.27000000000000002</v>
      </c>
      <c r="W572" s="7">
        <f>IF(R572="","",(T572*(1-U572)*(1+AE572))+V572)</f>
        <v>1898.9490000000001</v>
      </c>
      <c r="Z572" s="9" t="str">
        <f>IF(S572="","",(X572*(1-Y572)*(1+AE572)))</f>
        <v/>
      </c>
      <c r="AA572" s="64">
        <f>IF(Eingabe!G572="x",libCalc!A572,IF(Eingabe!H572="x",libCalc!B572,IF(Eingabe!I572="x",libCalc!C572,"")))</f>
        <v>0.12959999999999999</v>
      </c>
      <c r="AB572" s="5">
        <f>IF(AA572="","",AA572*M572)</f>
        <v>0.787968</v>
      </c>
      <c r="AC572" s="10">
        <f>IF(AA572="","",N572*1000/(AA572*1000000))</f>
        <v>37.716049382716051</v>
      </c>
      <c r="AD572" s="11">
        <f>IF(AB572="","",MAX(Z572,W572)/AB572)</f>
        <v>2409.9316215886938</v>
      </c>
      <c r="AE572" s="8">
        <f ca="1">IF(N572="","",IF(LOOKUP(YEAR(C572),Teuerung!$A$4:$A$29,Teuerung!$D$4:$D$29)="",0,LOOKUP(YEAR(C572),Teuerung!$A$4:$A$29,Teuerung!$D$4:$D$29)))</f>
        <v>0.29999999999999999</v>
      </c>
      <c r="AF572" s="7">
        <f t="shared" ca="1" si="13"/>
        <v>1898.9490000000001</v>
      </c>
      <c r="AG572" s="2"/>
      <c r="AH572" s="1"/>
      <c r="AI572" s="1"/>
    </row>
    <row r="573">
      <c r="A573" s="2"/>
      <c r="B573" s="2"/>
      <c r="C573" s="3">
        <v>41017</v>
      </c>
      <c r="D573" s="1"/>
      <c r="E573" s="4" t="s">
        <v>51</v>
      </c>
      <c r="I573" s="4" t="s">
        <v>51</v>
      </c>
      <c r="K573" s="6">
        <v>0.27000000000000002</v>
      </c>
      <c r="L573" s="6">
        <v>0.47999999999999998</v>
      </c>
      <c r="M573" s="6">
        <v>6.0800000000000001</v>
      </c>
      <c r="N573" s="7">
        <v>3428</v>
      </c>
      <c r="P573" s="1">
        <v>1</v>
      </c>
      <c r="Q573" s="2" t="s">
        <v>53</v>
      </c>
      <c r="R573" s="4" t="s">
        <v>51</v>
      </c>
      <c r="T573" s="7">
        <v>1614</v>
      </c>
      <c r="U573" s="8">
        <v>0.27000000000000002</v>
      </c>
      <c r="W573" s="7">
        <f>IF(R573="","",(T573*(1-U573)*(1+AE573))+V573)</f>
        <v>1531.6860000000001</v>
      </c>
      <c r="Z573" s="9" t="str">
        <f>IF(S573="","",(X573*(1-Y573)*(1+AE573)))</f>
        <v/>
      </c>
      <c r="AA573" s="64">
        <f>IF(Eingabe!G573="x",libCalc!A573,IF(Eingabe!H573="x",libCalc!B573,IF(Eingabe!I573="x",libCalc!C573,"")))</f>
        <v>0.12959999999999999</v>
      </c>
      <c r="AB573" s="5">
        <f>IF(AA573="","",AA573*M573)</f>
        <v>0.787968</v>
      </c>
      <c r="AC573" s="10">
        <f>IF(AA573="","",N573*1000/(AA573*1000000))</f>
        <v>26.450617283950617</v>
      </c>
      <c r="AD573" s="11">
        <f>IF(AB573="","",MAX(Z573,W573)/AB573)</f>
        <v>1943.8428971734895</v>
      </c>
      <c r="AE573" s="8">
        <f ca="1">IF(N573="","",IF(LOOKUP(YEAR(C573),Teuerung!$A$4:$A$29,Teuerung!$D$4:$D$29)="",0,LOOKUP(YEAR(C573),Teuerung!$A$4:$A$29,Teuerung!$D$4:$D$29)))</f>
        <v>0.29999999999999999</v>
      </c>
      <c r="AF573" s="7">
        <f t="shared" ca="1" si="13"/>
        <v>1531.6860000000001</v>
      </c>
      <c r="AG573" s="2"/>
      <c r="AH573" s="1"/>
      <c r="AI573" s="1"/>
    </row>
    <row r="574">
      <c r="A574" s="2"/>
      <c r="B574" s="2"/>
      <c r="C574" s="3">
        <v>41017</v>
      </c>
      <c r="D574" s="1"/>
      <c r="E574" s="4" t="s">
        <v>51</v>
      </c>
      <c r="I574" s="4" t="s">
        <v>51</v>
      </c>
      <c r="K574" s="6">
        <v>0.33000000000000002</v>
      </c>
      <c r="L574" s="6">
        <v>0.55000000000000004</v>
      </c>
      <c r="M574" s="6">
        <v>6.1100000000000003</v>
      </c>
      <c r="N574" s="7">
        <v>6073</v>
      </c>
      <c r="P574" s="1">
        <v>1</v>
      </c>
      <c r="Q574" s="2" t="s">
        <v>53</v>
      </c>
      <c r="R574" s="4" t="s">
        <v>51</v>
      </c>
      <c r="T574" s="7">
        <v>3864</v>
      </c>
      <c r="U574" s="8">
        <v>0.27000000000000002</v>
      </c>
      <c r="W574" s="7">
        <f>IF(R574="","",(T574*(1-U574)*(1+AE574))+V574)</f>
        <v>3666.9359999999997</v>
      </c>
      <c r="Z574" s="9" t="str">
        <f>IF(S574="","",(X574*(1-Y574)*(1+AE574)))</f>
        <v/>
      </c>
      <c r="AA574" s="64">
        <f>IF(Eingabe!G574="x",libCalc!A574,IF(Eingabe!H574="x",libCalc!B574,IF(Eingabe!I574="x",libCalc!C574,"")))</f>
        <v>0.18150000000000002</v>
      </c>
      <c r="AB574" s="5">
        <f>IF(AA574="","",AA574*M574)</f>
        <v>1.1089650000000002</v>
      </c>
      <c r="AC574" s="10">
        <f>IF(AA574="","",N574*1000/(AA574*1000000))</f>
        <v>33.460055096418728</v>
      </c>
      <c r="AD574" s="11">
        <f>IF(AB574="","",MAX(Z574,W574)/AB574)</f>
        <v>3306.6291542113586</v>
      </c>
      <c r="AE574" s="8">
        <f ca="1">IF(N574="","",IF(LOOKUP(YEAR(C574),Teuerung!$A$4:$A$29,Teuerung!$D$4:$D$29)="",0,LOOKUP(YEAR(C574),Teuerung!$A$4:$A$29,Teuerung!$D$4:$D$29)))</f>
        <v>0.29999999999999999</v>
      </c>
      <c r="AF574" s="7">
        <f t="shared" ca="1" si="13"/>
        <v>3666.9359999999997</v>
      </c>
      <c r="AG574" s="2"/>
      <c r="AH574" s="1"/>
      <c r="AI574" s="1"/>
    </row>
    <row r="575">
      <c r="A575" s="2"/>
      <c r="B575" s="2"/>
      <c r="C575" s="3">
        <v>41017</v>
      </c>
      <c r="D575" s="1"/>
      <c r="E575" s="4" t="s">
        <v>51</v>
      </c>
      <c r="I575" s="4" t="s">
        <v>51</v>
      </c>
      <c r="K575" s="6">
        <v>0.27000000000000002</v>
      </c>
      <c r="L575" s="6">
        <v>0.47999999999999998</v>
      </c>
      <c r="M575" s="6">
        <v>6.1100000000000003</v>
      </c>
      <c r="N575" s="7">
        <v>3576</v>
      </c>
      <c r="P575" s="1">
        <v>1</v>
      </c>
      <c r="Q575" s="2" t="s">
        <v>53</v>
      </c>
      <c r="R575" s="4" t="s">
        <v>51</v>
      </c>
      <c r="T575" s="7">
        <v>1620</v>
      </c>
      <c r="U575" s="8">
        <v>0.27000000000000002</v>
      </c>
      <c r="W575" s="7">
        <f>IF(R575="","",(T575*(1-U575)*(1+AE575))+V575)</f>
        <v>1537.3799999999999</v>
      </c>
      <c r="Z575" s="9" t="str">
        <f>IF(S575="","",(X575*(1-Y575)*(1+AE575)))</f>
        <v/>
      </c>
      <c r="AA575" s="64">
        <f>IF(Eingabe!G575="x",libCalc!A575,IF(Eingabe!H575="x",libCalc!B575,IF(Eingabe!I575="x",libCalc!C575,"")))</f>
        <v>0.12959999999999999</v>
      </c>
      <c r="AB575" s="5">
        <f>IF(AA575="","",AA575*M575)</f>
        <v>0.791856</v>
      </c>
      <c r="AC575" s="10">
        <f>IF(AA575="","",N575*1000/(AA575*1000000))</f>
        <v>27.592592592592592</v>
      </c>
      <c r="AD575" s="11">
        <f>IF(AB575="","",MAX(Z575,W575)/AB575)</f>
        <v>1941.4893617021276</v>
      </c>
      <c r="AE575" s="8">
        <f ca="1">IF(N575="","",IF(LOOKUP(YEAR(C575),Teuerung!$A$4:$A$29,Teuerung!$D$4:$D$29)="",0,LOOKUP(YEAR(C575),Teuerung!$A$4:$A$29,Teuerung!$D$4:$D$29)))</f>
        <v>0.29999999999999999</v>
      </c>
      <c r="AF575" s="7">
        <f t="shared" ca="1" si="13"/>
        <v>1537.3799999999999</v>
      </c>
      <c r="AG575" s="2"/>
      <c r="AH575" s="1"/>
      <c r="AI575" s="1"/>
    </row>
    <row r="576">
      <c r="A576" s="2"/>
      <c r="B576" s="2"/>
      <c r="C576" s="3">
        <v>41017</v>
      </c>
      <c r="D576" s="1"/>
      <c r="E576" s="4" t="s">
        <v>51</v>
      </c>
      <c r="I576" s="4" t="s">
        <v>51</v>
      </c>
      <c r="K576" s="6">
        <v>0.27000000000000002</v>
      </c>
      <c r="L576" s="6">
        <v>0.47999999999999998</v>
      </c>
      <c r="M576" s="6">
        <v>6.1100000000000003</v>
      </c>
      <c r="N576" s="7">
        <v>4471</v>
      </c>
      <c r="P576" s="1">
        <v>1</v>
      </c>
      <c r="Q576" s="2" t="s">
        <v>53</v>
      </c>
      <c r="R576" s="4" t="s">
        <v>51</v>
      </c>
      <c r="T576" s="7">
        <v>1771</v>
      </c>
      <c r="U576" s="8">
        <v>0.27000000000000002</v>
      </c>
      <c r="W576" s="7">
        <f>IF(R576="","",(T576*(1-U576)*(1+AE576))+V576)</f>
        <v>1680.6789999999999</v>
      </c>
      <c r="Z576" s="9" t="str">
        <f>IF(S576="","",(X576*(1-Y576)*(1+AE576)))</f>
        <v/>
      </c>
      <c r="AA576" s="64">
        <f>IF(Eingabe!G576="x",libCalc!A576,IF(Eingabe!H576="x",libCalc!B576,IF(Eingabe!I576="x",libCalc!C576,"")))</f>
        <v>0.12959999999999999</v>
      </c>
      <c r="AB576" s="5">
        <f>IF(AA576="","",AA576*M576)</f>
        <v>0.791856</v>
      </c>
      <c r="AC576" s="10">
        <f>IF(AA576="","",N576*1000/(AA576*1000000))</f>
        <v>34.498456790123456</v>
      </c>
      <c r="AD576" s="11">
        <f>IF(AB576="","",MAX(Z576,W576)/AB576)</f>
        <v>2122.4553454163383</v>
      </c>
      <c r="AE576" s="8">
        <f ca="1">IF(N576="","",IF(LOOKUP(YEAR(C576),Teuerung!$A$4:$A$29,Teuerung!$D$4:$D$29)="",0,LOOKUP(YEAR(C576),Teuerung!$A$4:$A$29,Teuerung!$D$4:$D$29)))</f>
        <v>0.29999999999999999</v>
      </c>
      <c r="AF576" s="7">
        <f t="shared" ca="1" si="13"/>
        <v>1680.6789999999999</v>
      </c>
      <c r="AG576" s="2"/>
      <c r="AH576" s="1"/>
      <c r="AI576" s="1"/>
    </row>
    <row r="577">
      <c r="A577" s="2"/>
      <c r="B577" s="2"/>
      <c r="C577" s="3">
        <v>41017</v>
      </c>
      <c r="D577" s="1"/>
      <c r="E577" s="4" t="s">
        <v>51</v>
      </c>
      <c r="I577" s="4" t="s">
        <v>51</v>
      </c>
      <c r="K577" s="6">
        <v>0.29999999999999999</v>
      </c>
      <c r="L577" s="6">
        <v>0.5</v>
      </c>
      <c r="M577" s="6">
        <v>5.7599999999999998</v>
      </c>
      <c r="N577" s="7">
        <v>7999</v>
      </c>
      <c r="P577" s="1">
        <v>1</v>
      </c>
      <c r="Q577" s="2" t="s">
        <v>53</v>
      </c>
      <c r="R577" s="4" t="s">
        <v>51</v>
      </c>
      <c r="T577" s="7">
        <v>3672</v>
      </c>
      <c r="U577" s="8">
        <v>0.27000000000000002</v>
      </c>
      <c r="W577" s="7">
        <f>IF(R577="","",(T577*(1-U577)*(1+AE577))+V577)</f>
        <v>3484.7280000000001</v>
      </c>
      <c r="Z577" s="9" t="str">
        <f>IF(S577="","",(X577*(1-Y577)*(1+AE577)))</f>
        <v/>
      </c>
      <c r="AA577" s="64">
        <f>IF(Eingabe!G577="x",libCalc!A577,IF(Eingabe!H577="x",libCalc!B577,IF(Eingabe!I577="x",libCalc!C577,"")))</f>
        <v>0.14999999999999999</v>
      </c>
      <c r="AB577" s="5">
        <f>IF(AA577="","",AA577*M577)</f>
        <v>0.86399999999999999</v>
      </c>
      <c r="AC577" s="10">
        <f>IF(AA577="","",N577*1000/(AA577*1000000))</f>
        <v>53.326666666666668</v>
      </c>
      <c r="AD577" s="11">
        <f>IF(AB577="","",MAX(Z577,W577)/AB577)</f>
        <v>4033.25</v>
      </c>
      <c r="AE577" s="8">
        <f ca="1">IF(N577="","",IF(LOOKUP(YEAR(C577),Teuerung!$A$4:$A$29,Teuerung!$D$4:$D$29)="",0,LOOKUP(YEAR(C577),Teuerung!$A$4:$A$29,Teuerung!$D$4:$D$29)))</f>
        <v>0.29999999999999999</v>
      </c>
      <c r="AF577" s="7">
        <f t="shared" ca="1" si="13"/>
        <v>3484.7280000000001</v>
      </c>
      <c r="AG577" s="2"/>
      <c r="AH577" s="1"/>
      <c r="AI577" s="1"/>
    </row>
    <row r="578">
      <c r="A578" s="2"/>
      <c r="B578" s="2"/>
      <c r="C578" s="3">
        <v>41017</v>
      </c>
      <c r="D578" s="1"/>
      <c r="E578" s="4" t="s">
        <v>51</v>
      </c>
      <c r="I578" s="4" t="s">
        <v>51</v>
      </c>
      <c r="K578" s="6">
        <v>0.27000000000000002</v>
      </c>
      <c r="L578" s="6">
        <v>0.47999999999999998</v>
      </c>
      <c r="M578" s="6">
        <v>6.1200000000000001</v>
      </c>
      <c r="N578" s="7">
        <v>4322</v>
      </c>
      <c r="P578" s="1">
        <v>1</v>
      </c>
      <c r="Q578" s="2" t="s">
        <v>53</v>
      </c>
      <c r="R578" s="4" t="s">
        <v>51</v>
      </c>
      <c r="T578" s="7">
        <v>1771</v>
      </c>
      <c r="U578" s="8">
        <v>0.27000000000000002</v>
      </c>
      <c r="W578" s="7">
        <f>IF(R578="","",(T578*(1-U578)*(1+AE578))+V578)</f>
        <v>1680.6789999999999</v>
      </c>
      <c r="Z578" s="9" t="str">
        <f>IF(S578="","",(X578*(1-Y578)*(1+AE578)))</f>
        <v/>
      </c>
      <c r="AA578" s="64">
        <f>IF(Eingabe!G578="x",libCalc!A578,IF(Eingabe!H578="x",libCalc!B578,IF(Eingabe!I578="x",libCalc!C578,"")))</f>
        <v>0.12959999999999999</v>
      </c>
      <c r="AB578" s="5">
        <f>IF(AA578="","",AA578*M578)</f>
        <v>0.79315199999999997</v>
      </c>
      <c r="AC578" s="10">
        <f>IF(AA578="","",N578*1000/(AA578*1000000))</f>
        <v>33.348765432098766</v>
      </c>
      <c r="AD578" s="11">
        <f>IF(AB578="","",MAX(Z578,W578)/AB578)</f>
        <v>2118.9872811264422</v>
      </c>
      <c r="AE578" s="8">
        <f ca="1">IF(N578="","",IF(LOOKUP(YEAR(C578),Teuerung!$A$4:$A$29,Teuerung!$D$4:$D$29)="",0,LOOKUP(YEAR(C578),Teuerung!$A$4:$A$29,Teuerung!$D$4:$D$29)))</f>
        <v>0.29999999999999999</v>
      </c>
      <c r="AF578" s="7">
        <f t="shared" ca="1" si="13"/>
        <v>1680.6789999999999</v>
      </c>
      <c r="AG578" s="2"/>
      <c r="AH578" s="1"/>
      <c r="AI578" s="1"/>
    </row>
    <row r="579">
      <c r="A579" s="2"/>
      <c r="B579" s="2"/>
      <c r="C579" s="3">
        <v>41017</v>
      </c>
      <c r="D579" s="1"/>
      <c r="E579" s="4" t="s">
        <v>51</v>
      </c>
      <c r="H579" s="4" t="s">
        <v>51</v>
      </c>
      <c r="K579" s="6">
        <v>0.29999999999999999</v>
      </c>
      <c r="L579" s="6">
        <v>0.29999999999999999</v>
      </c>
      <c r="M579" s="6">
        <v>5.8399999999999999</v>
      </c>
      <c r="N579" s="7">
        <v>5544</v>
      </c>
      <c r="P579" s="1">
        <v>1</v>
      </c>
      <c r="Q579" s="2" t="s">
        <v>53</v>
      </c>
      <c r="R579" s="4" t="s">
        <v>51</v>
      </c>
      <c r="T579" s="7">
        <v>2183</v>
      </c>
      <c r="U579" s="8">
        <v>0.27000000000000002</v>
      </c>
      <c r="W579" s="7">
        <f>IF(R579="","",(T579*(1-U579)*(1+AE579))+V579)</f>
        <v>2071.6669999999999</v>
      </c>
      <c r="Z579" s="9" t="str">
        <f>IF(S579="","",(X579*(1-Y579)*(1+AE579)))</f>
        <v/>
      </c>
      <c r="AA579" s="64">
        <f>IF(Eingabe!G579="x",libCalc!A579,IF(Eingabe!H579="x",libCalc!B579,IF(Eingabe!I579="x",libCalc!C579,"")))</f>
        <v>0.089999999999999997</v>
      </c>
      <c r="AB579" s="5">
        <f>IF(AA579="","",AA579*M579)</f>
        <v>0.52559999999999996</v>
      </c>
      <c r="AC579" s="10">
        <f>IF(AA579="","",N579*1000/(AA579*1000000))</f>
        <v>61.600000000000001</v>
      </c>
      <c r="AD579" s="11">
        <f>IF(AB579="","",MAX(Z579,W579)/AB579)</f>
        <v>3941.5277777777778</v>
      </c>
      <c r="AE579" s="8">
        <f ca="1">IF(N579="","",IF(LOOKUP(YEAR(C579),Teuerung!$A$4:$A$29,Teuerung!$D$4:$D$29)="",0,LOOKUP(YEAR(C579),Teuerung!$A$4:$A$29,Teuerung!$D$4:$D$29)))</f>
        <v>0.29999999999999999</v>
      </c>
      <c r="AF579" s="7">
        <f t="shared" ca="1" si="13"/>
        <v>2071.6669999999999</v>
      </c>
      <c r="AG579" s="2"/>
      <c r="AH579" s="1"/>
      <c r="AI579" s="1"/>
    </row>
    <row r="580">
      <c r="A580" s="2"/>
      <c r="B580" s="2"/>
      <c r="C580" s="3">
        <v>41017</v>
      </c>
      <c r="D580" s="1"/>
      <c r="E580" s="4" t="s">
        <v>51</v>
      </c>
      <c r="H580" s="4" t="s">
        <v>51</v>
      </c>
      <c r="K580" s="6">
        <v>0.29999999999999999</v>
      </c>
      <c r="L580" s="6">
        <v>0.29999999999999999</v>
      </c>
      <c r="M580" s="6">
        <v>5.9900000000000002</v>
      </c>
      <c r="N580" s="7">
        <v>4709</v>
      </c>
      <c r="P580" s="1">
        <v>1</v>
      </c>
      <c r="Q580" s="2" t="s">
        <v>53</v>
      </c>
      <c r="R580" s="4" t="s">
        <v>51</v>
      </c>
      <c r="T580" s="7">
        <v>1968</v>
      </c>
      <c r="U580" s="8">
        <v>0.27000000000000002</v>
      </c>
      <c r="W580" s="7">
        <f>IF(R580="","",(T580*(1-U580)*(1+AE580))+V580)</f>
        <v>1867.6319999999998</v>
      </c>
      <c r="Z580" s="9" t="str">
        <f>IF(S580="","",(X580*(1-Y580)*(1+AE580)))</f>
        <v/>
      </c>
      <c r="AA580" s="64">
        <f>IF(Eingabe!G580="x",libCalc!A580,IF(Eingabe!H580="x",libCalc!B580,IF(Eingabe!I580="x",libCalc!C580,"")))</f>
        <v>0.089999999999999997</v>
      </c>
      <c r="AB580" s="5">
        <f>IF(AA580="","",AA580*M580)</f>
        <v>0.53910000000000002</v>
      </c>
      <c r="AC580" s="10">
        <f>IF(AA580="","",N580*1000/(AA580*1000000))</f>
        <v>52.322222222222223</v>
      </c>
      <c r="AD580" s="11">
        <f>IF(AB580="","",MAX(Z580,W580)/AB580)</f>
        <v>3464.3516972732327</v>
      </c>
      <c r="AE580" s="8">
        <f ca="1">IF(N580="","",IF(LOOKUP(YEAR(C580),Teuerung!$A$4:$A$29,Teuerung!$D$4:$D$29)="",0,LOOKUP(YEAR(C580),Teuerung!$A$4:$A$29,Teuerung!$D$4:$D$29)))</f>
        <v>0.29999999999999999</v>
      </c>
      <c r="AF580" s="7">
        <f t="shared" ca="1" si="13"/>
        <v>1867.6319999999998</v>
      </c>
      <c r="AG580" s="2"/>
      <c r="AH580" s="1"/>
      <c r="AI580" s="1"/>
    </row>
    <row r="581">
      <c r="A581" s="2"/>
      <c r="B581" s="2"/>
      <c r="C581" s="3">
        <v>41017</v>
      </c>
      <c r="D581" s="1"/>
      <c r="E581" s="4" t="s">
        <v>51</v>
      </c>
      <c r="I581" s="4" t="s">
        <v>51</v>
      </c>
      <c r="K581" s="6">
        <v>0.27000000000000002</v>
      </c>
      <c r="L581" s="6">
        <v>0.47999999999999998</v>
      </c>
      <c r="M581" s="6">
        <v>6.1200000000000001</v>
      </c>
      <c r="N581" s="7">
        <v>6754</v>
      </c>
      <c r="P581" s="1">
        <v>1</v>
      </c>
      <c r="Q581" s="2" t="s">
        <v>53</v>
      </c>
      <c r="R581" s="4" t="s">
        <v>51</v>
      </c>
      <c r="T581" s="7">
        <v>3266</v>
      </c>
      <c r="U581" s="8">
        <v>0.27000000000000002</v>
      </c>
      <c r="W581" s="7">
        <f>IF(R581="","",(T581*(1-U581)*(1+AE581))+V581)</f>
        <v>3099.4339999999997</v>
      </c>
      <c r="Z581" s="9" t="str">
        <f>IF(S581="","",(X581*(1-Y581)*(1+AE581)))</f>
        <v/>
      </c>
      <c r="AA581" s="64">
        <f>IF(Eingabe!G581="x",libCalc!A581,IF(Eingabe!H581="x",libCalc!B581,IF(Eingabe!I581="x",libCalc!C581,"")))</f>
        <v>0.12959999999999999</v>
      </c>
      <c r="AB581" s="5">
        <f>IF(AA581="","",AA581*M581)</f>
        <v>0.79315199999999997</v>
      </c>
      <c r="AC581" s="10">
        <f>IF(AA581="","",N581*1000/(AA581*1000000))</f>
        <v>52.114197530864196</v>
      </c>
      <c r="AD581" s="11">
        <f>IF(AB581="","",MAX(Z581,W581)/AB581)</f>
        <v>3907.7427781812312</v>
      </c>
      <c r="AE581" s="8">
        <f ca="1">IF(N581="","",IF(LOOKUP(YEAR(C581),Teuerung!$A$4:$A$29,Teuerung!$D$4:$D$29)="",0,LOOKUP(YEAR(C581),Teuerung!$A$4:$A$29,Teuerung!$D$4:$D$29)))</f>
        <v>0.29999999999999999</v>
      </c>
      <c r="AF581" s="7">
        <f t="shared" ca="1" si="13"/>
        <v>3099.4339999999997</v>
      </c>
      <c r="AG581" s="2"/>
      <c r="AH581" s="1"/>
      <c r="AI581" s="1"/>
    </row>
    <row r="582">
      <c r="A582" s="2"/>
      <c r="B582" s="2"/>
      <c r="C582" s="3">
        <v>41017</v>
      </c>
      <c r="D582" s="1"/>
      <c r="E582" s="4" t="s">
        <v>51</v>
      </c>
      <c r="I582" s="4" t="s">
        <v>51</v>
      </c>
      <c r="K582" s="6">
        <v>0.27000000000000002</v>
      </c>
      <c r="L582" s="6">
        <v>0.47999999999999998</v>
      </c>
      <c r="M582" s="6">
        <v>6.1200000000000001</v>
      </c>
      <c r="N582" s="7">
        <v>6017</v>
      </c>
      <c r="P582" s="1">
        <v>1</v>
      </c>
      <c r="Q582" s="2" t="s">
        <v>53</v>
      </c>
      <c r="R582" s="4" t="s">
        <v>51</v>
      </c>
      <c r="T582" s="7">
        <v>3213</v>
      </c>
      <c r="U582" s="8">
        <v>0.27000000000000002</v>
      </c>
      <c r="W582" s="7">
        <f>IF(R582="","",(T582*(1-U582)*(1+AE582))+V582)</f>
        <v>3049.1369999999997</v>
      </c>
      <c r="Z582" s="9" t="str">
        <f>IF(S582="","",(X582*(1-Y582)*(1+AE582)))</f>
        <v/>
      </c>
      <c r="AA582" s="64">
        <f>IF(Eingabe!G582="x",libCalc!A582,IF(Eingabe!H582="x",libCalc!B582,IF(Eingabe!I582="x",libCalc!C582,"")))</f>
        <v>0.12959999999999999</v>
      </c>
      <c r="AB582" s="5">
        <f>IF(AA582="","",AA582*M582)</f>
        <v>0.79315199999999997</v>
      </c>
      <c r="AC582" s="10">
        <f>IF(AA582="","",N582*1000/(AA582*1000000))</f>
        <v>46.427469135802468</v>
      </c>
      <c r="AD582" s="11">
        <f>IF(AB582="","",MAX(Z582,W582)/AB582)</f>
        <v>3844.3287037037035</v>
      </c>
      <c r="AE582" s="8">
        <f ca="1">IF(N582="","",IF(LOOKUP(YEAR(C582),Teuerung!$A$4:$A$29,Teuerung!$D$4:$D$29)="",0,LOOKUP(YEAR(C582),Teuerung!$A$4:$A$29,Teuerung!$D$4:$D$29)))</f>
        <v>0.29999999999999999</v>
      </c>
      <c r="AF582" s="7">
        <f t="shared" ca="1" si="13"/>
        <v>3049.1369999999997</v>
      </c>
      <c r="AG582" s="2"/>
      <c r="AH582" s="1"/>
      <c r="AI582" s="1"/>
    </row>
    <row r="583">
      <c r="A583" s="2"/>
      <c r="B583" s="2"/>
      <c r="C583" s="3">
        <v>41017</v>
      </c>
      <c r="D583" s="1"/>
      <c r="E583" s="4" t="s">
        <v>51</v>
      </c>
      <c r="I583" s="4" t="s">
        <v>51</v>
      </c>
      <c r="K583" s="6">
        <v>0.27000000000000002</v>
      </c>
      <c r="L583" s="6">
        <v>0.47999999999999998</v>
      </c>
      <c r="M583" s="6">
        <v>6.1200000000000001</v>
      </c>
      <c r="N583" s="7">
        <v>5004</v>
      </c>
      <c r="P583" s="1">
        <v>1</v>
      </c>
      <c r="Q583" s="2" t="s">
        <v>53</v>
      </c>
      <c r="R583" s="4" t="s">
        <v>51</v>
      </c>
      <c r="T583" s="7">
        <v>2632</v>
      </c>
      <c r="U583" s="8">
        <v>0.27000000000000002</v>
      </c>
      <c r="W583" s="7">
        <f>IF(R583="","",(T583*(1-U583)*(1+AE583))+V583)</f>
        <v>2497.768</v>
      </c>
      <c r="Z583" s="9" t="str">
        <f>IF(S583="","",(X583*(1-Y583)*(1+AE583)))</f>
        <v/>
      </c>
      <c r="AA583" s="64">
        <f>IF(Eingabe!G583="x",libCalc!A583,IF(Eingabe!H583="x",libCalc!B583,IF(Eingabe!I583="x",libCalc!C583,"")))</f>
        <v>0.12959999999999999</v>
      </c>
      <c r="AB583" s="5">
        <f>IF(AA583="","",AA583*M583)</f>
        <v>0.79315199999999997</v>
      </c>
      <c r="AC583" s="10">
        <f>IF(AA583="","",N583*1000/(AA583*1000000))</f>
        <v>38.611111111111114</v>
      </c>
      <c r="AD583" s="11">
        <f>IF(AB583="","",MAX(Z583,W583)/AB583)</f>
        <v>3149.1668683934481</v>
      </c>
      <c r="AE583" s="8">
        <f ca="1">IF(N583="","",IF(LOOKUP(YEAR(C583),Teuerung!$A$4:$A$29,Teuerung!$D$4:$D$29)="",0,LOOKUP(YEAR(C583),Teuerung!$A$4:$A$29,Teuerung!$D$4:$D$29)))</f>
        <v>0.29999999999999999</v>
      </c>
      <c r="AF583" s="7">
        <f t="shared" ca="1" si="13"/>
        <v>2497.768</v>
      </c>
      <c r="AG583" s="2"/>
      <c r="AH583" s="1"/>
      <c r="AI583" s="1"/>
    </row>
    <row r="584">
      <c r="A584" s="2"/>
      <c r="B584" s="2"/>
      <c r="C584" s="3">
        <v>41017</v>
      </c>
      <c r="D584" s="1"/>
      <c r="E584" s="4" t="s">
        <v>51</v>
      </c>
      <c r="I584" s="4" t="s">
        <v>51</v>
      </c>
      <c r="K584" s="6">
        <v>0.27000000000000002</v>
      </c>
      <c r="L584" s="6">
        <v>0.47999999999999998</v>
      </c>
      <c r="M584" s="6">
        <v>6.1200000000000001</v>
      </c>
      <c r="N584" s="7">
        <v>3302</v>
      </c>
      <c r="P584" s="1">
        <v>1</v>
      </c>
      <c r="Q584" s="2" t="s">
        <v>53</v>
      </c>
      <c r="R584" s="4" t="s">
        <v>51</v>
      </c>
      <c r="T584" s="7">
        <v>1620</v>
      </c>
      <c r="U584" s="8">
        <v>0.27000000000000002</v>
      </c>
      <c r="W584" s="7">
        <f>IF(R584="","",(T584*(1-U584)*(1+AE584))+V584)</f>
        <v>1537.3799999999999</v>
      </c>
      <c r="Z584" s="9" t="str">
        <f>IF(S584="","",(X584*(1-Y584)*(1+AE584)))</f>
        <v/>
      </c>
      <c r="AA584" s="64">
        <f>IF(Eingabe!G584="x",libCalc!A584,IF(Eingabe!H584="x",libCalc!B584,IF(Eingabe!I584="x",libCalc!C584,"")))</f>
        <v>0.12959999999999999</v>
      </c>
      <c r="AB584" s="5">
        <f>IF(AA584="","",AA584*M584)</f>
        <v>0.79315199999999997</v>
      </c>
      <c r="AC584" s="10">
        <f>IF(AA584="","",N584*1000/(AA584*1000000))</f>
        <v>25.478395061728396</v>
      </c>
      <c r="AD584" s="11">
        <f>IF(AB584="","",MAX(Z584,W584)/AB584)</f>
        <v>1938.3169934640523</v>
      </c>
      <c r="AE584" s="8">
        <f ca="1">IF(N584="","",IF(LOOKUP(YEAR(C584),Teuerung!$A$4:$A$29,Teuerung!$D$4:$D$29)="",0,LOOKUP(YEAR(C584),Teuerung!$A$4:$A$29,Teuerung!$D$4:$D$29)))</f>
        <v>0.29999999999999999</v>
      </c>
      <c r="AF584" s="7">
        <f t="shared" ca="1" si="13"/>
        <v>1537.3799999999999</v>
      </c>
      <c r="AG584" s="2"/>
      <c r="AH584" s="1"/>
      <c r="AI584" s="1"/>
    </row>
    <row r="585">
      <c r="A585" s="2"/>
      <c r="B585" s="2"/>
      <c r="C585" s="3">
        <v>41017</v>
      </c>
      <c r="D585" s="1"/>
      <c r="E585" s="4" t="s">
        <v>51</v>
      </c>
      <c r="I585" s="4" t="s">
        <v>51</v>
      </c>
      <c r="K585" s="6">
        <v>0.33000000000000002</v>
      </c>
      <c r="L585" s="6">
        <v>0.55000000000000004</v>
      </c>
      <c r="M585" s="6">
        <v>6.1500000000000004</v>
      </c>
      <c r="N585" s="7">
        <v>4693</v>
      </c>
      <c r="P585" s="1">
        <v>1</v>
      </c>
      <c r="Q585" s="2" t="s">
        <v>53</v>
      </c>
      <c r="R585" s="4" t="s">
        <v>51</v>
      </c>
      <c r="T585" s="7">
        <v>3881</v>
      </c>
      <c r="U585" s="8">
        <v>0.27000000000000002</v>
      </c>
      <c r="W585" s="7">
        <f>IF(R585="","",(T585*(1-U585)*(1+AE585))+V585)</f>
        <v>3683.0690000000004</v>
      </c>
      <c r="Z585" s="9" t="str">
        <f>IF(S585="","",(X585*(1-Y585)*(1+AE585)))</f>
        <v/>
      </c>
      <c r="AA585" s="64">
        <f>IF(Eingabe!G585="x",libCalc!A585,IF(Eingabe!H585="x",libCalc!B585,IF(Eingabe!I585="x",libCalc!C585,"")))</f>
        <v>0.18150000000000002</v>
      </c>
      <c r="AB585" s="5">
        <f>IF(AA585="","",AA585*M585)</f>
        <v>1.1162250000000002</v>
      </c>
      <c r="AC585" s="10">
        <f>IF(AA585="","",N585*1000/(AA585*1000000))</f>
        <v>25.856749311294763</v>
      </c>
      <c r="AD585" s="11">
        <f>IF(AB585="","",MAX(Z585,W585)/AB585)</f>
        <v>3299.5758023695935</v>
      </c>
      <c r="AE585" s="8">
        <f ca="1">IF(N585="","",IF(LOOKUP(YEAR(C585),Teuerung!$A$4:$A$29,Teuerung!$D$4:$D$29)="",0,LOOKUP(YEAR(C585),Teuerung!$A$4:$A$29,Teuerung!$D$4:$D$29)))</f>
        <v>0.29999999999999999</v>
      </c>
      <c r="AF585" s="7">
        <f t="shared" ca="1" si="13"/>
        <v>3683.0690000000004</v>
      </c>
      <c r="AG585" s="2"/>
      <c r="AH585" s="1"/>
      <c r="AI585" s="1"/>
    </row>
    <row r="586">
      <c r="A586" s="2"/>
      <c r="B586" s="2"/>
      <c r="C586" s="3">
        <v>41017</v>
      </c>
      <c r="D586" s="1"/>
      <c r="E586" s="4" t="s">
        <v>51</v>
      </c>
      <c r="I586" s="4" t="s">
        <v>51</v>
      </c>
      <c r="K586" s="6">
        <v>0.29999999999999999</v>
      </c>
      <c r="L586" s="6">
        <v>0.5</v>
      </c>
      <c r="M586" s="6">
        <v>5.8499999999999996</v>
      </c>
      <c r="N586" s="7">
        <v>7959</v>
      </c>
      <c r="P586" s="1">
        <v>1</v>
      </c>
      <c r="Q586" s="2" t="s">
        <v>53</v>
      </c>
      <c r="R586" s="4" t="s">
        <v>51</v>
      </c>
      <c r="T586" s="7">
        <v>3691</v>
      </c>
      <c r="U586" s="8">
        <v>0.27000000000000002</v>
      </c>
      <c r="W586" s="7">
        <f>IF(R586="","",(T586*(1-U586)*(1+AE586))+V586)</f>
        <v>3502.759</v>
      </c>
      <c r="Z586" s="9" t="str">
        <f>IF(S586="","",(X586*(1-Y586)*(1+AE586)))</f>
        <v/>
      </c>
      <c r="AA586" s="64">
        <f>IF(Eingabe!G586="x",libCalc!A586,IF(Eingabe!H586="x",libCalc!B586,IF(Eingabe!I586="x",libCalc!C586,"")))</f>
        <v>0.14999999999999999</v>
      </c>
      <c r="AB586" s="5">
        <f>IF(AA586="","",AA586*M586)</f>
        <v>0.87749999999999995</v>
      </c>
      <c r="AC586" s="10">
        <f>IF(AA586="","",N586*1000/(AA586*1000000))</f>
        <v>53.060000000000002</v>
      </c>
      <c r="AD586" s="11">
        <f>IF(AB586="","",MAX(Z586,W586)/AB586)</f>
        <v>3991.7481481481486</v>
      </c>
      <c r="AE586" s="8">
        <f ca="1">IF(N586="","",IF(LOOKUP(YEAR(C586),Teuerung!$A$4:$A$29,Teuerung!$D$4:$D$29)="",0,LOOKUP(YEAR(C586),Teuerung!$A$4:$A$29,Teuerung!$D$4:$D$29)))</f>
        <v>0.29999999999999999</v>
      </c>
      <c r="AF586" s="7">
        <f t="shared" ca="1" si="13"/>
        <v>3502.759</v>
      </c>
      <c r="AG586" s="2"/>
      <c r="AH586" s="1"/>
      <c r="AI586" s="1"/>
    </row>
    <row r="587">
      <c r="A587" s="2"/>
      <c r="B587" s="2"/>
      <c r="C587" s="3">
        <v>41017</v>
      </c>
      <c r="D587" s="1"/>
      <c r="E587" s="4" t="s">
        <v>51</v>
      </c>
      <c r="I587" s="4" t="s">
        <v>51</v>
      </c>
      <c r="K587" s="6">
        <v>0.27000000000000002</v>
      </c>
      <c r="L587" s="6">
        <v>0.47999999999999998</v>
      </c>
      <c r="M587" s="6">
        <v>6.1699999999999999</v>
      </c>
      <c r="N587" s="7">
        <v>3544</v>
      </c>
      <c r="P587" s="1">
        <v>1</v>
      </c>
      <c r="Q587" s="2" t="s">
        <v>53</v>
      </c>
      <c r="R587" s="4" t="s">
        <v>51</v>
      </c>
      <c r="T587" s="7">
        <v>1631</v>
      </c>
      <c r="U587" s="8">
        <v>0.27000000000000002</v>
      </c>
      <c r="W587" s="7">
        <f>IF(R587="","",(T587*(1-U587)*(1+AE587))+V587)</f>
        <v>1547.819</v>
      </c>
      <c r="Z587" s="9" t="str">
        <f>IF(S587="","",(X587*(1-Y587)*(1+AE587)))</f>
        <v/>
      </c>
      <c r="AA587" s="64">
        <f>IF(Eingabe!G587="x",libCalc!A587,IF(Eingabe!H587="x",libCalc!B587,IF(Eingabe!I587="x",libCalc!C587,"")))</f>
        <v>0.12959999999999999</v>
      </c>
      <c r="AB587" s="5">
        <f>IF(AA587="","",AA587*M587)</f>
        <v>0.7996319999999999</v>
      </c>
      <c r="AC587" s="10">
        <f>IF(AA587="","",N587*1000/(AA587*1000000))</f>
        <v>27.345679012345681</v>
      </c>
      <c r="AD587" s="11">
        <f>IF(AB587="","",MAX(Z587,W587)/AB587)</f>
        <v>1935.6641555115355</v>
      </c>
      <c r="AE587" s="8">
        <f ca="1">IF(N587="","",IF(LOOKUP(YEAR(C587),Teuerung!$A$4:$A$29,Teuerung!$D$4:$D$29)="",0,LOOKUP(YEAR(C587),Teuerung!$A$4:$A$29,Teuerung!$D$4:$D$29)))</f>
        <v>0.29999999999999999</v>
      </c>
      <c r="AF587" s="7">
        <f t="shared" ca="1" si="13"/>
        <v>1547.819</v>
      </c>
      <c r="AG587" s="2"/>
      <c r="AH587" s="1"/>
      <c r="AI587" s="1"/>
    </row>
    <row r="588">
      <c r="A588" s="2"/>
      <c r="B588" s="2"/>
      <c r="C588" s="3">
        <v>41017</v>
      </c>
      <c r="D588" s="1"/>
      <c r="E588" s="4" t="s">
        <v>51</v>
      </c>
      <c r="I588" s="4" t="s">
        <v>51</v>
      </c>
      <c r="K588" s="6">
        <v>0.27000000000000002</v>
      </c>
      <c r="L588" s="6">
        <v>0.47999999999999998</v>
      </c>
      <c r="M588" s="6">
        <v>6.1600000000000001</v>
      </c>
      <c r="N588" s="7">
        <v>4329</v>
      </c>
      <c r="P588" s="1">
        <v>1</v>
      </c>
      <c r="Q588" s="2" t="s">
        <v>53</v>
      </c>
      <c r="R588" s="4" t="s">
        <v>51</v>
      </c>
      <c r="T588" s="7">
        <v>1783</v>
      </c>
      <c r="U588" s="8">
        <v>0.27000000000000002</v>
      </c>
      <c r="W588" s="7">
        <f>IF(R588="","",(T588*(1-U588)*(1+AE588))+V588)</f>
        <v>1692.067</v>
      </c>
      <c r="Z588" s="9" t="str">
        <f>IF(S588="","",(X588*(1-Y588)*(1+AE588)))</f>
        <v/>
      </c>
      <c r="AA588" s="64">
        <f>IF(Eingabe!G588="x",libCalc!A588,IF(Eingabe!H588="x",libCalc!B588,IF(Eingabe!I588="x",libCalc!C588,"")))</f>
        <v>0.12959999999999999</v>
      </c>
      <c r="AB588" s="5">
        <f>IF(AA588="","",AA588*M588)</f>
        <v>0.79833599999999993</v>
      </c>
      <c r="AC588" s="10">
        <f>IF(AA588="","",N588*1000/(AA588*1000000))</f>
        <v>33.402777777777779</v>
      </c>
      <c r="AD588" s="11">
        <f>IF(AB588="","",MAX(Z588,W588)/AB588)</f>
        <v>2119.4922939714606</v>
      </c>
      <c r="AE588" s="8">
        <f ca="1">IF(N588="","",IF(LOOKUP(YEAR(C588),Teuerung!$A$4:$A$29,Teuerung!$D$4:$D$29)="",0,LOOKUP(YEAR(C588),Teuerung!$A$4:$A$29,Teuerung!$D$4:$D$29)))</f>
        <v>0.29999999999999999</v>
      </c>
      <c r="AF588" s="7">
        <f t="shared" ca="1" si="13"/>
        <v>1692.067</v>
      </c>
      <c r="AG588" s="2"/>
      <c r="AH588" s="1"/>
      <c r="AI588" s="1"/>
    </row>
    <row r="589">
      <c r="A589" s="2"/>
      <c r="B589" s="2"/>
      <c r="C589" s="3">
        <v>41017</v>
      </c>
      <c r="D589" s="1"/>
      <c r="E589" s="4" t="s">
        <v>51</v>
      </c>
      <c r="I589" s="4" t="s">
        <v>51</v>
      </c>
      <c r="K589" s="6">
        <v>0.27000000000000002</v>
      </c>
      <c r="L589" s="6">
        <v>0.47999999999999998</v>
      </c>
      <c r="M589" s="6">
        <v>6.1600000000000001</v>
      </c>
      <c r="N589" s="7">
        <v>7634</v>
      </c>
      <c r="P589" s="1">
        <v>1</v>
      </c>
      <c r="Q589" s="2" t="s">
        <v>53</v>
      </c>
      <c r="R589" s="4" t="s">
        <v>51</v>
      </c>
      <c r="T589" s="7">
        <v>3646</v>
      </c>
      <c r="U589" s="8">
        <v>0.27000000000000002</v>
      </c>
      <c r="W589" s="7">
        <f>IF(R589="","",(T589*(1-U589)*(1+AE589))+V589)</f>
        <v>3460.0540000000001</v>
      </c>
      <c r="Z589" s="9" t="str">
        <f>IF(S589="","",(X589*(1-Y589)*(1+AE589)))</f>
        <v/>
      </c>
      <c r="AA589" s="64">
        <f>IF(Eingabe!G589="x",libCalc!A589,IF(Eingabe!H589="x",libCalc!B589,IF(Eingabe!I589="x",libCalc!C589,"")))</f>
        <v>0.12959999999999999</v>
      </c>
      <c r="AB589" s="5">
        <f>IF(AA589="","",AA589*M589)</f>
        <v>0.79833599999999993</v>
      </c>
      <c r="AC589" s="10">
        <f>IF(AA589="","",N589*1000/(AA589*1000000))</f>
        <v>58.904320987654323</v>
      </c>
      <c r="AD589" s="11">
        <f>IF(AB589="","",MAX(Z589,W589)/AB589)</f>
        <v>4334.0823913740587</v>
      </c>
      <c r="AE589" s="8">
        <f ca="1">IF(N589="","",IF(LOOKUP(YEAR(C589),Teuerung!$A$4:$A$29,Teuerung!$D$4:$D$29)="",0,LOOKUP(YEAR(C589),Teuerung!$A$4:$A$29,Teuerung!$D$4:$D$29)))</f>
        <v>0.29999999999999999</v>
      </c>
      <c r="AF589" s="7">
        <f t="shared" ca="1" si="13"/>
        <v>3460.0540000000001</v>
      </c>
      <c r="AG589" s="2"/>
      <c r="AH589" s="1"/>
      <c r="AI589" s="1"/>
    </row>
    <row r="590">
      <c r="A590" s="2"/>
      <c r="B590" s="2"/>
      <c r="C590" s="3">
        <v>41017</v>
      </c>
      <c r="D590" s="1"/>
      <c r="E590" s="4" t="s">
        <v>51</v>
      </c>
      <c r="I590" s="4" t="s">
        <v>51</v>
      </c>
      <c r="K590" s="6">
        <v>0.27000000000000002</v>
      </c>
      <c r="L590" s="6">
        <v>0.47999999999999998</v>
      </c>
      <c r="M590" s="6">
        <v>6.1600000000000001</v>
      </c>
      <c r="N590" s="7">
        <v>6345</v>
      </c>
      <c r="P590" s="1">
        <v>1</v>
      </c>
      <c r="Q590" s="2" t="s">
        <v>53</v>
      </c>
      <c r="R590" s="4" t="s">
        <v>51</v>
      </c>
      <c r="T590" s="7">
        <v>3227</v>
      </c>
      <c r="U590" s="8">
        <v>0.27000000000000002</v>
      </c>
      <c r="W590" s="7">
        <f>IF(R590="","",(T590*(1-U590)*(1+AE590))+V590)</f>
        <v>3062.4230000000002</v>
      </c>
      <c r="Z590" s="9" t="str">
        <f>IF(S590="","",(X590*(1-Y590)*(1+AE590)))</f>
        <v/>
      </c>
      <c r="AA590" s="64">
        <f>IF(Eingabe!G590="x",libCalc!A590,IF(Eingabe!H590="x",libCalc!B590,IF(Eingabe!I590="x",libCalc!C590,"")))</f>
        <v>0.12959999999999999</v>
      </c>
      <c r="AB590" s="5">
        <f>IF(AA590="","",AA590*M590)</f>
        <v>0.79833599999999993</v>
      </c>
      <c r="AC590" s="10">
        <f>IF(AA590="","",N590*1000/(AA590*1000000))</f>
        <v>48.958333333333336</v>
      </c>
      <c r="AD590" s="11">
        <f>IF(AB590="","",MAX(Z590,W590)/AB590)</f>
        <v>3836.0076459034799</v>
      </c>
      <c r="AE590" s="8">
        <f ca="1">IF(N590="","",IF(LOOKUP(YEAR(C590),Teuerung!$A$4:$A$29,Teuerung!$D$4:$D$29)="",0,LOOKUP(YEAR(C590),Teuerung!$A$4:$A$29,Teuerung!$D$4:$D$29)))</f>
        <v>0.29999999999999999</v>
      </c>
      <c r="AF590" s="7">
        <f t="shared" ca="1" si="13"/>
        <v>3062.4230000000002</v>
      </c>
      <c r="AG590" s="2"/>
      <c r="AH590" s="1"/>
      <c r="AI590" s="1"/>
    </row>
    <row r="591">
      <c r="A591" s="2"/>
      <c r="B591" s="2"/>
      <c r="C591" s="3">
        <v>41017</v>
      </c>
      <c r="D591" s="1"/>
      <c r="E591" s="4" t="s">
        <v>51</v>
      </c>
      <c r="I591" s="4" t="s">
        <v>51</v>
      </c>
      <c r="K591" s="6">
        <v>0.27000000000000002</v>
      </c>
      <c r="L591" s="6">
        <v>0.47999999999999998</v>
      </c>
      <c r="M591" s="6">
        <v>6.1600000000000001</v>
      </c>
      <c r="N591" s="7">
        <v>5073</v>
      </c>
      <c r="P591" s="1">
        <v>1</v>
      </c>
      <c r="Q591" s="2" t="s">
        <v>53</v>
      </c>
      <c r="R591" s="4" t="s">
        <v>51</v>
      </c>
      <c r="T591" s="7">
        <v>2644</v>
      </c>
      <c r="U591" s="8">
        <v>0.27000000000000002</v>
      </c>
      <c r="W591" s="7">
        <f>IF(R591="","",(T591*(1-U591)*(1+AE591))+V591)</f>
        <v>2509.1559999999999</v>
      </c>
      <c r="Z591" s="9" t="str">
        <f>IF(S591="","",(X591*(1-Y591)*(1+AE591)))</f>
        <v/>
      </c>
      <c r="AA591" s="64">
        <f>IF(Eingabe!G591="x",libCalc!A591,IF(Eingabe!H591="x",libCalc!B591,IF(Eingabe!I591="x",libCalc!C591,"")))</f>
        <v>0.12959999999999999</v>
      </c>
      <c r="AB591" s="5">
        <f>IF(AA591="","",AA591*M591)</f>
        <v>0.79833599999999993</v>
      </c>
      <c r="AC591" s="10">
        <f>IF(AA591="","",N591*1000/(AA591*1000000))</f>
        <v>39.143518518518519</v>
      </c>
      <c r="AD591" s="11">
        <f>IF(AB591="","",MAX(Z591,W591)/AB591)</f>
        <v>3142.9824033990703</v>
      </c>
      <c r="AE591" s="8">
        <f ca="1">IF(N591="","",IF(LOOKUP(YEAR(C591),Teuerung!$A$4:$A$29,Teuerung!$D$4:$D$29)="",0,LOOKUP(YEAR(C591),Teuerung!$A$4:$A$29,Teuerung!$D$4:$D$29)))</f>
        <v>0.29999999999999999</v>
      </c>
      <c r="AF591" s="7">
        <f t="shared" ca="1" si="13"/>
        <v>2509.1559999999999</v>
      </c>
      <c r="AG591" s="2"/>
      <c r="AH591" s="1"/>
      <c r="AI591" s="1"/>
    </row>
    <row r="592">
      <c r="A592" s="2"/>
      <c r="B592" s="2"/>
      <c r="C592" s="3">
        <v>41017</v>
      </c>
      <c r="D592" s="1"/>
      <c r="E592" s="4" t="s">
        <v>51</v>
      </c>
      <c r="I592" s="4" t="s">
        <v>51</v>
      </c>
      <c r="K592" s="6">
        <v>0.27000000000000002</v>
      </c>
      <c r="L592" s="6">
        <v>0.47999999999999998</v>
      </c>
      <c r="M592" s="6">
        <v>6.1600000000000001</v>
      </c>
      <c r="N592" s="7">
        <v>2892</v>
      </c>
      <c r="P592" s="1">
        <v>1</v>
      </c>
      <c r="Q592" s="2" t="s">
        <v>53</v>
      </c>
      <c r="R592" s="4" t="s">
        <v>51</v>
      </c>
      <c r="T592" s="7">
        <v>1631</v>
      </c>
      <c r="U592" s="8">
        <v>0.27000000000000002</v>
      </c>
      <c r="W592" s="7">
        <f>IF(R592="","",(T592*(1-U592)*(1+AE592))+V592)</f>
        <v>1547.819</v>
      </c>
      <c r="Z592" s="9" t="str">
        <f>IF(S592="","",(X592*(1-Y592)*(1+AE592)))</f>
        <v/>
      </c>
      <c r="AA592" s="64">
        <f>IF(Eingabe!G592="x",libCalc!A592,IF(Eingabe!H592="x",libCalc!B592,IF(Eingabe!I592="x",libCalc!C592,"")))</f>
        <v>0.12959999999999999</v>
      </c>
      <c r="AB592" s="5">
        <f>IF(AA592="","",AA592*M592)</f>
        <v>0.79833599999999993</v>
      </c>
      <c r="AC592" s="10">
        <f>IF(AA592="","",N592*1000/(AA592*1000000))</f>
        <v>22.314814814814813</v>
      </c>
      <c r="AD592" s="11">
        <f>IF(AB592="","",MAX(Z592,W592)/AB592)</f>
        <v>1938.8064674523009</v>
      </c>
      <c r="AE592" s="8">
        <f ca="1">IF(N592="","",IF(LOOKUP(YEAR(C592),Teuerung!$A$4:$A$29,Teuerung!$D$4:$D$29)="",0,LOOKUP(YEAR(C592),Teuerung!$A$4:$A$29,Teuerung!$D$4:$D$29)))</f>
        <v>0.29999999999999999</v>
      </c>
      <c r="AF592" s="7">
        <f t="shared" ca="1" si="13"/>
        <v>1547.819</v>
      </c>
      <c r="AG592" s="2"/>
      <c r="AH592" s="1"/>
      <c r="AI592" s="1"/>
    </row>
    <row r="593">
      <c r="A593" s="2"/>
      <c r="B593" s="2"/>
      <c r="C593" s="3">
        <v>41017</v>
      </c>
      <c r="D593" s="1"/>
      <c r="E593" s="4" t="s">
        <v>51</v>
      </c>
      <c r="G593" s="4" t="s">
        <v>51</v>
      </c>
      <c r="J593" s="5">
        <v>0.29999999999999999</v>
      </c>
      <c r="M593" s="6">
        <v>6.04</v>
      </c>
      <c r="N593" s="7">
        <v>1897</v>
      </c>
      <c r="P593" s="1">
        <v>1</v>
      </c>
      <c r="Q593" s="2" t="s">
        <v>53</v>
      </c>
      <c r="R593" s="4" t="s">
        <v>51</v>
      </c>
      <c r="T593" s="7">
        <v>1234</v>
      </c>
      <c r="U593" s="8">
        <v>0.27000000000000002</v>
      </c>
      <c r="W593" s="7">
        <f>IF(R593="","",(T593*(1-U593)*(1+AE593))+V593)</f>
        <v>1171.066</v>
      </c>
      <c r="Z593" s="9" t="str">
        <f>IF(S593="","",(X593*(1-Y593)*(1+AE593)))</f>
        <v/>
      </c>
      <c r="AA593" s="64">
        <f>IF(Eingabe!G593="x",libCalc!A593,IF(Eingabe!H593="x",libCalc!B593,IF(Eingabe!I593="x",libCalc!C593,"")))</f>
        <v>0.070685834705770348</v>
      </c>
      <c r="AB593" s="5">
        <f>IF(AA593="","",AA593*M593)</f>
        <v>0.42694244162285289</v>
      </c>
      <c r="AC593" s="10">
        <f>IF(AA593="","",N593*1000/(AA593*1000000))</f>
        <v>26.837060181806706</v>
      </c>
      <c r="AD593" s="11">
        <f>IF(AB593="","",MAX(Z593,W593)/AB593)</f>
        <v>2742.9130623525166</v>
      </c>
      <c r="AE593" s="8">
        <f ca="1">IF(N593="","",IF(LOOKUP(YEAR(C593),Teuerung!$A$4:$A$29,Teuerung!$D$4:$D$29)="",0,LOOKUP(YEAR(C593),Teuerung!$A$4:$A$29,Teuerung!$D$4:$D$29)))</f>
        <v>0.29999999999999999</v>
      </c>
      <c r="AF593" s="7">
        <f t="shared" ca="1" si="13"/>
        <v>1171.066</v>
      </c>
      <c r="AG593" s="2"/>
      <c r="AH593" s="1"/>
      <c r="AI593" s="1"/>
    </row>
    <row r="594">
      <c r="A594" s="2"/>
      <c r="B594" s="2"/>
      <c r="C594" s="3">
        <v>41017</v>
      </c>
      <c r="D594" s="1"/>
      <c r="E594" s="4" t="s">
        <v>51</v>
      </c>
      <c r="I594" s="4" t="s">
        <v>51</v>
      </c>
      <c r="K594" s="6">
        <v>0.27000000000000002</v>
      </c>
      <c r="L594" s="6">
        <v>0.47999999999999998</v>
      </c>
      <c r="M594" s="6">
        <v>6.2000000000000002</v>
      </c>
      <c r="N594" s="7">
        <v>3999</v>
      </c>
      <c r="P594" s="1">
        <v>1</v>
      </c>
      <c r="Q594" s="2" t="s">
        <v>53</v>
      </c>
      <c r="R594" s="4" t="s">
        <v>51</v>
      </c>
      <c r="T594" s="7">
        <v>1636</v>
      </c>
      <c r="U594" s="8">
        <v>0.27000000000000002</v>
      </c>
      <c r="W594" s="7">
        <f>IF(R594="","",(T594*(1-U594)*(1+AE594))+V594)</f>
        <v>1552.5640000000001</v>
      </c>
      <c r="Z594" s="9" t="str">
        <f>IF(S594="","",(X594*(1-Y594)*(1+AE594)))</f>
        <v/>
      </c>
      <c r="AA594" s="64">
        <f>IF(Eingabe!G594="x",libCalc!A594,IF(Eingabe!H594="x",libCalc!B594,IF(Eingabe!I594="x",libCalc!C594,"")))</f>
        <v>0.12959999999999999</v>
      </c>
      <c r="AB594" s="5">
        <f>IF(AA594="","",AA594*M594)</f>
        <v>0.80352000000000001</v>
      </c>
      <c r="AC594" s="10">
        <f>IF(AA594="","",N594*1000/(AA594*1000000))</f>
        <v>30.856481481481481</v>
      </c>
      <c r="AD594" s="11">
        <f>IF(AB594="","",MAX(Z594,W594)/AB594)</f>
        <v>1932.2033054559936</v>
      </c>
      <c r="AE594" s="8">
        <f ca="1">IF(N594="","",IF(LOOKUP(YEAR(C594),Teuerung!$A$4:$A$29,Teuerung!$D$4:$D$29)="",0,LOOKUP(YEAR(C594),Teuerung!$A$4:$A$29,Teuerung!$D$4:$D$29)))</f>
        <v>0.29999999999999999</v>
      </c>
      <c r="AF594" s="7">
        <f t="shared" ca="1" si="13"/>
        <v>1552.5640000000001</v>
      </c>
      <c r="AG594" s="2"/>
      <c r="AH594" s="1"/>
      <c r="AI594" s="1"/>
    </row>
    <row r="595">
      <c r="A595" s="2"/>
      <c r="B595" s="2"/>
      <c r="C595" s="3">
        <v>41017</v>
      </c>
      <c r="D595" s="1"/>
      <c r="E595" s="4" t="s">
        <v>51</v>
      </c>
      <c r="I595" s="4" t="s">
        <v>51</v>
      </c>
      <c r="K595" s="6">
        <v>0.33000000000000002</v>
      </c>
      <c r="L595" s="6">
        <v>0.55000000000000004</v>
      </c>
      <c r="M595" s="6">
        <v>6.2000000000000002</v>
      </c>
      <c r="N595" s="7">
        <v>5323</v>
      </c>
      <c r="P595" s="1">
        <v>1</v>
      </c>
      <c r="Q595" s="2" t="s">
        <v>53</v>
      </c>
      <c r="R595" s="4" t="s">
        <v>51</v>
      </c>
      <c r="T595" s="7">
        <v>3905</v>
      </c>
      <c r="U595" s="8">
        <v>0.27000000000000002</v>
      </c>
      <c r="W595" s="7">
        <f>IF(R595="","",(T595*(1-U595)*(1+AE595))+V595)</f>
        <v>3705.8450000000003</v>
      </c>
      <c r="Z595" s="9" t="str">
        <f>IF(S595="","",(X595*(1-Y595)*(1+AE595)))</f>
        <v/>
      </c>
      <c r="AA595" s="64">
        <f>IF(Eingabe!G595="x",libCalc!A595,IF(Eingabe!H595="x",libCalc!B595,IF(Eingabe!I595="x",libCalc!C595,"")))</f>
        <v>0.18150000000000002</v>
      </c>
      <c r="AB595" s="5">
        <f>IF(AA595="","",AA595*M595)</f>
        <v>1.1253000000000002</v>
      </c>
      <c r="AC595" s="10">
        <f>IF(AA595="","",N595*1000/(AA595*1000000))</f>
        <v>29.327823691460051</v>
      </c>
      <c r="AD595" s="11">
        <f>IF(AB595="","",MAX(Z595,W595)/AB595)</f>
        <v>3293.2062561094817</v>
      </c>
      <c r="AE595" s="8">
        <f ca="1">IF(N595="","",IF(LOOKUP(YEAR(C595),Teuerung!$A$4:$A$29,Teuerung!$D$4:$D$29)="",0,LOOKUP(YEAR(C595),Teuerung!$A$4:$A$29,Teuerung!$D$4:$D$29)))</f>
        <v>0.29999999999999999</v>
      </c>
      <c r="AF595" s="7">
        <f t="shared" ref="AF595:AF658" ca="1" si="14">IF(P595="","",P595*MAX(W595,Z595))</f>
        <v>3705.8450000000003</v>
      </c>
      <c r="AG595" s="2"/>
      <c r="AH595" s="1"/>
      <c r="AI595" s="1"/>
    </row>
    <row r="596">
      <c r="A596" s="2"/>
      <c r="B596" s="2"/>
      <c r="C596" s="3">
        <v>41017</v>
      </c>
      <c r="D596" s="1"/>
      <c r="E596" s="4" t="s">
        <v>51</v>
      </c>
      <c r="I596" s="4" t="s">
        <v>51</v>
      </c>
      <c r="K596" s="6">
        <v>0.27000000000000002</v>
      </c>
      <c r="L596" s="6">
        <v>0.47999999999999998</v>
      </c>
      <c r="M596" s="6">
        <v>6.2000000000000002</v>
      </c>
      <c r="N596" s="7">
        <v>6371</v>
      </c>
      <c r="P596" s="1">
        <v>1</v>
      </c>
      <c r="Q596" s="2" t="s">
        <v>53</v>
      </c>
      <c r="R596" s="4" t="s">
        <v>51</v>
      </c>
      <c r="T596" s="7">
        <v>3243</v>
      </c>
      <c r="U596" s="8">
        <v>0.27000000000000002</v>
      </c>
      <c r="W596" s="7">
        <f>IF(R596="","",(T596*(1-U596)*(1+AE596))+V596)</f>
        <v>3077.607</v>
      </c>
      <c r="Z596" s="9" t="str">
        <f>IF(S596="","",(X596*(1-Y596)*(1+AE596)))</f>
        <v/>
      </c>
      <c r="AA596" s="64">
        <f>IF(Eingabe!G596="x",libCalc!A596,IF(Eingabe!H596="x",libCalc!B596,IF(Eingabe!I596="x",libCalc!C596,"")))</f>
        <v>0.12959999999999999</v>
      </c>
      <c r="AB596" s="5">
        <f>IF(AA596="","",AA596*M596)</f>
        <v>0.80352000000000001</v>
      </c>
      <c r="AC596" s="10">
        <f>IF(AA596="","",N596*1000/(AA596*1000000))</f>
        <v>49.158950617283949</v>
      </c>
      <c r="AD596" s="11">
        <f>IF(AB596="","",MAX(Z596,W596)/AB596)</f>
        <v>3830.1560633213858</v>
      </c>
      <c r="AE596" s="8">
        <f ca="1">IF(N596="","",IF(LOOKUP(YEAR(C596),Teuerung!$A$4:$A$29,Teuerung!$D$4:$D$29)="",0,LOOKUP(YEAR(C596),Teuerung!$A$4:$A$29,Teuerung!$D$4:$D$29)))</f>
        <v>0.29999999999999999</v>
      </c>
      <c r="AF596" s="7">
        <f t="shared" ca="1" si="14"/>
        <v>3077.607</v>
      </c>
      <c r="AG596" s="2"/>
      <c r="AH596" s="1"/>
      <c r="AI596" s="1"/>
    </row>
    <row r="597">
      <c r="A597" s="2"/>
      <c r="B597" s="2"/>
      <c r="C597" s="3">
        <v>41017</v>
      </c>
      <c r="D597" s="1"/>
      <c r="E597" s="4" t="s">
        <v>51</v>
      </c>
      <c r="I597" s="4" t="s">
        <v>51</v>
      </c>
      <c r="K597" s="6">
        <v>0.29999999999999999</v>
      </c>
      <c r="L597" s="6">
        <v>0.5</v>
      </c>
      <c r="M597" s="6">
        <v>5.8499999999999996</v>
      </c>
      <c r="N597" s="7">
        <v>10019</v>
      </c>
      <c r="P597" s="1">
        <v>1</v>
      </c>
      <c r="Q597" s="2" t="s">
        <v>53</v>
      </c>
      <c r="R597" s="4" t="s">
        <v>51</v>
      </c>
      <c r="T597" s="7">
        <v>4399</v>
      </c>
      <c r="U597" s="8">
        <v>0.27000000000000002</v>
      </c>
      <c r="W597" s="7">
        <f>IF(R597="","",(T597*(1-U597)*(1+AE597))+V597)</f>
        <v>4174.6509999999998</v>
      </c>
      <c r="Z597" s="9" t="str">
        <f>IF(S597="","",(X597*(1-Y597)*(1+AE597)))</f>
        <v/>
      </c>
      <c r="AA597" s="64">
        <f>IF(Eingabe!G597="x",libCalc!A597,IF(Eingabe!H597="x",libCalc!B597,IF(Eingabe!I597="x",libCalc!C597,"")))</f>
        <v>0.14999999999999999</v>
      </c>
      <c r="AB597" s="5">
        <f>IF(AA597="","",AA597*M597)</f>
        <v>0.87749999999999995</v>
      </c>
      <c r="AC597" s="10">
        <f>IF(AA597="","",N597*1000/(AA597*1000000))</f>
        <v>66.793333333333337</v>
      </c>
      <c r="AD597" s="11">
        <f>IF(AB597="","",MAX(Z597,W597)/AB597)</f>
        <v>4757.437037037037</v>
      </c>
      <c r="AE597" s="8">
        <f ca="1">IF(N597="","",IF(LOOKUP(YEAR(C597),Teuerung!$A$4:$A$29,Teuerung!$D$4:$D$29)="",0,LOOKUP(YEAR(C597),Teuerung!$A$4:$A$29,Teuerung!$D$4:$D$29)))</f>
        <v>0.29999999999999999</v>
      </c>
      <c r="AF597" s="7">
        <f t="shared" ca="1" si="14"/>
        <v>4174.6509999999998</v>
      </c>
      <c r="AG597" s="2"/>
      <c r="AH597" s="1"/>
      <c r="AI597" s="1"/>
    </row>
    <row r="598">
      <c r="A598" s="2"/>
      <c r="B598" s="2"/>
      <c r="C598" s="3">
        <v>41017</v>
      </c>
      <c r="D598" s="1"/>
      <c r="E598" s="4" t="s">
        <v>51</v>
      </c>
      <c r="H598" s="4" t="s">
        <v>51</v>
      </c>
      <c r="K598" s="6">
        <v>0.29999999999999999</v>
      </c>
      <c r="L598" s="6">
        <v>0.29999999999999999</v>
      </c>
      <c r="M598" s="6">
        <v>5.9299999999999997</v>
      </c>
      <c r="N598" s="7">
        <v>6289</v>
      </c>
      <c r="P598" s="1">
        <v>1</v>
      </c>
      <c r="Q598" s="2" t="s">
        <v>53</v>
      </c>
      <c r="R598" s="4" t="s">
        <v>51</v>
      </c>
      <c r="T598" s="7">
        <v>3192</v>
      </c>
      <c r="U598" s="8">
        <v>0.27000000000000002</v>
      </c>
      <c r="W598" s="7">
        <f>IF(R598="","",(T598*(1-U598)*(1+AE598))+V598)</f>
        <v>3029.2080000000001</v>
      </c>
      <c r="Z598" s="9" t="str">
        <f>IF(S598="","",(X598*(1-Y598)*(1+AE598)))</f>
        <v/>
      </c>
      <c r="AA598" s="64">
        <f>IF(Eingabe!G598="x",libCalc!A598,IF(Eingabe!H598="x",libCalc!B598,IF(Eingabe!I598="x",libCalc!C598,"")))</f>
        <v>0.089999999999999997</v>
      </c>
      <c r="AB598" s="5">
        <f>IF(AA598="","",AA598*M598)</f>
        <v>0.53369999999999995</v>
      </c>
      <c r="AC598" s="10">
        <f>IF(AA598="","",N598*1000/(AA598*1000000))</f>
        <v>69.87777777777778</v>
      </c>
      <c r="AD598" s="11">
        <f>IF(AB598="","",MAX(Z598,W598)/AB598)</f>
        <v>5675.8628442945483</v>
      </c>
      <c r="AE598" s="8">
        <f ca="1">IF(N598="","",IF(LOOKUP(YEAR(C598),Teuerung!$A$4:$A$29,Teuerung!$D$4:$D$29)="",0,LOOKUP(YEAR(C598),Teuerung!$A$4:$A$29,Teuerung!$D$4:$D$29)))</f>
        <v>0.29999999999999999</v>
      </c>
      <c r="AF598" s="7">
        <f t="shared" ca="1" si="14"/>
        <v>3029.2080000000001</v>
      </c>
      <c r="AG598" s="2"/>
      <c r="AH598" s="1"/>
      <c r="AI598" s="1"/>
    </row>
    <row r="599">
      <c r="A599" s="2"/>
      <c r="B599" s="2"/>
      <c r="C599" s="3">
        <v>41017</v>
      </c>
      <c r="D599" s="1"/>
      <c r="E599" s="4" t="s">
        <v>51</v>
      </c>
      <c r="H599" s="4" t="s">
        <v>51</v>
      </c>
      <c r="K599" s="6">
        <v>0.29999999999999999</v>
      </c>
      <c r="L599" s="6">
        <v>0.29999999999999999</v>
      </c>
      <c r="M599" s="6">
        <v>6.0800000000000001</v>
      </c>
      <c r="N599" s="7">
        <v>3063</v>
      </c>
      <c r="P599" s="1">
        <v>1</v>
      </c>
      <c r="Q599" s="2" t="s">
        <v>53</v>
      </c>
      <c r="R599" s="4" t="s">
        <v>51</v>
      </c>
      <c r="T599" s="7">
        <v>1478</v>
      </c>
      <c r="U599" s="8">
        <v>0.27000000000000002</v>
      </c>
      <c r="W599" s="7">
        <f>IF(R599="","",(T599*(1-U599)*(1+AE599))+V599)</f>
        <v>1402.6220000000001</v>
      </c>
      <c r="Z599" s="9" t="str">
        <f>IF(S599="","",(X599*(1-Y599)*(1+AE599)))</f>
        <v/>
      </c>
      <c r="AA599" s="64">
        <f>IF(Eingabe!G599="x",libCalc!A599,IF(Eingabe!H599="x",libCalc!B599,IF(Eingabe!I599="x",libCalc!C599,"")))</f>
        <v>0.089999999999999997</v>
      </c>
      <c r="AB599" s="5">
        <f>IF(AA599="","",AA599*M599)</f>
        <v>0.54720000000000002</v>
      </c>
      <c r="AC599" s="10">
        <f>IF(AA599="","",N599*1000/(AA599*1000000))</f>
        <v>34.033333333333331</v>
      </c>
      <c r="AD599" s="11">
        <f>IF(AB599="","",MAX(Z599,W599)/AB599)</f>
        <v>2563.2711988304095</v>
      </c>
      <c r="AE599" s="8">
        <f ca="1">IF(N599="","",IF(LOOKUP(YEAR(C599),Teuerung!$A$4:$A$29,Teuerung!$D$4:$D$29)="",0,LOOKUP(YEAR(C599),Teuerung!$A$4:$A$29,Teuerung!$D$4:$D$29)))</f>
        <v>0.29999999999999999</v>
      </c>
      <c r="AF599" s="7">
        <f t="shared" ca="1" si="14"/>
        <v>1402.6220000000001</v>
      </c>
      <c r="AG599" s="2"/>
      <c r="AH599" s="1"/>
      <c r="AI599" s="1"/>
    </row>
    <row r="600">
      <c r="A600" s="2"/>
      <c r="B600" s="2"/>
      <c r="C600" s="3">
        <v>41017</v>
      </c>
      <c r="D600" s="1"/>
      <c r="E600" s="4" t="s">
        <v>51</v>
      </c>
      <c r="I600" s="4" t="s">
        <v>51</v>
      </c>
      <c r="K600" s="6">
        <v>0.29999999999999999</v>
      </c>
      <c r="L600" s="6">
        <v>0.5</v>
      </c>
      <c r="M600" s="6">
        <v>6.2000000000000002</v>
      </c>
      <c r="N600" s="7">
        <v>8026</v>
      </c>
      <c r="P600" s="1">
        <v>1</v>
      </c>
      <c r="Q600" s="2" t="s">
        <v>53</v>
      </c>
      <c r="R600" s="4" t="s">
        <v>51</v>
      </c>
      <c r="T600" s="7">
        <v>3920</v>
      </c>
      <c r="U600" s="8">
        <v>0.27000000000000002</v>
      </c>
      <c r="W600" s="7">
        <f>IF(R600="","",(T600*(1-U600)*(1+AE600))+V600)</f>
        <v>3720.0799999999999</v>
      </c>
      <c r="Z600" s="9" t="str">
        <f>IF(S600="","",(X600*(1-Y600)*(1+AE600)))</f>
        <v/>
      </c>
      <c r="AA600" s="64">
        <f>IF(Eingabe!G600="x",libCalc!A600,IF(Eingabe!H600="x",libCalc!B600,IF(Eingabe!I600="x",libCalc!C600,"")))</f>
        <v>0.14999999999999999</v>
      </c>
      <c r="AB600" s="5">
        <f>IF(AA600="","",AA600*M600)</f>
        <v>0.92999999999999994</v>
      </c>
      <c r="AC600" s="10">
        <f>IF(AA600="","",N600*1000/(AA600*1000000))</f>
        <v>53.506666666666668</v>
      </c>
      <c r="AD600" s="11">
        <f>IF(AB600="","",MAX(Z600,W600)/AB600)</f>
        <v>4000.0860215053767</v>
      </c>
      <c r="AE600" s="8">
        <f ca="1">IF(N600="","",IF(LOOKUP(YEAR(C600),Teuerung!$A$4:$A$29,Teuerung!$D$4:$D$29)="",0,LOOKUP(YEAR(C600),Teuerung!$A$4:$A$29,Teuerung!$D$4:$D$29)))</f>
        <v>0.29999999999999999</v>
      </c>
      <c r="AF600" s="7">
        <f t="shared" ca="1" si="14"/>
        <v>3720.0799999999999</v>
      </c>
      <c r="AG600" s="2"/>
      <c r="AH600" s="1"/>
      <c r="AI600" s="1"/>
    </row>
    <row r="601">
      <c r="A601" s="2"/>
      <c r="B601" s="2"/>
      <c r="C601" s="3">
        <v>41017</v>
      </c>
      <c r="D601" s="1"/>
      <c r="E601" s="4" t="s">
        <v>51</v>
      </c>
      <c r="I601" s="4" t="s">
        <v>51</v>
      </c>
      <c r="K601" s="6">
        <v>0.27000000000000002</v>
      </c>
      <c r="L601" s="6">
        <v>0.47999999999999998</v>
      </c>
      <c r="M601" s="6">
        <v>6.2000000000000002</v>
      </c>
      <c r="N601" s="7">
        <v>6183</v>
      </c>
      <c r="P601" s="1">
        <v>1</v>
      </c>
      <c r="Q601" s="2" t="s">
        <v>53</v>
      </c>
      <c r="R601" s="4" t="s">
        <v>51</v>
      </c>
      <c r="T601" s="7">
        <v>3243</v>
      </c>
      <c r="U601" s="8">
        <v>0.27000000000000002</v>
      </c>
      <c r="W601" s="7">
        <f>IF(R601="","",(T601*(1-U601)*(1+AE601))+V601)</f>
        <v>3077.607</v>
      </c>
      <c r="Z601" s="9" t="str">
        <f>IF(S601="","",(X601*(1-Y601)*(1+AE601)))</f>
        <v/>
      </c>
      <c r="AA601" s="64">
        <f>IF(Eingabe!G601="x",libCalc!A601,IF(Eingabe!H601="x",libCalc!B601,IF(Eingabe!I601="x",libCalc!C601,"")))</f>
        <v>0.12959999999999999</v>
      </c>
      <c r="AB601" s="5">
        <f>IF(AA601="","",AA601*M601)</f>
        <v>0.80352000000000001</v>
      </c>
      <c r="AC601" s="10">
        <f>IF(AA601="","",N601*1000/(AA601*1000000))</f>
        <v>47.708333333333336</v>
      </c>
      <c r="AD601" s="11">
        <f>IF(AB601="","",MAX(Z601,W601)/AB601)</f>
        <v>3830.1560633213858</v>
      </c>
      <c r="AE601" s="8">
        <f ca="1">IF(N601="","",IF(LOOKUP(YEAR(C601),Teuerung!$A$4:$A$29,Teuerung!$D$4:$D$29)="",0,LOOKUP(YEAR(C601),Teuerung!$A$4:$A$29,Teuerung!$D$4:$D$29)))</f>
        <v>0.29999999999999999</v>
      </c>
      <c r="AF601" s="7">
        <f t="shared" ca="1" si="14"/>
        <v>3077.607</v>
      </c>
      <c r="AG601" s="2"/>
      <c r="AH601" s="1"/>
      <c r="AI601" s="1"/>
    </row>
    <row r="602">
      <c r="A602" s="2"/>
      <c r="B602" s="2"/>
      <c r="C602" s="3">
        <v>41017</v>
      </c>
      <c r="D602" s="1"/>
      <c r="E602" s="4" t="s">
        <v>51</v>
      </c>
      <c r="I602" s="4" t="s">
        <v>51</v>
      </c>
      <c r="K602" s="6">
        <v>0.27000000000000002</v>
      </c>
      <c r="L602" s="6">
        <v>0.47999999999999998</v>
      </c>
      <c r="M602" s="6">
        <v>6.2000000000000002</v>
      </c>
      <c r="N602" s="7">
        <v>4624</v>
      </c>
      <c r="P602" s="1">
        <v>1</v>
      </c>
      <c r="Q602" s="2" t="s">
        <v>53</v>
      </c>
      <c r="R602" s="4" t="s">
        <v>51</v>
      </c>
      <c r="T602" s="7">
        <v>1789</v>
      </c>
      <c r="U602" s="8">
        <v>0.27000000000000002</v>
      </c>
      <c r="W602" s="7">
        <f>IF(R602="","",(T602*(1-U602)*(1+AE602))+V602)</f>
        <v>1697.7610000000002</v>
      </c>
      <c r="Z602" s="9" t="str">
        <f>IF(S602="","",(X602*(1-Y602)*(1+AE602)))</f>
        <v/>
      </c>
      <c r="AA602" s="64">
        <f>IF(Eingabe!G602="x",libCalc!A602,IF(Eingabe!H602="x",libCalc!B602,IF(Eingabe!I602="x",libCalc!C602,"")))</f>
        <v>0.12959999999999999</v>
      </c>
      <c r="AB602" s="5">
        <f>IF(AA602="","",AA602*M602)</f>
        <v>0.80352000000000001</v>
      </c>
      <c r="AC602" s="10">
        <f>IF(AA602="","",N602*1000/(AA602*1000000))</f>
        <v>35.679012345679013</v>
      </c>
      <c r="AD602" s="11">
        <f>IF(AB602="","",MAX(Z602,W602)/AB602)</f>
        <v>2112.9044703305458</v>
      </c>
      <c r="AE602" s="8">
        <f ca="1">IF(N602="","",IF(LOOKUP(YEAR(C602),Teuerung!$A$4:$A$29,Teuerung!$D$4:$D$29)="",0,LOOKUP(YEAR(C602),Teuerung!$A$4:$A$29,Teuerung!$D$4:$D$29)))</f>
        <v>0.29999999999999999</v>
      </c>
      <c r="AF602" s="7">
        <f t="shared" ca="1" si="14"/>
        <v>1697.7610000000002</v>
      </c>
      <c r="AG602" s="2"/>
      <c r="AH602" s="1"/>
      <c r="AI602" s="1"/>
    </row>
    <row r="603">
      <c r="A603" s="2"/>
      <c r="B603" s="2"/>
      <c r="C603" s="3">
        <v>41017</v>
      </c>
      <c r="D603" s="1"/>
      <c r="E603" s="4" t="s">
        <v>51</v>
      </c>
      <c r="I603" s="4" t="s">
        <v>51</v>
      </c>
      <c r="K603" s="6">
        <v>0.27000000000000002</v>
      </c>
      <c r="L603" s="6">
        <v>0.47999999999999998</v>
      </c>
      <c r="M603" s="6">
        <v>6.2000000000000002</v>
      </c>
      <c r="N603" s="7">
        <v>3175</v>
      </c>
      <c r="P603" s="1">
        <v>1</v>
      </c>
      <c r="Q603" s="2" t="s">
        <v>53</v>
      </c>
      <c r="R603" s="4" t="s">
        <v>51</v>
      </c>
      <c r="T603" s="7">
        <v>1636</v>
      </c>
      <c r="U603" s="8">
        <v>0.27000000000000002</v>
      </c>
      <c r="W603" s="7">
        <f>IF(R603="","",(T603*(1-U603)*(1+AE603))+V603)</f>
        <v>1552.5640000000001</v>
      </c>
      <c r="Z603" s="9" t="str">
        <f>IF(S603="","",(X603*(1-Y603)*(1+AE603)))</f>
        <v/>
      </c>
      <c r="AA603" s="64">
        <f>IF(Eingabe!G603="x",libCalc!A603,IF(Eingabe!H603="x",libCalc!B603,IF(Eingabe!I603="x",libCalc!C603,"")))</f>
        <v>0.12959999999999999</v>
      </c>
      <c r="AB603" s="5">
        <f>IF(AA603="","",AA603*M603)</f>
        <v>0.80352000000000001</v>
      </c>
      <c r="AC603" s="10">
        <f>IF(AA603="","",N603*1000/(AA603*1000000))</f>
        <v>24.498456790123456</v>
      </c>
      <c r="AD603" s="11">
        <f>IF(AB603="","",MAX(Z603,W603)/AB603)</f>
        <v>1932.2033054559936</v>
      </c>
      <c r="AE603" s="8">
        <f ca="1">IF(N603="","",IF(LOOKUP(YEAR(C603),Teuerung!$A$4:$A$29,Teuerung!$D$4:$D$29)="",0,LOOKUP(YEAR(C603),Teuerung!$A$4:$A$29,Teuerung!$D$4:$D$29)))</f>
        <v>0.29999999999999999</v>
      </c>
      <c r="AF603" s="7">
        <f t="shared" ca="1" si="14"/>
        <v>1552.5640000000001</v>
      </c>
      <c r="AG603" s="2"/>
      <c r="AH603" s="1"/>
      <c r="AI603" s="1"/>
    </row>
    <row r="604">
      <c r="A604" s="2"/>
      <c r="B604" s="2"/>
      <c r="C604" s="3">
        <v>41017</v>
      </c>
      <c r="D604" s="1"/>
      <c r="E604" s="4" t="s">
        <v>51</v>
      </c>
      <c r="I604" s="4" t="s">
        <v>51</v>
      </c>
      <c r="K604" s="6">
        <v>0.27000000000000002</v>
      </c>
      <c r="L604" s="6">
        <v>0.47999999999999998</v>
      </c>
      <c r="M604" s="6">
        <v>6.2400000000000002</v>
      </c>
      <c r="N604" s="7">
        <v>3782</v>
      </c>
      <c r="P604" s="1">
        <v>1</v>
      </c>
      <c r="Q604" s="2" t="s">
        <v>53</v>
      </c>
      <c r="R604" s="4" t="s">
        <v>51</v>
      </c>
      <c r="T604" s="7">
        <v>1643</v>
      </c>
      <c r="U604" s="8">
        <v>0.27000000000000002</v>
      </c>
      <c r="W604" s="7">
        <f>IF(R604="","",(T604*(1-U604)*(1+AE604))+V604)</f>
        <v>1559.2069999999999</v>
      </c>
      <c r="Z604" s="9" t="str">
        <f>IF(S604="","",(X604*(1-Y604)*(1+AE604)))</f>
        <v/>
      </c>
      <c r="AA604" s="64">
        <f>IF(Eingabe!G604="x",libCalc!A604,IF(Eingabe!H604="x",libCalc!B604,IF(Eingabe!I604="x",libCalc!C604,"")))</f>
        <v>0.12959999999999999</v>
      </c>
      <c r="AB604" s="5">
        <f>IF(AA604="","",AA604*M604)</f>
        <v>0.80870399999999998</v>
      </c>
      <c r="AC604" s="10">
        <f>IF(AA604="","",N604*1000/(AA604*1000000))</f>
        <v>29.182098765432098</v>
      </c>
      <c r="AD604" s="11">
        <f>IF(AB604="","",MAX(Z604,W604)/AB604)</f>
        <v>1928.0317644032921</v>
      </c>
      <c r="AE604" s="8">
        <f ca="1">IF(N604="","",IF(LOOKUP(YEAR(C604),Teuerung!$A$4:$A$29,Teuerung!$D$4:$D$29)="",0,LOOKUP(YEAR(C604),Teuerung!$A$4:$A$29,Teuerung!$D$4:$D$29)))</f>
        <v>0.29999999999999999</v>
      </c>
      <c r="AF604" s="7">
        <f t="shared" ca="1" si="14"/>
        <v>1559.2069999999999</v>
      </c>
      <c r="AG604" s="2"/>
      <c r="AH604" s="1"/>
      <c r="AI604" s="1"/>
    </row>
    <row r="605">
      <c r="A605" s="2"/>
      <c r="B605" s="2"/>
      <c r="C605" s="3">
        <v>41017</v>
      </c>
      <c r="D605" s="1"/>
      <c r="E605" s="4" t="s">
        <v>51</v>
      </c>
      <c r="I605" s="4" t="s">
        <v>51</v>
      </c>
      <c r="K605" s="6">
        <v>0.33000000000000002</v>
      </c>
      <c r="L605" s="6">
        <v>0.55000000000000004</v>
      </c>
      <c r="M605" s="6">
        <v>6.2400000000000002</v>
      </c>
      <c r="N605" s="7">
        <v>6058</v>
      </c>
      <c r="P605" s="1">
        <v>1</v>
      </c>
      <c r="Q605" s="2" t="s">
        <v>53</v>
      </c>
      <c r="R605" s="4" t="s">
        <v>51</v>
      </c>
      <c r="T605" s="7">
        <v>3905</v>
      </c>
      <c r="U605" s="8">
        <v>0.27000000000000002</v>
      </c>
      <c r="W605" s="7">
        <f>IF(R605="","",(T605*(1-U605)*(1+AE605))+V605)</f>
        <v>3705.8450000000003</v>
      </c>
      <c r="Z605" s="9" t="str">
        <f>IF(S605="","",(X605*(1-Y605)*(1+AE605)))</f>
        <v/>
      </c>
      <c r="AA605" s="64">
        <f>IF(Eingabe!G605="x",libCalc!A605,IF(Eingabe!H605="x",libCalc!B605,IF(Eingabe!I605="x",libCalc!C605,"")))</f>
        <v>0.18150000000000002</v>
      </c>
      <c r="AB605" s="5">
        <f>IF(AA605="","",AA605*M605)</f>
        <v>1.1325600000000002</v>
      </c>
      <c r="AC605" s="10">
        <f>IF(AA605="","",N605*1000/(AA605*1000000))</f>
        <v>33.377410468319553</v>
      </c>
      <c r="AD605" s="11">
        <f>IF(AB605="","",MAX(Z605,W605)/AB605)</f>
        <v>3272.0959595959594</v>
      </c>
      <c r="AE605" s="8">
        <f ca="1">IF(N605="","",IF(LOOKUP(YEAR(C605),Teuerung!$A$4:$A$29,Teuerung!$D$4:$D$29)="",0,LOOKUP(YEAR(C605),Teuerung!$A$4:$A$29,Teuerung!$D$4:$D$29)))</f>
        <v>0.29999999999999999</v>
      </c>
      <c r="AF605" s="7">
        <f t="shared" ca="1" si="14"/>
        <v>3705.8450000000003</v>
      </c>
      <c r="AG605" s="2"/>
      <c r="AH605" s="1"/>
      <c r="AI605" s="1"/>
    </row>
    <row r="606">
      <c r="A606" s="2"/>
      <c r="B606" s="2"/>
      <c r="C606" s="3">
        <v>41017</v>
      </c>
      <c r="D606" s="1"/>
      <c r="E606" s="4" t="s">
        <v>51</v>
      </c>
      <c r="I606" s="4" t="s">
        <v>51</v>
      </c>
      <c r="K606" s="6">
        <v>0.27000000000000002</v>
      </c>
      <c r="L606" s="6">
        <v>0.47999999999999998</v>
      </c>
      <c r="M606" s="6">
        <v>6.2400000000000002</v>
      </c>
      <c r="N606" s="7">
        <v>5720</v>
      </c>
      <c r="P606" s="1">
        <v>1</v>
      </c>
      <c r="Q606" s="2" t="s">
        <v>53</v>
      </c>
      <c r="R606" s="4" t="s">
        <v>51</v>
      </c>
      <c r="T606" s="7">
        <v>2353</v>
      </c>
      <c r="U606" s="8">
        <v>0.27000000000000002</v>
      </c>
      <c r="W606" s="7">
        <f>IF(R606="","",(T606*(1-U606)*(1+AE606))+V606)</f>
        <v>2232.9970000000003</v>
      </c>
      <c r="Z606" s="9" t="str">
        <f>IF(S606="","",(X606*(1-Y606)*(1+AE606)))</f>
        <v/>
      </c>
      <c r="AA606" s="64">
        <f>IF(Eingabe!G606="x",libCalc!A606,IF(Eingabe!H606="x",libCalc!B606,IF(Eingabe!I606="x",libCalc!C606,"")))</f>
        <v>0.12959999999999999</v>
      </c>
      <c r="AB606" s="5">
        <f>IF(AA606="","",AA606*M606)</f>
        <v>0.80870399999999998</v>
      </c>
      <c r="AC606" s="10">
        <f>IF(AA606="","",N606*1000/(AA606*1000000))</f>
        <v>44.135802469135804</v>
      </c>
      <c r="AD606" s="11">
        <f>IF(AB606="","",MAX(Z606,W606)/AB606)</f>
        <v>2761.2043467078192</v>
      </c>
      <c r="AE606" s="8">
        <f ca="1">IF(N606="","",IF(LOOKUP(YEAR(C606),Teuerung!$A$4:$A$29,Teuerung!$D$4:$D$29)="",0,LOOKUP(YEAR(C606),Teuerung!$A$4:$A$29,Teuerung!$D$4:$D$29)))</f>
        <v>0.29999999999999999</v>
      </c>
      <c r="AF606" s="7">
        <f t="shared" ca="1" si="14"/>
        <v>2232.9970000000003</v>
      </c>
      <c r="AG606" s="2"/>
      <c r="AH606" s="1"/>
      <c r="AI606" s="1"/>
    </row>
    <row r="607">
      <c r="A607" s="2"/>
      <c r="B607" s="2"/>
      <c r="C607" s="3">
        <v>41017</v>
      </c>
      <c r="D607" s="1"/>
      <c r="E607" s="4" t="s">
        <v>51</v>
      </c>
      <c r="I607" s="4" t="s">
        <v>51</v>
      </c>
      <c r="K607" s="6">
        <v>0.29999999999999999</v>
      </c>
      <c r="L607" s="6">
        <v>0.5</v>
      </c>
      <c r="M607" s="6">
        <v>6.2400000000000002</v>
      </c>
      <c r="N607" s="7">
        <v>7985</v>
      </c>
      <c r="P607" s="1">
        <v>1</v>
      </c>
      <c r="Q607" s="2" t="s">
        <v>53</v>
      </c>
      <c r="R607" s="4" t="s">
        <v>51</v>
      </c>
      <c r="T607" s="7">
        <v>3937</v>
      </c>
      <c r="U607" s="8">
        <v>0.27000000000000002</v>
      </c>
      <c r="W607" s="7">
        <f>IF(R607="","",(T607*(1-U607)*(1+AE607))+V607)</f>
        <v>3736.2129999999997</v>
      </c>
      <c r="Z607" s="9" t="str">
        <f>IF(S607="","",(X607*(1-Y607)*(1+AE607)))</f>
        <v/>
      </c>
      <c r="AA607" s="64">
        <f>IF(Eingabe!G607="x",libCalc!A607,IF(Eingabe!H607="x",libCalc!B607,IF(Eingabe!I607="x",libCalc!C607,"")))</f>
        <v>0.14999999999999999</v>
      </c>
      <c r="AB607" s="5">
        <f>IF(AA607="","",AA607*M607)</f>
        <v>0.93599999999999994</v>
      </c>
      <c r="AC607" s="10">
        <f>IF(AA607="","",N607*1000/(AA607*1000000))</f>
        <v>53.233333333333334</v>
      </c>
      <c r="AD607" s="11">
        <f>IF(AB607="","",MAX(Z607,W607)/AB607)</f>
        <v>3991.6805555555557</v>
      </c>
      <c r="AE607" s="8">
        <f ca="1">IF(N607="","",IF(LOOKUP(YEAR(C607),Teuerung!$A$4:$A$29,Teuerung!$D$4:$D$29)="",0,LOOKUP(YEAR(C607),Teuerung!$A$4:$A$29,Teuerung!$D$4:$D$29)))</f>
        <v>0.29999999999999999</v>
      </c>
      <c r="AF607" s="7">
        <f t="shared" ca="1" si="14"/>
        <v>3736.2129999999997</v>
      </c>
      <c r="AG607" s="2"/>
      <c r="AH607" s="1"/>
      <c r="AI607" s="1"/>
    </row>
    <row r="608">
      <c r="A608" s="2"/>
      <c r="B608" s="2"/>
      <c r="C608" s="3">
        <v>41017</v>
      </c>
      <c r="D608" s="1"/>
      <c r="E608" s="4" t="s">
        <v>51</v>
      </c>
      <c r="I608" s="4" t="s">
        <v>51</v>
      </c>
      <c r="K608" s="6">
        <v>0.27000000000000002</v>
      </c>
      <c r="L608" s="6">
        <v>0.47999999999999998</v>
      </c>
      <c r="M608" s="6">
        <v>6.2400000000000002</v>
      </c>
      <c r="N608" s="7">
        <v>6701</v>
      </c>
      <c r="P608" s="1">
        <v>1</v>
      </c>
      <c r="Q608" s="2" t="s">
        <v>53</v>
      </c>
      <c r="R608" s="4" t="s">
        <v>51</v>
      </c>
      <c r="T608" s="7">
        <v>3191</v>
      </c>
      <c r="U608" s="8">
        <v>0.27000000000000002</v>
      </c>
      <c r="W608" s="7">
        <f>IF(R608="","",(T608*(1-U608)*(1+AE608))+V608)</f>
        <v>3028.259</v>
      </c>
      <c r="Z608" s="9" t="str">
        <f>IF(S608="","",(X608*(1-Y608)*(1+AE608)))</f>
        <v/>
      </c>
      <c r="AA608" s="64">
        <f>IF(Eingabe!G608="x",libCalc!A608,IF(Eingabe!H608="x",libCalc!B608,IF(Eingabe!I608="x",libCalc!C608,"")))</f>
        <v>0.12959999999999999</v>
      </c>
      <c r="AB608" s="5">
        <f>IF(AA608="","",AA608*M608)</f>
        <v>0.80870399999999998</v>
      </c>
      <c r="AC608" s="10">
        <f>IF(AA608="","",N608*1000/(AA608*1000000))</f>
        <v>51.705246913580247</v>
      </c>
      <c r="AD608" s="11">
        <f>IF(AB608="","",MAX(Z608,W608)/AB608)</f>
        <v>3744.5826903292182</v>
      </c>
      <c r="AE608" s="8">
        <f ca="1">IF(N608="","",IF(LOOKUP(YEAR(C608),Teuerung!$A$4:$A$29,Teuerung!$D$4:$D$29)="",0,LOOKUP(YEAR(C608),Teuerung!$A$4:$A$29,Teuerung!$D$4:$D$29)))</f>
        <v>0.29999999999999999</v>
      </c>
      <c r="AF608" s="7">
        <f t="shared" ca="1" si="14"/>
        <v>3028.259</v>
      </c>
      <c r="AG608" s="2"/>
      <c r="AH608" s="1"/>
      <c r="AI608" s="1"/>
    </row>
    <row r="609">
      <c r="A609" s="2"/>
      <c r="B609" s="2"/>
      <c r="C609" s="3">
        <v>41017</v>
      </c>
      <c r="D609" s="1"/>
      <c r="E609" s="4" t="s">
        <v>51</v>
      </c>
      <c r="I609" s="4" t="s">
        <v>51</v>
      </c>
      <c r="K609" s="6">
        <v>0.27000000000000002</v>
      </c>
      <c r="L609" s="6">
        <v>0.47999999999999998</v>
      </c>
      <c r="M609" s="6">
        <v>6.2400000000000002</v>
      </c>
      <c r="N609" s="7">
        <v>4974</v>
      </c>
      <c r="P609" s="1">
        <v>1</v>
      </c>
      <c r="Q609" s="2" t="s">
        <v>53</v>
      </c>
      <c r="R609" s="4" t="s">
        <v>51</v>
      </c>
      <c r="T609" s="7">
        <v>1923</v>
      </c>
      <c r="U609" s="8">
        <v>0.27000000000000002</v>
      </c>
      <c r="W609" s="7">
        <f>IF(R609="","",(T609*(1-U609)*(1+AE609))+V609)</f>
        <v>1824.9269999999999</v>
      </c>
      <c r="Z609" s="9" t="str">
        <f>IF(S609="","",(X609*(1-Y609)*(1+AE609)))</f>
        <v/>
      </c>
      <c r="AA609" s="64">
        <f>IF(Eingabe!G609="x",libCalc!A609,IF(Eingabe!H609="x",libCalc!B609,IF(Eingabe!I609="x",libCalc!C609,"")))</f>
        <v>0.12959999999999999</v>
      </c>
      <c r="AB609" s="5">
        <f>IF(AA609="","",AA609*M609)</f>
        <v>0.80870399999999998</v>
      </c>
      <c r="AC609" s="10">
        <f>IF(AA609="","",N609*1000/(AA609*1000000))</f>
        <v>38.379629629629626</v>
      </c>
      <c r="AD609" s="11">
        <f>IF(AB609="","",MAX(Z609,W609)/AB609)</f>
        <v>2256.6068672839506</v>
      </c>
      <c r="AE609" s="8">
        <f ca="1">IF(N609="","",IF(LOOKUP(YEAR(C609),Teuerung!$A$4:$A$29,Teuerung!$D$4:$D$29)="",0,LOOKUP(YEAR(C609),Teuerung!$A$4:$A$29,Teuerung!$D$4:$D$29)))</f>
        <v>0.29999999999999999</v>
      </c>
      <c r="AF609" s="7">
        <f t="shared" ca="1" si="14"/>
        <v>1824.9269999999999</v>
      </c>
      <c r="AG609" s="2"/>
      <c r="AH609" s="1"/>
      <c r="AI609" s="1"/>
    </row>
    <row r="610">
      <c r="A610" s="2"/>
      <c r="B610" s="2"/>
      <c r="C610" s="3">
        <v>41017</v>
      </c>
      <c r="D610" s="1"/>
      <c r="E610" s="4" t="s">
        <v>51</v>
      </c>
      <c r="I610" s="4" t="s">
        <v>51</v>
      </c>
      <c r="K610" s="6">
        <v>0.27000000000000002</v>
      </c>
      <c r="L610" s="6">
        <v>0.47999999999999998</v>
      </c>
      <c r="M610" s="6">
        <v>6.2400000000000002</v>
      </c>
      <c r="N610" s="7">
        <v>3139</v>
      </c>
      <c r="P610" s="1">
        <v>1</v>
      </c>
      <c r="Q610" s="2" t="s">
        <v>53</v>
      </c>
      <c r="R610" s="4" t="s">
        <v>51</v>
      </c>
      <c r="T610" s="7">
        <v>1643</v>
      </c>
      <c r="U610" s="8">
        <v>0.27000000000000002</v>
      </c>
      <c r="W610" s="7">
        <f>IF(R610="","",(T610*(1-U610)*(1+AE610))+V610)</f>
        <v>1559.2069999999999</v>
      </c>
      <c r="Z610" s="9" t="str">
        <f>IF(S610="","",(X610*(1-Y610)*(1+AE610)))</f>
        <v/>
      </c>
      <c r="AA610" s="64">
        <f>IF(Eingabe!G610="x",libCalc!A610,IF(Eingabe!H610="x",libCalc!B610,IF(Eingabe!I610="x",libCalc!C610,"")))</f>
        <v>0.12959999999999999</v>
      </c>
      <c r="AB610" s="5">
        <f>IF(AA610="","",AA610*M610)</f>
        <v>0.80870399999999998</v>
      </c>
      <c r="AC610" s="10">
        <f>IF(AA610="","",N610*1000/(AA610*1000000))</f>
        <v>24.220679012345681</v>
      </c>
      <c r="AD610" s="11">
        <f>IF(AB610="","",MAX(Z610,W610)/AB610)</f>
        <v>1928.0317644032921</v>
      </c>
      <c r="AE610" s="8">
        <f ca="1">IF(N610="","",IF(LOOKUP(YEAR(C610),Teuerung!$A$4:$A$29,Teuerung!$D$4:$D$29)="",0,LOOKUP(YEAR(C610),Teuerung!$A$4:$A$29,Teuerung!$D$4:$D$29)))</f>
        <v>0.29999999999999999</v>
      </c>
      <c r="AF610" s="7">
        <f t="shared" ca="1" si="14"/>
        <v>1559.2069999999999</v>
      </c>
      <c r="AG610" s="2"/>
      <c r="AH610" s="1"/>
      <c r="AI610" s="1"/>
    </row>
    <row r="611">
      <c r="A611" s="2"/>
      <c r="B611" s="2"/>
      <c r="C611" s="3">
        <v>41017</v>
      </c>
      <c r="D611" s="1"/>
      <c r="E611" s="4" t="s">
        <v>51</v>
      </c>
      <c r="I611" s="4" t="s">
        <v>51</v>
      </c>
      <c r="K611" s="6">
        <v>0.33000000000000002</v>
      </c>
      <c r="L611" s="6">
        <v>0.55000000000000004</v>
      </c>
      <c r="M611" s="6">
        <v>6.2800000000000002</v>
      </c>
      <c r="N611" s="7">
        <v>4700</v>
      </c>
      <c r="P611" s="1">
        <v>1</v>
      </c>
      <c r="Q611" s="2" t="s">
        <v>53</v>
      </c>
      <c r="R611" s="4" t="s">
        <v>51</v>
      </c>
      <c r="T611" s="7">
        <v>3941</v>
      </c>
      <c r="U611" s="8">
        <v>0.27000000000000002</v>
      </c>
      <c r="W611" s="7">
        <f>IF(R611="","",(T611*(1-U611)*(1+AE611))+V611)</f>
        <v>3740.009</v>
      </c>
      <c r="Z611" s="9" t="str">
        <f>IF(S611="","",(X611*(1-Y611)*(1+AE611)))</f>
        <v/>
      </c>
      <c r="AA611" s="64">
        <f>IF(Eingabe!G611="x",libCalc!A611,IF(Eingabe!H611="x",libCalc!B611,IF(Eingabe!I611="x",libCalc!C611,"")))</f>
        <v>0.18150000000000002</v>
      </c>
      <c r="AB611" s="5">
        <f>IF(AA611="","",AA611*M611)</f>
        <v>1.1398200000000003</v>
      </c>
      <c r="AC611" s="10">
        <f>IF(AA611="","",N611*1000/(AA611*1000000))</f>
        <v>25.89531680440771</v>
      </c>
      <c r="AD611" s="11">
        <f>IF(AB611="","",MAX(Z611,W611)/AB611)</f>
        <v>3281.2277377129712</v>
      </c>
      <c r="AE611" s="8">
        <f ca="1">IF(N611="","",IF(LOOKUP(YEAR(C611),Teuerung!$A$4:$A$29,Teuerung!$D$4:$D$29)="",0,LOOKUP(YEAR(C611),Teuerung!$A$4:$A$29,Teuerung!$D$4:$D$29)))</f>
        <v>0.29999999999999999</v>
      </c>
      <c r="AF611" s="7">
        <f t="shared" ca="1" si="14"/>
        <v>3740.009</v>
      </c>
      <c r="AG611" s="2"/>
      <c r="AH611" s="1"/>
      <c r="AI611" s="1"/>
    </row>
    <row r="612">
      <c r="A612" s="2"/>
      <c r="B612" s="2"/>
      <c r="C612" s="3">
        <v>41017</v>
      </c>
      <c r="D612" s="1"/>
      <c r="E612" s="4" t="s">
        <v>51</v>
      </c>
      <c r="I612" s="4" t="s">
        <v>51</v>
      </c>
      <c r="K612" s="6">
        <v>0.27000000000000002</v>
      </c>
      <c r="L612" s="6">
        <v>0.47999999999999998</v>
      </c>
      <c r="M612" s="6">
        <v>6.2800000000000002</v>
      </c>
      <c r="N612" s="7">
        <v>1746</v>
      </c>
      <c r="P612" s="1">
        <v>1</v>
      </c>
      <c r="Q612" s="2" t="s">
        <v>53</v>
      </c>
      <c r="R612" s="4" t="s">
        <v>51</v>
      </c>
      <c r="T612" s="7">
        <v>1650</v>
      </c>
      <c r="U612" s="8">
        <v>0.27000000000000002</v>
      </c>
      <c r="W612" s="7">
        <f>IF(R612="","",(T612*(1-U612)*(1+AE612))+V612)</f>
        <v>1565.8500000000001</v>
      </c>
      <c r="Z612" s="9" t="str">
        <f>IF(S612="","",(X612*(1-Y612)*(1+AE612)))</f>
        <v/>
      </c>
      <c r="AA612" s="64">
        <f>IF(Eingabe!G612="x",libCalc!A612,IF(Eingabe!H612="x",libCalc!B612,IF(Eingabe!I612="x",libCalc!C612,"")))</f>
        <v>0.12959999999999999</v>
      </c>
      <c r="AB612" s="5">
        <f>IF(AA612="","",AA612*M612)</f>
        <v>0.81388799999999994</v>
      </c>
      <c r="AC612" s="10">
        <f>IF(AA612="","",N612*1000/(AA612*1000000))</f>
        <v>13.472222222222221</v>
      </c>
      <c r="AD612" s="11">
        <f>IF(AB612="","",MAX(Z612,W612)/AB612)</f>
        <v>1923.9133640009438</v>
      </c>
      <c r="AE612" s="8">
        <f ca="1">IF(N612="","",IF(LOOKUP(YEAR(C612),Teuerung!$A$4:$A$29,Teuerung!$D$4:$D$29)="",0,LOOKUP(YEAR(C612),Teuerung!$A$4:$A$29,Teuerung!$D$4:$D$29)))</f>
        <v>0.29999999999999999</v>
      </c>
      <c r="AF612" s="7">
        <f t="shared" ca="1" si="14"/>
        <v>1565.8500000000001</v>
      </c>
      <c r="AG612" s="2"/>
      <c r="AH612" s="1"/>
      <c r="AI612" s="1"/>
    </row>
    <row r="613">
      <c r="A613" s="2"/>
      <c r="B613" s="2"/>
      <c r="C613" s="3">
        <v>41017</v>
      </c>
      <c r="D613" s="1"/>
      <c r="E613" s="4" t="s">
        <v>51</v>
      </c>
      <c r="I613" s="4" t="s">
        <v>51</v>
      </c>
      <c r="K613" s="6">
        <v>0.27000000000000002</v>
      </c>
      <c r="L613" s="6">
        <v>0.47999999999999998</v>
      </c>
      <c r="M613" s="6">
        <v>6.2800000000000002</v>
      </c>
      <c r="N613" s="7">
        <v>4690</v>
      </c>
      <c r="P613" s="1">
        <v>1</v>
      </c>
      <c r="Q613" s="2" t="s">
        <v>53</v>
      </c>
      <c r="R613" s="4" t="s">
        <v>51</v>
      </c>
      <c r="T613" s="7">
        <v>1931</v>
      </c>
      <c r="U613" s="8">
        <v>0.27000000000000002</v>
      </c>
      <c r="W613" s="7">
        <f>IF(R613="","",(T613*(1-U613)*(1+AE613))+V613)</f>
        <v>1832.519</v>
      </c>
      <c r="Z613" s="9" t="str">
        <f>IF(S613="","",(X613*(1-Y613)*(1+AE613)))</f>
        <v/>
      </c>
      <c r="AA613" s="64">
        <f>IF(Eingabe!G613="x",libCalc!A613,IF(Eingabe!H613="x",libCalc!B613,IF(Eingabe!I613="x",libCalc!C613,"")))</f>
        <v>0.12959999999999999</v>
      </c>
      <c r="AB613" s="5">
        <f>IF(AA613="","",AA613*M613)</f>
        <v>0.81388799999999994</v>
      </c>
      <c r="AC613" s="10">
        <f>IF(AA613="","",N613*1000/(AA613*1000000))</f>
        <v>36.188271604938272</v>
      </c>
      <c r="AD613" s="11">
        <f>IF(AB613="","",MAX(Z613,W613)/AB613)</f>
        <v>2251.5616399308014</v>
      </c>
      <c r="AE613" s="8">
        <f ca="1">IF(N613="","",IF(LOOKUP(YEAR(C613),Teuerung!$A$4:$A$29,Teuerung!$D$4:$D$29)="",0,LOOKUP(YEAR(C613),Teuerung!$A$4:$A$29,Teuerung!$D$4:$D$29)))</f>
        <v>0.29999999999999999</v>
      </c>
      <c r="AF613" s="7">
        <f t="shared" ca="1" si="14"/>
        <v>1832.519</v>
      </c>
      <c r="AG613" s="2"/>
      <c r="AH613" s="1"/>
      <c r="AI613" s="1"/>
    </row>
    <row r="614">
      <c r="A614" s="2"/>
      <c r="B614" s="2"/>
      <c r="C614" s="3">
        <v>41017</v>
      </c>
      <c r="D614" s="1"/>
      <c r="E614" s="4" t="s">
        <v>51</v>
      </c>
      <c r="I614" s="4" t="s">
        <v>51</v>
      </c>
      <c r="K614" s="6">
        <v>0.27000000000000002</v>
      </c>
      <c r="L614" s="6">
        <v>0.47999999999999998</v>
      </c>
      <c r="M614" s="6">
        <v>6.2800000000000002</v>
      </c>
      <c r="N614" s="7">
        <v>2287</v>
      </c>
      <c r="P614" s="1">
        <v>1</v>
      </c>
      <c r="Q614" s="2" t="s">
        <v>53</v>
      </c>
      <c r="R614" s="4" t="s">
        <v>51</v>
      </c>
      <c r="T614" s="7">
        <v>1650</v>
      </c>
      <c r="U614" s="8">
        <v>0.27000000000000002</v>
      </c>
      <c r="W614" s="7">
        <f>IF(R614="","",(T614*(1-U614)*(1+AE614))+V614)</f>
        <v>1565.8500000000001</v>
      </c>
      <c r="Z614" s="9" t="str">
        <f>IF(S614="","",(X614*(1-Y614)*(1+AE614)))</f>
        <v/>
      </c>
      <c r="AA614" s="64">
        <f>IF(Eingabe!G614="x",libCalc!A614,IF(Eingabe!H614="x",libCalc!B614,IF(Eingabe!I614="x",libCalc!C614,"")))</f>
        <v>0.12959999999999999</v>
      </c>
      <c r="AB614" s="5">
        <f>IF(AA614="","",AA614*M614)</f>
        <v>0.81388799999999994</v>
      </c>
      <c r="AC614" s="10">
        <f>IF(AA614="","",N614*1000/(AA614*1000000))</f>
        <v>17.646604938271604</v>
      </c>
      <c r="AD614" s="11">
        <f>IF(AB614="","",MAX(Z614,W614)/AB614)</f>
        <v>1923.9133640009438</v>
      </c>
      <c r="AE614" s="8">
        <f ca="1">IF(N614="","",IF(LOOKUP(YEAR(C614),Teuerung!$A$4:$A$29,Teuerung!$D$4:$D$29)="",0,LOOKUP(YEAR(C614),Teuerung!$A$4:$A$29,Teuerung!$D$4:$D$29)))</f>
        <v>0.29999999999999999</v>
      </c>
      <c r="AF614" s="7">
        <f t="shared" ca="1" si="14"/>
        <v>1565.8500000000001</v>
      </c>
      <c r="AG614" s="2"/>
      <c r="AH614" s="1"/>
      <c r="AI614" s="1"/>
    </row>
    <row r="615">
      <c r="A615" s="2"/>
      <c r="B615" s="2"/>
      <c r="C615" s="3">
        <v>41017</v>
      </c>
      <c r="D615" s="1"/>
      <c r="E615" s="4" t="s">
        <v>51</v>
      </c>
      <c r="I615" s="4" t="s">
        <v>51</v>
      </c>
      <c r="K615" s="6">
        <v>0.27000000000000002</v>
      </c>
      <c r="L615" s="6">
        <v>0.47999999999999998</v>
      </c>
      <c r="M615" s="6">
        <v>6.2800000000000002</v>
      </c>
      <c r="N615" s="7">
        <v>6239</v>
      </c>
      <c r="P615" s="1">
        <v>1</v>
      </c>
      <c r="Q615" s="2" t="s">
        <v>53</v>
      </c>
      <c r="R615" s="4" t="s">
        <v>51</v>
      </c>
      <c r="T615" s="7">
        <v>3205</v>
      </c>
      <c r="U615" s="8">
        <v>0.27000000000000002</v>
      </c>
      <c r="W615" s="7">
        <f>IF(R615="","",(T615*(1-U615)*(1+AE615))+V615)</f>
        <v>3041.5450000000001</v>
      </c>
      <c r="Z615" s="9" t="str">
        <f>IF(S615="","",(X615*(1-Y615)*(1+AE615)))</f>
        <v/>
      </c>
      <c r="AA615" s="64">
        <f>IF(Eingabe!G615="x",libCalc!A615,IF(Eingabe!H615="x",libCalc!B615,IF(Eingabe!I615="x",libCalc!C615,"")))</f>
        <v>0.12959999999999999</v>
      </c>
      <c r="AB615" s="5">
        <f>IF(AA615="","",AA615*M615)</f>
        <v>0.81388799999999994</v>
      </c>
      <c r="AC615" s="10">
        <f>IF(AA615="","",N615*1000/(AA615*1000000))</f>
        <v>48.14043209876543</v>
      </c>
      <c r="AD615" s="11">
        <f>IF(AB615="","",MAX(Z615,W615)/AB615)</f>
        <v>3737.0559585594092</v>
      </c>
      <c r="AE615" s="8">
        <f ca="1">IF(N615="","",IF(LOOKUP(YEAR(C615),Teuerung!$A$4:$A$29,Teuerung!$D$4:$D$29)="",0,LOOKUP(YEAR(C615),Teuerung!$A$4:$A$29,Teuerung!$D$4:$D$29)))</f>
        <v>0.29999999999999999</v>
      </c>
      <c r="AF615" s="7">
        <f t="shared" ca="1" si="14"/>
        <v>3041.5450000000001</v>
      </c>
      <c r="AG615" s="2"/>
      <c r="AH615" s="1"/>
      <c r="AI615" s="1"/>
    </row>
    <row r="616">
      <c r="A616" s="2"/>
      <c r="B616" s="2"/>
      <c r="C616" s="3">
        <v>41017</v>
      </c>
      <c r="D616" s="1"/>
      <c r="E616" s="4" t="s">
        <v>51</v>
      </c>
      <c r="I616" s="4" t="s">
        <v>51</v>
      </c>
      <c r="K616" s="6">
        <v>0.27000000000000002</v>
      </c>
      <c r="L616" s="6">
        <v>0.47999999999999998</v>
      </c>
      <c r="M616" s="6">
        <v>6.2800000000000002</v>
      </c>
      <c r="N616" s="7">
        <v>5477</v>
      </c>
      <c r="P616" s="1">
        <v>1</v>
      </c>
      <c r="Q616" s="2" t="s">
        <v>53</v>
      </c>
      <c r="R616" s="4" t="s">
        <v>51</v>
      </c>
      <c r="T616" s="7">
        <v>2361</v>
      </c>
      <c r="U616" s="8">
        <v>0.27000000000000002</v>
      </c>
      <c r="W616" s="7">
        <f>IF(R616="","",(T616*(1-U616)*(1+AE616))+V616)</f>
        <v>2240.5889999999999</v>
      </c>
      <c r="Z616" s="9" t="str">
        <f>IF(S616="","",(X616*(1-Y616)*(1+AE616)))</f>
        <v/>
      </c>
      <c r="AA616" s="64">
        <f>IF(Eingabe!G616="x",libCalc!A616,IF(Eingabe!H616="x",libCalc!B616,IF(Eingabe!I616="x",libCalc!C616,"")))</f>
        <v>0.12959999999999999</v>
      </c>
      <c r="AB616" s="5">
        <f>IF(AA616="","",AA616*M616)</f>
        <v>0.81388799999999994</v>
      </c>
      <c r="AC616" s="10">
        <f>IF(AA616="","",N616*1000/(AA616*1000000))</f>
        <v>42.260802469135804</v>
      </c>
      <c r="AD616" s="11">
        <f>IF(AB616="","",MAX(Z616,W616)/AB616)</f>
        <v>2752.9451226704414</v>
      </c>
      <c r="AE616" s="8">
        <f ca="1">IF(N616="","",IF(LOOKUP(YEAR(C616),Teuerung!$A$4:$A$29,Teuerung!$D$4:$D$29)="",0,LOOKUP(YEAR(C616),Teuerung!$A$4:$A$29,Teuerung!$D$4:$D$29)))</f>
        <v>0.29999999999999999</v>
      </c>
      <c r="AF616" s="7">
        <f t="shared" ca="1" si="14"/>
        <v>2240.5889999999999</v>
      </c>
      <c r="AG616" s="2"/>
      <c r="AH616" s="1"/>
      <c r="AI616" s="1"/>
    </row>
    <row r="617">
      <c r="A617" s="2"/>
      <c r="B617" s="2"/>
      <c r="C617" s="3">
        <v>41017</v>
      </c>
      <c r="D617" s="1"/>
      <c r="E617" s="4" t="s">
        <v>51</v>
      </c>
      <c r="I617" s="4" t="s">
        <v>51</v>
      </c>
      <c r="K617" s="6">
        <v>0.27000000000000002</v>
      </c>
      <c r="L617" s="6">
        <v>0.47999999999999998</v>
      </c>
      <c r="M617" s="6">
        <v>6.2800000000000002</v>
      </c>
      <c r="N617" s="7">
        <v>3931</v>
      </c>
      <c r="P617" s="1">
        <v>1</v>
      </c>
      <c r="Q617" s="2" t="s">
        <v>53</v>
      </c>
      <c r="R617" s="4" t="s">
        <v>51</v>
      </c>
      <c r="T617" s="7">
        <v>1650</v>
      </c>
      <c r="U617" s="8">
        <v>0.27000000000000002</v>
      </c>
      <c r="W617" s="7">
        <f>IF(R617="","",(T617*(1-U617)*(1+AE617))+V617)</f>
        <v>1565.8500000000001</v>
      </c>
      <c r="Z617" s="9" t="str">
        <f>IF(S617="","",(X617*(1-Y617)*(1+AE617)))</f>
        <v/>
      </c>
      <c r="AA617" s="64">
        <f>IF(Eingabe!G617="x",libCalc!A617,IF(Eingabe!H617="x",libCalc!B617,IF(Eingabe!I617="x",libCalc!C617,"")))</f>
        <v>0.12959999999999999</v>
      </c>
      <c r="AB617" s="5">
        <f>IF(AA617="","",AA617*M617)</f>
        <v>0.81388799999999994</v>
      </c>
      <c r="AC617" s="10">
        <f>IF(AA617="","",N617*1000/(AA617*1000000))</f>
        <v>30.331790123456791</v>
      </c>
      <c r="AD617" s="11">
        <f>IF(AB617="","",MAX(Z617,W617)/AB617)</f>
        <v>1923.9133640009438</v>
      </c>
      <c r="AE617" s="8">
        <f ca="1">IF(N617="","",IF(LOOKUP(YEAR(C617),Teuerung!$A$4:$A$29,Teuerung!$D$4:$D$29)="",0,LOOKUP(YEAR(C617),Teuerung!$A$4:$A$29,Teuerung!$D$4:$D$29)))</f>
        <v>0.29999999999999999</v>
      </c>
      <c r="AF617" s="7">
        <f t="shared" ca="1" si="14"/>
        <v>1565.8500000000001</v>
      </c>
      <c r="AG617" s="2"/>
      <c r="AH617" s="1"/>
      <c r="AI617" s="1"/>
    </row>
    <row r="618">
      <c r="A618" s="2"/>
      <c r="B618" s="2"/>
      <c r="C618" s="3">
        <v>41017</v>
      </c>
      <c r="D618" s="1"/>
      <c r="E618" s="4" t="s">
        <v>51</v>
      </c>
      <c r="I618" s="4" t="s">
        <v>51</v>
      </c>
      <c r="K618" s="6">
        <v>0.27000000000000002</v>
      </c>
      <c r="L618" s="6">
        <v>0.47999999999999998</v>
      </c>
      <c r="M618" s="6">
        <v>6.2800000000000002</v>
      </c>
      <c r="N618" s="7">
        <v>2749</v>
      </c>
      <c r="P618" s="1">
        <v>1</v>
      </c>
      <c r="Q618" s="2" t="s">
        <v>53</v>
      </c>
      <c r="R618" s="4" t="s">
        <v>51</v>
      </c>
      <c r="T618" s="7">
        <v>1650</v>
      </c>
      <c r="U618" s="8">
        <v>0.27000000000000002</v>
      </c>
      <c r="W618" s="7">
        <f>IF(R618="","",(T618*(1-U618)*(1+AE618))+V618)</f>
        <v>1565.8500000000001</v>
      </c>
      <c r="Z618" s="9" t="str">
        <f>IF(S618="","",(X618*(1-Y618)*(1+AE618)))</f>
        <v/>
      </c>
      <c r="AA618" s="64">
        <f>IF(Eingabe!G618="x",libCalc!A618,IF(Eingabe!H618="x",libCalc!B618,IF(Eingabe!I618="x",libCalc!C618,"")))</f>
        <v>0.12959999999999999</v>
      </c>
      <c r="AB618" s="5">
        <f>IF(AA618="","",AA618*M618)</f>
        <v>0.81388799999999994</v>
      </c>
      <c r="AC618" s="10">
        <f>IF(AA618="","",N618*1000/(AA618*1000000))</f>
        <v>21.211419753086421</v>
      </c>
      <c r="AD618" s="11">
        <f>IF(AB618="","",MAX(Z618,W618)/AB618)</f>
        <v>1923.9133640009438</v>
      </c>
      <c r="AE618" s="8">
        <f ca="1">IF(N618="","",IF(LOOKUP(YEAR(C618),Teuerung!$A$4:$A$29,Teuerung!$D$4:$D$29)="",0,LOOKUP(YEAR(C618),Teuerung!$A$4:$A$29,Teuerung!$D$4:$D$29)))</f>
        <v>0.29999999999999999</v>
      </c>
      <c r="AF618" s="7">
        <f t="shared" ca="1" si="14"/>
        <v>1565.8500000000001</v>
      </c>
      <c r="AG618" s="2"/>
      <c r="AH618" s="1"/>
      <c r="AI618" s="1"/>
    </row>
    <row r="619">
      <c r="A619" s="2"/>
      <c r="B619" s="2"/>
      <c r="C619" s="3">
        <v>41017</v>
      </c>
      <c r="D619" s="1"/>
      <c r="E619" s="4" t="s">
        <v>51</v>
      </c>
      <c r="H619" s="4" t="s">
        <v>51</v>
      </c>
      <c r="K619" s="6">
        <v>0.40000000000000002</v>
      </c>
      <c r="L619" s="6">
        <v>0.5</v>
      </c>
      <c r="M619" s="6">
        <v>4.7300000000000004</v>
      </c>
      <c r="N619" s="7">
        <v>77</v>
      </c>
      <c r="P619" s="1">
        <v>1</v>
      </c>
      <c r="Q619" s="2" t="s">
        <v>53</v>
      </c>
      <c r="R619" s="4" t="s">
        <v>51</v>
      </c>
      <c r="T619" s="7">
        <v>1927</v>
      </c>
      <c r="U619" s="8">
        <v>0.27000000000000002</v>
      </c>
      <c r="W619" s="7">
        <f>IF(R619="","",(T619*(1-U619)*(1+AE619))+V619)</f>
        <v>1828.7230000000002</v>
      </c>
      <c r="Z619" s="9" t="str">
        <f>IF(S619="","",(X619*(1-Y619)*(1+AE619)))</f>
        <v/>
      </c>
      <c r="AA619" s="64">
        <f>IF(Eingabe!G619="x",libCalc!A619,IF(Eingabe!H619="x",libCalc!B619,IF(Eingabe!I619="x",libCalc!C619,"")))</f>
        <v>0.20000000000000001</v>
      </c>
      <c r="AB619" s="5">
        <f>IF(AA619="","",AA619*M619)</f>
        <v>0.94600000000000017</v>
      </c>
      <c r="AC619" s="10">
        <f>IF(AA619="","",N619*1000/(AA619*1000000))</f>
        <v>0.38500000000000001</v>
      </c>
      <c r="AD619" s="11">
        <f>IF(AB619="","",MAX(Z619,W619)/AB619)</f>
        <v>1933.1109936575051</v>
      </c>
      <c r="AE619" s="8">
        <f ca="1">IF(N619="","",IF(LOOKUP(YEAR(C619),Teuerung!$A$4:$A$29,Teuerung!$D$4:$D$29)="",0,LOOKUP(YEAR(C619),Teuerung!$A$4:$A$29,Teuerung!$D$4:$D$29)))</f>
        <v>0.29999999999999999</v>
      </c>
      <c r="AF619" s="7">
        <f t="shared" ca="1" si="14"/>
        <v>1828.7230000000002</v>
      </c>
      <c r="AG619" s="2"/>
      <c r="AH619" s="1"/>
      <c r="AI619" s="1"/>
    </row>
    <row r="620">
      <c r="A620" s="2"/>
      <c r="B620" s="2"/>
      <c r="C620" s="3">
        <v>41017</v>
      </c>
      <c r="D620" s="1"/>
      <c r="E620" s="4" t="s">
        <v>51</v>
      </c>
      <c r="H620" s="4" t="s">
        <v>51</v>
      </c>
      <c r="K620" s="6">
        <v>0.40000000000000002</v>
      </c>
      <c r="L620" s="6">
        <v>0.5</v>
      </c>
      <c r="M620" s="6">
        <v>4.7300000000000004</v>
      </c>
      <c r="N620" s="7">
        <v>430</v>
      </c>
      <c r="P620" s="1">
        <v>1</v>
      </c>
      <c r="Q620" s="2" t="s">
        <v>53</v>
      </c>
      <c r="R620" s="4" t="s">
        <v>51</v>
      </c>
      <c r="T620" s="7">
        <v>1927</v>
      </c>
      <c r="U620" s="8">
        <v>0.27000000000000002</v>
      </c>
      <c r="W620" s="7">
        <f>IF(R620="","",(T620*(1-U620)*(1+AE620))+V620)</f>
        <v>1828.7230000000002</v>
      </c>
      <c r="Z620" s="9" t="str">
        <f>IF(S620="","",(X620*(1-Y620)*(1+AE620)))</f>
        <v/>
      </c>
      <c r="AA620" s="64">
        <f>IF(Eingabe!G620="x",libCalc!A620,IF(Eingabe!H620="x",libCalc!B620,IF(Eingabe!I620="x",libCalc!C620,"")))</f>
        <v>0.20000000000000001</v>
      </c>
      <c r="AB620" s="5">
        <f>IF(AA620="","",AA620*M620)</f>
        <v>0.94600000000000017</v>
      </c>
      <c r="AC620" s="10">
        <f>IF(AA620="","",N620*1000/(AA620*1000000))</f>
        <v>2.1499999999999999</v>
      </c>
      <c r="AD620" s="11">
        <f>IF(AB620="","",MAX(Z620,W620)/AB620)</f>
        <v>1933.1109936575051</v>
      </c>
      <c r="AE620" s="8">
        <f ca="1">IF(N620="","",IF(LOOKUP(YEAR(C620),Teuerung!$A$4:$A$29,Teuerung!$D$4:$D$29)="",0,LOOKUP(YEAR(C620),Teuerung!$A$4:$A$29,Teuerung!$D$4:$D$29)))</f>
        <v>0.29999999999999999</v>
      </c>
      <c r="AF620" s="7">
        <f t="shared" ca="1" si="14"/>
        <v>1828.7230000000002</v>
      </c>
      <c r="AG620" s="2"/>
      <c r="AH620" s="1"/>
      <c r="AI620" s="1"/>
    </row>
    <row r="621">
      <c r="A621" s="2"/>
      <c r="B621" s="2"/>
      <c r="C621" s="3">
        <v>41017</v>
      </c>
      <c r="D621" s="1"/>
      <c r="E621" s="4" t="s">
        <v>51</v>
      </c>
      <c r="H621" s="4" t="s">
        <v>51</v>
      </c>
      <c r="K621" s="6">
        <v>0.40000000000000002</v>
      </c>
      <c r="L621" s="6">
        <v>0.5</v>
      </c>
      <c r="M621" s="6">
        <v>4.7300000000000004</v>
      </c>
      <c r="N621" s="7">
        <v>306</v>
      </c>
      <c r="P621" s="1">
        <v>1</v>
      </c>
      <c r="Q621" s="2" t="s">
        <v>53</v>
      </c>
      <c r="R621" s="4" t="s">
        <v>51</v>
      </c>
      <c r="T621" s="7">
        <v>1927</v>
      </c>
      <c r="U621" s="8">
        <v>0.27000000000000002</v>
      </c>
      <c r="W621" s="7">
        <f>IF(R621="","",(T621*(1-U621)*(1+AE621))+V621)</f>
        <v>1828.7230000000002</v>
      </c>
      <c r="Z621" s="9" t="str">
        <f>IF(S621="","",(X621*(1-Y621)*(1+AE621)))</f>
        <v/>
      </c>
      <c r="AA621" s="64">
        <f>IF(Eingabe!G621="x",libCalc!A621,IF(Eingabe!H621="x",libCalc!B621,IF(Eingabe!I621="x",libCalc!C621,"")))</f>
        <v>0.20000000000000001</v>
      </c>
      <c r="AB621" s="5">
        <f>IF(AA621="","",AA621*M621)</f>
        <v>0.94600000000000017</v>
      </c>
      <c r="AC621" s="10">
        <f>IF(AA621="","",N621*1000/(AA621*1000000))</f>
        <v>1.53</v>
      </c>
      <c r="AD621" s="11">
        <f>IF(AB621="","",MAX(Z621,W621)/AB621)</f>
        <v>1933.1109936575051</v>
      </c>
      <c r="AE621" s="8">
        <f ca="1">IF(N621="","",IF(LOOKUP(YEAR(C621),Teuerung!$A$4:$A$29,Teuerung!$D$4:$D$29)="",0,LOOKUP(YEAR(C621),Teuerung!$A$4:$A$29,Teuerung!$D$4:$D$29)))</f>
        <v>0.29999999999999999</v>
      </c>
      <c r="AF621" s="7">
        <f t="shared" ca="1" si="14"/>
        <v>1828.7230000000002</v>
      </c>
      <c r="AG621" s="2"/>
      <c r="AH621" s="1"/>
      <c r="AI621" s="1"/>
    </row>
    <row r="622">
      <c r="A622" s="2"/>
      <c r="B622" s="2"/>
      <c r="C622" s="3">
        <v>41017</v>
      </c>
      <c r="D622" s="1"/>
      <c r="E622" s="4" t="s">
        <v>51</v>
      </c>
      <c r="H622" s="4" t="s">
        <v>51</v>
      </c>
      <c r="K622" s="6">
        <v>0.40000000000000002</v>
      </c>
      <c r="L622" s="6">
        <v>0.5</v>
      </c>
      <c r="M622" s="6">
        <v>4.7300000000000004</v>
      </c>
      <c r="N622" s="7">
        <v>223</v>
      </c>
      <c r="P622" s="1">
        <v>1</v>
      </c>
      <c r="Q622" s="2" t="s">
        <v>53</v>
      </c>
      <c r="R622" s="4" t="s">
        <v>51</v>
      </c>
      <c r="T622" s="7">
        <v>1927</v>
      </c>
      <c r="U622" s="8">
        <v>0.27000000000000002</v>
      </c>
      <c r="W622" s="7">
        <f>IF(R622="","",(T622*(1-U622)*(1+AE622))+V622)</f>
        <v>1828.7230000000002</v>
      </c>
      <c r="Z622" s="9" t="str">
        <f>IF(S622="","",(X622*(1-Y622)*(1+AE622)))</f>
        <v/>
      </c>
      <c r="AA622" s="64">
        <f>IF(Eingabe!G622="x",libCalc!A622,IF(Eingabe!H622="x",libCalc!B622,IF(Eingabe!I622="x",libCalc!C622,"")))</f>
        <v>0.20000000000000001</v>
      </c>
      <c r="AB622" s="5">
        <f>IF(AA622="","",AA622*M622)</f>
        <v>0.94600000000000017</v>
      </c>
      <c r="AC622" s="10">
        <f>IF(AA622="","",N622*1000/(AA622*1000000))</f>
        <v>1.115</v>
      </c>
      <c r="AD622" s="11">
        <f>IF(AB622="","",MAX(Z622,W622)/AB622)</f>
        <v>1933.1109936575051</v>
      </c>
      <c r="AE622" s="8">
        <f ca="1">IF(N622="","",IF(LOOKUP(YEAR(C622),Teuerung!$A$4:$A$29,Teuerung!$D$4:$D$29)="",0,LOOKUP(YEAR(C622),Teuerung!$A$4:$A$29,Teuerung!$D$4:$D$29)))</f>
        <v>0.29999999999999999</v>
      </c>
      <c r="AF622" s="7">
        <f t="shared" ca="1" si="14"/>
        <v>1828.7230000000002</v>
      </c>
      <c r="AG622" s="2"/>
      <c r="AH622" s="1"/>
      <c r="AI622" s="1"/>
    </row>
    <row r="623">
      <c r="A623" s="2"/>
      <c r="B623" s="2"/>
      <c r="C623" s="3">
        <v>41017</v>
      </c>
      <c r="D623" s="1"/>
      <c r="E623" s="4" t="s">
        <v>51</v>
      </c>
      <c r="H623" s="4" t="s">
        <v>51</v>
      </c>
      <c r="K623" s="6">
        <v>0.40000000000000002</v>
      </c>
      <c r="L623" s="6">
        <v>0.5</v>
      </c>
      <c r="M623" s="6">
        <v>4.7300000000000004</v>
      </c>
      <c r="N623" s="7">
        <v>102</v>
      </c>
      <c r="P623" s="1">
        <v>1</v>
      </c>
      <c r="Q623" s="2" t="s">
        <v>53</v>
      </c>
      <c r="R623" s="4" t="s">
        <v>51</v>
      </c>
      <c r="T623" s="7">
        <v>1927</v>
      </c>
      <c r="U623" s="8">
        <v>0.27000000000000002</v>
      </c>
      <c r="W623" s="7">
        <f>IF(R623="","",(T623*(1-U623)*(1+AE623))+V623)</f>
        <v>1828.7230000000002</v>
      </c>
      <c r="Z623" s="9" t="str">
        <f>IF(S623="","",(X623*(1-Y623)*(1+AE623)))</f>
        <v/>
      </c>
      <c r="AA623" s="64">
        <f>IF(Eingabe!G623="x",libCalc!A623,IF(Eingabe!H623="x",libCalc!B623,IF(Eingabe!I623="x",libCalc!C623,"")))</f>
        <v>0.20000000000000001</v>
      </c>
      <c r="AB623" s="5">
        <f>IF(AA623="","",AA623*M623)</f>
        <v>0.94600000000000017</v>
      </c>
      <c r="AC623" s="10">
        <f>IF(AA623="","",N623*1000/(AA623*1000000))</f>
        <v>0.51000000000000001</v>
      </c>
      <c r="AD623" s="11">
        <f>IF(AB623="","",MAX(Z623,W623)/AB623)</f>
        <v>1933.1109936575051</v>
      </c>
      <c r="AE623" s="8">
        <f ca="1">IF(N623="","",IF(LOOKUP(YEAR(C623),Teuerung!$A$4:$A$29,Teuerung!$D$4:$D$29)="",0,LOOKUP(YEAR(C623),Teuerung!$A$4:$A$29,Teuerung!$D$4:$D$29)))</f>
        <v>0.29999999999999999</v>
      </c>
      <c r="AF623" s="7">
        <f t="shared" ca="1" si="14"/>
        <v>1828.7230000000002</v>
      </c>
      <c r="AG623" s="2"/>
      <c r="AH623" s="1"/>
      <c r="AI623" s="1"/>
    </row>
    <row r="624">
      <c r="A624" s="2"/>
      <c r="B624" s="2"/>
      <c r="C624" s="3">
        <v>41017</v>
      </c>
      <c r="D624" s="1"/>
      <c r="E624" s="4" t="s">
        <v>51</v>
      </c>
      <c r="H624" s="4" t="s">
        <v>51</v>
      </c>
      <c r="K624" s="6">
        <v>0.40000000000000002</v>
      </c>
      <c r="L624" s="6">
        <v>0.5</v>
      </c>
      <c r="M624" s="6">
        <v>4.6299999999999999</v>
      </c>
      <c r="N624" s="7">
        <v>388</v>
      </c>
      <c r="P624" s="1">
        <v>1</v>
      </c>
      <c r="Q624" s="2" t="s">
        <v>53</v>
      </c>
      <c r="R624" s="4" t="s">
        <v>51</v>
      </c>
      <c r="T624" s="7">
        <v>1865</v>
      </c>
      <c r="U624" s="8">
        <v>0.27000000000000002</v>
      </c>
      <c r="W624" s="7">
        <f>IF(R624="","",(T624*(1-U624)*(1+AE624))+V624)</f>
        <v>1769.8850000000002</v>
      </c>
      <c r="Z624" s="9" t="str">
        <f>IF(S624="","",(X624*(1-Y624)*(1+AE624)))</f>
        <v/>
      </c>
      <c r="AA624" s="64">
        <f>IF(Eingabe!G624="x",libCalc!A624,IF(Eingabe!H624="x",libCalc!B624,IF(Eingabe!I624="x",libCalc!C624,"")))</f>
        <v>0.20000000000000001</v>
      </c>
      <c r="AB624" s="5">
        <f>IF(AA624="","",AA624*M624)</f>
        <v>0.92600000000000005</v>
      </c>
      <c r="AC624" s="10">
        <f>IF(AA624="","",N624*1000/(AA624*1000000))</f>
        <v>1.9399999999999999</v>
      </c>
      <c r="AD624" s="11">
        <f>IF(AB624="","",MAX(Z624,W624)/AB624)</f>
        <v>1911.3228941684667</v>
      </c>
      <c r="AE624" s="8">
        <f ca="1">IF(N624="","",IF(LOOKUP(YEAR(C624),Teuerung!$A$4:$A$29,Teuerung!$D$4:$D$29)="",0,LOOKUP(YEAR(C624),Teuerung!$A$4:$A$29,Teuerung!$D$4:$D$29)))</f>
        <v>0.29999999999999999</v>
      </c>
      <c r="AF624" s="7">
        <f t="shared" ca="1" si="14"/>
        <v>1769.8850000000002</v>
      </c>
      <c r="AG624" s="2"/>
      <c r="AH624" s="1"/>
      <c r="AI624" s="1"/>
    </row>
    <row r="625">
      <c r="A625" s="2"/>
      <c r="B625" s="2"/>
      <c r="C625" s="3">
        <v>41017</v>
      </c>
      <c r="D625" s="1"/>
      <c r="E625" s="4" t="s">
        <v>51</v>
      </c>
      <c r="H625" s="4" t="s">
        <v>51</v>
      </c>
      <c r="K625" s="6">
        <v>0.40000000000000002</v>
      </c>
      <c r="L625" s="6">
        <v>0.5</v>
      </c>
      <c r="M625" s="6">
        <v>4.6299999999999999</v>
      </c>
      <c r="N625" s="7">
        <v>3190</v>
      </c>
      <c r="P625" s="1">
        <v>1</v>
      </c>
      <c r="Q625" s="2" t="s">
        <v>53</v>
      </c>
      <c r="R625" s="4" t="s">
        <v>51</v>
      </c>
      <c r="T625" s="7">
        <v>1865</v>
      </c>
      <c r="U625" s="8">
        <v>0.27000000000000002</v>
      </c>
      <c r="W625" s="7">
        <f>IF(R625="","",(T625*(1-U625)*(1+AE625))+V625)</f>
        <v>1769.8850000000002</v>
      </c>
      <c r="Z625" s="9" t="str">
        <f>IF(S625="","",(X625*(1-Y625)*(1+AE625)))</f>
        <v/>
      </c>
      <c r="AA625" s="64">
        <f>IF(Eingabe!G625="x",libCalc!A625,IF(Eingabe!H625="x",libCalc!B625,IF(Eingabe!I625="x",libCalc!C625,"")))</f>
        <v>0.20000000000000001</v>
      </c>
      <c r="AB625" s="5">
        <f>IF(AA625="","",AA625*M625)</f>
        <v>0.92600000000000005</v>
      </c>
      <c r="AC625" s="10">
        <f>IF(AA625="","",N625*1000/(AA625*1000000))</f>
        <v>15.949999999999999</v>
      </c>
      <c r="AD625" s="11">
        <f>IF(AB625="","",MAX(Z625,W625)/AB625)</f>
        <v>1911.3228941684667</v>
      </c>
      <c r="AE625" s="8">
        <f ca="1">IF(N625="","",IF(LOOKUP(YEAR(C625),Teuerung!$A$4:$A$29,Teuerung!$D$4:$D$29)="",0,LOOKUP(YEAR(C625),Teuerung!$A$4:$A$29,Teuerung!$D$4:$D$29)))</f>
        <v>0.29999999999999999</v>
      </c>
      <c r="AF625" s="7">
        <f t="shared" ca="1" si="14"/>
        <v>1769.8850000000002</v>
      </c>
      <c r="AG625" s="2"/>
      <c r="AH625" s="1"/>
      <c r="AI625" s="1"/>
    </row>
    <row r="626">
      <c r="A626" s="2"/>
      <c r="B626" s="2"/>
      <c r="C626" s="3">
        <v>41017</v>
      </c>
      <c r="D626" s="1"/>
      <c r="E626" s="4" t="s">
        <v>51</v>
      </c>
      <c r="H626" s="4" t="s">
        <v>51</v>
      </c>
      <c r="K626" s="6">
        <v>0.40000000000000002</v>
      </c>
      <c r="L626" s="6">
        <v>0.5</v>
      </c>
      <c r="M626" s="6">
        <v>4.6299999999999999</v>
      </c>
      <c r="N626" s="7">
        <v>536</v>
      </c>
      <c r="P626" s="1">
        <v>1</v>
      </c>
      <c r="Q626" s="2" t="s">
        <v>53</v>
      </c>
      <c r="R626" s="4" t="s">
        <v>51</v>
      </c>
      <c r="T626" s="7">
        <v>1865</v>
      </c>
      <c r="U626" s="8">
        <v>0.27000000000000002</v>
      </c>
      <c r="W626" s="7">
        <f>IF(R626="","",(T626*(1-U626)*(1+AE626))+V626)</f>
        <v>1769.8850000000002</v>
      </c>
      <c r="Z626" s="9" t="str">
        <f>IF(S626="","",(X626*(1-Y626)*(1+AE626)))</f>
        <v/>
      </c>
      <c r="AA626" s="64">
        <f>IF(Eingabe!G626="x",libCalc!A626,IF(Eingabe!H626="x",libCalc!B626,IF(Eingabe!I626="x",libCalc!C626,"")))</f>
        <v>0.20000000000000001</v>
      </c>
      <c r="AB626" s="5">
        <f>IF(AA626="","",AA626*M626)</f>
        <v>0.92600000000000005</v>
      </c>
      <c r="AC626" s="10">
        <f>IF(AA626="","",N626*1000/(AA626*1000000))</f>
        <v>2.6800000000000002</v>
      </c>
      <c r="AD626" s="11">
        <f>IF(AB626="","",MAX(Z626,W626)/AB626)</f>
        <v>1911.3228941684667</v>
      </c>
      <c r="AE626" s="8">
        <f ca="1">IF(N626="","",IF(LOOKUP(YEAR(C626),Teuerung!$A$4:$A$29,Teuerung!$D$4:$D$29)="",0,LOOKUP(YEAR(C626),Teuerung!$A$4:$A$29,Teuerung!$D$4:$D$29)))</f>
        <v>0.29999999999999999</v>
      </c>
      <c r="AF626" s="7">
        <f t="shared" ca="1" si="14"/>
        <v>1769.8850000000002</v>
      </c>
      <c r="AG626" s="2"/>
      <c r="AH626" s="1"/>
      <c r="AI626" s="1"/>
    </row>
    <row r="627">
      <c r="A627" s="2"/>
      <c r="B627" s="2"/>
      <c r="C627" s="3">
        <v>41017</v>
      </c>
      <c r="D627" s="1"/>
      <c r="E627" s="4" t="s">
        <v>51</v>
      </c>
      <c r="H627" s="4" t="s">
        <v>51</v>
      </c>
      <c r="K627" s="6">
        <v>0.40000000000000002</v>
      </c>
      <c r="L627" s="6">
        <v>0.5</v>
      </c>
      <c r="M627" s="6">
        <v>4.6299999999999999</v>
      </c>
      <c r="N627" s="7">
        <v>2639</v>
      </c>
      <c r="P627" s="1">
        <v>1</v>
      </c>
      <c r="Q627" s="2" t="s">
        <v>53</v>
      </c>
      <c r="R627" s="4" t="s">
        <v>51</v>
      </c>
      <c r="T627" s="7">
        <v>1865</v>
      </c>
      <c r="U627" s="8">
        <v>0.27000000000000002</v>
      </c>
      <c r="W627" s="7">
        <f>IF(R627="","",(T627*(1-U627)*(1+AE627))+V627)</f>
        <v>1769.8850000000002</v>
      </c>
      <c r="Z627" s="9" t="str">
        <f>IF(S627="","",(X627*(1-Y627)*(1+AE627)))</f>
        <v/>
      </c>
      <c r="AA627" s="64">
        <f>IF(Eingabe!G627="x",libCalc!A627,IF(Eingabe!H627="x",libCalc!B627,IF(Eingabe!I627="x",libCalc!C627,"")))</f>
        <v>0.20000000000000001</v>
      </c>
      <c r="AB627" s="5">
        <f>IF(AA627="","",AA627*M627)</f>
        <v>0.92600000000000005</v>
      </c>
      <c r="AC627" s="10">
        <f>IF(AA627="","",N627*1000/(AA627*1000000))</f>
        <v>13.195</v>
      </c>
      <c r="AD627" s="11">
        <f>IF(AB627="","",MAX(Z627,W627)/AB627)</f>
        <v>1911.3228941684667</v>
      </c>
      <c r="AE627" s="8">
        <f ca="1">IF(N627="","",IF(LOOKUP(YEAR(C627),Teuerung!$A$4:$A$29,Teuerung!$D$4:$D$29)="",0,LOOKUP(YEAR(C627),Teuerung!$A$4:$A$29,Teuerung!$D$4:$D$29)))</f>
        <v>0.29999999999999999</v>
      </c>
      <c r="AF627" s="7">
        <f t="shared" ca="1" si="14"/>
        <v>1769.8850000000002</v>
      </c>
      <c r="AG627" s="2"/>
      <c r="AH627" s="1"/>
      <c r="AI627" s="1"/>
    </row>
    <row r="628">
      <c r="A628" s="2"/>
      <c r="B628" s="2"/>
      <c r="C628" s="3">
        <v>41017</v>
      </c>
      <c r="D628" s="1"/>
      <c r="E628" s="4" t="s">
        <v>51</v>
      </c>
      <c r="H628" s="4" t="s">
        <v>51</v>
      </c>
      <c r="K628" s="6">
        <v>0.29999999999999999</v>
      </c>
      <c r="L628" s="6">
        <v>0.29999999999999999</v>
      </c>
      <c r="M628" s="6">
        <v>4.7300000000000004</v>
      </c>
      <c r="N628" s="7">
        <v>1517</v>
      </c>
      <c r="P628" s="1">
        <v>1</v>
      </c>
      <c r="Q628" s="2" t="s">
        <v>53</v>
      </c>
      <c r="R628" s="4" t="s">
        <v>51</v>
      </c>
      <c r="T628" s="7">
        <v>901</v>
      </c>
      <c r="U628" s="8">
        <v>0.27000000000000002</v>
      </c>
      <c r="W628" s="7">
        <f>IF(R628="","",(T628*(1-U628)*(1+AE628))+V628)</f>
        <v>855.04900000000009</v>
      </c>
      <c r="Z628" s="9" t="str">
        <f>IF(S628="","",(X628*(1-Y628)*(1+AE628)))</f>
        <v/>
      </c>
      <c r="AA628" s="64">
        <f>IF(Eingabe!G628="x",libCalc!A628,IF(Eingabe!H628="x",libCalc!B628,IF(Eingabe!I628="x",libCalc!C628,"")))</f>
        <v>0.089999999999999997</v>
      </c>
      <c r="AB628" s="5">
        <f>IF(AA628="","",AA628*M628)</f>
        <v>0.42570000000000002</v>
      </c>
      <c r="AC628" s="10">
        <f>IF(AA628="","",N628*1000/(AA628*1000000))</f>
        <v>16.855555555555554</v>
      </c>
      <c r="AD628" s="11">
        <f>IF(AB628="","",MAX(Z628,W628)/AB628)</f>
        <v>2008.5717641531596</v>
      </c>
      <c r="AE628" s="8">
        <f ca="1">IF(N628="","",IF(LOOKUP(YEAR(C628),Teuerung!$A$4:$A$29,Teuerung!$D$4:$D$29)="",0,LOOKUP(YEAR(C628),Teuerung!$A$4:$A$29,Teuerung!$D$4:$D$29)))</f>
        <v>0.29999999999999999</v>
      </c>
      <c r="AF628" s="7">
        <f t="shared" ca="1" si="14"/>
        <v>855.04900000000009</v>
      </c>
      <c r="AG628" s="2"/>
      <c r="AH628" s="1"/>
      <c r="AI628" s="1"/>
    </row>
    <row r="629">
      <c r="A629" s="2"/>
      <c r="B629" s="2"/>
      <c r="C629" s="3">
        <v>41017</v>
      </c>
      <c r="D629" s="1"/>
      <c r="E629" s="4" t="s">
        <v>51</v>
      </c>
      <c r="H629" s="4" t="s">
        <v>51</v>
      </c>
      <c r="K629" s="6">
        <v>0.29999999999999999</v>
      </c>
      <c r="L629" s="6">
        <v>0.29999999999999999</v>
      </c>
      <c r="M629" s="6">
        <v>4.7300000000000004</v>
      </c>
      <c r="N629" s="7">
        <v>1497</v>
      </c>
      <c r="P629" s="1">
        <v>1</v>
      </c>
      <c r="Q629" s="2" t="s">
        <v>53</v>
      </c>
      <c r="R629" s="4" t="s">
        <v>51</v>
      </c>
      <c r="T629" s="7">
        <v>901</v>
      </c>
      <c r="U629" s="8">
        <v>0.27000000000000002</v>
      </c>
      <c r="W629" s="7">
        <f>IF(R629="","",(T629*(1-U629)*(1+AE629))+V629)</f>
        <v>855.04900000000009</v>
      </c>
      <c r="Z629" s="9" t="str">
        <f>IF(S629="","",(X629*(1-Y629)*(1+AE629)))</f>
        <v/>
      </c>
      <c r="AA629" s="64">
        <f>IF(Eingabe!G629="x",libCalc!A629,IF(Eingabe!H629="x",libCalc!B629,IF(Eingabe!I629="x",libCalc!C629,"")))</f>
        <v>0.089999999999999997</v>
      </c>
      <c r="AB629" s="5">
        <f>IF(AA629="","",AA629*M629)</f>
        <v>0.42570000000000002</v>
      </c>
      <c r="AC629" s="10">
        <f>IF(AA629="","",N629*1000/(AA629*1000000))</f>
        <v>16.633333333333333</v>
      </c>
      <c r="AD629" s="11">
        <f>IF(AB629="","",MAX(Z629,W629)/AB629)</f>
        <v>2008.5717641531596</v>
      </c>
      <c r="AE629" s="8">
        <f ca="1">IF(N629="","",IF(LOOKUP(YEAR(C629),Teuerung!$A$4:$A$29,Teuerung!$D$4:$D$29)="",0,LOOKUP(YEAR(C629),Teuerung!$A$4:$A$29,Teuerung!$D$4:$D$29)))</f>
        <v>0.29999999999999999</v>
      </c>
      <c r="AF629" s="7">
        <f t="shared" ca="1" si="14"/>
        <v>855.04900000000009</v>
      </c>
      <c r="AG629" s="2"/>
      <c r="AH629" s="1"/>
      <c r="AI629" s="1"/>
    </row>
    <row r="630">
      <c r="A630" s="2"/>
      <c r="B630" s="2"/>
      <c r="C630" s="3">
        <v>41017</v>
      </c>
      <c r="D630" s="1"/>
      <c r="E630" s="4" t="s">
        <v>51</v>
      </c>
      <c r="H630" s="4" t="s">
        <v>51</v>
      </c>
      <c r="K630" s="6">
        <v>0.29999999999999999</v>
      </c>
      <c r="L630" s="6">
        <v>0.29999999999999999</v>
      </c>
      <c r="M630" s="6">
        <v>4.7300000000000004</v>
      </c>
      <c r="N630" s="7">
        <v>1797</v>
      </c>
      <c r="P630" s="1">
        <v>1</v>
      </c>
      <c r="Q630" s="2" t="s">
        <v>53</v>
      </c>
      <c r="R630" s="4" t="s">
        <v>51</v>
      </c>
      <c r="T630" s="7">
        <v>901</v>
      </c>
      <c r="U630" s="8">
        <v>0.27000000000000002</v>
      </c>
      <c r="W630" s="7">
        <f>IF(R630="","",(T630*(1-U630)*(1+AE630))+V630)</f>
        <v>855.04900000000009</v>
      </c>
      <c r="Z630" s="9" t="str">
        <f>IF(S630="","",(X630*(1-Y630)*(1+AE630)))</f>
        <v/>
      </c>
      <c r="AA630" s="64">
        <f>IF(Eingabe!G630="x",libCalc!A630,IF(Eingabe!H630="x",libCalc!B630,IF(Eingabe!I630="x",libCalc!C630,"")))</f>
        <v>0.089999999999999997</v>
      </c>
      <c r="AB630" s="5">
        <f>IF(AA630="","",AA630*M630)</f>
        <v>0.42570000000000002</v>
      </c>
      <c r="AC630" s="10">
        <f>IF(AA630="","",N630*1000/(AA630*1000000))</f>
        <v>19.966666666666665</v>
      </c>
      <c r="AD630" s="11">
        <f>IF(AB630="","",MAX(Z630,W630)/AB630)</f>
        <v>2008.5717641531596</v>
      </c>
      <c r="AE630" s="8">
        <f ca="1">IF(N630="","",IF(LOOKUP(YEAR(C630),Teuerung!$A$4:$A$29,Teuerung!$D$4:$D$29)="",0,LOOKUP(YEAR(C630),Teuerung!$A$4:$A$29,Teuerung!$D$4:$D$29)))</f>
        <v>0.29999999999999999</v>
      </c>
      <c r="AF630" s="7">
        <f t="shared" ca="1" si="14"/>
        <v>855.04900000000009</v>
      </c>
      <c r="AG630" s="2"/>
      <c r="AH630" s="1"/>
      <c r="AI630" s="1"/>
    </row>
    <row r="631">
      <c r="A631" s="2"/>
      <c r="B631" s="2"/>
      <c r="C631" s="3">
        <v>41017</v>
      </c>
      <c r="D631" s="1"/>
      <c r="E631" s="4" t="s">
        <v>51</v>
      </c>
      <c r="I631" s="4" t="s">
        <v>51</v>
      </c>
      <c r="K631" s="6">
        <v>0.27000000000000002</v>
      </c>
      <c r="L631" s="6">
        <v>0.47999999999999998</v>
      </c>
      <c r="M631" s="6">
        <v>4.6600000000000001</v>
      </c>
      <c r="N631" s="7">
        <v>3570</v>
      </c>
      <c r="P631" s="1">
        <v>1</v>
      </c>
      <c r="Q631" s="2" t="s">
        <v>53</v>
      </c>
      <c r="R631" s="4" t="s">
        <v>51</v>
      </c>
      <c r="T631" s="7">
        <v>1218</v>
      </c>
      <c r="U631" s="8">
        <v>0.27000000000000002</v>
      </c>
      <c r="W631" s="7">
        <f>IF(R631="","",(T631*(1-U631)*(1+AE631))+V631)</f>
        <v>1155.8820000000001</v>
      </c>
      <c r="Z631" s="9" t="str">
        <f>IF(S631="","",(X631*(1-Y631)*(1+AE631)))</f>
        <v/>
      </c>
      <c r="AA631" s="64">
        <f>IF(Eingabe!G631="x",libCalc!A631,IF(Eingabe!H631="x",libCalc!B631,IF(Eingabe!I631="x",libCalc!C631,"")))</f>
        <v>0.12959999999999999</v>
      </c>
      <c r="AB631" s="5">
        <f>IF(AA631="","",AA631*M631)</f>
        <v>0.60393600000000003</v>
      </c>
      <c r="AC631" s="10">
        <f>IF(AA631="","",N631*1000/(AA631*1000000))</f>
        <v>27.546296296296298</v>
      </c>
      <c r="AD631" s="11">
        <f>IF(AB631="","",MAX(Z631,W631)/AB631)</f>
        <v>1913.9147194404704</v>
      </c>
      <c r="AE631" s="8">
        <f ca="1">IF(N631="","",IF(LOOKUP(YEAR(C631),Teuerung!$A$4:$A$29,Teuerung!$D$4:$D$29)="",0,LOOKUP(YEAR(C631),Teuerung!$A$4:$A$29,Teuerung!$D$4:$D$29)))</f>
        <v>0.29999999999999999</v>
      </c>
      <c r="AF631" s="7">
        <f t="shared" ca="1" si="14"/>
        <v>1155.8820000000001</v>
      </c>
      <c r="AG631" s="2"/>
      <c r="AH631" s="1"/>
      <c r="AI631" s="1"/>
    </row>
    <row r="632">
      <c r="A632" s="2"/>
      <c r="B632" s="2"/>
      <c r="C632" s="3">
        <v>41017</v>
      </c>
      <c r="D632" s="1"/>
      <c r="E632" s="4" t="s">
        <v>51</v>
      </c>
      <c r="H632" s="4" t="s">
        <v>51</v>
      </c>
      <c r="K632" s="6">
        <v>0.29999999999999999</v>
      </c>
      <c r="L632" s="6">
        <v>0.29999999999999999</v>
      </c>
      <c r="M632" s="6">
        <v>4.7599999999999998</v>
      </c>
      <c r="N632" s="7">
        <v>1456</v>
      </c>
      <c r="P632" s="1">
        <v>1</v>
      </c>
      <c r="Q632" s="2" t="s">
        <v>53</v>
      </c>
      <c r="R632" s="4" t="s">
        <v>51</v>
      </c>
      <c r="T632" s="7">
        <v>859</v>
      </c>
      <c r="U632" s="8">
        <v>0.27000000000000002</v>
      </c>
      <c r="W632" s="7">
        <f>IF(R632="","",(T632*(1-U632)*(1+AE632))+V632)</f>
        <v>815.19099999999992</v>
      </c>
      <c r="Z632" s="9" t="str">
        <f>IF(S632="","",(X632*(1-Y632)*(1+AE632)))</f>
        <v/>
      </c>
      <c r="AA632" s="64">
        <f>IF(Eingabe!G632="x",libCalc!A632,IF(Eingabe!H632="x",libCalc!B632,IF(Eingabe!I632="x",libCalc!C632,"")))</f>
        <v>0.089999999999999997</v>
      </c>
      <c r="AB632" s="5">
        <f>IF(AA632="","",AA632*M632)</f>
        <v>0.42839999999999995</v>
      </c>
      <c r="AC632" s="10">
        <f>IF(AA632="","",N632*1000/(AA632*1000000))</f>
        <v>16.177777777777777</v>
      </c>
      <c r="AD632" s="11">
        <f>IF(AB632="","",MAX(Z632,W632)/AB632)</f>
        <v>1902.8734827264238</v>
      </c>
      <c r="AE632" s="8">
        <f ca="1">IF(N632="","",IF(LOOKUP(YEAR(C632),Teuerung!$A$4:$A$29,Teuerung!$D$4:$D$29)="",0,LOOKUP(YEAR(C632),Teuerung!$A$4:$A$29,Teuerung!$D$4:$D$29)))</f>
        <v>0.29999999999999999</v>
      </c>
      <c r="AF632" s="7">
        <f t="shared" ca="1" si="14"/>
        <v>815.19099999999992</v>
      </c>
      <c r="AG632" s="2"/>
      <c r="AH632" s="1"/>
      <c r="AI632" s="1"/>
    </row>
    <row r="633">
      <c r="A633" s="2"/>
      <c r="B633" s="2"/>
      <c r="C633" s="3">
        <v>41017</v>
      </c>
      <c r="D633" s="1"/>
      <c r="E633" s="4" t="s">
        <v>51</v>
      </c>
      <c r="H633" s="4" t="s">
        <v>51</v>
      </c>
      <c r="K633" s="6">
        <v>0.29999999999999999</v>
      </c>
      <c r="L633" s="6">
        <v>0.29999999999999999</v>
      </c>
      <c r="M633" s="6">
        <v>4.7599999999999998</v>
      </c>
      <c r="N633" s="7">
        <v>2142</v>
      </c>
      <c r="P633" s="1">
        <v>1</v>
      </c>
      <c r="Q633" s="2" t="s">
        <v>53</v>
      </c>
      <c r="R633" s="4" t="s">
        <v>51</v>
      </c>
      <c r="T633" s="7">
        <v>965</v>
      </c>
      <c r="U633" s="8">
        <v>0.27000000000000002</v>
      </c>
      <c r="W633" s="7">
        <f>IF(R633="","",(T633*(1-U633)*(1+AE633))+V633)</f>
        <v>915.78499999999997</v>
      </c>
      <c r="Z633" s="9" t="str">
        <f>IF(S633="","",(X633*(1-Y633)*(1+AE633)))</f>
        <v/>
      </c>
      <c r="AA633" s="64">
        <f>IF(Eingabe!G633="x",libCalc!A633,IF(Eingabe!H633="x",libCalc!B633,IF(Eingabe!I633="x",libCalc!C633,"")))</f>
        <v>0.089999999999999997</v>
      </c>
      <c r="AB633" s="5">
        <f>IF(AA633="","",AA633*M633)</f>
        <v>0.42839999999999995</v>
      </c>
      <c r="AC633" s="10">
        <f>IF(AA633="","",N633*1000/(AA633*1000000))</f>
        <v>23.800000000000001</v>
      </c>
      <c r="AD633" s="11">
        <f>IF(AB633="","",MAX(Z633,W633)/AB633)</f>
        <v>2137.6867413632121</v>
      </c>
      <c r="AE633" s="8">
        <f ca="1">IF(N633="","",IF(LOOKUP(YEAR(C633),Teuerung!$A$4:$A$29,Teuerung!$D$4:$D$29)="",0,LOOKUP(YEAR(C633),Teuerung!$A$4:$A$29,Teuerung!$D$4:$D$29)))</f>
        <v>0.29999999999999999</v>
      </c>
      <c r="AF633" s="7">
        <f t="shared" ca="1" si="14"/>
        <v>915.78499999999997</v>
      </c>
      <c r="AG633" s="2"/>
      <c r="AH633" s="1"/>
      <c r="AI633" s="1"/>
    </row>
    <row r="634">
      <c r="A634" s="2"/>
      <c r="B634" s="2"/>
      <c r="C634" s="3">
        <v>41017</v>
      </c>
      <c r="D634" s="1"/>
      <c r="E634" s="4" t="s">
        <v>51</v>
      </c>
      <c r="H634" s="4" t="s">
        <v>51</v>
      </c>
      <c r="K634" s="6">
        <v>0.29999999999999999</v>
      </c>
      <c r="L634" s="6">
        <v>0.29999999999999999</v>
      </c>
      <c r="M634" s="6">
        <v>4.7599999999999998</v>
      </c>
      <c r="N634" s="7">
        <v>1521</v>
      </c>
      <c r="P634" s="1">
        <v>1</v>
      </c>
      <c r="Q634" s="2" t="s">
        <v>53</v>
      </c>
      <c r="R634" s="4" t="s">
        <v>51</v>
      </c>
      <c r="T634" s="7">
        <v>905</v>
      </c>
      <c r="U634" s="8">
        <v>0.27000000000000002</v>
      </c>
      <c r="W634" s="7">
        <f>IF(R634="","",(T634*(1-U634)*(1+AE634))+V634)</f>
        <v>858.84500000000003</v>
      </c>
      <c r="Z634" s="9" t="str">
        <f>IF(S634="","",(X634*(1-Y634)*(1+AE634)))</f>
        <v/>
      </c>
      <c r="AA634" s="64">
        <f>IF(Eingabe!G634="x",libCalc!A634,IF(Eingabe!H634="x",libCalc!B634,IF(Eingabe!I634="x",libCalc!C634,"")))</f>
        <v>0.089999999999999997</v>
      </c>
      <c r="AB634" s="5">
        <f>IF(AA634="","",AA634*M634)</f>
        <v>0.42839999999999995</v>
      </c>
      <c r="AC634" s="10">
        <f>IF(AA634="","",N634*1000/(AA634*1000000))</f>
        <v>16.899999999999999</v>
      </c>
      <c r="AD634" s="11">
        <f>IF(AB634="","",MAX(Z634,W634)/AB634)</f>
        <v>2004.7735760971059</v>
      </c>
      <c r="AE634" s="8">
        <f ca="1">IF(N634="","",IF(LOOKUP(YEAR(C634),Teuerung!$A$4:$A$29,Teuerung!$D$4:$D$29)="",0,LOOKUP(YEAR(C634),Teuerung!$A$4:$A$29,Teuerung!$D$4:$D$29)))</f>
        <v>0.29999999999999999</v>
      </c>
      <c r="AF634" s="7">
        <f t="shared" ca="1" si="14"/>
        <v>858.84500000000003</v>
      </c>
      <c r="AG634" s="2"/>
      <c r="AH634" s="1"/>
      <c r="AI634" s="1"/>
    </row>
    <row r="635">
      <c r="A635" s="2"/>
      <c r="B635" s="2"/>
      <c r="C635" s="3">
        <v>41017</v>
      </c>
      <c r="D635" s="1"/>
      <c r="E635" s="4" t="s">
        <v>51</v>
      </c>
      <c r="H635" s="4" t="s">
        <v>51</v>
      </c>
      <c r="K635" s="6">
        <v>0.29999999999999999</v>
      </c>
      <c r="L635" s="6">
        <v>0.29999999999999999</v>
      </c>
      <c r="M635" s="6">
        <v>4.7599999999999998</v>
      </c>
      <c r="N635" s="7">
        <v>714</v>
      </c>
      <c r="P635" s="1">
        <v>1</v>
      </c>
      <c r="Q635" s="2" t="s">
        <v>53</v>
      </c>
      <c r="R635" s="4" t="s">
        <v>51</v>
      </c>
      <c r="T635" s="7">
        <v>905</v>
      </c>
      <c r="U635" s="8">
        <v>0.27000000000000002</v>
      </c>
      <c r="W635" s="7">
        <f>IF(R635="","",(T635*(1-U635)*(1+AE635))+V635)</f>
        <v>858.84500000000003</v>
      </c>
      <c r="Z635" s="9" t="str">
        <f>IF(S635="","",(X635*(1-Y635)*(1+AE635)))</f>
        <v/>
      </c>
      <c r="AA635" s="64">
        <f>IF(Eingabe!G635="x",libCalc!A635,IF(Eingabe!H635="x",libCalc!B635,IF(Eingabe!I635="x",libCalc!C635,"")))</f>
        <v>0.089999999999999997</v>
      </c>
      <c r="AB635" s="5">
        <f>IF(AA635="","",AA635*M635)</f>
        <v>0.42839999999999995</v>
      </c>
      <c r="AC635" s="10">
        <f>IF(AA635="","",N635*1000/(AA635*1000000))</f>
        <v>7.9333333333333336</v>
      </c>
      <c r="AD635" s="11">
        <f>IF(AB635="","",MAX(Z635,W635)/AB635)</f>
        <v>2004.7735760971059</v>
      </c>
      <c r="AE635" s="8">
        <f ca="1">IF(N635="","",IF(LOOKUP(YEAR(C635),Teuerung!$A$4:$A$29,Teuerung!$D$4:$D$29)="",0,LOOKUP(YEAR(C635),Teuerung!$A$4:$A$29,Teuerung!$D$4:$D$29)))</f>
        <v>0.29999999999999999</v>
      </c>
      <c r="AF635" s="7">
        <f t="shared" ca="1" si="14"/>
        <v>858.84500000000003</v>
      </c>
      <c r="AG635" s="2"/>
      <c r="AH635" s="1"/>
      <c r="AI635" s="1"/>
    </row>
    <row r="636">
      <c r="A636" s="2"/>
      <c r="B636" s="2"/>
      <c r="C636" s="3">
        <v>41017</v>
      </c>
      <c r="D636" s="1"/>
      <c r="E636" s="4" t="s">
        <v>51</v>
      </c>
      <c r="H636" s="4" t="s">
        <v>51</v>
      </c>
      <c r="K636" s="6">
        <v>0.29999999999999999</v>
      </c>
      <c r="L636" s="6">
        <v>0.29999999999999999</v>
      </c>
      <c r="M636" s="6">
        <v>4.7599999999999998</v>
      </c>
      <c r="N636" s="7">
        <v>1441</v>
      </c>
      <c r="P636" s="1">
        <v>1</v>
      </c>
      <c r="Q636" s="2" t="s">
        <v>53</v>
      </c>
      <c r="R636" s="4" t="s">
        <v>51</v>
      </c>
      <c r="T636" s="7">
        <v>905</v>
      </c>
      <c r="U636" s="8">
        <v>0.27000000000000002</v>
      </c>
      <c r="W636" s="7">
        <f>IF(R636="","",(T636*(1-U636)*(1+AE636))+V636)</f>
        <v>858.84500000000003</v>
      </c>
      <c r="Z636" s="9" t="str">
        <f>IF(S636="","",(X636*(1-Y636)*(1+AE636)))</f>
        <v/>
      </c>
      <c r="AA636" s="64">
        <f>IF(Eingabe!G636="x",libCalc!A636,IF(Eingabe!H636="x",libCalc!B636,IF(Eingabe!I636="x",libCalc!C636,"")))</f>
        <v>0.089999999999999997</v>
      </c>
      <c r="AB636" s="5">
        <f>IF(AA636="","",AA636*M636)</f>
        <v>0.42839999999999995</v>
      </c>
      <c r="AC636" s="10">
        <f>IF(AA636="","",N636*1000/(AA636*1000000))</f>
        <v>16.011111111111113</v>
      </c>
      <c r="AD636" s="11">
        <f>IF(AB636="","",MAX(Z636,W636)/AB636)</f>
        <v>2004.7735760971059</v>
      </c>
      <c r="AE636" s="8">
        <f ca="1">IF(N636="","",IF(LOOKUP(YEAR(C636),Teuerung!$A$4:$A$29,Teuerung!$D$4:$D$29)="",0,LOOKUP(YEAR(C636),Teuerung!$A$4:$A$29,Teuerung!$D$4:$D$29)))</f>
        <v>0.29999999999999999</v>
      </c>
      <c r="AF636" s="7">
        <f t="shared" ca="1" si="14"/>
        <v>858.84500000000003</v>
      </c>
      <c r="AG636" s="2"/>
      <c r="AH636" s="1"/>
      <c r="AI636" s="1"/>
    </row>
    <row r="637">
      <c r="A637" s="2"/>
      <c r="B637" s="2"/>
      <c r="C637" s="3">
        <v>41017</v>
      </c>
      <c r="D637" s="1"/>
      <c r="E637" s="4" t="s">
        <v>51</v>
      </c>
      <c r="H637" s="4" t="s">
        <v>51</v>
      </c>
      <c r="K637" s="6">
        <v>0.29999999999999999</v>
      </c>
      <c r="L637" s="6">
        <v>0.29999999999999999</v>
      </c>
      <c r="M637" s="6">
        <v>4.7599999999999998</v>
      </c>
      <c r="N637" s="7">
        <v>2173</v>
      </c>
      <c r="P637" s="1">
        <v>1</v>
      </c>
      <c r="Q637" s="2" t="s">
        <v>53</v>
      </c>
      <c r="R637" s="4" t="s">
        <v>51</v>
      </c>
      <c r="T637" s="7">
        <v>905</v>
      </c>
      <c r="U637" s="8">
        <v>0.27000000000000002</v>
      </c>
      <c r="W637" s="7">
        <f>IF(R637="","",(T637*(1-U637)*(1+AE637))+V637)</f>
        <v>858.84500000000003</v>
      </c>
      <c r="Z637" s="9" t="str">
        <f>IF(S637="","",(X637*(1-Y637)*(1+AE637)))</f>
        <v/>
      </c>
      <c r="AA637" s="64">
        <f>IF(Eingabe!G637="x",libCalc!A637,IF(Eingabe!H637="x",libCalc!B637,IF(Eingabe!I637="x",libCalc!C637,"")))</f>
        <v>0.089999999999999997</v>
      </c>
      <c r="AB637" s="5">
        <f>IF(AA637="","",AA637*M637)</f>
        <v>0.42839999999999995</v>
      </c>
      <c r="AC637" s="10">
        <f>IF(AA637="","",N637*1000/(AA637*1000000))</f>
        <v>24.144444444444446</v>
      </c>
      <c r="AD637" s="11">
        <f>IF(AB637="","",MAX(Z637,W637)/AB637)</f>
        <v>2004.7735760971059</v>
      </c>
      <c r="AE637" s="8">
        <f ca="1">IF(N637="","",IF(LOOKUP(YEAR(C637),Teuerung!$A$4:$A$29,Teuerung!$D$4:$D$29)="",0,LOOKUP(YEAR(C637),Teuerung!$A$4:$A$29,Teuerung!$D$4:$D$29)))</f>
        <v>0.29999999999999999</v>
      </c>
      <c r="AF637" s="7">
        <f t="shared" ca="1" si="14"/>
        <v>858.84500000000003</v>
      </c>
      <c r="AG637" s="2"/>
      <c r="AH637" s="1"/>
      <c r="AI637" s="1"/>
    </row>
    <row r="638">
      <c r="A638" s="2"/>
      <c r="B638" s="2"/>
      <c r="C638" s="3">
        <v>41017</v>
      </c>
      <c r="D638" s="1"/>
      <c r="E638" s="4" t="s">
        <v>51</v>
      </c>
      <c r="I638" s="4" t="s">
        <v>51</v>
      </c>
      <c r="K638" s="6">
        <v>0.27000000000000002</v>
      </c>
      <c r="L638" s="6">
        <v>0.47999999999999998</v>
      </c>
      <c r="M638" s="6">
        <v>4.6699999999999999</v>
      </c>
      <c r="N638" s="7">
        <v>2595</v>
      </c>
      <c r="P638" s="1">
        <v>1</v>
      </c>
      <c r="Q638" s="2" t="s">
        <v>53</v>
      </c>
      <c r="R638" s="4" t="s">
        <v>51</v>
      </c>
      <c r="T638" s="7">
        <v>1015</v>
      </c>
      <c r="U638" s="8">
        <v>0.27000000000000002</v>
      </c>
      <c r="W638" s="7">
        <f>IF(R638="","",(T638*(1-U638)*(1+AE638))+V638)</f>
        <v>963.2349999999999</v>
      </c>
      <c r="Z638" s="9" t="str">
        <f>IF(S638="","",(X638*(1-Y638)*(1+AE638)))</f>
        <v/>
      </c>
      <c r="AA638" s="64">
        <f>IF(Eingabe!G638="x",libCalc!A638,IF(Eingabe!H638="x",libCalc!B638,IF(Eingabe!I638="x",libCalc!C638,"")))</f>
        <v>0.12959999999999999</v>
      </c>
      <c r="AB638" s="5">
        <f>IF(AA638="","",AA638*M638)</f>
        <v>0.60523199999999999</v>
      </c>
      <c r="AC638" s="10">
        <f>IF(AA638="","",N638*1000/(AA638*1000000))</f>
        <v>20.023148148148149</v>
      </c>
      <c r="AD638" s="11">
        <f>IF(AB638="","",MAX(Z638,W638)/AB638)</f>
        <v>1591.5136674861869</v>
      </c>
      <c r="AE638" s="8">
        <f ca="1">IF(N638="","",IF(LOOKUP(YEAR(C638),Teuerung!$A$4:$A$29,Teuerung!$D$4:$D$29)="",0,LOOKUP(YEAR(C638),Teuerung!$A$4:$A$29,Teuerung!$D$4:$D$29)))</f>
        <v>0.29999999999999999</v>
      </c>
      <c r="AF638" s="7">
        <f t="shared" ca="1" si="14"/>
        <v>963.2349999999999</v>
      </c>
      <c r="AG638" s="2"/>
      <c r="AH638" s="1"/>
      <c r="AI638" s="1"/>
    </row>
    <row r="639">
      <c r="A639" s="2"/>
      <c r="B639" s="2"/>
      <c r="C639" s="3">
        <v>41017</v>
      </c>
      <c r="D639" s="1"/>
      <c r="E639" s="4" t="s">
        <v>51</v>
      </c>
      <c r="H639" s="4" t="s">
        <v>51</v>
      </c>
      <c r="K639" s="6">
        <v>0.29999999999999999</v>
      </c>
      <c r="L639" s="6">
        <v>0.80000000000000004</v>
      </c>
      <c r="M639" s="6">
        <v>4.6699999999999999</v>
      </c>
      <c r="N639" s="7">
        <v>4652</v>
      </c>
      <c r="P639" s="1">
        <v>1</v>
      </c>
      <c r="Q639" s="2" t="s">
        <v>53</v>
      </c>
      <c r="R639" s="4" t="s">
        <v>51</v>
      </c>
      <c r="T639" s="7">
        <v>2661</v>
      </c>
      <c r="U639" s="8">
        <v>0.27000000000000002</v>
      </c>
      <c r="W639" s="7">
        <f>IF(R639="","",(T639*(1-U639)*(1+AE639))+V639)</f>
        <v>2525.2890000000002</v>
      </c>
      <c r="Z639" s="9" t="str">
        <f>IF(S639="","",(X639*(1-Y639)*(1+AE639)))</f>
        <v/>
      </c>
      <c r="AA639" s="64">
        <f>IF(Eingabe!G639="x",libCalc!A639,IF(Eingabe!H639="x",libCalc!B639,IF(Eingabe!I639="x",libCalc!C639,"")))</f>
        <v>0.23999999999999999</v>
      </c>
      <c r="AB639" s="5">
        <f>IF(AA639="","",AA639*M639)</f>
        <v>1.1208</v>
      </c>
      <c r="AC639" s="10">
        <f>IF(AA639="","",N639*1000/(AA639*1000000))</f>
        <v>19.383333333333333</v>
      </c>
      <c r="AD639" s="11">
        <f>IF(AB639="","",MAX(Z639,W639)/AB639)</f>
        <v>2253.1129550321202</v>
      </c>
      <c r="AE639" s="8">
        <f ca="1">IF(N639="","",IF(LOOKUP(YEAR(C639),Teuerung!$A$4:$A$29,Teuerung!$D$4:$D$29)="",0,LOOKUP(YEAR(C639),Teuerung!$A$4:$A$29,Teuerung!$D$4:$D$29)))</f>
        <v>0.29999999999999999</v>
      </c>
      <c r="AF639" s="7">
        <f t="shared" ca="1" si="14"/>
        <v>2525.2890000000002</v>
      </c>
      <c r="AG639" s="2"/>
      <c r="AH639" s="1"/>
      <c r="AI639" s="1"/>
    </row>
    <row r="640">
      <c r="A640" s="2"/>
      <c r="B640" s="2"/>
      <c r="C640" s="3">
        <v>41017</v>
      </c>
      <c r="D640" s="1"/>
      <c r="E640" s="4" t="s">
        <v>51</v>
      </c>
      <c r="H640" s="4" t="s">
        <v>51</v>
      </c>
      <c r="K640" s="6">
        <v>0.29999999999999999</v>
      </c>
      <c r="L640" s="6">
        <v>0.29999999999999999</v>
      </c>
      <c r="M640" s="6">
        <v>4.7999999999999998</v>
      </c>
      <c r="N640" s="7">
        <v>5641</v>
      </c>
      <c r="P640" s="1">
        <v>1</v>
      </c>
      <c r="Q640" s="2" t="s">
        <v>53</v>
      </c>
      <c r="R640" s="4" t="s">
        <v>51</v>
      </c>
      <c r="T640" s="7">
        <v>2486</v>
      </c>
      <c r="U640" s="8">
        <v>0.27000000000000002</v>
      </c>
      <c r="W640" s="7">
        <f>IF(R640="","",(T640*(1-U640)*(1+AE640))+V640)</f>
        <v>2359.2139999999999</v>
      </c>
      <c r="Z640" s="9" t="str">
        <f>IF(S640="","",(X640*(1-Y640)*(1+AE640)))</f>
        <v/>
      </c>
      <c r="AA640" s="64">
        <f>IF(Eingabe!G640="x",libCalc!A640,IF(Eingabe!H640="x",libCalc!B640,IF(Eingabe!I640="x",libCalc!C640,"")))</f>
        <v>0.089999999999999997</v>
      </c>
      <c r="AB640" s="5">
        <f>IF(AA640="","",AA640*M640)</f>
        <v>0.432</v>
      </c>
      <c r="AC640" s="10">
        <f>IF(AA640="","",N640*1000/(AA640*1000000))</f>
        <v>62.677777777777777</v>
      </c>
      <c r="AD640" s="11">
        <f>IF(AB640="","",MAX(Z640,W640)/AB640)</f>
        <v>5461.1435185185182</v>
      </c>
      <c r="AE640" s="8">
        <f ca="1">IF(N640="","",IF(LOOKUP(YEAR(C640),Teuerung!$A$4:$A$29,Teuerung!$D$4:$D$29)="",0,LOOKUP(YEAR(C640),Teuerung!$A$4:$A$29,Teuerung!$D$4:$D$29)))</f>
        <v>0.29999999999999999</v>
      </c>
      <c r="AF640" s="7">
        <f t="shared" ca="1" si="14"/>
        <v>2359.2139999999999</v>
      </c>
      <c r="AG640" s="2"/>
      <c r="AH640" s="1"/>
      <c r="AI640" s="1"/>
    </row>
    <row r="641">
      <c r="A641" s="2"/>
      <c r="B641" s="2"/>
      <c r="C641" s="3">
        <v>41017</v>
      </c>
      <c r="D641" s="1"/>
      <c r="E641" s="4" t="s">
        <v>51</v>
      </c>
      <c r="H641" s="4" t="s">
        <v>51</v>
      </c>
      <c r="K641" s="6">
        <v>0.29999999999999999</v>
      </c>
      <c r="L641" s="6">
        <v>0.29999999999999999</v>
      </c>
      <c r="M641" s="6">
        <v>4.7999999999999998</v>
      </c>
      <c r="N641" s="7">
        <v>6077</v>
      </c>
      <c r="P641" s="1">
        <v>1</v>
      </c>
      <c r="Q641" s="2" t="s">
        <v>53</v>
      </c>
      <c r="R641" s="4" t="s">
        <v>51</v>
      </c>
      <c r="T641" s="7">
        <v>2486</v>
      </c>
      <c r="U641" s="8">
        <v>0.27000000000000002</v>
      </c>
      <c r="W641" s="7">
        <f>IF(R641="","",(T641*(1-U641)*(1+AE641))+V641)</f>
        <v>2359.2139999999999</v>
      </c>
      <c r="Z641" s="9" t="str">
        <f>IF(S641="","",(X641*(1-Y641)*(1+AE641)))</f>
        <v/>
      </c>
      <c r="AA641" s="64">
        <f>IF(Eingabe!G641="x",libCalc!A641,IF(Eingabe!H641="x",libCalc!B641,IF(Eingabe!I641="x",libCalc!C641,"")))</f>
        <v>0.089999999999999997</v>
      </c>
      <c r="AB641" s="5">
        <f>IF(AA641="","",AA641*M641)</f>
        <v>0.432</v>
      </c>
      <c r="AC641" s="10">
        <f>IF(AA641="","",N641*1000/(AA641*1000000))</f>
        <v>67.522222222222226</v>
      </c>
      <c r="AD641" s="11">
        <f>IF(AB641="","",MAX(Z641,W641)/AB641)</f>
        <v>5461.1435185185182</v>
      </c>
      <c r="AE641" s="8">
        <f ca="1">IF(N641="","",IF(LOOKUP(YEAR(C641),Teuerung!$A$4:$A$29,Teuerung!$D$4:$D$29)="",0,LOOKUP(YEAR(C641),Teuerung!$A$4:$A$29,Teuerung!$D$4:$D$29)))</f>
        <v>0.29999999999999999</v>
      </c>
      <c r="AF641" s="7">
        <f t="shared" ca="1" si="14"/>
        <v>2359.2139999999999</v>
      </c>
      <c r="AG641" s="2"/>
      <c r="AH641" s="1"/>
      <c r="AI641" s="1"/>
    </row>
    <row r="642">
      <c r="A642" s="2"/>
      <c r="B642" s="2"/>
      <c r="C642" s="3">
        <v>41017</v>
      </c>
      <c r="D642" s="1"/>
      <c r="E642" s="4" t="s">
        <v>51</v>
      </c>
      <c r="H642" s="4" t="s">
        <v>51</v>
      </c>
      <c r="K642" s="6">
        <v>0.29999999999999999</v>
      </c>
      <c r="L642" s="6">
        <v>0.29999999999999999</v>
      </c>
      <c r="M642" s="6">
        <v>4.7000000000000002</v>
      </c>
      <c r="N642" s="7">
        <v>3550</v>
      </c>
      <c r="P642" s="1">
        <v>1</v>
      </c>
      <c r="Q642" s="2" t="s">
        <v>53</v>
      </c>
      <c r="R642" s="4" t="s">
        <v>51</v>
      </c>
      <c r="T642" s="7">
        <v>1329</v>
      </c>
      <c r="U642" s="8">
        <v>0.27000000000000002</v>
      </c>
      <c r="W642" s="7">
        <f>IF(R642="","",(T642*(1-U642)*(1+AE642))+V642)</f>
        <v>1261.221</v>
      </c>
      <c r="Z642" s="9" t="str">
        <f>IF(S642="","",(X642*(1-Y642)*(1+AE642)))</f>
        <v/>
      </c>
      <c r="AA642" s="64">
        <f>IF(Eingabe!G642="x",libCalc!A642,IF(Eingabe!H642="x",libCalc!B642,IF(Eingabe!I642="x",libCalc!C642,"")))</f>
        <v>0.089999999999999997</v>
      </c>
      <c r="AB642" s="5">
        <f>IF(AA642="","",AA642*M642)</f>
        <v>0.42299999999999999</v>
      </c>
      <c r="AC642" s="10">
        <f>IF(AA642="","",N642*1000/(AA642*1000000))</f>
        <v>39.444444444444443</v>
      </c>
      <c r="AD642" s="11">
        <f>IF(AB642="","",MAX(Z642,W642)/AB642)</f>
        <v>2981.6099290780144</v>
      </c>
      <c r="AE642" s="8">
        <f ca="1">IF(N642="","",IF(LOOKUP(YEAR(C642),Teuerung!$A$4:$A$29,Teuerung!$D$4:$D$29)="",0,LOOKUP(YEAR(C642),Teuerung!$A$4:$A$29,Teuerung!$D$4:$D$29)))</f>
        <v>0.29999999999999999</v>
      </c>
      <c r="AF642" s="7">
        <f t="shared" ca="1" si="14"/>
        <v>1261.221</v>
      </c>
      <c r="AG642" s="2"/>
      <c r="AH642" s="1"/>
      <c r="AI642" s="1"/>
    </row>
    <row r="643">
      <c r="A643" s="2"/>
      <c r="B643" s="2"/>
      <c r="C643" s="3">
        <v>41017</v>
      </c>
      <c r="D643" s="1"/>
      <c r="E643" s="4" t="s">
        <v>51</v>
      </c>
      <c r="H643" s="4" t="s">
        <v>51</v>
      </c>
      <c r="K643" s="6">
        <v>0.29999999999999999</v>
      </c>
      <c r="L643" s="6">
        <v>0.29999999999999999</v>
      </c>
      <c r="M643" s="6">
        <v>4.7000000000000002</v>
      </c>
      <c r="N643" s="7">
        <v>2110</v>
      </c>
      <c r="P643" s="1">
        <v>1</v>
      </c>
      <c r="Q643" s="2" t="s">
        <v>53</v>
      </c>
      <c r="R643" s="4" t="s">
        <v>51</v>
      </c>
      <c r="T643" s="7">
        <v>852</v>
      </c>
      <c r="U643" s="8">
        <v>0.27000000000000002</v>
      </c>
      <c r="W643" s="7">
        <f>IF(R643="","",(T643*(1-U643)*(1+AE643))+V643)</f>
        <v>808.54800000000012</v>
      </c>
      <c r="Z643" s="9" t="str">
        <f>IF(S643="","",(X643*(1-Y643)*(1+AE643)))</f>
        <v/>
      </c>
      <c r="AA643" s="64">
        <f>IF(Eingabe!G643="x",libCalc!A643,IF(Eingabe!H643="x",libCalc!B643,IF(Eingabe!I643="x",libCalc!C643,"")))</f>
        <v>0.089999999999999997</v>
      </c>
      <c r="AB643" s="5">
        <f>IF(AA643="","",AA643*M643)</f>
        <v>0.42299999999999999</v>
      </c>
      <c r="AC643" s="10">
        <f>IF(AA643="","",N643*1000/(AA643*1000000))</f>
        <v>23.444444444444443</v>
      </c>
      <c r="AD643" s="11">
        <f>IF(AB643="","",MAX(Z643,W643)/AB643)</f>
        <v>1911.4609929078017</v>
      </c>
      <c r="AE643" s="8">
        <f ca="1">IF(N643="","",IF(LOOKUP(YEAR(C643),Teuerung!$A$4:$A$29,Teuerung!$D$4:$D$29)="",0,LOOKUP(YEAR(C643),Teuerung!$A$4:$A$29,Teuerung!$D$4:$D$29)))</f>
        <v>0.29999999999999999</v>
      </c>
      <c r="AF643" s="7">
        <f t="shared" ca="1" si="14"/>
        <v>808.54800000000012</v>
      </c>
      <c r="AG643" s="2"/>
      <c r="AH643" s="1"/>
      <c r="AI643" s="1"/>
    </row>
    <row r="644">
      <c r="A644" s="2"/>
      <c r="B644" s="2"/>
      <c r="C644" s="3">
        <v>41017</v>
      </c>
      <c r="D644" s="1"/>
      <c r="E644" s="4" t="s">
        <v>51</v>
      </c>
      <c r="H644" s="4" t="s">
        <v>51</v>
      </c>
      <c r="K644" s="6">
        <v>0.29999999999999999</v>
      </c>
      <c r="L644" s="6">
        <v>0.29999999999999999</v>
      </c>
      <c r="M644" s="6">
        <v>4.7000000000000002</v>
      </c>
      <c r="N644" s="7">
        <v>1534</v>
      </c>
      <c r="P644" s="1">
        <v>1</v>
      </c>
      <c r="Q644" s="2" t="s">
        <v>53</v>
      </c>
      <c r="R644" s="4" t="s">
        <v>51</v>
      </c>
      <c r="T644" s="7">
        <v>852</v>
      </c>
      <c r="U644" s="8">
        <v>0.27000000000000002</v>
      </c>
      <c r="W644" s="7">
        <f>IF(R644="","",(T644*(1-U644)*(1+AE644))+V644)</f>
        <v>808.54800000000012</v>
      </c>
      <c r="Z644" s="9" t="str">
        <f>IF(S644="","",(X644*(1-Y644)*(1+AE644)))</f>
        <v/>
      </c>
      <c r="AA644" s="64">
        <f>IF(Eingabe!G644="x",libCalc!A644,IF(Eingabe!H644="x",libCalc!B644,IF(Eingabe!I644="x",libCalc!C644,"")))</f>
        <v>0.089999999999999997</v>
      </c>
      <c r="AB644" s="5">
        <f>IF(AA644="","",AA644*M644)</f>
        <v>0.42299999999999999</v>
      </c>
      <c r="AC644" s="10">
        <f>IF(AA644="","",N644*1000/(AA644*1000000))</f>
        <v>17.044444444444444</v>
      </c>
      <c r="AD644" s="11">
        <f>IF(AB644="","",MAX(Z644,W644)/AB644)</f>
        <v>1911.4609929078017</v>
      </c>
      <c r="AE644" s="8">
        <f ca="1">IF(N644="","",IF(LOOKUP(YEAR(C644),Teuerung!$A$4:$A$29,Teuerung!$D$4:$D$29)="",0,LOOKUP(YEAR(C644),Teuerung!$A$4:$A$29,Teuerung!$D$4:$D$29)))</f>
        <v>0.29999999999999999</v>
      </c>
      <c r="AF644" s="7">
        <f t="shared" ca="1" si="14"/>
        <v>808.54800000000012</v>
      </c>
      <c r="AG644" s="2"/>
      <c r="AH644" s="1"/>
      <c r="AI644" s="1"/>
    </row>
    <row r="645">
      <c r="A645" s="2"/>
      <c r="B645" s="2"/>
      <c r="C645" s="3">
        <v>41017</v>
      </c>
      <c r="D645" s="1"/>
      <c r="E645" s="4" t="s">
        <v>51</v>
      </c>
      <c r="H645" s="4" t="s">
        <v>51</v>
      </c>
      <c r="K645" s="6">
        <v>0.29999999999999999</v>
      </c>
      <c r="L645" s="6">
        <v>0.29999999999999999</v>
      </c>
      <c r="M645" s="6">
        <v>4.7000000000000002</v>
      </c>
      <c r="N645" s="7">
        <v>678</v>
      </c>
      <c r="P645" s="1">
        <v>1</v>
      </c>
      <c r="Q645" s="2" t="s">
        <v>53</v>
      </c>
      <c r="R645" s="4" t="s">
        <v>51</v>
      </c>
      <c r="T645" s="7">
        <v>852</v>
      </c>
      <c r="U645" s="8">
        <v>0.27000000000000002</v>
      </c>
      <c r="W645" s="7">
        <f>IF(R645="","",(T645*(1-U645)*(1+AE645))+V645)</f>
        <v>808.54800000000012</v>
      </c>
      <c r="Z645" s="9" t="str">
        <f>IF(S645="","",(X645*(1-Y645)*(1+AE645)))</f>
        <v/>
      </c>
      <c r="AA645" s="64">
        <f>IF(Eingabe!G645="x",libCalc!A645,IF(Eingabe!H645="x",libCalc!B645,IF(Eingabe!I645="x",libCalc!C645,"")))</f>
        <v>0.089999999999999997</v>
      </c>
      <c r="AB645" s="5">
        <f>IF(AA645="","",AA645*M645)</f>
        <v>0.42299999999999999</v>
      </c>
      <c r="AC645" s="10">
        <f>IF(AA645="","",N645*1000/(AA645*1000000))</f>
        <v>7.5333333333333332</v>
      </c>
      <c r="AD645" s="11">
        <f>IF(AB645="","",MAX(Z645,W645)/AB645)</f>
        <v>1911.4609929078017</v>
      </c>
      <c r="AE645" s="8">
        <f ca="1">IF(N645="","",IF(LOOKUP(YEAR(C645),Teuerung!$A$4:$A$29,Teuerung!$D$4:$D$29)="",0,LOOKUP(YEAR(C645),Teuerung!$A$4:$A$29,Teuerung!$D$4:$D$29)))</f>
        <v>0.29999999999999999</v>
      </c>
      <c r="AF645" s="7">
        <f t="shared" ca="1" si="14"/>
        <v>808.54800000000012</v>
      </c>
      <c r="AG645" s="2"/>
      <c r="AH645" s="1"/>
      <c r="AI645" s="1"/>
    </row>
    <row r="646">
      <c r="A646" s="2"/>
      <c r="B646" s="2"/>
      <c r="C646" s="3">
        <v>41017</v>
      </c>
      <c r="D646" s="1"/>
      <c r="E646" s="4" t="s">
        <v>51</v>
      </c>
      <c r="H646" s="4" t="s">
        <v>51</v>
      </c>
      <c r="K646" s="6">
        <v>0.29999999999999999</v>
      </c>
      <c r="L646" s="6">
        <v>0.29999999999999999</v>
      </c>
      <c r="M646" s="6">
        <v>4.7000000000000002</v>
      </c>
      <c r="N646" s="7">
        <v>1121</v>
      </c>
      <c r="P646" s="1">
        <v>1</v>
      </c>
      <c r="Q646" s="2" t="s">
        <v>53</v>
      </c>
      <c r="R646" s="4" t="s">
        <v>51</v>
      </c>
      <c r="T646" s="7">
        <v>852</v>
      </c>
      <c r="U646" s="8">
        <v>0.27000000000000002</v>
      </c>
      <c r="W646" s="7">
        <f>IF(R646="","",(T646*(1-U646)*(1+AE646))+V646)</f>
        <v>808.54800000000012</v>
      </c>
      <c r="Z646" s="9" t="str">
        <f>IF(S646="","",(X646*(1-Y646)*(1+AE646)))</f>
        <v/>
      </c>
      <c r="AA646" s="64">
        <f>IF(Eingabe!G646="x",libCalc!A646,IF(Eingabe!H646="x",libCalc!B646,IF(Eingabe!I646="x",libCalc!C646,"")))</f>
        <v>0.089999999999999997</v>
      </c>
      <c r="AB646" s="5">
        <f>IF(AA646="","",AA646*M646)</f>
        <v>0.42299999999999999</v>
      </c>
      <c r="AC646" s="10">
        <f>IF(AA646="","",N646*1000/(AA646*1000000))</f>
        <v>12.455555555555556</v>
      </c>
      <c r="AD646" s="11">
        <f>IF(AB646="","",MAX(Z646,W646)/AB646)</f>
        <v>1911.4609929078017</v>
      </c>
      <c r="AE646" s="8">
        <f ca="1">IF(N646="","",IF(LOOKUP(YEAR(C646),Teuerung!$A$4:$A$29,Teuerung!$D$4:$D$29)="",0,LOOKUP(YEAR(C646),Teuerung!$A$4:$A$29,Teuerung!$D$4:$D$29)))</f>
        <v>0.29999999999999999</v>
      </c>
      <c r="AF646" s="7">
        <f t="shared" ca="1" si="14"/>
        <v>808.54800000000012</v>
      </c>
      <c r="AG646" s="2"/>
      <c r="AH646" s="1"/>
      <c r="AI646" s="1"/>
    </row>
    <row r="647">
      <c r="A647" s="2"/>
      <c r="B647" s="2"/>
      <c r="C647" s="3">
        <v>41017</v>
      </c>
      <c r="D647" s="1"/>
      <c r="E647" s="4" t="s">
        <v>51</v>
      </c>
      <c r="H647" s="4" t="s">
        <v>51</v>
      </c>
      <c r="K647" s="6">
        <v>0.29999999999999999</v>
      </c>
      <c r="L647" s="6">
        <v>0.29999999999999999</v>
      </c>
      <c r="M647" s="6">
        <v>4.7000000000000002</v>
      </c>
      <c r="N647" s="7">
        <v>1482</v>
      </c>
      <c r="P647" s="1">
        <v>1</v>
      </c>
      <c r="Q647" s="2" t="s">
        <v>53</v>
      </c>
      <c r="R647" s="4" t="s">
        <v>51</v>
      </c>
      <c r="T647" s="7">
        <v>852</v>
      </c>
      <c r="U647" s="8">
        <v>0.27000000000000002</v>
      </c>
      <c r="W647" s="7">
        <f>IF(R647="","",(T647*(1-U647)*(1+AE647))+V647)</f>
        <v>808.54800000000012</v>
      </c>
      <c r="Z647" s="9" t="str">
        <f>IF(S647="","",(X647*(1-Y647)*(1+AE647)))</f>
        <v/>
      </c>
      <c r="AA647" s="64">
        <f>IF(Eingabe!G647="x",libCalc!A647,IF(Eingabe!H647="x",libCalc!B647,IF(Eingabe!I647="x",libCalc!C647,"")))</f>
        <v>0.089999999999999997</v>
      </c>
      <c r="AB647" s="5">
        <f>IF(AA647="","",AA647*M647)</f>
        <v>0.42299999999999999</v>
      </c>
      <c r="AC647" s="10">
        <f>IF(AA647="","",N647*1000/(AA647*1000000))</f>
        <v>16.466666666666665</v>
      </c>
      <c r="AD647" s="11">
        <f>IF(AB647="","",MAX(Z647,W647)/AB647)</f>
        <v>1911.4609929078017</v>
      </c>
      <c r="AE647" s="8">
        <f ca="1">IF(N647="","",IF(LOOKUP(YEAR(C647),Teuerung!$A$4:$A$29,Teuerung!$D$4:$D$29)="",0,LOOKUP(YEAR(C647),Teuerung!$A$4:$A$29,Teuerung!$D$4:$D$29)))</f>
        <v>0.29999999999999999</v>
      </c>
      <c r="AF647" s="7">
        <f t="shared" ca="1" si="14"/>
        <v>808.54800000000012</v>
      </c>
      <c r="AG647" s="2"/>
      <c r="AH647" s="1"/>
      <c r="AI647" s="1"/>
    </row>
    <row r="648">
      <c r="A648" s="2"/>
      <c r="B648" s="2"/>
      <c r="C648" s="3">
        <v>41017</v>
      </c>
      <c r="D648" s="1"/>
      <c r="E648" s="4" t="s">
        <v>51</v>
      </c>
      <c r="I648" s="4" t="s">
        <v>51</v>
      </c>
      <c r="K648" s="6">
        <v>0.27000000000000002</v>
      </c>
      <c r="L648" s="6">
        <v>0.47999999999999998</v>
      </c>
      <c r="M648" s="6">
        <v>4.6200000000000001</v>
      </c>
      <c r="N648" s="7">
        <v>2791</v>
      </c>
      <c r="P648" s="1">
        <v>1</v>
      </c>
      <c r="Q648" s="2" t="s">
        <v>53</v>
      </c>
      <c r="R648" s="4" t="s">
        <v>51</v>
      </c>
      <c r="T648" s="7">
        <v>1007</v>
      </c>
      <c r="U648" s="8">
        <v>0.27000000000000002</v>
      </c>
      <c r="W648" s="7">
        <f>IF(R648="","",(T648*(1-U648)*(1+AE648))+V648)</f>
        <v>955.64300000000003</v>
      </c>
      <c r="Z648" s="9" t="str">
        <f>IF(S648="","",(X648*(1-Y648)*(1+AE648)))</f>
        <v/>
      </c>
      <c r="AA648" s="64">
        <f>IF(Eingabe!G648="x",libCalc!A648,IF(Eingabe!H648="x",libCalc!B648,IF(Eingabe!I648="x",libCalc!C648,"")))</f>
        <v>0.12959999999999999</v>
      </c>
      <c r="AB648" s="5">
        <f>IF(AA648="","",AA648*M648)</f>
        <v>0.59875199999999995</v>
      </c>
      <c r="AC648" s="10">
        <f>IF(AA648="","",N648*1000/(AA648*1000000))</f>
        <v>21.535493827160494</v>
      </c>
      <c r="AD648" s="11">
        <f>IF(AB648="","",MAX(Z648,W648)/AB648)</f>
        <v>1596.0581342525788</v>
      </c>
      <c r="AE648" s="8">
        <f ca="1">IF(N648="","",IF(LOOKUP(YEAR(C648),Teuerung!$A$4:$A$29,Teuerung!$D$4:$D$29)="",0,LOOKUP(YEAR(C648),Teuerung!$A$4:$A$29,Teuerung!$D$4:$D$29)))</f>
        <v>0.29999999999999999</v>
      </c>
      <c r="AF648" s="7">
        <f t="shared" ca="1" si="14"/>
        <v>955.64300000000003</v>
      </c>
      <c r="AG648" s="2"/>
      <c r="AH648" s="1"/>
      <c r="AI648" s="1"/>
    </row>
    <row r="649">
      <c r="A649" s="2"/>
      <c r="B649" s="2"/>
      <c r="C649" s="3">
        <v>41017</v>
      </c>
      <c r="D649" s="1"/>
      <c r="E649" s="4" t="s">
        <v>51</v>
      </c>
      <c r="H649" s="4" t="s">
        <v>51</v>
      </c>
      <c r="K649" s="6">
        <v>0.29999999999999999</v>
      </c>
      <c r="L649" s="6">
        <v>0.80000000000000004</v>
      </c>
      <c r="M649" s="6">
        <v>4.7300000000000004</v>
      </c>
      <c r="N649" s="7">
        <v>4666</v>
      </c>
      <c r="P649" s="1">
        <v>1</v>
      </c>
      <c r="Q649" s="2" t="s">
        <v>53</v>
      </c>
      <c r="R649" s="4" t="s">
        <v>51</v>
      </c>
      <c r="T649" s="7">
        <v>2685</v>
      </c>
      <c r="U649" s="8">
        <v>0.27000000000000002</v>
      </c>
      <c r="W649" s="7">
        <f>IF(R649="","",(T649*(1-U649)*(1+AE649))+V649)</f>
        <v>2548.0650000000001</v>
      </c>
      <c r="Z649" s="9" t="str">
        <f>IF(S649="","",(X649*(1-Y649)*(1+AE649)))</f>
        <v/>
      </c>
      <c r="AA649" s="64">
        <f>IF(Eingabe!G649="x",libCalc!A649,IF(Eingabe!H649="x",libCalc!B649,IF(Eingabe!I649="x",libCalc!C649,"")))</f>
        <v>0.23999999999999999</v>
      </c>
      <c r="AB649" s="5">
        <f>IF(AA649="","",AA649*M649)</f>
        <v>1.1352</v>
      </c>
      <c r="AC649" s="10">
        <f>IF(AA649="","",N649*1000/(AA649*1000000))</f>
        <v>19.441666666666666</v>
      </c>
      <c r="AD649" s="11">
        <f>IF(AB649="","",MAX(Z649,W649)/AB649)</f>
        <v>2244.5956659619451</v>
      </c>
      <c r="AE649" s="8">
        <f ca="1">IF(N649="","",IF(LOOKUP(YEAR(C649),Teuerung!$A$4:$A$29,Teuerung!$D$4:$D$29)="",0,LOOKUP(YEAR(C649),Teuerung!$A$4:$A$29,Teuerung!$D$4:$D$29)))</f>
        <v>0.29999999999999999</v>
      </c>
      <c r="AF649" s="7">
        <f t="shared" ca="1" si="14"/>
        <v>2548.0650000000001</v>
      </c>
      <c r="AG649" s="2"/>
      <c r="AH649" s="1"/>
      <c r="AI649" s="1"/>
    </row>
    <row r="650">
      <c r="A650" s="2"/>
      <c r="B650" s="2"/>
      <c r="C650" s="3">
        <v>41017</v>
      </c>
      <c r="D650" s="1"/>
      <c r="E650" s="4" t="s">
        <v>51</v>
      </c>
      <c r="H650" s="4" t="s">
        <v>51</v>
      </c>
      <c r="K650" s="6">
        <v>0.29999999999999999</v>
      </c>
      <c r="L650" s="6">
        <v>0.29999999999999999</v>
      </c>
      <c r="M650" s="6">
        <v>5.3499999999999996</v>
      </c>
      <c r="N650" s="7">
        <v>4104</v>
      </c>
      <c r="P650" s="1">
        <v>1</v>
      </c>
      <c r="Q650" s="2" t="s">
        <v>53</v>
      </c>
      <c r="R650" s="4" t="s">
        <v>51</v>
      </c>
      <c r="T650" s="7">
        <v>1879</v>
      </c>
      <c r="U650" s="8">
        <v>0.27000000000000002</v>
      </c>
      <c r="W650" s="7">
        <f>IF(R650="","",(T650*(1-U650)*(1+AE650))+V650)</f>
        <v>1783.171</v>
      </c>
      <c r="Z650" s="9" t="str">
        <f>IF(S650="","",(X650*(1-Y650)*(1+AE650)))</f>
        <v/>
      </c>
      <c r="AA650" s="64">
        <f>IF(Eingabe!G650="x",libCalc!A650,IF(Eingabe!H650="x",libCalc!B650,IF(Eingabe!I650="x",libCalc!C650,"")))</f>
        <v>0.089999999999999997</v>
      </c>
      <c r="AB650" s="5">
        <f>IF(AA650="","",AA650*M650)</f>
        <v>0.48149999999999993</v>
      </c>
      <c r="AC650" s="10">
        <f>IF(AA650="","",N650*1000/(AA650*1000000))</f>
        <v>45.600000000000001</v>
      </c>
      <c r="AD650" s="11">
        <f>IF(AB650="","",MAX(Z650,W650)/AB650)</f>
        <v>3703.3665628245076</v>
      </c>
      <c r="AE650" s="8">
        <f ca="1">IF(N650="","",IF(LOOKUP(YEAR(C650),Teuerung!$A$4:$A$29,Teuerung!$D$4:$D$29)="",0,LOOKUP(YEAR(C650),Teuerung!$A$4:$A$29,Teuerung!$D$4:$D$29)))</f>
        <v>0.29999999999999999</v>
      </c>
      <c r="AF650" s="7">
        <f t="shared" ca="1" si="14"/>
        <v>1783.171</v>
      </c>
      <c r="AG650" s="2"/>
      <c r="AH650" s="1"/>
      <c r="AI650" s="1"/>
    </row>
    <row r="651">
      <c r="A651" s="2"/>
      <c r="B651" s="2"/>
      <c r="C651" s="3">
        <v>41017</v>
      </c>
      <c r="D651" s="1"/>
      <c r="E651" s="4" t="s">
        <v>51</v>
      </c>
      <c r="H651" s="4" t="s">
        <v>51</v>
      </c>
      <c r="K651" s="6">
        <v>0.29999999999999999</v>
      </c>
      <c r="L651" s="6">
        <v>0.29999999999999999</v>
      </c>
      <c r="M651" s="6">
        <v>4.8399999999999999</v>
      </c>
      <c r="N651" s="7">
        <v>5814</v>
      </c>
      <c r="P651" s="1">
        <v>1</v>
      </c>
      <c r="Q651" s="2" t="s">
        <v>53</v>
      </c>
      <c r="R651" s="4" t="s">
        <v>51</v>
      </c>
      <c r="T651" s="7">
        <v>2502</v>
      </c>
      <c r="U651" s="8">
        <v>0.27000000000000002</v>
      </c>
      <c r="W651" s="7">
        <f>IF(R651="","",(T651*(1-U651)*(1+AE651))+V651)</f>
        <v>2374.3980000000001</v>
      </c>
      <c r="Z651" s="9" t="str">
        <f>IF(S651="","",(X651*(1-Y651)*(1+AE651)))</f>
        <v/>
      </c>
      <c r="AA651" s="64">
        <f>IF(Eingabe!G651="x",libCalc!A651,IF(Eingabe!H651="x",libCalc!B651,IF(Eingabe!I651="x",libCalc!C651,"")))</f>
        <v>0.089999999999999997</v>
      </c>
      <c r="AB651" s="5">
        <f>IF(AA651="","",AA651*M651)</f>
        <v>0.43559999999999999</v>
      </c>
      <c r="AC651" s="10">
        <f>IF(AA651="","",N651*1000/(AA651*1000000))</f>
        <v>64.599999999999994</v>
      </c>
      <c r="AD651" s="11">
        <f>IF(AB651="","",MAX(Z651,W651)/AB651)</f>
        <v>5450.8677685950415</v>
      </c>
      <c r="AE651" s="8">
        <f ca="1">IF(N651="","",IF(LOOKUP(YEAR(C651),Teuerung!$A$4:$A$29,Teuerung!$D$4:$D$29)="",0,LOOKUP(YEAR(C651),Teuerung!$A$4:$A$29,Teuerung!$D$4:$D$29)))</f>
        <v>0.29999999999999999</v>
      </c>
      <c r="AF651" s="7">
        <f t="shared" ca="1" si="14"/>
        <v>2374.3980000000001</v>
      </c>
      <c r="AG651" s="2"/>
      <c r="AH651" s="1"/>
      <c r="AI651" s="1"/>
    </row>
    <row r="652">
      <c r="A652" s="2"/>
      <c r="B652" s="2"/>
      <c r="C652" s="3">
        <v>41017</v>
      </c>
      <c r="D652" s="1"/>
      <c r="E652" s="4" t="s">
        <v>51</v>
      </c>
      <c r="H652" s="4" t="s">
        <v>51</v>
      </c>
      <c r="K652" s="6">
        <v>0.29999999999999999</v>
      </c>
      <c r="L652" s="6">
        <v>0.29999999999999999</v>
      </c>
      <c r="M652" s="6">
        <v>5.3499999999999996</v>
      </c>
      <c r="N652" s="7">
        <v>4693</v>
      </c>
      <c r="P652" s="1">
        <v>1</v>
      </c>
      <c r="Q652" s="2" t="s">
        <v>53</v>
      </c>
      <c r="R652" s="4" t="s">
        <v>51</v>
      </c>
      <c r="T652" s="7">
        <v>2378</v>
      </c>
      <c r="U652" s="8">
        <v>0.27000000000000002</v>
      </c>
      <c r="W652" s="7">
        <f>IF(R652="","",(T652*(1-U652)*(1+AE652))+V652)</f>
        <v>2256.7220000000002</v>
      </c>
      <c r="Z652" s="9" t="str">
        <f>IF(S652="","",(X652*(1-Y652)*(1+AE652)))</f>
        <v/>
      </c>
      <c r="AA652" s="64">
        <f>IF(Eingabe!G652="x",libCalc!A652,IF(Eingabe!H652="x",libCalc!B652,IF(Eingabe!I652="x",libCalc!C652,"")))</f>
        <v>0.089999999999999997</v>
      </c>
      <c r="AB652" s="5">
        <f>IF(AA652="","",AA652*M652)</f>
        <v>0.48149999999999993</v>
      </c>
      <c r="AC652" s="10">
        <f>IF(AA652="","",N652*1000/(AA652*1000000))</f>
        <v>52.144444444444446</v>
      </c>
      <c r="AD652" s="11">
        <f>IF(AB652="","",MAX(Z652,W652)/AB652)</f>
        <v>4686.8577362409151</v>
      </c>
      <c r="AE652" s="8">
        <f ca="1">IF(N652="","",IF(LOOKUP(YEAR(C652),Teuerung!$A$4:$A$29,Teuerung!$D$4:$D$29)="",0,LOOKUP(YEAR(C652),Teuerung!$A$4:$A$29,Teuerung!$D$4:$D$29)))</f>
        <v>0.29999999999999999</v>
      </c>
      <c r="AF652" s="7">
        <f t="shared" ca="1" si="14"/>
        <v>2256.7220000000002</v>
      </c>
      <c r="AG652" s="2"/>
      <c r="AH652" s="1"/>
      <c r="AI652" s="1"/>
    </row>
    <row r="653">
      <c r="A653" s="2"/>
      <c r="B653" s="2"/>
      <c r="C653" s="3">
        <v>41017</v>
      </c>
      <c r="D653" s="1"/>
      <c r="E653" s="4" t="s">
        <v>51</v>
      </c>
      <c r="H653" s="4" t="s">
        <v>51</v>
      </c>
      <c r="K653" s="6">
        <v>0.29999999999999999</v>
      </c>
      <c r="L653" s="6">
        <v>0.29999999999999999</v>
      </c>
      <c r="M653" s="6">
        <v>5.3499999999999996</v>
      </c>
      <c r="N653" s="7">
        <v>3968</v>
      </c>
      <c r="P653" s="1">
        <v>1</v>
      </c>
      <c r="Q653" s="2" t="s">
        <v>53</v>
      </c>
      <c r="R653" s="4" t="s">
        <v>51</v>
      </c>
      <c r="T653" s="7">
        <v>1851</v>
      </c>
      <c r="U653" s="8">
        <v>0.27000000000000002</v>
      </c>
      <c r="W653" s="7">
        <f>IF(R653="","",(T653*(1-U653)*(1+AE653))+V653)</f>
        <v>1756.5990000000002</v>
      </c>
      <c r="Z653" s="9" t="str">
        <f>IF(S653="","",(X653*(1-Y653)*(1+AE653)))</f>
        <v/>
      </c>
      <c r="AA653" s="64">
        <f>IF(Eingabe!G653="x",libCalc!A653,IF(Eingabe!H653="x",libCalc!B653,IF(Eingabe!I653="x",libCalc!C653,"")))</f>
        <v>0.089999999999999997</v>
      </c>
      <c r="AB653" s="5">
        <f>IF(AA653="","",AA653*M653)</f>
        <v>0.48149999999999993</v>
      </c>
      <c r="AC653" s="10">
        <f>IF(AA653="","",N653*1000/(AA653*1000000))</f>
        <v>44.088888888888889</v>
      </c>
      <c r="AD653" s="11">
        <f>IF(AB653="","",MAX(Z653,W653)/AB653)</f>
        <v>3648.1806853582561</v>
      </c>
      <c r="AE653" s="8">
        <f ca="1">IF(N653="","",IF(LOOKUP(YEAR(C653),Teuerung!$A$4:$A$29,Teuerung!$D$4:$D$29)="",0,LOOKUP(YEAR(C653),Teuerung!$A$4:$A$29,Teuerung!$D$4:$D$29)))</f>
        <v>0.29999999999999999</v>
      </c>
      <c r="AF653" s="7">
        <f t="shared" ca="1" si="14"/>
        <v>1756.5990000000002</v>
      </c>
      <c r="AG653" s="2"/>
      <c r="AH653" s="1"/>
      <c r="AI653" s="1"/>
    </row>
    <row r="654">
      <c r="A654" s="2"/>
      <c r="B654" s="2"/>
      <c r="C654" s="3">
        <v>41017</v>
      </c>
      <c r="D654" s="1"/>
      <c r="E654" s="4" t="s">
        <v>51</v>
      </c>
      <c r="H654" s="4" t="s">
        <v>51</v>
      </c>
      <c r="K654" s="6">
        <v>0.29999999999999999</v>
      </c>
      <c r="L654" s="6">
        <v>0.29999999999999999</v>
      </c>
      <c r="M654" s="6">
        <v>4.8200000000000003</v>
      </c>
      <c r="N654" s="7">
        <v>5835</v>
      </c>
      <c r="P654" s="1">
        <v>1</v>
      </c>
      <c r="Q654" s="2" t="s">
        <v>53</v>
      </c>
      <c r="R654" s="4" t="s">
        <v>51</v>
      </c>
      <c r="T654" s="7">
        <v>2502</v>
      </c>
      <c r="U654" s="8">
        <v>0.27000000000000002</v>
      </c>
      <c r="W654" s="7">
        <f>IF(R654="","",(T654*(1-U654)*(1+AE654))+V654)</f>
        <v>2374.3980000000001</v>
      </c>
      <c r="Z654" s="9" t="str">
        <f>IF(S654="","",(X654*(1-Y654)*(1+AE654)))</f>
        <v/>
      </c>
      <c r="AA654" s="64">
        <f>IF(Eingabe!G654="x",libCalc!A654,IF(Eingabe!H654="x",libCalc!B654,IF(Eingabe!I654="x",libCalc!C654,"")))</f>
        <v>0.089999999999999997</v>
      </c>
      <c r="AB654" s="5">
        <f>IF(AA654="","",AA654*M654)</f>
        <v>0.43380000000000002</v>
      </c>
      <c r="AC654" s="10">
        <f>IF(AA654="","",N654*1000/(AA654*1000000))</f>
        <v>64.833333333333329</v>
      </c>
      <c r="AD654" s="11">
        <f>IF(AB654="","",MAX(Z654,W654)/AB654)</f>
        <v>5473.485477178423</v>
      </c>
      <c r="AE654" s="8">
        <f ca="1">IF(N654="","",IF(LOOKUP(YEAR(C654),Teuerung!$A$4:$A$29,Teuerung!$D$4:$D$29)="",0,LOOKUP(YEAR(C654),Teuerung!$A$4:$A$29,Teuerung!$D$4:$D$29)))</f>
        <v>0.29999999999999999</v>
      </c>
      <c r="AF654" s="7">
        <f t="shared" ca="1" si="14"/>
        <v>2374.3980000000001</v>
      </c>
      <c r="AG654" s="2"/>
      <c r="AH654" s="1"/>
      <c r="AI654" s="1"/>
    </row>
    <row r="655">
      <c r="A655" s="2"/>
      <c r="B655" s="2"/>
      <c r="C655" s="3">
        <v>41017</v>
      </c>
      <c r="D655" s="1"/>
      <c r="E655" s="4" t="s">
        <v>51</v>
      </c>
      <c r="H655" s="4" t="s">
        <v>51</v>
      </c>
      <c r="K655" s="6">
        <v>0.29999999999999999</v>
      </c>
      <c r="L655" s="6">
        <v>0.29999999999999999</v>
      </c>
      <c r="M655" s="6">
        <v>4.7199999999999998</v>
      </c>
      <c r="N655" s="7">
        <v>3618</v>
      </c>
      <c r="P655" s="1">
        <v>1</v>
      </c>
      <c r="Q655" s="2" t="s">
        <v>53</v>
      </c>
      <c r="R655" s="4" t="s">
        <v>51</v>
      </c>
      <c r="T655" s="7">
        <v>1296</v>
      </c>
      <c r="U655" s="8">
        <v>0.27000000000000002</v>
      </c>
      <c r="W655" s="7">
        <f>IF(R655="","",(T655*(1-U655)*(1+AE655))+V655)</f>
        <v>1229.904</v>
      </c>
      <c r="Z655" s="9" t="str">
        <f>IF(S655="","",(X655*(1-Y655)*(1+AE655)))</f>
        <v/>
      </c>
      <c r="AA655" s="64">
        <f>IF(Eingabe!G655="x",libCalc!A655,IF(Eingabe!H655="x",libCalc!B655,IF(Eingabe!I655="x",libCalc!C655,"")))</f>
        <v>0.089999999999999997</v>
      </c>
      <c r="AB655" s="5">
        <f>IF(AA655="","",AA655*M655)</f>
        <v>0.42479999999999996</v>
      </c>
      <c r="AC655" s="10">
        <f>IF(AA655="","",N655*1000/(AA655*1000000))</f>
        <v>40.200000000000003</v>
      </c>
      <c r="AD655" s="11">
        <f>IF(AB655="","",MAX(Z655,W655)/AB655)</f>
        <v>2895.2542372881358</v>
      </c>
      <c r="AE655" s="8">
        <f ca="1">IF(N655="","",IF(LOOKUP(YEAR(C655),Teuerung!$A$4:$A$29,Teuerung!$D$4:$D$29)="",0,LOOKUP(YEAR(C655),Teuerung!$A$4:$A$29,Teuerung!$D$4:$D$29)))</f>
        <v>0.29999999999999999</v>
      </c>
      <c r="AF655" s="7">
        <f t="shared" ca="1" si="14"/>
        <v>1229.904</v>
      </c>
      <c r="AG655" s="2"/>
      <c r="AH655" s="1"/>
      <c r="AI655" s="1"/>
    </row>
    <row r="656">
      <c r="A656" s="2"/>
      <c r="B656" s="2"/>
      <c r="C656" s="3">
        <v>41017</v>
      </c>
      <c r="D656" s="1"/>
      <c r="E656" s="4" t="s">
        <v>51</v>
      </c>
      <c r="H656" s="4" t="s">
        <v>51</v>
      </c>
      <c r="K656" s="6">
        <v>0.29999999999999999</v>
      </c>
      <c r="L656" s="6">
        <v>0.29999999999999999</v>
      </c>
      <c r="M656" s="6">
        <v>4.7199999999999998</v>
      </c>
      <c r="N656" s="7">
        <v>2388</v>
      </c>
      <c r="P656" s="1">
        <v>1</v>
      </c>
      <c r="Q656" s="2" t="s">
        <v>53</v>
      </c>
      <c r="R656" s="4" t="s">
        <v>51</v>
      </c>
      <c r="T656" s="7">
        <v>877</v>
      </c>
      <c r="U656" s="8">
        <v>0.27000000000000002</v>
      </c>
      <c r="W656" s="7">
        <f>IF(R656="","",(T656*(1-U656)*(1+AE656))+V656)</f>
        <v>832.27300000000002</v>
      </c>
      <c r="Z656" s="9" t="str">
        <f>IF(S656="","",(X656*(1-Y656)*(1+AE656)))</f>
        <v/>
      </c>
      <c r="AA656" s="64">
        <f>IF(Eingabe!G656="x",libCalc!A656,IF(Eingabe!H656="x",libCalc!B656,IF(Eingabe!I656="x",libCalc!C656,"")))</f>
        <v>0.089999999999999997</v>
      </c>
      <c r="AB656" s="5">
        <f>IF(AA656="","",AA656*M656)</f>
        <v>0.42479999999999996</v>
      </c>
      <c r="AC656" s="10">
        <f>IF(AA656="","",N656*1000/(AA656*1000000))</f>
        <v>26.533333333333335</v>
      </c>
      <c r="AD656" s="11">
        <f>IF(AB656="","",MAX(Z656,W656)/AB656)</f>
        <v>1959.2113935969871</v>
      </c>
      <c r="AE656" s="8">
        <f ca="1">IF(N656="","",IF(LOOKUP(YEAR(C656),Teuerung!$A$4:$A$29,Teuerung!$D$4:$D$29)="",0,LOOKUP(YEAR(C656),Teuerung!$A$4:$A$29,Teuerung!$D$4:$D$29)))</f>
        <v>0.29999999999999999</v>
      </c>
      <c r="AF656" s="7">
        <f t="shared" ca="1" si="14"/>
        <v>832.27300000000002</v>
      </c>
      <c r="AG656" s="2"/>
      <c r="AH656" s="1"/>
      <c r="AI656" s="1"/>
    </row>
    <row r="657">
      <c r="A657" s="2"/>
      <c r="B657" s="2"/>
      <c r="C657" s="3">
        <v>41017</v>
      </c>
      <c r="D657" s="1"/>
      <c r="E657" s="4" t="s">
        <v>51</v>
      </c>
      <c r="H657" s="4" t="s">
        <v>51</v>
      </c>
      <c r="K657" s="6">
        <v>0.29999999999999999</v>
      </c>
      <c r="L657" s="6">
        <v>0.29999999999999999</v>
      </c>
      <c r="M657" s="6">
        <v>4.7199999999999998</v>
      </c>
      <c r="N657" s="7">
        <v>2075</v>
      </c>
      <c r="P657" s="1">
        <v>1</v>
      </c>
      <c r="Q657" s="2" t="s">
        <v>53</v>
      </c>
      <c r="R657" s="4" t="s">
        <v>51</v>
      </c>
      <c r="T657" s="7">
        <v>877</v>
      </c>
      <c r="U657" s="8">
        <v>0.27000000000000002</v>
      </c>
      <c r="W657" s="7">
        <f>IF(R657="","",(T657*(1-U657)*(1+AE657))+V657)</f>
        <v>832.27300000000002</v>
      </c>
      <c r="Z657" s="9" t="str">
        <f>IF(S657="","",(X657*(1-Y657)*(1+AE657)))</f>
        <v/>
      </c>
      <c r="AA657" s="64">
        <f>IF(Eingabe!G657="x",libCalc!A657,IF(Eingabe!H657="x",libCalc!B657,IF(Eingabe!I657="x",libCalc!C657,"")))</f>
        <v>0.089999999999999997</v>
      </c>
      <c r="AB657" s="5">
        <f>IF(AA657="","",AA657*M657)</f>
        <v>0.42479999999999996</v>
      </c>
      <c r="AC657" s="10">
        <f>IF(AA657="","",N657*1000/(AA657*1000000))</f>
        <v>23.055555555555557</v>
      </c>
      <c r="AD657" s="11">
        <f>IF(AB657="","",MAX(Z657,W657)/AB657)</f>
        <v>1959.2113935969871</v>
      </c>
      <c r="AE657" s="8">
        <f ca="1">IF(N657="","",IF(LOOKUP(YEAR(C657),Teuerung!$A$4:$A$29,Teuerung!$D$4:$D$29)="",0,LOOKUP(YEAR(C657),Teuerung!$A$4:$A$29,Teuerung!$D$4:$D$29)))</f>
        <v>0.29999999999999999</v>
      </c>
      <c r="AF657" s="7">
        <f t="shared" ca="1" si="14"/>
        <v>832.27300000000002</v>
      </c>
      <c r="AG657" s="2"/>
      <c r="AH657" s="1"/>
      <c r="AI657" s="1"/>
    </row>
    <row r="658">
      <c r="A658" s="2"/>
      <c r="B658" s="2"/>
      <c r="C658" s="3">
        <v>41017</v>
      </c>
      <c r="D658" s="1"/>
      <c r="E658" s="4" t="s">
        <v>51</v>
      </c>
      <c r="I658" s="4" t="s">
        <v>51</v>
      </c>
      <c r="K658" s="6">
        <v>0.27000000000000002</v>
      </c>
      <c r="L658" s="6">
        <v>0.47999999999999998</v>
      </c>
      <c r="M658" s="6">
        <v>4.8499999999999996</v>
      </c>
      <c r="N658" s="7">
        <v>2366</v>
      </c>
      <c r="P658" s="1">
        <v>1</v>
      </c>
      <c r="Q658" s="2" t="s">
        <v>53</v>
      </c>
      <c r="R658" s="4" t="s">
        <v>51</v>
      </c>
      <c r="T658" s="7">
        <v>1044</v>
      </c>
      <c r="U658" s="8">
        <v>0.27000000000000002</v>
      </c>
      <c r="W658" s="7">
        <f>IF(R658="","",(T658*(1-U658)*(1+AE658))+V658)</f>
        <v>990.75600000000009</v>
      </c>
      <c r="Z658" s="9" t="str">
        <f>IF(S658="","",(X658*(1-Y658)*(1+AE658)))</f>
        <v/>
      </c>
      <c r="AA658" s="64">
        <f>IF(Eingabe!G658="x",libCalc!A658,IF(Eingabe!H658="x",libCalc!B658,IF(Eingabe!I658="x",libCalc!C658,"")))</f>
        <v>0.12959999999999999</v>
      </c>
      <c r="AB658" s="5">
        <f>IF(AA658="","",AA658*M658)</f>
        <v>0.6285599999999999</v>
      </c>
      <c r="AC658" s="10">
        <f>IF(AA658="","",N658*1000/(AA658*1000000))</f>
        <v>18.256172839506174</v>
      </c>
      <c r="AD658" s="11">
        <f>IF(AB658="","",MAX(Z658,W658)/AB658)</f>
        <v>1576.2313860252009</v>
      </c>
      <c r="AE658" s="8">
        <f ca="1">IF(N658="","",IF(LOOKUP(YEAR(C658),Teuerung!$A$4:$A$29,Teuerung!$D$4:$D$29)="",0,LOOKUP(YEAR(C658),Teuerung!$A$4:$A$29,Teuerung!$D$4:$D$29)))</f>
        <v>0.29999999999999999</v>
      </c>
      <c r="AF658" s="7">
        <f t="shared" ca="1" si="14"/>
        <v>990.75600000000009</v>
      </c>
      <c r="AG658" s="2"/>
      <c r="AH658" s="1"/>
      <c r="AI658" s="1"/>
    </row>
    <row r="659">
      <c r="A659" s="2"/>
      <c r="B659" s="2"/>
      <c r="C659" s="3">
        <v>41017</v>
      </c>
      <c r="D659" s="1"/>
      <c r="E659" s="4" t="s">
        <v>51</v>
      </c>
      <c r="H659" s="4" t="s">
        <v>51</v>
      </c>
      <c r="K659" s="6">
        <v>0.29999999999999999</v>
      </c>
      <c r="L659" s="6">
        <v>0.80000000000000004</v>
      </c>
      <c r="M659" s="6">
        <v>4.7599999999999998</v>
      </c>
      <c r="N659" s="7">
        <v>3186</v>
      </c>
      <c r="P659" s="1">
        <v>1</v>
      </c>
      <c r="Q659" s="2" t="s">
        <v>53</v>
      </c>
      <c r="R659" s="4" t="s">
        <v>51</v>
      </c>
      <c r="T659" s="7">
        <v>2696</v>
      </c>
      <c r="U659" s="8">
        <v>0.27000000000000002</v>
      </c>
      <c r="W659" s="7">
        <f>IF(R659="","",(T659*(1-U659)*(1+AE659))+V659)</f>
        <v>2558.5039999999999</v>
      </c>
      <c r="Z659" s="9" t="str">
        <f>IF(S659="","",(X659*(1-Y659)*(1+AE659)))</f>
        <v/>
      </c>
      <c r="AA659" s="64">
        <f>IF(Eingabe!G659="x",libCalc!A659,IF(Eingabe!H659="x",libCalc!B659,IF(Eingabe!I659="x",libCalc!C659,"")))</f>
        <v>0.23999999999999999</v>
      </c>
      <c r="AB659" s="5">
        <f>IF(AA659="","",AA659*M659)</f>
        <v>1.1423999999999999</v>
      </c>
      <c r="AC659" s="10">
        <f>IF(AA659="","",N659*1000/(AA659*1000000))</f>
        <v>13.275</v>
      </c>
      <c r="AD659" s="11">
        <f>IF(AB659="","",MAX(Z659,W659)/AB659)</f>
        <v>2239.5868347338937</v>
      </c>
      <c r="AE659" s="8">
        <f ca="1">IF(N659="","",IF(LOOKUP(YEAR(C659),Teuerung!$A$4:$A$29,Teuerung!$D$4:$D$29)="",0,LOOKUP(YEAR(C659),Teuerung!$A$4:$A$29,Teuerung!$D$4:$D$29)))</f>
        <v>0.29999999999999999</v>
      </c>
      <c r="AF659" s="7">
        <f t="shared" ref="AF659:AF722" ca="1" si="15">IF(P659="","",P659*MAX(W659,Z659))</f>
        <v>2558.5039999999999</v>
      </c>
      <c r="AG659" s="2"/>
      <c r="AH659" s="1"/>
      <c r="AI659" s="1"/>
    </row>
    <row r="660">
      <c r="A660" s="2"/>
      <c r="B660" s="2"/>
      <c r="C660" s="3">
        <v>41017</v>
      </c>
      <c r="D660" s="1"/>
      <c r="E660" s="4" t="s">
        <v>51</v>
      </c>
      <c r="H660" s="4" t="s">
        <v>51</v>
      </c>
      <c r="K660" s="6">
        <v>0.29999999999999999</v>
      </c>
      <c r="L660" s="6">
        <v>0.29999999999999999</v>
      </c>
      <c r="M660" s="6">
        <v>4.8700000000000001</v>
      </c>
      <c r="N660" s="7">
        <v>5729</v>
      </c>
      <c r="P660" s="1">
        <v>1</v>
      </c>
      <c r="Q660" s="2" t="s">
        <v>53</v>
      </c>
      <c r="R660" s="4" t="s">
        <v>51</v>
      </c>
      <c r="T660" s="7">
        <v>2514</v>
      </c>
      <c r="U660" s="8">
        <v>0.27000000000000002</v>
      </c>
      <c r="W660" s="7">
        <f>IF(R660="","",(T660*(1-U660)*(1+AE660))+V660)</f>
        <v>2385.7860000000001</v>
      </c>
      <c r="Z660" s="9" t="str">
        <f>IF(S660="","",(X660*(1-Y660)*(1+AE660)))</f>
        <v/>
      </c>
      <c r="AA660" s="64">
        <f>IF(Eingabe!G660="x",libCalc!A660,IF(Eingabe!H660="x",libCalc!B660,IF(Eingabe!I660="x",libCalc!C660,"")))</f>
        <v>0.089999999999999997</v>
      </c>
      <c r="AB660" s="5">
        <f>IF(AA660="","",AA660*M660)</f>
        <v>0.43829999999999997</v>
      </c>
      <c r="AC660" s="10">
        <f>IF(AA660="","",N660*1000/(AA660*1000000))</f>
        <v>63.655555555555559</v>
      </c>
      <c r="AD660" s="11">
        <f>IF(AB660="","",MAX(Z660,W660)/AB660)</f>
        <v>5443.2717316906237</v>
      </c>
      <c r="AE660" s="8">
        <f ca="1">IF(N660="","",IF(LOOKUP(YEAR(C660),Teuerung!$A$4:$A$29,Teuerung!$D$4:$D$29)="",0,LOOKUP(YEAR(C660),Teuerung!$A$4:$A$29,Teuerung!$D$4:$D$29)))</f>
        <v>0.29999999999999999</v>
      </c>
      <c r="AF660" s="7">
        <f t="shared" ca="1" si="15"/>
        <v>2385.7860000000001</v>
      </c>
      <c r="AG660" s="2"/>
      <c r="AH660" s="1"/>
      <c r="AI660" s="1"/>
    </row>
    <row r="661">
      <c r="A661" s="2"/>
      <c r="B661" s="2"/>
      <c r="C661" s="3">
        <v>41017</v>
      </c>
      <c r="D661" s="1"/>
      <c r="E661" s="4" t="s">
        <v>51</v>
      </c>
      <c r="H661" s="4" t="s">
        <v>51</v>
      </c>
      <c r="K661" s="6">
        <v>0.29999999999999999</v>
      </c>
      <c r="L661" s="6">
        <v>0.29999999999999999</v>
      </c>
      <c r="M661" s="6">
        <v>4.8499999999999996</v>
      </c>
      <c r="N661" s="7">
        <v>4997</v>
      </c>
      <c r="P661" s="1">
        <v>1</v>
      </c>
      <c r="Q661" s="2" t="s">
        <v>53</v>
      </c>
      <c r="R661" s="4" t="s">
        <v>51</v>
      </c>
      <c r="T661" s="7">
        <v>2171</v>
      </c>
      <c r="U661" s="8">
        <v>0.27000000000000002</v>
      </c>
      <c r="W661" s="7">
        <f>IF(R661="","",(T661*(1-U661)*(1+AE661))+V661)</f>
        <v>2060.279</v>
      </c>
      <c r="Z661" s="9" t="str">
        <f>IF(S661="","",(X661*(1-Y661)*(1+AE661)))</f>
        <v/>
      </c>
      <c r="AA661" s="64">
        <f>IF(Eingabe!G661="x",libCalc!A661,IF(Eingabe!H661="x",libCalc!B661,IF(Eingabe!I661="x",libCalc!C661,"")))</f>
        <v>0.089999999999999997</v>
      </c>
      <c r="AB661" s="5">
        <f>IF(AA661="","",AA661*M661)</f>
        <v>0.43649999999999994</v>
      </c>
      <c r="AC661" s="10">
        <f>IF(AA661="","",N661*1000/(AA661*1000000))</f>
        <v>55.522222222222226</v>
      </c>
      <c r="AD661" s="11">
        <f>IF(AB661="","",MAX(Z661,W661)/AB661)</f>
        <v>4719.9977090492557</v>
      </c>
      <c r="AE661" s="8">
        <f ca="1">IF(N661="","",IF(LOOKUP(YEAR(C661),Teuerung!$A$4:$A$29,Teuerung!$D$4:$D$29)="",0,LOOKUP(YEAR(C661),Teuerung!$A$4:$A$29,Teuerung!$D$4:$D$29)))</f>
        <v>0.29999999999999999</v>
      </c>
      <c r="AF661" s="7">
        <f t="shared" ca="1" si="15"/>
        <v>2060.279</v>
      </c>
      <c r="AG661" s="2"/>
      <c r="AH661" s="1"/>
      <c r="AI661" s="1"/>
    </row>
    <row r="662">
      <c r="A662" s="2"/>
      <c r="B662" s="2"/>
      <c r="C662" s="3">
        <v>41017</v>
      </c>
      <c r="D662" s="1"/>
      <c r="E662" s="4" t="s">
        <v>51</v>
      </c>
      <c r="H662" s="4" t="s">
        <v>51</v>
      </c>
      <c r="K662" s="6">
        <v>0.29999999999999999</v>
      </c>
      <c r="L662" s="6">
        <v>0.29999999999999999</v>
      </c>
      <c r="M662" s="6">
        <v>4.8499999999999996</v>
      </c>
      <c r="N662" s="7">
        <v>3693</v>
      </c>
      <c r="P662" s="1">
        <v>1</v>
      </c>
      <c r="Q662" s="2" t="s">
        <v>53</v>
      </c>
      <c r="R662" s="4" t="s">
        <v>51</v>
      </c>
      <c r="T662" s="7">
        <v>1322</v>
      </c>
      <c r="U662" s="8">
        <v>0.27000000000000002</v>
      </c>
      <c r="W662" s="7">
        <f>IF(R662="","",(T662*(1-U662)*(1+AE662))+V662)</f>
        <v>1254.578</v>
      </c>
      <c r="Z662" s="9" t="str">
        <f>IF(S662="","",(X662*(1-Y662)*(1+AE662)))</f>
        <v/>
      </c>
      <c r="AA662" s="64">
        <f>IF(Eingabe!G662="x",libCalc!A662,IF(Eingabe!H662="x",libCalc!B662,IF(Eingabe!I662="x",libCalc!C662,"")))</f>
        <v>0.089999999999999997</v>
      </c>
      <c r="AB662" s="5">
        <f>IF(AA662="","",AA662*M662)</f>
        <v>0.43649999999999994</v>
      </c>
      <c r="AC662" s="10">
        <f>IF(AA662="","",N662*1000/(AA662*1000000))</f>
        <v>41.033333333333331</v>
      </c>
      <c r="AD662" s="11">
        <f>IF(AB662="","",MAX(Z662,W662)/AB662)</f>
        <v>2874.1764032073315</v>
      </c>
      <c r="AE662" s="8">
        <f ca="1">IF(N662="","",IF(LOOKUP(YEAR(C662),Teuerung!$A$4:$A$29,Teuerung!$D$4:$D$29)="",0,LOOKUP(YEAR(C662),Teuerung!$A$4:$A$29,Teuerung!$D$4:$D$29)))</f>
        <v>0.29999999999999999</v>
      </c>
      <c r="AF662" s="7">
        <f t="shared" ca="1" si="15"/>
        <v>1254.578</v>
      </c>
      <c r="AG662" s="2"/>
      <c r="AH662" s="1"/>
      <c r="AI662" s="1"/>
    </row>
    <row r="663">
      <c r="A663" s="2"/>
      <c r="B663" s="2"/>
      <c r="C663" s="3">
        <v>41017</v>
      </c>
      <c r="D663" s="1"/>
      <c r="E663" s="4" t="s">
        <v>51</v>
      </c>
      <c r="H663" s="4" t="s">
        <v>51</v>
      </c>
      <c r="K663" s="6">
        <v>0.29999999999999999</v>
      </c>
      <c r="L663" s="6">
        <v>0.29999999999999999</v>
      </c>
      <c r="M663" s="6">
        <v>4.8499999999999996</v>
      </c>
      <c r="N663" s="7">
        <v>2324</v>
      </c>
      <c r="P663" s="1">
        <v>1</v>
      </c>
      <c r="Q663" s="2" t="s">
        <v>53</v>
      </c>
      <c r="R663" s="4" t="s">
        <v>51</v>
      </c>
      <c r="T663" s="7">
        <v>895</v>
      </c>
      <c r="U663" s="8">
        <v>0.27000000000000002</v>
      </c>
      <c r="W663" s="7">
        <f>IF(R663="","",(T663*(1-U663)*(1+AE663))+V663)</f>
        <v>849.35500000000002</v>
      </c>
      <c r="Z663" s="9" t="str">
        <f>IF(S663="","",(X663*(1-Y663)*(1+AE663)))</f>
        <v/>
      </c>
      <c r="AA663" s="64">
        <f>IF(Eingabe!G663="x",libCalc!A663,IF(Eingabe!H663="x",libCalc!B663,IF(Eingabe!I663="x",libCalc!C663,"")))</f>
        <v>0.089999999999999997</v>
      </c>
      <c r="AB663" s="5">
        <f>IF(AA663="","",AA663*M663)</f>
        <v>0.43649999999999994</v>
      </c>
      <c r="AC663" s="10">
        <f>IF(AA663="","",N663*1000/(AA663*1000000))</f>
        <v>25.822222222222223</v>
      </c>
      <c r="AD663" s="11">
        <f>IF(AB663="","",MAX(Z663,W663)/AB663)</f>
        <v>1945.8304696449029</v>
      </c>
      <c r="AE663" s="8">
        <f ca="1">IF(N663="","",IF(LOOKUP(YEAR(C663),Teuerung!$A$4:$A$29,Teuerung!$D$4:$D$29)="",0,LOOKUP(YEAR(C663),Teuerung!$A$4:$A$29,Teuerung!$D$4:$D$29)))</f>
        <v>0.29999999999999999</v>
      </c>
      <c r="AF663" s="7">
        <f t="shared" ca="1" si="15"/>
        <v>849.35500000000002</v>
      </c>
      <c r="AG663" s="2"/>
      <c r="AH663" s="1"/>
      <c r="AI663" s="1"/>
    </row>
    <row r="664">
      <c r="A664" s="2"/>
      <c r="B664" s="2"/>
      <c r="C664" s="3">
        <v>41017</v>
      </c>
      <c r="D664" s="1"/>
      <c r="E664" s="4" t="s">
        <v>51</v>
      </c>
      <c r="H664" s="4" t="s">
        <v>51</v>
      </c>
      <c r="K664" s="6">
        <v>0.29999999999999999</v>
      </c>
      <c r="L664" s="6">
        <v>0.29999999999999999</v>
      </c>
      <c r="M664" s="6">
        <v>4.8499999999999996</v>
      </c>
      <c r="N664" s="7">
        <v>1778</v>
      </c>
      <c r="P664" s="1">
        <v>1</v>
      </c>
      <c r="Q664" s="2" t="s">
        <v>53</v>
      </c>
      <c r="R664" s="4" t="s">
        <v>51</v>
      </c>
      <c r="T664" s="7">
        <v>895</v>
      </c>
      <c r="U664" s="8">
        <v>0.27000000000000002</v>
      </c>
      <c r="W664" s="7">
        <f>IF(R664="","",(T664*(1-U664)*(1+AE664))+V664)</f>
        <v>849.35500000000002</v>
      </c>
      <c r="Z664" s="9" t="str">
        <f>IF(S664="","",(X664*(1-Y664)*(1+AE664)))</f>
        <v/>
      </c>
      <c r="AA664" s="64">
        <f>IF(Eingabe!G664="x",libCalc!A664,IF(Eingabe!H664="x",libCalc!B664,IF(Eingabe!I664="x",libCalc!C664,"")))</f>
        <v>0.089999999999999997</v>
      </c>
      <c r="AB664" s="5">
        <f>IF(AA664="","",AA664*M664)</f>
        <v>0.43649999999999994</v>
      </c>
      <c r="AC664" s="10">
        <f>IF(AA664="","",N664*1000/(AA664*1000000))</f>
        <v>19.755555555555556</v>
      </c>
      <c r="AD664" s="11">
        <f>IF(AB664="","",MAX(Z664,W664)/AB664)</f>
        <v>1945.8304696449029</v>
      </c>
      <c r="AE664" s="8">
        <f ca="1">IF(N664="","",IF(LOOKUP(YEAR(C664),Teuerung!$A$4:$A$29,Teuerung!$D$4:$D$29)="",0,LOOKUP(YEAR(C664),Teuerung!$A$4:$A$29,Teuerung!$D$4:$D$29)))</f>
        <v>0.29999999999999999</v>
      </c>
      <c r="AF664" s="7">
        <f t="shared" ca="1" si="15"/>
        <v>849.35500000000002</v>
      </c>
      <c r="AG664" s="2"/>
      <c r="AH664" s="1"/>
      <c r="AI664" s="1"/>
    </row>
    <row r="665">
      <c r="A665" s="2"/>
      <c r="B665" s="2"/>
      <c r="C665" s="3">
        <v>41017</v>
      </c>
      <c r="D665" s="1"/>
      <c r="E665" s="4" t="s">
        <v>51</v>
      </c>
      <c r="H665" s="4" t="s">
        <v>51</v>
      </c>
      <c r="K665" s="6">
        <v>0.29999999999999999</v>
      </c>
      <c r="L665" s="6">
        <v>0.29999999999999999</v>
      </c>
      <c r="M665" s="6">
        <v>4.8499999999999996</v>
      </c>
      <c r="N665" s="7">
        <v>1835</v>
      </c>
      <c r="P665" s="1">
        <v>1</v>
      </c>
      <c r="Q665" s="2" t="s">
        <v>53</v>
      </c>
      <c r="R665" s="4" t="s">
        <v>51</v>
      </c>
      <c r="T665" s="7">
        <v>895</v>
      </c>
      <c r="U665" s="8">
        <v>0.27000000000000002</v>
      </c>
      <c r="W665" s="7">
        <f>IF(R665="","",(T665*(1-U665)*(1+AE665))+V665)</f>
        <v>849.35500000000002</v>
      </c>
      <c r="Z665" s="9" t="str">
        <f>IF(S665="","",(X665*(1-Y665)*(1+AE665)))</f>
        <v/>
      </c>
      <c r="AA665" s="64">
        <f>IF(Eingabe!G665="x",libCalc!A665,IF(Eingabe!H665="x",libCalc!B665,IF(Eingabe!I665="x",libCalc!C665,"")))</f>
        <v>0.089999999999999997</v>
      </c>
      <c r="AB665" s="5">
        <f>IF(AA665="","",AA665*M665)</f>
        <v>0.43649999999999994</v>
      </c>
      <c r="AC665" s="10">
        <f>IF(AA665="","",N665*1000/(AA665*1000000))</f>
        <v>20.388888888888889</v>
      </c>
      <c r="AD665" s="11">
        <f>IF(AB665="","",MAX(Z665,W665)/AB665)</f>
        <v>1945.8304696449029</v>
      </c>
      <c r="AE665" s="8">
        <f ca="1">IF(N665="","",IF(LOOKUP(YEAR(C665),Teuerung!$A$4:$A$29,Teuerung!$D$4:$D$29)="",0,LOOKUP(YEAR(C665),Teuerung!$A$4:$A$29,Teuerung!$D$4:$D$29)))</f>
        <v>0.29999999999999999</v>
      </c>
      <c r="AF665" s="7">
        <f t="shared" ca="1" si="15"/>
        <v>849.35500000000002</v>
      </c>
      <c r="AG665" s="2"/>
      <c r="AH665" s="1"/>
      <c r="AI665" s="1"/>
    </row>
    <row r="666">
      <c r="A666" s="2"/>
      <c r="B666" s="2"/>
      <c r="C666" s="3">
        <v>41017</v>
      </c>
      <c r="D666" s="1"/>
      <c r="E666" s="4" t="s">
        <v>51</v>
      </c>
      <c r="H666" s="4" t="s">
        <v>51</v>
      </c>
      <c r="K666" s="6">
        <v>0.29999999999999999</v>
      </c>
      <c r="L666" s="6">
        <v>0.29999999999999999</v>
      </c>
      <c r="M666" s="6">
        <v>4.8499999999999996</v>
      </c>
      <c r="N666" s="7">
        <v>2142</v>
      </c>
      <c r="P666" s="1">
        <v>1</v>
      </c>
      <c r="Q666" s="2" t="s">
        <v>53</v>
      </c>
      <c r="R666" s="4" t="s">
        <v>51</v>
      </c>
      <c r="T666" s="7">
        <v>895</v>
      </c>
      <c r="U666" s="8">
        <v>0.27000000000000002</v>
      </c>
      <c r="W666" s="7">
        <f>IF(R666="","",(T666*(1-U666)*(1+AE666))+V666)</f>
        <v>849.35500000000002</v>
      </c>
      <c r="Z666" s="9" t="str">
        <f>IF(S666="","",(X666*(1-Y666)*(1+AE666)))</f>
        <v/>
      </c>
      <c r="AA666" s="64">
        <f>IF(Eingabe!G666="x",libCalc!A666,IF(Eingabe!H666="x",libCalc!B666,IF(Eingabe!I666="x",libCalc!C666,"")))</f>
        <v>0.089999999999999997</v>
      </c>
      <c r="AB666" s="5">
        <f>IF(AA666="","",AA666*M666)</f>
        <v>0.43649999999999994</v>
      </c>
      <c r="AC666" s="10">
        <f>IF(AA666="","",N666*1000/(AA666*1000000))</f>
        <v>23.800000000000001</v>
      </c>
      <c r="AD666" s="11">
        <f>IF(AB666="","",MAX(Z666,W666)/AB666)</f>
        <v>1945.8304696449029</v>
      </c>
      <c r="AE666" s="8">
        <f ca="1">IF(N666="","",IF(LOOKUP(YEAR(C666),Teuerung!$A$4:$A$29,Teuerung!$D$4:$D$29)="",0,LOOKUP(YEAR(C666),Teuerung!$A$4:$A$29,Teuerung!$D$4:$D$29)))</f>
        <v>0.29999999999999999</v>
      </c>
      <c r="AF666" s="7">
        <f t="shared" ca="1" si="15"/>
        <v>849.35500000000002</v>
      </c>
      <c r="AG666" s="2"/>
      <c r="AH666" s="1"/>
      <c r="AI666" s="1"/>
    </row>
    <row r="667">
      <c r="A667" s="2"/>
      <c r="B667" s="2"/>
      <c r="C667" s="3">
        <v>41017</v>
      </c>
      <c r="D667" s="1"/>
      <c r="E667" s="4" t="s">
        <v>51</v>
      </c>
      <c r="H667" s="4" t="s">
        <v>51</v>
      </c>
      <c r="K667" s="6">
        <v>0.29999999999999999</v>
      </c>
      <c r="L667" s="6">
        <v>0.29999999999999999</v>
      </c>
      <c r="M667" s="6">
        <v>4.7800000000000002</v>
      </c>
      <c r="N667" s="7">
        <v>2284</v>
      </c>
      <c r="P667" s="1">
        <v>1</v>
      </c>
      <c r="Q667" s="2" t="s">
        <v>53</v>
      </c>
      <c r="R667" s="4" t="s">
        <v>51</v>
      </c>
      <c r="T667" s="7">
        <v>895</v>
      </c>
      <c r="U667" s="8">
        <v>0.27000000000000002</v>
      </c>
      <c r="W667" s="7">
        <f>IF(R667="","",(T667*(1-U667)*(1+AE667))+V667)</f>
        <v>849.35500000000002</v>
      </c>
      <c r="Z667" s="9" t="str">
        <f>IF(S667="","",(X667*(1-Y667)*(1+AE667)))</f>
        <v/>
      </c>
      <c r="AA667" s="64">
        <f>IF(Eingabe!G667="x",libCalc!A667,IF(Eingabe!H667="x",libCalc!B667,IF(Eingabe!I667="x",libCalc!C667,"")))</f>
        <v>0.089999999999999997</v>
      </c>
      <c r="AB667" s="5">
        <f>IF(AA667="","",AA667*M667)</f>
        <v>0.43020000000000003</v>
      </c>
      <c r="AC667" s="10">
        <f>IF(AA667="","",N667*1000/(AA667*1000000))</f>
        <v>25.377777777777776</v>
      </c>
      <c r="AD667" s="11">
        <f>IF(AB667="","",MAX(Z667,W667)/AB667)</f>
        <v>1974.3258949325893</v>
      </c>
      <c r="AE667" s="8">
        <f ca="1">IF(N667="","",IF(LOOKUP(YEAR(C667),Teuerung!$A$4:$A$29,Teuerung!$D$4:$D$29)="",0,LOOKUP(YEAR(C667),Teuerung!$A$4:$A$29,Teuerung!$D$4:$D$29)))</f>
        <v>0.29999999999999999</v>
      </c>
      <c r="AF667" s="7">
        <f t="shared" ca="1" si="15"/>
        <v>849.35500000000002</v>
      </c>
      <c r="AG667" s="2"/>
      <c r="AH667" s="1"/>
      <c r="AI667" s="1"/>
    </row>
    <row r="668">
      <c r="A668" s="2"/>
      <c r="B668" s="2"/>
      <c r="C668" s="3">
        <v>41017</v>
      </c>
      <c r="D668" s="1"/>
      <c r="E668" s="4" t="s">
        <v>51</v>
      </c>
      <c r="I668" s="4" t="s">
        <v>51</v>
      </c>
      <c r="K668" s="6">
        <v>0.27000000000000002</v>
      </c>
      <c r="L668" s="6">
        <v>0.47999999999999998</v>
      </c>
      <c r="M668" s="6">
        <v>4.8799999999999999</v>
      </c>
      <c r="N668" s="7">
        <v>2701</v>
      </c>
      <c r="P668" s="1">
        <v>1</v>
      </c>
      <c r="Q668" s="2" t="s">
        <v>53</v>
      </c>
      <c r="R668" s="4" t="s">
        <v>51</v>
      </c>
      <c r="T668" s="7">
        <v>1049</v>
      </c>
      <c r="U668" s="8">
        <v>0.27000000000000002</v>
      </c>
      <c r="W668" s="7">
        <f>IF(R668="","",(T668*(1-U668)*(1+AE668))+V668)</f>
        <v>995.50099999999998</v>
      </c>
      <c r="Z668" s="9" t="str">
        <f>IF(S668="","",(X668*(1-Y668)*(1+AE668)))</f>
        <v/>
      </c>
      <c r="AA668" s="64">
        <f>IF(Eingabe!G668="x",libCalc!A668,IF(Eingabe!H668="x",libCalc!B668,IF(Eingabe!I668="x",libCalc!C668,"")))</f>
        <v>0.12959999999999999</v>
      </c>
      <c r="AB668" s="5">
        <f>IF(AA668="","",AA668*M668)</f>
        <v>0.6324479999999999</v>
      </c>
      <c r="AC668" s="10">
        <f>IF(AA668="","",N668*1000/(AA668*1000000))</f>
        <v>20.841049382716051</v>
      </c>
      <c r="AD668" s="11">
        <f>IF(AB668="","",MAX(Z668,W668)/AB668)</f>
        <v>1574.0440320785269</v>
      </c>
      <c r="AE668" s="8">
        <f ca="1">IF(N668="","",IF(LOOKUP(YEAR(C668),Teuerung!$A$4:$A$29,Teuerung!$D$4:$D$29)="",0,LOOKUP(YEAR(C668),Teuerung!$A$4:$A$29,Teuerung!$D$4:$D$29)))</f>
        <v>0.29999999999999999</v>
      </c>
      <c r="AF668" s="7">
        <f t="shared" ca="1" si="15"/>
        <v>995.50099999999998</v>
      </c>
      <c r="AG668" s="2"/>
      <c r="AH668" s="1"/>
      <c r="AI668" s="1"/>
    </row>
    <row r="669">
      <c r="A669" s="2"/>
      <c r="B669" s="2"/>
      <c r="C669" s="3">
        <v>41017</v>
      </c>
      <c r="D669" s="1"/>
      <c r="E669" s="4" t="s">
        <v>51</v>
      </c>
      <c r="H669" s="4" t="s">
        <v>51</v>
      </c>
      <c r="K669" s="6">
        <v>0.29999999999999999</v>
      </c>
      <c r="L669" s="6">
        <v>0.29999999999999999</v>
      </c>
      <c r="M669" s="6">
        <v>4.8799999999999999</v>
      </c>
      <c r="N669" s="7">
        <v>6268</v>
      </c>
      <c r="P669" s="1">
        <v>1</v>
      </c>
      <c r="Q669" s="2" t="s">
        <v>53</v>
      </c>
      <c r="R669" s="4" t="s">
        <v>51</v>
      </c>
      <c r="T669" s="7">
        <v>1898</v>
      </c>
      <c r="U669" s="8">
        <v>0.27000000000000002</v>
      </c>
      <c r="W669" s="7">
        <f>IF(R669="","",(T669*(1-U669)*(1+AE669))+V669)</f>
        <v>1801.202</v>
      </c>
      <c r="Z669" s="9" t="str">
        <f>IF(S669="","",(X669*(1-Y669)*(1+AE669)))</f>
        <v/>
      </c>
      <c r="AA669" s="64">
        <f>IF(Eingabe!G669="x",libCalc!A669,IF(Eingabe!H669="x",libCalc!B669,IF(Eingabe!I669="x",libCalc!C669,"")))</f>
        <v>0.089999999999999997</v>
      </c>
      <c r="AB669" s="5">
        <f>IF(AA669="","",AA669*M669)</f>
        <v>0.43919999999999998</v>
      </c>
      <c r="AC669" s="10">
        <f>IF(AA669="","",N669*1000/(AA669*1000000))</f>
        <v>69.644444444444446</v>
      </c>
      <c r="AD669" s="11">
        <f>IF(AB669="","",MAX(Z669,W669)/AB669)</f>
        <v>4101.0974499089252</v>
      </c>
      <c r="AE669" s="8">
        <f ca="1">IF(N669="","",IF(LOOKUP(YEAR(C669),Teuerung!$A$4:$A$29,Teuerung!$D$4:$D$29)="",0,LOOKUP(YEAR(C669),Teuerung!$A$4:$A$29,Teuerung!$D$4:$D$29)))</f>
        <v>0.29999999999999999</v>
      </c>
      <c r="AF669" s="7">
        <f t="shared" ca="1" si="15"/>
        <v>1801.202</v>
      </c>
      <c r="AG669" s="2"/>
      <c r="AH669" s="1"/>
      <c r="AI669" s="1"/>
    </row>
    <row r="670">
      <c r="A670" s="2"/>
      <c r="B670" s="2"/>
      <c r="C670" s="3">
        <v>41017</v>
      </c>
      <c r="D670" s="1"/>
      <c r="E670" s="4" t="s">
        <v>51</v>
      </c>
      <c r="H670" s="4" t="s">
        <v>51</v>
      </c>
      <c r="K670" s="6">
        <v>0.29999999999999999</v>
      </c>
      <c r="L670" s="6">
        <v>0.29999999999999999</v>
      </c>
      <c r="M670" s="6">
        <v>4.7800000000000002</v>
      </c>
      <c r="N670" s="7">
        <v>3760</v>
      </c>
      <c r="P670" s="1">
        <v>1</v>
      </c>
      <c r="Q670" s="2" t="s">
        <v>53</v>
      </c>
      <c r="R670" s="4" t="s">
        <v>51</v>
      </c>
      <c r="T670" s="7">
        <v>1489</v>
      </c>
      <c r="U670" s="8">
        <v>0.27000000000000002</v>
      </c>
      <c r="W670" s="7">
        <f>IF(R670="","",(T670*(1-U670)*(1+AE670))+V670)</f>
        <v>1413.0610000000001</v>
      </c>
      <c r="Z670" s="9" t="str">
        <f>IF(S670="","",(X670*(1-Y670)*(1+AE670)))</f>
        <v/>
      </c>
      <c r="AA670" s="64">
        <f>IF(Eingabe!G670="x",libCalc!A670,IF(Eingabe!H670="x",libCalc!B670,IF(Eingabe!I670="x",libCalc!C670,"")))</f>
        <v>0.089999999999999997</v>
      </c>
      <c r="AB670" s="5">
        <f>IF(AA670="","",AA670*M670)</f>
        <v>0.43020000000000003</v>
      </c>
      <c r="AC670" s="10">
        <f>IF(AA670="","",N670*1000/(AA670*1000000))</f>
        <v>41.777777777777779</v>
      </c>
      <c r="AD670" s="11">
        <f>IF(AB670="","",MAX(Z670,W670)/AB670)</f>
        <v>3284.6606229660624</v>
      </c>
      <c r="AE670" s="8">
        <f ca="1">IF(N670="","",IF(LOOKUP(YEAR(C670),Teuerung!$A$4:$A$29,Teuerung!$D$4:$D$29)="",0,LOOKUP(YEAR(C670),Teuerung!$A$4:$A$29,Teuerung!$D$4:$D$29)))</f>
        <v>0.29999999999999999</v>
      </c>
      <c r="AF670" s="7">
        <f t="shared" ca="1" si="15"/>
        <v>1413.0610000000001</v>
      </c>
      <c r="AG670" s="2"/>
      <c r="AH670" s="1"/>
      <c r="AI670" s="1"/>
    </row>
    <row r="671">
      <c r="A671" s="2"/>
      <c r="B671" s="2"/>
      <c r="C671" s="3">
        <v>41017</v>
      </c>
      <c r="D671" s="1"/>
      <c r="E671" s="4" t="s">
        <v>51</v>
      </c>
      <c r="H671" s="4" t="s">
        <v>51</v>
      </c>
      <c r="K671" s="6">
        <v>0.29999999999999999</v>
      </c>
      <c r="L671" s="6">
        <v>0.29999999999999999</v>
      </c>
      <c r="M671" s="6">
        <v>4.7800000000000002</v>
      </c>
      <c r="N671" s="7">
        <v>2362</v>
      </c>
      <c r="P671" s="1">
        <v>1</v>
      </c>
      <c r="Q671" s="2" t="s">
        <v>53</v>
      </c>
      <c r="R671" s="4" t="s">
        <v>51</v>
      </c>
      <c r="T671" s="7">
        <v>885</v>
      </c>
      <c r="U671" s="8">
        <v>0.27000000000000002</v>
      </c>
      <c r="W671" s="7">
        <f>IF(R671="","",(T671*(1-U671)*(1+AE671))+V671)</f>
        <v>839.86500000000001</v>
      </c>
      <c r="Z671" s="9" t="str">
        <f>IF(S671="","",(X671*(1-Y671)*(1+AE671)))</f>
        <v/>
      </c>
      <c r="AA671" s="64">
        <f>IF(Eingabe!G671="x",libCalc!A671,IF(Eingabe!H671="x",libCalc!B671,IF(Eingabe!I671="x",libCalc!C671,"")))</f>
        <v>0.089999999999999997</v>
      </c>
      <c r="AB671" s="5">
        <f>IF(AA671="","",AA671*M671)</f>
        <v>0.43020000000000003</v>
      </c>
      <c r="AC671" s="10">
        <f>IF(AA671="","",N671*1000/(AA671*1000000))</f>
        <v>26.244444444444444</v>
      </c>
      <c r="AD671" s="11">
        <f>IF(AB671="","",MAX(Z671,W671)/AB671)</f>
        <v>1952.2663877266386</v>
      </c>
      <c r="AE671" s="8">
        <f ca="1">IF(N671="","",IF(LOOKUP(YEAR(C671),Teuerung!$A$4:$A$29,Teuerung!$D$4:$D$29)="",0,LOOKUP(YEAR(C671),Teuerung!$A$4:$A$29,Teuerung!$D$4:$D$29)))</f>
        <v>0.29999999999999999</v>
      </c>
      <c r="AF671" s="7">
        <f t="shared" ca="1" si="15"/>
        <v>839.86500000000001</v>
      </c>
      <c r="AG671" s="2"/>
      <c r="AH671" s="1"/>
      <c r="AI671" s="1"/>
    </row>
    <row r="672">
      <c r="A672" s="2"/>
      <c r="B672" s="2"/>
      <c r="C672" s="3">
        <v>41017</v>
      </c>
      <c r="D672" s="1"/>
      <c r="E672" s="4" t="s">
        <v>51</v>
      </c>
      <c r="H672" s="4" t="s">
        <v>51</v>
      </c>
      <c r="K672" s="6">
        <v>0.29999999999999999</v>
      </c>
      <c r="L672" s="6">
        <v>0.29999999999999999</v>
      </c>
      <c r="M672" s="6">
        <v>4.7800000000000002</v>
      </c>
      <c r="N672" s="7">
        <v>1777</v>
      </c>
      <c r="P672" s="1">
        <v>1</v>
      </c>
      <c r="Q672" s="2" t="s">
        <v>53</v>
      </c>
      <c r="R672" s="4" t="s">
        <v>51</v>
      </c>
      <c r="T672" s="7">
        <v>885</v>
      </c>
      <c r="U672" s="8">
        <v>0.27000000000000002</v>
      </c>
      <c r="W672" s="7">
        <f>IF(R672="","",(T672*(1-U672)*(1+AE672))+V672)</f>
        <v>839.86500000000001</v>
      </c>
      <c r="Z672" s="9" t="str">
        <f>IF(S672="","",(X672*(1-Y672)*(1+AE672)))</f>
        <v/>
      </c>
      <c r="AA672" s="64">
        <f>IF(Eingabe!G672="x",libCalc!A672,IF(Eingabe!H672="x",libCalc!B672,IF(Eingabe!I672="x",libCalc!C672,"")))</f>
        <v>0.089999999999999997</v>
      </c>
      <c r="AB672" s="5">
        <f>IF(AA672="","",AA672*M672)</f>
        <v>0.43020000000000003</v>
      </c>
      <c r="AC672" s="10">
        <f>IF(AA672="","",N672*1000/(AA672*1000000))</f>
        <v>19.744444444444444</v>
      </c>
      <c r="AD672" s="11">
        <f>IF(AB672="","",MAX(Z672,W672)/AB672)</f>
        <v>1952.2663877266386</v>
      </c>
      <c r="AE672" s="8">
        <f ca="1">IF(N672="","",IF(LOOKUP(YEAR(C672),Teuerung!$A$4:$A$29,Teuerung!$D$4:$D$29)="",0,LOOKUP(YEAR(C672),Teuerung!$A$4:$A$29,Teuerung!$D$4:$D$29)))</f>
        <v>0.29999999999999999</v>
      </c>
      <c r="AF672" s="7">
        <f t="shared" ca="1" si="15"/>
        <v>839.86500000000001</v>
      </c>
      <c r="AG672" s="2"/>
      <c r="AH672" s="1"/>
      <c r="AI672" s="1"/>
    </row>
    <row r="673">
      <c r="A673" s="2"/>
      <c r="B673" s="2"/>
      <c r="C673" s="3">
        <v>41017</v>
      </c>
      <c r="D673" s="1"/>
      <c r="E673" s="4" t="s">
        <v>51</v>
      </c>
      <c r="H673" s="4" t="s">
        <v>51</v>
      </c>
      <c r="K673" s="6">
        <v>0.29999999999999999</v>
      </c>
      <c r="L673" s="6">
        <v>0.29999999999999999</v>
      </c>
      <c r="M673" s="6">
        <v>4.7800000000000002</v>
      </c>
      <c r="N673" s="7">
        <v>1129</v>
      </c>
      <c r="P673" s="1">
        <v>1</v>
      </c>
      <c r="Q673" s="2" t="s">
        <v>53</v>
      </c>
      <c r="R673" s="4" t="s">
        <v>51</v>
      </c>
      <c r="T673" s="7">
        <v>885</v>
      </c>
      <c r="U673" s="8">
        <v>0.27000000000000002</v>
      </c>
      <c r="W673" s="7">
        <f>IF(R673="","",(T673*(1-U673)*(1+AE673))+V673)</f>
        <v>839.86500000000001</v>
      </c>
      <c r="Z673" s="9" t="str">
        <f>IF(S673="","",(X673*(1-Y673)*(1+AE673)))</f>
        <v/>
      </c>
      <c r="AA673" s="64">
        <f>IF(Eingabe!G673="x",libCalc!A673,IF(Eingabe!H673="x",libCalc!B673,IF(Eingabe!I673="x",libCalc!C673,"")))</f>
        <v>0.089999999999999997</v>
      </c>
      <c r="AB673" s="5">
        <f>IF(AA673="","",AA673*M673)</f>
        <v>0.43020000000000003</v>
      </c>
      <c r="AC673" s="10">
        <f>IF(AA673="","",N673*1000/(AA673*1000000))</f>
        <v>12.544444444444444</v>
      </c>
      <c r="AD673" s="11">
        <f>IF(AB673="","",MAX(Z673,W673)/AB673)</f>
        <v>1952.2663877266386</v>
      </c>
      <c r="AE673" s="8">
        <f ca="1">IF(N673="","",IF(LOOKUP(YEAR(C673),Teuerung!$A$4:$A$29,Teuerung!$D$4:$D$29)="",0,LOOKUP(YEAR(C673),Teuerung!$A$4:$A$29,Teuerung!$D$4:$D$29)))</f>
        <v>0.29999999999999999</v>
      </c>
      <c r="AF673" s="7">
        <f t="shared" ca="1" si="15"/>
        <v>839.86500000000001</v>
      </c>
      <c r="AG673" s="2"/>
      <c r="AH673" s="1"/>
      <c r="AI673" s="1"/>
    </row>
    <row r="674">
      <c r="A674" s="2"/>
      <c r="B674" s="2"/>
      <c r="C674" s="3">
        <v>41017</v>
      </c>
      <c r="D674" s="1"/>
      <c r="E674" s="4" t="s">
        <v>51</v>
      </c>
      <c r="H674" s="4" t="s">
        <v>51</v>
      </c>
      <c r="K674" s="6">
        <v>0.29999999999999999</v>
      </c>
      <c r="L674" s="6">
        <v>0.29999999999999999</v>
      </c>
      <c r="M674" s="6">
        <v>4.7800000000000002</v>
      </c>
      <c r="N674" s="7">
        <v>1412</v>
      </c>
      <c r="P674" s="1">
        <v>1</v>
      </c>
      <c r="Q674" s="2" t="s">
        <v>53</v>
      </c>
      <c r="R674" s="4" t="s">
        <v>51</v>
      </c>
      <c r="T674" s="7">
        <v>885</v>
      </c>
      <c r="U674" s="8">
        <v>0.27000000000000002</v>
      </c>
      <c r="W674" s="7">
        <f>IF(R674="","",(T674*(1-U674)*(1+AE674))+V674)</f>
        <v>839.86500000000001</v>
      </c>
      <c r="Z674" s="9" t="str">
        <f>IF(S674="","",(X674*(1-Y674)*(1+AE674)))</f>
        <v/>
      </c>
      <c r="AA674" s="64">
        <f>IF(Eingabe!G674="x",libCalc!A674,IF(Eingabe!H674="x",libCalc!B674,IF(Eingabe!I674="x",libCalc!C674,"")))</f>
        <v>0.089999999999999997</v>
      </c>
      <c r="AB674" s="5">
        <f>IF(AA674="","",AA674*M674)</f>
        <v>0.43020000000000003</v>
      </c>
      <c r="AC674" s="10">
        <f>IF(AA674="","",N674*1000/(AA674*1000000))</f>
        <v>15.688888888888888</v>
      </c>
      <c r="AD674" s="11">
        <f>IF(AB674="","",MAX(Z674,W674)/AB674)</f>
        <v>1952.2663877266386</v>
      </c>
      <c r="AE674" s="8">
        <f ca="1">IF(N674="","",IF(LOOKUP(YEAR(C674),Teuerung!$A$4:$A$29,Teuerung!$D$4:$D$29)="",0,LOOKUP(YEAR(C674),Teuerung!$A$4:$A$29,Teuerung!$D$4:$D$29)))</f>
        <v>0.29999999999999999</v>
      </c>
      <c r="AF674" s="7">
        <f t="shared" ca="1" si="15"/>
        <v>839.86500000000001</v>
      </c>
      <c r="AG674" s="2"/>
      <c r="AH674" s="1"/>
      <c r="AI674" s="1"/>
    </row>
    <row r="675">
      <c r="A675" s="2"/>
      <c r="B675" s="2"/>
      <c r="C675" s="3">
        <v>41017</v>
      </c>
      <c r="D675" s="1"/>
      <c r="E675" s="4" t="s">
        <v>51</v>
      </c>
      <c r="H675" s="4" t="s">
        <v>51</v>
      </c>
      <c r="K675" s="6">
        <v>0.29999999999999999</v>
      </c>
      <c r="L675" s="6">
        <v>0.80000000000000004</v>
      </c>
      <c r="M675" s="6">
        <v>4.7999999999999998</v>
      </c>
      <c r="N675" s="7">
        <v>4689</v>
      </c>
      <c r="P675" s="1">
        <v>1</v>
      </c>
      <c r="Q675" s="2" t="s">
        <v>53</v>
      </c>
      <c r="R675" s="4" t="s">
        <v>51</v>
      </c>
      <c r="T675" s="7">
        <v>2713</v>
      </c>
      <c r="U675" s="8">
        <v>0.27000000000000002</v>
      </c>
      <c r="W675" s="7">
        <f>IF(R675="","",(T675*(1-U675)*(1+AE675))+V675)</f>
        <v>2574.6370000000002</v>
      </c>
      <c r="Z675" s="9" t="str">
        <f>IF(S675="","",(X675*(1-Y675)*(1+AE675)))</f>
        <v/>
      </c>
      <c r="AA675" s="64">
        <f>IF(Eingabe!G675="x",libCalc!A675,IF(Eingabe!H675="x",libCalc!B675,IF(Eingabe!I675="x",libCalc!C675,"")))</f>
        <v>0.23999999999999999</v>
      </c>
      <c r="AB675" s="5">
        <f>IF(AA675="","",AA675*M675)</f>
        <v>1.1519999999999999</v>
      </c>
      <c r="AC675" s="10">
        <f>IF(AA675="","",N675*1000/(AA675*1000000))</f>
        <v>19.537500000000001</v>
      </c>
      <c r="AD675" s="11">
        <f>IF(AB675="","",MAX(Z675,W675)/AB675)</f>
        <v>2234.9279513888891</v>
      </c>
      <c r="AE675" s="8">
        <f ca="1">IF(N675="","",IF(LOOKUP(YEAR(C675),Teuerung!$A$4:$A$29,Teuerung!$D$4:$D$29)="",0,LOOKUP(YEAR(C675),Teuerung!$A$4:$A$29,Teuerung!$D$4:$D$29)))</f>
        <v>0.29999999999999999</v>
      </c>
      <c r="AF675" s="7">
        <f t="shared" ca="1" si="15"/>
        <v>2574.6370000000002</v>
      </c>
      <c r="AG675" s="2"/>
      <c r="AH675" s="1"/>
      <c r="AI675" s="1"/>
    </row>
    <row r="676">
      <c r="A676" s="2"/>
      <c r="B676" s="2"/>
      <c r="C676" s="3">
        <v>41017</v>
      </c>
      <c r="D676" s="1"/>
      <c r="E676" s="4" t="s">
        <v>51</v>
      </c>
      <c r="H676" s="4" t="s">
        <v>51</v>
      </c>
      <c r="K676" s="6">
        <v>0.29999999999999999</v>
      </c>
      <c r="L676" s="6">
        <v>0.29999999999999999</v>
      </c>
      <c r="M676" s="6">
        <v>5.4199999999999999</v>
      </c>
      <c r="N676" s="7">
        <v>2692</v>
      </c>
      <c r="P676" s="1">
        <v>1</v>
      </c>
      <c r="Q676" s="2" t="s">
        <v>53</v>
      </c>
      <c r="R676" s="4" t="s">
        <v>51</v>
      </c>
      <c r="T676" s="7">
        <v>1349</v>
      </c>
      <c r="U676" s="8">
        <v>0.27000000000000002</v>
      </c>
      <c r="W676" s="7">
        <f>IF(R676="","",(T676*(1-U676)*(1+AE676))+V676)</f>
        <v>1280.201</v>
      </c>
      <c r="Z676" s="9" t="str">
        <f>IF(S676="","",(X676*(1-Y676)*(1+AE676)))</f>
        <v/>
      </c>
      <c r="AA676" s="64">
        <f>IF(Eingabe!G676="x",libCalc!A676,IF(Eingabe!H676="x",libCalc!B676,IF(Eingabe!I676="x",libCalc!C676,"")))</f>
        <v>0.089999999999999997</v>
      </c>
      <c r="AB676" s="5">
        <f>IF(AA676="","",AA676*M676)</f>
        <v>0.48779999999999996</v>
      </c>
      <c r="AC676" s="10">
        <f>IF(AA676="","",N676*1000/(AA676*1000000))</f>
        <v>29.911111111111111</v>
      </c>
      <c r="AD676" s="11">
        <f>IF(AB676="","",MAX(Z676,W676)/AB676)</f>
        <v>2624.4382943829442</v>
      </c>
      <c r="AE676" s="8">
        <f ca="1">IF(N676="","",IF(LOOKUP(YEAR(C676),Teuerung!$A$4:$A$29,Teuerung!$D$4:$D$29)="",0,LOOKUP(YEAR(C676),Teuerung!$A$4:$A$29,Teuerung!$D$4:$D$29)))</f>
        <v>0.29999999999999999</v>
      </c>
      <c r="AF676" s="7">
        <f t="shared" ca="1" si="15"/>
        <v>1280.201</v>
      </c>
      <c r="AG676" s="2"/>
      <c r="AH676" s="1"/>
      <c r="AI676" s="1"/>
    </row>
    <row r="677">
      <c r="A677" s="2"/>
      <c r="B677" s="2"/>
      <c r="C677" s="3">
        <v>41017</v>
      </c>
      <c r="D677" s="1"/>
      <c r="E677" s="4" t="s">
        <v>51</v>
      </c>
      <c r="H677" s="4" t="s">
        <v>51</v>
      </c>
      <c r="K677" s="6">
        <v>0.29999999999999999</v>
      </c>
      <c r="L677" s="6">
        <v>0.29999999999999999</v>
      </c>
      <c r="M677" s="6">
        <v>5.4199999999999999</v>
      </c>
      <c r="N677" s="7">
        <v>2988</v>
      </c>
      <c r="P677" s="1">
        <v>1</v>
      </c>
      <c r="Q677" s="2" t="s">
        <v>53</v>
      </c>
      <c r="R677" s="4" t="s">
        <v>51</v>
      </c>
      <c r="T677" s="7">
        <v>1349</v>
      </c>
      <c r="U677" s="8">
        <v>0.27000000000000002</v>
      </c>
      <c r="W677" s="7">
        <f>IF(R677="","",(T677*(1-U677)*(1+AE677))+V677)</f>
        <v>1280.201</v>
      </c>
      <c r="Z677" s="9" t="str">
        <f>IF(S677="","",(X677*(1-Y677)*(1+AE677)))</f>
        <v/>
      </c>
      <c r="AA677" s="64">
        <f>IF(Eingabe!G677="x",libCalc!A677,IF(Eingabe!H677="x",libCalc!B677,IF(Eingabe!I677="x",libCalc!C677,"")))</f>
        <v>0.089999999999999997</v>
      </c>
      <c r="AB677" s="5">
        <f>IF(AA677="","",AA677*M677)</f>
        <v>0.48779999999999996</v>
      </c>
      <c r="AC677" s="10">
        <f>IF(AA677="","",N677*1000/(AA677*1000000))</f>
        <v>33.200000000000003</v>
      </c>
      <c r="AD677" s="11">
        <f>IF(AB677="","",MAX(Z677,W677)/AB677)</f>
        <v>2624.4382943829442</v>
      </c>
      <c r="AE677" s="8">
        <f ca="1">IF(N677="","",IF(LOOKUP(YEAR(C677),Teuerung!$A$4:$A$29,Teuerung!$D$4:$D$29)="",0,LOOKUP(YEAR(C677),Teuerung!$A$4:$A$29,Teuerung!$D$4:$D$29)))</f>
        <v>0.29999999999999999</v>
      </c>
      <c r="AF677" s="7">
        <f t="shared" ca="1" si="15"/>
        <v>1280.201</v>
      </c>
      <c r="AG677" s="2"/>
      <c r="AH677" s="1"/>
      <c r="AI677" s="1"/>
    </row>
    <row r="678">
      <c r="A678" s="2"/>
      <c r="B678" s="2"/>
      <c r="C678" s="3">
        <v>41017</v>
      </c>
      <c r="D678" s="1"/>
      <c r="E678" s="4" t="s">
        <v>51</v>
      </c>
      <c r="H678" s="4" t="s">
        <v>51</v>
      </c>
      <c r="K678" s="6">
        <v>0.29999999999999999</v>
      </c>
      <c r="L678" s="6">
        <v>0.29999999999999999</v>
      </c>
      <c r="M678" s="6">
        <v>4.9100000000000001</v>
      </c>
      <c r="N678" s="7">
        <v>5739</v>
      </c>
      <c r="P678" s="1">
        <v>1</v>
      </c>
      <c r="Q678" s="2" t="s">
        <v>53</v>
      </c>
      <c r="R678" s="4" t="s">
        <v>51</v>
      </c>
      <c r="T678" s="7">
        <v>2530</v>
      </c>
      <c r="U678" s="8">
        <v>0.27000000000000002</v>
      </c>
      <c r="W678" s="7">
        <f>IF(R678="","",(T678*(1-U678)*(1+AE678))+V678)</f>
        <v>2400.9699999999998</v>
      </c>
      <c r="Z678" s="9" t="str">
        <f>IF(S678="","",(X678*(1-Y678)*(1+AE678)))</f>
        <v/>
      </c>
      <c r="AA678" s="64">
        <f>IF(Eingabe!G678="x",libCalc!A678,IF(Eingabe!H678="x",libCalc!B678,IF(Eingabe!I678="x",libCalc!C678,"")))</f>
        <v>0.089999999999999997</v>
      </c>
      <c r="AB678" s="5">
        <f>IF(AA678="","",AA678*M678)</f>
        <v>0.44190000000000002</v>
      </c>
      <c r="AC678" s="10">
        <f>IF(AA678="","",N678*1000/(AA678*1000000))</f>
        <v>63.766666666666666</v>
      </c>
      <c r="AD678" s="11">
        <f>IF(AB678="","",MAX(Z678,W678)/AB678)</f>
        <v>5433.2880742249372</v>
      </c>
      <c r="AE678" s="8">
        <f ca="1">IF(N678="","",IF(LOOKUP(YEAR(C678),Teuerung!$A$4:$A$29,Teuerung!$D$4:$D$29)="",0,LOOKUP(YEAR(C678),Teuerung!$A$4:$A$29,Teuerung!$D$4:$D$29)))</f>
        <v>0.29999999999999999</v>
      </c>
      <c r="AF678" s="7">
        <f t="shared" ca="1" si="15"/>
        <v>2400.9699999999998</v>
      </c>
      <c r="AG678" s="2"/>
      <c r="AH678" s="1"/>
      <c r="AI678" s="1"/>
    </row>
    <row r="679">
      <c r="A679" s="2"/>
      <c r="B679" s="2"/>
      <c r="C679" s="3">
        <v>41017</v>
      </c>
      <c r="D679" s="1"/>
      <c r="E679" s="4" t="s">
        <v>51</v>
      </c>
      <c r="I679" s="4" t="s">
        <v>51</v>
      </c>
      <c r="K679" s="6">
        <v>0.27000000000000002</v>
      </c>
      <c r="L679" s="6">
        <v>0.47999999999999998</v>
      </c>
      <c r="M679" s="6">
        <v>4.9100000000000001</v>
      </c>
      <c r="N679" s="7">
        <v>2328</v>
      </c>
      <c r="P679" s="1">
        <v>1</v>
      </c>
      <c r="Q679" s="2" t="s">
        <v>53</v>
      </c>
      <c r="R679" s="4" t="s">
        <v>51</v>
      </c>
      <c r="T679" s="7">
        <v>1054</v>
      </c>
      <c r="U679" s="8">
        <v>0.27000000000000002</v>
      </c>
      <c r="W679" s="7">
        <f>IF(R679="","",(T679*(1-U679)*(1+AE679))+V679)</f>
        <v>1000.246</v>
      </c>
      <c r="Z679" s="9" t="str">
        <f>IF(S679="","",(X679*(1-Y679)*(1+AE679)))</f>
        <v/>
      </c>
      <c r="AA679" s="64">
        <f>IF(Eingabe!G679="x",libCalc!A679,IF(Eingabe!H679="x",libCalc!B679,IF(Eingabe!I679="x",libCalc!C679,"")))</f>
        <v>0.12959999999999999</v>
      </c>
      <c r="AB679" s="5">
        <f>IF(AA679="","",AA679*M679)</f>
        <v>0.63633600000000001</v>
      </c>
      <c r="AC679" s="10">
        <f>IF(AA679="","",N679*1000/(AA679*1000000))</f>
        <v>17.962962962962962</v>
      </c>
      <c r="AD679" s="11">
        <f>IF(AB679="","",MAX(Z679,W679)/AB679)</f>
        <v>1571.8834075079831</v>
      </c>
      <c r="AE679" s="8">
        <f ca="1">IF(N679="","",IF(LOOKUP(YEAR(C679),Teuerung!$A$4:$A$29,Teuerung!$D$4:$D$29)="",0,LOOKUP(YEAR(C679),Teuerung!$A$4:$A$29,Teuerung!$D$4:$D$29)))</f>
        <v>0.29999999999999999</v>
      </c>
      <c r="AF679" s="7">
        <f t="shared" ca="1" si="15"/>
        <v>1000.246</v>
      </c>
      <c r="AG679" s="2"/>
      <c r="AH679" s="1"/>
      <c r="AI679" s="1"/>
    </row>
    <row r="680">
      <c r="A680" s="2"/>
      <c r="B680" s="2"/>
      <c r="C680" s="3">
        <v>41017</v>
      </c>
      <c r="D680" s="1"/>
      <c r="E680" s="4" t="s">
        <v>51</v>
      </c>
      <c r="H680" s="4" t="s">
        <v>51</v>
      </c>
      <c r="K680" s="6">
        <v>0.29999999999999999</v>
      </c>
      <c r="L680" s="6">
        <v>0.29999999999999999</v>
      </c>
      <c r="M680" s="6">
        <v>5.4199999999999999</v>
      </c>
      <c r="N680" s="7">
        <v>4665</v>
      </c>
      <c r="P680" s="1">
        <v>1</v>
      </c>
      <c r="Q680" s="2" t="s">
        <v>53</v>
      </c>
      <c r="R680" s="4" t="s">
        <v>51</v>
      </c>
      <c r="T680" s="7">
        <v>2402</v>
      </c>
      <c r="U680" s="8">
        <v>0.27000000000000002</v>
      </c>
      <c r="W680" s="7">
        <f>IF(R680="","",(T680*(1-U680)*(1+AE680))+V680)</f>
        <v>2279.498</v>
      </c>
      <c r="Z680" s="9" t="str">
        <f>IF(S680="","",(X680*(1-Y680)*(1+AE680)))</f>
        <v/>
      </c>
      <c r="AA680" s="64">
        <f>IF(Eingabe!G680="x",libCalc!A680,IF(Eingabe!H680="x",libCalc!B680,IF(Eingabe!I680="x",libCalc!C680,"")))</f>
        <v>0.089999999999999997</v>
      </c>
      <c r="AB680" s="5">
        <f>IF(AA680="","",AA680*M680)</f>
        <v>0.48779999999999996</v>
      </c>
      <c r="AC680" s="10">
        <f>IF(AA680="","",N680*1000/(AA680*1000000))</f>
        <v>51.833333333333336</v>
      </c>
      <c r="AD680" s="11">
        <f>IF(AB680="","",MAX(Z680,W680)/AB680)</f>
        <v>4673.0176301763022</v>
      </c>
      <c r="AE680" s="8">
        <f ca="1">IF(N680="","",IF(LOOKUP(YEAR(C680),Teuerung!$A$4:$A$29,Teuerung!$D$4:$D$29)="",0,LOOKUP(YEAR(C680),Teuerung!$A$4:$A$29,Teuerung!$D$4:$D$29)))</f>
        <v>0.29999999999999999</v>
      </c>
      <c r="AF680" s="7">
        <f t="shared" ca="1" si="15"/>
        <v>2279.498</v>
      </c>
      <c r="AG680" s="2"/>
      <c r="AH680" s="1"/>
      <c r="AI680" s="1"/>
    </row>
    <row r="681">
      <c r="A681" s="2"/>
      <c r="B681" s="2"/>
      <c r="C681" s="3">
        <v>41017</v>
      </c>
      <c r="D681" s="1"/>
      <c r="E681" s="4" t="s">
        <v>51</v>
      </c>
      <c r="H681" s="4" t="s">
        <v>51</v>
      </c>
      <c r="K681" s="6">
        <v>0.29999999999999999</v>
      </c>
      <c r="L681" s="6">
        <v>0.29999999999999999</v>
      </c>
      <c r="M681" s="6">
        <v>5.4199999999999999</v>
      </c>
      <c r="N681" s="7">
        <v>3990</v>
      </c>
      <c r="P681" s="1">
        <v>1</v>
      </c>
      <c r="Q681" s="2" t="s">
        <v>53</v>
      </c>
      <c r="R681" s="4" t="s">
        <v>51</v>
      </c>
      <c r="T681" s="7">
        <v>1870</v>
      </c>
      <c r="U681" s="8">
        <v>0.27000000000000002</v>
      </c>
      <c r="W681" s="7">
        <f>IF(R681="","",(T681*(1-U681)*(1+AE681))+V681)</f>
        <v>1774.6299999999999</v>
      </c>
      <c r="Z681" s="9" t="str">
        <f>IF(S681="","",(X681*(1-Y681)*(1+AE681)))</f>
        <v/>
      </c>
      <c r="AA681" s="64">
        <f>IF(Eingabe!G681="x",libCalc!A681,IF(Eingabe!H681="x",libCalc!B681,IF(Eingabe!I681="x",libCalc!C681,"")))</f>
        <v>0.089999999999999997</v>
      </c>
      <c r="AB681" s="5">
        <f>IF(AA681="","",AA681*M681)</f>
        <v>0.48779999999999996</v>
      </c>
      <c r="AC681" s="10">
        <f>IF(AA681="","",N681*1000/(AA681*1000000))</f>
        <v>44.333333333333336</v>
      </c>
      <c r="AD681" s="11">
        <f>IF(AB681="","",MAX(Z681,W681)/AB681)</f>
        <v>3638.027880278803</v>
      </c>
      <c r="AE681" s="8">
        <f ca="1">IF(N681="","",IF(LOOKUP(YEAR(C681),Teuerung!$A$4:$A$29,Teuerung!$D$4:$D$29)="",0,LOOKUP(YEAR(C681),Teuerung!$A$4:$A$29,Teuerung!$D$4:$D$29)))</f>
        <v>0.29999999999999999</v>
      </c>
      <c r="AF681" s="7">
        <f t="shared" ca="1" si="15"/>
        <v>1774.6299999999999</v>
      </c>
      <c r="AG681" s="2"/>
      <c r="AH681" s="1"/>
      <c r="AI681" s="1"/>
    </row>
    <row r="682">
      <c r="A682" s="2"/>
      <c r="B682" s="2"/>
      <c r="C682" s="3">
        <v>41017</v>
      </c>
      <c r="D682" s="1"/>
      <c r="E682" s="4" t="s">
        <v>51</v>
      </c>
      <c r="H682" s="4" t="s">
        <v>51</v>
      </c>
      <c r="K682" s="6">
        <v>0.29999999999999999</v>
      </c>
      <c r="L682" s="6">
        <v>0.29999999999999999</v>
      </c>
      <c r="M682" s="6">
        <v>4.9100000000000001</v>
      </c>
      <c r="N682" s="7">
        <v>4816</v>
      </c>
      <c r="P682" s="1">
        <v>1</v>
      </c>
      <c r="Q682" s="2" t="s">
        <v>53</v>
      </c>
      <c r="R682" s="4" t="s">
        <v>51</v>
      </c>
      <c r="T682" s="7">
        <v>1736</v>
      </c>
      <c r="U682" s="8">
        <v>0.27000000000000002</v>
      </c>
      <c r="W682" s="7">
        <f>IF(R682="","",(T682*(1-U682)*(1+AE682))+V682)</f>
        <v>1647.4639999999999</v>
      </c>
      <c r="Z682" s="9" t="str">
        <f>IF(S682="","",(X682*(1-Y682)*(1+AE682)))</f>
        <v/>
      </c>
      <c r="AA682" s="64">
        <f>IF(Eingabe!G682="x",libCalc!A682,IF(Eingabe!H682="x",libCalc!B682,IF(Eingabe!I682="x",libCalc!C682,"")))</f>
        <v>0.089999999999999997</v>
      </c>
      <c r="AB682" s="5">
        <f>IF(AA682="","",AA682*M682)</f>
        <v>0.44190000000000002</v>
      </c>
      <c r="AC682" s="10">
        <f>IF(AA682="","",N682*1000/(AA682*1000000))</f>
        <v>53.511111111111113</v>
      </c>
      <c r="AD682" s="11">
        <f>IF(AB682="","",MAX(Z682,W682)/AB682)</f>
        <v>3728.1375876895222</v>
      </c>
      <c r="AE682" s="8">
        <f ca="1">IF(N682="","",IF(LOOKUP(YEAR(C682),Teuerung!$A$4:$A$29,Teuerung!$D$4:$D$29)="",0,LOOKUP(YEAR(C682),Teuerung!$A$4:$A$29,Teuerung!$D$4:$D$29)))</f>
        <v>0.29999999999999999</v>
      </c>
      <c r="AF682" s="7">
        <f t="shared" ca="1" si="15"/>
        <v>1647.4639999999999</v>
      </c>
      <c r="AG682" s="2"/>
      <c r="AH682" s="1"/>
      <c r="AI682" s="1"/>
    </row>
    <row r="683">
      <c r="A683" s="2"/>
      <c r="B683" s="2"/>
      <c r="C683" s="3">
        <v>41017</v>
      </c>
      <c r="D683" s="1"/>
      <c r="E683" s="4" t="s">
        <v>51</v>
      </c>
      <c r="H683" s="4" t="s">
        <v>51</v>
      </c>
      <c r="K683" s="6">
        <v>0.29999999999999999</v>
      </c>
      <c r="L683" s="6">
        <v>0.29999999999999999</v>
      </c>
      <c r="M683" s="6">
        <v>4.8099999999999996</v>
      </c>
      <c r="N683" s="7">
        <v>3531</v>
      </c>
      <c r="P683" s="1">
        <v>1</v>
      </c>
      <c r="Q683" s="2" t="s">
        <v>53</v>
      </c>
      <c r="R683" s="4" t="s">
        <v>51</v>
      </c>
      <c r="T683" s="7">
        <v>1314</v>
      </c>
      <c r="U683" s="8">
        <v>0.27000000000000002</v>
      </c>
      <c r="W683" s="7">
        <f>IF(R683="","",(T683*(1-U683)*(1+AE683))+V683)</f>
        <v>1246.9860000000001</v>
      </c>
      <c r="Z683" s="9" t="str">
        <f>IF(S683="","",(X683*(1-Y683)*(1+AE683)))</f>
        <v/>
      </c>
      <c r="AA683" s="64">
        <f>IF(Eingabe!G683="x",libCalc!A683,IF(Eingabe!H683="x",libCalc!B683,IF(Eingabe!I683="x",libCalc!C683,"")))</f>
        <v>0.089999999999999997</v>
      </c>
      <c r="AB683" s="5">
        <f>IF(AA683="","",AA683*M683)</f>
        <v>0.43289999999999995</v>
      </c>
      <c r="AC683" s="10">
        <f>IF(AA683="","",N683*1000/(AA683*1000000))</f>
        <v>39.233333333333334</v>
      </c>
      <c r="AD683" s="11">
        <f>IF(AB683="","",MAX(Z683,W683)/AB683)</f>
        <v>2880.5405405405413</v>
      </c>
      <c r="AE683" s="8">
        <f ca="1">IF(N683="","",IF(LOOKUP(YEAR(C683),Teuerung!$A$4:$A$29,Teuerung!$D$4:$D$29)="",0,LOOKUP(YEAR(C683),Teuerung!$A$4:$A$29,Teuerung!$D$4:$D$29)))</f>
        <v>0.29999999999999999</v>
      </c>
      <c r="AF683" s="7">
        <f t="shared" ca="1" si="15"/>
        <v>1246.9860000000001</v>
      </c>
      <c r="AG683" s="2"/>
      <c r="AH683" s="1"/>
      <c r="AI683" s="1"/>
    </row>
    <row r="684">
      <c r="A684" s="2"/>
      <c r="B684" s="2"/>
      <c r="C684" s="3">
        <v>41017</v>
      </c>
      <c r="D684" s="1"/>
      <c r="E684" s="4" t="s">
        <v>51</v>
      </c>
      <c r="H684" s="4" t="s">
        <v>51</v>
      </c>
      <c r="K684" s="6">
        <v>0.29999999999999999</v>
      </c>
      <c r="L684" s="6">
        <v>0.29999999999999999</v>
      </c>
      <c r="M684" s="6">
        <v>4.8099999999999996</v>
      </c>
      <c r="N684" s="7">
        <v>2480</v>
      </c>
      <c r="P684" s="1">
        <v>1</v>
      </c>
      <c r="Q684" s="2" t="s">
        <v>53</v>
      </c>
      <c r="R684" s="4" t="s">
        <v>51</v>
      </c>
      <c r="T684" s="7">
        <v>948</v>
      </c>
      <c r="U684" s="8">
        <v>0.27000000000000002</v>
      </c>
      <c r="W684" s="7">
        <f>IF(R684="","",(T684*(1-U684)*(1+AE684))+V684)</f>
        <v>899.65199999999993</v>
      </c>
      <c r="Z684" s="9" t="str">
        <f>IF(S684="","",(X684*(1-Y684)*(1+AE684)))</f>
        <v/>
      </c>
      <c r="AA684" s="64">
        <f>IF(Eingabe!G684="x",libCalc!A684,IF(Eingabe!H684="x",libCalc!B684,IF(Eingabe!I684="x",libCalc!C684,"")))</f>
        <v>0.089999999999999997</v>
      </c>
      <c r="AB684" s="5">
        <f>IF(AA684="","",AA684*M684)</f>
        <v>0.43289999999999995</v>
      </c>
      <c r="AC684" s="10">
        <f>IF(AA684="","",N684*1000/(AA684*1000000))</f>
        <v>27.555555555555557</v>
      </c>
      <c r="AD684" s="11">
        <f>IF(AB684="","",MAX(Z684,W684)/AB684)</f>
        <v>2078.198198198198</v>
      </c>
      <c r="AE684" s="8">
        <f ca="1">IF(N684="","",IF(LOOKUP(YEAR(C684),Teuerung!$A$4:$A$29,Teuerung!$D$4:$D$29)="",0,LOOKUP(YEAR(C684),Teuerung!$A$4:$A$29,Teuerung!$D$4:$D$29)))</f>
        <v>0.29999999999999999</v>
      </c>
      <c r="AF684" s="7">
        <f t="shared" ca="1" si="15"/>
        <v>899.65199999999993</v>
      </c>
      <c r="AG684" s="2"/>
      <c r="AH684" s="1"/>
      <c r="AI684" s="1"/>
    </row>
    <row r="685">
      <c r="A685" s="2"/>
      <c r="B685" s="2"/>
      <c r="C685" s="3">
        <v>41017</v>
      </c>
      <c r="D685" s="1"/>
      <c r="E685" s="4" t="s">
        <v>51</v>
      </c>
      <c r="H685" s="4" t="s">
        <v>51</v>
      </c>
      <c r="K685" s="6">
        <v>0.29999999999999999</v>
      </c>
      <c r="L685" s="6">
        <v>0.29999999999999999</v>
      </c>
      <c r="M685" s="6">
        <v>4.8099999999999996</v>
      </c>
      <c r="N685" s="7">
        <v>1669</v>
      </c>
      <c r="P685" s="1">
        <v>1</v>
      </c>
      <c r="Q685" s="2" t="s">
        <v>53</v>
      </c>
      <c r="R685" s="4" t="s">
        <v>51</v>
      </c>
      <c r="T685" s="7">
        <v>867</v>
      </c>
      <c r="U685" s="8">
        <v>0.27000000000000002</v>
      </c>
      <c r="W685" s="7">
        <f>IF(R685="","",(T685*(1-U685)*(1+AE685))+V685)</f>
        <v>822.78300000000002</v>
      </c>
      <c r="Z685" s="9" t="str">
        <f>IF(S685="","",(X685*(1-Y685)*(1+AE685)))</f>
        <v/>
      </c>
      <c r="AA685" s="64">
        <f>IF(Eingabe!G685="x",libCalc!A685,IF(Eingabe!H685="x",libCalc!B685,IF(Eingabe!I685="x",libCalc!C685,"")))</f>
        <v>0.089999999999999997</v>
      </c>
      <c r="AB685" s="5">
        <f>IF(AA685="","",AA685*M685)</f>
        <v>0.43289999999999995</v>
      </c>
      <c r="AC685" s="10">
        <f>IF(AA685="","",N685*1000/(AA685*1000000))</f>
        <v>18.544444444444444</v>
      </c>
      <c r="AD685" s="11">
        <f>IF(AB685="","",MAX(Z685,W685)/AB685)</f>
        <v>1900.6306306306308</v>
      </c>
      <c r="AE685" s="8">
        <f ca="1">IF(N685="","",IF(LOOKUP(YEAR(C685),Teuerung!$A$4:$A$29,Teuerung!$D$4:$D$29)="",0,LOOKUP(YEAR(C685),Teuerung!$A$4:$A$29,Teuerung!$D$4:$D$29)))</f>
        <v>0.29999999999999999</v>
      </c>
      <c r="AF685" s="7">
        <f t="shared" ca="1" si="15"/>
        <v>822.78300000000002</v>
      </c>
      <c r="AG685" s="2"/>
      <c r="AH685" s="1"/>
      <c r="AI685" s="1"/>
    </row>
    <row r="686">
      <c r="A686" s="2"/>
      <c r="B686" s="2"/>
      <c r="C686" s="3">
        <v>41017</v>
      </c>
      <c r="D686" s="1"/>
      <c r="E686" s="4" t="s">
        <v>51</v>
      </c>
      <c r="H686" s="4" t="s">
        <v>51</v>
      </c>
      <c r="K686" s="6">
        <v>0.29999999999999999</v>
      </c>
      <c r="L686" s="6">
        <v>0.29999999999999999</v>
      </c>
      <c r="M686" s="6">
        <v>4.8099999999999996</v>
      </c>
      <c r="N686" s="7">
        <v>1799</v>
      </c>
      <c r="P686" s="1">
        <v>1</v>
      </c>
      <c r="Q686" s="2" t="s">
        <v>53</v>
      </c>
      <c r="R686" s="4" t="s">
        <v>51</v>
      </c>
      <c r="T686" s="7">
        <v>867</v>
      </c>
      <c r="U686" s="8">
        <v>0.27000000000000002</v>
      </c>
      <c r="W686" s="7">
        <f>IF(R686="","",(T686*(1-U686)*(1+AE686))+V686)</f>
        <v>822.78300000000002</v>
      </c>
      <c r="Z686" s="9" t="str">
        <f>IF(S686="","",(X686*(1-Y686)*(1+AE686)))</f>
        <v/>
      </c>
      <c r="AA686" s="64">
        <f>IF(Eingabe!G686="x",libCalc!A686,IF(Eingabe!H686="x",libCalc!B686,IF(Eingabe!I686="x",libCalc!C686,"")))</f>
        <v>0.089999999999999997</v>
      </c>
      <c r="AB686" s="5">
        <f>IF(AA686="","",AA686*M686)</f>
        <v>0.43289999999999995</v>
      </c>
      <c r="AC686" s="10">
        <f>IF(AA686="","",N686*1000/(AA686*1000000))</f>
        <v>19.988888888888887</v>
      </c>
      <c r="AD686" s="11">
        <f>IF(AB686="","",MAX(Z686,W686)/AB686)</f>
        <v>1900.6306306306308</v>
      </c>
      <c r="AE686" s="8">
        <f ca="1">IF(N686="","",IF(LOOKUP(YEAR(C686),Teuerung!$A$4:$A$29,Teuerung!$D$4:$D$29)="",0,LOOKUP(YEAR(C686),Teuerung!$A$4:$A$29,Teuerung!$D$4:$D$29)))</f>
        <v>0.29999999999999999</v>
      </c>
      <c r="AF686" s="7">
        <f t="shared" ca="1" si="15"/>
        <v>822.78300000000002</v>
      </c>
      <c r="AG686" s="2"/>
      <c r="AH686" s="1"/>
      <c r="AI686" s="1"/>
    </row>
    <row r="687">
      <c r="A687" s="2"/>
      <c r="B687" s="2"/>
      <c r="C687" s="3">
        <v>41017</v>
      </c>
      <c r="D687" s="1"/>
      <c r="E687" s="4" t="s">
        <v>51</v>
      </c>
      <c r="H687" s="4" t="s">
        <v>51</v>
      </c>
      <c r="K687" s="6">
        <v>0.29999999999999999</v>
      </c>
      <c r="L687" s="6">
        <v>0.80000000000000004</v>
      </c>
      <c r="M687" s="6">
        <v>4.8300000000000001</v>
      </c>
      <c r="N687" s="7">
        <v>3751</v>
      </c>
      <c r="P687" s="1">
        <v>1</v>
      </c>
      <c r="Q687" s="2" t="s">
        <v>53</v>
      </c>
      <c r="R687" s="4" t="s">
        <v>51</v>
      </c>
      <c r="T687" s="7">
        <v>2725</v>
      </c>
      <c r="U687" s="8">
        <v>0.27000000000000002</v>
      </c>
      <c r="W687" s="7">
        <f>IF(R687="","",(T687*(1-U687)*(1+AE687))+V687)</f>
        <v>2586.0250000000001</v>
      </c>
      <c r="Z687" s="9" t="str">
        <f>IF(S687="","",(X687*(1-Y687)*(1+AE687)))</f>
        <v/>
      </c>
      <c r="AA687" s="64">
        <f>IF(Eingabe!G687="x",libCalc!A687,IF(Eingabe!H687="x",libCalc!B687,IF(Eingabe!I687="x",libCalc!C687,"")))</f>
        <v>0.23999999999999999</v>
      </c>
      <c r="AB687" s="5">
        <f>IF(AA687="","",AA687*M687)</f>
        <v>1.1592</v>
      </c>
      <c r="AC687" s="10">
        <f>IF(AA687="","",N687*1000/(AA687*1000000))</f>
        <v>15.629166666666666</v>
      </c>
      <c r="AD687" s="11">
        <f>IF(AB687="","",MAX(Z687,W687)/AB687)</f>
        <v>2230.8704278812975</v>
      </c>
      <c r="AE687" s="8">
        <f ca="1">IF(N687="","",IF(LOOKUP(YEAR(C687),Teuerung!$A$4:$A$29,Teuerung!$D$4:$D$29)="",0,LOOKUP(YEAR(C687),Teuerung!$A$4:$A$29,Teuerung!$D$4:$D$29)))</f>
        <v>0.29999999999999999</v>
      </c>
      <c r="AF687" s="7">
        <f t="shared" ca="1" si="15"/>
        <v>2586.0250000000001</v>
      </c>
      <c r="AG687" s="2"/>
      <c r="AH687" s="1"/>
      <c r="AI687" s="1"/>
    </row>
    <row r="688">
      <c r="A688" s="2"/>
      <c r="B688" s="2"/>
      <c r="C688" s="3">
        <v>41017</v>
      </c>
      <c r="D688" s="1"/>
      <c r="E688" s="4" t="s">
        <v>51</v>
      </c>
      <c r="H688" s="4" t="s">
        <v>51</v>
      </c>
      <c r="K688" s="6">
        <v>0.29999999999999999</v>
      </c>
      <c r="L688" s="6">
        <v>0.29999999999999999</v>
      </c>
      <c r="M688" s="6">
        <v>4.9400000000000004</v>
      </c>
      <c r="N688" s="7">
        <v>5813</v>
      </c>
      <c r="P688" s="1">
        <v>1</v>
      </c>
      <c r="Q688" s="2" t="s">
        <v>53</v>
      </c>
      <c r="R688" s="4" t="s">
        <v>51</v>
      </c>
      <c r="T688" s="7">
        <v>2541</v>
      </c>
      <c r="U688" s="8">
        <v>0.27000000000000002</v>
      </c>
      <c r="W688" s="7">
        <f>IF(R688="","",(T688*(1-U688)*(1+AE688))+V688)</f>
        <v>2411.4090000000001</v>
      </c>
      <c r="Z688" s="9" t="str">
        <f>IF(S688="","",(X688*(1-Y688)*(1+AE688)))</f>
        <v/>
      </c>
      <c r="AA688" s="64">
        <f>IF(Eingabe!G688="x",libCalc!A688,IF(Eingabe!H688="x",libCalc!B688,IF(Eingabe!I688="x",libCalc!C688,"")))</f>
        <v>0.089999999999999997</v>
      </c>
      <c r="AB688" s="5">
        <f>IF(AA688="","",AA688*M688)</f>
        <v>0.4446</v>
      </c>
      <c r="AC688" s="10">
        <f>IF(AA688="","",N688*1000/(AA688*1000000))</f>
        <v>64.588888888888889</v>
      </c>
      <c r="AD688" s="11">
        <f>IF(AB688="","",MAX(Z688,W688)/AB688)</f>
        <v>5423.771929824562</v>
      </c>
      <c r="AE688" s="8">
        <f ca="1">IF(N688="","",IF(LOOKUP(YEAR(C688),Teuerung!$A$4:$A$29,Teuerung!$D$4:$D$29)="",0,LOOKUP(YEAR(C688),Teuerung!$A$4:$A$29,Teuerung!$D$4:$D$29)))</f>
        <v>0.29999999999999999</v>
      </c>
      <c r="AF688" s="7">
        <f t="shared" ca="1" si="15"/>
        <v>2411.4090000000001</v>
      </c>
      <c r="AG688" s="2"/>
      <c r="AH688" s="1"/>
      <c r="AI688" s="1"/>
    </row>
    <row r="689">
      <c r="A689" s="2"/>
      <c r="B689" s="2"/>
      <c r="C689" s="3">
        <v>41017</v>
      </c>
      <c r="D689" s="1"/>
      <c r="E689" s="4" t="s">
        <v>51</v>
      </c>
      <c r="H689" s="4" t="s">
        <v>51</v>
      </c>
      <c r="K689" s="6">
        <v>0.29999999999999999</v>
      </c>
      <c r="L689" s="6">
        <v>0.29999999999999999</v>
      </c>
      <c r="M689" s="6">
        <v>4.8499999999999996</v>
      </c>
      <c r="N689" s="7">
        <v>2525</v>
      </c>
      <c r="P689" s="1">
        <v>1</v>
      </c>
      <c r="Q689" s="2" t="s">
        <v>53</v>
      </c>
      <c r="R689" s="4" t="s">
        <v>51</v>
      </c>
      <c r="T689" s="7">
        <v>954</v>
      </c>
      <c r="U689" s="8">
        <v>0.27000000000000002</v>
      </c>
      <c r="W689" s="7">
        <f>IF(R689="","",(T689*(1-U689)*(1+AE689))+V689)</f>
        <v>905.346</v>
      </c>
      <c r="Z689" s="9" t="str">
        <f>IF(S689="","",(X689*(1-Y689)*(1+AE689)))</f>
        <v/>
      </c>
      <c r="AA689" s="64">
        <f>IF(Eingabe!G689="x",libCalc!A689,IF(Eingabe!H689="x",libCalc!B689,IF(Eingabe!I689="x",libCalc!C689,"")))</f>
        <v>0.089999999999999997</v>
      </c>
      <c r="AB689" s="5">
        <f>IF(AA689="","",AA689*M689)</f>
        <v>0.43649999999999994</v>
      </c>
      <c r="AC689" s="10">
        <f>IF(AA689="","",N689*1000/(AA689*1000000))</f>
        <v>28.055555555555557</v>
      </c>
      <c r="AD689" s="11">
        <f>IF(AB689="","",MAX(Z689,W689)/AB689)</f>
        <v>2074.1030927835054</v>
      </c>
      <c r="AE689" s="8">
        <f ca="1">IF(N689="","",IF(LOOKUP(YEAR(C689),Teuerung!$A$4:$A$29,Teuerung!$D$4:$D$29)="",0,LOOKUP(YEAR(C689),Teuerung!$A$4:$A$29,Teuerung!$D$4:$D$29)))</f>
        <v>0.29999999999999999</v>
      </c>
      <c r="AF689" s="7">
        <f t="shared" ca="1" si="15"/>
        <v>905.346</v>
      </c>
      <c r="AG689" s="2"/>
      <c r="AH689" s="1"/>
      <c r="AI689" s="1"/>
    </row>
    <row r="690">
      <c r="A690" s="2"/>
      <c r="B690" s="2"/>
      <c r="C690" s="3">
        <v>41017</v>
      </c>
      <c r="D690" s="1"/>
      <c r="E690" s="4" t="s">
        <v>51</v>
      </c>
      <c r="I690" s="4" t="s">
        <v>51</v>
      </c>
      <c r="K690" s="6">
        <v>0.27000000000000002</v>
      </c>
      <c r="L690" s="6">
        <v>0.47999999999999998</v>
      </c>
      <c r="M690" s="6">
        <v>4.9400000000000004</v>
      </c>
      <c r="N690" s="7">
        <v>2319</v>
      </c>
      <c r="P690" s="1">
        <v>1</v>
      </c>
      <c r="Q690" s="2" t="s">
        <v>53</v>
      </c>
      <c r="R690" s="4" t="s">
        <v>51</v>
      </c>
      <c r="T690" s="7">
        <v>1059</v>
      </c>
      <c r="U690" s="8">
        <v>0.27000000000000002</v>
      </c>
      <c r="W690" s="7">
        <f>IF(R690="","",(T690*(1-U690)*(1+AE690))+V690)</f>
        <v>1004.991</v>
      </c>
      <c r="Z690" s="9" t="str">
        <f>IF(S690="","",(X690*(1-Y690)*(1+AE690)))</f>
        <v/>
      </c>
      <c r="AA690" s="64">
        <f>IF(Eingabe!G690="x",libCalc!A690,IF(Eingabe!H690="x",libCalc!B690,IF(Eingabe!I690="x",libCalc!C690,"")))</f>
        <v>0.12959999999999999</v>
      </c>
      <c r="AB690" s="5">
        <f>IF(AA690="","",AA690*M690)</f>
        <v>0.64022400000000002</v>
      </c>
      <c r="AC690" s="10">
        <f>IF(AA690="","",N690*1000/(AA690*1000000))</f>
        <v>17.893518518518519</v>
      </c>
      <c r="AD690" s="11">
        <f>IF(AB690="","",MAX(Z690,W690)/AB690)</f>
        <v>1569.7490253411306</v>
      </c>
      <c r="AE690" s="8">
        <f ca="1">IF(N690="","",IF(LOOKUP(YEAR(C690),Teuerung!$A$4:$A$29,Teuerung!$D$4:$D$29)="",0,LOOKUP(YEAR(C690),Teuerung!$A$4:$A$29,Teuerung!$D$4:$D$29)))</f>
        <v>0.29999999999999999</v>
      </c>
      <c r="AF690" s="7">
        <f t="shared" ca="1" si="15"/>
        <v>1004.991</v>
      </c>
      <c r="AG690" s="2"/>
      <c r="AH690" s="1"/>
      <c r="AI690" s="1"/>
    </row>
    <row r="691">
      <c r="A691" s="2"/>
      <c r="B691" s="2"/>
      <c r="C691" s="3">
        <v>41017</v>
      </c>
      <c r="D691" s="1"/>
      <c r="E691" s="4" t="s">
        <v>51</v>
      </c>
      <c r="H691" s="4" t="s">
        <v>51</v>
      </c>
      <c r="K691" s="6">
        <v>0.29999999999999999</v>
      </c>
      <c r="L691" s="6">
        <v>0.29999999999999999</v>
      </c>
      <c r="M691" s="6">
        <v>4.9400000000000004</v>
      </c>
      <c r="N691" s="7">
        <v>6245</v>
      </c>
      <c r="P691" s="1">
        <v>1</v>
      </c>
      <c r="Q691" s="2" t="s">
        <v>53</v>
      </c>
      <c r="R691" s="4" t="s">
        <v>51</v>
      </c>
      <c r="T691" s="7">
        <v>1915</v>
      </c>
      <c r="U691" s="8">
        <v>0.27000000000000002</v>
      </c>
      <c r="W691" s="7">
        <f>IF(R691="","",(T691*(1-U691)*(1+AE691))+V691)</f>
        <v>1817.335</v>
      </c>
      <c r="Z691" s="9" t="str">
        <f>IF(S691="","",(X691*(1-Y691)*(1+AE691)))</f>
        <v/>
      </c>
      <c r="AA691" s="64">
        <f>IF(Eingabe!G691="x",libCalc!A691,IF(Eingabe!H691="x",libCalc!B691,IF(Eingabe!I691="x",libCalc!C691,"")))</f>
        <v>0.089999999999999997</v>
      </c>
      <c r="AB691" s="5">
        <f>IF(AA691="","",AA691*M691)</f>
        <v>0.4446</v>
      </c>
      <c r="AC691" s="10">
        <f>IF(AA691="","",N691*1000/(AA691*1000000))</f>
        <v>69.388888888888886</v>
      </c>
      <c r="AD691" s="11">
        <f>IF(AB691="","",MAX(Z691,W691)/AB691)</f>
        <v>4087.573099415205</v>
      </c>
      <c r="AE691" s="8">
        <f ca="1">IF(N691="","",IF(LOOKUP(YEAR(C691),Teuerung!$A$4:$A$29,Teuerung!$D$4:$D$29)="",0,LOOKUP(YEAR(C691),Teuerung!$A$4:$A$29,Teuerung!$D$4:$D$29)))</f>
        <v>0.29999999999999999</v>
      </c>
      <c r="AF691" s="7">
        <f t="shared" ca="1" si="15"/>
        <v>1817.335</v>
      </c>
      <c r="AG691" s="2"/>
      <c r="AH691" s="1"/>
      <c r="AI691" s="1"/>
    </row>
    <row r="692">
      <c r="A692" s="2"/>
      <c r="B692" s="2"/>
      <c r="C692" s="3">
        <v>41017</v>
      </c>
      <c r="D692" s="1"/>
      <c r="E692" s="4" t="s">
        <v>51</v>
      </c>
      <c r="H692" s="4" t="s">
        <v>51</v>
      </c>
      <c r="K692" s="6">
        <v>0.29999999999999999</v>
      </c>
      <c r="L692" s="6">
        <v>0.29999999999999999</v>
      </c>
      <c r="M692" s="6">
        <v>3.8399999999999999</v>
      </c>
      <c r="N692" s="7">
        <v>3792</v>
      </c>
      <c r="P692" s="1">
        <v>1</v>
      </c>
      <c r="Q692" s="2" t="s">
        <v>53</v>
      </c>
      <c r="R692" s="4" t="s">
        <v>51</v>
      </c>
      <c r="T692" s="7">
        <v>1109</v>
      </c>
      <c r="U692" s="8">
        <v>0.27000000000000002</v>
      </c>
      <c r="W692" s="7">
        <f>IF(R692="","",(T692*(1-U692)*(1+AE692))+V692)</f>
        <v>1052.441</v>
      </c>
      <c r="Z692" s="9" t="str">
        <f>IF(S692="","",(X692*(1-Y692)*(1+AE692)))</f>
        <v/>
      </c>
      <c r="AA692" s="64">
        <f>IF(Eingabe!G692="x",libCalc!A692,IF(Eingabe!H692="x",libCalc!B692,IF(Eingabe!I692="x",libCalc!C692,"")))</f>
        <v>0.089999999999999997</v>
      </c>
      <c r="AB692" s="5">
        <f>IF(AA692="","",AA692*M692)</f>
        <v>0.34559999999999996</v>
      </c>
      <c r="AC692" s="10">
        <f>IF(AA692="","",N692*1000/(AA692*1000000))</f>
        <v>42.133333333333333</v>
      </c>
      <c r="AD692" s="11">
        <f>IF(AB692="","",MAX(Z692,W692)/AB692)</f>
        <v>3045.2575231481487</v>
      </c>
      <c r="AE692" s="8">
        <f ca="1">IF(N692="","",IF(LOOKUP(YEAR(C692),Teuerung!$A$4:$A$29,Teuerung!$D$4:$D$29)="",0,LOOKUP(YEAR(C692),Teuerung!$A$4:$A$29,Teuerung!$D$4:$D$29)))</f>
        <v>0.29999999999999999</v>
      </c>
      <c r="AF692" s="7">
        <f t="shared" ca="1" si="15"/>
        <v>1052.441</v>
      </c>
      <c r="AG692" s="2"/>
      <c r="AH692" s="1"/>
      <c r="AI692" s="1"/>
    </row>
    <row r="693">
      <c r="A693" s="2"/>
      <c r="B693" s="2"/>
      <c r="C693" s="3">
        <v>41017</v>
      </c>
      <c r="D693" s="1"/>
      <c r="E693" s="4" t="s">
        <v>51</v>
      </c>
      <c r="H693" s="4" t="s">
        <v>51</v>
      </c>
      <c r="K693" s="6">
        <v>0.29999999999999999</v>
      </c>
      <c r="L693" s="6">
        <v>0.29999999999999999</v>
      </c>
      <c r="M693" s="6">
        <v>3.8399999999999999</v>
      </c>
      <c r="N693" s="7">
        <v>2561</v>
      </c>
      <c r="P693" s="1">
        <v>1</v>
      </c>
      <c r="Q693" s="2" t="s">
        <v>53</v>
      </c>
      <c r="R693" s="4" t="s">
        <v>51</v>
      </c>
      <c r="T693" s="7">
        <v>752</v>
      </c>
      <c r="U693" s="8">
        <v>0.27000000000000002</v>
      </c>
      <c r="W693" s="7">
        <f>IF(R693="","",(T693*(1-U693)*(1+AE693))+V693)</f>
        <v>713.64800000000002</v>
      </c>
      <c r="Z693" s="9" t="str">
        <f>IF(S693="","",(X693*(1-Y693)*(1+AE693)))</f>
        <v/>
      </c>
      <c r="AA693" s="64">
        <f>IF(Eingabe!G693="x",libCalc!A693,IF(Eingabe!H693="x",libCalc!B693,IF(Eingabe!I693="x",libCalc!C693,"")))</f>
        <v>0.089999999999999997</v>
      </c>
      <c r="AB693" s="5">
        <f>IF(AA693="","",AA693*M693)</f>
        <v>0.34559999999999996</v>
      </c>
      <c r="AC693" s="10">
        <f>IF(AA693="","",N693*1000/(AA693*1000000))</f>
        <v>28.455555555555556</v>
      </c>
      <c r="AD693" s="11">
        <f>IF(AB693="","",MAX(Z693,W693)/AB693)</f>
        <v>2064.9537037037039</v>
      </c>
      <c r="AE693" s="8">
        <f ca="1">IF(N693="","",IF(LOOKUP(YEAR(C693),Teuerung!$A$4:$A$29,Teuerung!$D$4:$D$29)="",0,LOOKUP(YEAR(C693),Teuerung!$A$4:$A$29,Teuerung!$D$4:$D$29)))</f>
        <v>0.29999999999999999</v>
      </c>
      <c r="AF693" s="7">
        <f t="shared" ca="1" si="15"/>
        <v>713.64800000000002</v>
      </c>
      <c r="AG693" s="2"/>
      <c r="AH693" s="1"/>
      <c r="AI693" s="1"/>
    </row>
    <row r="694">
      <c r="A694" s="2"/>
      <c r="B694" s="2"/>
      <c r="C694" s="3">
        <v>41017</v>
      </c>
      <c r="D694" s="1"/>
      <c r="E694" s="4" t="s">
        <v>51</v>
      </c>
      <c r="H694" s="4" t="s">
        <v>51</v>
      </c>
      <c r="K694" s="6">
        <v>0.29999999999999999</v>
      </c>
      <c r="L694" s="6">
        <v>0.29999999999999999</v>
      </c>
      <c r="M694" s="6">
        <v>3.8399999999999999</v>
      </c>
      <c r="N694" s="7">
        <v>1330</v>
      </c>
      <c r="P694" s="1">
        <v>1</v>
      </c>
      <c r="Q694" s="2" t="s">
        <v>53</v>
      </c>
      <c r="R694" s="4" t="s">
        <v>51</v>
      </c>
      <c r="T694" s="7">
        <v>752</v>
      </c>
      <c r="U694" s="8">
        <v>0.27000000000000002</v>
      </c>
      <c r="W694" s="7">
        <f>IF(R694="","",(T694*(1-U694)*(1+AE694))+V694)</f>
        <v>713.64800000000002</v>
      </c>
      <c r="Z694" s="9" t="str">
        <f>IF(S694="","",(X694*(1-Y694)*(1+AE694)))</f>
        <v/>
      </c>
      <c r="AA694" s="64">
        <f>IF(Eingabe!G694="x",libCalc!A694,IF(Eingabe!H694="x",libCalc!B694,IF(Eingabe!I694="x",libCalc!C694,"")))</f>
        <v>0.089999999999999997</v>
      </c>
      <c r="AB694" s="5">
        <f>IF(AA694="","",AA694*M694)</f>
        <v>0.34559999999999996</v>
      </c>
      <c r="AC694" s="10">
        <f>IF(AA694="","",N694*1000/(AA694*1000000))</f>
        <v>14.777777777777779</v>
      </c>
      <c r="AD694" s="11">
        <f>IF(AB694="","",MAX(Z694,W694)/AB694)</f>
        <v>2064.9537037037039</v>
      </c>
      <c r="AE694" s="8">
        <f ca="1">IF(N694="","",IF(LOOKUP(YEAR(C694),Teuerung!$A$4:$A$29,Teuerung!$D$4:$D$29)="",0,LOOKUP(YEAR(C694),Teuerung!$A$4:$A$29,Teuerung!$D$4:$D$29)))</f>
        <v>0.29999999999999999</v>
      </c>
      <c r="AF694" s="7">
        <f t="shared" ca="1" si="15"/>
        <v>713.64800000000002</v>
      </c>
      <c r="AG694" s="2"/>
      <c r="AH694" s="1"/>
      <c r="AI694" s="1"/>
    </row>
    <row r="695">
      <c r="A695" s="2"/>
      <c r="B695" s="2"/>
      <c r="C695" s="3">
        <v>41017</v>
      </c>
      <c r="D695" s="1"/>
      <c r="E695" s="4" t="s">
        <v>51</v>
      </c>
      <c r="H695" s="4" t="s">
        <v>51</v>
      </c>
      <c r="K695" s="6">
        <v>0.29999999999999999</v>
      </c>
      <c r="L695" s="6">
        <v>0.29999999999999999</v>
      </c>
      <c r="M695" s="6">
        <v>4.8399999999999999</v>
      </c>
      <c r="N695" s="7">
        <v>1645</v>
      </c>
      <c r="P695" s="1">
        <v>1</v>
      </c>
      <c r="Q695" s="2" t="s">
        <v>53</v>
      </c>
      <c r="R695" s="4" t="s">
        <v>51</v>
      </c>
      <c r="T695" s="7">
        <v>752</v>
      </c>
      <c r="U695" s="8">
        <v>0.27000000000000002</v>
      </c>
      <c r="W695" s="7">
        <f>IF(R695="","",(T695*(1-U695)*(1+AE695))+V695)</f>
        <v>713.64800000000002</v>
      </c>
      <c r="Z695" s="9" t="str">
        <f>IF(S695="","",(X695*(1-Y695)*(1+AE695)))</f>
        <v/>
      </c>
      <c r="AA695" s="64">
        <f>IF(Eingabe!G695="x",libCalc!A695,IF(Eingabe!H695="x",libCalc!B695,IF(Eingabe!I695="x",libCalc!C695,"")))</f>
        <v>0.089999999999999997</v>
      </c>
      <c r="AB695" s="5">
        <f>IF(AA695="","",AA695*M695)</f>
        <v>0.43559999999999999</v>
      </c>
      <c r="AC695" s="10">
        <f>IF(AA695="","",N695*1000/(AA695*1000000))</f>
        <v>18.277777777777779</v>
      </c>
      <c r="AD695" s="11">
        <f>IF(AB695="","",MAX(Z695,W695)/AB695)</f>
        <v>1638.3103764921948</v>
      </c>
      <c r="AE695" s="8">
        <f ca="1">IF(N695="","",IF(LOOKUP(YEAR(C695),Teuerung!$A$4:$A$29,Teuerung!$D$4:$D$29)="",0,LOOKUP(YEAR(C695),Teuerung!$A$4:$A$29,Teuerung!$D$4:$D$29)))</f>
        <v>0.29999999999999999</v>
      </c>
      <c r="AF695" s="7">
        <f t="shared" ca="1" si="15"/>
        <v>713.64800000000002</v>
      </c>
      <c r="AG695" s="2"/>
      <c r="AH695" s="1"/>
      <c r="AI695" s="1"/>
    </row>
    <row r="696">
      <c r="A696" s="2"/>
      <c r="B696" s="2"/>
      <c r="C696" s="3">
        <v>41017</v>
      </c>
      <c r="D696" s="1"/>
      <c r="E696" s="4" t="s">
        <v>51</v>
      </c>
      <c r="H696" s="4" t="s">
        <v>51</v>
      </c>
      <c r="K696" s="6">
        <v>0.29999999999999999</v>
      </c>
      <c r="L696" s="6">
        <v>0.29999999999999999</v>
      </c>
      <c r="M696" s="6">
        <v>4.9699999999999998</v>
      </c>
      <c r="N696" s="7">
        <v>1775</v>
      </c>
      <c r="P696" s="1">
        <v>1</v>
      </c>
      <c r="Q696" s="2" t="s">
        <v>53</v>
      </c>
      <c r="R696" s="4" t="s">
        <v>51</v>
      </c>
      <c r="T696" s="7">
        <v>912</v>
      </c>
      <c r="U696" s="8">
        <v>0.27000000000000002</v>
      </c>
      <c r="W696" s="7">
        <f>IF(R696="","",(T696*(1-U696)*(1+AE696))+V696)</f>
        <v>865.48800000000006</v>
      </c>
      <c r="Z696" s="9" t="str">
        <f>IF(S696="","",(X696*(1-Y696)*(1+AE696)))</f>
        <v/>
      </c>
      <c r="AA696" s="64">
        <f>IF(Eingabe!G696="x",libCalc!A696,IF(Eingabe!H696="x",libCalc!B696,IF(Eingabe!I696="x",libCalc!C696,"")))</f>
        <v>0.089999999999999997</v>
      </c>
      <c r="AB696" s="5">
        <f>IF(AA696="","",AA696*M696)</f>
        <v>0.44729999999999998</v>
      </c>
      <c r="AC696" s="10">
        <f>IF(AA696="","",N696*1000/(AA696*1000000))</f>
        <v>19.722222222222221</v>
      </c>
      <c r="AD696" s="11">
        <f>IF(AB696="","",MAX(Z696,W696)/AB696)</f>
        <v>1934.9161636485583</v>
      </c>
      <c r="AE696" s="8">
        <f ca="1">IF(N696="","",IF(LOOKUP(YEAR(C696),Teuerung!$A$4:$A$29,Teuerung!$D$4:$D$29)="",0,LOOKUP(YEAR(C696),Teuerung!$A$4:$A$29,Teuerung!$D$4:$D$29)))</f>
        <v>0.29999999999999999</v>
      </c>
      <c r="AF696" s="7">
        <f t="shared" ca="1" si="15"/>
        <v>865.48800000000006</v>
      </c>
      <c r="AG696" s="2"/>
      <c r="AH696" s="1"/>
      <c r="AI696" s="1"/>
    </row>
    <row r="697">
      <c r="A697" s="2"/>
      <c r="B697" s="2"/>
      <c r="C697" s="3">
        <v>41017</v>
      </c>
      <c r="D697" s="1"/>
      <c r="E697" s="4" t="s">
        <v>51</v>
      </c>
      <c r="H697" s="4" t="s">
        <v>51</v>
      </c>
      <c r="K697" s="6">
        <v>0.29999999999999999</v>
      </c>
      <c r="L697" s="6">
        <v>0.80000000000000004</v>
      </c>
      <c r="M697" s="6">
        <v>4.8700000000000001</v>
      </c>
      <c r="N697" s="7">
        <v>3928</v>
      </c>
      <c r="P697" s="1">
        <v>1</v>
      </c>
      <c r="Q697" s="2" t="s">
        <v>53</v>
      </c>
      <c r="R697" s="4" t="s">
        <v>51</v>
      </c>
      <c r="T697" s="7">
        <v>2740</v>
      </c>
      <c r="U697" s="8">
        <v>0.27000000000000002</v>
      </c>
      <c r="W697" s="7">
        <f>IF(R697="","",(T697*(1-U697)*(1+AE697))+V697)</f>
        <v>2600.2600000000002</v>
      </c>
      <c r="Z697" s="9" t="str">
        <f>IF(S697="","",(X697*(1-Y697)*(1+AE697)))</f>
        <v/>
      </c>
      <c r="AA697" s="64">
        <f>IF(Eingabe!G697="x",libCalc!A697,IF(Eingabe!H697="x",libCalc!B697,IF(Eingabe!I697="x",libCalc!C697,"")))</f>
        <v>0.23999999999999999</v>
      </c>
      <c r="AB697" s="5">
        <f>IF(AA697="","",AA697*M697)</f>
        <v>1.1688000000000001</v>
      </c>
      <c r="AC697" s="10">
        <f>IF(AA697="","",N697*1000/(AA697*1000000))</f>
        <v>16.366666666666667</v>
      </c>
      <c r="AD697" s="11">
        <f>IF(AB697="","",MAX(Z697,W697)/AB697)</f>
        <v>2224.726214921287</v>
      </c>
      <c r="AE697" s="8">
        <f ca="1">IF(N697="","",IF(LOOKUP(YEAR(C697),Teuerung!$A$4:$A$29,Teuerung!$D$4:$D$29)="",0,LOOKUP(YEAR(C697),Teuerung!$A$4:$A$29,Teuerung!$D$4:$D$29)))</f>
        <v>0.29999999999999999</v>
      </c>
      <c r="AF697" s="7">
        <f t="shared" ca="1" si="15"/>
        <v>2600.2600000000002</v>
      </c>
      <c r="AG697" s="2"/>
      <c r="AH697" s="1"/>
      <c r="AI697" s="1"/>
    </row>
    <row r="698">
      <c r="A698" s="2"/>
      <c r="B698" s="2"/>
      <c r="C698" s="3">
        <v>41017</v>
      </c>
      <c r="D698" s="1"/>
      <c r="E698" s="4" t="s">
        <v>51</v>
      </c>
      <c r="H698" s="4" t="s">
        <v>51</v>
      </c>
      <c r="K698" s="6">
        <v>0.29999999999999999</v>
      </c>
      <c r="L698" s="6">
        <v>0.29999999999999999</v>
      </c>
      <c r="M698" s="6">
        <v>5.4900000000000002</v>
      </c>
      <c r="N698" s="7">
        <v>4357</v>
      </c>
      <c r="P698" s="1">
        <v>1</v>
      </c>
      <c r="Q698" s="2" t="s">
        <v>53</v>
      </c>
      <c r="R698" s="4" t="s">
        <v>51</v>
      </c>
      <c r="T698" s="7">
        <v>1888</v>
      </c>
      <c r="U698" s="8">
        <v>0.27000000000000002</v>
      </c>
      <c r="W698" s="7">
        <f>IF(R698="","",(T698*(1-U698)*(1+AE698))+V698)</f>
        <v>1791.712</v>
      </c>
      <c r="Z698" s="9" t="str">
        <f>IF(S698="","",(X698*(1-Y698)*(1+AE698)))</f>
        <v/>
      </c>
      <c r="AA698" s="64">
        <f>IF(Eingabe!G698="x",libCalc!A698,IF(Eingabe!H698="x",libCalc!B698,IF(Eingabe!I698="x",libCalc!C698,"")))</f>
        <v>0.089999999999999997</v>
      </c>
      <c r="AB698" s="5">
        <f>IF(AA698="","",AA698*M698)</f>
        <v>0.49409999999999998</v>
      </c>
      <c r="AC698" s="10">
        <f>IF(AA698="","",N698*1000/(AA698*1000000))</f>
        <v>48.411111111111111</v>
      </c>
      <c r="AD698" s="11">
        <f>IF(AB698="","",MAX(Z698,W698)/AB698)</f>
        <v>3626.2133171422788</v>
      </c>
      <c r="AE698" s="8">
        <f ca="1">IF(N698="","",IF(LOOKUP(YEAR(C698),Teuerung!$A$4:$A$29,Teuerung!$D$4:$D$29)="",0,LOOKUP(YEAR(C698),Teuerung!$A$4:$A$29,Teuerung!$D$4:$D$29)))</f>
        <v>0.29999999999999999</v>
      </c>
      <c r="AF698" s="7">
        <f t="shared" ca="1" si="15"/>
        <v>1791.712</v>
      </c>
      <c r="AG698" s="2"/>
      <c r="AH698" s="1"/>
      <c r="AI698" s="1"/>
    </row>
    <row r="699">
      <c r="A699" s="2"/>
      <c r="B699" s="2"/>
      <c r="C699" s="3">
        <v>41017</v>
      </c>
      <c r="D699" s="1"/>
      <c r="E699" s="4" t="s">
        <v>51</v>
      </c>
      <c r="H699" s="4" t="s">
        <v>51</v>
      </c>
      <c r="K699" s="6">
        <v>0.29999999999999999</v>
      </c>
      <c r="L699" s="6">
        <v>0.29999999999999999</v>
      </c>
      <c r="M699" s="6">
        <v>4.9800000000000004</v>
      </c>
      <c r="N699" s="7">
        <v>7434</v>
      </c>
      <c r="P699" s="1">
        <v>1</v>
      </c>
      <c r="Q699" s="2" t="s">
        <v>53</v>
      </c>
      <c r="R699" s="4" t="s">
        <v>51</v>
      </c>
      <c r="T699" s="7">
        <v>2768</v>
      </c>
      <c r="U699" s="8">
        <v>0.27000000000000002</v>
      </c>
      <c r="W699" s="7">
        <f>IF(R699="","",(T699*(1-U699)*(1+AE699))+V699)</f>
        <v>2626.8319999999999</v>
      </c>
      <c r="Z699" s="9" t="str">
        <f>IF(S699="","",(X699*(1-Y699)*(1+AE699)))</f>
        <v/>
      </c>
      <c r="AA699" s="64">
        <f>IF(Eingabe!G699="x",libCalc!A699,IF(Eingabe!H699="x",libCalc!B699,IF(Eingabe!I699="x",libCalc!C699,"")))</f>
        <v>0.089999999999999997</v>
      </c>
      <c r="AB699" s="5">
        <f>IF(AA699="","",AA699*M699)</f>
        <v>0.44820000000000004</v>
      </c>
      <c r="AC699" s="10">
        <f>IF(AA699="","",N699*1000/(AA699*1000000))</f>
        <v>82.599999999999994</v>
      </c>
      <c r="AD699" s="11">
        <f>IF(AB699="","",MAX(Z699,W699)/AB699)</f>
        <v>5860.8478357875938</v>
      </c>
      <c r="AE699" s="8">
        <f ca="1">IF(N699="","",IF(LOOKUP(YEAR(C699),Teuerung!$A$4:$A$29,Teuerung!$D$4:$D$29)="",0,LOOKUP(YEAR(C699),Teuerung!$A$4:$A$29,Teuerung!$D$4:$D$29)))</f>
        <v>0.29999999999999999</v>
      </c>
      <c r="AF699" s="7">
        <f t="shared" ca="1" si="15"/>
        <v>2626.8319999999999</v>
      </c>
      <c r="AG699" s="2"/>
      <c r="AH699" s="1"/>
      <c r="AI699" s="1"/>
    </row>
    <row r="700">
      <c r="A700" s="2"/>
      <c r="B700" s="2"/>
      <c r="C700" s="3">
        <v>41017</v>
      </c>
      <c r="D700" s="1"/>
      <c r="E700" s="4" t="s">
        <v>51</v>
      </c>
      <c r="H700" s="4" t="s">
        <v>51</v>
      </c>
      <c r="K700" s="6">
        <v>0.29999999999999999</v>
      </c>
      <c r="L700" s="6">
        <v>0.29999999999999999</v>
      </c>
      <c r="M700" s="6">
        <v>5.4900000000000002</v>
      </c>
      <c r="N700" s="7">
        <v>5581</v>
      </c>
      <c r="P700" s="1">
        <v>1</v>
      </c>
      <c r="Q700" s="2" t="s">
        <v>53</v>
      </c>
      <c r="R700" s="4" t="s">
        <v>51</v>
      </c>
      <c r="T700" s="7">
        <v>2130</v>
      </c>
      <c r="U700" s="8">
        <v>0.27000000000000002</v>
      </c>
      <c r="W700" s="7">
        <f>IF(R700="","",(T700*(1-U700)*(1+AE700))+V700)</f>
        <v>2021.3699999999999</v>
      </c>
      <c r="Z700" s="9" t="str">
        <f>IF(S700="","",(X700*(1-Y700)*(1+AE700)))</f>
        <v/>
      </c>
      <c r="AA700" s="64">
        <f>IF(Eingabe!G700="x",libCalc!A700,IF(Eingabe!H700="x",libCalc!B700,IF(Eingabe!I700="x",libCalc!C700,"")))</f>
        <v>0.089999999999999997</v>
      </c>
      <c r="AB700" s="5">
        <f>IF(AA700="","",AA700*M700)</f>
        <v>0.49409999999999998</v>
      </c>
      <c r="AC700" s="10">
        <f>IF(AA700="","",N700*1000/(AA700*1000000))</f>
        <v>62.011111111111113</v>
      </c>
      <c r="AD700" s="11">
        <f>IF(AB700="","",MAX(Z700,W700)/AB700)</f>
        <v>4091.0139647844567</v>
      </c>
      <c r="AE700" s="8">
        <f ca="1">IF(N700="","",IF(LOOKUP(YEAR(C700),Teuerung!$A$4:$A$29,Teuerung!$D$4:$D$29)="",0,LOOKUP(YEAR(C700),Teuerung!$A$4:$A$29,Teuerung!$D$4:$D$29)))</f>
        <v>0.29999999999999999</v>
      </c>
      <c r="AF700" s="7">
        <f t="shared" ca="1" si="15"/>
        <v>2021.3699999999999</v>
      </c>
      <c r="AG700" s="2"/>
      <c r="AH700" s="1"/>
      <c r="AI700" s="1"/>
    </row>
    <row r="701">
      <c r="A701" s="2"/>
      <c r="B701" s="2"/>
      <c r="C701" s="3">
        <v>41017</v>
      </c>
      <c r="D701" s="1"/>
      <c r="E701" s="4" t="s">
        <v>51</v>
      </c>
      <c r="H701" s="4" t="s">
        <v>51</v>
      </c>
      <c r="K701" s="6">
        <v>0.29999999999999999</v>
      </c>
      <c r="L701" s="6">
        <v>0.29999999999999999</v>
      </c>
      <c r="M701" s="6">
        <v>5.4900000000000002</v>
      </c>
      <c r="N701" s="7">
        <v>2039</v>
      </c>
      <c r="P701" s="1">
        <v>1</v>
      </c>
      <c r="Q701" s="2" t="s">
        <v>53</v>
      </c>
      <c r="R701" s="4" t="s">
        <v>51</v>
      </c>
      <c r="T701" s="7">
        <v>997</v>
      </c>
      <c r="U701" s="8">
        <v>0.27000000000000002</v>
      </c>
      <c r="W701" s="7">
        <f>IF(R701="","",(T701*(1-U701)*(1+AE701))+V701)</f>
        <v>946.15299999999991</v>
      </c>
      <c r="Z701" s="9" t="str">
        <f>IF(S701="","",(X701*(1-Y701)*(1+AE701)))</f>
        <v/>
      </c>
      <c r="AA701" s="64">
        <f>IF(Eingabe!G701="x",libCalc!A701,IF(Eingabe!H701="x",libCalc!B701,IF(Eingabe!I701="x",libCalc!C701,"")))</f>
        <v>0.089999999999999997</v>
      </c>
      <c r="AB701" s="5">
        <f>IF(AA701="","",AA701*M701)</f>
        <v>0.49409999999999998</v>
      </c>
      <c r="AC701" s="10">
        <f>IF(AA701="","",N701*1000/(AA701*1000000))</f>
        <v>22.655555555555555</v>
      </c>
      <c r="AD701" s="11">
        <f>IF(AB701="","",MAX(Z701,W701)/AB701)</f>
        <v>1914.9018417324428</v>
      </c>
      <c r="AE701" s="8">
        <f ca="1">IF(N701="","",IF(LOOKUP(YEAR(C701),Teuerung!$A$4:$A$29,Teuerung!$D$4:$D$29)="",0,LOOKUP(YEAR(C701),Teuerung!$A$4:$A$29,Teuerung!$D$4:$D$29)))</f>
        <v>0.29999999999999999</v>
      </c>
      <c r="AF701" s="7">
        <f t="shared" ca="1" si="15"/>
        <v>946.15299999999991</v>
      </c>
      <c r="AG701" s="2"/>
      <c r="AH701" s="1"/>
      <c r="AI701" s="1"/>
    </row>
    <row r="702">
      <c r="A702" s="2"/>
      <c r="B702" s="2"/>
      <c r="C702" s="3">
        <v>41017</v>
      </c>
      <c r="D702" s="1"/>
      <c r="E702" s="4" t="s">
        <v>51</v>
      </c>
      <c r="H702" s="4" t="s">
        <v>51</v>
      </c>
      <c r="K702" s="6">
        <v>0.29999999999999999</v>
      </c>
      <c r="L702" s="6">
        <v>0.29999999999999999</v>
      </c>
      <c r="M702" s="6">
        <v>4.9699999999999998</v>
      </c>
      <c r="N702" s="7">
        <v>6112</v>
      </c>
      <c r="P702" s="1">
        <v>1</v>
      </c>
      <c r="Q702" s="2" t="s">
        <v>53</v>
      </c>
      <c r="R702" s="4" t="s">
        <v>51</v>
      </c>
      <c r="T702" s="7">
        <v>2102</v>
      </c>
      <c r="U702" s="8">
        <v>0.27000000000000002</v>
      </c>
      <c r="W702" s="7">
        <f>IF(R702="","",(T702*(1-U702)*(1+AE702))+V702)</f>
        <v>1994.798</v>
      </c>
      <c r="Z702" s="9" t="str">
        <f>IF(S702="","",(X702*(1-Y702)*(1+AE702)))</f>
        <v/>
      </c>
      <c r="AA702" s="64">
        <f>IF(Eingabe!G702="x",libCalc!A702,IF(Eingabe!H702="x",libCalc!B702,IF(Eingabe!I702="x",libCalc!C702,"")))</f>
        <v>0.089999999999999997</v>
      </c>
      <c r="AB702" s="5">
        <f>IF(AA702="","",AA702*M702)</f>
        <v>0.44729999999999998</v>
      </c>
      <c r="AC702" s="10">
        <f>IF(AA702="","",N702*1000/(AA702*1000000))</f>
        <v>67.911111111111111</v>
      </c>
      <c r="AD702" s="11">
        <f>IF(AB702="","",MAX(Z702,W702)/AB702)</f>
        <v>4459.6422982338481</v>
      </c>
      <c r="AE702" s="8">
        <f ca="1">IF(N702="","",IF(LOOKUP(YEAR(C702),Teuerung!$A$4:$A$29,Teuerung!$D$4:$D$29)="",0,LOOKUP(YEAR(C702),Teuerung!$A$4:$A$29,Teuerung!$D$4:$D$29)))</f>
        <v>0.29999999999999999</v>
      </c>
      <c r="AF702" s="7">
        <f t="shared" ca="1" si="15"/>
        <v>1994.798</v>
      </c>
      <c r="AG702" s="2"/>
      <c r="AH702" s="1"/>
      <c r="AI702" s="1"/>
    </row>
    <row r="703">
      <c r="A703" s="2"/>
      <c r="B703" s="2"/>
      <c r="C703" s="3">
        <v>41017</v>
      </c>
      <c r="D703" s="1"/>
      <c r="E703" s="4" t="s">
        <v>51</v>
      </c>
      <c r="H703" s="4" t="s">
        <v>51</v>
      </c>
      <c r="K703" s="6">
        <v>0.29999999999999999</v>
      </c>
      <c r="L703" s="6">
        <v>0.29999999999999999</v>
      </c>
      <c r="M703" s="6">
        <v>4.9699999999999998</v>
      </c>
      <c r="N703" s="7">
        <v>3699</v>
      </c>
      <c r="P703" s="1">
        <v>1</v>
      </c>
      <c r="Q703" s="2" t="s">
        <v>53</v>
      </c>
      <c r="R703" s="4" t="s">
        <v>51</v>
      </c>
      <c r="T703" s="7">
        <v>1532</v>
      </c>
      <c r="U703" s="8">
        <v>0.27000000000000002</v>
      </c>
      <c r="W703" s="7">
        <f>IF(R703="","",(T703*(1-U703)*(1+AE703))+V703)</f>
        <v>1453.8679999999999</v>
      </c>
      <c r="Z703" s="9" t="str">
        <f>IF(S703="","",(X703*(1-Y703)*(1+AE703)))</f>
        <v/>
      </c>
      <c r="AA703" s="64">
        <f>IF(Eingabe!G703="x",libCalc!A703,IF(Eingabe!H703="x",libCalc!B703,IF(Eingabe!I703="x",libCalc!C703,"")))</f>
        <v>0.089999999999999997</v>
      </c>
      <c r="AB703" s="5">
        <f>IF(AA703="","",AA703*M703)</f>
        <v>0.44729999999999998</v>
      </c>
      <c r="AC703" s="10">
        <f>IF(AA703="","",N703*1000/(AA703*1000000))</f>
        <v>41.100000000000001</v>
      </c>
      <c r="AD703" s="11">
        <f>IF(AB703="","",MAX(Z703,W703)/AB703)</f>
        <v>3250.3196959534989</v>
      </c>
      <c r="AE703" s="8">
        <f ca="1">IF(N703="","",IF(LOOKUP(YEAR(C703),Teuerung!$A$4:$A$29,Teuerung!$D$4:$D$29)="",0,LOOKUP(YEAR(C703),Teuerung!$A$4:$A$29,Teuerung!$D$4:$D$29)))</f>
        <v>0.29999999999999999</v>
      </c>
      <c r="AF703" s="7">
        <f t="shared" ca="1" si="15"/>
        <v>1453.8679999999999</v>
      </c>
      <c r="AG703" s="2"/>
      <c r="AH703" s="1"/>
      <c r="AI703" s="1"/>
    </row>
    <row r="704">
      <c r="A704" s="2"/>
      <c r="B704" s="2"/>
      <c r="C704" s="3">
        <v>41017</v>
      </c>
      <c r="D704" s="1"/>
      <c r="E704" s="4" t="s">
        <v>51</v>
      </c>
      <c r="H704" s="4" t="s">
        <v>51</v>
      </c>
      <c r="K704" s="6">
        <v>0.29999999999999999</v>
      </c>
      <c r="L704" s="6">
        <v>0.29999999999999999</v>
      </c>
      <c r="M704" s="6">
        <v>4.9699999999999998</v>
      </c>
      <c r="N704" s="7">
        <v>2142</v>
      </c>
      <c r="P704" s="1">
        <v>1</v>
      </c>
      <c r="Q704" s="2" t="s">
        <v>53</v>
      </c>
      <c r="R704" s="4" t="s">
        <v>51</v>
      </c>
      <c r="T704" s="7">
        <v>912</v>
      </c>
      <c r="U704" s="8">
        <v>0.27000000000000002</v>
      </c>
      <c r="W704" s="7">
        <f>IF(R704="","",(T704*(1-U704)*(1+AE704))+V704)</f>
        <v>865.48800000000006</v>
      </c>
      <c r="Z704" s="9" t="str">
        <f>IF(S704="","",(X704*(1-Y704)*(1+AE704)))</f>
        <v/>
      </c>
      <c r="AA704" s="64">
        <f>IF(Eingabe!G704="x",libCalc!A704,IF(Eingabe!H704="x",libCalc!B704,IF(Eingabe!I704="x",libCalc!C704,"")))</f>
        <v>0.089999999999999997</v>
      </c>
      <c r="AB704" s="5">
        <f>IF(AA704="","",AA704*M704)</f>
        <v>0.44729999999999998</v>
      </c>
      <c r="AC704" s="10">
        <f>IF(AA704="","",N704*1000/(AA704*1000000))</f>
        <v>23.800000000000001</v>
      </c>
      <c r="AD704" s="11">
        <f>IF(AB704="","",MAX(Z704,W704)/AB704)</f>
        <v>1934.9161636485583</v>
      </c>
      <c r="AE704" s="8">
        <f ca="1">IF(N704="","",IF(LOOKUP(YEAR(C704),Teuerung!$A$4:$A$29,Teuerung!$D$4:$D$29)="",0,LOOKUP(YEAR(C704),Teuerung!$A$4:$A$29,Teuerung!$D$4:$D$29)))</f>
        <v>0.29999999999999999</v>
      </c>
      <c r="AF704" s="7">
        <f t="shared" ca="1" si="15"/>
        <v>865.48800000000006</v>
      </c>
      <c r="AG704" s="2"/>
      <c r="AH704" s="1"/>
      <c r="AI704" s="1"/>
    </row>
    <row r="705">
      <c r="A705" s="2"/>
      <c r="B705" s="2"/>
      <c r="C705" s="3">
        <v>41017</v>
      </c>
      <c r="D705" s="1"/>
      <c r="E705" s="4" t="s">
        <v>51</v>
      </c>
      <c r="H705" s="4" t="s">
        <v>51</v>
      </c>
      <c r="K705" s="6">
        <v>0.29999999999999999</v>
      </c>
      <c r="L705" s="6">
        <v>0.29999999999999999</v>
      </c>
      <c r="M705" s="6">
        <v>4.9699999999999998</v>
      </c>
      <c r="N705" s="7">
        <v>1585</v>
      </c>
      <c r="P705" s="1">
        <v>1</v>
      </c>
      <c r="Q705" s="2" t="s">
        <v>53</v>
      </c>
      <c r="R705" s="4" t="s">
        <v>51</v>
      </c>
      <c r="T705" s="7">
        <v>912</v>
      </c>
      <c r="U705" s="8">
        <v>0.27000000000000002</v>
      </c>
      <c r="W705" s="7">
        <f>IF(R705="","",(T705*(1-U705)*(1+AE705))+V705)</f>
        <v>865.48800000000006</v>
      </c>
      <c r="Z705" s="9" t="str">
        <f>IF(S705="","",(X705*(1-Y705)*(1+AE705)))</f>
        <v/>
      </c>
      <c r="AA705" s="64">
        <f>IF(Eingabe!G705="x",libCalc!A705,IF(Eingabe!H705="x",libCalc!B705,IF(Eingabe!I705="x",libCalc!C705,"")))</f>
        <v>0.089999999999999997</v>
      </c>
      <c r="AB705" s="5">
        <f>IF(AA705="","",AA705*M705)</f>
        <v>0.44729999999999998</v>
      </c>
      <c r="AC705" s="10">
        <f>IF(AA705="","",N705*1000/(AA705*1000000))</f>
        <v>17.611111111111111</v>
      </c>
      <c r="AD705" s="11">
        <f>IF(AB705="","",MAX(Z705,W705)/AB705)</f>
        <v>1934.9161636485583</v>
      </c>
      <c r="AE705" s="8">
        <f ca="1">IF(N705="","",IF(LOOKUP(YEAR(C705),Teuerung!$A$4:$A$29,Teuerung!$D$4:$D$29)="",0,LOOKUP(YEAR(C705),Teuerung!$A$4:$A$29,Teuerung!$D$4:$D$29)))</f>
        <v>0.29999999999999999</v>
      </c>
      <c r="AF705" s="7">
        <f t="shared" ca="1" si="15"/>
        <v>865.48800000000006</v>
      </c>
      <c r="AG705" s="2"/>
      <c r="AH705" s="1"/>
      <c r="AI705" s="1"/>
    </row>
    <row r="706">
      <c r="A706" s="2"/>
      <c r="B706" s="2"/>
      <c r="C706" s="3">
        <v>41017</v>
      </c>
      <c r="D706" s="1"/>
      <c r="E706" s="4" t="s">
        <v>51</v>
      </c>
      <c r="H706" s="4" t="s">
        <v>51</v>
      </c>
      <c r="K706" s="6">
        <v>0.29999999999999999</v>
      </c>
      <c r="L706" s="6">
        <v>0.29999999999999999</v>
      </c>
      <c r="M706" s="6">
        <v>4.9699999999999998</v>
      </c>
      <c r="N706" s="7">
        <v>2419</v>
      </c>
      <c r="P706" s="1">
        <v>1</v>
      </c>
      <c r="Q706" s="2" t="s">
        <v>53</v>
      </c>
      <c r="R706" s="4" t="s">
        <v>51</v>
      </c>
      <c r="T706" s="7">
        <v>912</v>
      </c>
      <c r="U706" s="8">
        <v>0.27000000000000002</v>
      </c>
      <c r="W706" s="7">
        <f>IF(R706="","",(T706*(1-U706)*(1+AE706))+V706)</f>
        <v>865.48800000000006</v>
      </c>
      <c r="Z706" s="9" t="str">
        <f>IF(S706="","",(X706*(1-Y706)*(1+AE706)))</f>
        <v/>
      </c>
      <c r="AA706" s="64">
        <f>IF(Eingabe!G706="x",libCalc!A706,IF(Eingabe!H706="x",libCalc!B706,IF(Eingabe!I706="x",libCalc!C706,"")))</f>
        <v>0.089999999999999997</v>
      </c>
      <c r="AB706" s="5">
        <f>IF(AA706="","",AA706*M706)</f>
        <v>0.44729999999999998</v>
      </c>
      <c r="AC706" s="10">
        <f>IF(AA706="","",N706*1000/(AA706*1000000))</f>
        <v>26.877777777777776</v>
      </c>
      <c r="AD706" s="11">
        <f>IF(AB706="","",MAX(Z706,W706)/AB706)</f>
        <v>1934.9161636485583</v>
      </c>
      <c r="AE706" s="8">
        <f ca="1">IF(N706="","",IF(LOOKUP(YEAR(C706),Teuerung!$A$4:$A$29,Teuerung!$D$4:$D$29)="",0,LOOKUP(YEAR(C706),Teuerung!$A$4:$A$29,Teuerung!$D$4:$D$29)))</f>
        <v>0.29999999999999999</v>
      </c>
      <c r="AF706" s="7">
        <f t="shared" ca="1" si="15"/>
        <v>865.48800000000006</v>
      </c>
      <c r="AG706" s="2"/>
      <c r="AH706" s="1"/>
      <c r="AI706" s="1"/>
    </row>
    <row r="707">
      <c r="A707" s="2"/>
      <c r="B707" s="2"/>
      <c r="C707" s="3">
        <v>41017</v>
      </c>
      <c r="D707" s="1"/>
      <c r="E707" s="4" t="s">
        <v>51</v>
      </c>
      <c r="H707" s="4" t="s">
        <v>51</v>
      </c>
      <c r="K707" s="6">
        <v>0.29999999999999999</v>
      </c>
      <c r="L707" s="6">
        <v>0.29999999999999999</v>
      </c>
      <c r="M707" s="6">
        <v>5</v>
      </c>
      <c r="N707" s="7">
        <v>1902</v>
      </c>
      <c r="P707" s="1">
        <v>1</v>
      </c>
      <c r="Q707" s="2" t="s">
        <v>53</v>
      </c>
      <c r="R707" s="4" t="s">
        <v>51</v>
      </c>
      <c r="T707" s="7">
        <v>916</v>
      </c>
      <c r="U707" s="8">
        <v>0.27000000000000002</v>
      </c>
      <c r="W707" s="7">
        <f>IF(R707="","",(T707*(1-U707)*(1+AE707))+V707)</f>
        <v>869.28399999999999</v>
      </c>
      <c r="Z707" s="9" t="str">
        <f>IF(S707="","",(X707*(1-Y707)*(1+AE707)))</f>
        <v/>
      </c>
      <c r="AA707" s="64">
        <f>IF(Eingabe!G707="x",libCalc!A707,IF(Eingabe!H707="x",libCalc!B707,IF(Eingabe!I707="x",libCalc!C707,"")))</f>
        <v>0.089999999999999997</v>
      </c>
      <c r="AB707" s="5">
        <f>IF(AA707="","",AA707*M707)</f>
        <v>0.44999999999999996</v>
      </c>
      <c r="AC707" s="10">
        <f>IF(AA707="","",N707*1000/(AA707*1000000))</f>
        <v>21.133333333333333</v>
      </c>
      <c r="AD707" s="11">
        <f>IF(AB707="","",MAX(Z707,W707)/AB707)</f>
        <v>1931.7422222222224</v>
      </c>
      <c r="AE707" s="8">
        <f ca="1">IF(N707="","",IF(LOOKUP(YEAR(C707),Teuerung!$A$4:$A$29,Teuerung!$D$4:$D$29)="",0,LOOKUP(YEAR(C707),Teuerung!$A$4:$A$29,Teuerung!$D$4:$D$29)))</f>
        <v>0.29999999999999999</v>
      </c>
      <c r="AF707" s="7">
        <f t="shared" ca="1" si="15"/>
        <v>869.28399999999999</v>
      </c>
      <c r="AG707" s="2"/>
      <c r="AH707" s="1"/>
      <c r="AI707" s="1"/>
    </row>
    <row r="708">
      <c r="A708" s="2"/>
      <c r="B708" s="2"/>
      <c r="C708" s="3">
        <v>41017</v>
      </c>
      <c r="D708" s="1"/>
      <c r="E708" s="4" t="s">
        <v>51</v>
      </c>
      <c r="H708" s="4" t="s">
        <v>51</v>
      </c>
      <c r="K708" s="6">
        <v>0.29999999999999999</v>
      </c>
      <c r="L708" s="6">
        <v>0.80000000000000004</v>
      </c>
      <c r="M708" s="6">
        <v>4.9000000000000004</v>
      </c>
      <c r="N708" s="7">
        <v>4622</v>
      </c>
      <c r="P708" s="1">
        <v>1</v>
      </c>
      <c r="Q708" s="2" t="s">
        <v>53</v>
      </c>
      <c r="R708" s="4" t="s">
        <v>51</v>
      </c>
      <c r="T708" s="7">
        <v>2753</v>
      </c>
      <c r="U708" s="8">
        <v>0.27000000000000002</v>
      </c>
      <c r="W708" s="7">
        <f>IF(R708="","",(T708*(1-U708)*(1+AE708))+V708)</f>
        <v>2612.5970000000002</v>
      </c>
      <c r="Z708" s="9" t="str">
        <f>IF(S708="","",(X708*(1-Y708)*(1+AE708)))</f>
        <v/>
      </c>
      <c r="AA708" s="64">
        <f>IF(Eingabe!G708="x",libCalc!A708,IF(Eingabe!H708="x",libCalc!B708,IF(Eingabe!I708="x",libCalc!C708,"")))</f>
        <v>0.23999999999999999</v>
      </c>
      <c r="AB708" s="5">
        <f>IF(AA708="","",AA708*M708)</f>
        <v>1.1759999999999999</v>
      </c>
      <c r="AC708" s="10">
        <f>IF(AA708="","",N708*1000/(AA708*1000000))</f>
        <v>19.258333333333333</v>
      </c>
      <c r="AD708" s="11">
        <f>IF(AB708="","",MAX(Z708,W708)/AB708)</f>
        <v>2221.5960884353744</v>
      </c>
      <c r="AE708" s="8">
        <f ca="1">IF(N708="","",IF(LOOKUP(YEAR(C708),Teuerung!$A$4:$A$29,Teuerung!$D$4:$D$29)="",0,LOOKUP(YEAR(C708),Teuerung!$A$4:$A$29,Teuerung!$D$4:$D$29)))</f>
        <v>0.29999999999999999</v>
      </c>
      <c r="AF708" s="7">
        <f t="shared" ca="1" si="15"/>
        <v>2612.5970000000002</v>
      </c>
      <c r="AG708" s="2"/>
      <c r="AH708" s="1"/>
      <c r="AI708" s="1"/>
    </row>
    <row r="709">
      <c r="A709" s="2"/>
      <c r="B709" s="2"/>
      <c r="C709" s="3">
        <v>41017</v>
      </c>
      <c r="D709" s="1"/>
      <c r="E709" s="4" t="s">
        <v>51</v>
      </c>
      <c r="H709" s="4" t="s">
        <v>51</v>
      </c>
      <c r="K709" s="6">
        <v>0.29999999999999999</v>
      </c>
      <c r="L709" s="6">
        <v>0.29999999999999999</v>
      </c>
      <c r="M709" s="6">
        <v>5</v>
      </c>
      <c r="N709" s="7">
        <v>4007</v>
      </c>
      <c r="P709" s="1">
        <v>1</v>
      </c>
      <c r="Q709" s="2" t="s">
        <v>53</v>
      </c>
      <c r="R709" s="4" t="s">
        <v>51</v>
      </c>
      <c r="T709" s="7">
        <v>1434</v>
      </c>
      <c r="U709" s="8">
        <v>0.27000000000000002</v>
      </c>
      <c r="W709" s="7">
        <f>IF(R709="","",(T709*(1-U709)*(1+AE709))+V709)</f>
        <v>1360.866</v>
      </c>
      <c r="Z709" s="9" t="str">
        <f>IF(S709="","",(X709*(1-Y709)*(1+AE709)))</f>
        <v/>
      </c>
      <c r="AA709" s="64">
        <f>IF(Eingabe!G709="x",libCalc!A709,IF(Eingabe!H709="x",libCalc!B709,IF(Eingabe!I709="x",libCalc!C709,"")))</f>
        <v>0.089999999999999997</v>
      </c>
      <c r="AB709" s="5">
        <f>IF(AA709="","",AA709*M709)</f>
        <v>0.44999999999999996</v>
      </c>
      <c r="AC709" s="10">
        <f>IF(AA709="","",N709*1000/(AA709*1000000))</f>
        <v>44.522222222222226</v>
      </c>
      <c r="AD709" s="11">
        <f>IF(AB709="","",MAX(Z709,W709)/AB709)</f>
        <v>3024.146666666667</v>
      </c>
      <c r="AE709" s="8">
        <f ca="1">IF(N709="","",IF(LOOKUP(YEAR(C709),Teuerung!$A$4:$A$29,Teuerung!$D$4:$D$29)="",0,LOOKUP(YEAR(C709),Teuerung!$A$4:$A$29,Teuerung!$D$4:$D$29)))</f>
        <v>0.29999999999999999</v>
      </c>
      <c r="AF709" s="7">
        <f t="shared" ca="1" si="15"/>
        <v>1360.866</v>
      </c>
      <c r="AG709" s="2"/>
      <c r="AH709" s="1"/>
      <c r="AI709" s="1"/>
    </row>
    <row r="710">
      <c r="A710" s="2"/>
      <c r="B710" s="2"/>
      <c r="C710" s="3">
        <v>41017</v>
      </c>
      <c r="D710" s="1"/>
      <c r="E710" s="4" t="s">
        <v>51</v>
      </c>
      <c r="H710" s="4" t="s">
        <v>51</v>
      </c>
      <c r="K710" s="6">
        <v>0.29999999999999999</v>
      </c>
      <c r="L710" s="6">
        <v>0.29999999999999999</v>
      </c>
      <c r="M710" s="6">
        <v>5</v>
      </c>
      <c r="N710" s="7">
        <v>6372</v>
      </c>
      <c r="P710" s="1">
        <v>1</v>
      </c>
      <c r="Q710" s="2" t="s">
        <v>53</v>
      </c>
      <c r="R710" s="4" t="s">
        <v>51</v>
      </c>
      <c r="T710" s="7">
        <v>2777</v>
      </c>
      <c r="U710" s="8">
        <v>0.27000000000000002</v>
      </c>
      <c r="W710" s="7">
        <f>IF(R710="","",(T710*(1-U710)*(1+AE710))+V710)</f>
        <v>2635.373</v>
      </c>
      <c r="Z710" s="9" t="str">
        <f>IF(S710="","",(X710*(1-Y710)*(1+AE710)))</f>
        <v/>
      </c>
      <c r="AA710" s="64">
        <f>IF(Eingabe!G710="x",libCalc!A710,IF(Eingabe!H710="x",libCalc!B710,IF(Eingabe!I710="x",libCalc!C710,"")))</f>
        <v>0.089999999999999997</v>
      </c>
      <c r="AB710" s="5">
        <f>IF(AA710="","",AA710*M710)</f>
        <v>0.44999999999999996</v>
      </c>
      <c r="AC710" s="10">
        <f>IF(AA710="","",N710*1000/(AA710*1000000))</f>
        <v>70.799999999999997</v>
      </c>
      <c r="AD710" s="11">
        <f>IF(AB710="","",MAX(Z710,W710)/AB710)</f>
        <v>5856.3844444444449</v>
      </c>
      <c r="AE710" s="8">
        <f ca="1">IF(N710="","",IF(LOOKUP(YEAR(C710),Teuerung!$A$4:$A$29,Teuerung!$D$4:$D$29)="",0,LOOKUP(YEAR(C710),Teuerung!$A$4:$A$29,Teuerung!$D$4:$D$29)))</f>
        <v>0.29999999999999999</v>
      </c>
      <c r="AF710" s="7">
        <f t="shared" ca="1" si="15"/>
        <v>2635.373</v>
      </c>
      <c r="AG710" s="2"/>
      <c r="AH710" s="1"/>
      <c r="AI710" s="1"/>
    </row>
    <row r="711">
      <c r="A711" s="2"/>
      <c r="B711" s="2"/>
      <c r="C711" s="3">
        <v>41017</v>
      </c>
      <c r="D711" s="1"/>
      <c r="E711" s="4" t="s">
        <v>51</v>
      </c>
      <c r="H711" s="4" t="s">
        <v>51</v>
      </c>
      <c r="K711" s="6">
        <v>0.29999999999999999</v>
      </c>
      <c r="L711" s="6">
        <v>0.29999999999999999</v>
      </c>
      <c r="M711" s="6">
        <v>4.9000000000000004</v>
      </c>
      <c r="N711" s="7">
        <v>4024</v>
      </c>
      <c r="P711" s="1">
        <v>1</v>
      </c>
      <c r="Q711" s="2" t="s">
        <v>53</v>
      </c>
      <c r="R711" s="4" t="s">
        <v>51</v>
      </c>
      <c r="T711" s="7">
        <v>1516</v>
      </c>
      <c r="U711" s="8">
        <v>0.27000000000000002</v>
      </c>
      <c r="W711" s="7">
        <f>IF(R711="","",(T711*(1-U711)*(1+AE711))+V711)</f>
        <v>1438.6840000000002</v>
      </c>
      <c r="Z711" s="9" t="str">
        <f>IF(S711="","",(X711*(1-Y711)*(1+AE711)))</f>
        <v/>
      </c>
      <c r="AA711" s="64">
        <f>IF(Eingabe!G711="x",libCalc!A711,IF(Eingabe!H711="x",libCalc!B711,IF(Eingabe!I711="x",libCalc!C711,"")))</f>
        <v>0.089999999999999997</v>
      </c>
      <c r="AB711" s="5">
        <f>IF(AA711="","",AA711*M711)</f>
        <v>0.441</v>
      </c>
      <c r="AC711" s="10">
        <f>IF(AA711="","",N711*1000/(AA711*1000000))</f>
        <v>44.711111111111109</v>
      </c>
      <c r="AD711" s="11">
        <f>IF(AB711="","",MAX(Z711,W711)/AB711)</f>
        <v>3262.321995464853</v>
      </c>
      <c r="AE711" s="8">
        <f ca="1">IF(N711="","",IF(LOOKUP(YEAR(C711),Teuerung!$A$4:$A$29,Teuerung!$D$4:$D$29)="",0,LOOKUP(YEAR(C711),Teuerung!$A$4:$A$29,Teuerung!$D$4:$D$29)))</f>
        <v>0.29999999999999999</v>
      </c>
      <c r="AF711" s="7">
        <f t="shared" ca="1" si="15"/>
        <v>1438.6840000000002</v>
      </c>
      <c r="AG711" s="2"/>
      <c r="AH711" s="1"/>
      <c r="AI711" s="1"/>
    </row>
    <row r="712">
      <c r="A712" s="2"/>
      <c r="B712" s="2"/>
      <c r="C712" s="3">
        <v>41017</v>
      </c>
      <c r="D712" s="1"/>
      <c r="E712" s="4" t="s">
        <v>51</v>
      </c>
      <c r="H712" s="4" t="s">
        <v>51</v>
      </c>
      <c r="K712" s="6">
        <v>0.29999999999999999</v>
      </c>
      <c r="L712" s="6">
        <v>0.29999999999999999</v>
      </c>
      <c r="M712" s="6">
        <v>4.9000000000000004</v>
      </c>
      <c r="N712" s="7">
        <v>2349</v>
      </c>
      <c r="P712" s="1">
        <v>1</v>
      </c>
      <c r="Q712" s="2" t="s">
        <v>53</v>
      </c>
      <c r="R712" s="4" t="s">
        <v>51</v>
      </c>
      <c r="T712" s="7">
        <v>929</v>
      </c>
      <c r="U712" s="8">
        <v>0.27000000000000002</v>
      </c>
      <c r="W712" s="7">
        <f>IF(R712="","",(T712*(1-U712)*(1+AE712))+V712)</f>
        <v>881.62099999999998</v>
      </c>
      <c r="Z712" s="9" t="str">
        <f>IF(S712="","",(X712*(1-Y712)*(1+AE712)))</f>
        <v/>
      </c>
      <c r="AA712" s="64">
        <f>IF(Eingabe!G712="x",libCalc!A712,IF(Eingabe!H712="x",libCalc!B712,IF(Eingabe!I712="x",libCalc!C712,"")))</f>
        <v>0.089999999999999997</v>
      </c>
      <c r="AB712" s="5">
        <f>IF(AA712="","",AA712*M712)</f>
        <v>0.441</v>
      </c>
      <c r="AC712" s="10">
        <f>IF(AA712="","",N712*1000/(AA712*1000000))</f>
        <v>26.100000000000001</v>
      </c>
      <c r="AD712" s="11">
        <f>IF(AB712="","",MAX(Z712,W712)/AB712)</f>
        <v>1999.140589569161</v>
      </c>
      <c r="AE712" s="8">
        <f ca="1">IF(N712="","",IF(LOOKUP(YEAR(C712),Teuerung!$A$4:$A$29,Teuerung!$D$4:$D$29)="",0,LOOKUP(YEAR(C712),Teuerung!$A$4:$A$29,Teuerung!$D$4:$D$29)))</f>
        <v>0.29999999999999999</v>
      </c>
      <c r="AF712" s="7">
        <f t="shared" ca="1" si="15"/>
        <v>881.62099999999998</v>
      </c>
      <c r="AG712" s="2"/>
      <c r="AH712" s="1"/>
      <c r="AI712" s="1"/>
    </row>
    <row r="713">
      <c r="A713" s="2"/>
      <c r="B713" s="2"/>
      <c r="C713" s="3">
        <v>41017</v>
      </c>
      <c r="D713" s="1"/>
      <c r="E713" s="4" t="s">
        <v>51</v>
      </c>
      <c r="H713" s="4" t="s">
        <v>51</v>
      </c>
      <c r="K713" s="6">
        <v>0.29999999999999999</v>
      </c>
      <c r="L713" s="6">
        <v>0.29999999999999999</v>
      </c>
      <c r="M713" s="6">
        <v>4.9000000000000004</v>
      </c>
      <c r="N713" s="7">
        <v>1334</v>
      </c>
      <c r="P713" s="1">
        <v>1</v>
      </c>
      <c r="Q713" s="2" t="s">
        <v>53</v>
      </c>
      <c r="R713" s="4" t="s">
        <v>51</v>
      </c>
      <c r="T713" s="7">
        <v>903</v>
      </c>
      <c r="U713" s="8">
        <v>0.27000000000000002</v>
      </c>
      <c r="W713" s="7">
        <f>IF(R713="","",(T713*(1-U713)*(1+AE713))+V713)</f>
        <v>856.947</v>
      </c>
      <c r="Z713" s="9" t="str">
        <f>IF(S713="","",(X713*(1-Y713)*(1+AE713)))</f>
        <v/>
      </c>
      <c r="AA713" s="64">
        <f>IF(Eingabe!G713="x",libCalc!A713,IF(Eingabe!H713="x",libCalc!B713,IF(Eingabe!I713="x",libCalc!C713,"")))</f>
        <v>0.089999999999999997</v>
      </c>
      <c r="AB713" s="5">
        <f>IF(AA713="","",AA713*M713)</f>
        <v>0.441</v>
      </c>
      <c r="AC713" s="10">
        <f>IF(AA713="","",N713*1000/(AA713*1000000))</f>
        <v>14.822222222222223</v>
      </c>
      <c r="AD713" s="11">
        <f>IF(AB713="","",MAX(Z713,W713)/AB713)</f>
        <v>1943.1904761904761</v>
      </c>
      <c r="AE713" s="8">
        <f ca="1">IF(N713="","",IF(LOOKUP(YEAR(C713),Teuerung!$A$4:$A$29,Teuerung!$D$4:$D$29)="",0,LOOKUP(YEAR(C713),Teuerung!$A$4:$A$29,Teuerung!$D$4:$D$29)))</f>
        <v>0.29999999999999999</v>
      </c>
      <c r="AF713" s="7">
        <f t="shared" ca="1" si="15"/>
        <v>856.947</v>
      </c>
      <c r="AG713" s="2"/>
      <c r="AH713" s="1"/>
      <c r="AI713" s="1"/>
    </row>
    <row r="714">
      <c r="A714" s="2"/>
      <c r="B714" s="2"/>
      <c r="C714" s="3">
        <v>41017</v>
      </c>
      <c r="D714" s="1"/>
      <c r="E714" s="4" t="s">
        <v>51</v>
      </c>
      <c r="H714" s="4" t="s">
        <v>51</v>
      </c>
      <c r="K714" s="6">
        <v>0.29999999999999999</v>
      </c>
      <c r="L714" s="6">
        <v>0.29999999999999999</v>
      </c>
      <c r="M714" s="6">
        <v>4.9000000000000004</v>
      </c>
      <c r="N714" s="7">
        <v>1645</v>
      </c>
      <c r="P714" s="1">
        <v>1</v>
      </c>
      <c r="Q714" s="2" t="s">
        <v>53</v>
      </c>
      <c r="R714" s="4" t="s">
        <v>51</v>
      </c>
      <c r="T714" s="7">
        <v>903</v>
      </c>
      <c r="U714" s="8">
        <v>0.27000000000000002</v>
      </c>
      <c r="W714" s="7">
        <f>IF(R714="","",(T714*(1-U714)*(1+AE714))+V714)</f>
        <v>856.947</v>
      </c>
      <c r="Z714" s="9" t="str">
        <f>IF(S714="","",(X714*(1-Y714)*(1+AE714)))</f>
        <v/>
      </c>
      <c r="AA714" s="64">
        <f>IF(Eingabe!G714="x",libCalc!A714,IF(Eingabe!H714="x",libCalc!B714,IF(Eingabe!I714="x",libCalc!C714,"")))</f>
        <v>0.089999999999999997</v>
      </c>
      <c r="AB714" s="5">
        <f>IF(AA714="","",AA714*M714)</f>
        <v>0.441</v>
      </c>
      <c r="AC714" s="10">
        <f>IF(AA714="","",N714*1000/(AA714*1000000))</f>
        <v>18.277777777777779</v>
      </c>
      <c r="AD714" s="11">
        <f>IF(AB714="","",MAX(Z714,W714)/AB714)</f>
        <v>1943.1904761904761</v>
      </c>
      <c r="AE714" s="8">
        <f ca="1">IF(N714="","",IF(LOOKUP(YEAR(C714),Teuerung!$A$4:$A$29,Teuerung!$D$4:$D$29)="",0,LOOKUP(YEAR(C714),Teuerung!$A$4:$A$29,Teuerung!$D$4:$D$29)))</f>
        <v>0.29999999999999999</v>
      </c>
      <c r="AF714" s="7">
        <f t="shared" ca="1" si="15"/>
        <v>856.947</v>
      </c>
      <c r="AG714" s="2"/>
      <c r="AH714" s="1"/>
      <c r="AI714" s="1"/>
    </row>
    <row r="715">
      <c r="A715" s="2"/>
      <c r="B715" s="2"/>
      <c r="C715" s="3">
        <v>41017</v>
      </c>
      <c r="D715" s="1"/>
      <c r="E715" s="4" t="s">
        <v>51</v>
      </c>
      <c r="H715" s="4" t="s">
        <v>51</v>
      </c>
      <c r="K715" s="6">
        <v>0.29999999999999999</v>
      </c>
      <c r="L715" s="6">
        <v>0.80000000000000004</v>
      </c>
      <c r="M715" s="6">
        <v>4.9299999999999997</v>
      </c>
      <c r="N715" s="7">
        <v>3559</v>
      </c>
      <c r="P715" s="1">
        <v>1</v>
      </c>
      <c r="Q715" s="2" t="s">
        <v>53</v>
      </c>
      <c r="R715" s="4" t="s">
        <v>51</v>
      </c>
      <c r="T715" s="7">
        <v>2764</v>
      </c>
      <c r="U715" s="8">
        <v>0.27000000000000002</v>
      </c>
      <c r="W715" s="7">
        <f>IF(R715="","",(T715*(1-U715)*(1+AE715))+V715)</f>
        <v>2623.0360000000001</v>
      </c>
      <c r="Z715" s="9" t="str">
        <f>IF(S715="","",(X715*(1-Y715)*(1+AE715)))</f>
        <v/>
      </c>
      <c r="AA715" s="64">
        <f>IF(Eingabe!G715="x",libCalc!A715,IF(Eingabe!H715="x",libCalc!B715,IF(Eingabe!I715="x",libCalc!C715,"")))</f>
        <v>0.23999999999999999</v>
      </c>
      <c r="AB715" s="5">
        <f>IF(AA715="","",AA715*M715)</f>
        <v>1.1831999999999998</v>
      </c>
      <c r="AC715" s="10">
        <f>IF(AA715="","",N715*1000/(AA715*1000000))</f>
        <v>14.829166666666667</v>
      </c>
      <c r="AD715" s="11">
        <f>IF(AB715="","",MAX(Z715,W715)/AB715)</f>
        <v>2216.8999323867483</v>
      </c>
      <c r="AE715" s="8">
        <f ca="1">IF(N715="","",IF(LOOKUP(YEAR(C715),Teuerung!$A$4:$A$29,Teuerung!$D$4:$D$29)="",0,LOOKUP(YEAR(C715),Teuerung!$A$4:$A$29,Teuerung!$D$4:$D$29)))</f>
        <v>0.29999999999999999</v>
      </c>
      <c r="AF715" s="7">
        <f t="shared" ca="1" si="15"/>
        <v>2623.0360000000001</v>
      </c>
      <c r="AG715" s="2"/>
      <c r="AH715" s="1"/>
      <c r="AI715" s="1"/>
    </row>
    <row r="716">
      <c r="A716" s="2"/>
      <c r="B716" s="2"/>
      <c r="C716" s="3">
        <v>41017</v>
      </c>
      <c r="D716" s="1"/>
      <c r="E716" s="4" t="s">
        <v>51</v>
      </c>
      <c r="H716" s="4" t="s">
        <v>51</v>
      </c>
      <c r="K716" s="6">
        <v>0.29999999999999999</v>
      </c>
      <c r="L716" s="6">
        <v>0.29999999999999999</v>
      </c>
      <c r="M716" s="6">
        <v>5.5499999999999998</v>
      </c>
      <c r="N716" s="7">
        <v>499</v>
      </c>
      <c r="P716" s="1">
        <v>1</v>
      </c>
      <c r="Q716" s="2" t="s">
        <v>53</v>
      </c>
      <c r="R716" s="4" t="s">
        <v>51</v>
      </c>
      <c r="T716" s="7">
        <v>1006</v>
      </c>
      <c r="U716" s="8">
        <v>0.27000000000000002</v>
      </c>
      <c r="W716" s="7">
        <f>IF(R716="","",(T716*(1-U716)*(1+AE716))+V716)</f>
        <v>954.69400000000007</v>
      </c>
      <c r="Z716" s="9" t="str">
        <f>IF(S716="","",(X716*(1-Y716)*(1+AE716)))</f>
        <v/>
      </c>
      <c r="AA716" s="64">
        <f>IF(Eingabe!G716="x",libCalc!A716,IF(Eingabe!H716="x",libCalc!B716,IF(Eingabe!I716="x",libCalc!C716,"")))</f>
        <v>0.089999999999999997</v>
      </c>
      <c r="AB716" s="5">
        <f>IF(AA716="","",AA716*M716)</f>
        <v>0.49949999999999994</v>
      </c>
      <c r="AC716" s="10">
        <f>IF(AA716="","",N716*1000/(AA716*1000000))</f>
        <v>5.5444444444444443</v>
      </c>
      <c r="AD716" s="11">
        <f>IF(AB716="","",MAX(Z716,W716)/AB716)</f>
        <v>1911.2992992992997</v>
      </c>
      <c r="AE716" s="8">
        <f ca="1">IF(N716="","",IF(LOOKUP(YEAR(C716),Teuerung!$A$4:$A$29,Teuerung!$D$4:$D$29)="",0,LOOKUP(YEAR(C716),Teuerung!$A$4:$A$29,Teuerung!$D$4:$D$29)))</f>
        <v>0.29999999999999999</v>
      </c>
      <c r="AF716" s="7">
        <f t="shared" ca="1" si="15"/>
        <v>954.69400000000007</v>
      </c>
      <c r="AG716" s="2"/>
      <c r="AH716" s="1"/>
      <c r="AI716" s="1"/>
    </row>
    <row r="717">
      <c r="A717" s="2"/>
      <c r="B717" s="2"/>
      <c r="C717" s="3">
        <v>41017</v>
      </c>
      <c r="D717" s="1"/>
      <c r="E717" s="4" t="s">
        <v>51</v>
      </c>
      <c r="H717" s="4" t="s">
        <v>51</v>
      </c>
      <c r="K717" s="6">
        <v>0.29999999999999999</v>
      </c>
      <c r="L717" s="6">
        <v>0.29999999999999999</v>
      </c>
      <c r="M717" s="6">
        <v>5.0300000000000002</v>
      </c>
      <c r="N717" s="7">
        <v>3542</v>
      </c>
      <c r="P717" s="1">
        <v>1</v>
      </c>
      <c r="Q717" s="2" t="s">
        <v>53</v>
      </c>
      <c r="R717" s="4" t="s">
        <v>51</v>
      </c>
      <c r="T717" s="7">
        <v>1357</v>
      </c>
      <c r="U717" s="8">
        <v>0.27000000000000002</v>
      </c>
      <c r="W717" s="7">
        <f>IF(R717="","",(T717*(1-U717)*(1+AE717))+V717)</f>
        <v>1287.7930000000001</v>
      </c>
      <c r="Z717" s="9" t="str">
        <f>IF(S717="","",(X717*(1-Y717)*(1+AE717)))</f>
        <v/>
      </c>
      <c r="AA717" s="64">
        <f>IF(Eingabe!G717="x",libCalc!A717,IF(Eingabe!H717="x",libCalc!B717,IF(Eingabe!I717="x",libCalc!C717,"")))</f>
        <v>0.089999999999999997</v>
      </c>
      <c r="AB717" s="5">
        <f>IF(AA717="","",AA717*M717)</f>
        <v>0.45269999999999999</v>
      </c>
      <c r="AC717" s="10">
        <f>IF(AA717="","",N717*1000/(AA717*1000000))</f>
        <v>39.355555555555554</v>
      </c>
      <c r="AD717" s="11">
        <f>IF(AB717="","",MAX(Z717,W717)/AB717)</f>
        <v>2844.6940578749727</v>
      </c>
      <c r="AE717" s="8">
        <f ca="1">IF(N717="","",IF(LOOKUP(YEAR(C717),Teuerung!$A$4:$A$29,Teuerung!$D$4:$D$29)="",0,LOOKUP(YEAR(C717),Teuerung!$A$4:$A$29,Teuerung!$D$4:$D$29)))</f>
        <v>0.29999999999999999</v>
      </c>
      <c r="AF717" s="7">
        <f t="shared" ca="1" si="15"/>
        <v>1287.7930000000001</v>
      </c>
      <c r="AG717" s="2"/>
      <c r="AH717" s="1"/>
      <c r="AI717" s="1"/>
    </row>
    <row r="718">
      <c r="A718" s="2"/>
      <c r="B718" s="2"/>
      <c r="C718" s="3">
        <v>41017</v>
      </c>
      <c r="D718" s="1"/>
      <c r="E718" s="4" t="s">
        <v>51</v>
      </c>
      <c r="H718" s="4" t="s">
        <v>51</v>
      </c>
      <c r="K718" s="6">
        <v>0.29999999999999999</v>
      </c>
      <c r="L718" s="6">
        <v>0.29999999999999999</v>
      </c>
      <c r="M718" s="6">
        <v>5.0300000000000002</v>
      </c>
      <c r="N718" s="7">
        <v>1217</v>
      </c>
      <c r="P718" s="1">
        <v>1</v>
      </c>
      <c r="Q718" s="2" t="s">
        <v>53</v>
      </c>
      <c r="R718" s="4" t="s">
        <v>51</v>
      </c>
      <c r="T718" s="7">
        <v>921</v>
      </c>
      <c r="U718" s="8">
        <v>0.27000000000000002</v>
      </c>
      <c r="W718" s="7">
        <f>IF(R718="","",(T718*(1-U718)*(1+AE718))+V718)</f>
        <v>874.02899999999988</v>
      </c>
      <c r="Z718" s="9" t="str">
        <f>IF(S718="","",(X718*(1-Y718)*(1+AE718)))</f>
        <v/>
      </c>
      <c r="AA718" s="64">
        <f>IF(Eingabe!G718="x",libCalc!A718,IF(Eingabe!H718="x",libCalc!B718,IF(Eingabe!I718="x",libCalc!C718,"")))</f>
        <v>0.089999999999999997</v>
      </c>
      <c r="AB718" s="5">
        <f>IF(AA718="","",AA718*M718)</f>
        <v>0.45269999999999999</v>
      </c>
      <c r="AC718" s="10">
        <f>IF(AA718="","",N718*1000/(AA718*1000000))</f>
        <v>13.522222222222222</v>
      </c>
      <c r="AD718" s="11">
        <f>IF(AB718="","",MAX(Z718,W718)/AB718)</f>
        <v>1930.7024519549368</v>
      </c>
      <c r="AE718" s="8">
        <f ca="1">IF(N718="","",IF(LOOKUP(YEAR(C718),Teuerung!$A$4:$A$29,Teuerung!$D$4:$D$29)="",0,LOOKUP(YEAR(C718),Teuerung!$A$4:$A$29,Teuerung!$D$4:$D$29)))</f>
        <v>0.29999999999999999</v>
      </c>
      <c r="AF718" s="7">
        <f t="shared" ca="1" si="15"/>
        <v>874.02899999999988</v>
      </c>
      <c r="AG718" s="2"/>
      <c r="AH718" s="1"/>
      <c r="AI718" s="1"/>
    </row>
    <row r="719">
      <c r="A719" s="2"/>
      <c r="B719" s="2"/>
      <c r="C719" s="3">
        <v>41017</v>
      </c>
      <c r="D719" s="1"/>
      <c r="E719" s="4" t="s">
        <v>51</v>
      </c>
      <c r="H719" s="4" t="s">
        <v>51</v>
      </c>
      <c r="K719" s="6">
        <v>0.29999999999999999</v>
      </c>
      <c r="L719" s="6">
        <v>0.29999999999999999</v>
      </c>
      <c r="M719" s="6">
        <v>5.0300000000000002</v>
      </c>
      <c r="N719" s="7">
        <v>4868</v>
      </c>
      <c r="P719" s="1">
        <v>1</v>
      </c>
      <c r="Q719" s="2" t="s">
        <v>53</v>
      </c>
      <c r="R719" s="4" t="s">
        <v>51</v>
      </c>
      <c r="T719" s="7">
        <v>1989</v>
      </c>
      <c r="U719" s="8">
        <v>0.27000000000000002</v>
      </c>
      <c r="W719" s="7">
        <f>IF(R719="","",(T719*(1-U719)*(1+AE719))+V719)</f>
        <v>1887.5610000000001</v>
      </c>
      <c r="Z719" s="9" t="str">
        <f>IF(S719="","",(X719*(1-Y719)*(1+AE719)))</f>
        <v/>
      </c>
      <c r="AA719" s="64">
        <f>IF(Eingabe!G719="x",libCalc!A719,IF(Eingabe!H719="x",libCalc!B719,IF(Eingabe!I719="x",libCalc!C719,"")))</f>
        <v>0.089999999999999997</v>
      </c>
      <c r="AB719" s="5">
        <f>IF(AA719="","",AA719*M719)</f>
        <v>0.45269999999999999</v>
      </c>
      <c r="AC719" s="10">
        <f>IF(AA719="","",N719*1000/(AA719*1000000))</f>
        <v>54.088888888888889</v>
      </c>
      <c r="AD719" s="11">
        <f>IF(AB719="","",MAX(Z719,W719)/AB719)</f>
        <v>4169.5626242544731</v>
      </c>
      <c r="AE719" s="8">
        <f ca="1">IF(N719="","",IF(LOOKUP(YEAR(C719),Teuerung!$A$4:$A$29,Teuerung!$D$4:$D$29)="",0,LOOKUP(YEAR(C719),Teuerung!$A$4:$A$29,Teuerung!$D$4:$D$29)))</f>
        <v>0.29999999999999999</v>
      </c>
      <c r="AF719" s="7">
        <f t="shared" ca="1" si="15"/>
        <v>1887.5610000000001</v>
      </c>
      <c r="AG719" s="2"/>
      <c r="AH719" s="1"/>
      <c r="AI719" s="1"/>
    </row>
    <row r="720">
      <c r="A720" s="2"/>
      <c r="B720" s="2"/>
      <c r="C720" s="3">
        <v>41017</v>
      </c>
      <c r="D720" s="1"/>
      <c r="E720" s="4" t="s">
        <v>51</v>
      </c>
      <c r="H720" s="4" t="s">
        <v>51</v>
      </c>
      <c r="K720" s="6">
        <v>0.29999999999999999</v>
      </c>
      <c r="L720" s="6">
        <v>0.29999999999999999</v>
      </c>
      <c r="M720" s="6">
        <v>5.0300000000000002</v>
      </c>
      <c r="N720" s="7">
        <v>3486</v>
      </c>
      <c r="P720" s="1">
        <v>1</v>
      </c>
      <c r="Q720" s="2" t="s">
        <v>53</v>
      </c>
      <c r="R720" s="4" t="s">
        <v>51</v>
      </c>
      <c r="T720" s="7">
        <v>1261</v>
      </c>
      <c r="U720" s="8">
        <v>0.27000000000000002</v>
      </c>
      <c r="W720" s="7">
        <f>IF(R720="","",(T720*(1-U720)*(1+AE720))+V720)</f>
        <v>1196.6890000000001</v>
      </c>
      <c r="Z720" s="9" t="str">
        <f>IF(S720="","",(X720*(1-Y720)*(1+AE720)))</f>
        <v/>
      </c>
      <c r="AA720" s="64">
        <f>IF(Eingabe!G720="x",libCalc!A720,IF(Eingabe!H720="x",libCalc!B720,IF(Eingabe!I720="x",libCalc!C720,"")))</f>
        <v>0.089999999999999997</v>
      </c>
      <c r="AB720" s="5">
        <f>IF(AA720="","",AA720*M720)</f>
        <v>0.45269999999999999</v>
      </c>
      <c r="AC720" s="10">
        <f>IF(AA720="","",N720*1000/(AA720*1000000))</f>
        <v>38.733333333333334</v>
      </c>
      <c r="AD720" s="11">
        <f>IF(AB720="","",MAX(Z720,W720)/AB720)</f>
        <v>2643.4481996907448</v>
      </c>
      <c r="AE720" s="8">
        <f ca="1">IF(N720="","",IF(LOOKUP(YEAR(C720),Teuerung!$A$4:$A$29,Teuerung!$D$4:$D$29)="",0,LOOKUP(YEAR(C720),Teuerung!$A$4:$A$29,Teuerung!$D$4:$D$29)))</f>
        <v>0.29999999999999999</v>
      </c>
      <c r="AF720" s="7">
        <f t="shared" ca="1" si="15"/>
        <v>1196.6890000000001</v>
      </c>
      <c r="AG720" s="2"/>
      <c r="AH720" s="1"/>
      <c r="AI720" s="1"/>
    </row>
    <row r="721">
      <c r="A721" s="2"/>
      <c r="B721" s="2"/>
      <c r="C721" s="3">
        <v>41017</v>
      </c>
      <c r="D721" s="1"/>
      <c r="E721" s="4" t="s">
        <v>51</v>
      </c>
      <c r="H721" s="4" t="s">
        <v>51</v>
      </c>
      <c r="K721" s="6">
        <v>0.29999999999999999</v>
      </c>
      <c r="L721" s="6">
        <v>0.29999999999999999</v>
      </c>
      <c r="M721" s="6">
        <v>5.4100000000000001</v>
      </c>
      <c r="N721" s="7">
        <v>1870</v>
      </c>
      <c r="P721" s="1">
        <v>1</v>
      </c>
      <c r="Q721" s="2" t="s">
        <v>53</v>
      </c>
      <c r="R721" s="4" t="s">
        <v>51</v>
      </c>
      <c r="T721" s="7">
        <v>921</v>
      </c>
      <c r="U721" s="8">
        <v>0.27000000000000002</v>
      </c>
      <c r="W721" s="7">
        <f>IF(R721="","",(T721*(1-U721)*(1+AE721))+V721)</f>
        <v>874.02899999999988</v>
      </c>
      <c r="Z721" s="9" t="str">
        <f>IF(S721="","",(X721*(1-Y721)*(1+AE721)))</f>
        <v/>
      </c>
      <c r="AA721" s="64">
        <f>IF(Eingabe!G721="x",libCalc!A721,IF(Eingabe!H721="x",libCalc!B721,IF(Eingabe!I721="x",libCalc!C721,"")))</f>
        <v>0.089999999999999997</v>
      </c>
      <c r="AB721" s="5">
        <f>IF(AA721="","",AA721*M721)</f>
        <v>0.4869</v>
      </c>
      <c r="AC721" s="10">
        <f>IF(AA721="","",N721*1000/(AA721*1000000))</f>
        <v>20.777777777777779</v>
      </c>
      <c r="AD721" s="11">
        <f>IF(AB721="","",MAX(Z721,W721)/AB721)</f>
        <v>1795.0893407270485</v>
      </c>
      <c r="AE721" s="8">
        <f ca="1">IF(N721="","",IF(LOOKUP(YEAR(C721),Teuerung!$A$4:$A$29,Teuerung!$D$4:$D$29)="",0,LOOKUP(YEAR(C721),Teuerung!$A$4:$A$29,Teuerung!$D$4:$D$29)))</f>
        <v>0.29999999999999999</v>
      </c>
      <c r="AF721" s="7">
        <f t="shared" ca="1" si="15"/>
        <v>874.02899999999988</v>
      </c>
      <c r="AG721" s="2"/>
      <c r="AH721" s="1"/>
      <c r="AI721" s="1"/>
    </row>
    <row r="722">
      <c r="A722" s="2"/>
      <c r="B722" s="2"/>
      <c r="C722" s="3">
        <v>41017</v>
      </c>
      <c r="D722" s="1"/>
      <c r="E722" s="4" t="s">
        <v>51</v>
      </c>
      <c r="H722" s="4" t="s">
        <v>51</v>
      </c>
      <c r="K722" s="6">
        <v>0.29999999999999999</v>
      </c>
      <c r="L722" s="6">
        <v>0.29999999999999999</v>
      </c>
      <c r="M722" s="6">
        <v>5.4100000000000001</v>
      </c>
      <c r="N722" s="7">
        <v>1334</v>
      </c>
      <c r="P722" s="1">
        <v>1</v>
      </c>
      <c r="Q722" s="2" t="s">
        <v>53</v>
      </c>
      <c r="R722" s="4" t="s">
        <v>51</v>
      </c>
      <c r="T722" s="7">
        <v>921</v>
      </c>
      <c r="U722" s="8">
        <v>0.27000000000000002</v>
      </c>
      <c r="W722" s="7">
        <f>IF(R722="","",(T722*(1-U722)*(1+AE722))+V722)</f>
        <v>874.02899999999988</v>
      </c>
      <c r="Z722" s="9" t="str">
        <f>IF(S722="","",(X722*(1-Y722)*(1+AE722)))</f>
        <v/>
      </c>
      <c r="AA722" s="64">
        <f>IF(Eingabe!G722="x",libCalc!A722,IF(Eingabe!H722="x",libCalc!B722,IF(Eingabe!I722="x",libCalc!C722,"")))</f>
        <v>0.089999999999999997</v>
      </c>
      <c r="AB722" s="5">
        <f>IF(AA722="","",AA722*M722)</f>
        <v>0.4869</v>
      </c>
      <c r="AC722" s="10">
        <f>IF(AA722="","",N722*1000/(AA722*1000000))</f>
        <v>14.822222222222223</v>
      </c>
      <c r="AD722" s="11">
        <f>IF(AB722="","",MAX(Z722,W722)/AB722)</f>
        <v>1795.0893407270485</v>
      </c>
      <c r="AE722" s="8">
        <f ca="1">IF(N722="","",IF(LOOKUP(YEAR(C722),Teuerung!$A$4:$A$29,Teuerung!$D$4:$D$29)="",0,LOOKUP(YEAR(C722),Teuerung!$A$4:$A$29,Teuerung!$D$4:$D$29)))</f>
        <v>0.29999999999999999</v>
      </c>
      <c r="AF722" s="7">
        <f t="shared" ca="1" si="15"/>
        <v>874.02899999999988</v>
      </c>
      <c r="AG722" s="2"/>
      <c r="AH722" s="1"/>
      <c r="AI722" s="1"/>
    </row>
    <row r="723">
      <c r="A723" s="2"/>
      <c r="B723" s="66"/>
      <c r="C723" s="3">
        <v>41152</v>
      </c>
      <c r="D723" s="1"/>
      <c r="E723" s="4" t="s">
        <v>51</v>
      </c>
      <c r="H723" s="4" t="s">
        <v>51</v>
      </c>
      <c r="K723" s="6">
        <v>0.20000000000000001</v>
      </c>
      <c r="L723" s="6">
        <v>0.20000000000000001</v>
      </c>
      <c r="M723" s="6">
        <v>3.4500000000000002</v>
      </c>
      <c r="N723" s="7">
        <v>1325</v>
      </c>
      <c r="P723" s="1">
        <v>3</v>
      </c>
      <c r="Q723" s="2" t="s">
        <v>53</v>
      </c>
      <c r="R723" s="4" t="s">
        <v>51</v>
      </c>
      <c r="T723" s="7">
        <v>577</v>
      </c>
      <c r="U723" s="8">
        <v>0.25</v>
      </c>
      <c r="W723" s="7">
        <f>IF(R723="","",(T723*(1-U723)*(1+AE723))+V723)</f>
        <v>562.57500000000005</v>
      </c>
      <c r="Z723" s="9" t="str">
        <f>IF(S723="","",(X723*(1-Y723)*(1+AE723)))</f>
        <v/>
      </c>
      <c r="AA723" s="64">
        <f>IF(Eingabe!G723="x",libCalc!A723,IF(Eingabe!H723="x",libCalc!B723,IF(Eingabe!I723="x",libCalc!C723,"")))</f>
        <v>0.040000000000000008</v>
      </c>
      <c r="AB723" s="5">
        <f>IF(AA723="","",AA723*M723)</f>
        <v>0.13800000000000004</v>
      </c>
      <c r="AC723" s="10">
        <f>IF(AA723="","",N723*1000/(AA723*1000000))</f>
        <v>33.124999999999993</v>
      </c>
      <c r="AD723" s="11">
        <f>IF(AB723="","",MAX(Z723,W723)/AB723)</f>
        <v>4076.6304347826081</v>
      </c>
      <c r="AE723" s="8">
        <f ca="1">IF(N723="","",IF(LOOKUP(YEAR(C723),Teuerung!$A$4:$A$29,Teuerung!$D$4:$D$29)="",0,LOOKUP(YEAR(C723),Teuerung!$A$4:$A$29,Teuerung!$D$4:$D$29)))</f>
        <v>0.29999999999999999</v>
      </c>
      <c r="AF723" s="7">
        <f t="shared" ref="AF723:AF786" ca="1" si="16">IF(P723="","",P723*MAX(W723,Z723))</f>
        <v>1687.7250000000001</v>
      </c>
      <c r="AG723" s="2"/>
      <c r="AH723" s="1"/>
      <c r="AI723" s="1"/>
    </row>
    <row r="724">
      <c r="A724" s="2"/>
      <c r="B724" s="66"/>
      <c r="C724" s="3">
        <v>41152</v>
      </c>
      <c r="D724" s="1"/>
      <c r="E724" s="4" t="s">
        <v>51</v>
      </c>
      <c r="H724" s="4" t="s">
        <v>51</v>
      </c>
      <c r="K724" s="6">
        <v>0.20000000000000001</v>
      </c>
      <c r="L724" s="6">
        <v>0.20000000000000001</v>
      </c>
      <c r="M724" s="6">
        <v>3.7000000000000002</v>
      </c>
      <c r="N724" s="7">
        <v>1200</v>
      </c>
      <c r="P724" s="1">
        <v>5</v>
      </c>
      <c r="Q724" s="2" t="s">
        <v>53</v>
      </c>
      <c r="R724" s="4" t="s">
        <v>51</v>
      </c>
      <c r="T724" s="7">
        <v>605</v>
      </c>
      <c r="U724" s="8">
        <v>0.25</v>
      </c>
      <c r="W724" s="7">
        <f>IF(R724="","",(T724*(1-U724)*(1+AE724))+V724)</f>
        <v>589.875</v>
      </c>
      <c r="Z724" s="9" t="str">
        <f>IF(S724="","",(X724*(1-Y724)*(1+AE724)))</f>
        <v/>
      </c>
      <c r="AA724" s="64">
        <f>IF(Eingabe!G724="x",libCalc!A724,IF(Eingabe!H724="x",libCalc!B724,IF(Eingabe!I724="x",libCalc!C724,"")))</f>
        <v>0.040000000000000008</v>
      </c>
      <c r="AB724" s="5">
        <f>IF(AA724="","",AA724*M724)</f>
        <v>0.14800000000000005</v>
      </c>
      <c r="AC724" s="10">
        <f>IF(AA724="","",N724*1000/(AA724*1000000))</f>
        <v>29.999999999999993</v>
      </c>
      <c r="AD724" s="11">
        <f>IF(AB724="","",MAX(Z724,W724)/AB724)</f>
        <v>3985.6418918918907</v>
      </c>
      <c r="AE724" s="8">
        <f ca="1">IF(N724="","",IF(LOOKUP(YEAR(C724),Teuerung!$A$4:$A$29,Teuerung!$D$4:$D$29)="",0,LOOKUP(YEAR(C724),Teuerung!$A$4:$A$29,Teuerung!$D$4:$D$29)))</f>
        <v>0.29999999999999999</v>
      </c>
      <c r="AF724" s="7">
        <f t="shared" ca="1" si="16"/>
        <v>2949.375</v>
      </c>
      <c r="AG724" s="2"/>
      <c r="AH724" s="1"/>
      <c r="AI724" s="1"/>
    </row>
    <row r="725">
      <c r="A725" s="2"/>
      <c r="B725" s="66"/>
      <c r="C725" s="3">
        <v>41152</v>
      </c>
      <c r="D725" s="1"/>
      <c r="E725" s="4" t="s">
        <v>51</v>
      </c>
      <c r="H725" s="4" t="s">
        <v>51</v>
      </c>
      <c r="K725" s="6">
        <v>0.20000000000000001</v>
      </c>
      <c r="L725" s="6">
        <v>0.34999999999999998</v>
      </c>
      <c r="M725" s="6">
        <v>3.3599999999999999</v>
      </c>
      <c r="N725" s="7">
        <v>1890</v>
      </c>
      <c r="P725" s="1">
        <v>3</v>
      </c>
      <c r="Q725" s="2" t="s">
        <v>53</v>
      </c>
      <c r="R725" s="4" t="s">
        <v>51</v>
      </c>
      <c r="T725" s="7">
        <v>643</v>
      </c>
      <c r="U725" s="8">
        <v>0.25</v>
      </c>
      <c r="W725" s="7">
        <f>IF(R725="","",(T725*(1-U725)*(1+AE725))+V725)</f>
        <v>626.92500000000007</v>
      </c>
      <c r="Z725" s="9" t="str">
        <f>IF(S725="","",(X725*(1-Y725)*(1+AE725)))</f>
        <v/>
      </c>
      <c r="AA725" s="64">
        <f>IF(Eingabe!G725="x",libCalc!A725,IF(Eingabe!H725="x",libCalc!B725,IF(Eingabe!I725="x",libCalc!C725,"")))</f>
        <v>0.069999999999999993</v>
      </c>
      <c r="AB725" s="5">
        <f>IF(AA725="","",AA725*M725)</f>
        <v>0.23519999999999996</v>
      </c>
      <c r="AC725" s="10">
        <f>IF(AA725="","",N725*1000/(AA725*1000000))</f>
        <v>27</v>
      </c>
      <c r="AD725" s="11">
        <f>IF(AB725="","",MAX(Z725,W725)/AB725)</f>
        <v>2665.4974489795927</v>
      </c>
      <c r="AE725" s="8">
        <f ca="1">IF(N725="","",IF(LOOKUP(YEAR(C725),Teuerung!$A$4:$A$29,Teuerung!$D$4:$D$29)="",0,LOOKUP(YEAR(C725),Teuerung!$A$4:$A$29,Teuerung!$D$4:$D$29)))</f>
        <v>0.29999999999999999</v>
      </c>
      <c r="AF725" s="7">
        <f t="shared" ca="1" si="16"/>
        <v>1880.7750000000001</v>
      </c>
      <c r="AG725" s="2"/>
      <c r="AH725" s="1"/>
      <c r="AI725" s="1"/>
    </row>
    <row r="726">
      <c r="A726" s="2"/>
      <c r="B726" s="66"/>
      <c r="C726" s="3">
        <v>41152</v>
      </c>
      <c r="D726" s="1"/>
      <c r="E726" s="4" t="s">
        <v>51</v>
      </c>
      <c r="H726" s="4" t="s">
        <v>51</v>
      </c>
      <c r="K726" s="6">
        <v>0.20000000000000001</v>
      </c>
      <c r="L726" s="6">
        <v>0.34999999999999998</v>
      </c>
      <c r="M726" s="6">
        <v>3.3599999999999999</v>
      </c>
      <c r="N726" s="7">
        <v>1490</v>
      </c>
      <c r="P726" s="1">
        <v>3</v>
      </c>
      <c r="Q726" s="2" t="s">
        <v>53</v>
      </c>
      <c r="R726" s="4" t="s">
        <v>51</v>
      </c>
      <c r="T726" s="7">
        <v>579</v>
      </c>
      <c r="U726" s="8">
        <v>0.25</v>
      </c>
      <c r="W726" s="7">
        <f>IF(R726="","",(T726*(1-U726)*(1+AE726))+V726)</f>
        <v>564.52499999999998</v>
      </c>
      <c r="Z726" s="9" t="str">
        <f>IF(S726="","",(X726*(1-Y726)*(1+AE726)))</f>
        <v/>
      </c>
      <c r="AA726" s="64">
        <f>IF(Eingabe!G726="x",libCalc!A726,IF(Eingabe!H726="x",libCalc!B726,IF(Eingabe!I726="x",libCalc!C726,"")))</f>
        <v>0.069999999999999993</v>
      </c>
      <c r="AB726" s="5">
        <f>IF(AA726="","",AA726*M726)</f>
        <v>0.23519999999999996</v>
      </c>
      <c r="AC726" s="10">
        <f>IF(AA726="","",N726*1000/(AA726*1000000))</f>
        <v>21.285714285714285</v>
      </c>
      <c r="AD726" s="11">
        <f>IF(AB726="","",MAX(Z726,W726)/AB726)</f>
        <v>2400.1913265306125</v>
      </c>
      <c r="AE726" s="8">
        <f ca="1">IF(N726="","",IF(LOOKUP(YEAR(C726),Teuerung!$A$4:$A$29,Teuerung!$D$4:$D$29)="",0,LOOKUP(YEAR(C726),Teuerung!$A$4:$A$29,Teuerung!$D$4:$D$29)))</f>
        <v>0.29999999999999999</v>
      </c>
      <c r="AF726" s="7">
        <f t="shared" ca="1" si="16"/>
        <v>1693.5749999999998</v>
      </c>
      <c r="AG726" s="2"/>
      <c r="AH726" s="1"/>
      <c r="AI726" s="1"/>
    </row>
    <row r="727">
      <c r="A727" s="2"/>
      <c r="B727" s="66"/>
      <c r="C727" s="3">
        <v>41152</v>
      </c>
      <c r="D727" s="1"/>
      <c r="E727" s="4" t="s">
        <v>51</v>
      </c>
      <c r="H727" s="4" t="s">
        <v>51</v>
      </c>
      <c r="K727" s="6">
        <v>0.20000000000000001</v>
      </c>
      <c r="L727" s="6">
        <v>0.20000000000000001</v>
      </c>
      <c r="M727" s="6">
        <v>3.3999999999999999</v>
      </c>
      <c r="N727" s="7">
        <v>1100</v>
      </c>
      <c r="P727" s="1">
        <v>1</v>
      </c>
      <c r="Q727" s="2" t="s">
        <v>53</v>
      </c>
      <c r="R727" s="4" t="s">
        <v>51</v>
      </c>
      <c r="T727" s="7">
        <v>491</v>
      </c>
      <c r="U727" s="8">
        <v>0.25</v>
      </c>
      <c r="W727" s="7">
        <f>IF(R727="","",(T727*(1-U727)*(1+AE727))+V727)</f>
        <v>478.72500000000002</v>
      </c>
      <c r="Z727" s="9" t="str">
        <f>IF(S727="","",(X727*(1-Y727)*(1+AE727)))</f>
        <v/>
      </c>
      <c r="AA727" s="64">
        <f>IF(Eingabe!G727="x",libCalc!A727,IF(Eingabe!H727="x",libCalc!B727,IF(Eingabe!I727="x",libCalc!C727,"")))</f>
        <v>0.040000000000000008</v>
      </c>
      <c r="AB727" s="5">
        <f>IF(AA727="","",AA727*M727)</f>
        <v>0.13600000000000001</v>
      </c>
      <c r="AC727" s="10">
        <f>IF(AA727="","",N727*1000/(AA727*1000000))</f>
        <v>27.499999999999996</v>
      </c>
      <c r="AD727" s="11">
        <f>IF(AB727="","",MAX(Z727,W727)/AB727)</f>
        <v>3520.0367647058824</v>
      </c>
      <c r="AE727" s="8">
        <f ca="1">IF(N727="","",IF(LOOKUP(YEAR(C727),Teuerung!$A$4:$A$29,Teuerung!$D$4:$D$29)="",0,LOOKUP(YEAR(C727),Teuerung!$A$4:$A$29,Teuerung!$D$4:$D$29)))</f>
        <v>0.29999999999999999</v>
      </c>
      <c r="AF727" s="7">
        <f t="shared" ca="1" si="16"/>
        <v>478.72500000000002</v>
      </c>
      <c r="AG727" s="2"/>
      <c r="AH727" s="1"/>
      <c r="AI727" s="1"/>
    </row>
    <row r="728">
      <c r="A728" s="2"/>
      <c r="B728" s="66"/>
      <c r="C728" s="3">
        <v>41152</v>
      </c>
      <c r="D728" s="1"/>
      <c r="E728" s="4" t="s">
        <v>51</v>
      </c>
      <c r="H728" s="4" t="s">
        <v>51</v>
      </c>
      <c r="K728" s="6">
        <v>0.20000000000000001</v>
      </c>
      <c r="L728" s="6">
        <v>0.20000000000000001</v>
      </c>
      <c r="M728" s="6">
        <v>2.9100000000000001</v>
      </c>
      <c r="N728" s="7">
        <v>515</v>
      </c>
      <c r="P728" s="1">
        <v>2</v>
      </c>
      <c r="Q728" s="2" t="s">
        <v>53</v>
      </c>
      <c r="R728" s="4" t="s">
        <v>51</v>
      </c>
      <c r="T728" s="7">
        <v>442</v>
      </c>
      <c r="U728" s="8">
        <v>0.25</v>
      </c>
      <c r="W728" s="7">
        <f>IF(R728="","",(T728*(1-U728)*(1+AE728))+V728)</f>
        <v>430.94999999999999</v>
      </c>
      <c r="Z728" s="9" t="str">
        <f>IF(S728="","",(X728*(1-Y728)*(1+AE728)))</f>
        <v/>
      </c>
      <c r="AA728" s="64">
        <f>IF(Eingabe!G728="x",libCalc!A728,IF(Eingabe!H728="x",libCalc!B728,IF(Eingabe!I728="x",libCalc!C728,"")))</f>
        <v>0.040000000000000008</v>
      </c>
      <c r="AB728" s="5">
        <f>IF(AA728="","",AA728*M728)</f>
        <v>0.11640000000000003</v>
      </c>
      <c r="AC728" s="10">
        <f>IF(AA728="","",N728*1000/(AA728*1000000))</f>
        <v>12.874999999999998</v>
      </c>
      <c r="AD728" s="11">
        <f>IF(AB728="","",MAX(Z728,W728)/AB728)</f>
        <v>3702.3195876288651</v>
      </c>
      <c r="AE728" s="8">
        <f ca="1">IF(N728="","",IF(LOOKUP(YEAR(C728),Teuerung!$A$4:$A$29,Teuerung!$D$4:$D$29)="",0,LOOKUP(YEAR(C728),Teuerung!$A$4:$A$29,Teuerung!$D$4:$D$29)))</f>
        <v>0.29999999999999999</v>
      </c>
      <c r="AF728" s="7">
        <f t="shared" ca="1" si="16"/>
        <v>861.89999999999998</v>
      </c>
      <c r="AG728" s="2"/>
      <c r="AH728" s="1"/>
      <c r="AI728" s="1"/>
    </row>
    <row r="729">
      <c r="A729" s="2"/>
      <c r="B729" s="66"/>
      <c r="C729" s="3">
        <v>41152</v>
      </c>
      <c r="D729" s="1"/>
      <c r="E729" s="4" t="s">
        <v>51</v>
      </c>
      <c r="H729" s="4" t="s">
        <v>51</v>
      </c>
      <c r="K729" s="6">
        <v>0.20000000000000001</v>
      </c>
      <c r="L729" s="6">
        <v>0.34999999999999998</v>
      </c>
      <c r="M729" s="6">
        <v>2.5</v>
      </c>
      <c r="N729" s="7">
        <v>2045</v>
      </c>
      <c r="P729" s="1">
        <v>3</v>
      </c>
      <c r="Q729" s="2" t="s">
        <v>53</v>
      </c>
      <c r="R729" s="4" t="s">
        <v>51</v>
      </c>
      <c r="T729" s="7">
        <v>536</v>
      </c>
      <c r="U729" s="8">
        <v>0.25</v>
      </c>
      <c r="W729" s="7">
        <f>IF(R729="","",(T729*(1-U729)*(1+AE729))+V729)</f>
        <v>522.60000000000002</v>
      </c>
      <c r="Z729" s="9" t="str">
        <f>IF(S729="","",(X729*(1-Y729)*(1+AE729)))</f>
        <v/>
      </c>
      <c r="AA729" s="64">
        <f>IF(Eingabe!G729="x",libCalc!A729,IF(Eingabe!H729="x",libCalc!B729,IF(Eingabe!I729="x",libCalc!C729,"")))</f>
        <v>0.069999999999999993</v>
      </c>
      <c r="AB729" s="5">
        <f>IF(AA729="","",AA729*M729)</f>
        <v>0.17499999999999999</v>
      </c>
      <c r="AC729" s="10">
        <f>IF(AA729="","",N729*1000/(AA729*1000000))</f>
        <v>29.214285714285715</v>
      </c>
      <c r="AD729" s="11">
        <f>IF(AB729="","",MAX(Z729,W729)/AB729)</f>
        <v>2986.2857142857147</v>
      </c>
      <c r="AE729" s="8">
        <f ca="1">IF(N729="","",IF(LOOKUP(YEAR(C729),Teuerung!$A$4:$A$29,Teuerung!$D$4:$D$29)="",0,LOOKUP(YEAR(C729),Teuerung!$A$4:$A$29,Teuerung!$D$4:$D$29)))</f>
        <v>0.29999999999999999</v>
      </c>
      <c r="AF729" s="7">
        <f t="shared" ca="1" si="16"/>
        <v>1567.8000000000002</v>
      </c>
      <c r="AG729" s="2"/>
      <c r="AH729" s="1"/>
      <c r="AI729" s="1"/>
    </row>
    <row r="730">
      <c r="A730" s="2"/>
      <c r="B730" s="66"/>
      <c r="C730" s="3">
        <v>41152</v>
      </c>
      <c r="D730" s="1"/>
      <c r="E730" s="4" t="s">
        <v>51</v>
      </c>
      <c r="H730" s="4" t="s">
        <v>51</v>
      </c>
      <c r="K730" s="6">
        <v>0.20000000000000001</v>
      </c>
      <c r="L730" s="6">
        <v>0.34999999999999998</v>
      </c>
      <c r="M730" s="6">
        <v>2.5</v>
      </c>
      <c r="N730" s="7">
        <v>1840</v>
      </c>
      <c r="P730" s="1">
        <v>5</v>
      </c>
      <c r="Q730" s="2" t="s">
        <v>53</v>
      </c>
      <c r="R730" s="4" t="s">
        <v>51</v>
      </c>
      <c r="T730" s="7">
        <v>536</v>
      </c>
      <c r="U730" s="8">
        <v>0.25</v>
      </c>
      <c r="W730" s="7">
        <f>IF(R730="","",(T730*(1-U730)*(1+AE730))+V730)</f>
        <v>522.60000000000002</v>
      </c>
      <c r="Z730" s="9" t="str">
        <f>IF(S730="","",(X730*(1-Y730)*(1+AE730)))</f>
        <v/>
      </c>
      <c r="AA730" s="64">
        <f>IF(Eingabe!G730="x",libCalc!A730,IF(Eingabe!H730="x",libCalc!B730,IF(Eingabe!I730="x",libCalc!C730,"")))</f>
        <v>0.069999999999999993</v>
      </c>
      <c r="AB730" s="5">
        <f>IF(AA730="","",AA730*M730)</f>
        <v>0.17499999999999999</v>
      </c>
      <c r="AC730" s="10">
        <f>IF(AA730="","",N730*1000/(AA730*1000000))</f>
        <v>26.285714285714285</v>
      </c>
      <c r="AD730" s="11">
        <f>IF(AB730="","",MAX(Z730,W730)/AB730)</f>
        <v>2986.2857142857147</v>
      </c>
      <c r="AE730" s="8">
        <f ca="1">IF(N730="","",IF(LOOKUP(YEAR(C730),Teuerung!$A$4:$A$29,Teuerung!$D$4:$D$29)="",0,LOOKUP(YEAR(C730),Teuerung!$A$4:$A$29,Teuerung!$D$4:$D$29)))</f>
        <v>0.29999999999999999</v>
      </c>
      <c r="AF730" s="7">
        <f t="shared" ca="1" si="16"/>
        <v>2613</v>
      </c>
      <c r="AG730" s="2"/>
      <c r="AH730" s="1"/>
      <c r="AI730" s="1"/>
    </row>
    <row r="731">
      <c r="A731" s="2"/>
      <c r="B731" s="66"/>
      <c r="C731" s="3">
        <v>41152</v>
      </c>
      <c r="D731" s="1"/>
      <c r="E731" s="4" t="s">
        <v>51</v>
      </c>
      <c r="H731" s="4" t="s">
        <v>51</v>
      </c>
      <c r="K731" s="6">
        <v>0.20000000000000001</v>
      </c>
      <c r="L731" s="6">
        <v>0.34999999999999998</v>
      </c>
      <c r="M731" s="6">
        <v>2.5</v>
      </c>
      <c r="N731" s="7">
        <v>2620</v>
      </c>
      <c r="P731" s="1">
        <v>3</v>
      </c>
      <c r="Q731" s="2" t="s">
        <v>53</v>
      </c>
      <c r="R731" s="4" t="s">
        <v>51</v>
      </c>
      <c r="T731" s="7">
        <v>615</v>
      </c>
      <c r="U731" s="8">
        <v>0.25</v>
      </c>
      <c r="W731" s="7">
        <f>IF(R731="","",(T731*(1-U731)*(1+AE731))+V731)</f>
        <v>599.625</v>
      </c>
      <c r="Z731" s="9" t="str">
        <f>IF(S731="","",(X731*(1-Y731)*(1+AE731)))</f>
        <v/>
      </c>
      <c r="AA731" s="64">
        <f>IF(Eingabe!G731="x",libCalc!A731,IF(Eingabe!H731="x",libCalc!B731,IF(Eingabe!I731="x",libCalc!C731,"")))</f>
        <v>0.069999999999999993</v>
      </c>
      <c r="AB731" s="5">
        <f>IF(AA731="","",AA731*M731)</f>
        <v>0.17499999999999999</v>
      </c>
      <c r="AC731" s="10">
        <f>IF(AA731="","",N731*1000/(AA731*1000000))</f>
        <v>37.428571428571431</v>
      </c>
      <c r="AD731" s="11">
        <f>IF(AB731="","",MAX(Z731,W731)/AB731)</f>
        <v>3426.4285714285716</v>
      </c>
      <c r="AE731" s="8">
        <f ca="1">IF(N731="","",IF(LOOKUP(YEAR(C731),Teuerung!$A$4:$A$29,Teuerung!$D$4:$D$29)="",0,LOOKUP(YEAR(C731),Teuerung!$A$4:$A$29,Teuerung!$D$4:$D$29)))</f>
        <v>0.29999999999999999</v>
      </c>
      <c r="AF731" s="7">
        <f t="shared" ca="1" si="16"/>
        <v>1798.875</v>
      </c>
      <c r="AG731" s="2"/>
      <c r="AH731" s="1"/>
      <c r="AI731" s="1"/>
    </row>
    <row r="732">
      <c r="A732" s="2"/>
      <c r="B732" s="66"/>
      <c r="C732" s="3">
        <v>41152</v>
      </c>
      <c r="D732" s="1"/>
      <c r="E732" s="4" t="s">
        <v>51</v>
      </c>
      <c r="H732" s="4" t="s">
        <v>51</v>
      </c>
      <c r="K732" s="6">
        <v>0.20000000000000001</v>
      </c>
      <c r="L732" s="6">
        <v>0.34999999999999998</v>
      </c>
      <c r="M732" s="6">
        <v>2.5</v>
      </c>
      <c r="N732" s="7">
        <v>2075</v>
      </c>
      <c r="P732" s="1">
        <v>3</v>
      </c>
      <c r="Q732" s="2" t="s">
        <v>53</v>
      </c>
      <c r="R732" s="4" t="s">
        <v>51</v>
      </c>
      <c r="T732" s="7">
        <v>536</v>
      </c>
      <c r="U732" s="8">
        <v>0.25</v>
      </c>
      <c r="W732" s="7">
        <f>IF(R732="","",(T732*(1-U732)*(1+AE732))+V732)</f>
        <v>522.60000000000002</v>
      </c>
      <c r="Z732" s="9" t="str">
        <f>IF(S732="","",(X732*(1-Y732)*(1+AE732)))</f>
        <v/>
      </c>
      <c r="AA732" s="64">
        <f>IF(Eingabe!G732="x",libCalc!A732,IF(Eingabe!H732="x",libCalc!B732,IF(Eingabe!I732="x",libCalc!C732,"")))</f>
        <v>0.069999999999999993</v>
      </c>
      <c r="AB732" s="5">
        <f>IF(AA732="","",AA732*M732)</f>
        <v>0.17499999999999999</v>
      </c>
      <c r="AC732" s="10">
        <f>IF(AA732="","",N732*1000/(AA732*1000000))</f>
        <v>29.642857142857142</v>
      </c>
      <c r="AD732" s="11">
        <f>IF(AB732="","",MAX(Z732,W732)/AB732)</f>
        <v>2986.2857142857147</v>
      </c>
      <c r="AE732" s="8">
        <f ca="1">IF(N732="","",IF(LOOKUP(YEAR(C732),Teuerung!$A$4:$A$29,Teuerung!$D$4:$D$29)="",0,LOOKUP(YEAR(C732),Teuerung!$A$4:$A$29,Teuerung!$D$4:$D$29)))</f>
        <v>0.29999999999999999</v>
      </c>
      <c r="AF732" s="7">
        <f t="shared" ca="1" si="16"/>
        <v>1567.8000000000002</v>
      </c>
      <c r="AG732" s="2"/>
      <c r="AH732" s="1"/>
      <c r="AI732" s="1"/>
    </row>
    <row r="733">
      <c r="A733" s="2"/>
      <c r="B733" s="66"/>
      <c r="C733" s="3">
        <v>41152</v>
      </c>
      <c r="D733" s="1"/>
      <c r="E733" s="4" t="s">
        <v>51</v>
      </c>
      <c r="H733" s="4" t="s">
        <v>51</v>
      </c>
      <c r="K733" s="6">
        <v>0.20000000000000001</v>
      </c>
      <c r="L733" s="6">
        <v>0.20000000000000001</v>
      </c>
      <c r="M733" s="6">
        <v>2.5</v>
      </c>
      <c r="N733" s="7">
        <v>1460</v>
      </c>
      <c r="P733" s="1">
        <v>1</v>
      </c>
      <c r="Q733" s="2" t="s">
        <v>53</v>
      </c>
      <c r="R733" s="4" t="s">
        <v>51</v>
      </c>
      <c r="T733" s="7">
        <v>438</v>
      </c>
      <c r="U733" s="8">
        <v>0.25</v>
      </c>
      <c r="W733" s="7">
        <f>IF(R733="","",(T733*(1-U733)*(1+AE733))+V733)</f>
        <v>427.05000000000001</v>
      </c>
      <c r="Z733" s="9" t="str">
        <f>IF(S733="","",(X733*(1-Y733)*(1+AE733)))</f>
        <v/>
      </c>
      <c r="AA733" s="64">
        <f>IF(Eingabe!G733="x",libCalc!A733,IF(Eingabe!H733="x",libCalc!B733,IF(Eingabe!I733="x",libCalc!C733,"")))</f>
        <v>0.040000000000000008</v>
      </c>
      <c r="AB733" s="5">
        <f>IF(AA733="","",AA733*M733)</f>
        <v>0.10000000000000002</v>
      </c>
      <c r="AC733" s="10">
        <f>IF(AA733="","",N733*1000/(AA733*1000000))</f>
        <v>36.499999999999993</v>
      </c>
      <c r="AD733" s="11">
        <f>IF(AB733="","",MAX(Z733,W733)/AB733)</f>
        <v>4270.4999999999991</v>
      </c>
      <c r="AE733" s="8">
        <f ca="1">IF(N733="","",IF(LOOKUP(YEAR(C733),Teuerung!$A$4:$A$29,Teuerung!$D$4:$D$29)="",0,LOOKUP(YEAR(C733),Teuerung!$A$4:$A$29,Teuerung!$D$4:$D$29)))</f>
        <v>0.29999999999999999</v>
      </c>
      <c r="AF733" s="7">
        <f t="shared" ca="1" si="16"/>
        <v>427.05000000000001</v>
      </c>
      <c r="AG733" s="2"/>
      <c r="AH733" s="1"/>
      <c r="AI733" s="1"/>
    </row>
    <row r="734">
      <c r="A734" s="2"/>
      <c r="B734" s="66"/>
      <c r="C734" s="3">
        <v>41152</v>
      </c>
      <c r="D734" s="1"/>
      <c r="E734" s="4" t="s">
        <v>51</v>
      </c>
      <c r="H734" s="4" t="s">
        <v>51</v>
      </c>
      <c r="K734" s="6">
        <v>0.20000000000000001</v>
      </c>
      <c r="L734" s="6">
        <v>0.20000000000000001</v>
      </c>
      <c r="M734" s="6">
        <v>2.5</v>
      </c>
      <c r="N734" s="7">
        <v>690</v>
      </c>
      <c r="P734" s="1">
        <v>2</v>
      </c>
      <c r="Q734" s="2" t="s">
        <v>53</v>
      </c>
      <c r="R734" s="4" t="s">
        <v>51</v>
      </c>
      <c r="T734" s="7">
        <v>389</v>
      </c>
      <c r="U734" s="8">
        <v>0.25</v>
      </c>
      <c r="W734" s="7">
        <f>IF(R734="","",(T734*(1-U734)*(1+AE734))+V734)</f>
        <v>379.27500000000003</v>
      </c>
      <c r="Z734" s="9" t="str">
        <f>IF(S734="","",(X734*(1-Y734)*(1+AE734)))</f>
        <v/>
      </c>
      <c r="AA734" s="64">
        <f>IF(Eingabe!G734="x",libCalc!A734,IF(Eingabe!H734="x",libCalc!B734,IF(Eingabe!I734="x",libCalc!C734,"")))</f>
        <v>0.040000000000000008</v>
      </c>
      <c r="AB734" s="5">
        <f>IF(AA734="","",AA734*M734)</f>
        <v>0.10000000000000002</v>
      </c>
      <c r="AC734" s="10">
        <f>IF(AA734="","",N734*1000/(AA734*1000000))</f>
        <v>17.249999999999996</v>
      </c>
      <c r="AD734" s="11">
        <f>IF(AB734="","",MAX(Z734,W734)/AB734)</f>
        <v>3792.7499999999995</v>
      </c>
      <c r="AE734" s="8">
        <f ca="1">IF(N734="","",IF(LOOKUP(YEAR(C734),Teuerung!$A$4:$A$29,Teuerung!$D$4:$D$29)="",0,LOOKUP(YEAR(C734),Teuerung!$A$4:$A$29,Teuerung!$D$4:$D$29)))</f>
        <v>0.29999999999999999</v>
      </c>
      <c r="AF734" s="7">
        <f t="shared" ca="1" si="16"/>
        <v>758.55000000000007</v>
      </c>
      <c r="AG734" s="2"/>
      <c r="AH734" s="1"/>
      <c r="AI734" s="1"/>
    </row>
    <row r="735">
      <c r="A735" s="2"/>
      <c r="B735" s="66"/>
      <c r="C735" s="3">
        <v>41152</v>
      </c>
      <c r="D735" s="1"/>
      <c r="E735" s="4" t="s">
        <v>51</v>
      </c>
      <c r="H735" s="4" t="s">
        <v>51</v>
      </c>
      <c r="K735" s="6">
        <v>0.20000000000000001</v>
      </c>
      <c r="L735" s="6">
        <v>0.34999999999999998</v>
      </c>
      <c r="M735" s="6">
        <v>2.5</v>
      </c>
      <c r="N735" s="7">
        <v>2765</v>
      </c>
      <c r="P735" s="1">
        <v>4</v>
      </c>
      <c r="Q735" s="2" t="s">
        <v>53</v>
      </c>
      <c r="R735" s="4" t="s">
        <v>51</v>
      </c>
      <c r="T735" s="7">
        <v>782</v>
      </c>
      <c r="U735" s="8">
        <v>0.25</v>
      </c>
      <c r="W735" s="7">
        <f>IF(R735="","",(T735*(1-U735)*(1+AE735))+V735)</f>
        <v>762.45000000000005</v>
      </c>
      <c r="Z735" s="9" t="str">
        <f>IF(S735="","",(X735*(1-Y735)*(1+AE735)))</f>
        <v/>
      </c>
      <c r="AA735" s="64">
        <f>IF(Eingabe!G735="x",libCalc!A735,IF(Eingabe!H735="x",libCalc!B735,IF(Eingabe!I735="x",libCalc!C735,"")))</f>
        <v>0.069999999999999993</v>
      </c>
      <c r="AB735" s="5">
        <f>IF(AA735="","",AA735*M735)</f>
        <v>0.17499999999999999</v>
      </c>
      <c r="AC735" s="10">
        <f>IF(AA735="","",N735*1000/(AA735*1000000))</f>
        <v>39.5</v>
      </c>
      <c r="AD735" s="11">
        <f>IF(AB735="","",MAX(Z735,W735)/AB735)</f>
        <v>4356.8571428571431</v>
      </c>
      <c r="AE735" s="8">
        <f ca="1">IF(N735="","",IF(LOOKUP(YEAR(C735),Teuerung!$A$4:$A$29,Teuerung!$D$4:$D$29)="",0,LOOKUP(YEAR(C735),Teuerung!$A$4:$A$29,Teuerung!$D$4:$D$29)))</f>
        <v>0.29999999999999999</v>
      </c>
      <c r="AF735" s="7">
        <f t="shared" ca="1" si="16"/>
        <v>3049.8000000000002</v>
      </c>
      <c r="AG735" s="2"/>
      <c r="AH735" s="1"/>
      <c r="AI735" s="1"/>
    </row>
    <row r="736">
      <c r="A736" s="2"/>
      <c r="B736" s="66"/>
      <c r="C736" s="3">
        <v>41152</v>
      </c>
      <c r="D736" s="1"/>
      <c r="E736" s="4" t="s">
        <v>51</v>
      </c>
      <c r="H736" s="4" t="s">
        <v>51</v>
      </c>
      <c r="K736" s="6">
        <v>0.20000000000000001</v>
      </c>
      <c r="L736" s="6">
        <v>0.34999999999999998</v>
      </c>
      <c r="M736" s="6">
        <v>2.5</v>
      </c>
      <c r="N736" s="7">
        <v>2355</v>
      </c>
      <c r="P736" s="1">
        <v>4</v>
      </c>
      <c r="Q736" s="2" t="s">
        <v>53</v>
      </c>
      <c r="R736" s="4" t="s">
        <v>51</v>
      </c>
      <c r="T736" s="7">
        <v>574</v>
      </c>
      <c r="U736" s="8">
        <v>0.25</v>
      </c>
      <c r="W736" s="7">
        <f>IF(R736="","",(T736*(1-U736)*(1+AE736))+V736)</f>
        <v>559.64999999999998</v>
      </c>
      <c r="Z736" s="9" t="str">
        <f>IF(S736="","",(X736*(1-Y736)*(1+AE736)))</f>
        <v/>
      </c>
      <c r="AA736" s="64">
        <f>IF(Eingabe!G736="x",libCalc!A736,IF(Eingabe!H736="x",libCalc!B736,IF(Eingabe!I736="x",libCalc!C736,"")))</f>
        <v>0.069999999999999993</v>
      </c>
      <c r="AB736" s="5">
        <f>IF(AA736="","",AA736*M736)</f>
        <v>0.17499999999999999</v>
      </c>
      <c r="AC736" s="10">
        <f>IF(AA736="","",N736*1000/(AA736*1000000))</f>
        <v>33.642857142857146</v>
      </c>
      <c r="AD736" s="11">
        <f>IF(AB736="","",MAX(Z736,W736)/AB736)</f>
        <v>3198</v>
      </c>
      <c r="AE736" s="8">
        <f ca="1">IF(N736="","",IF(LOOKUP(YEAR(C736),Teuerung!$A$4:$A$29,Teuerung!$D$4:$D$29)="",0,LOOKUP(YEAR(C736),Teuerung!$A$4:$A$29,Teuerung!$D$4:$D$29)))</f>
        <v>0.29999999999999999</v>
      </c>
      <c r="AF736" s="7">
        <f t="shared" ca="1" si="16"/>
        <v>2238.5999999999999</v>
      </c>
      <c r="AG736" s="2"/>
      <c r="AH736" s="1"/>
      <c r="AI736" s="1"/>
    </row>
    <row r="737">
      <c r="A737" s="2"/>
      <c r="B737" s="2"/>
      <c r="C737" s="3">
        <v>41201</v>
      </c>
      <c r="D737" s="1"/>
      <c r="E737" s="4" t="s">
        <v>51</v>
      </c>
      <c r="H737" s="4" t="s">
        <v>51</v>
      </c>
      <c r="K737" s="6">
        <v>0.27000000000000002</v>
      </c>
      <c r="L737" s="6">
        <v>0.47999999999999998</v>
      </c>
      <c r="M737" s="6">
        <v>2.52</v>
      </c>
      <c r="N737" s="7">
        <v>3310</v>
      </c>
      <c r="P737" s="1">
        <v>2</v>
      </c>
      <c r="Q737" s="2" t="s">
        <v>53</v>
      </c>
      <c r="R737" s="4" t="s">
        <v>51</v>
      </c>
      <c r="T737" s="7">
        <v>641</v>
      </c>
      <c r="U737" s="8">
        <v>0.23999999999999999</v>
      </c>
      <c r="W737" s="7">
        <f>IF(R737="","",(T737*(1-U737)*(1+AE737))+V737)</f>
        <v>633.30800000000011</v>
      </c>
      <c r="Z737" s="9" t="str">
        <f>IF(S737="","",(X737*(1-Y737)*(1+AE737)))</f>
        <v/>
      </c>
      <c r="AA737" s="64">
        <f>IF(Eingabe!G737="x",libCalc!A737,IF(Eingabe!H737="x",libCalc!B737,IF(Eingabe!I737="x",libCalc!C737,"")))</f>
        <v>0.12959999999999999</v>
      </c>
      <c r="AB737" s="5">
        <f>IF(AA737="","",AA737*M737)</f>
        <v>0.32659199999999999</v>
      </c>
      <c r="AC737" s="10">
        <f>IF(AA737="","",N737*1000/(AA737*1000000))</f>
        <v>25.540123456790123</v>
      </c>
      <c r="AD737" s="11">
        <f>IF(AB737="","",MAX(Z737,W737)/AB737)</f>
        <v>1939.1411914560067</v>
      </c>
      <c r="AE737" s="8">
        <f ca="1">IF(N737="","",IF(LOOKUP(YEAR(C737),Teuerung!$A$4:$A$29,Teuerung!$D$4:$D$29)="",0,LOOKUP(YEAR(C737),Teuerung!$A$4:$A$29,Teuerung!$D$4:$D$29)))</f>
        <v>0.29999999999999999</v>
      </c>
      <c r="AF737" s="7">
        <f t="shared" ca="1" si="16"/>
        <v>1266.6160000000002</v>
      </c>
      <c r="AG737" s="2"/>
      <c r="AH737" s="1"/>
      <c r="AI737" s="1"/>
    </row>
    <row r="738">
      <c r="A738" s="2"/>
      <c r="B738" s="2"/>
      <c r="C738" s="3">
        <v>41201</v>
      </c>
      <c r="D738" s="1"/>
      <c r="E738" s="4" t="s">
        <v>51</v>
      </c>
      <c r="H738" s="4" t="s">
        <v>51</v>
      </c>
      <c r="K738" s="6">
        <v>0.27000000000000002</v>
      </c>
      <c r="L738" s="6">
        <v>0.47999999999999998</v>
      </c>
      <c r="M738" s="6">
        <v>2.52</v>
      </c>
      <c r="N738" s="7">
        <v>2110</v>
      </c>
      <c r="P738" s="1">
        <v>2</v>
      </c>
      <c r="Q738" s="2" t="s">
        <v>53</v>
      </c>
      <c r="R738" s="4" t="s">
        <v>51</v>
      </c>
      <c r="T738" s="7">
        <v>641</v>
      </c>
      <c r="U738" s="8">
        <v>0.23999999999999999</v>
      </c>
      <c r="W738" s="7">
        <f>IF(R738="","",(T738*(1-U738)*(1+AE738))+V738)</f>
        <v>633.30800000000011</v>
      </c>
      <c r="Z738" s="9" t="str">
        <f>IF(S738="","",(X738*(1-Y738)*(1+AE738)))</f>
        <v/>
      </c>
      <c r="AA738" s="64">
        <f>IF(Eingabe!G738="x",libCalc!A738,IF(Eingabe!H738="x",libCalc!B738,IF(Eingabe!I738="x",libCalc!C738,"")))</f>
        <v>0.12959999999999999</v>
      </c>
      <c r="AB738" s="5">
        <f>IF(AA738="","",AA738*M738)</f>
        <v>0.32659199999999999</v>
      </c>
      <c r="AC738" s="10">
        <f>IF(AA738="","",N738*1000/(AA738*1000000))</f>
        <v>16.280864197530864</v>
      </c>
      <c r="AD738" s="11">
        <f>IF(AB738="","",MAX(Z738,W738)/AB738)</f>
        <v>1939.1411914560067</v>
      </c>
      <c r="AE738" s="8">
        <f ca="1">IF(N738="","",IF(LOOKUP(YEAR(C738),Teuerung!$A$4:$A$29,Teuerung!$D$4:$D$29)="",0,LOOKUP(YEAR(C738),Teuerung!$A$4:$A$29,Teuerung!$D$4:$D$29)))</f>
        <v>0.29999999999999999</v>
      </c>
      <c r="AF738" s="7">
        <f t="shared" ca="1" si="16"/>
        <v>1266.6160000000002</v>
      </c>
      <c r="AG738" s="2"/>
      <c r="AH738" s="1"/>
      <c r="AI738" s="1"/>
    </row>
    <row r="739">
      <c r="A739" s="2"/>
      <c r="B739" s="2"/>
      <c r="C739" s="3">
        <v>41201</v>
      </c>
      <c r="D739" s="1"/>
      <c r="E739" s="4" t="s">
        <v>51</v>
      </c>
      <c r="H739" s="4" t="s">
        <v>51</v>
      </c>
      <c r="K739" s="6">
        <v>0.27000000000000002</v>
      </c>
      <c r="L739" s="6">
        <v>0.47999999999999998</v>
      </c>
      <c r="M739" s="6">
        <v>2.5499999999999998</v>
      </c>
      <c r="N739" s="7">
        <v>2360</v>
      </c>
      <c r="P739" s="1">
        <v>2</v>
      </c>
      <c r="Q739" s="2" t="s">
        <v>53</v>
      </c>
      <c r="R739" s="4" t="s">
        <v>51</v>
      </c>
      <c r="T739" s="7">
        <v>641</v>
      </c>
      <c r="U739" s="8">
        <v>0.23999999999999999</v>
      </c>
      <c r="W739" s="7">
        <f>IF(R739="","",(T739*(1-U739)*(1+AE739))+V739)</f>
        <v>633.30800000000011</v>
      </c>
      <c r="Z739" s="9" t="str">
        <f>IF(S739="","",(X739*(1-Y739)*(1+AE739)))</f>
        <v/>
      </c>
      <c r="AA739" s="64">
        <f>IF(Eingabe!G739="x",libCalc!A739,IF(Eingabe!H739="x",libCalc!B739,IF(Eingabe!I739="x",libCalc!C739,"")))</f>
        <v>0.12959999999999999</v>
      </c>
      <c r="AB739" s="5">
        <f>IF(AA739="","",AA739*M739)</f>
        <v>0.33047999999999994</v>
      </c>
      <c r="AC739" s="10">
        <f>IF(AA739="","",N739*1000/(AA739*1000000))</f>
        <v>18.209876543209877</v>
      </c>
      <c r="AD739" s="11">
        <f>IF(AB739="","",MAX(Z739,W739)/AB739)</f>
        <v>1916.3277656741716</v>
      </c>
      <c r="AE739" s="8">
        <f ca="1">IF(N739="","",IF(LOOKUP(YEAR(C739),Teuerung!$A$4:$A$29,Teuerung!$D$4:$D$29)="",0,LOOKUP(YEAR(C739),Teuerung!$A$4:$A$29,Teuerung!$D$4:$D$29)))</f>
        <v>0.29999999999999999</v>
      </c>
      <c r="AF739" s="7">
        <f t="shared" ca="1" si="16"/>
        <v>1266.6160000000002</v>
      </c>
      <c r="AG739" s="2"/>
      <c r="AH739" s="1"/>
      <c r="AI739" s="1"/>
    </row>
    <row r="740">
      <c r="A740" s="2"/>
      <c r="B740" s="2"/>
      <c r="C740" s="3">
        <v>41201</v>
      </c>
      <c r="D740" s="1"/>
      <c r="E740" s="4" t="s">
        <v>51</v>
      </c>
      <c r="H740" s="4" t="s">
        <v>51</v>
      </c>
      <c r="K740" s="6">
        <v>0.27000000000000002</v>
      </c>
      <c r="L740" s="6">
        <v>0.47999999999999998</v>
      </c>
      <c r="M740" s="6">
        <v>2.5499999999999998</v>
      </c>
      <c r="N740" s="7">
        <v>1580</v>
      </c>
      <c r="P740" s="1">
        <v>3</v>
      </c>
      <c r="Q740" s="2" t="s">
        <v>53</v>
      </c>
      <c r="R740" s="4" t="s">
        <v>51</v>
      </c>
      <c r="T740" s="7">
        <v>641</v>
      </c>
      <c r="U740" s="8">
        <v>0.23999999999999999</v>
      </c>
      <c r="W740" s="7">
        <f>IF(R740="","",(T740*(1-U740)*(1+AE740))+V740)</f>
        <v>633.30800000000011</v>
      </c>
      <c r="Z740" s="9" t="str">
        <f>IF(S740="","",(X740*(1-Y740)*(1+AE740)))</f>
        <v/>
      </c>
      <c r="AA740" s="64">
        <f>IF(Eingabe!G740="x",libCalc!A740,IF(Eingabe!H740="x",libCalc!B740,IF(Eingabe!I740="x",libCalc!C740,"")))</f>
        <v>0.12959999999999999</v>
      </c>
      <c r="AB740" s="5">
        <f>IF(AA740="","",AA740*M740)</f>
        <v>0.33047999999999994</v>
      </c>
      <c r="AC740" s="10">
        <f>IF(AA740="","",N740*1000/(AA740*1000000))</f>
        <v>12.191358024691358</v>
      </c>
      <c r="AD740" s="11">
        <f>IF(AB740="","",MAX(Z740,W740)/AB740)</f>
        <v>1916.3277656741716</v>
      </c>
      <c r="AE740" s="8">
        <f ca="1">IF(N740="","",IF(LOOKUP(YEAR(C740),Teuerung!$A$4:$A$29,Teuerung!$D$4:$D$29)="",0,LOOKUP(YEAR(C740),Teuerung!$A$4:$A$29,Teuerung!$D$4:$D$29)))</f>
        <v>0.29999999999999999</v>
      </c>
      <c r="AF740" s="7">
        <f t="shared" ca="1" si="16"/>
        <v>1899.9240000000004</v>
      </c>
      <c r="AG740" s="2"/>
      <c r="AH740" s="1"/>
      <c r="AI740" s="1"/>
    </row>
    <row r="741">
      <c r="A741" s="2"/>
      <c r="B741" s="2"/>
      <c r="C741" s="3">
        <v>41201</v>
      </c>
      <c r="D741" s="1"/>
      <c r="E741" s="4" t="s">
        <v>51</v>
      </c>
      <c r="H741" s="4" t="s">
        <v>51</v>
      </c>
      <c r="K741" s="6">
        <v>0.27000000000000002</v>
      </c>
      <c r="L741" s="6">
        <v>0.47999999999999998</v>
      </c>
      <c r="M741" s="6">
        <v>2.5499999999999998</v>
      </c>
      <c r="N741" s="7">
        <v>1940</v>
      </c>
      <c r="P741" s="1">
        <v>1</v>
      </c>
      <c r="Q741" s="2" t="s">
        <v>53</v>
      </c>
      <c r="R741" s="4" t="s">
        <v>51</v>
      </c>
      <c r="T741" s="7">
        <v>641</v>
      </c>
      <c r="U741" s="8">
        <v>0.23999999999999999</v>
      </c>
      <c r="W741" s="7">
        <f>IF(R741="","",(T741*(1-U741)*(1+AE741))+V741)</f>
        <v>633.30800000000011</v>
      </c>
      <c r="Z741" s="9" t="str">
        <f>IF(S741="","",(X741*(1-Y741)*(1+AE741)))</f>
        <v/>
      </c>
      <c r="AA741" s="64">
        <f>IF(Eingabe!G741="x",libCalc!A741,IF(Eingabe!H741="x",libCalc!B741,IF(Eingabe!I741="x",libCalc!C741,"")))</f>
        <v>0.12959999999999999</v>
      </c>
      <c r="AB741" s="5">
        <f>IF(AA741="","",AA741*M741)</f>
        <v>0.33047999999999994</v>
      </c>
      <c r="AC741" s="10">
        <f>IF(AA741="","",N741*1000/(AA741*1000000))</f>
        <v>14.969135802469136</v>
      </c>
      <c r="AD741" s="11">
        <f>IF(AB741="","",MAX(Z741,W741)/AB741)</f>
        <v>1916.3277656741716</v>
      </c>
      <c r="AE741" s="8">
        <f ca="1">IF(N741="","",IF(LOOKUP(YEAR(C741),Teuerung!$A$4:$A$29,Teuerung!$D$4:$D$29)="",0,LOOKUP(YEAR(C741),Teuerung!$A$4:$A$29,Teuerung!$D$4:$D$29)))</f>
        <v>0.29999999999999999</v>
      </c>
      <c r="AF741" s="7">
        <f t="shared" ca="1" si="16"/>
        <v>633.30800000000011</v>
      </c>
      <c r="AG741" s="2"/>
      <c r="AH741" s="1"/>
      <c r="AI741" s="1"/>
    </row>
    <row r="742">
      <c r="A742" s="2"/>
      <c r="B742" s="2"/>
      <c r="C742" s="3">
        <v>41201</v>
      </c>
      <c r="D742" s="1"/>
      <c r="E742" s="4" t="s">
        <v>51</v>
      </c>
      <c r="H742" s="4" t="s">
        <v>51</v>
      </c>
      <c r="K742" s="6">
        <v>0.27000000000000002</v>
      </c>
      <c r="L742" s="6">
        <v>0.47999999999999998</v>
      </c>
      <c r="M742" s="6">
        <v>2.4700000000000002</v>
      </c>
      <c r="N742" s="7">
        <v>2480</v>
      </c>
      <c r="P742" s="1">
        <v>2</v>
      </c>
      <c r="Q742" s="2" t="s">
        <v>53</v>
      </c>
      <c r="R742" s="4" t="s">
        <v>51</v>
      </c>
      <c r="T742" s="7">
        <v>628</v>
      </c>
      <c r="U742" s="8">
        <v>0.23999999999999999</v>
      </c>
      <c r="W742" s="7">
        <f>IF(R742="","",(T742*(1-U742)*(1+AE742))+V742)</f>
        <v>620.46400000000006</v>
      </c>
      <c r="Z742" s="9" t="str">
        <f>IF(S742="","",(X742*(1-Y742)*(1+AE742)))</f>
        <v/>
      </c>
      <c r="AA742" s="64">
        <f>IF(Eingabe!G742="x",libCalc!A742,IF(Eingabe!H742="x",libCalc!B742,IF(Eingabe!I742="x",libCalc!C742,"")))</f>
        <v>0.12959999999999999</v>
      </c>
      <c r="AB742" s="5">
        <f>IF(AA742="","",AA742*M742)</f>
        <v>0.32011200000000001</v>
      </c>
      <c r="AC742" s="10">
        <f>IF(AA742="","",N742*1000/(AA742*1000000))</f>
        <v>19.135802469135804</v>
      </c>
      <c r="AD742" s="11">
        <f>IF(AB742="","",MAX(Z742,W742)/AB742)</f>
        <v>1938.2716049382718</v>
      </c>
      <c r="AE742" s="8">
        <f ca="1">IF(N742="","",IF(LOOKUP(YEAR(C742),Teuerung!$A$4:$A$29,Teuerung!$D$4:$D$29)="",0,LOOKUP(YEAR(C742),Teuerung!$A$4:$A$29,Teuerung!$D$4:$D$29)))</f>
        <v>0.29999999999999999</v>
      </c>
      <c r="AF742" s="7">
        <f t="shared" ca="1" si="16"/>
        <v>1240.9280000000001</v>
      </c>
      <c r="AG742" s="2"/>
      <c r="AH742" s="1"/>
      <c r="AI742" s="1"/>
    </row>
    <row r="743">
      <c r="A743" s="2"/>
      <c r="B743" s="2"/>
      <c r="C743" s="3">
        <v>41201</v>
      </c>
      <c r="D743" s="1"/>
      <c r="E743" s="4" t="s">
        <v>51</v>
      </c>
      <c r="G743" s="4" t="s">
        <v>51</v>
      </c>
      <c r="J743" s="5">
        <v>0.25</v>
      </c>
      <c r="M743" s="6">
        <v>3.2000000000000002</v>
      </c>
      <c r="N743" s="7">
        <v>830</v>
      </c>
      <c r="P743" s="1">
        <v>3</v>
      </c>
      <c r="Q743" s="2" t="s">
        <v>53</v>
      </c>
      <c r="R743" s="4" t="s">
        <v>51</v>
      </c>
      <c r="T743" s="7">
        <v>517</v>
      </c>
      <c r="U743" s="8">
        <v>0.23999999999999999</v>
      </c>
      <c r="W743" s="7">
        <f>IF(R743="","",(T743*(1-U743)*(1+AE743))+V743)</f>
        <v>510.79600000000005</v>
      </c>
      <c r="Z743" s="9" t="str">
        <f>IF(S743="","",(X743*(1-Y743)*(1+AE743)))</f>
        <v/>
      </c>
      <c r="AA743" s="64">
        <f>IF(Eingabe!G743="x",libCalc!A743,IF(Eingabe!H743="x",libCalc!B743,IF(Eingabe!I743="x",libCalc!C743,"")))</f>
        <v>0.049087385212340517</v>
      </c>
      <c r="AB743" s="5">
        <f>IF(AA743="","",AA743*M743)</f>
        <v>0.15707963267948966</v>
      </c>
      <c r="AC743" s="10">
        <f>IF(AA743="","",N743*1000/(AA743*1000000))</f>
        <v>16.908621154082962</v>
      </c>
      <c r="AD743" s="11">
        <f>IF(AB743="","",MAX(Z743,W743)/AB743)</f>
        <v>3251.8283324627114</v>
      </c>
      <c r="AE743" s="8">
        <f ca="1">IF(N743="","",IF(LOOKUP(YEAR(C743),Teuerung!$A$4:$A$29,Teuerung!$D$4:$D$29)="",0,LOOKUP(YEAR(C743),Teuerung!$A$4:$A$29,Teuerung!$D$4:$D$29)))</f>
        <v>0.29999999999999999</v>
      </c>
      <c r="AF743" s="7">
        <f t="shared" ca="1" si="16"/>
        <v>1532.3880000000001</v>
      </c>
      <c r="AG743" s="2"/>
      <c r="AH743" s="1"/>
      <c r="AI743" s="1"/>
    </row>
    <row r="744">
      <c r="A744" s="2"/>
      <c r="B744" s="2"/>
      <c r="C744" s="3">
        <v>41201</v>
      </c>
      <c r="D744" s="1"/>
      <c r="E744" s="4" t="s">
        <v>51</v>
      </c>
      <c r="G744" s="4" t="s">
        <v>51</v>
      </c>
      <c r="J744" s="5">
        <v>0.25</v>
      </c>
      <c r="M744" s="6">
        <v>3.2000000000000002</v>
      </c>
      <c r="N744" s="7">
        <v>1040</v>
      </c>
      <c r="P744" s="1">
        <v>2</v>
      </c>
      <c r="Q744" s="2" t="s">
        <v>53</v>
      </c>
      <c r="R744" s="4" t="s">
        <v>51</v>
      </c>
      <c r="T744" s="7">
        <v>517</v>
      </c>
      <c r="U744" s="8">
        <v>0.23999999999999999</v>
      </c>
      <c r="W744" s="7">
        <f>IF(R744="","",(T744*(1-U744)*(1+AE744))+V744)</f>
        <v>510.79600000000005</v>
      </c>
      <c r="Z744" s="9" t="str">
        <f>IF(S744="","",(X744*(1-Y744)*(1+AE744)))</f>
        <v/>
      </c>
      <c r="AA744" s="64">
        <f>IF(Eingabe!G744="x",libCalc!A744,IF(Eingabe!H744="x",libCalc!B744,IF(Eingabe!I744="x",libCalc!C744,"")))</f>
        <v>0.049087385212340517</v>
      </c>
      <c r="AB744" s="5">
        <f>IF(AA744="","",AA744*M744)</f>
        <v>0.15707963267948966</v>
      </c>
      <c r="AC744" s="10">
        <f>IF(AA744="","",N744*1000/(AA744*1000000))</f>
        <v>21.186706024393107</v>
      </c>
      <c r="AD744" s="11">
        <f>IF(AB744="","",MAX(Z744,W744)/AB744)</f>
        <v>3251.8283324627114</v>
      </c>
      <c r="AE744" s="8">
        <f ca="1">IF(N744="","",IF(LOOKUP(YEAR(C744),Teuerung!$A$4:$A$29,Teuerung!$D$4:$D$29)="",0,LOOKUP(YEAR(C744),Teuerung!$A$4:$A$29,Teuerung!$D$4:$D$29)))</f>
        <v>0.29999999999999999</v>
      </c>
      <c r="AF744" s="7">
        <f t="shared" ca="1" si="16"/>
        <v>1021.5920000000001</v>
      </c>
      <c r="AG744" s="2"/>
      <c r="AH744" s="1"/>
      <c r="AI744" s="1"/>
    </row>
    <row r="745">
      <c r="A745" s="2"/>
      <c r="B745" s="2"/>
      <c r="C745" s="3">
        <v>41201</v>
      </c>
      <c r="D745" s="1"/>
      <c r="E745" s="4" t="s">
        <v>51</v>
      </c>
      <c r="G745" s="4" t="s">
        <v>51</v>
      </c>
      <c r="J745" s="5">
        <v>0.25</v>
      </c>
      <c r="M745" s="6">
        <v>3.2000000000000002</v>
      </c>
      <c r="N745" s="7">
        <v>1410</v>
      </c>
      <c r="P745" s="1">
        <v>2</v>
      </c>
      <c r="Q745" s="2" t="s">
        <v>53</v>
      </c>
      <c r="R745" s="4" t="s">
        <v>51</v>
      </c>
      <c r="T745" s="7">
        <v>517</v>
      </c>
      <c r="U745" s="8">
        <v>0.23999999999999999</v>
      </c>
      <c r="W745" s="7">
        <f>IF(R745="","",(T745*(1-U745)*(1+AE745))+V745)</f>
        <v>510.79600000000005</v>
      </c>
      <c r="Z745" s="9" t="str">
        <f>IF(S745="","",(X745*(1-Y745)*(1+AE745)))</f>
        <v/>
      </c>
      <c r="AA745" s="64">
        <f>IF(Eingabe!G745="x",libCalc!A745,IF(Eingabe!H745="x",libCalc!B745,IF(Eingabe!I745="x",libCalc!C745,"")))</f>
        <v>0.049087385212340517</v>
      </c>
      <c r="AB745" s="5">
        <f>IF(AA745="","",AA745*M745)</f>
        <v>0.15707963267948966</v>
      </c>
      <c r="AC745" s="10">
        <f>IF(AA745="","",N745*1000/(AA745*1000000))</f>
        <v>28.724284129225271</v>
      </c>
      <c r="AD745" s="11">
        <f>IF(AB745="","",MAX(Z745,W745)/AB745)</f>
        <v>3251.8283324627114</v>
      </c>
      <c r="AE745" s="8">
        <f ca="1">IF(N745="","",IF(LOOKUP(YEAR(C745),Teuerung!$A$4:$A$29,Teuerung!$D$4:$D$29)="",0,LOOKUP(YEAR(C745),Teuerung!$A$4:$A$29,Teuerung!$D$4:$D$29)))</f>
        <v>0.29999999999999999</v>
      </c>
      <c r="AF745" s="7">
        <f t="shared" ca="1" si="16"/>
        <v>1021.5920000000001</v>
      </c>
      <c r="AG745" s="2"/>
      <c r="AH745" s="1"/>
      <c r="AI745" s="1"/>
    </row>
    <row r="746">
      <c r="A746" s="2"/>
      <c r="B746" s="2"/>
      <c r="C746" s="3">
        <v>41201</v>
      </c>
      <c r="D746" s="1"/>
      <c r="E746" s="4" t="s">
        <v>51</v>
      </c>
      <c r="H746" s="4" t="s">
        <v>51</v>
      </c>
      <c r="K746" s="6">
        <v>0.25</v>
      </c>
      <c r="L746" s="6">
        <v>0.25</v>
      </c>
      <c r="M746" s="6">
        <v>3.2000000000000002</v>
      </c>
      <c r="N746" s="7">
        <v>3290</v>
      </c>
      <c r="P746" s="1">
        <v>2</v>
      </c>
      <c r="Q746" s="2" t="s">
        <v>53</v>
      </c>
      <c r="R746" s="4" t="s">
        <v>51</v>
      </c>
      <c r="T746" s="7">
        <v>863</v>
      </c>
      <c r="U746" s="8">
        <v>0.23999999999999999</v>
      </c>
      <c r="W746" s="7">
        <f>IF(R746="","",(T746*(1-U746)*(1+AE746))+V746)</f>
        <v>852.64400000000001</v>
      </c>
      <c r="Z746" s="9" t="str">
        <f>IF(S746="","",(X746*(1-Y746)*(1+AE746)))</f>
        <v/>
      </c>
      <c r="AA746" s="64">
        <f>IF(Eingabe!G746="x",libCalc!A746,IF(Eingabe!H746="x",libCalc!B746,IF(Eingabe!I746="x",libCalc!C746,"")))</f>
        <v>0.0625</v>
      </c>
      <c r="AB746" s="5">
        <f>IF(AA746="","",AA746*M746)</f>
        <v>0.20000000000000001</v>
      </c>
      <c r="AC746" s="10">
        <f>IF(AA746="","",N746*1000/(AA746*1000000))</f>
        <v>52.640000000000001</v>
      </c>
      <c r="AD746" s="11">
        <f>IF(AB746="","",MAX(Z746,W746)/AB746)</f>
        <v>4263.2199999999993</v>
      </c>
      <c r="AE746" s="8">
        <f ca="1">IF(N746="","",IF(LOOKUP(YEAR(C746),Teuerung!$A$4:$A$29,Teuerung!$D$4:$D$29)="",0,LOOKUP(YEAR(C746),Teuerung!$A$4:$A$29,Teuerung!$D$4:$D$29)))</f>
        <v>0.29999999999999999</v>
      </c>
      <c r="AF746" s="7">
        <f t="shared" ca="1" si="16"/>
        <v>1705.288</v>
      </c>
      <c r="AG746" s="2"/>
      <c r="AH746" s="1"/>
      <c r="AI746" s="1"/>
    </row>
    <row r="747">
      <c r="A747" s="2"/>
      <c r="B747" s="2"/>
      <c r="C747" s="3">
        <v>41201</v>
      </c>
      <c r="D747" s="1"/>
      <c r="E747" s="4" t="s">
        <v>51</v>
      </c>
      <c r="H747" s="4" t="s">
        <v>51</v>
      </c>
      <c r="K747" s="6">
        <v>0.25</v>
      </c>
      <c r="L747" s="6">
        <v>0.25</v>
      </c>
      <c r="M747" s="6">
        <v>3.2000000000000002</v>
      </c>
      <c r="N747" s="7">
        <v>2400</v>
      </c>
      <c r="P747" s="1">
        <v>2</v>
      </c>
      <c r="Q747" s="2" t="s">
        <v>53</v>
      </c>
      <c r="R747" s="4" t="s">
        <v>51</v>
      </c>
      <c r="T747" s="7">
        <v>687</v>
      </c>
      <c r="U747" s="8">
        <v>0.23999999999999999</v>
      </c>
      <c r="W747" s="7">
        <f>IF(R747="","",(T747*(1-U747)*(1+AE747))+V747)</f>
        <v>678.75600000000009</v>
      </c>
      <c r="Z747" s="9" t="str">
        <f>IF(S747="","",(X747*(1-Y747)*(1+AE747)))</f>
        <v/>
      </c>
      <c r="AA747" s="64">
        <f>IF(Eingabe!G747="x",libCalc!A747,IF(Eingabe!H747="x",libCalc!B747,IF(Eingabe!I747="x",libCalc!C747,"")))</f>
        <v>0.0625</v>
      </c>
      <c r="AB747" s="5">
        <f>IF(AA747="","",AA747*M747)</f>
        <v>0.20000000000000001</v>
      </c>
      <c r="AC747" s="10">
        <f>IF(AA747="","",N747*1000/(AA747*1000000))</f>
        <v>38.399999999999999</v>
      </c>
      <c r="AD747" s="11">
        <f>IF(AB747="","",MAX(Z747,W747)/AB747)</f>
        <v>3393.7800000000002</v>
      </c>
      <c r="AE747" s="8">
        <f ca="1">IF(N747="","",IF(LOOKUP(YEAR(C747),Teuerung!$A$4:$A$29,Teuerung!$D$4:$D$29)="",0,LOOKUP(YEAR(C747),Teuerung!$A$4:$A$29,Teuerung!$D$4:$D$29)))</f>
        <v>0.29999999999999999</v>
      </c>
      <c r="AF747" s="7">
        <f t="shared" ca="1" si="16"/>
        <v>1357.5120000000002</v>
      </c>
      <c r="AG747" s="2"/>
      <c r="AH747" s="1"/>
      <c r="AI747" s="1"/>
    </row>
    <row r="748">
      <c r="A748" s="2"/>
      <c r="B748" s="2"/>
      <c r="C748" s="3">
        <v>41201</v>
      </c>
      <c r="D748" s="1"/>
      <c r="E748" s="4" t="s">
        <v>51</v>
      </c>
      <c r="G748" s="4" t="s">
        <v>51</v>
      </c>
      <c r="J748" s="5">
        <v>0.25</v>
      </c>
      <c r="M748" s="6">
        <v>3.1000000000000001</v>
      </c>
      <c r="N748" s="7">
        <v>450</v>
      </c>
      <c r="P748" s="1">
        <v>3</v>
      </c>
      <c r="Q748" s="2" t="s">
        <v>53</v>
      </c>
      <c r="R748" s="4" t="s">
        <v>51</v>
      </c>
      <c r="T748" s="7">
        <v>506</v>
      </c>
      <c r="U748" s="8">
        <v>0.23999999999999999</v>
      </c>
      <c r="W748" s="7">
        <f>IF(R748="","",(T748*(1-U748)*(1+AE748))+V748)</f>
        <v>499.928</v>
      </c>
      <c r="Z748" s="9" t="str">
        <f>IF(S748="","",(X748*(1-Y748)*(1+AE748)))</f>
        <v/>
      </c>
      <c r="AA748" s="64">
        <f>IF(Eingabe!G748="x",libCalc!A748,IF(Eingabe!H748="x",libCalc!B748,IF(Eingabe!I748="x",libCalc!C748,"")))</f>
        <v>0.049087385212340517</v>
      </c>
      <c r="AB748" s="5">
        <f>IF(AA748="","",AA748*M748)</f>
        <v>0.1521708941582556</v>
      </c>
      <c r="AC748" s="10">
        <f>IF(AA748="","",N748*1000/(AA748*1000000))</f>
        <v>9.1673247220931717</v>
      </c>
      <c r="AD748" s="11">
        <f>IF(AB748="","",MAX(Z748,W748)/AB748)</f>
        <v>3285.3063180405697</v>
      </c>
      <c r="AE748" s="8">
        <f ca="1">IF(N748="","",IF(LOOKUP(YEAR(C748),Teuerung!$A$4:$A$29,Teuerung!$D$4:$D$29)="",0,LOOKUP(YEAR(C748),Teuerung!$A$4:$A$29,Teuerung!$D$4:$D$29)))</f>
        <v>0.29999999999999999</v>
      </c>
      <c r="AF748" s="7">
        <f t="shared" ca="1" si="16"/>
        <v>1499.7840000000001</v>
      </c>
      <c r="AG748" s="2"/>
      <c r="AH748" s="1"/>
      <c r="AI748" s="1"/>
    </row>
    <row r="749">
      <c r="A749" s="2"/>
      <c r="B749" s="2"/>
      <c r="C749" s="3">
        <v>41201</v>
      </c>
      <c r="D749" s="1"/>
      <c r="E749" s="4" t="s">
        <v>51</v>
      </c>
      <c r="G749" s="4" t="s">
        <v>51</v>
      </c>
      <c r="J749" s="5">
        <v>0.25</v>
      </c>
      <c r="M749" s="6">
        <v>3.1000000000000001</v>
      </c>
      <c r="N749" s="7">
        <v>730</v>
      </c>
      <c r="P749" s="1">
        <v>2</v>
      </c>
      <c r="Q749" s="2" t="s">
        <v>53</v>
      </c>
      <c r="R749" s="4" t="s">
        <v>51</v>
      </c>
      <c r="T749" s="7">
        <v>506</v>
      </c>
      <c r="U749" s="8">
        <v>0.23999999999999999</v>
      </c>
      <c r="W749" s="7">
        <f>IF(R749="","",(T749*(1-U749)*(1+AE749))+V749)</f>
        <v>499.928</v>
      </c>
      <c r="Z749" s="9" t="str">
        <f>IF(S749="","",(X749*(1-Y749)*(1+AE749)))</f>
        <v/>
      </c>
      <c r="AA749" s="64">
        <f>IF(Eingabe!G749="x",libCalc!A749,IF(Eingabe!H749="x",libCalc!B749,IF(Eingabe!I749="x",libCalc!C749,"")))</f>
        <v>0.049087385212340517</v>
      </c>
      <c r="AB749" s="5">
        <f>IF(AA749="","",AA749*M749)</f>
        <v>0.1521708941582556</v>
      </c>
      <c r="AC749" s="10">
        <f>IF(AA749="","",N749*1000/(AA749*1000000))</f>
        <v>14.871437882506701</v>
      </c>
      <c r="AD749" s="11">
        <f>IF(AB749="","",MAX(Z749,W749)/AB749)</f>
        <v>3285.3063180405697</v>
      </c>
      <c r="AE749" s="8">
        <f ca="1">IF(N749="","",IF(LOOKUP(YEAR(C749),Teuerung!$A$4:$A$29,Teuerung!$D$4:$D$29)="",0,LOOKUP(YEAR(C749),Teuerung!$A$4:$A$29,Teuerung!$D$4:$D$29)))</f>
        <v>0.29999999999999999</v>
      </c>
      <c r="AF749" s="7">
        <f t="shared" ca="1" si="16"/>
        <v>999.85599999999999</v>
      </c>
      <c r="AG749" s="2"/>
      <c r="AH749" s="1"/>
      <c r="AI749" s="1"/>
    </row>
    <row r="750">
      <c r="A750" s="2"/>
      <c r="B750" s="2"/>
      <c r="C750" s="3">
        <v>41201</v>
      </c>
      <c r="D750" s="1"/>
      <c r="E750" s="4" t="s">
        <v>51</v>
      </c>
      <c r="G750" s="4" t="s">
        <v>51</v>
      </c>
      <c r="J750" s="5">
        <v>0.25</v>
      </c>
      <c r="M750" s="6">
        <v>3.1000000000000001</v>
      </c>
      <c r="N750" s="7">
        <v>950</v>
      </c>
      <c r="P750" s="1">
        <v>2</v>
      </c>
      <c r="Q750" s="2" t="s">
        <v>53</v>
      </c>
      <c r="R750" s="4" t="s">
        <v>51</v>
      </c>
      <c r="T750" s="7">
        <v>506</v>
      </c>
      <c r="U750" s="8">
        <v>0.23999999999999999</v>
      </c>
      <c r="W750" s="7">
        <f>IF(R750="","",(T750*(1-U750)*(1+AE750))+V750)</f>
        <v>499.928</v>
      </c>
      <c r="Z750" s="9" t="str">
        <f>IF(S750="","",(X750*(1-Y750)*(1+AE750)))</f>
        <v/>
      </c>
      <c r="AA750" s="64">
        <f>IF(Eingabe!G750="x",libCalc!A750,IF(Eingabe!H750="x",libCalc!B750,IF(Eingabe!I750="x",libCalc!C750,"")))</f>
        <v>0.049087385212340517</v>
      </c>
      <c r="AB750" s="5">
        <f>IF(AA750="","",AA750*M750)</f>
        <v>0.1521708941582556</v>
      </c>
      <c r="AC750" s="10">
        <f>IF(AA750="","",N750*1000/(AA750*1000000))</f>
        <v>19.353241079974474</v>
      </c>
      <c r="AD750" s="11">
        <f>IF(AB750="","",MAX(Z750,W750)/AB750)</f>
        <v>3285.3063180405697</v>
      </c>
      <c r="AE750" s="8">
        <f ca="1">IF(N750="","",IF(LOOKUP(YEAR(C750),Teuerung!$A$4:$A$29,Teuerung!$D$4:$D$29)="",0,LOOKUP(YEAR(C750),Teuerung!$A$4:$A$29,Teuerung!$D$4:$D$29)))</f>
        <v>0.29999999999999999</v>
      </c>
      <c r="AF750" s="7">
        <f t="shared" ca="1" si="16"/>
        <v>999.85599999999999</v>
      </c>
      <c r="AG750" s="2"/>
      <c r="AH750" s="1"/>
      <c r="AI750" s="1"/>
    </row>
    <row r="751">
      <c r="A751" s="2"/>
      <c r="B751" s="2"/>
      <c r="C751" s="3">
        <v>41201</v>
      </c>
      <c r="D751" s="1"/>
      <c r="E751" s="4" t="s">
        <v>51</v>
      </c>
      <c r="H751" s="4" t="s">
        <v>51</v>
      </c>
      <c r="K751" s="6">
        <v>0.25</v>
      </c>
      <c r="L751" s="6">
        <v>0.25</v>
      </c>
      <c r="M751" s="6">
        <v>3.1000000000000001</v>
      </c>
      <c r="N751" s="7">
        <v>2260</v>
      </c>
      <c r="P751" s="1">
        <v>2</v>
      </c>
      <c r="Q751" s="2" t="s">
        <v>53</v>
      </c>
      <c r="R751" s="4" t="s">
        <v>51</v>
      </c>
      <c r="T751" s="7">
        <v>621</v>
      </c>
      <c r="U751" s="8">
        <v>0.23999999999999999</v>
      </c>
      <c r="W751" s="7">
        <f>IF(R751="","",(T751*(1-U751)*(1+AE751))+V751)</f>
        <v>613.548</v>
      </c>
      <c r="Z751" s="9" t="str">
        <f>IF(S751="","",(X751*(1-Y751)*(1+AE751)))</f>
        <v/>
      </c>
      <c r="AA751" s="64">
        <f>IF(Eingabe!G751="x",libCalc!A751,IF(Eingabe!H751="x",libCalc!B751,IF(Eingabe!I751="x",libCalc!C751,"")))</f>
        <v>0.0625</v>
      </c>
      <c r="AB751" s="5">
        <f>IF(AA751="","",AA751*M751)</f>
        <v>0.19375000000000001</v>
      </c>
      <c r="AC751" s="10">
        <f>IF(AA751="","",N751*1000/(AA751*1000000))</f>
        <v>36.159999999999997</v>
      </c>
      <c r="AD751" s="11">
        <f>IF(AB751="","",MAX(Z751,W751)/AB751)</f>
        <v>3166.6993548387095</v>
      </c>
      <c r="AE751" s="8">
        <f ca="1">IF(N751="","",IF(LOOKUP(YEAR(C751),Teuerung!$A$4:$A$29,Teuerung!$D$4:$D$29)="",0,LOOKUP(YEAR(C751),Teuerung!$A$4:$A$29,Teuerung!$D$4:$D$29)))</f>
        <v>0.29999999999999999</v>
      </c>
      <c r="AF751" s="7">
        <f t="shared" ca="1" si="16"/>
        <v>1227.096</v>
      </c>
      <c r="AG751" s="2"/>
      <c r="AH751" s="1"/>
      <c r="AI751" s="1"/>
    </row>
    <row r="752">
      <c r="A752" s="2"/>
      <c r="B752" s="2"/>
      <c r="C752" s="3">
        <v>41201</v>
      </c>
      <c r="D752" s="1"/>
      <c r="E752" s="4" t="s">
        <v>51</v>
      </c>
      <c r="G752" s="4" t="s">
        <v>51</v>
      </c>
      <c r="J752" s="5">
        <v>0.25</v>
      </c>
      <c r="M752" s="6">
        <v>3.1000000000000001</v>
      </c>
      <c r="N752" s="7">
        <v>1230</v>
      </c>
      <c r="P752" s="1">
        <v>2</v>
      </c>
      <c r="Q752" s="2" t="s">
        <v>53</v>
      </c>
      <c r="R752" s="4" t="s">
        <v>51</v>
      </c>
      <c r="T752" s="7">
        <v>506</v>
      </c>
      <c r="U752" s="8">
        <v>0.23999999999999999</v>
      </c>
      <c r="W752" s="7">
        <f>IF(R752="","",(T752*(1-U752)*(1+AE752))+V752)</f>
        <v>499.928</v>
      </c>
      <c r="Z752" s="9" t="str">
        <f>IF(S752="","",(X752*(1-Y752)*(1+AE752)))</f>
        <v/>
      </c>
      <c r="AA752" s="64">
        <f>IF(Eingabe!G752="x",libCalc!A752,IF(Eingabe!H752="x",libCalc!B752,IF(Eingabe!I752="x",libCalc!C752,"")))</f>
        <v>0.049087385212340517</v>
      </c>
      <c r="AB752" s="5">
        <f>IF(AA752="","",AA752*M752)</f>
        <v>0.1521708941582556</v>
      </c>
      <c r="AC752" s="10">
        <f>IF(AA752="","",N752*1000/(AA752*1000000))</f>
        <v>25.057354240388005</v>
      </c>
      <c r="AD752" s="11">
        <f>IF(AB752="","",MAX(Z752,W752)/AB752)</f>
        <v>3285.3063180405697</v>
      </c>
      <c r="AE752" s="8">
        <f ca="1">IF(N752="","",IF(LOOKUP(YEAR(C752),Teuerung!$A$4:$A$29,Teuerung!$D$4:$D$29)="",0,LOOKUP(YEAR(C752),Teuerung!$A$4:$A$29,Teuerung!$D$4:$D$29)))</f>
        <v>0.29999999999999999</v>
      </c>
      <c r="AF752" s="7">
        <f t="shared" ca="1" si="16"/>
        <v>999.85599999999999</v>
      </c>
      <c r="AG752" s="2"/>
      <c r="AH752" s="1"/>
      <c r="AI752" s="1"/>
    </row>
    <row r="753">
      <c r="A753" s="2"/>
      <c r="B753" s="2"/>
      <c r="C753" s="3">
        <v>41201</v>
      </c>
      <c r="D753" s="1"/>
      <c r="E753" s="4" t="s">
        <v>51</v>
      </c>
      <c r="G753" s="4" t="s">
        <v>51</v>
      </c>
      <c r="J753" s="5">
        <v>0.25</v>
      </c>
      <c r="M753" s="6">
        <v>3.1000000000000001</v>
      </c>
      <c r="N753" s="7">
        <v>210</v>
      </c>
      <c r="P753" s="1">
        <v>4</v>
      </c>
      <c r="Q753" s="2" t="s">
        <v>53</v>
      </c>
      <c r="R753" s="4" t="s">
        <v>51</v>
      </c>
      <c r="T753" s="7">
        <v>506</v>
      </c>
      <c r="U753" s="8">
        <v>0.23999999999999999</v>
      </c>
      <c r="W753" s="7">
        <f>IF(R753="","",(T753*(1-U753)*(1+AE753))+V753)</f>
        <v>499.928</v>
      </c>
      <c r="Z753" s="9" t="str">
        <f>IF(S753="","",(X753*(1-Y753)*(1+AE753)))</f>
        <v/>
      </c>
      <c r="AA753" s="64">
        <f>IF(Eingabe!G753="x",libCalc!A753,IF(Eingabe!H753="x",libCalc!B753,IF(Eingabe!I753="x",libCalc!C753,"")))</f>
        <v>0.049087385212340517</v>
      </c>
      <c r="AB753" s="5">
        <f>IF(AA753="","",AA753*M753)</f>
        <v>0.1521708941582556</v>
      </c>
      <c r="AC753" s="10">
        <f>IF(AA753="","",N753*1000/(AA753*1000000))</f>
        <v>4.2780848703101473</v>
      </c>
      <c r="AD753" s="11">
        <f>IF(AB753="","",MAX(Z753,W753)/AB753)</f>
        <v>3285.3063180405697</v>
      </c>
      <c r="AE753" s="8">
        <f ca="1">IF(N753="","",IF(LOOKUP(YEAR(C753),Teuerung!$A$4:$A$29,Teuerung!$D$4:$D$29)="",0,LOOKUP(YEAR(C753),Teuerung!$A$4:$A$29,Teuerung!$D$4:$D$29)))</f>
        <v>0.29999999999999999</v>
      </c>
      <c r="AF753" s="7">
        <f t="shared" ca="1" si="16"/>
        <v>1999.712</v>
      </c>
      <c r="AG753" s="2"/>
      <c r="AH753" s="1"/>
      <c r="AI753" s="1"/>
    </row>
    <row r="754">
      <c r="A754" s="2"/>
      <c r="B754" s="2"/>
      <c r="C754" s="3">
        <v>41201</v>
      </c>
      <c r="D754" s="1"/>
      <c r="E754" s="4" t="s">
        <v>51</v>
      </c>
      <c r="G754" s="4" t="s">
        <v>51</v>
      </c>
      <c r="J754" s="5">
        <v>0.25</v>
      </c>
      <c r="M754" s="6">
        <v>3.1000000000000001</v>
      </c>
      <c r="N754" s="7">
        <v>360</v>
      </c>
      <c r="P754" s="1">
        <v>2</v>
      </c>
      <c r="Q754" s="2" t="s">
        <v>53</v>
      </c>
      <c r="R754" s="4" t="s">
        <v>51</v>
      </c>
      <c r="T754" s="7">
        <v>506</v>
      </c>
      <c r="U754" s="8">
        <v>0.23999999999999999</v>
      </c>
      <c r="W754" s="7">
        <f>IF(R754="","",(T754*(1-U754)*(1+AE754))+V754)</f>
        <v>499.928</v>
      </c>
      <c r="Z754" s="9" t="str">
        <f>IF(S754="","",(X754*(1-Y754)*(1+AE754)))</f>
        <v/>
      </c>
      <c r="AA754" s="64">
        <f>IF(Eingabe!G754="x",libCalc!A754,IF(Eingabe!H754="x",libCalc!B754,IF(Eingabe!I754="x",libCalc!C754,"")))</f>
        <v>0.049087385212340517</v>
      </c>
      <c r="AB754" s="5">
        <f>IF(AA754="","",AA754*M754)</f>
        <v>0.1521708941582556</v>
      </c>
      <c r="AC754" s="10">
        <f>IF(AA754="","",N754*1000/(AA754*1000000))</f>
        <v>7.3338597776745376</v>
      </c>
      <c r="AD754" s="11">
        <f>IF(AB754="","",MAX(Z754,W754)/AB754)</f>
        <v>3285.3063180405697</v>
      </c>
      <c r="AE754" s="8">
        <f ca="1">IF(N754="","",IF(LOOKUP(YEAR(C754),Teuerung!$A$4:$A$29,Teuerung!$D$4:$D$29)="",0,LOOKUP(YEAR(C754),Teuerung!$A$4:$A$29,Teuerung!$D$4:$D$29)))</f>
        <v>0.29999999999999999</v>
      </c>
      <c r="AF754" s="7">
        <f t="shared" ca="1" si="16"/>
        <v>999.85599999999999</v>
      </c>
      <c r="AG754" s="2"/>
      <c r="AH754" s="1"/>
      <c r="AI754" s="1"/>
    </row>
    <row r="755">
      <c r="A755" s="2"/>
      <c r="B755" s="2"/>
      <c r="C755" s="3">
        <v>41201</v>
      </c>
      <c r="D755" s="1"/>
      <c r="E755" s="4" t="s">
        <v>51</v>
      </c>
      <c r="G755" s="4" t="s">
        <v>51</v>
      </c>
      <c r="J755" s="5">
        <v>0.25</v>
      </c>
      <c r="M755" s="6">
        <v>3.1000000000000001</v>
      </c>
      <c r="N755" s="7">
        <v>470</v>
      </c>
      <c r="P755" s="1">
        <v>2</v>
      </c>
      <c r="Q755" s="2" t="s">
        <v>53</v>
      </c>
      <c r="R755" s="4" t="s">
        <v>51</v>
      </c>
      <c r="T755" s="7">
        <v>506</v>
      </c>
      <c r="U755" s="8">
        <v>0.23999999999999999</v>
      </c>
      <c r="W755" s="7">
        <f>IF(R755="","",(T755*(1-U755)*(1+AE755))+V755)</f>
        <v>499.928</v>
      </c>
      <c r="Z755" s="9" t="str">
        <f>IF(S755="","",(X755*(1-Y755)*(1+AE755)))</f>
        <v/>
      </c>
      <c r="AA755" s="64">
        <f>IF(Eingabe!G755="x",libCalc!A755,IF(Eingabe!H755="x",libCalc!B755,IF(Eingabe!I755="x",libCalc!C755,"")))</f>
        <v>0.049087385212340517</v>
      </c>
      <c r="AB755" s="5">
        <f>IF(AA755="","",AA755*M755)</f>
        <v>0.1521708941582556</v>
      </c>
      <c r="AC755" s="10">
        <f>IF(AA755="","",N755*1000/(AA755*1000000))</f>
        <v>9.574761376408425</v>
      </c>
      <c r="AD755" s="11">
        <f>IF(AB755="","",MAX(Z755,W755)/AB755)</f>
        <v>3285.3063180405697</v>
      </c>
      <c r="AE755" s="8">
        <f ca="1">IF(N755="","",IF(LOOKUP(YEAR(C755),Teuerung!$A$4:$A$29,Teuerung!$D$4:$D$29)="",0,LOOKUP(YEAR(C755),Teuerung!$A$4:$A$29,Teuerung!$D$4:$D$29)))</f>
        <v>0.29999999999999999</v>
      </c>
      <c r="AF755" s="7">
        <f t="shared" ca="1" si="16"/>
        <v>999.85599999999999</v>
      </c>
      <c r="AG755" s="2"/>
      <c r="AH755" s="1"/>
      <c r="AI755" s="1"/>
    </row>
    <row r="756">
      <c r="A756" s="2"/>
      <c r="B756" s="2"/>
      <c r="C756" s="3">
        <v>41201</v>
      </c>
      <c r="D756" s="1"/>
      <c r="E756" s="4" t="s">
        <v>51</v>
      </c>
      <c r="H756" s="4" t="s">
        <v>51</v>
      </c>
      <c r="K756" s="6">
        <v>0.25</v>
      </c>
      <c r="L756" s="6">
        <v>0.25</v>
      </c>
      <c r="M756" s="6">
        <v>3.1000000000000001</v>
      </c>
      <c r="N756" s="7">
        <v>1100</v>
      </c>
      <c r="P756" s="1">
        <v>2</v>
      </c>
      <c r="Q756" s="2" t="s">
        <v>53</v>
      </c>
      <c r="R756" s="4" t="s">
        <v>51</v>
      </c>
      <c r="T756" s="7">
        <v>538</v>
      </c>
      <c r="U756" s="8">
        <v>0.23999999999999999</v>
      </c>
      <c r="W756" s="7">
        <f>IF(R756="","",(T756*(1-U756)*(1+AE756))+V756)</f>
        <v>531.54399999999998</v>
      </c>
      <c r="Z756" s="9" t="str">
        <f>IF(S756="","",(X756*(1-Y756)*(1+AE756)))</f>
        <v/>
      </c>
      <c r="AA756" s="64">
        <f>IF(Eingabe!G756="x",libCalc!A756,IF(Eingabe!H756="x",libCalc!B756,IF(Eingabe!I756="x",libCalc!C756,"")))</f>
        <v>0.0625</v>
      </c>
      <c r="AB756" s="5">
        <f>IF(AA756="","",AA756*M756)</f>
        <v>0.19375000000000001</v>
      </c>
      <c r="AC756" s="10">
        <f>IF(AA756="","",N756*1000/(AA756*1000000))</f>
        <v>17.600000000000001</v>
      </c>
      <c r="AD756" s="11">
        <f>IF(AB756="","",MAX(Z756,W756)/AB756)</f>
        <v>2743.4529032258065</v>
      </c>
      <c r="AE756" s="8">
        <f ca="1">IF(N756="","",IF(LOOKUP(YEAR(C756),Teuerung!$A$4:$A$29,Teuerung!$D$4:$D$29)="",0,LOOKUP(YEAR(C756),Teuerung!$A$4:$A$29,Teuerung!$D$4:$D$29)))</f>
        <v>0.29999999999999999</v>
      </c>
      <c r="AF756" s="7">
        <f t="shared" ca="1" si="16"/>
        <v>1063.088</v>
      </c>
      <c r="AG756" s="2"/>
      <c r="AH756" s="1"/>
      <c r="AI756" s="1"/>
    </row>
    <row r="757">
      <c r="A757" s="2"/>
      <c r="B757" s="2"/>
      <c r="C757" s="3">
        <v>41201</v>
      </c>
      <c r="D757" s="1"/>
      <c r="E757" s="4" t="s">
        <v>51</v>
      </c>
      <c r="G757" s="4" t="s">
        <v>51</v>
      </c>
      <c r="J757" s="5">
        <v>0.25</v>
      </c>
      <c r="M757" s="6">
        <v>3.1000000000000001</v>
      </c>
      <c r="N757" s="7">
        <v>600</v>
      </c>
      <c r="P757" s="1">
        <v>2</v>
      </c>
      <c r="Q757" s="2" t="s">
        <v>53</v>
      </c>
      <c r="R757" s="4" t="s">
        <v>51</v>
      </c>
      <c r="T757" s="7">
        <v>506</v>
      </c>
      <c r="U757" s="8">
        <v>0.23999999999999999</v>
      </c>
      <c r="W757" s="7">
        <f>IF(R757="","",(T757*(1-U757)*(1+AE757))+V757)</f>
        <v>499.928</v>
      </c>
      <c r="Z757" s="9" t="str">
        <f>IF(S757="","",(X757*(1-Y757)*(1+AE757)))</f>
        <v/>
      </c>
      <c r="AA757" s="64">
        <f>IF(Eingabe!G757="x",libCalc!A757,IF(Eingabe!H757="x",libCalc!B757,IF(Eingabe!I757="x",libCalc!C757,"")))</f>
        <v>0.049087385212340517</v>
      </c>
      <c r="AB757" s="5">
        <f>IF(AA757="","",AA757*M757)</f>
        <v>0.1521708941582556</v>
      </c>
      <c r="AC757" s="10">
        <f>IF(AA757="","",N757*1000/(AA757*1000000))</f>
        <v>12.223099629457563</v>
      </c>
      <c r="AD757" s="11">
        <f>IF(AB757="","",MAX(Z757,W757)/AB757)</f>
        <v>3285.3063180405697</v>
      </c>
      <c r="AE757" s="8">
        <f ca="1">IF(N757="","",IF(LOOKUP(YEAR(C757),Teuerung!$A$4:$A$29,Teuerung!$D$4:$D$29)="",0,LOOKUP(YEAR(C757),Teuerung!$A$4:$A$29,Teuerung!$D$4:$D$29)))</f>
        <v>0.29999999999999999</v>
      </c>
      <c r="AF757" s="7">
        <f t="shared" ca="1" si="16"/>
        <v>999.85599999999999</v>
      </c>
      <c r="AG757" s="2"/>
      <c r="AH757" s="1"/>
      <c r="AI757" s="1"/>
    </row>
    <row r="758">
      <c r="A758" s="2"/>
      <c r="B758" s="2"/>
      <c r="C758" s="3">
        <v>41214</v>
      </c>
      <c r="D758" s="1"/>
      <c r="E758" s="4" t="s">
        <v>51</v>
      </c>
      <c r="H758" s="4" t="s">
        <v>51</v>
      </c>
      <c r="K758" s="6">
        <v>0.29999999999999999</v>
      </c>
      <c r="L758" s="6">
        <v>0.29999999999999999</v>
      </c>
      <c r="M758" s="6">
        <v>3.77</v>
      </c>
      <c r="N758" s="7">
        <v>3139</v>
      </c>
      <c r="P758" s="1">
        <v>4</v>
      </c>
      <c r="Q758" s="2" t="s">
        <v>54</v>
      </c>
      <c r="R758" s="4" t="s">
        <v>51</v>
      </c>
      <c r="T758" s="7">
        <v>2487</v>
      </c>
      <c r="U758" s="8">
        <f t="shared" ref="U758:U773" si="17">1-79275.9/(86524+4219.5)</f>
        <v>0.12637378985822678</v>
      </c>
      <c r="W758" s="7">
        <f>IF(R758="","",(T758*(1-U758)*(1+AE758))+V758)</f>
        <v>2824.5209000093673</v>
      </c>
      <c r="Z758" s="9" t="str">
        <f>IF(S758="","",(X758*(1-Y758)*(1+AE758)))</f>
        <v/>
      </c>
      <c r="AA758" s="64">
        <f>IF(Eingabe!G758="x",libCalc!A758,IF(Eingabe!H758="x",libCalc!B758,IF(Eingabe!I758="x",libCalc!C758,"")))</f>
        <v>0.089999999999999997</v>
      </c>
      <c r="AB758" s="5">
        <f>IF(AA758="","",AA758*M758)</f>
        <v>0.33929999999999999</v>
      </c>
      <c r="AC758" s="10">
        <f>IF(AA758="","",N758*1000/(AA758*1000000))</f>
        <v>34.87777777777778</v>
      </c>
      <c r="AD758" s="11">
        <f>IF(AB758="","",MAX(Z758,W758)/AB758)</f>
        <v>8324.5531977877017</v>
      </c>
      <c r="AE758" s="8">
        <f ca="1">IF(N758="","",IF(LOOKUP(YEAR(C758),Teuerung!$A$4:$A$29,Teuerung!$D$4:$D$29)="",0,LOOKUP(YEAR(C758),Teuerung!$A$4:$A$29,Teuerung!$D$4:$D$29)))</f>
        <v>0.29999999999999999</v>
      </c>
      <c r="AF758" s="7">
        <f t="shared" ca="1" si="16"/>
        <v>11298.083600037469</v>
      </c>
      <c r="AG758" s="2"/>
      <c r="AH758" s="1"/>
      <c r="AI758" s="1"/>
    </row>
    <row r="759">
      <c r="A759" s="2"/>
      <c r="B759" s="2"/>
      <c r="C759" s="3">
        <v>41214</v>
      </c>
      <c r="D759" s="1"/>
      <c r="E759" s="4" t="s">
        <v>51</v>
      </c>
      <c r="H759" s="4" t="s">
        <v>51</v>
      </c>
      <c r="K759" s="6">
        <v>0.40000000000000002</v>
      </c>
      <c r="L759" s="6">
        <v>0.40000000000000002</v>
      </c>
      <c r="M759" s="6">
        <v>3.77</v>
      </c>
      <c r="N759" s="7">
        <v>5520</v>
      </c>
      <c r="P759" s="1">
        <v>4</v>
      </c>
      <c r="Q759" s="2" t="s">
        <v>54</v>
      </c>
      <c r="R759" s="4" t="s">
        <v>51</v>
      </c>
      <c r="T759" s="7">
        <v>2176</v>
      </c>
      <c r="U759" s="8">
        <f t="shared" si="17"/>
        <v>0.12637378985822678</v>
      </c>
      <c r="W759" s="7">
        <f>IF(R759="","",(T759*(1-U759)*(1+AE759))+V759)</f>
        <v>2471.3138232490483</v>
      </c>
      <c r="Z759" s="9" t="str">
        <f>IF(S759="","",(X759*(1-Y759)*(1+AE759)))</f>
        <v/>
      </c>
      <c r="AA759" s="64">
        <f>IF(Eingabe!G759="x",libCalc!A759,IF(Eingabe!H759="x",libCalc!B759,IF(Eingabe!I759="x",libCalc!C759,"")))</f>
        <v>0.16000000000000003</v>
      </c>
      <c r="AB759" s="5">
        <f>IF(AA759="","",AA759*M759)</f>
        <v>0.60320000000000007</v>
      </c>
      <c r="AC759" s="10">
        <f>IF(AA759="","",N759*1000/(AA759*1000000))</f>
        <v>34.499999999999993</v>
      </c>
      <c r="AD759" s="11">
        <f>IF(AB759="","",MAX(Z759,W759)/AB759)</f>
        <v>4097.0056751476259</v>
      </c>
      <c r="AE759" s="8">
        <f ca="1">IF(N759="","",IF(LOOKUP(YEAR(C759),Teuerung!$A$4:$A$29,Teuerung!$D$4:$D$29)="",0,LOOKUP(YEAR(C759),Teuerung!$A$4:$A$29,Teuerung!$D$4:$D$29)))</f>
        <v>0.29999999999999999</v>
      </c>
      <c r="AF759" s="7">
        <f t="shared" ca="1" si="16"/>
        <v>9885.255292996193</v>
      </c>
      <c r="AG759" s="2"/>
      <c r="AH759" s="1"/>
      <c r="AI759" s="1"/>
    </row>
    <row r="760">
      <c r="A760" s="2"/>
      <c r="B760" s="2"/>
      <c r="C760" s="3">
        <v>41214</v>
      </c>
      <c r="D760" s="1"/>
      <c r="E760" s="4" t="s">
        <v>51</v>
      </c>
      <c r="H760" s="4" t="s">
        <v>51</v>
      </c>
      <c r="K760" s="6">
        <v>0.29999999999999999</v>
      </c>
      <c r="L760" s="6">
        <v>0.29999999999999999</v>
      </c>
      <c r="M760" s="6">
        <v>3.77</v>
      </c>
      <c r="N760" s="7">
        <v>3006</v>
      </c>
      <c r="P760" s="1">
        <v>6</v>
      </c>
      <c r="Q760" s="2" t="s">
        <v>54</v>
      </c>
      <c r="R760" s="4" t="s">
        <v>51</v>
      </c>
      <c r="T760" s="7">
        <v>1588</v>
      </c>
      <c r="U760" s="8">
        <f t="shared" si="17"/>
        <v>0.12637378985822678</v>
      </c>
      <c r="W760" s="7">
        <f>IF(R760="","",(T760*(1-U760)*(1+AE760))+V760)</f>
        <v>1803.5139482166769</v>
      </c>
      <c r="Z760" s="9" t="str">
        <f>IF(S760="","",(X760*(1-Y760)*(1+AE760)))</f>
        <v/>
      </c>
      <c r="AA760" s="64">
        <f>IF(Eingabe!G760="x",libCalc!A760,IF(Eingabe!H760="x",libCalc!B760,IF(Eingabe!I760="x",libCalc!C760,"")))</f>
        <v>0.089999999999999997</v>
      </c>
      <c r="AB760" s="5">
        <f>IF(AA760="","",AA760*M760)</f>
        <v>0.33929999999999999</v>
      </c>
      <c r="AC760" s="10">
        <f>IF(AA760="","",N760*1000/(AA760*1000000))</f>
        <v>33.399999999999999</v>
      </c>
      <c r="AD760" s="11">
        <f>IF(AB760="","",MAX(Z760,W760)/AB760)</f>
        <v>5315.3962517438167</v>
      </c>
      <c r="AE760" s="8">
        <f ca="1">IF(N760="","",IF(LOOKUP(YEAR(C760),Teuerung!$A$4:$A$29,Teuerung!$D$4:$D$29)="",0,LOOKUP(YEAR(C760),Teuerung!$A$4:$A$29,Teuerung!$D$4:$D$29)))</f>
        <v>0.29999999999999999</v>
      </c>
      <c r="AF760" s="7">
        <f t="shared" ca="1" si="16"/>
        <v>10821.083689300061</v>
      </c>
      <c r="AG760" s="2"/>
      <c r="AH760" s="1"/>
      <c r="AI760" s="1"/>
    </row>
    <row r="761">
      <c r="A761" s="2"/>
      <c r="B761" s="2"/>
      <c r="C761" s="3">
        <v>41214</v>
      </c>
      <c r="D761" s="1"/>
      <c r="E761" s="4" t="s">
        <v>51</v>
      </c>
      <c r="H761" s="4" t="s">
        <v>51</v>
      </c>
      <c r="K761" s="6">
        <v>0.29999999999999999</v>
      </c>
      <c r="L761" s="6">
        <v>0.29999999999999999</v>
      </c>
      <c r="M761" s="6">
        <v>3.77</v>
      </c>
      <c r="N761" s="7">
        <v>3180</v>
      </c>
      <c r="P761" s="1">
        <v>6</v>
      </c>
      <c r="Q761" s="2" t="s">
        <v>54</v>
      </c>
      <c r="R761" s="4" t="s">
        <v>51</v>
      </c>
      <c r="T761" s="7">
        <v>1733</v>
      </c>
      <c r="U761" s="8">
        <f t="shared" si="17"/>
        <v>0.12637378985822678</v>
      </c>
      <c r="W761" s="7">
        <f>IF(R761="","",(T761*(1-U761)*(1+AE761))+V761)</f>
        <v>1968.1924888284011</v>
      </c>
      <c r="Z761" s="9" t="str">
        <f>IF(S761="","",(X761*(1-Y761)*(1+AE761)))</f>
        <v/>
      </c>
      <c r="AA761" s="64">
        <f>IF(Eingabe!G761="x",libCalc!A761,IF(Eingabe!H761="x",libCalc!B761,IF(Eingabe!I761="x",libCalc!C761,"")))</f>
        <v>0.089999999999999997</v>
      </c>
      <c r="AB761" s="5">
        <f>IF(AA761="","",AA761*M761)</f>
        <v>0.33929999999999999</v>
      </c>
      <c r="AC761" s="10">
        <f>IF(AA761="","",N761*1000/(AA761*1000000))</f>
        <v>35.333333333333336</v>
      </c>
      <c r="AD761" s="11">
        <f>IF(AB761="","",MAX(Z761,W761)/AB761)</f>
        <v>5800.744146267024</v>
      </c>
      <c r="AE761" s="8">
        <f ca="1">IF(N761="","",IF(LOOKUP(YEAR(C761),Teuerung!$A$4:$A$29,Teuerung!$D$4:$D$29)="",0,LOOKUP(YEAR(C761),Teuerung!$A$4:$A$29,Teuerung!$D$4:$D$29)))</f>
        <v>0.29999999999999999</v>
      </c>
      <c r="AF761" s="7">
        <f t="shared" ca="1" si="16"/>
        <v>11809.154932970407</v>
      </c>
      <c r="AG761" s="2"/>
      <c r="AH761" s="1"/>
      <c r="AI761" s="1"/>
    </row>
    <row r="762">
      <c r="A762" s="2"/>
      <c r="B762" s="2"/>
      <c r="C762" s="3">
        <v>41214</v>
      </c>
      <c r="D762" s="1"/>
      <c r="E762" s="4" t="s">
        <v>51</v>
      </c>
      <c r="H762" s="4" t="s">
        <v>51</v>
      </c>
      <c r="K762" s="6">
        <v>0.29999999999999999</v>
      </c>
      <c r="L762" s="6">
        <v>0.29999999999999999</v>
      </c>
      <c r="M762" s="6">
        <v>3.77</v>
      </c>
      <c r="N762" s="7">
        <v>1270</v>
      </c>
      <c r="P762" s="1">
        <v>4</v>
      </c>
      <c r="Q762" s="2" t="s">
        <v>54</v>
      </c>
      <c r="R762" s="4" t="s">
        <v>51</v>
      </c>
      <c r="T762" s="7">
        <v>1395</v>
      </c>
      <c r="U762" s="8">
        <f t="shared" si="17"/>
        <v>0.12637378985822678</v>
      </c>
      <c r="W762" s="7">
        <f>IF(R762="","",(T762*(1-U762)*(1+AE762))+V762)</f>
        <v>1584.3211320921059</v>
      </c>
      <c r="Z762" s="9" t="str">
        <f>IF(S762="","",(X762*(1-Y762)*(1+AE762)))</f>
        <v/>
      </c>
      <c r="AA762" s="64">
        <f>IF(Eingabe!G762="x",libCalc!A762,IF(Eingabe!H762="x",libCalc!B762,IF(Eingabe!I762="x",libCalc!C762,"")))</f>
        <v>0.089999999999999997</v>
      </c>
      <c r="AB762" s="5">
        <f>IF(AA762="","",AA762*M762)</f>
        <v>0.33929999999999999</v>
      </c>
      <c r="AC762" s="10">
        <f>IF(AA762="","",N762*1000/(AA762*1000000))</f>
        <v>14.111111111111111</v>
      </c>
      <c r="AD762" s="11">
        <f>IF(AB762="","",MAX(Z762,W762)/AB762)</f>
        <v>4669.3814679991337</v>
      </c>
      <c r="AE762" s="8">
        <f ca="1">IF(N762="","",IF(LOOKUP(YEAR(C762),Teuerung!$A$4:$A$29,Teuerung!$D$4:$D$29)="",0,LOOKUP(YEAR(C762),Teuerung!$A$4:$A$29,Teuerung!$D$4:$D$29)))</f>
        <v>0.29999999999999999</v>
      </c>
      <c r="AF762" s="7">
        <f t="shared" ca="1" si="16"/>
        <v>6337.2845283684237</v>
      </c>
      <c r="AG762" s="2"/>
      <c r="AH762" s="1"/>
      <c r="AI762" s="1"/>
    </row>
    <row r="763">
      <c r="A763" s="2"/>
      <c r="B763" s="2"/>
      <c r="C763" s="3">
        <v>41214</v>
      </c>
      <c r="D763" s="1"/>
      <c r="E763" s="4" t="s">
        <v>51</v>
      </c>
      <c r="H763" s="4" t="s">
        <v>51</v>
      </c>
      <c r="K763" s="6">
        <v>0.29999999999999999</v>
      </c>
      <c r="L763" s="6">
        <v>0.29999999999999999</v>
      </c>
      <c r="M763" s="6">
        <v>3.9399999999999999</v>
      </c>
      <c r="N763" s="7">
        <v>3505</v>
      </c>
      <c r="P763" s="1">
        <v>8</v>
      </c>
      <c r="Q763" s="2" t="s">
        <v>54</v>
      </c>
      <c r="R763" s="4" t="s">
        <v>51</v>
      </c>
      <c r="T763" s="7">
        <v>1530</v>
      </c>
      <c r="U763" s="8">
        <f t="shared" si="17"/>
        <v>0.12637378985822678</v>
      </c>
      <c r="W763" s="7">
        <f>IF(R763="","",(T763*(1-U763)*(1+AE763))+V763)</f>
        <v>1737.6425319719872</v>
      </c>
      <c r="Z763" s="9" t="str">
        <f>IF(S763="","",(X763*(1-Y763)*(1+AE763)))</f>
        <v/>
      </c>
      <c r="AA763" s="64">
        <f>IF(Eingabe!G763="x",libCalc!A763,IF(Eingabe!H763="x",libCalc!B763,IF(Eingabe!I763="x",libCalc!C763,"")))</f>
        <v>0.089999999999999997</v>
      </c>
      <c r="AB763" s="5">
        <f>IF(AA763="","",AA763*M763)</f>
        <v>0.35459999999999997</v>
      </c>
      <c r="AC763" s="10">
        <f>IF(AA763="","",N763*1000/(AA763*1000000))</f>
        <v>38.944444444444443</v>
      </c>
      <c r="AD763" s="11">
        <f>IF(AB763="","",MAX(Z763,W763)/AB763)</f>
        <v>4900.2891482571558</v>
      </c>
      <c r="AE763" s="8">
        <f ca="1">IF(N763="","",IF(LOOKUP(YEAR(C763),Teuerung!$A$4:$A$29,Teuerung!$D$4:$D$29)="",0,LOOKUP(YEAR(C763),Teuerung!$A$4:$A$29,Teuerung!$D$4:$D$29)))</f>
        <v>0.29999999999999999</v>
      </c>
      <c r="AF763" s="7">
        <f t="shared" ca="1" si="16"/>
        <v>13901.140255775897</v>
      </c>
      <c r="AG763" s="2"/>
      <c r="AH763" s="1"/>
      <c r="AI763" s="1"/>
    </row>
    <row r="764">
      <c r="A764" s="2"/>
      <c r="B764" s="2"/>
      <c r="C764" s="3">
        <v>41214</v>
      </c>
      <c r="D764" s="1"/>
      <c r="E764" s="4" t="s">
        <v>51</v>
      </c>
      <c r="H764" s="4" t="s">
        <v>51</v>
      </c>
      <c r="K764" s="6">
        <v>0.29999999999999999</v>
      </c>
      <c r="L764" s="6">
        <v>0.29999999999999999</v>
      </c>
      <c r="M764" s="6">
        <v>3.9399999999999999</v>
      </c>
      <c r="N764" s="7">
        <v>1746</v>
      </c>
      <c r="P764" s="1">
        <v>6</v>
      </c>
      <c r="Q764" s="2" t="s">
        <v>54</v>
      </c>
      <c r="R764" s="4" t="s">
        <v>51</v>
      </c>
      <c r="T764" s="7">
        <v>1137</v>
      </c>
      <c r="U764" s="8">
        <f t="shared" si="17"/>
        <v>0.12637378985822678</v>
      </c>
      <c r="W764" s="7">
        <f>IF(R764="","",(T764*(1-U764)*(1+AE764))+V764)</f>
        <v>1291.306901210555</v>
      </c>
      <c r="Z764" s="9" t="str">
        <f>IF(S764="","",(X764*(1-Y764)*(1+AE764)))</f>
        <v/>
      </c>
      <c r="AA764" s="64">
        <f>IF(Eingabe!G764="x",libCalc!A764,IF(Eingabe!H764="x",libCalc!B764,IF(Eingabe!I764="x",libCalc!C764,"")))</f>
        <v>0.089999999999999997</v>
      </c>
      <c r="AB764" s="5">
        <f>IF(AA764="","",AA764*M764)</f>
        <v>0.35459999999999997</v>
      </c>
      <c r="AC764" s="10">
        <f>IF(AA764="","",N764*1000/(AA764*1000000))</f>
        <v>19.399999999999999</v>
      </c>
      <c r="AD764" s="11">
        <f>IF(AB764="","",MAX(Z764,W764)/AB764)</f>
        <v>3641.5874258616896</v>
      </c>
      <c r="AE764" s="8">
        <f ca="1">IF(N764="","",IF(LOOKUP(YEAR(C764),Teuerung!$A$4:$A$29,Teuerung!$D$4:$D$29)="",0,LOOKUP(YEAR(C764),Teuerung!$A$4:$A$29,Teuerung!$D$4:$D$29)))</f>
        <v>0.29999999999999999</v>
      </c>
      <c r="AF764" s="7">
        <f t="shared" ca="1" si="16"/>
        <v>7747.8414072633295</v>
      </c>
      <c r="AG764" s="2"/>
      <c r="AH764" s="1"/>
      <c r="AI764" s="1"/>
    </row>
    <row r="765">
      <c r="A765" s="2"/>
      <c r="B765" s="2"/>
      <c r="C765" s="3">
        <v>41214</v>
      </c>
      <c r="D765" s="1"/>
      <c r="E765" s="4" t="s">
        <v>51</v>
      </c>
      <c r="H765" s="4" t="s">
        <v>51</v>
      </c>
      <c r="K765" s="6">
        <v>0.29999999999999999</v>
      </c>
      <c r="L765" s="6">
        <v>0.29999999999999999</v>
      </c>
      <c r="M765" s="6">
        <v>3.9399999999999999</v>
      </c>
      <c r="N765" s="7">
        <v>1862</v>
      </c>
      <c r="P765" s="1">
        <v>6</v>
      </c>
      <c r="Q765" s="2" t="s">
        <v>54</v>
      </c>
      <c r="R765" s="4" t="s">
        <v>51</v>
      </c>
      <c r="T765" s="7">
        <v>1137</v>
      </c>
      <c r="U765" s="8">
        <f t="shared" si="17"/>
        <v>0.12637378985822678</v>
      </c>
      <c r="W765" s="7">
        <f>IF(R765="","",(T765*(1-U765)*(1+AE765))+V765)</f>
        <v>1291.306901210555</v>
      </c>
      <c r="Z765" s="9" t="str">
        <f>IF(S765="","",(X765*(1-Y765)*(1+AE765)))</f>
        <v/>
      </c>
      <c r="AA765" s="64">
        <f>IF(Eingabe!G765="x",libCalc!A765,IF(Eingabe!H765="x",libCalc!B765,IF(Eingabe!I765="x",libCalc!C765,"")))</f>
        <v>0.089999999999999997</v>
      </c>
      <c r="AB765" s="5">
        <f>IF(AA765="","",AA765*M765)</f>
        <v>0.35459999999999997</v>
      </c>
      <c r="AC765" s="10">
        <f>IF(AA765="","",N765*1000/(AA765*1000000))</f>
        <v>20.68888888888889</v>
      </c>
      <c r="AD765" s="11">
        <f>IF(AB765="","",MAX(Z765,W765)/AB765)</f>
        <v>3641.5874258616896</v>
      </c>
      <c r="AE765" s="8">
        <f ca="1">IF(N765="","",IF(LOOKUP(YEAR(C765),Teuerung!$A$4:$A$29,Teuerung!$D$4:$D$29)="",0,LOOKUP(YEAR(C765),Teuerung!$A$4:$A$29,Teuerung!$D$4:$D$29)))</f>
        <v>0.29999999999999999</v>
      </c>
      <c r="AF765" s="7">
        <f t="shared" ca="1" si="16"/>
        <v>7747.8414072633295</v>
      </c>
      <c r="AG765" s="2"/>
      <c r="AH765" s="1"/>
      <c r="AI765" s="1"/>
    </row>
    <row r="766">
      <c r="A766" s="2"/>
      <c r="B766" s="2"/>
      <c r="C766" s="3">
        <v>41214</v>
      </c>
      <c r="D766" s="1"/>
      <c r="E766" s="4" t="s">
        <v>51</v>
      </c>
      <c r="H766" s="4" t="s">
        <v>51</v>
      </c>
      <c r="K766" s="6">
        <v>0.29999999999999999</v>
      </c>
      <c r="L766" s="6">
        <v>0.29999999999999999</v>
      </c>
      <c r="M766" s="6">
        <v>3.9399999999999999</v>
      </c>
      <c r="N766" s="7">
        <v>762</v>
      </c>
      <c r="P766" s="1">
        <v>4</v>
      </c>
      <c r="Q766" s="2" t="s">
        <v>54</v>
      </c>
      <c r="R766" s="4" t="s">
        <v>51</v>
      </c>
      <c r="T766" s="7">
        <v>1145</v>
      </c>
      <c r="U766" s="8">
        <f t="shared" si="17"/>
        <v>0.12637378985822678</v>
      </c>
      <c r="W766" s="7">
        <f>IF(R766="","",(T766*(1-U766)*(1+AE766))+V766)</f>
        <v>1300.3926137960295</v>
      </c>
      <c r="Z766" s="9" t="str">
        <f>IF(S766="","",(X766*(1-Y766)*(1+AE766)))</f>
        <v/>
      </c>
      <c r="AA766" s="64">
        <f>IF(Eingabe!G766="x",libCalc!A766,IF(Eingabe!H766="x",libCalc!B766,IF(Eingabe!I766="x",libCalc!C766,"")))</f>
        <v>0.089999999999999997</v>
      </c>
      <c r="AB766" s="5">
        <f>IF(AA766="","",AA766*M766)</f>
        <v>0.35459999999999997</v>
      </c>
      <c r="AC766" s="10">
        <f>IF(AA766="","",N766*1000/(AA766*1000000))</f>
        <v>8.4666666666666668</v>
      </c>
      <c r="AD766" s="11">
        <f>IF(AB766="","",MAX(Z766,W766)/AB766)</f>
        <v>3667.2098527806816</v>
      </c>
      <c r="AE766" s="8">
        <f ca="1">IF(N766="","",IF(LOOKUP(YEAR(C766),Teuerung!$A$4:$A$29,Teuerung!$D$4:$D$29)="",0,LOOKUP(YEAR(C766),Teuerung!$A$4:$A$29,Teuerung!$D$4:$D$29)))</f>
        <v>0.29999999999999999</v>
      </c>
      <c r="AF766" s="7">
        <f t="shared" ca="1" si="16"/>
        <v>5201.5704551841181</v>
      </c>
      <c r="AG766" s="2"/>
      <c r="AH766" s="1"/>
      <c r="AI766" s="1"/>
    </row>
    <row r="767">
      <c r="A767" s="2"/>
      <c r="B767" s="2"/>
      <c r="C767" s="3">
        <v>41214</v>
      </c>
      <c r="D767" s="1"/>
      <c r="E767" s="4" t="s">
        <v>51</v>
      </c>
      <c r="H767" s="4" t="s">
        <v>51</v>
      </c>
      <c r="K767" s="6">
        <v>0.29999999999999999</v>
      </c>
      <c r="L767" s="6">
        <v>0.29999999999999999</v>
      </c>
      <c r="M767" s="6">
        <v>2.7799999999999998</v>
      </c>
      <c r="N767" s="7">
        <v>1286</v>
      </c>
      <c r="P767" s="1">
        <v>24</v>
      </c>
      <c r="Q767" s="2" t="s">
        <v>54</v>
      </c>
      <c r="R767" s="4" t="s">
        <v>51</v>
      </c>
      <c r="T767" s="7">
        <v>651</v>
      </c>
      <c r="U767" s="8">
        <f t="shared" si="17"/>
        <v>0.12637378985822678</v>
      </c>
      <c r="W767" s="7">
        <f>IF(R767="","",(T767*(1-U767)*(1+AE767))+V767)</f>
        <v>739.34986164298266</v>
      </c>
      <c r="Z767" s="9" t="str">
        <f>IF(S767="","",(X767*(1-Y767)*(1+AE767)))</f>
        <v/>
      </c>
      <c r="AA767" s="64">
        <f>IF(Eingabe!G767="x",libCalc!A767,IF(Eingabe!H767="x",libCalc!B767,IF(Eingabe!I767="x",libCalc!C767,"")))</f>
        <v>0.089999999999999997</v>
      </c>
      <c r="AB767" s="5">
        <f>IF(AA767="","",AA767*M767)</f>
        <v>0.25019999999999998</v>
      </c>
      <c r="AC767" s="10">
        <f>IF(AA767="","",N767*1000/(AA767*1000000))</f>
        <v>14.28888888888889</v>
      </c>
      <c r="AD767" s="11">
        <f>IF(AB767="","",MAX(Z767,W767)/AB767)</f>
        <v>2955.0354182373412</v>
      </c>
      <c r="AE767" s="8">
        <f ca="1">IF(N767="","",IF(LOOKUP(YEAR(C767),Teuerung!$A$4:$A$29,Teuerung!$D$4:$D$29)="",0,LOOKUP(YEAR(C767),Teuerung!$A$4:$A$29,Teuerung!$D$4:$D$29)))</f>
        <v>0.29999999999999999</v>
      </c>
      <c r="AF767" s="7">
        <f t="shared" ca="1" si="16"/>
        <v>17744.396679431586</v>
      </c>
      <c r="AG767" s="2"/>
      <c r="AH767" s="1"/>
      <c r="AI767" s="1"/>
    </row>
    <row r="768">
      <c r="A768" s="2"/>
      <c r="B768" s="2"/>
      <c r="C768" s="3">
        <v>41214</v>
      </c>
      <c r="D768" s="1"/>
      <c r="E768" s="4" t="s">
        <v>51</v>
      </c>
      <c r="H768" s="4" t="s">
        <v>51</v>
      </c>
      <c r="K768" s="6">
        <v>0.40000000000000002</v>
      </c>
      <c r="L768" s="6">
        <v>0.40000000000000002</v>
      </c>
      <c r="M768" s="6">
        <v>6</v>
      </c>
      <c r="N768" s="7">
        <v>6940</v>
      </c>
      <c r="P768" s="1">
        <v>1</v>
      </c>
      <c r="Q768" s="2" t="s">
        <v>54</v>
      </c>
      <c r="R768" s="4" t="s">
        <v>51</v>
      </c>
      <c r="T768" s="7">
        <v>3206</v>
      </c>
      <c r="U768" s="8">
        <f t="shared" si="17"/>
        <v>0.12637378985822678</v>
      </c>
      <c r="W768" s="7">
        <f>IF(R768="","",(T768*(1-U768)*(1+AE768))+V768)</f>
        <v>3641.0993186288824</v>
      </c>
      <c r="Z768" s="9" t="str">
        <f>IF(S768="","",(X768*(1-Y768)*(1+AE768)))</f>
        <v/>
      </c>
      <c r="AA768" s="64">
        <f>IF(Eingabe!G768="x",libCalc!A768,IF(Eingabe!H768="x",libCalc!B768,IF(Eingabe!I768="x",libCalc!C768,"")))</f>
        <v>0.16000000000000003</v>
      </c>
      <c r="AB768" s="5">
        <f>IF(AA768="","",AA768*M768)</f>
        <v>0.96000000000000019</v>
      </c>
      <c r="AC768" s="10">
        <f>IF(AA768="","",N768*1000/(AA768*1000000))</f>
        <v>43.374999999999993</v>
      </c>
      <c r="AD768" s="11">
        <f>IF(AB768="","",MAX(Z768,W768)/AB768)</f>
        <v>3792.8117902384183</v>
      </c>
      <c r="AE768" s="8">
        <f ca="1">IF(N768="","",IF(LOOKUP(YEAR(C768),Teuerung!$A$4:$A$29,Teuerung!$D$4:$D$29)="",0,LOOKUP(YEAR(C768),Teuerung!$A$4:$A$29,Teuerung!$D$4:$D$29)))</f>
        <v>0.29999999999999999</v>
      </c>
      <c r="AF768" s="7">
        <f t="shared" ca="1" si="16"/>
        <v>3641.0993186288824</v>
      </c>
      <c r="AG768" s="2"/>
      <c r="AH768" s="1"/>
      <c r="AI768" s="1"/>
    </row>
    <row r="769">
      <c r="A769" s="2"/>
      <c r="B769" s="2"/>
      <c r="C769" s="3">
        <v>41214</v>
      </c>
      <c r="D769" s="1"/>
      <c r="E769" s="4" t="s">
        <v>51</v>
      </c>
      <c r="H769" s="4" t="s">
        <v>51</v>
      </c>
      <c r="K769" s="6">
        <v>0.40000000000000002</v>
      </c>
      <c r="L769" s="6">
        <v>0.40000000000000002</v>
      </c>
      <c r="M769" s="6">
        <v>6</v>
      </c>
      <c r="N769" s="7">
        <v>7676</v>
      </c>
      <c r="P769" s="1">
        <v>1</v>
      </c>
      <c r="Q769" s="2" t="s">
        <v>54</v>
      </c>
      <c r="R769" s="4" t="s">
        <v>51</v>
      </c>
      <c r="T769" s="7">
        <v>3380</v>
      </c>
      <c r="U769" s="8">
        <f t="shared" si="17"/>
        <v>0.12637378985822678</v>
      </c>
      <c r="W769" s="7">
        <f>IF(R769="","",(T769*(1-U769)*(1+AE769))+V769)</f>
        <v>3838.7135673629514</v>
      </c>
      <c r="Z769" s="9" t="str">
        <f>IF(S769="","",(X769*(1-Y769)*(1+AE769)))</f>
        <v/>
      </c>
      <c r="AA769" s="64">
        <f>IF(Eingabe!G769="x",libCalc!A769,IF(Eingabe!H769="x",libCalc!B769,IF(Eingabe!I769="x",libCalc!C769,"")))</f>
        <v>0.16000000000000003</v>
      </c>
      <c r="AB769" s="5">
        <f>IF(AA769="","",AA769*M769)</f>
        <v>0.96000000000000019</v>
      </c>
      <c r="AC769" s="10">
        <f>IF(AA769="","",N769*1000/(AA769*1000000))</f>
        <v>47.974999999999994</v>
      </c>
      <c r="AD769" s="11">
        <f>IF(AB769="","",MAX(Z769,W769)/AB769)</f>
        <v>3998.6599660030734</v>
      </c>
      <c r="AE769" s="8">
        <f ca="1">IF(N769="","",IF(LOOKUP(YEAR(C769),Teuerung!$A$4:$A$29,Teuerung!$D$4:$D$29)="",0,LOOKUP(YEAR(C769),Teuerung!$A$4:$A$29,Teuerung!$D$4:$D$29)))</f>
        <v>0.29999999999999999</v>
      </c>
      <c r="AF769" s="7">
        <f t="shared" ca="1" si="16"/>
        <v>3838.7135673629514</v>
      </c>
      <c r="AG769" s="2"/>
      <c r="AH769" s="1"/>
      <c r="AI769" s="1"/>
    </row>
    <row r="770">
      <c r="A770" s="2"/>
      <c r="B770" s="2"/>
      <c r="C770" s="3">
        <v>41214</v>
      </c>
      <c r="D770" s="1"/>
      <c r="E770" s="4" t="s">
        <v>51</v>
      </c>
      <c r="H770" s="4" t="s">
        <v>51</v>
      </c>
      <c r="K770" s="6">
        <v>0.40000000000000002</v>
      </c>
      <c r="L770" s="6">
        <v>0.40000000000000002</v>
      </c>
      <c r="M770" s="6">
        <v>6</v>
      </c>
      <c r="N770" s="7">
        <v>6284</v>
      </c>
      <c r="P770" s="1">
        <v>2</v>
      </c>
      <c r="Q770" s="2" t="s">
        <v>54</v>
      </c>
      <c r="R770" s="4" t="s">
        <v>51</v>
      </c>
      <c r="T770" s="7">
        <v>2721</v>
      </c>
      <c r="U770" s="8">
        <f t="shared" si="17"/>
        <v>0.12637378985822678</v>
      </c>
      <c r="W770" s="7">
        <f>IF(R770="","",(T770*(1-U770)*(1+AE770))+V770)</f>
        <v>3090.2779931344944</v>
      </c>
      <c r="Z770" s="9" t="str">
        <f>IF(S770="","",(X770*(1-Y770)*(1+AE770)))</f>
        <v/>
      </c>
      <c r="AA770" s="64">
        <f>IF(Eingabe!G770="x",libCalc!A770,IF(Eingabe!H770="x",libCalc!B770,IF(Eingabe!I770="x",libCalc!C770,"")))</f>
        <v>0.16000000000000003</v>
      </c>
      <c r="AB770" s="5">
        <f>IF(AA770="","",AA770*M770)</f>
        <v>0.96000000000000019</v>
      </c>
      <c r="AC770" s="10">
        <f>IF(AA770="","",N770*1000/(AA770*1000000))</f>
        <v>39.274999999999991</v>
      </c>
      <c r="AD770" s="11">
        <f>IF(AB770="","",MAX(Z770,W770)/AB770)</f>
        <v>3219.0395761817645</v>
      </c>
      <c r="AE770" s="8">
        <f ca="1">IF(N770="","",IF(LOOKUP(YEAR(C770),Teuerung!$A$4:$A$29,Teuerung!$D$4:$D$29)="",0,LOOKUP(YEAR(C770),Teuerung!$A$4:$A$29,Teuerung!$D$4:$D$29)))</f>
        <v>0.29999999999999999</v>
      </c>
      <c r="AF770" s="7">
        <f t="shared" ca="1" si="16"/>
        <v>6180.5559862689888</v>
      </c>
      <c r="AG770" s="2"/>
      <c r="AH770" s="1"/>
      <c r="AI770" s="1"/>
    </row>
    <row r="771">
      <c r="A771" s="2"/>
      <c r="B771" s="2"/>
      <c r="C771" s="3">
        <v>41214</v>
      </c>
      <c r="D771" s="1"/>
      <c r="E771" s="4" t="s">
        <v>51</v>
      </c>
      <c r="H771" s="4" t="s">
        <v>51</v>
      </c>
      <c r="K771" s="6">
        <v>0.40000000000000002</v>
      </c>
      <c r="L771" s="6">
        <v>0.40000000000000002</v>
      </c>
      <c r="M771" s="6">
        <v>6</v>
      </c>
      <c r="N771" s="7">
        <v>6473</v>
      </c>
      <c r="P771" s="1">
        <v>1</v>
      </c>
      <c r="Q771" s="2" t="s">
        <v>54</v>
      </c>
      <c r="R771" s="4" t="s">
        <v>51</v>
      </c>
      <c r="T771" s="7">
        <v>2927</v>
      </c>
      <c r="U771" s="8">
        <f t="shared" si="17"/>
        <v>0.12637378985822678</v>
      </c>
      <c r="W771" s="7">
        <f>IF(R771="","",(T771*(1-U771)*(1+AE771))+V771)</f>
        <v>3324.2350922104615</v>
      </c>
      <c r="Z771" s="9" t="str">
        <f>IF(S771="","",(X771*(1-Y771)*(1+AE771)))</f>
        <v/>
      </c>
      <c r="AA771" s="64">
        <f>IF(Eingabe!G771="x",libCalc!A771,IF(Eingabe!H771="x",libCalc!B771,IF(Eingabe!I771="x",libCalc!C771,"")))</f>
        <v>0.16000000000000003</v>
      </c>
      <c r="AB771" s="5">
        <f>IF(AA771="","",AA771*M771)</f>
        <v>0.96000000000000019</v>
      </c>
      <c r="AC771" s="10">
        <f>IF(AA771="","",N771*1000/(AA771*1000000))</f>
        <v>40.45624999999999</v>
      </c>
      <c r="AD771" s="11">
        <f>IF(AB771="","",MAX(Z771,W771)/AB771)</f>
        <v>3462.7448877192301</v>
      </c>
      <c r="AE771" s="8">
        <f ca="1">IF(N771="","",IF(LOOKUP(YEAR(C771),Teuerung!$A$4:$A$29,Teuerung!$D$4:$D$29)="",0,LOOKUP(YEAR(C771),Teuerung!$A$4:$A$29,Teuerung!$D$4:$D$29)))</f>
        <v>0.29999999999999999</v>
      </c>
      <c r="AF771" s="7">
        <f t="shared" ca="1" si="16"/>
        <v>3324.2350922104615</v>
      </c>
      <c r="AG771" s="2"/>
      <c r="AH771" s="1"/>
      <c r="AI771" s="1"/>
    </row>
    <row r="772">
      <c r="A772" s="2"/>
      <c r="B772" s="2"/>
      <c r="C772" s="3">
        <v>41214</v>
      </c>
      <c r="D772" s="1"/>
      <c r="E772" s="4" t="s">
        <v>51</v>
      </c>
      <c r="H772" s="4" t="s">
        <v>51</v>
      </c>
      <c r="K772" s="6">
        <v>0.40000000000000002</v>
      </c>
      <c r="L772" s="6">
        <v>0.40000000000000002</v>
      </c>
      <c r="M772" s="6">
        <v>6</v>
      </c>
      <c r="N772" s="7">
        <v>5243</v>
      </c>
      <c r="P772" s="1">
        <v>1</v>
      </c>
      <c r="Q772" s="2" t="s">
        <v>54</v>
      </c>
      <c r="R772" s="4" t="s">
        <v>51</v>
      </c>
      <c r="T772" s="7">
        <v>2429</v>
      </c>
      <c r="U772" s="8">
        <f t="shared" si="17"/>
        <v>0.12637378985822678</v>
      </c>
      <c r="W772" s="7">
        <f>IF(R772="","",(T772*(1-U772)*(1+AE772))+V772)</f>
        <v>2758.6494837646774</v>
      </c>
      <c r="Z772" s="9" t="str">
        <f>IF(S772="","",(X772*(1-Y772)*(1+AE772)))</f>
        <v/>
      </c>
      <c r="AA772" s="64">
        <f>IF(Eingabe!G772="x",libCalc!A772,IF(Eingabe!H772="x",libCalc!B772,IF(Eingabe!I772="x",libCalc!C772,"")))</f>
        <v>0.16000000000000003</v>
      </c>
      <c r="AB772" s="5">
        <f>IF(AA772="","",AA772*M772)</f>
        <v>0.96000000000000019</v>
      </c>
      <c r="AC772" s="10">
        <f>IF(AA772="","",N772*1000/(AA772*1000000))</f>
        <v>32.768749999999997</v>
      </c>
      <c r="AD772" s="11">
        <f>IF(AB772="","",MAX(Z772,W772)/AB772)</f>
        <v>2873.5932122548716</v>
      </c>
      <c r="AE772" s="8">
        <f ca="1">IF(N772="","",IF(LOOKUP(YEAR(C772),Teuerung!$A$4:$A$29,Teuerung!$D$4:$D$29)="",0,LOOKUP(YEAR(C772),Teuerung!$A$4:$A$29,Teuerung!$D$4:$D$29)))</f>
        <v>0.29999999999999999</v>
      </c>
      <c r="AF772" s="7">
        <f t="shared" ca="1" si="16"/>
        <v>2758.6494837646774</v>
      </c>
      <c r="AG772" s="2"/>
      <c r="AH772" s="1"/>
      <c r="AI772" s="1"/>
    </row>
    <row r="773">
      <c r="A773" s="2"/>
      <c r="B773" s="2"/>
      <c r="C773" s="3">
        <v>41214</v>
      </c>
      <c r="D773" s="1"/>
      <c r="E773" s="4" t="s">
        <v>51</v>
      </c>
      <c r="H773" s="4" t="s">
        <v>51</v>
      </c>
      <c r="K773" s="6">
        <v>0.40000000000000002</v>
      </c>
      <c r="L773" s="6">
        <v>0.40000000000000002</v>
      </c>
      <c r="M773" s="6">
        <v>6</v>
      </c>
      <c r="N773" s="7">
        <v>5088</v>
      </c>
      <c r="P773" s="1">
        <v>2</v>
      </c>
      <c r="Q773" s="2" t="s">
        <v>54</v>
      </c>
      <c r="R773" s="4" t="s">
        <v>51</v>
      </c>
      <c r="T773" s="7">
        <v>2520</v>
      </c>
      <c r="U773" s="8">
        <f t="shared" si="17"/>
        <v>0.12637378985822678</v>
      </c>
      <c r="W773" s="7">
        <f>IF(R773="","",(T773*(1-U773)*(1+AE773))+V773)</f>
        <v>2861.9994644244493</v>
      </c>
      <c r="Z773" s="9" t="str">
        <f>IF(S773="","",(X773*(1-Y773)*(1+AE773)))</f>
        <v/>
      </c>
      <c r="AA773" s="64">
        <f>IF(Eingabe!G773="x",libCalc!A773,IF(Eingabe!H773="x",libCalc!B773,IF(Eingabe!I773="x",libCalc!C773,"")))</f>
        <v>0.16000000000000003</v>
      </c>
      <c r="AB773" s="5">
        <f>IF(AA773="","",AA773*M773)</f>
        <v>0.96000000000000019</v>
      </c>
      <c r="AC773" s="10">
        <f>IF(AA773="","",N773*1000/(AA773*1000000))</f>
        <v>31.799999999999994</v>
      </c>
      <c r="AD773" s="11">
        <f>IF(AB773="","",MAX(Z773,W773)/AB773)</f>
        <v>2981.2494421088008</v>
      </c>
      <c r="AE773" s="8">
        <f ca="1">IF(N773="","",IF(LOOKUP(YEAR(C773),Teuerung!$A$4:$A$29,Teuerung!$D$4:$D$29)="",0,LOOKUP(YEAR(C773),Teuerung!$A$4:$A$29,Teuerung!$D$4:$D$29)))</f>
        <v>0.29999999999999999</v>
      </c>
      <c r="AF773" s="7">
        <f t="shared" ca="1" si="16"/>
        <v>5723.9989288488987</v>
      </c>
      <c r="AG773" s="2"/>
      <c r="AH773" s="1"/>
      <c r="AI773" s="1"/>
    </row>
    <row r="774">
      <c r="A774" s="2"/>
      <c r="B774" s="2"/>
      <c r="C774" s="3">
        <v>41241</v>
      </c>
      <c r="D774" s="1"/>
      <c r="E774" s="4" t="s">
        <v>51</v>
      </c>
      <c r="H774" s="4" t="s">
        <v>51</v>
      </c>
      <c r="K774" s="6">
        <v>0.20000000000000001</v>
      </c>
      <c r="L774" s="6">
        <v>0.20000000000000001</v>
      </c>
      <c r="M774" s="6">
        <v>2.6349999999999998</v>
      </c>
      <c r="N774" s="7">
        <v>1400</v>
      </c>
      <c r="P774" s="1">
        <v>15</v>
      </c>
      <c r="Q774" s="2" t="s">
        <v>56</v>
      </c>
      <c r="R774" s="4" t="s">
        <v>51</v>
      </c>
      <c r="T774" s="7">
        <v>320</v>
      </c>
      <c r="U774" s="8">
        <v>0.19184599999999999</v>
      </c>
      <c r="W774" s="7">
        <f>IF(R774="","",(T774*(1-U774)*(1+AE774))+V774)</f>
        <v>336.19206400000002</v>
      </c>
      <c r="Z774" s="9" t="str">
        <f>IF(S774="","",(X774*(1-Y774)*(1+AE774)))</f>
        <v/>
      </c>
      <c r="AA774" s="64">
        <f>IF(Eingabe!G774="x",libCalc!A774,IF(Eingabe!H774="x",libCalc!B774,IF(Eingabe!I774="x",libCalc!C774,"")))</f>
        <v>0.040000000000000008</v>
      </c>
      <c r="AB774" s="5">
        <f>IF(AA774="","",AA774*M774)</f>
        <v>0.10540000000000001</v>
      </c>
      <c r="AC774" s="10">
        <f>IF(AA774="","",N774*1000/(AA774*1000000))</f>
        <v>34.999999999999993</v>
      </c>
      <c r="AD774" s="11">
        <f>IF(AB774="","",MAX(Z774,W774)/AB774)</f>
        <v>3189.6780265654647</v>
      </c>
      <c r="AE774" s="8">
        <f ca="1">IF(N774="","",IF(LOOKUP(YEAR(C774),Teuerung!$A$4:$A$29,Teuerung!$D$4:$D$29)="",0,LOOKUP(YEAR(C774),Teuerung!$A$4:$A$29,Teuerung!$D$4:$D$29)))</f>
        <v>0.29999999999999999</v>
      </c>
      <c r="AF774" s="7">
        <f t="shared" ca="1" si="16"/>
        <v>5042.8809600000004</v>
      </c>
      <c r="AG774" s="2"/>
      <c r="AH774" s="1"/>
      <c r="AI774" s="1"/>
    </row>
    <row r="775">
      <c r="A775" s="2"/>
      <c r="B775" s="2"/>
      <c r="C775" s="3">
        <v>41241</v>
      </c>
      <c r="D775" s="1"/>
      <c r="E775" s="4" t="s">
        <v>51</v>
      </c>
      <c r="H775" s="4" t="s">
        <v>51</v>
      </c>
      <c r="K775" s="6">
        <v>0.20000000000000001</v>
      </c>
      <c r="L775" s="6">
        <v>0.20000000000000001</v>
      </c>
      <c r="M775" s="6">
        <v>2.6349999999999998</v>
      </c>
      <c r="N775" s="7">
        <v>1400</v>
      </c>
      <c r="P775" s="1">
        <v>2</v>
      </c>
      <c r="Q775" s="2" t="s">
        <v>56</v>
      </c>
      <c r="R775" s="4" t="s">
        <v>51</v>
      </c>
      <c r="T775" s="7">
        <v>320</v>
      </c>
      <c r="U775" s="8">
        <v>0.19184599999999999</v>
      </c>
      <c r="W775" s="7">
        <f>IF(R775="","",(T775*(1-U775)*(1+AE775))+V775)</f>
        <v>336.19206400000002</v>
      </c>
      <c r="Z775" s="9" t="str">
        <f>IF(S775="","",(X775*(1-Y775)*(1+AE775)))</f>
        <v/>
      </c>
      <c r="AA775" s="64">
        <f>IF(Eingabe!G775="x",libCalc!A775,IF(Eingabe!H775="x",libCalc!B775,IF(Eingabe!I775="x",libCalc!C775,"")))</f>
        <v>0.040000000000000008</v>
      </c>
      <c r="AB775" s="5">
        <f>IF(AA775="","",AA775*M775)</f>
        <v>0.10540000000000001</v>
      </c>
      <c r="AC775" s="10">
        <f>IF(AA775="","",N775*1000/(AA775*1000000))</f>
        <v>34.999999999999993</v>
      </c>
      <c r="AD775" s="11">
        <f>IF(AB775="","",MAX(Z775,W775)/AB775)</f>
        <v>3189.6780265654647</v>
      </c>
      <c r="AE775" s="8">
        <f ca="1">IF(N775="","",IF(LOOKUP(YEAR(C775),Teuerung!$A$4:$A$29,Teuerung!$D$4:$D$29)="",0,LOOKUP(YEAR(C775),Teuerung!$A$4:$A$29,Teuerung!$D$4:$D$29)))</f>
        <v>0.29999999999999999</v>
      </c>
      <c r="AF775" s="7">
        <f t="shared" ca="1" si="16"/>
        <v>672.38412800000003</v>
      </c>
      <c r="AG775" s="2"/>
      <c r="AH775" s="1"/>
      <c r="AI775" s="1"/>
    </row>
    <row r="776">
      <c r="A776" s="2"/>
      <c r="B776" s="2"/>
      <c r="C776" s="3">
        <v>41241</v>
      </c>
      <c r="D776" s="1"/>
      <c r="E776" s="4" t="s">
        <v>51</v>
      </c>
      <c r="H776" s="4" t="s">
        <v>51</v>
      </c>
      <c r="K776" s="6">
        <v>0.20000000000000001</v>
      </c>
      <c r="L776" s="6">
        <v>0.20000000000000001</v>
      </c>
      <c r="M776" s="6">
        <v>2.5750000000000002</v>
      </c>
      <c r="N776" s="7">
        <v>1050</v>
      </c>
      <c r="P776" s="1">
        <v>15</v>
      </c>
      <c r="Q776" s="2" t="s">
        <v>56</v>
      </c>
      <c r="R776" s="4" t="s">
        <v>51</v>
      </c>
      <c r="T776" s="7">
        <v>293</v>
      </c>
      <c r="U776" s="8">
        <v>0.19184599999999999</v>
      </c>
      <c r="W776" s="7">
        <f>IF(R776="","",(T776*(1-U776)*(1+AE776))+V776)</f>
        <v>307.82585860000006</v>
      </c>
      <c r="Z776" s="9" t="str">
        <f>IF(S776="","",(X776*(1-Y776)*(1+AE776)))</f>
        <v/>
      </c>
      <c r="AA776" s="64">
        <f>IF(Eingabe!G776="x",libCalc!A776,IF(Eingabe!H776="x",libCalc!B776,IF(Eingabe!I776="x",libCalc!C776,"")))</f>
        <v>0.040000000000000008</v>
      </c>
      <c r="AB776" s="5">
        <f>IF(AA776="","",AA776*M776)</f>
        <v>0.10300000000000002</v>
      </c>
      <c r="AC776" s="10">
        <f>IF(AA776="","",N776*1000/(AA776*1000000))</f>
        <v>26.249999999999996</v>
      </c>
      <c r="AD776" s="11">
        <f>IF(AB776="","",MAX(Z776,W776)/AB776)</f>
        <v>2988.6005689320386</v>
      </c>
      <c r="AE776" s="8">
        <f ca="1">IF(N776="","",IF(LOOKUP(YEAR(C776),Teuerung!$A$4:$A$29,Teuerung!$D$4:$D$29)="",0,LOOKUP(YEAR(C776),Teuerung!$A$4:$A$29,Teuerung!$D$4:$D$29)))</f>
        <v>0.29999999999999999</v>
      </c>
      <c r="AF776" s="7">
        <f t="shared" ca="1" si="16"/>
        <v>4617.3878790000008</v>
      </c>
      <c r="AG776" s="2"/>
      <c r="AH776" s="1"/>
      <c r="AI776" s="1"/>
    </row>
    <row r="777">
      <c r="A777" s="2"/>
      <c r="B777" s="2"/>
      <c r="C777" s="3">
        <v>41241</v>
      </c>
      <c r="D777" s="1"/>
      <c r="E777" s="4" t="s">
        <v>51</v>
      </c>
      <c r="H777" s="4" t="s">
        <v>51</v>
      </c>
      <c r="K777" s="6">
        <v>0.20000000000000001</v>
      </c>
      <c r="L777" s="6">
        <v>0.20000000000000001</v>
      </c>
      <c r="M777" s="6">
        <v>2.6000000000000001</v>
      </c>
      <c r="N777" s="7">
        <v>1050</v>
      </c>
      <c r="P777" s="1">
        <v>2</v>
      </c>
      <c r="Q777" s="2" t="s">
        <v>56</v>
      </c>
      <c r="R777" s="4" t="s">
        <v>51</v>
      </c>
      <c r="T777" s="7">
        <v>286</v>
      </c>
      <c r="U777" s="8">
        <v>0.19184599999999999</v>
      </c>
      <c r="W777" s="7">
        <f>IF(R777="","",(T777*(1-U777)*(1+AE777))+V777)</f>
        <v>300.47165720000004</v>
      </c>
      <c r="Z777" s="9" t="str">
        <f>IF(S777="","",(X777*(1-Y777)*(1+AE777)))</f>
        <v/>
      </c>
      <c r="AA777" s="64">
        <f>IF(Eingabe!G777="x",libCalc!A777,IF(Eingabe!H777="x",libCalc!B777,IF(Eingabe!I777="x",libCalc!C777,"")))</f>
        <v>0.040000000000000008</v>
      </c>
      <c r="AB777" s="5">
        <f>IF(AA777="","",AA777*M777)</f>
        <v>0.10400000000000002</v>
      </c>
      <c r="AC777" s="10">
        <f>IF(AA777="","",N777*1000/(AA777*1000000))</f>
        <v>26.249999999999996</v>
      </c>
      <c r="AD777" s="11">
        <f>IF(AB777="","",MAX(Z777,W777)/AB777)</f>
        <v>2889.1505499999998</v>
      </c>
      <c r="AE777" s="8">
        <f ca="1">IF(N777="","",IF(LOOKUP(YEAR(C777),Teuerung!$A$4:$A$29,Teuerung!$D$4:$D$29)="",0,LOOKUP(YEAR(C777),Teuerung!$A$4:$A$29,Teuerung!$D$4:$D$29)))</f>
        <v>0.29999999999999999</v>
      </c>
      <c r="AF777" s="7">
        <f t="shared" ca="1" si="16"/>
        <v>600.94331440000008</v>
      </c>
      <c r="AG777" s="2"/>
      <c r="AH777" s="1"/>
      <c r="AI777" s="1"/>
    </row>
    <row r="778">
      <c r="A778" s="2"/>
      <c r="B778" s="2"/>
      <c r="C778" s="3">
        <v>41241</v>
      </c>
      <c r="D778" s="1"/>
      <c r="E778" s="4" t="s">
        <v>51</v>
      </c>
      <c r="H778" s="4" t="s">
        <v>51</v>
      </c>
      <c r="K778" s="6">
        <v>0.20000000000000001</v>
      </c>
      <c r="L778" s="6">
        <v>0.20000000000000001</v>
      </c>
      <c r="M778" s="6">
        <v>2.8799999999999999</v>
      </c>
      <c r="N778" s="7">
        <v>1400</v>
      </c>
      <c r="P778" s="1">
        <v>6</v>
      </c>
      <c r="Q778" s="2" t="s">
        <v>56</v>
      </c>
      <c r="R778" s="4" t="s">
        <v>51</v>
      </c>
      <c r="T778" s="7">
        <v>334</v>
      </c>
      <c r="U778" s="8">
        <v>0.19184599999999999</v>
      </c>
      <c r="W778" s="7">
        <f>IF(R778="","",(T778*(1-U778)*(1+AE778))+V778)</f>
        <v>350.90046680000006</v>
      </c>
      <c r="Z778" s="9" t="str">
        <f>IF(S778="","",(X778*(1-Y778)*(1+AE778)))</f>
        <v/>
      </c>
      <c r="AA778" s="64">
        <f>IF(Eingabe!G778="x",libCalc!A778,IF(Eingabe!H778="x",libCalc!B778,IF(Eingabe!I778="x",libCalc!C778,"")))</f>
        <v>0.040000000000000008</v>
      </c>
      <c r="AB778" s="5">
        <f>IF(AA778="","",AA778*M778)</f>
        <v>0.11520000000000002</v>
      </c>
      <c r="AC778" s="10">
        <f>IF(AA778="","",N778*1000/(AA778*1000000))</f>
        <v>34.999999999999993</v>
      </c>
      <c r="AD778" s="11">
        <f>IF(AB778="","",MAX(Z778,W778)/AB778)</f>
        <v>3046.0109965277775</v>
      </c>
      <c r="AE778" s="8">
        <f ca="1">IF(N778="","",IF(LOOKUP(YEAR(C778),Teuerung!$A$4:$A$29,Teuerung!$D$4:$D$29)="",0,LOOKUP(YEAR(C778),Teuerung!$A$4:$A$29,Teuerung!$D$4:$D$29)))</f>
        <v>0.29999999999999999</v>
      </c>
      <c r="AF778" s="7">
        <f t="shared" ca="1" si="16"/>
        <v>2105.4028008000005</v>
      </c>
      <c r="AG778" s="2"/>
      <c r="AH778" s="1"/>
      <c r="AI778" s="1"/>
    </row>
    <row r="779">
      <c r="A779" s="2"/>
      <c r="B779" s="2"/>
      <c r="C779" s="3">
        <v>41241</v>
      </c>
      <c r="D779" s="1"/>
      <c r="E779" s="4" t="s">
        <v>51</v>
      </c>
      <c r="H779" s="4" t="s">
        <v>51</v>
      </c>
      <c r="K779" s="6">
        <v>0.20000000000000001</v>
      </c>
      <c r="L779" s="6">
        <v>0.20000000000000001</v>
      </c>
      <c r="M779" s="6">
        <v>2.665</v>
      </c>
      <c r="N779" s="7">
        <v>1050</v>
      </c>
      <c r="P779" s="1">
        <v>2</v>
      </c>
      <c r="Q779" s="2" t="s">
        <v>56</v>
      </c>
      <c r="R779" s="4" t="s">
        <v>51</v>
      </c>
      <c r="T779" s="7">
        <v>299</v>
      </c>
      <c r="U779" s="8">
        <v>0.19184599999999999</v>
      </c>
      <c r="W779" s="7">
        <f>IF(R779="","",(T779*(1-U779)*(1+AE779))+V779)</f>
        <v>314.12945980000001</v>
      </c>
      <c r="Z779" s="9" t="str">
        <f>IF(S779="","",(X779*(1-Y779)*(1+AE779)))</f>
        <v/>
      </c>
      <c r="AA779" s="64">
        <f>IF(Eingabe!G779="x",libCalc!A779,IF(Eingabe!H779="x",libCalc!B779,IF(Eingabe!I779="x",libCalc!C779,"")))</f>
        <v>0.040000000000000008</v>
      </c>
      <c r="AB779" s="5">
        <f>IF(AA779="","",AA779*M779)</f>
        <v>0.10660000000000003</v>
      </c>
      <c r="AC779" s="10">
        <f>IF(AA779="","",N779*1000/(AA779*1000000))</f>
        <v>26.249999999999996</v>
      </c>
      <c r="AD779" s="11">
        <f>IF(AB779="","",MAX(Z779,W779)/AB779)</f>
        <v>2946.8054390243897</v>
      </c>
      <c r="AE779" s="8">
        <f ca="1">IF(N779="","",IF(LOOKUP(YEAR(C779),Teuerung!$A$4:$A$29,Teuerung!$D$4:$D$29)="",0,LOOKUP(YEAR(C779),Teuerung!$A$4:$A$29,Teuerung!$D$4:$D$29)))</f>
        <v>0.29999999999999999</v>
      </c>
      <c r="AF779" s="7">
        <f t="shared" ca="1" si="16"/>
        <v>628.25891960000001</v>
      </c>
      <c r="AG779" s="2"/>
      <c r="AH779" s="1"/>
      <c r="AI779" s="1"/>
    </row>
    <row r="780">
      <c r="A780" s="2"/>
      <c r="B780" s="2"/>
      <c r="C780" s="3">
        <v>41241</v>
      </c>
      <c r="D780" s="1"/>
      <c r="E780" s="4" t="s">
        <v>51</v>
      </c>
      <c r="H780" s="4" t="s">
        <v>51</v>
      </c>
      <c r="K780" s="6">
        <v>0.20000000000000001</v>
      </c>
      <c r="L780" s="6">
        <v>0.20000000000000001</v>
      </c>
      <c r="M780" s="6">
        <v>2.9249999999999998</v>
      </c>
      <c r="N780" s="7">
        <v>1400</v>
      </c>
      <c r="P780" s="1">
        <v>2</v>
      </c>
      <c r="Q780" s="2" t="s">
        <v>56</v>
      </c>
      <c r="R780" s="4" t="s">
        <v>51</v>
      </c>
      <c r="T780" s="7">
        <v>335</v>
      </c>
      <c r="U780" s="8">
        <v>0.19184599999999999</v>
      </c>
      <c r="W780" s="7">
        <f>IF(R780="","",(T780*(1-U780)*(1+AE780))+V780)</f>
        <v>351.95106700000008</v>
      </c>
      <c r="Z780" s="9" t="str">
        <f>IF(S780="","",(X780*(1-Y780)*(1+AE780)))</f>
        <v/>
      </c>
      <c r="AA780" s="64">
        <f>IF(Eingabe!G780="x",libCalc!A780,IF(Eingabe!H780="x",libCalc!B780,IF(Eingabe!I780="x",libCalc!C780,"")))</f>
        <v>0.040000000000000008</v>
      </c>
      <c r="AB780" s="5">
        <f>IF(AA780="","",AA780*M780)</f>
        <v>0.11700000000000002</v>
      </c>
      <c r="AC780" s="10">
        <f>IF(AA780="","",N780*1000/(AA780*1000000))</f>
        <v>34.999999999999993</v>
      </c>
      <c r="AD780" s="11">
        <f>IF(AB780="","",MAX(Z780,W780)/AB780)</f>
        <v>3008.1287777777779</v>
      </c>
      <c r="AE780" s="8">
        <f ca="1">IF(N780="","",IF(LOOKUP(YEAR(C780),Teuerung!$A$4:$A$29,Teuerung!$D$4:$D$29)="",0,LOOKUP(YEAR(C780),Teuerung!$A$4:$A$29,Teuerung!$D$4:$D$29)))</f>
        <v>0.29999999999999999</v>
      </c>
      <c r="AF780" s="7">
        <f t="shared" ca="1" si="16"/>
        <v>703.90213400000016</v>
      </c>
      <c r="AG780" s="2"/>
      <c r="AH780" s="1"/>
      <c r="AI780" s="1"/>
    </row>
    <row r="781">
      <c r="A781" s="2"/>
      <c r="B781" s="2"/>
      <c r="C781" s="3">
        <v>41241</v>
      </c>
      <c r="D781" s="1"/>
      <c r="E781" s="4" t="s">
        <v>51</v>
      </c>
      <c r="H781" s="4" t="s">
        <v>51</v>
      </c>
      <c r="K781" s="6">
        <v>0.20000000000000001</v>
      </c>
      <c r="L781" s="6">
        <v>0.20000000000000001</v>
      </c>
      <c r="M781" s="6">
        <v>2.52</v>
      </c>
      <c r="N781" s="7">
        <v>700</v>
      </c>
      <c r="P781" s="1">
        <v>5</v>
      </c>
      <c r="Q781" s="2" t="s">
        <v>56</v>
      </c>
      <c r="R781" s="4" t="s">
        <v>51</v>
      </c>
      <c r="T781" s="7">
        <v>290</v>
      </c>
      <c r="U781" s="8">
        <v>0.19184599999999999</v>
      </c>
      <c r="W781" s="7">
        <f>IF(R781="","",(T781*(1-U781)*(1+AE781))+V781)</f>
        <v>304.674058</v>
      </c>
      <c r="Z781" s="9" t="str">
        <f>IF(S781="","",(X781*(1-Y781)*(1+AE781)))</f>
        <v/>
      </c>
      <c r="AA781" s="64">
        <f>IF(Eingabe!G781="x",libCalc!A781,IF(Eingabe!H781="x",libCalc!B781,IF(Eingabe!I781="x",libCalc!C781,"")))</f>
        <v>0.040000000000000008</v>
      </c>
      <c r="AB781" s="5">
        <f>IF(AA781="","",AA781*M781)</f>
        <v>0.10080000000000001</v>
      </c>
      <c r="AC781" s="10">
        <f>IF(AA781="","",N781*1000/(AA781*1000000))</f>
        <v>17.499999999999996</v>
      </c>
      <c r="AD781" s="11">
        <f>IF(AB781="","",MAX(Z781,W781)/AB781)</f>
        <v>3022.5600992063487</v>
      </c>
      <c r="AE781" s="8">
        <f ca="1">IF(N781="","",IF(LOOKUP(YEAR(C781),Teuerung!$A$4:$A$29,Teuerung!$D$4:$D$29)="",0,LOOKUP(YEAR(C781),Teuerung!$A$4:$A$29,Teuerung!$D$4:$D$29)))</f>
        <v>0.29999999999999999</v>
      </c>
      <c r="AF781" s="7">
        <f t="shared" ca="1" si="16"/>
        <v>1523.3702900000001</v>
      </c>
      <c r="AG781" s="2"/>
      <c r="AH781" s="1"/>
      <c r="AI781" s="1"/>
    </row>
    <row r="782">
      <c r="A782" s="2"/>
      <c r="B782" s="2"/>
      <c r="C782" s="3">
        <v>41241</v>
      </c>
      <c r="D782" s="1"/>
      <c r="E782" s="4" t="s">
        <v>51</v>
      </c>
      <c r="H782" s="4" t="s">
        <v>51</v>
      </c>
      <c r="K782" s="6">
        <v>0.20000000000000001</v>
      </c>
      <c r="L782" s="6">
        <v>0.20000000000000001</v>
      </c>
      <c r="M782" s="6">
        <v>2.4199999999999999</v>
      </c>
      <c r="N782" s="7">
        <v>700</v>
      </c>
      <c r="P782" s="1">
        <v>5</v>
      </c>
      <c r="Q782" s="2" t="s">
        <v>56</v>
      </c>
      <c r="R782" s="4" t="s">
        <v>51</v>
      </c>
      <c r="T782" s="7">
        <v>286</v>
      </c>
      <c r="U782" s="8">
        <v>0.19184599999999999</v>
      </c>
      <c r="W782" s="7">
        <f>IF(R782="","",(T782*(1-U782)*(1+AE782))+V782)</f>
        <v>300.47165720000004</v>
      </c>
      <c r="Z782" s="9" t="str">
        <f>IF(S782="","",(X782*(1-Y782)*(1+AE782)))</f>
        <v/>
      </c>
      <c r="AA782" s="64">
        <f>IF(Eingabe!G782="x",libCalc!A782,IF(Eingabe!H782="x",libCalc!B782,IF(Eingabe!I782="x",libCalc!C782,"")))</f>
        <v>0.040000000000000008</v>
      </c>
      <c r="AB782" s="5">
        <f>IF(AA782="","",AA782*M782)</f>
        <v>0.096800000000000011</v>
      </c>
      <c r="AC782" s="10">
        <f>IF(AA782="","",N782*1000/(AA782*1000000))</f>
        <v>17.499999999999996</v>
      </c>
      <c r="AD782" s="11">
        <f>IF(AB782="","",MAX(Z782,W782)/AB782)</f>
        <v>3104.0460454545455</v>
      </c>
      <c r="AE782" s="8">
        <f ca="1">IF(N782="","",IF(LOOKUP(YEAR(C782),Teuerung!$A$4:$A$29,Teuerung!$D$4:$D$29)="",0,LOOKUP(YEAR(C782),Teuerung!$A$4:$A$29,Teuerung!$D$4:$D$29)))</f>
        <v>0.29999999999999999</v>
      </c>
      <c r="AF782" s="7">
        <f t="shared" ca="1" si="16"/>
        <v>1502.3582860000001</v>
      </c>
      <c r="AG782" s="2"/>
      <c r="AH782" s="1"/>
      <c r="AI782" s="1"/>
    </row>
    <row r="783">
      <c r="A783" s="2"/>
      <c r="B783" s="2"/>
      <c r="C783" s="3">
        <v>41241</v>
      </c>
      <c r="D783" s="1"/>
      <c r="E783" s="4" t="s">
        <v>51</v>
      </c>
      <c r="H783" s="4" t="s">
        <v>51</v>
      </c>
      <c r="K783" s="6">
        <v>0.20000000000000001</v>
      </c>
      <c r="L783" s="6">
        <v>0.20000000000000001</v>
      </c>
      <c r="M783" s="6">
        <v>2.6850000000000001</v>
      </c>
      <c r="N783" s="7">
        <v>700</v>
      </c>
      <c r="P783" s="1">
        <v>3</v>
      </c>
      <c r="Q783" s="2" t="s">
        <v>56</v>
      </c>
      <c r="R783" s="4" t="s">
        <v>51</v>
      </c>
      <c r="T783" s="7">
        <v>300</v>
      </c>
      <c r="U783" s="8">
        <v>0.19184599999999999</v>
      </c>
      <c r="W783" s="7">
        <f>IF(R783="","",(T783*(1-U783)*(1+AE783))+V783)</f>
        <v>315.18006000000003</v>
      </c>
      <c r="Z783" s="9" t="str">
        <f>IF(S783="","",(X783*(1-Y783)*(1+AE783)))</f>
        <v/>
      </c>
      <c r="AA783" s="64">
        <f>IF(Eingabe!G783="x",libCalc!A783,IF(Eingabe!H783="x",libCalc!B783,IF(Eingabe!I783="x",libCalc!C783,"")))</f>
        <v>0.040000000000000008</v>
      </c>
      <c r="AB783" s="5">
        <f>IF(AA783="","",AA783*M783)</f>
        <v>0.10740000000000002</v>
      </c>
      <c r="AC783" s="10">
        <f>IF(AA783="","",N783*1000/(AA783*1000000))</f>
        <v>17.499999999999996</v>
      </c>
      <c r="AD783" s="11">
        <f>IF(AB783="","",MAX(Z783,W783)/AB783)</f>
        <v>2934.6374301675974</v>
      </c>
      <c r="AE783" s="8">
        <f ca="1">IF(N783="","",IF(LOOKUP(YEAR(C783),Teuerung!$A$4:$A$29,Teuerung!$D$4:$D$29)="",0,LOOKUP(YEAR(C783),Teuerung!$A$4:$A$29,Teuerung!$D$4:$D$29)))</f>
        <v>0.29999999999999999</v>
      </c>
      <c r="AF783" s="7">
        <f t="shared" ca="1" si="16"/>
        <v>945.54018000000008</v>
      </c>
      <c r="AG783" s="2"/>
      <c r="AH783" s="1"/>
      <c r="AI783" s="1"/>
    </row>
    <row r="784">
      <c r="A784" s="2"/>
      <c r="B784" s="2"/>
      <c r="C784" s="3">
        <v>41241</v>
      </c>
      <c r="D784" s="1"/>
      <c r="E784" s="4" t="s">
        <v>51</v>
      </c>
      <c r="H784" s="4" t="s">
        <v>51</v>
      </c>
      <c r="K784" s="6">
        <v>0.20000000000000001</v>
      </c>
      <c r="L784" s="6">
        <v>0.20000000000000001</v>
      </c>
      <c r="M784" s="6">
        <v>2.5600000000000001</v>
      </c>
      <c r="N784" s="7">
        <v>700</v>
      </c>
      <c r="P784" s="1">
        <v>2</v>
      </c>
      <c r="Q784" s="2" t="s">
        <v>56</v>
      </c>
      <c r="R784" s="4" t="s">
        <v>51</v>
      </c>
      <c r="T784" s="7">
        <v>293</v>
      </c>
      <c r="U784" s="8">
        <v>0.19184599999999999</v>
      </c>
      <c r="W784" s="7">
        <f>IF(R784="","",(T784*(1-U784)*(1+AE784))+V784)</f>
        <v>307.82585860000006</v>
      </c>
      <c r="Z784" s="9" t="str">
        <f>IF(S784="","",(X784*(1-Y784)*(1+AE784)))</f>
        <v/>
      </c>
      <c r="AA784" s="64">
        <f>IF(Eingabe!G784="x",libCalc!A784,IF(Eingabe!H784="x",libCalc!B784,IF(Eingabe!I784="x",libCalc!C784,"")))</f>
        <v>0.040000000000000008</v>
      </c>
      <c r="AB784" s="5">
        <f>IF(AA784="","",AA784*M784)</f>
        <v>0.10240000000000002</v>
      </c>
      <c r="AC784" s="10">
        <f>IF(AA784="","",N784*1000/(AA784*1000000))</f>
        <v>17.499999999999996</v>
      </c>
      <c r="AD784" s="11">
        <f>IF(AB784="","",MAX(Z784,W784)/AB784)</f>
        <v>3006.1119003906251</v>
      </c>
      <c r="AE784" s="8">
        <f ca="1">IF(N784="","",IF(LOOKUP(YEAR(C784),Teuerung!$A$4:$A$29,Teuerung!$D$4:$D$29)="",0,LOOKUP(YEAR(C784),Teuerung!$A$4:$A$29,Teuerung!$D$4:$D$29)))</f>
        <v>0.29999999999999999</v>
      </c>
      <c r="AF784" s="7">
        <f t="shared" ca="1" si="16"/>
        <v>615.65171720000012</v>
      </c>
      <c r="AG784" s="2"/>
      <c r="AH784" s="1"/>
      <c r="AI784" s="1"/>
    </row>
    <row r="785">
      <c r="A785" s="2"/>
      <c r="B785" s="2"/>
      <c r="C785" s="3">
        <v>40150</v>
      </c>
      <c r="D785" s="1"/>
      <c r="E785" s="4" t="s">
        <v>51</v>
      </c>
      <c r="H785" s="4" t="s">
        <v>51</v>
      </c>
      <c r="K785" s="6">
        <v>0.23000000000000001</v>
      </c>
      <c r="L785" s="6">
        <v>0.5</v>
      </c>
      <c r="M785" s="6">
        <v>2.9300000000000002</v>
      </c>
      <c r="N785" s="7">
        <v>2300</v>
      </c>
      <c r="P785" s="1">
        <v>14</v>
      </c>
      <c r="Q785" s="2" t="s">
        <v>53</v>
      </c>
      <c r="R785" s="4" t="s">
        <v>51</v>
      </c>
      <c r="T785" s="7">
        <v>680</v>
      </c>
      <c r="U785" s="8">
        <v>0.20000000000000001</v>
      </c>
      <c r="W785" s="7">
        <f>IF(R785="","",(T785*(1-U785)*(1+AE785))+V785)</f>
        <v>707.20000000000005</v>
      </c>
      <c r="Z785" s="9" t="str">
        <f>IF(S785="","",(X785*(1-Y785)*(1+AE785)))</f>
        <v/>
      </c>
      <c r="AA785" s="64">
        <f>IF(Eingabe!G785="x",libCalc!A785,IF(Eingabe!H785="x",libCalc!B785,IF(Eingabe!I785="x",libCalc!C785,"")))</f>
        <v>0.115</v>
      </c>
      <c r="AB785" s="5">
        <f>IF(AA785="","",AA785*M785)</f>
        <v>0.33695000000000003</v>
      </c>
      <c r="AC785" s="10">
        <f>IF(AA785="","",N785*1000/(AA785*1000000))</f>
        <v>20</v>
      </c>
      <c r="AD785" s="11">
        <f>IF(AB785="","",MAX(Z785,W785)/AB785)</f>
        <v>2098.8277192461787</v>
      </c>
      <c r="AE785" s="8">
        <f ca="1">IF(N785="","",IF(LOOKUP(YEAR(C785),Teuerung!$A$4:$A$29,Teuerung!$D$4:$D$29)="",0,LOOKUP(YEAR(C785),Teuerung!$A$4:$A$29,Teuerung!$D$4:$D$29)))</f>
        <v>0.29999999999999999</v>
      </c>
      <c r="AF785" s="7">
        <f t="shared" ca="1" si="16"/>
        <v>9900.8000000000011</v>
      </c>
      <c r="AG785" s="2"/>
      <c r="AH785" s="1"/>
      <c r="AI785" s="1"/>
    </row>
    <row r="786">
      <c r="A786" s="2"/>
      <c r="B786" s="2"/>
      <c r="C786" s="3">
        <v>40150</v>
      </c>
      <c r="D786" s="1"/>
      <c r="E786" s="4" t="s">
        <v>51</v>
      </c>
      <c r="H786" s="4" t="s">
        <v>51</v>
      </c>
      <c r="K786" s="6">
        <v>0.23000000000000001</v>
      </c>
      <c r="L786" s="6">
        <v>0.5</v>
      </c>
      <c r="M786" s="6">
        <v>2.9300000000000002</v>
      </c>
      <c r="N786" s="7">
        <v>1400</v>
      </c>
      <c r="P786" s="1">
        <v>5</v>
      </c>
      <c r="Q786" s="2" t="s">
        <v>53</v>
      </c>
      <c r="R786" s="4" t="s">
        <v>51</v>
      </c>
      <c r="T786" s="7">
        <v>680</v>
      </c>
      <c r="U786" s="8">
        <v>0.20000000000000001</v>
      </c>
      <c r="W786" s="7">
        <f>IF(R786="","",(T786*(1-U786)*(1+AE786))+V786)</f>
        <v>707.20000000000005</v>
      </c>
      <c r="Z786" s="9" t="str">
        <f>IF(S786="","",(X786*(1-Y786)*(1+AE786)))</f>
        <v/>
      </c>
      <c r="AA786" s="64">
        <f>IF(Eingabe!G786="x",libCalc!A786,IF(Eingabe!H786="x",libCalc!B786,IF(Eingabe!I786="x",libCalc!C786,"")))</f>
        <v>0.115</v>
      </c>
      <c r="AB786" s="5">
        <f>IF(AA786="","",AA786*M786)</f>
        <v>0.33695000000000003</v>
      </c>
      <c r="AC786" s="10">
        <f>IF(AA786="","",N786*1000/(AA786*1000000))</f>
        <v>12.173913043478262</v>
      </c>
      <c r="AD786" s="11">
        <f>IF(AB786="","",MAX(Z786,W786)/AB786)</f>
        <v>2098.8277192461787</v>
      </c>
      <c r="AE786" s="8">
        <f ca="1">IF(N786="","",IF(LOOKUP(YEAR(C786),Teuerung!$A$4:$A$29,Teuerung!$D$4:$D$29)="",0,LOOKUP(YEAR(C786),Teuerung!$A$4:$A$29,Teuerung!$D$4:$D$29)))</f>
        <v>0.29999999999999999</v>
      </c>
      <c r="AF786" s="7">
        <f t="shared" ca="1" si="16"/>
        <v>3536</v>
      </c>
      <c r="AG786" s="2"/>
      <c r="AH786" s="1"/>
      <c r="AI786" s="1"/>
    </row>
    <row r="787">
      <c r="A787" s="2"/>
      <c r="B787" s="2"/>
      <c r="C787" s="3">
        <v>40150</v>
      </c>
      <c r="D787" s="1"/>
      <c r="E787" s="4" t="s">
        <v>51</v>
      </c>
      <c r="H787" s="4" t="s">
        <v>51</v>
      </c>
      <c r="K787" s="6">
        <v>0.23000000000000001</v>
      </c>
      <c r="L787" s="6">
        <v>0.5</v>
      </c>
      <c r="M787" s="6">
        <v>2.9300000000000002</v>
      </c>
      <c r="N787" s="7">
        <v>4800</v>
      </c>
      <c r="O787" s="7">
        <v>450</v>
      </c>
      <c r="P787" s="1">
        <v>1</v>
      </c>
      <c r="Q787" s="2" t="s">
        <v>53</v>
      </c>
      <c r="R787" s="4" t="s">
        <v>51</v>
      </c>
      <c r="T787" s="7">
        <v>1257</v>
      </c>
      <c r="U787" s="8">
        <v>0.20000000000000001</v>
      </c>
      <c r="W787" s="7">
        <f>IF(R787="","",(T787*(1-U787)*(1+AE787))+V787)</f>
        <v>1307.28</v>
      </c>
      <c r="Z787" s="9" t="str">
        <f>IF(S787="","",(X787*(1-Y787)*(1+AE787)))</f>
        <v/>
      </c>
      <c r="AA787" s="64">
        <f>IF(Eingabe!G787="x",libCalc!A787,IF(Eingabe!H787="x",libCalc!B787,IF(Eingabe!I787="x",libCalc!C787,"")))</f>
        <v>0.115</v>
      </c>
      <c r="AB787" s="5">
        <f>IF(AA787="","",AA787*M787)</f>
        <v>0.33695000000000003</v>
      </c>
      <c r="AC787" s="10">
        <f>IF(AA787="","",N787*1000/(AA787*1000000))</f>
        <v>41.739130434782609</v>
      </c>
      <c r="AD787" s="11">
        <f>IF(AB787="","",MAX(Z787,W787)/AB787)</f>
        <v>3879.744769253598</v>
      </c>
      <c r="AE787" s="8">
        <f ca="1">IF(N787="","",IF(LOOKUP(YEAR(C787),Teuerung!$A$4:$A$29,Teuerung!$D$4:$D$29)="",0,LOOKUP(YEAR(C787),Teuerung!$A$4:$A$29,Teuerung!$D$4:$D$29)))</f>
        <v>0.29999999999999999</v>
      </c>
      <c r="AF787" s="7">
        <f t="shared" ref="AF787:AF850" ca="1" si="18">IF(P787="","",P787*MAX(W787,Z787))</f>
        <v>1307.28</v>
      </c>
      <c r="AG787" s="2"/>
      <c r="AH787" s="1"/>
      <c r="AI787" s="1"/>
    </row>
    <row r="788">
      <c r="A788" s="2"/>
      <c r="B788" s="2"/>
      <c r="C788" s="3">
        <v>40150</v>
      </c>
      <c r="D788" s="1"/>
      <c r="E788" s="4" t="s">
        <v>51</v>
      </c>
      <c r="H788" s="4" t="s">
        <v>51</v>
      </c>
      <c r="K788" s="6">
        <v>0.23000000000000001</v>
      </c>
      <c r="L788" s="6">
        <v>0.5</v>
      </c>
      <c r="M788" s="6">
        <v>2.9300000000000002</v>
      </c>
      <c r="N788" s="7">
        <v>3600</v>
      </c>
      <c r="O788" s="7">
        <v>338</v>
      </c>
      <c r="P788" s="1">
        <v>10</v>
      </c>
      <c r="Q788" s="2" t="s">
        <v>53</v>
      </c>
      <c r="R788" s="4" t="s">
        <v>51</v>
      </c>
      <c r="T788" s="7">
        <v>977</v>
      </c>
      <c r="U788" s="8">
        <v>0.20000000000000001</v>
      </c>
      <c r="W788" s="7">
        <f>IF(R788="","",(T788*(1-U788)*(1+AE788))+V788)</f>
        <v>1016.08</v>
      </c>
      <c r="Z788" s="9" t="str">
        <f>IF(S788="","",(X788*(1-Y788)*(1+AE788)))</f>
        <v/>
      </c>
      <c r="AA788" s="64">
        <f>IF(Eingabe!G788="x",libCalc!A788,IF(Eingabe!H788="x",libCalc!B788,IF(Eingabe!I788="x",libCalc!C788,"")))</f>
        <v>0.115</v>
      </c>
      <c r="AB788" s="5">
        <f>IF(AA788="","",AA788*M788)</f>
        <v>0.33695000000000003</v>
      </c>
      <c r="AC788" s="10">
        <f>IF(AA788="","",N788*1000/(AA788*1000000))</f>
        <v>31.304347826086957</v>
      </c>
      <c r="AD788" s="11">
        <f>IF(AB788="","",MAX(Z788,W788)/AB788)</f>
        <v>3015.5215907404659</v>
      </c>
      <c r="AE788" s="8">
        <f ca="1">IF(N788="","",IF(LOOKUP(YEAR(C788),Teuerung!$A$4:$A$29,Teuerung!$D$4:$D$29)="",0,LOOKUP(YEAR(C788),Teuerung!$A$4:$A$29,Teuerung!$D$4:$D$29)))</f>
        <v>0.29999999999999999</v>
      </c>
      <c r="AF788" s="7">
        <f t="shared" ca="1" si="18"/>
        <v>10160.800000000001</v>
      </c>
      <c r="AG788" s="2"/>
      <c r="AH788" s="1"/>
      <c r="AI788" s="1"/>
    </row>
    <row r="789">
      <c r="A789" s="2"/>
      <c r="B789" s="2"/>
      <c r="C789" s="3">
        <v>40150</v>
      </c>
      <c r="D789" s="1"/>
      <c r="E789" s="4" t="s">
        <v>51</v>
      </c>
      <c r="H789" s="4" t="s">
        <v>51</v>
      </c>
      <c r="K789" s="6">
        <v>0.25</v>
      </c>
      <c r="L789" s="6">
        <v>0.25</v>
      </c>
      <c r="M789" s="6">
        <v>3.1699999999999999</v>
      </c>
      <c r="N789" s="7">
        <v>3600</v>
      </c>
      <c r="P789" s="1">
        <v>1</v>
      </c>
      <c r="Q789" s="2" t="s">
        <v>53</v>
      </c>
      <c r="R789" s="4" t="s">
        <v>51</v>
      </c>
      <c r="T789" s="7">
        <v>858</v>
      </c>
      <c r="U789" s="8">
        <v>0.20000000000000001</v>
      </c>
      <c r="W789" s="7">
        <f>IF(R789="","",(T789*(1-U789)*(1+AE789))+V789)</f>
        <v>892.32000000000016</v>
      </c>
      <c r="Z789" s="9" t="str">
        <f>IF(S789="","",(X789*(1-Y789)*(1+AE789)))</f>
        <v/>
      </c>
      <c r="AA789" s="64">
        <f>IF(Eingabe!G789="x",libCalc!A789,IF(Eingabe!H789="x",libCalc!B789,IF(Eingabe!I789="x",libCalc!C789,"")))</f>
        <v>0.0625</v>
      </c>
      <c r="AB789" s="5">
        <f>IF(AA789="","",AA789*M789)</f>
        <v>0.198125</v>
      </c>
      <c r="AC789" s="10">
        <f>IF(AA789="","",N789*1000/(AA789*1000000))</f>
        <v>57.600000000000001</v>
      </c>
      <c r="AD789" s="11">
        <f>IF(AB789="","",MAX(Z789,W789)/AB789)</f>
        <v>4503.8233438485813</v>
      </c>
      <c r="AE789" s="8">
        <f ca="1">IF(N789="","",IF(LOOKUP(YEAR(C789),Teuerung!$A$4:$A$29,Teuerung!$D$4:$D$29)="",0,LOOKUP(YEAR(C789),Teuerung!$A$4:$A$29,Teuerung!$D$4:$D$29)))</f>
        <v>0.29999999999999999</v>
      </c>
      <c r="AF789" s="7">
        <f t="shared" ca="1" si="18"/>
        <v>892.32000000000016</v>
      </c>
      <c r="AG789" s="2"/>
      <c r="AH789" s="1"/>
      <c r="AI789" s="1"/>
    </row>
    <row r="790">
      <c r="A790" s="2"/>
      <c r="B790" s="2"/>
      <c r="C790" s="3">
        <v>40150</v>
      </c>
      <c r="D790" s="1"/>
      <c r="E790" s="4" t="s">
        <v>51</v>
      </c>
      <c r="H790" s="4" t="s">
        <v>51</v>
      </c>
      <c r="K790" s="6">
        <v>0.25</v>
      </c>
      <c r="L790" s="6">
        <v>0.25</v>
      </c>
      <c r="M790" s="6">
        <v>3.1699999999999999</v>
      </c>
      <c r="N790" s="7">
        <v>2700</v>
      </c>
      <c r="P790" s="1">
        <v>11</v>
      </c>
      <c r="Q790" s="2" t="s">
        <v>53</v>
      </c>
      <c r="R790" s="4" t="s">
        <v>51</v>
      </c>
      <c r="T790" s="7">
        <v>654</v>
      </c>
      <c r="U790" s="8">
        <v>0.20000000000000001</v>
      </c>
      <c r="W790" s="7">
        <f>IF(R790="","",(T790*(1-U790)*(1+AE790))+V790)</f>
        <v>680.16000000000008</v>
      </c>
      <c r="Z790" s="9" t="str">
        <f>IF(S790="","",(X790*(1-Y790)*(1+AE790)))</f>
        <v/>
      </c>
      <c r="AA790" s="64">
        <f>IF(Eingabe!G790="x",libCalc!A790,IF(Eingabe!H790="x",libCalc!B790,IF(Eingabe!I790="x",libCalc!C790,"")))</f>
        <v>0.0625</v>
      </c>
      <c r="AB790" s="5">
        <f>IF(AA790="","",AA790*M790)</f>
        <v>0.198125</v>
      </c>
      <c r="AC790" s="10">
        <f>IF(AA790="","",N790*1000/(AA790*1000000))</f>
        <v>43.200000000000003</v>
      </c>
      <c r="AD790" s="11">
        <f>IF(AB790="","",MAX(Z790,W790)/AB790)</f>
        <v>3432.9842271293383</v>
      </c>
      <c r="AE790" s="8">
        <f ca="1">IF(N790="","",IF(LOOKUP(YEAR(C790),Teuerung!$A$4:$A$29,Teuerung!$D$4:$D$29)="",0,LOOKUP(YEAR(C790),Teuerung!$A$4:$A$29,Teuerung!$D$4:$D$29)))</f>
        <v>0.29999999999999999</v>
      </c>
      <c r="AF790" s="7">
        <f t="shared" ca="1" si="18"/>
        <v>7481.7600000000011</v>
      </c>
      <c r="AG790" s="2"/>
      <c r="AH790" s="1"/>
      <c r="AI790" s="1"/>
    </row>
    <row r="791">
      <c r="A791" s="2"/>
      <c r="B791" s="2"/>
      <c r="C791" s="3">
        <v>40150</v>
      </c>
      <c r="D791" s="1"/>
      <c r="E791" s="4" t="s">
        <v>51</v>
      </c>
      <c r="H791" s="4" t="s">
        <v>51</v>
      </c>
      <c r="K791" s="6">
        <v>0.25</v>
      </c>
      <c r="L791" s="6">
        <v>0.25</v>
      </c>
      <c r="M791" s="6">
        <v>3.1699999999999999</v>
      </c>
      <c r="N791" s="7">
        <v>1500</v>
      </c>
      <c r="P791" s="1">
        <v>11</v>
      </c>
      <c r="Q791" s="2" t="s">
        <v>53</v>
      </c>
      <c r="R791" s="4" t="s">
        <v>51</v>
      </c>
      <c r="T791" s="7">
        <v>482</v>
      </c>
      <c r="U791" s="8">
        <v>0.20000000000000001</v>
      </c>
      <c r="W791" s="7">
        <f>IF(R791="","",(T791*(1-U791)*(1+AE791))+V791)</f>
        <v>501.28000000000003</v>
      </c>
      <c r="Z791" s="9" t="str">
        <f>IF(S791="","",(X791*(1-Y791)*(1+AE791)))</f>
        <v/>
      </c>
      <c r="AA791" s="64">
        <f>IF(Eingabe!G791="x",libCalc!A791,IF(Eingabe!H791="x",libCalc!B791,IF(Eingabe!I791="x",libCalc!C791,"")))</f>
        <v>0.0625</v>
      </c>
      <c r="AB791" s="5">
        <f>IF(AA791="","",AA791*M791)</f>
        <v>0.198125</v>
      </c>
      <c r="AC791" s="10">
        <f>IF(AA791="","",N791*1000/(AA791*1000000))</f>
        <v>24</v>
      </c>
      <c r="AD791" s="11">
        <f>IF(AB791="","",MAX(Z791,W791)/AB791)</f>
        <v>2530.1198738170351</v>
      </c>
      <c r="AE791" s="8">
        <f ca="1">IF(N791="","",IF(LOOKUP(YEAR(C791),Teuerung!$A$4:$A$29,Teuerung!$D$4:$D$29)="",0,LOOKUP(YEAR(C791),Teuerung!$A$4:$A$29,Teuerung!$D$4:$D$29)))</f>
        <v>0.29999999999999999</v>
      </c>
      <c r="AF791" s="7">
        <f t="shared" ca="1" si="18"/>
        <v>5514.0799999999999</v>
      </c>
      <c r="AG791" s="2"/>
      <c r="AH791" s="1"/>
      <c r="AI791" s="1"/>
    </row>
    <row r="792">
      <c r="A792" s="2"/>
      <c r="B792" s="2"/>
      <c r="C792" s="3">
        <v>40150</v>
      </c>
      <c r="D792" s="1"/>
      <c r="E792" s="4" t="s">
        <v>51</v>
      </c>
      <c r="H792" s="4" t="s">
        <v>51</v>
      </c>
      <c r="K792" s="6">
        <v>0.25</v>
      </c>
      <c r="L792" s="6">
        <v>0.25</v>
      </c>
      <c r="M792" s="6">
        <v>3.1699999999999999</v>
      </c>
      <c r="N792" s="7">
        <v>2400</v>
      </c>
      <c r="P792" s="1">
        <v>1</v>
      </c>
      <c r="Q792" s="2" t="s">
        <v>53</v>
      </c>
      <c r="R792" s="4" t="s">
        <v>51</v>
      </c>
      <c r="T792" s="7">
        <v>614</v>
      </c>
      <c r="U792" s="8">
        <v>0.20000000000000001</v>
      </c>
      <c r="W792" s="7">
        <f>IF(R792="","",(T792*(1-U792)*(1+AE792))+V792)</f>
        <v>638.56000000000006</v>
      </c>
      <c r="Z792" s="9" t="str">
        <f>IF(S792="","",(X792*(1-Y792)*(1+AE792)))</f>
        <v/>
      </c>
      <c r="AA792" s="64">
        <f>IF(Eingabe!G792="x",libCalc!A792,IF(Eingabe!H792="x",libCalc!B792,IF(Eingabe!I792="x",libCalc!C792,"")))</f>
        <v>0.0625</v>
      </c>
      <c r="AB792" s="5">
        <f>IF(AA792="","",AA792*M792)</f>
        <v>0.198125</v>
      </c>
      <c r="AC792" s="10">
        <f>IF(AA792="","",N792*1000/(AA792*1000000))</f>
        <v>38.399999999999999</v>
      </c>
      <c r="AD792" s="11">
        <f>IF(AB792="","",MAX(Z792,W792)/AB792)</f>
        <v>3223.0157728706627</v>
      </c>
      <c r="AE792" s="8">
        <f ca="1">IF(N792="","",IF(LOOKUP(YEAR(C792),Teuerung!$A$4:$A$29,Teuerung!$D$4:$D$29)="",0,LOOKUP(YEAR(C792),Teuerung!$A$4:$A$29,Teuerung!$D$4:$D$29)))</f>
        <v>0.29999999999999999</v>
      </c>
      <c r="AF792" s="7">
        <f t="shared" ca="1" si="18"/>
        <v>638.56000000000006</v>
      </c>
      <c r="AG792" s="2"/>
      <c r="AH792" s="1"/>
      <c r="AI792" s="1"/>
    </row>
    <row r="793">
      <c r="A793" s="2"/>
      <c r="B793" s="2"/>
      <c r="C793" s="3">
        <v>40150</v>
      </c>
      <c r="D793" s="1"/>
      <c r="E793" s="4" t="s">
        <v>51</v>
      </c>
      <c r="H793" s="4" t="s">
        <v>51</v>
      </c>
      <c r="K793" s="6">
        <v>0.25</v>
      </c>
      <c r="L793" s="6">
        <v>0.25</v>
      </c>
      <c r="M793" s="6">
        <v>3.1699999999999999</v>
      </c>
      <c r="N793" s="7">
        <v>1800</v>
      </c>
      <c r="P793" s="1">
        <v>11</v>
      </c>
      <c r="Q793" s="2" t="s">
        <v>53</v>
      </c>
      <c r="R793" s="4" t="s">
        <v>51</v>
      </c>
      <c r="T793" s="7">
        <v>482</v>
      </c>
      <c r="U793" s="8">
        <v>0.20000000000000001</v>
      </c>
      <c r="W793" s="7">
        <f>IF(R793="","",(T793*(1-U793)*(1+AE793))+V793)</f>
        <v>501.28000000000003</v>
      </c>
      <c r="Z793" s="9" t="str">
        <f>IF(S793="","",(X793*(1-Y793)*(1+AE793)))</f>
        <v/>
      </c>
      <c r="AA793" s="64">
        <f>IF(Eingabe!G793="x",libCalc!A793,IF(Eingabe!H793="x",libCalc!B793,IF(Eingabe!I793="x",libCalc!C793,"")))</f>
        <v>0.0625</v>
      </c>
      <c r="AB793" s="5">
        <f>IF(AA793="","",AA793*M793)</f>
        <v>0.198125</v>
      </c>
      <c r="AC793" s="10">
        <f>IF(AA793="","",N793*1000/(AA793*1000000))</f>
        <v>28.800000000000001</v>
      </c>
      <c r="AD793" s="11">
        <f>IF(AB793="","",MAX(Z793,W793)/AB793)</f>
        <v>2530.1198738170351</v>
      </c>
      <c r="AE793" s="8">
        <f ca="1">IF(N793="","",IF(LOOKUP(YEAR(C793),Teuerung!$A$4:$A$29,Teuerung!$D$4:$D$29)="",0,LOOKUP(YEAR(C793),Teuerung!$A$4:$A$29,Teuerung!$D$4:$D$29)))</f>
        <v>0.29999999999999999</v>
      </c>
      <c r="AF793" s="7">
        <f t="shared" ca="1" si="18"/>
        <v>5514.0799999999999</v>
      </c>
      <c r="AG793" s="2"/>
      <c r="AH793" s="1"/>
      <c r="AI793" s="1"/>
    </row>
    <row r="794">
      <c r="A794" s="2"/>
      <c r="B794" s="2"/>
      <c r="C794" s="3">
        <v>40150</v>
      </c>
      <c r="D794" s="1"/>
      <c r="E794" s="4" t="s">
        <v>51</v>
      </c>
      <c r="H794" s="4" t="s">
        <v>51</v>
      </c>
      <c r="K794" s="6">
        <v>0.25</v>
      </c>
      <c r="L794" s="6">
        <v>0.25</v>
      </c>
      <c r="M794" s="6">
        <v>3.1699999999999999</v>
      </c>
      <c r="N794" s="7">
        <v>1000</v>
      </c>
      <c r="P794" s="1">
        <v>11</v>
      </c>
      <c r="Q794" s="2" t="s">
        <v>53</v>
      </c>
      <c r="R794" s="4" t="s">
        <v>51</v>
      </c>
      <c r="T794" s="7">
        <v>482</v>
      </c>
      <c r="U794" s="8">
        <v>0.20000000000000001</v>
      </c>
      <c r="W794" s="7">
        <f>IF(R794="","",(T794*(1-U794)*(1+AE794))+V794)</f>
        <v>501.28000000000003</v>
      </c>
      <c r="Z794" s="9" t="str">
        <f>IF(S794="","",(X794*(1-Y794)*(1+AE794)))</f>
        <v/>
      </c>
      <c r="AA794" s="64">
        <f>IF(Eingabe!G794="x",libCalc!A794,IF(Eingabe!H794="x",libCalc!B794,IF(Eingabe!I794="x",libCalc!C794,"")))</f>
        <v>0.0625</v>
      </c>
      <c r="AB794" s="5">
        <f>IF(AA794="","",AA794*M794)</f>
        <v>0.198125</v>
      </c>
      <c r="AC794" s="10">
        <f>IF(AA794="","",N794*1000/(AA794*1000000))</f>
        <v>16</v>
      </c>
      <c r="AD794" s="11">
        <f>IF(AB794="","",MAX(Z794,W794)/AB794)</f>
        <v>2530.1198738170351</v>
      </c>
      <c r="AE794" s="8">
        <f ca="1">IF(N794="","",IF(LOOKUP(YEAR(C794),Teuerung!$A$4:$A$29,Teuerung!$D$4:$D$29)="",0,LOOKUP(YEAR(C794),Teuerung!$A$4:$A$29,Teuerung!$D$4:$D$29)))</f>
        <v>0.29999999999999999</v>
      </c>
      <c r="AF794" s="7">
        <f t="shared" ca="1" si="18"/>
        <v>5514.0799999999999</v>
      </c>
      <c r="AG794" s="2"/>
      <c r="AH794" s="1"/>
      <c r="AI794" s="1"/>
    </row>
    <row r="795">
      <c r="A795" s="2"/>
      <c r="B795" s="2"/>
      <c r="C795" s="3">
        <v>40150</v>
      </c>
      <c r="D795" s="1"/>
      <c r="E795" s="4" t="s">
        <v>51</v>
      </c>
      <c r="H795" s="4" t="s">
        <v>51</v>
      </c>
      <c r="K795" s="6">
        <v>0.25</v>
      </c>
      <c r="L795" s="6">
        <v>0.25</v>
      </c>
      <c r="M795" s="6">
        <v>3.2200000000000002</v>
      </c>
      <c r="N795" s="7">
        <v>1200</v>
      </c>
      <c r="P795" s="1">
        <v>1</v>
      </c>
      <c r="Q795" s="2" t="s">
        <v>53</v>
      </c>
      <c r="R795" s="4" t="s">
        <v>51</v>
      </c>
      <c r="T795" s="7">
        <v>488</v>
      </c>
      <c r="U795" s="8">
        <v>0.20000000000000001</v>
      </c>
      <c r="W795" s="7">
        <f>IF(R795="","",(T795*(1-U795)*(1+AE795))+V795)</f>
        <v>507.52000000000004</v>
      </c>
      <c r="Z795" s="9" t="str">
        <f>IF(S795="","",(X795*(1-Y795)*(1+AE795)))</f>
        <v/>
      </c>
      <c r="AA795" s="64">
        <f>IF(Eingabe!G795="x",libCalc!A795,IF(Eingabe!H795="x",libCalc!B795,IF(Eingabe!I795="x",libCalc!C795,"")))</f>
        <v>0.0625</v>
      </c>
      <c r="AB795" s="5">
        <f>IF(AA795="","",AA795*M795)</f>
        <v>0.20125000000000001</v>
      </c>
      <c r="AC795" s="10">
        <f>IF(AA795="","",N795*1000/(AA795*1000000))</f>
        <v>19.199999999999999</v>
      </c>
      <c r="AD795" s="11">
        <f>IF(AB795="","",MAX(Z795,W795)/AB795)</f>
        <v>2521.8385093167703</v>
      </c>
      <c r="AE795" s="8">
        <f ca="1">IF(N795="","",IF(LOOKUP(YEAR(C795),Teuerung!$A$4:$A$29,Teuerung!$D$4:$D$29)="",0,LOOKUP(YEAR(C795),Teuerung!$A$4:$A$29,Teuerung!$D$4:$D$29)))</f>
        <v>0.29999999999999999</v>
      </c>
      <c r="AF795" s="7">
        <f t="shared" ca="1" si="18"/>
        <v>507.52000000000004</v>
      </c>
      <c r="AG795" s="2"/>
      <c r="AH795" s="1"/>
      <c r="AI795" s="1"/>
    </row>
    <row r="796">
      <c r="A796" s="2"/>
      <c r="B796" s="2"/>
      <c r="C796" s="3">
        <v>40150</v>
      </c>
      <c r="D796" s="1"/>
      <c r="E796" s="4" t="s">
        <v>51</v>
      </c>
      <c r="H796" s="4" t="s">
        <v>51</v>
      </c>
      <c r="K796" s="6">
        <v>0.25</v>
      </c>
      <c r="L796" s="6">
        <v>0.25</v>
      </c>
      <c r="M796" s="6">
        <v>3.6699999999999999</v>
      </c>
      <c r="N796" s="7">
        <v>900</v>
      </c>
      <c r="P796" s="1">
        <v>10</v>
      </c>
      <c r="Q796" s="2" t="s">
        <v>53</v>
      </c>
      <c r="R796" s="4" t="s">
        <v>51</v>
      </c>
      <c r="T796" s="7">
        <v>535</v>
      </c>
      <c r="U796" s="8">
        <v>0.20000000000000001</v>
      </c>
      <c r="W796" s="7">
        <f>IF(R796="","",(T796*(1-U796)*(1+AE796))+V796)</f>
        <v>556.39999999999998</v>
      </c>
      <c r="Z796" s="9" t="str">
        <f>IF(S796="","",(X796*(1-Y796)*(1+AE796)))</f>
        <v/>
      </c>
      <c r="AA796" s="64">
        <f>IF(Eingabe!G796="x",libCalc!A796,IF(Eingabe!H796="x",libCalc!B796,IF(Eingabe!I796="x",libCalc!C796,"")))</f>
        <v>0.0625</v>
      </c>
      <c r="AB796" s="5">
        <f>IF(AA796="","",AA796*M796)</f>
        <v>0.229375</v>
      </c>
      <c r="AC796" s="10">
        <f>IF(AA796="","",N796*1000/(AA796*1000000))</f>
        <v>14.4</v>
      </c>
      <c r="AD796" s="11">
        <f>IF(AB796="","",MAX(Z796,W796)/AB796)</f>
        <v>2425.7220708446866</v>
      </c>
      <c r="AE796" s="8">
        <f ca="1">IF(N796="","",IF(LOOKUP(YEAR(C796),Teuerung!$A$4:$A$29,Teuerung!$D$4:$D$29)="",0,LOOKUP(YEAR(C796),Teuerung!$A$4:$A$29,Teuerung!$D$4:$D$29)))</f>
        <v>0.29999999999999999</v>
      </c>
      <c r="AF796" s="7">
        <f t="shared" ca="1" si="18"/>
        <v>5564</v>
      </c>
      <c r="AG796" s="2"/>
      <c r="AH796" s="1"/>
      <c r="AI796" s="1"/>
    </row>
    <row r="797">
      <c r="A797" s="2"/>
      <c r="B797" s="2"/>
      <c r="C797" s="3">
        <v>40150</v>
      </c>
      <c r="D797" s="1"/>
      <c r="E797" s="4" t="s">
        <v>51</v>
      </c>
      <c r="H797" s="4" t="s">
        <v>51</v>
      </c>
      <c r="K797" s="6">
        <v>0.25</v>
      </c>
      <c r="L797" s="6">
        <v>0.25</v>
      </c>
      <c r="M797" s="6">
        <v>3.6699999999999999</v>
      </c>
      <c r="N797" s="7">
        <v>500</v>
      </c>
      <c r="P797" s="1">
        <v>12</v>
      </c>
      <c r="Q797" s="2" t="s">
        <v>53</v>
      </c>
      <c r="R797" s="4" t="s">
        <v>51</v>
      </c>
      <c r="T797" s="7">
        <v>535</v>
      </c>
      <c r="U797" s="8">
        <v>0.20000000000000001</v>
      </c>
      <c r="W797" s="7">
        <f>IF(R797="","",(T797*(1-U797)*(1+AE797))+V797)</f>
        <v>556.39999999999998</v>
      </c>
      <c r="Z797" s="9" t="str">
        <f>IF(S797="","",(X797*(1-Y797)*(1+AE797)))</f>
        <v/>
      </c>
      <c r="AA797" s="64">
        <f>IF(Eingabe!G797="x",libCalc!A797,IF(Eingabe!H797="x",libCalc!B797,IF(Eingabe!I797="x",libCalc!C797,"")))</f>
        <v>0.0625</v>
      </c>
      <c r="AB797" s="5">
        <f>IF(AA797="","",AA797*M797)</f>
        <v>0.229375</v>
      </c>
      <c r="AC797" s="10">
        <f>IF(AA797="","",N797*1000/(AA797*1000000))</f>
        <v>8</v>
      </c>
      <c r="AD797" s="11">
        <f>IF(AB797="","",MAX(Z797,W797)/AB797)</f>
        <v>2425.7220708446866</v>
      </c>
      <c r="AE797" s="8">
        <f ca="1">IF(N797="","",IF(LOOKUP(YEAR(C797),Teuerung!$A$4:$A$29,Teuerung!$D$4:$D$29)="",0,LOOKUP(YEAR(C797),Teuerung!$A$4:$A$29,Teuerung!$D$4:$D$29)))</f>
        <v>0.29999999999999999</v>
      </c>
      <c r="AF797" s="7">
        <f t="shared" ca="1" si="18"/>
        <v>6676.7999999999993</v>
      </c>
      <c r="AG797" s="2"/>
      <c r="AH797" s="1"/>
      <c r="AI797" s="1"/>
    </row>
    <row r="798">
      <c r="A798" s="2"/>
      <c r="B798" s="2"/>
      <c r="C798" s="3">
        <v>40471</v>
      </c>
      <c r="D798" s="1"/>
      <c r="E798" s="4" t="s">
        <v>51</v>
      </c>
      <c r="H798" s="4" t="s">
        <v>51</v>
      </c>
      <c r="K798" s="6">
        <v>0.40000000000000002</v>
      </c>
      <c r="L798" s="6">
        <v>0.40000000000000002</v>
      </c>
      <c r="M798" s="6">
        <v>4.0300000000000002</v>
      </c>
      <c r="N798" s="7">
        <v>3550</v>
      </c>
      <c r="P798" s="1">
        <v>9</v>
      </c>
      <c r="Q798" s="2" t="s">
        <v>53</v>
      </c>
      <c r="R798" s="4" t="s">
        <v>51</v>
      </c>
      <c r="T798" s="7">
        <v>788</v>
      </c>
      <c r="U798" s="8">
        <v>0.245</v>
      </c>
      <c r="W798" s="7">
        <f>IF(R798="","",(T798*(1-U798)*(1+AE798))+V798)</f>
        <v>773.42200000000014</v>
      </c>
      <c r="Z798" s="9" t="str">
        <f>IF(S798="","",(X798*(1-Y798)*(1+AE798)))</f>
        <v/>
      </c>
      <c r="AA798" s="64">
        <f>IF(Eingabe!G798="x",libCalc!A798,IF(Eingabe!H798="x",libCalc!B798,IF(Eingabe!I798="x",libCalc!C798,"")))</f>
        <v>0.16000000000000003</v>
      </c>
      <c r="AB798" s="5">
        <f>IF(AA798="","",AA798*M798)</f>
        <v>0.64480000000000015</v>
      </c>
      <c r="AC798" s="10">
        <f>IF(AA798="","",N798*1000/(AA798*1000000))</f>
        <v>22.187499999999996</v>
      </c>
      <c r="AD798" s="11">
        <f>IF(AB798="","",MAX(Z798,W798)/AB798)</f>
        <v>1199.4758064516129</v>
      </c>
      <c r="AE798" s="8">
        <f ca="1">IF(N798="","",IF(LOOKUP(YEAR(C798),Teuerung!$A$4:$A$29,Teuerung!$D$4:$D$29)="",0,LOOKUP(YEAR(C798),Teuerung!$A$4:$A$29,Teuerung!$D$4:$D$29)))</f>
        <v>0.29999999999999999</v>
      </c>
      <c r="AF798" s="7">
        <f t="shared" ca="1" si="18"/>
        <v>6960.7980000000016</v>
      </c>
      <c r="AG798" s="2"/>
      <c r="AH798" s="1"/>
      <c r="AI798" s="1"/>
    </row>
    <row r="799">
      <c r="A799" s="2"/>
      <c r="B799" s="2"/>
      <c r="C799" s="3">
        <v>40471</v>
      </c>
      <c r="D799" s="1"/>
      <c r="E799" s="4" t="s">
        <v>51</v>
      </c>
      <c r="H799" s="4" t="s">
        <v>51</v>
      </c>
      <c r="K799" s="6">
        <v>0.40000000000000002</v>
      </c>
      <c r="L799" s="6">
        <v>0.40000000000000002</v>
      </c>
      <c r="M799" s="6">
        <v>4.0300000000000002</v>
      </c>
      <c r="N799" s="7">
        <v>4600</v>
      </c>
      <c r="P799" s="1">
        <v>6</v>
      </c>
      <c r="Q799" s="2" t="s">
        <v>53</v>
      </c>
      <c r="R799" s="4" t="s">
        <v>51</v>
      </c>
      <c r="T799" s="7">
        <v>913</v>
      </c>
      <c r="U799" s="8">
        <v>0.245</v>
      </c>
      <c r="W799" s="7">
        <f>IF(R799="","",(T799*(1-U799)*(1+AE799))+V799)</f>
        <v>896.10950000000014</v>
      </c>
      <c r="Z799" s="9" t="str">
        <f>IF(S799="","",(X799*(1-Y799)*(1+AE799)))</f>
        <v/>
      </c>
      <c r="AA799" s="64">
        <f>IF(Eingabe!G799="x",libCalc!A799,IF(Eingabe!H799="x",libCalc!B799,IF(Eingabe!I799="x",libCalc!C799,"")))</f>
        <v>0.16000000000000003</v>
      </c>
      <c r="AB799" s="5">
        <f>IF(AA799="","",AA799*M799)</f>
        <v>0.64480000000000015</v>
      </c>
      <c r="AC799" s="10">
        <f>IF(AA799="","",N799*1000/(AA799*1000000))</f>
        <v>28.749999999999996</v>
      </c>
      <c r="AD799" s="11">
        <f>IF(AB799="","",MAX(Z799,W799)/AB799)</f>
        <v>1389.7479838709676</v>
      </c>
      <c r="AE799" s="8">
        <f ca="1">IF(N799="","",IF(LOOKUP(YEAR(C799),Teuerung!$A$4:$A$29,Teuerung!$D$4:$D$29)="",0,LOOKUP(YEAR(C799),Teuerung!$A$4:$A$29,Teuerung!$D$4:$D$29)))</f>
        <v>0.29999999999999999</v>
      </c>
      <c r="AF799" s="7">
        <f t="shared" ca="1" si="18"/>
        <v>5376.6570000000011</v>
      </c>
      <c r="AG799" s="2"/>
      <c r="AH799" s="1"/>
      <c r="AI799" s="1"/>
    </row>
    <row r="800">
      <c r="A800" s="2"/>
      <c r="B800" s="2"/>
      <c r="C800" s="3">
        <v>40471</v>
      </c>
      <c r="D800" s="1"/>
      <c r="E800" s="4" t="s">
        <v>51</v>
      </c>
      <c r="H800" s="4" t="s">
        <v>51</v>
      </c>
      <c r="K800" s="6">
        <v>0.40000000000000002</v>
      </c>
      <c r="L800" s="6">
        <v>0.40000000000000002</v>
      </c>
      <c r="M800" s="6">
        <v>4.0300000000000002</v>
      </c>
      <c r="N800" s="7">
        <v>5200</v>
      </c>
      <c r="P800" s="1">
        <v>4</v>
      </c>
      <c r="Q800" s="2" t="s">
        <v>53</v>
      </c>
      <c r="R800" s="4" t="s">
        <v>51</v>
      </c>
      <c r="T800" s="7">
        <v>988</v>
      </c>
      <c r="U800" s="8">
        <v>0.245</v>
      </c>
      <c r="W800" s="7">
        <f>IF(R800="","",(T800*(1-U800)*(1+AE800))+V800)</f>
        <v>969.72200000000009</v>
      </c>
      <c r="Z800" s="9" t="str">
        <f>IF(S800="","",(X800*(1-Y800)*(1+AE800)))</f>
        <v/>
      </c>
      <c r="AA800" s="64">
        <f>IF(Eingabe!G800="x",libCalc!A800,IF(Eingabe!H800="x",libCalc!B800,IF(Eingabe!I800="x",libCalc!C800,"")))</f>
        <v>0.16000000000000003</v>
      </c>
      <c r="AB800" s="5">
        <f>IF(AA800="","",AA800*M800)</f>
        <v>0.64480000000000015</v>
      </c>
      <c r="AC800" s="10">
        <f>IF(AA800="","",N800*1000/(AA800*1000000))</f>
        <v>32.499999999999993</v>
      </c>
      <c r="AD800" s="11">
        <f>IF(AB800="","",MAX(Z800,W800)/AB800)</f>
        <v>1503.9112903225805</v>
      </c>
      <c r="AE800" s="8">
        <f ca="1">IF(N800="","",IF(LOOKUP(YEAR(C800),Teuerung!$A$4:$A$29,Teuerung!$D$4:$D$29)="",0,LOOKUP(YEAR(C800),Teuerung!$A$4:$A$29,Teuerung!$D$4:$D$29)))</f>
        <v>0.29999999999999999</v>
      </c>
      <c r="AF800" s="7">
        <f t="shared" ca="1" si="18"/>
        <v>3878.8880000000004</v>
      </c>
      <c r="AG800" s="2"/>
      <c r="AH800" s="1"/>
      <c r="AI800" s="1"/>
    </row>
    <row r="801">
      <c r="A801" s="2"/>
      <c r="B801" s="2"/>
      <c r="C801" s="3">
        <v>40471</v>
      </c>
      <c r="D801" s="1"/>
      <c r="E801" s="4" t="s">
        <v>51</v>
      </c>
      <c r="H801" s="4" t="s">
        <v>51</v>
      </c>
      <c r="K801" s="6">
        <v>0.25</v>
      </c>
      <c r="L801" s="6">
        <v>0.40000000000000002</v>
      </c>
      <c r="M801" s="6">
        <v>4.5999999999999996</v>
      </c>
      <c r="N801" s="7">
        <v>2350</v>
      </c>
      <c r="P801" s="1">
        <v>9</v>
      </c>
      <c r="Q801" s="2" t="s">
        <v>53</v>
      </c>
      <c r="R801" s="4" t="s">
        <v>51</v>
      </c>
      <c r="T801" s="7">
        <v>960</v>
      </c>
      <c r="U801" s="8">
        <v>0.245</v>
      </c>
      <c r="W801" s="7">
        <f>IF(R801="","",(T801*(1-U801)*(1+AE801))+V801)</f>
        <v>942.24000000000001</v>
      </c>
      <c r="Z801" s="9" t="str">
        <f>IF(S801="","",(X801*(1-Y801)*(1+AE801)))</f>
        <v/>
      </c>
      <c r="AA801" s="64">
        <f>IF(Eingabe!G801="x",libCalc!A801,IF(Eingabe!H801="x",libCalc!B801,IF(Eingabe!I801="x",libCalc!C801,"")))</f>
        <v>0.10000000000000001</v>
      </c>
      <c r="AB801" s="5">
        <f>IF(AA801="","",AA801*M801)</f>
        <v>0.45999999999999996</v>
      </c>
      <c r="AC801" s="10">
        <f>IF(AA801="","",N801*1000/(AA801*1000000))</f>
        <v>23.5</v>
      </c>
      <c r="AD801" s="11">
        <f>IF(AB801="","",MAX(Z801,W801)/AB801)</f>
        <v>2048.3478260869565</v>
      </c>
      <c r="AE801" s="8">
        <f ca="1">IF(N801="","",IF(LOOKUP(YEAR(C801),Teuerung!$A$4:$A$29,Teuerung!$D$4:$D$29)="",0,LOOKUP(YEAR(C801),Teuerung!$A$4:$A$29,Teuerung!$D$4:$D$29)))</f>
        <v>0.29999999999999999</v>
      </c>
      <c r="AF801" s="7">
        <f t="shared" ca="1" si="18"/>
        <v>8480.1599999999999</v>
      </c>
      <c r="AG801" s="2"/>
      <c r="AH801" s="1"/>
      <c r="AI801" s="1"/>
    </row>
    <row r="802">
      <c r="A802" s="2"/>
      <c r="B802" s="2"/>
      <c r="C802" s="3">
        <v>40471</v>
      </c>
      <c r="D802" s="1"/>
      <c r="E802" s="4" t="s">
        <v>51</v>
      </c>
      <c r="H802" s="4" t="s">
        <v>51</v>
      </c>
      <c r="K802" s="6">
        <v>0.25</v>
      </c>
      <c r="L802" s="6">
        <v>0.40000000000000002</v>
      </c>
      <c r="M802" s="6">
        <v>4.5999999999999996</v>
      </c>
      <c r="N802" s="7">
        <v>3000</v>
      </c>
      <c r="P802" s="1">
        <v>6</v>
      </c>
      <c r="Q802" s="2" t="s">
        <v>53</v>
      </c>
      <c r="R802" s="4" t="s">
        <v>51</v>
      </c>
      <c r="T802" s="7">
        <v>114</v>
      </c>
      <c r="U802" s="8">
        <v>0.245</v>
      </c>
      <c r="W802" s="7">
        <f>IF(R802="","",(T802*(1-U802)*(1+AE802))+V802)</f>
        <v>111.89100000000002</v>
      </c>
      <c r="Z802" s="9" t="str">
        <f>IF(S802="","",(X802*(1-Y802)*(1+AE802)))</f>
        <v/>
      </c>
      <c r="AA802" s="64">
        <f>IF(Eingabe!G802="x",libCalc!A802,IF(Eingabe!H802="x",libCalc!B802,IF(Eingabe!I802="x",libCalc!C802,"")))</f>
        <v>0.10000000000000001</v>
      </c>
      <c r="AB802" s="5">
        <f>IF(AA802="","",AA802*M802)</f>
        <v>0.45999999999999996</v>
      </c>
      <c r="AC802" s="10">
        <f>IF(AA802="","",N802*1000/(AA802*1000000))</f>
        <v>30</v>
      </c>
      <c r="AD802" s="11">
        <f>IF(AB802="","",MAX(Z802,W802)/AB802)</f>
        <v>243.24130434782614</v>
      </c>
      <c r="AE802" s="8">
        <f ca="1">IF(N802="","",IF(LOOKUP(YEAR(C802),Teuerung!$A$4:$A$29,Teuerung!$D$4:$D$29)="",0,LOOKUP(YEAR(C802),Teuerung!$A$4:$A$29,Teuerung!$D$4:$D$29)))</f>
        <v>0.29999999999999999</v>
      </c>
      <c r="AF802" s="7">
        <f t="shared" ca="1" si="18"/>
        <v>671.34600000000012</v>
      </c>
      <c r="AG802" s="2"/>
      <c r="AH802" s="1"/>
      <c r="AI802" s="1"/>
    </row>
    <row r="803">
      <c r="A803" s="2"/>
      <c r="B803" s="2"/>
      <c r="C803" s="3">
        <v>40471</v>
      </c>
      <c r="D803" s="1"/>
      <c r="E803" s="4" t="s">
        <v>51</v>
      </c>
      <c r="H803" s="4" t="s">
        <v>51</v>
      </c>
      <c r="K803" s="6">
        <v>0.25</v>
      </c>
      <c r="L803" s="6">
        <v>0.40000000000000002</v>
      </c>
      <c r="M803" s="6">
        <v>4.5999999999999996</v>
      </c>
      <c r="N803" s="7">
        <v>3400</v>
      </c>
      <c r="P803" s="1">
        <v>4</v>
      </c>
      <c r="Q803" s="2" t="s">
        <v>53</v>
      </c>
      <c r="R803" s="4" t="s">
        <v>51</v>
      </c>
      <c r="T803" s="7">
        <v>1256</v>
      </c>
      <c r="U803" s="8">
        <v>0.245</v>
      </c>
      <c r="W803" s="7">
        <f>IF(R803="","",(T803*(1-U803)*(1+AE803))+V803)</f>
        <v>1232.7639999999999</v>
      </c>
      <c r="Z803" s="9" t="str">
        <f>IF(S803="","",(X803*(1-Y803)*(1+AE803)))</f>
        <v/>
      </c>
      <c r="AA803" s="64">
        <f>IF(Eingabe!G803="x",libCalc!A803,IF(Eingabe!H803="x",libCalc!B803,IF(Eingabe!I803="x",libCalc!C803,"")))</f>
        <v>0.10000000000000001</v>
      </c>
      <c r="AB803" s="5">
        <f>IF(AA803="","",AA803*M803)</f>
        <v>0.45999999999999996</v>
      </c>
      <c r="AC803" s="10">
        <f>IF(AA803="","",N803*1000/(AA803*1000000))</f>
        <v>34</v>
      </c>
      <c r="AD803" s="11">
        <f>IF(AB803="","",MAX(Z803,W803)/AB803)</f>
        <v>2679.9217391304346</v>
      </c>
      <c r="AE803" s="8">
        <f ca="1">IF(N803="","",IF(LOOKUP(YEAR(C803),Teuerung!$A$4:$A$29,Teuerung!$D$4:$D$29)="",0,LOOKUP(YEAR(C803),Teuerung!$A$4:$A$29,Teuerung!$D$4:$D$29)))</f>
        <v>0.29999999999999999</v>
      </c>
      <c r="AF803" s="7">
        <f t="shared" ca="1" si="18"/>
        <v>4931.0559999999996</v>
      </c>
      <c r="AG803" s="2"/>
      <c r="AH803" s="1"/>
      <c r="AI803" s="1"/>
    </row>
    <row r="804">
      <c r="A804" s="2"/>
      <c r="B804" s="2"/>
      <c r="C804" s="3">
        <v>40471</v>
      </c>
      <c r="D804" s="1"/>
      <c r="E804" s="4" t="s">
        <v>51</v>
      </c>
      <c r="H804" s="4" t="s">
        <v>51</v>
      </c>
      <c r="K804" s="6">
        <v>0.25</v>
      </c>
      <c r="L804" s="6">
        <v>0.40000000000000002</v>
      </c>
      <c r="M804" s="6">
        <v>4.0999999999999996</v>
      </c>
      <c r="N804" s="7">
        <v>1450</v>
      </c>
      <c r="P804" s="1">
        <v>9</v>
      </c>
      <c r="Q804" s="2" t="s">
        <v>53</v>
      </c>
      <c r="R804" s="4" t="s">
        <v>51</v>
      </c>
      <c r="T804" s="7">
        <v>838</v>
      </c>
      <c r="U804" s="8">
        <v>0.245</v>
      </c>
      <c r="W804" s="7">
        <f>IF(R804="","",(T804*(1-U804)*(1+AE804))+V804)</f>
        <v>822.49700000000007</v>
      </c>
      <c r="Z804" s="9" t="str">
        <f>IF(S804="","",(X804*(1-Y804)*(1+AE804)))</f>
        <v/>
      </c>
      <c r="AA804" s="64">
        <f>IF(Eingabe!G804="x",libCalc!A804,IF(Eingabe!H804="x",libCalc!B804,IF(Eingabe!I804="x",libCalc!C804,"")))</f>
        <v>0.10000000000000001</v>
      </c>
      <c r="AB804" s="5">
        <f>IF(AA804="","",AA804*M804)</f>
        <v>0.40999999999999998</v>
      </c>
      <c r="AC804" s="10">
        <f>IF(AA804="","",N804*1000/(AA804*1000000))</f>
        <v>14.5</v>
      </c>
      <c r="AD804" s="11">
        <f>IF(AB804="","",MAX(Z804,W804)/AB804)</f>
        <v>2006.0902439024394</v>
      </c>
      <c r="AE804" s="8">
        <f ca="1">IF(N804="","",IF(LOOKUP(YEAR(C804),Teuerung!$A$4:$A$29,Teuerung!$D$4:$D$29)="",0,LOOKUP(YEAR(C804),Teuerung!$A$4:$A$29,Teuerung!$D$4:$D$29)))</f>
        <v>0.29999999999999999</v>
      </c>
      <c r="AF804" s="7">
        <f t="shared" ca="1" si="18"/>
        <v>7402.4730000000009</v>
      </c>
      <c r="AG804" s="2"/>
      <c r="AH804" s="1"/>
      <c r="AI804" s="1"/>
    </row>
    <row r="805">
      <c r="A805" s="2"/>
      <c r="B805" s="2"/>
      <c r="C805" s="3">
        <v>40471</v>
      </c>
      <c r="D805" s="1"/>
      <c r="E805" s="4" t="s">
        <v>51</v>
      </c>
      <c r="H805" s="4" t="s">
        <v>51</v>
      </c>
      <c r="K805" s="6">
        <v>0.25</v>
      </c>
      <c r="L805" s="6">
        <v>0.40000000000000002</v>
      </c>
      <c r="M805" s="6">
        <v>4.0999999999999996</v>
      </c>
      <c r="N805" s="7">
        <v>1900</v>
      </c>
      <c r="P805" s="1">
        <v>6</v>
      </c>
      <c r="Q805" s="2" t="s">
        <v>53</v>
      </c>
      <c r="R805" s="4" t="s">
        <v>51</v>
      </c>
      <c r="T805" s="7">
        <v>912</v>
      </c>
      <c r="U805" s="8">
        <v>0.245</v>
      </c>
      <c r="W805" s="7">
        <f>IF(R805="","",(T805*(1-U805)*(1+AE805))+V805)</f>
        <v>895.12800000000016</v>
      </c>
      <c r="Z805" s="9" t="str">
        <f>IF(S805="","",(X805*(1-Y805)*(1+AE805)))</f>
        <v/>
      </c>
      <c r="AA805" s="64">
        <f>IF(Eingabe!G805="x",libCalc!A805,IF(Eingabe!H805="x",libCalc!B805,IF(Eingabe!I805="x",libCalc!C805,"")))</f>
        <v>0.10000000000000001</v>
      </c>
      <c r="AB805" s="5">
        <f>IF(AA805="","",AA805*M805)</f>
        <v>0.40999999999999998</v>
      </c>
      <c r="AC805" s="10">
        <f>IF(AA805="","",N805*1000/(AA805*1000000))</f>
        <v>19</v>
      </c>
      <c r="AD805" s="11">
        <f>IF(AB805="","",MAX(Z805,W805)/AB805)</f>
        <v>2183.2390243902446</v>
      </c>
      <c r="AE805" s="8">
        <f ca="1">IF(N805="","",IF(LOOKUP(YEAR(C805),Teuerung!$A$4:$A$29,Teuerung!$D$4:$D$29)="",0,LOOKUP(YEAR(C805),Teuerung!$A$4:$A$29,Teuerung!$D$4:$D$29)))</f>
        <v>0.29999999999999999</v>
      </c>
      <c r="AF805" s="7">
        <f t="shared" ca="1" si="18"/>
        <v>5370.7680000000009</v>
      </c>
      <c r="AG805" s="2"/>
      <c r="AH805" s="1"/>
      <c r="AI805" s="1"/>
    </row>
    <row r="806">
      <c r="A806" s="2"/>
      <c r="B806" s="2"/>
      <c r="C806" s="3">
        <v>40471</v>
      </c>
      <c r="D806" s="1"/>
      <c r="E806" s="4" t="s">
        <v>51</v>
      </c>
      <c r="H806" s="4" t="s">
        <v>51</v>
      </c>
      <c r="K806" s="6">
        <v>0.25</v>
      </c>
      <c r="L806" s="6">
        <v>0.40000000000000002</v>
      </c>
      <c r="M806" s="6">
        <v>4.0999999999999996</v>
      </c>
      <c r="N806" s="7">
        <v>2150</v>
      </c>
      <c r="P806" s="1">
        <v>4</v>
      </c>
      <c r="Q806" s="2" t="s">
        <v>53</v>
      </c>
      <c r="R806" s="4" t="s">
        <v>51</v>
      </c>
      <c r="T806" s="7">
        <v>953</v>
      </c>
      <c r="U806" s="8">
        <v>0.245</v>
      </c>
      <c r="W806" s="7">
        <f>IF(R806="","",(T806*(1-U806)*(1+AE806))+V806)</f>
        <v>935.36950000000002</v>
      </c>
      <c r="Z806" s="9" t="str">
        <f>IF(S806="","",(X806*(1-Y806)*(1+AE806)))</f>
        <v/>
      </c>
      <c r="AA806" s="64">
        <f>IF(Eingabe!G806="x",libCalc!A806,IF(Eingabe!H806="x",libCalc!B806,IF(Eingabe!I806="x",libCalc!C806,"")))</f>
        <v>0.10000000000000001</v>
      </c>
      <c r="AB806" s="5">
        <f>IF(AA806="","",AA806*M806)</f>
        <v>0.40999999999999998</v>
      </c>
      <c r="AC806" s="10">
        <f>IF(AA806="","",N806*1000/(AA806*1000000))</f>
        <v>21.5</v>
      </c>
      <c r="AD806" s="11">
        <f>IF(AB806="","",MAX(Z806,W806)/AB806)</f>
        <v>2281.3890243902442</v>
      </c>
      <c r="AE806" s="8">
        <f ca="1">IF(N806="","",IF(LOOKUP(YEAR(C806),Teuerung!$A$4:$A$29,Teuerung!$D$4:$D$29)="",0,LOOKUP(YEAR(C806),Teuerung!$A$4:$A$29,Teuerung!$D$4:$D$29)))</f>
        <v>0.29999999999999999</v>
      </c>
      <c r="AF806" s="7">
        <f t="shared" ca="1" si="18"/>
        <v>3741.4780000000001</v>
      </c>
      <c r="AG806" s="2"/>
      <c r="AH806" s="1"/>
      <c r="AI806" s="1"/>
    </row>
    <row r="807">
      <c r="A807" s="2"/>
      <c r="B807" s="2"/>
      <c r="C807" s="3">
        <v>40471</v>
      </c>
      <c r="D807" s="1"/>
      <c r="E807" s="4" t="s">
        <v>51</v>
      </c>
      <c r="H807" s="4" t="s">
        <v>51</v>
      </c>
      <c r="K807" s="6">
        <v>0.25</v>
      </c>
      <c r="L807" s="6">
        <v>0.40000000000000002</v>
      </c>
      <c r="M807" s="6">
        <v>4.0999999999999996</v>
      </c>
      <c r="N807" s="7">
        <v>600</v>
      </c>
      <c r="P807" s="1">
        <v>9</v>
      </c>
      <c r="Q807" s="2" t="s">
        <v>53</v>
      </c>
      <c r="R807" s="4" t="s">
        <v>51</v>
      </c>
      <c r="T807" s="7">
        <v>779</v>
      </c>
      <c r="U807" s="8">
        <v>0.245</v>
      </c>
      <c r="W807" s="7">
        <f>IF(R807="","",(T807*(1-U807)*(1+AE807))+V807)</f>
        <v>764.58849999999995</v>
      </c>
      <c r="Z807" s="9" t="str">
        <f>IF(S807="","",(X807*(1-Y807)*(1+AE807)))</f>
        <v/>
      </c>
      <c r="AA807" s="64">
        <f>IF(Eingabe!G807="x",libCalc!A807,IF(Eingabe!H807="x",libCalc!B807,IF(Eingabe!I807="x",libCalc!C807,"")))</f>
        <v>0.10000000000000001</v>
      </c>
      <c r="AB807" s="5">
        <f>IF(AA807="","",AA807*M807)</f>
        <v>0.40999999999999998</v>
      </c>
      <c r="AC807" s="10">
        <f>IF(AA807="","",N807*1000/(AA807*1000000))</f>
        <v>6</v>
      </c>
      <c r="AD807" s="11">
        <f>IF(AB807="","",MAX(Z807,W807)/AB807)</f>
        <v>1864.8499999999999</v>
      </c>
      <c r="AE807" s="8">
        <f ca="1">IF(N807="","",IF(LOOKUP(YEAR(C807),Teuerung!$A$4:$A$29,Teuerung!$D$4:$D$29)="",0,LOOKUP(YEAR(C807),Teuerung!$A$4:$A$29,Teuerung!$D$4:$D$29)))</f>
        <v>0.29999999999999999</v>
      </c>
      <c r="AF807" s="7">
        <f t="shared" ca="1" si="18"/>
        <v>6881.2964999999995</v>
      </c>
      <c r="AG807" s="2"/>
      <c r="AH807" s="1"/>
      <c r="AI807" s="1"/>
    </row>
    <row r="808">
      <c r="A808" s="2"/>
      <c r="B808" s="2"/>
      <c r="C808" s="3">
        <v>40471</v>
      </c>
      <c r="D808" s="1"/>
      <c r="E808" s="4" t="s">
        <v>51</v>
      </c>
      <c r="H808" s="4" t="s">
        <v>51</v>
      </c>
      <c r="K808" s="6">
        <v>0.25</v>
      </c>
      <c r="L808" s="6">
        <v>0.40000000000000002</v>
      </c>
      <c r="M808" s="6">
        <v>4.0999999999999996</v>
      </c>
      <c r="N808" s="7">
        <v>800</v>
      </c>
      <c r="P808" s="1">
        <v>6</v>
      </c>
      <c r="Q808" s="2" t="s">
        <v>53</v>
      </c>
      <c r="R808" s="4" t="s">
        <v>51</v>
      </c>
      <c r="T808" s="7">
        <v>779</v>
      </c>
      <c r="U808" s="8">
        <v>0.245</v>
      </c>
      <c r="W808" s="7">
        <f>IF(R808="","",(T808*(1-U808)*(1+AE808))+V808)</f>
        <v>764.58849999999995</v>
      </c>
      <c r="Z808" s="9" t="str">
        <f>IF(S808="","",(X808*(1-Y808)*(1+AE808)))</f>
        <v/>
      </c>
      <c r="AA808" s="64">
        <f>IF(Eingabe!G808="x",libCalc!A808,IF(Eingabe!H808="x",libCalc!B808,IF(Eingabe!I808="x",libCalc!C808,"")))</f>
        <v>0.10000000000000001</v>
      </c>
      <c r="AB808" s="5">
        <f>IF(AA808="","",AA808*M808)</f>
        <v>0.40999999999999998</v>
      </c>
      <c r="AC808" s="10">
        <f>IF(AA808="","",N808*1000/(AA808*1000000))</f>
        <v>8</v>
      </c>
      <c r="AD808" s="11">
        <f>IF(AB808="","",MAX(Z808,W808)/AB808)</f>
        <v>1864.8499999999999</v>
      </c>
      <c r="AE808" s="8">
        <f ca="1">IF(N808="","",IF(LOOKUP(YEAR(C808),Teuerung!$A$4:$A$29,Teuerung!$D$4:$D$29)="",0,LOOKUP(YEAR(C808),Teuerung!$A$4:$A$29,Teuerung!$D$4:$D$29)))</f>
        <v>0.29999999999999999</v>
      </c>
      <c r="AF808" s="7">
        <f t="shared" ca="1" si="18"/>
        <v>4587.5309999999999</v>
      </c>
      <c r="AG808" s="2"/>
      <c r="AH808" s="1"/>
      <c r="AI808" s="1"/>
    </row>
    <row r="809">
      <c r="A809" s="2"/>
      <c r="B809" s="2"/>
      <c r="C809" s="3">
        <v>40471</v>
      </c>
      <c r="D809" s="1"/>
      <c r="E809" s="4" t="s">
        <v>51</v>
      </c>
      <c r="H809" s="4" t="s">
        <v>51</v>
      </c>
      <c r="K809" s="6">
        <v>0.25</v>
      </c>
      <c r="L809" s="6">
        <v>0.40000000000000002</v>
      </c>
      <c r="M809" s="6">
        <v>4.0999999999999996</v>
      </c>
      <c r="N809" s="7">
        <v>900</v>
      </c>
      <c r="P809" s="1">
        <v>4</v>
      </c>
      <c r="Q809" s="2" t="s">
        <v>53</v>
      </c>
      <c r="R809" s="4" t="s">
        <v>51</v>
      </c>
      <c r="T809" s="7">
        <v>779</v>
      </c>
      <c r="U809" s="8">
        <v>0.245</v>
      </c>
      <c r="W809" s="7">
        <f>IF(R809="","",(T809*(1-U809)*(1+AE809))+V809)</f>
        <v>764.58849999999995</v>
      </c>
      <c r="Z809" s="9" t="str">
        <f>IF(S809="","",(X809*(1-Y809)*(1+AE809)))</f>
        <v/>
      </c>
      <c r="AA809" s="64">
        <f>IF(Eingabe!G809="x",libCalc!A809,IF(Eingabe!H809="x",libCalc!B809,IF(Eingabe!I809="x",libCalc!C809,"")))</f>
        <v>0.10000000000000001</v>
      </c>
      <c r="AB809" s="5">
        <f>IF(AA809="","",AA809*M809)</f>
        <v>0.40999999999999998</v>
      </c>
      <c r="AC809" s="10">
        <f>IF(AA809="","",N809*1000/(AA809*1000000))</f>
        <v>9</v>
      </c>
      <c r="AD809" s="11">
        <f>IF(AB809="","",MAX(Z809,W809)/AB809)</f>
        <v>1864.8499999999999</v>
      </c>
      <c r="AE809" s="8">
        <f ca="1">IF(N809="","",IF(LOOKUP(YEAR(C809),Teuerung!$A$4:$A$29,Teuerung!$D$4:$D$29)="",0,LOOKUP(YEAR(C809),Teuerung!$A$4:$A$29,Teuerung!$D$4:$D$29)))</f>
        <v>0.29999999999999999</v>
      </c>
      <c r="AF809" s="7">
        <f t="shared" ca="1" si="18"/>
        <v>3058.3539999999998</v>
      </c>
      <c r="AG809" s="2"/>
      <c r="AH809" s="1"/>
      <c r="AI809" s="1"/>
    </row>
    <row r="810">
      <c r="A810" s="2"/>
      <c r="B810" s="2"/>
      <c r="C810" s="3">
        <v>39492</v>
      </c>
      <c r="D810" s="1"/>
      <c r="E810" s="4" t="s">
        <v>51</v>
      </c>
      <c r="G810" s="4" t="s">
        <v>51</v>
      </c>
      <c r="J810" s="5">
        <v>0.20000000000000001</v>
      </c>
      <c r="M810" s="6">
        <v>2.6600000000000001</v>
      </c>
      <c r="N810" s="7">
        <v>220</v>
      </c>
      <c r="P810" s="1">
        <v>84</v>
      </c>
      <c r="Q810" s="2" t="s">
        <v>54</v>
      </c>
      <c r="R810" s="4" t="s">
        <v>51</v>
      </c>
      <c r="T810" s="7">
        <v>289</v>
      </c>
      <c r="U810" s="8">
        <v>0.15379999999999999</v>
      </c>
      <c r="W810" s="7">
        <f>IF(R810="","",(T810*(1-U810)*(1+AE810))+V810)</f>
        <v>320.36285800000002</v>
      </c>
      <c r="Z810" s="9" t="str">
        <f>IF(S810="","",(X810*(1-Y810)*(1+AE810)))</f>
        <v/>
      </c>
      <c r="AA810" s="64">
        <f>IF(Eingabe!G810="x",libCalc!A810,IF(Eingabe!H810="x",libCalc!B810,IF(Eingabe!I810="x",libCalc!C810,"")))</f>
        <v>0.031415926535897934</v>
      </c>
      <c r="AB810" s="5">
        <f>IF(AA810="","",AA810*M810)</f>
        <v>0.083566364585488509</v>
      </c>
      <c r="AC810" s="10">
        <f>IF(AA810="","",N810*1000/(AA810*1000000))</f>
        <v>7.0028174960433942</v>
      </c>
      <c r="AD810" s="11">
        <f>IF(AB810="","",MAX(Z810,W810)/AB810)</f>
        <v>3833.6340175749583</v>
      </c>
      <c r="AE810" s="8">
        <f ca="1">IF(N810="","",IF(LOOKUP(YEAR(C810),Teuerung!$A$4:$A$29,Teuerung!$D$4:$D$29)="",0,LOOKUP(YEAR(C810),Teuerung!$A$4:$A$29,Teuerung!$D$4:$D$29)))</f>
        <v>0.31</v>
      </c>
      <c r="AF810" s="7">
        <f t="shared" ca="1" si="18"/>
        <v>26910.480072000002</v>
      </c>
      <c r="AG810" s="2"/>
      <c r="AH810" s="1"/>
      <c r="AI810" s="1"/>
    </row>
    <row r="811">
      <c r="A811" s="2"/>
      <c r="B811" s="2"/>
      <c r="C811" s="3">
        <v>39492</v>
      </c>
      <c r="D811" s="1"/>
      <c r="E811" s="4" t="s">
        <v>51</v>
      </c>
      <c r="G811" s="4" t="s">
        <v>51</v>
      </c>
      <c r="J811" s="5">
        <v>0.20000000000000001</v>
      </c>
      <c r="M811" s="6">
        <v>2.54</v>
      </c>
      <c r="N811" s="7">
        <v>600</v>
      </c>
      <c r="P811" s="1">
        <v>112</v>
      </c>
      <c r="Q811" s="2" t="s">
        <v>54</v>
      </c>
      <c r="R811" s="4" t="s">
        <v>51</v>
      </c>
      <c r="T811" s="7">
        <v>279</v>
      </c>
      <c r="U811" s="8">
        <v>0.15379999999999999</v>
      </c>
      <c r="W811" s="7">
        <f>IF(R811="","",(T811*(1-U811)*(1+AE811))+V811)</f>
        <v>309.27763800000002</v>
      </c>
      <c r="Z811" s="9" t="str">
        <f>IF(S811="","",(X811*(1-Y811)*(1+AE811)))</f>
        <v/>
      </c>
      <c r="AA811" s="64">
        <f>IF(Eingabe!G811="x",libCalc!A811,IF(Eingabe!H811="x",libCalc!B811,IF(Eingabe!I811="x",libCalc!C811,"")))</f>
        <v>0.031415926535897934</v>
      </c>
      <c r="AB811" s="5">
        <f>IF(AA811="","",AA811*M811)</f>
        <v>0.079796453401180759</v>
      </c>
      <c r="AC811" s="10">
        <f>IF(AA811="","",N811*1000/(AA811*1000000))</f>
        <v>19.098593171027439</v>
      </c>
      <c r="AD811" s="11">
        <f>IF(AB811="","",MAX(Z811,W811)/AB811)</f>
        <v>3875.8318799595122</v>
      </c>
      <c r="AE811" s="8">
        <f ca="1">IF(N811="","",IF(LOOKUP(YEAR(C811),Teuerung!$A$4:$A$29,Teuerung!$D$4:$D$29)="",0,LOOKUP(YEAR(C811),Teuerung!$A$4:$A$29,Teuerung!$D$4:$D$29)))</f>
        <v>0.31</v>
      </c>
      <c r="AF811" s="7">
        <f t="shared" ca="1" si="18"/>
        <v>34639.095456000003</v>
      </c>
      <c r="AG811" s="2"/>
      <c r="AH811" s="1"/>
      <c r="AI811" s="1"/>
    </row>
    <row r="812">
      <c r="A812" s="2"/>
      <c r="B812" s="2"/>
      <c r="C812" s="3">
        <v>39492</v>
      </c>
      <c r="D812" s="1"/>
      <c r="E812" s="4" t="s">
        <v>51</v>
      </c>
      <c r="G812" s="4" t="s">
        <v>51</v>
      </c>
      <c r="J812" s="5">
        <v>0.20000000000000001</v>
      </c>
      <c r="M812" s="6">
        <v>2.54</v>
      </c>
      <c r="N812" s="7">
        <v>800</v>
      </c>
      <c r="P812" s="1">
        <v>64</v>
      </c>
      <c r="Q812" s="2" t="s">
        <v>54</v>
      </c>
      <c r="R812" s="4" t="s">
        <v>51</v>
      </c>
      <c r="T812" s="7">
        <v>351</v>
      </c>
      <c r="U812" s="8">
        <v>0.15379999999999999</v>
      </c>
      <c r="W812" s="7">
        <f>IF(R812="","",(T812*(1-U812)*(1+AE812))+V812)</f>
        <v>389.09122200000007</v>
      </c>
      <c r="Z812" s="9" t="str">
        <f>IF(S812="","",(X812*(1-Y812)*(1+AE812)))</f>
        <v/>
      </c>
      <c r="AA812" s="64">
        <f>IF(Eingabe!G812="x",libCalc!A812,IF(Eingabe!H812="x",libCalc!B812,IF(Eingabe!I812="x",libCalc!C812,"")))</f>
        <v>0.031415926535897934</v>
      </c>
      <c r="AB812" s="5">
        <f>IF(AA812="","",AA812*M812)</f>
        <v>0.079796453401180759</v>
      </c>
      <c r="AC812" s="10">
        <f>IF(AA812="","",N812*1000/(AA812*1000000))</f>
        <v>25.464790894703253</v>
      </c>
      <c r="AD812" s="11">
        <f>IF(AB812="","",MAX(Z812,W812)/AB812)</f>
        <v>4876.0465586587416</v>
      </c>
      <c r="AE812" s="8">
        <f ca="1">IF(N812="","",IF(LOOKUP(YEAR(C812),Teuerung!$A$4:$A$29,Teuerung!$D$4:$D$29)="",0,LOOKUP(YEAR(C812),Teuerung!$A$4:$A$29,Teuerung!$D$4:$D$29)))</f>
        <v>0.31</v>
      </c>
      <c r="AF812" s="7">
        <f t="shared" ca="1" si="18"/>
        <v>24901.838208000005</v>
      </c>
      <c r="AG812" s="2"/>
      <c r="AH812" s="1"/>
      <c r="AI812" s="1"/>
    </row>
    <row r="813">
      <c r="A813" s="2"/>
      <c r="B813" s="2"/>
      <c r="C813" s="3">
        <v>39492</v>
      </c>
      <c r="D813" s="1"/>
      <c r="E813" s="4" t="s">
        <v>51</v>
      </c>
      <c r="G813" s="4" t="s">
        <v>51</v>
      </c>
      <c r="J813" s="5">
        <v>0.20000000000000001</v>
      </c>
      <c r="M813" s="6">
        <v>2.54</v>
      </c>
      <c r="N813" s="7">
        <v>1050</v>
      </c>
      <c r="P813" s="1">
        <v>72</v>
      </c>
      <c r="Q813" s="2" t="s">
        <v>54</v>
      </c>
      <c r="R813" s="4" t="s">
        <v>51</v>
      </c>
      <c r="T813" s="7">
        <v>405</v>
      </c>
      <c r="U813" s="8">
        <v>0.15379999999999999</v>
      </c>
      <c r="W813" s="7">
        <f>IF(R813="","",(T813*(1-U813)*(1+AE813))+V813)</f>
        <v>448.95141000000001</v>
      </c>
      <c r="Z813" s="9" t="str">
        <f>IF(S813="","",(X813*(1-Y813)*(1+AE813)))</f>
        <v/>
      </c>
      <c r="AA813" s="64">
        <f>IF(Eingabe!G813="x",libCalc!A813,IF(Eingabe!H813="x",libCalc!B813,IF(Eingabe!I813="x",libCalc!C813,"")))</f>
        <v>0.031415926535897934</v>
      </c>
      <c r="AB813" s="5">
        <f>IF(AA813="","",AA813*M813)</f>
        <v>0.079796453401180759</v>
      </c>
      <c r="AC813" s="10">
        <f>IF(AA813="","",N813*1000/(AA813*1000000))</f>
        <v>33.422538049298019</v>
      </c>
      <c r="AD813" s="11">
        <f>IF(AB813="","",MAX(Z813,W813)/AB813)</f>
        <v>5626.2075676831628</v>
      </c>
      <c r="AE813" s="8">
        <f ca="1">IF(N813="","",IF(LOOKUP(YEAR(C813),Teuerung!$A$4:$A$29,Teuerung!$D$4:$D$29)="",0,LOOKUP(YEAR(C813),Teuerung!$A$4:$A$29,Teuerung!$D$4:$D$29)))</f>
        <v>0.31</v>
      </c>
      <c r="AF813" s="7">
        <f t="shared" ca="1" si="18"/>
        <v>32324.501520000002</v>
      </c>
      <c r="AG813" s="2"/>
      <c r="AH813" s="1"/>
      <c r="AI813" s="1"/>
    </row>
    <row r="814">
      <c r="A814" s="2"/>
      <c r="B814" s="2"/>
      <c r="C814" s="3">
        <v>39492</v>
      </c>
      <c r="D814" s="1"/>
      <c r="E814" s="4" t="s">
        <v>51</v>
      </c>
      <c r="G814" s="4" t="s">
        <v>51</v>
      </c>
      <c r="J814" s="5">
        <v>0.20000000000000001</v>
      </c>
      <c r="M814" s="6">
        <v>2.54</v>
      </c>
      <c r="N814" s="7">
        <v>1350</v>
      </c>
      <c r="P814" s="1">
        <v>48</v>
      </c>
      <c r="Q814" s="2" t="s">
        <v>54</v>
      </c>
      <c r="R814" s="4" t="s">
        <v>51</v>
      </c>
      <c r="T814" s="7">
        <v>542</v>
      </c>
      <c r="U814" s="8">
        <v>0.15379999999999999</v>
      </c>
      <c r="W814" s="7">
        <f>IF(R814="","",(T814*(1-U814)*(1+AE814))+V814)</f>
        <v>600.81892400000015</v>
      </c>
      <c r="Z814" s="9" t="str">
        <f>IF(S814="","",(X814*(1-Y814)*(1+AE814)))</f>
        <v/>
      </c>
      <c r="AA814" s="64">
        <f>IF(Eingabe!G814="x",libCalc!A814,IF(Eingabe!H814="x",libCalc!B814,IF(Eingabe!I814="x",libCalc!C814,"")))</f>
        <v>0.031415926535897934</v>
      </c>
      <c r="AB814" s="5">
        <f>IF(AA814="","",AA814*M814)</f>
        <v>0.079796453401180759</v>
      </c>
      <c r="AC814" s="10">
        <f>IF(AA814="","",N814*1000/(AA814*1000000))</f>
        <v>42.971834634811735</v>
      </c>
      <c r="AD814" s="11">
        <f>IF(AB814="","",MAX(Z814,W814)/AB814)</f>
        <v>7529.3938313191966</v>
      </c>
      <c r="AE814" s="8">
        <f ca="1">IF(N814="","",IF(LOOKUP(YEAR(C814),Teuerung!$A$4:$A$29,Teuerung!$D$4:$D$29)="",0,LOOKUP(YEAR(C814),Teuerung!$A$4:$A$29,Teuerung!$D$4:$D$29)))</f>
        <v>0.31</v>
      </c>
      <c r="AF814" s="7">
        <f t="shared" ca="1" si="18"/>
        <v>28839.308352000007</v>
      </c>
      <c r="AG814" s="2"/>
      <c r="AH814" s="1"/>
      <c r="AI814" s="1"/>
    </row>
    <row r="815">
      <c r="A815" s="2"/>
      <c r="B815" s="2"/>
      <c r="C815" s="3">
        <v>39492</v>
      </c>
      <c r="D815" s="1"/>
      <c r="E815" s="4" t="s">
        <v>51</v>
      </c>
      <c r="G815" s="4" t="s">
        <v>51</v>
      </c>
      <c r="J815" s="5">
        <v>0.20000000000000001</v>
      </c>
      <c r="M815" s="6">
        <v>2.5899999999999999</v>
      </c>
      <c r="N815" s="7">
        <v>1350</v>
      </c>
      <c r="P815" s="1">
        <v>32</v>
      </c>
      <c r="Q815" s="2" t="s">
        <v>54</v>
      </c>
      <c r="R815" s="4" t="s">
        <v>51</v>
      </c>
      <c r="T815" s="7">
        <v>642</v>
      </c>
      <c r="U815" s="8">
        <v>0.15379999999999999</v>
      </c>
      <c r="W815" s="7">
        <f>IF(R815="","",(T815*(1-U815)*(1+AE815))+V815)</f>
        <v>711.67112400000008</v>
      </c>
      <c r="Z815" s="9" t="str">
        <f>IF(S815="","",(X815*(1-Y815)*(1+AE815)))</f>
        <v/>
      </c>
      <c r="AA815" s="64">
        <f>IF(Eingabe!G815="x",libCalc!A815,IF(Eingabe!H815="x",libCalc!B815,IF(Eingabe!I815="x",libCalc!C815,"")))</f>
        <v>0.031415926535897934</v>
      </c>
      <c r="AB815" s="5">
        <f>IF(AA815="","",AA815*M815)</f>
        <v>0.081367249727975641</v>
      </c>
      <c r="AC815" s="10">
        <f>IF(AA815="","",N815*1000/(AA815*1000000))</f>
        <v>42.971834634811735</v>
      </c>
      <c r="AD815" s="11">
        <f>IF(AB815="","",MAX(Z815,W815)/AB815)</f>
        <v>8746.4075089085109</v>
      </c>
      <c r="AE815" s="8">
        <f ca="1">IF(N815="","",IF(LOOKUP(YEAR(C815),Teuerung!$A$4:$A$29,Teuerung!$D$4:$D$29)="",0,LOOKUP(YEAR(C815),Teuerung!$A$4:$A$29,Teuerung!$D$4:$D$29)))</f>
        <v>0.31</v>
      </c>
      <c r="AF815" s="7">
        <f t="shared" ca="1" si="18"/>
        <v>22773.475968000002</v>
      </c>
      <c r="AG815" s="2"/>
      <c r="AH815" s="1"/>
      <c r="AI815" s="1"/>
    </row>
    <row r="816">
      <c r="A816" s="2"/>
      <c r="B816" s="2"/>
      <c r="C816" s="3">
        <v>39492</v>
      </c>
      <c r="D816" s="1"/>
      <c r="E816" s="4" t="s">
        <v>51</v>
      </c>
      <c r="G816" s="4" t="s">
        <v>51</v>
      </c>
      <c r="J816" s="5">
        <v>0.20000000000000001</v>
      </c>
      <c r="M816" s="6">
        <v>2.54</v>
      </c>
      <c r="N816" s="7">
        <v>1700</v>
      </c>
      <c r="P816" s="1">
        <v>24</v>
      </c>
      <c r="Q816" s="2" t="s">
        <v>54</v>
      </c>
      <c r="R816" s="4" t="s">
        <v>51</v>
      </c>
      <c r="T816" s="7">
        <v>693</v>
      </c>
      <c r="U816" s="8">
        <v>0.15379999999999999</v>
      </c>
      <c r="W816" s="7">
        <f>IF(R816="","",(T816*(1-U816)*(1+AE816))+V816)</f>
        <v>768.20574600000009</v>
      </c>
      <c r="Z816" s="9" t="str">
        <f>IF(S816="","",(X816*(1-Y816)*(1+AE816)))</f>
        <v/>
      </c>
      <c r="AA816" s="64">
        <f>IF(Eingabe!G816="x",libCalc!A816,IF(Eingabe!H816="x",libCalc!B816,IF(Eingabe!I816="x",libCalc!C816,"")))</f>
        <v>0.031415926535897934</v>
      </c>
      <c r="AB816" s="5">
        <f>IF(AA816="","",AA816*M816)</f>
        <v>0.079796453401180759</v>
      </c>
      <c r="AC816" s="10">
        <f>IF(AA816="","",N816*1000/(AA816*1000000))</f>
        <v>54.112680651244411</v>
      </c>
      <c r="AD816" s="11">
        <f>IF(AB816="","",MAX(Z816,W816)/AB816)</f>
        <v>9627.0662824800784</v>
      </c>
      <c r="AE816" s="8">
        <f ca="1">IF(N816="","",IF(LOOKUP(YEAR(C816),Teuerung!$A$4:$A$29,Teuerung!$D$4:$D$29)="",0,LOOKUP(YEAR(C816),Teuerung!$A$4:$A$29,Teuerung!$D$4:$D$29)))</f>
        <v>0.31</v>
      </c>
      <c r="AF816" s="7">
        <f t="shared" ca="1" si="18"/>
        <v>18436.937904000002</v>
      </c>
      <c r="AG816" s="2"/>
      <c r="AH816" s="1"/>
      <c r="AI816" s="1"/>
    </row>
    <row r="817">
      <c r="A817" s="2"/>
      <c r="B817" s="2"/>
      <c r="C817" s="3">
        <v>39492</v>
      </c>
      <c r="D817" s="1"/>
      <c r="E817" s="4" t="s">
        <v>51</v>
      </c>
      <c r="G817" s="4" t="s">
        <v>51</v>
      </c>
      <c r="J817" s="5">
        <v>0.20000000000000001</v>
      </c>
      <c r="M817" s="6">
        <v>2.5899999999999999</v>
      </c>
      <c r="N817" s="7">
        <v>1700</v>
      </c>
      <c r="P817" s="1">
        <v>32</v>
      </c>
      <c r="Q817" s="2" t="s">
        <v>54</v>
      </c>
      <c r="R817" s="4" t="s">
        <v>51</v>
      </c>
      <c r="T817" s="7">
        <v>779</v>
      </c>
      <c r="U817" s="8">
        <v>0.15379999999999999</v>
      </c>
      <c r="W817" s="7">
        <f>IF(R817="","",(T817*(1-U817)*(1+AE817))+V817)</f>
        <v>863.53863800000022</v>
      </c>
      <c r="Z817" s="9" t="str">
        <f>IF(S817="","",(X817*(1-Y817)*(1+AE817)))</f>
        <v/>
      </c>
      <c r="AA817" s="64">
        <f>IF(Eingabe!G817="x",libCalc!A817,IF(Eingabe!H817="x",libCalc!B817,IF(Eingabe!I817="x",libCalc!C817,"")))</f>
        <v>0.031415926535897934</v>
      </c>
      <c r="AB817" s="5">
        <f>IF(AA817="","",AA817*M817)</f>
        <v>0.081367249727975641</v>
      </c>
      <c r="AC817" s="10">
        <f>IF(AA817="","",N817*1000/(AA817*1000000))</f>
        <v>54.112680651244411</v>
      </c>
      <c r="AD817" s="11">
        <f>IF(AB817="","",MAX(Z817,W817)/AB817)</f>
        <v>10612.852724984004</v>
      </c>
      <c r="AE817" s="8">
        <f ca="1">IF(N817="","",IF(LOOKUP(YEAR(C817),Teuerung!$A$4:$A$29,Teuerung!$D$4:$D$29)="",0,LOOKUP(YEAR(C817),Teuerung!$A$4:$A$29,Teuerung!$D$4:$D$29)))</f>
        <v>0.31</v>
      </c>
      <c r="AF817" s="7">
        <f t="shared" ca="1" si="18"/>
        <v>27633.236416000007</v>
      </c>
      <c r="AG817" s="2"/>
      <c r="AH817" s="1"/>
      <c r="AI817" s="1"/>
    </row>
    <row r="818">
      <c r="A818" s="2"/>
      <c r="B818" s="2"/>
      <c r="C818" s="3">
        <v>39492</v>
      </c>
      <c r="D818" s="1"/>
      <c r="E818" s="4" t="s">
        <v>51</v>
      </c>
      <c r="G818" s="4" t="s">
        <v>51</v>
      </c>
      <c r="J818" s="5">
        <v>0.20000000000000001</v>
      </c>
      <c r="M818" s="6">
        <v>2.5899999999999999</v>
      </c>
      <c r="N818" s="7">
        <v>2050</v>
      </c>
      <c r="P818" s="1">
        <v>16</v>
      </c>
      <c r="Q818" s="2" t="s">
        <v>54</v>
      </c>
      <c r="R818" s="4" t="s">
        <v>51</v>
      </c>
      <c r="T818" s="7">
        <v>930</v>
      </c>
      <c r="U818" s="8">
        <v>0.15379999999999999</v>
      </c>
      <c r="W818" s="7">
        <f>IF(R818="","",(T818*(1-U818)*(1+AE818))+V818)</f>
        <v>1030.9254600000002</v>
      </c>
      <c r="Z818" s="9" t="str">
        <f>IF(S818="","",(X818*(1-Y818)*(1+AE818)))</f>
        <v/>
      </c>
      <c r="AA818" s="64">
        <f>IF(Eingabe!G818="x",libCalc!A818,IF(Eingabe!H818="x",libCalc!B818,IF(Eingabe!I818="x",libCalc!C818,"")))</f>
        <v>0.031415926535897934</v>
      </c>
      <c r="AB818" s="5">
        <f>IF(AA818="","",AA818*M818)</f>
        <v>0.081367249727975641</v>
      </c>
      <c r="AC818" s="10">
        <f>IF(AA818="","",N818*1000/(AA818*1000000))</f>
        <v>65.253526667677079</v>
      </c>
      <c r="AD818" s="11">
        <f>IF(AB818="","",MAX(Z818,W818)/AB818)</f>
        <v>12670.029568979618</v>
      </c>
      <c r="AE818" s="8">
        <f ca="1">IF(N818="","",IF(LOOKUP(YEAR(C818),Teuerung!$A$4:$A$29,Teuerung!$D$4:$D$29)="",0,LOOKUP(YEAR(C818),Teuerung!$A$4:$A$29,Teuerung!$D$4:$D$29)))</f>
        <v>0.31</v>
      </c>
      <c r="AF818" s="7">
        <f t="shared" ca="1" si="18"/>
        <v>16494.807360000003</v>
      </c>
      <c r="AG818" s="2"/>
      <c r="AH818" s="1"/>
      <c r="AI818" s="1"/>
    </row>
    <row r="819">
      <c r="A819" s="2"/>
      <c r="B819" s="2"/>
      <c r="C819" s="3">
        <v>39492</v>
      </c>
      <c r="D819" s="1"/>
      <c r="E819" s="4" t="s">
        <v>51</v>
      </c>
      <c r="G819" s="4" t="s">
        <v>51</v>
      </c>
      <c r="J819" s="5">
        <v>0.20000000000000001</v>
      </c>
      <c r="M819" s="6">
        <v>2.7000000000000002</v>
      </c>
      <c r="N819" s="7">
        <v>800</v>
      </c>
      <c r="P819" s="1">
        <v>1</v>
      </c>
      <c r="Q819" s="2" t="s">
        <v>54</v>
      </c>
      <c r="R819" s="4" t="s">
        <v>51</v>
      </c>
      <c r="T819" s="7">
        <v>461</v>
      </c>
      <c r="U819" s="8">
        <v>0.15379999999999999</v>
      </c>
      <c r="W819" s="7">
        <f>IF(R819="","",(T819*(1-U819)*(1+AE819))+V819)</f>
        <v>511.02864200000005</v>
      </c>
      <c r="Z819" s="9" t="str">
        <f>IF(S819="","",(X819*(1-Y819)*(1+AE819)))</f>
        <v/>
      </c>
      <c r="AA819" s="64">
        <f>IF(Eingabe!G819="x",libCalc!A819,IF(Eingabe!H819="x",libCalc!B819,IF(Eingabe!I819="x",libCalc!C819,"")))</f>
        <v>0.031415926535897934</v>
      </c>
      <c r="AB819" s="5">
        <f>IF(AA819="","",AA819*M819)</f>
        <v>0.084823001646924426</v>
      </c>
      <c r="AC819" s="10">
        <f>IF(AA819="","",N819*1000/(AA819*1000000))</f>
        <v>25.464790894703253</v>
      </c>
      <c r="AD819" s="11">
        <f>IF(AB819="","",MAX(Z819,W819)/AB819)</f>
        <v>6024.6469952473008</v>
      </c>
      <c r="AE819" s="8">
        <f ca="1">IF(N819="","",IF(LOOKUP(YEAR(C819),Teuerung!$A$4:$A$29,Teuerung!$D$4:$D$29)="",0,LOOKUP(YEAR(C819),Teuerung!$A$4:$A$29,Teuerung!$D$4:$D$29)))</f>
        <v>0.31</v>
      </c>
      <c r="AF819" s="7">
        <f t="shared" ca="1" si="18"/>
        <v>511.02864200000005</v>
      </c>
      <c r="AG819" s="2"/>
      <c r="AH819" s="1"/>
      <c r="AI819" s="1"/>
    </row>
    <row r="820">
      <c r="A820" s="2"/>
      <c r="B820" s="2"/>
      <c r="C820" s="3">
        <v>39492</v>
      </c>
      <c r="D820" s="1"/>
      <c r="E820" s="4" t="s">
        <v>51</v>
      </c>
      <c r="G820" s="4" t="s">
        <v>51</v>
      </c>
      <c r="J820" s="5">
        <v>0.20000000000000001</v>
      </c>
      <c r="M820" s="6">
        <v>2.7000000000000002</v>
      </c>
      <c r="N820" s="7">
        <v>800</v>
      </c>
      <c r="P820" s="1">
        <v>1</v>
      </c>
      <c r="Q820" s="2" t="s">
        <v>54</v>
      </c>
      <c r="R820" s="4" t="s">
        <v>51</v>
      </c>
      <c r="T820" s="7">
        <v>461</v>
      </c>
      <c r="U820" s="8">
        <v>0.15379999999999999</v>
      </c>
      <c r="W820" s="7">
        <f>IF(R820="","",(T820*(1-U820)*(1+AE820))+V820)</f>
        <v>511.02864200000005</v>
      </c>
      <c r="Z820" s="9" t="str">
        <f>IF(S820="","",(X820*(1-Y820)*(1+AE820)))</f>
        <v/>
      </c>
      <c r="AA820" s="64">
        <f>IF(Eingabe!G820="x",libCalc!A820,IF(Eingabe!H820="x",libCalc!B820,IF(Eingabe!I820="x",libCalc!C820,"")))</f>
        <v>0.031415926535897934</v>
      </c>
      <c r="AB820" s="5">
        <f>IF(AA820="","",AA820*M820)</f>
        <v>0.084823001646924426</v>
      </c>
      <c r="AC820" s="10">
        <f>IF(AA820="","",N820*1000/(AA820*1000000))</f>
        <v>25.464790894703253</v>
      </c>
      <c r="AD820" s="11">
        <f>IF(AB820="","",MAX(Z820,W820)/AB820)</f>
        <v>6024.6469952473008</v>
      </c>
      <c r="AE820" s="8">
        <f ca="1">IF(N820="","",IF(LOOKUP(YEAR(C820),Teuerung!$A$4:$A$29,Teuerung!$D$4:$D$29)="",0,LOOKUP(YEAR(C820),Teuerung!$A$4:$A$29,Teuerung!$D$4:$D$29)))</f>
        <v>0.31</v>
      </c>
      <c r="AF820" s="7">
        <f t="shared" ca="1" si="18"/>
        <v>511.02864200000005</v>
      </c>
      <c r="AG820" s="2"/>
      <c r="AH820" s="1"/>
      <c r="AI820" s="1"/>
    </row>
    <row r="821">
      <c r="A821" s="2"/>
      <c r="B821" s="2"/>
      <c r="C821" s="3">
        <v>39492</v>
      </c>
      <c r="D821" s="1"/>
      <c r="E821" s="4" t="s">
        <v>51</v>
      </c>
      <c r="G821" s="4" t="s">
        <v>51</v>
      </c>
      <c r="J821" s="5">
        <v>0.20000000000000001</v>
      </c>
      <c r="M821" s="6">
        <v>2.7000000000000002</v>
      </c>
      <c r="N821" s="7">
        <v>1200</v>
      </c>
      <c r="P821" s="1">
        <v>2</v>
      </c>
      <c r="Q821" s="2" t="s">
        <v>54</v>
      </c>
      <c r="R821" s="4" t="s">
        <v>51</v>
      </c>
      <c r="T821" s="7">
        <v>595</v>
      </c>
      <c r="U821" s="8">
        <v>0.15379999999999999</v>
      </c>
      <c r="W821" s="7">
        <f>IF(R821="","",(T821*(1-U821)*(1+AE821))+V821)</f>
        <v>659.57059000000004</v>
      </c>
      <c r="Z821" s="9" t="str">
        <f>IF(S821="","",(X821*(1-Y821)*(1+AE821)))</f>
        <v/>
      </c>
      <c r="AA821" s="64">
        <f>IF(Eingabe!G821="x",libCalc!A821,IF(Eingabe!H821="x",libCalc!B821,IF(Eingabe!I821="x",libCalc!C821,"")))</f>
        <v>0.031415926535897934</v>
      </c>
      <c r="AB821" s="5">
        <f>IF(AA821="","",AA821*M821)</f>
        <v>0.084823001646924426</v>
      </c>
      <c r="AC821" s="10">
        <f>IF(AA821="","",N821*1000/(AA821*1000000))</f>
        <v>38.197186342054877</v>
      </c>
      <c r="AD821" s="11">
        <f>IF(AB821="","",MAX(Z821,W821)/AB821)</f>
        <v>7775.8459049287276</v>
      </c>
      <c r="AE821" s="8">
        <f ca="1">IF(N821="","",IF(LOOKUP(YEAR(C821),Teuerung!$A$4:$A$29,Teuerung!$D$4:$D$29)="",0,LOOKUP(YEAR(C821),Teuerung!$A$4:$A$29,Teuerung!$D$4:$D$29)))</f>
        <v>0.31</v>
      </c>
      <c r="AF821" s="7">
        <f t="shared" ca="1" si="18"/>
        <v>1319.1411800000001</v>
      </c>
      <c r="AG821" s="2"/>
      <c r="AH821" s="1"/>
      <c r="AI821" s="1"/>
    </row>
    <row r="822">
      <c r="A822" s="2"/>
      <c r="B822" s="2"/>
      <c r="C822" s="3">
        <v>39492</v>
      </c>
      <c r="D822" s="1"/>
      <c r="E822" s="4" t="s">
        <v>51</v>
      </c>
      <c r="G822" s="4" t="s">
        <v>51</v>
      </c>
      <c r="J822" s="5">
        <v>0.20000000000000001</v>
      </c>
      <c r="M822" s="6">
        <v>2.7000000000000002</v>
      </c>
      <c r="N822" s="7">
        <v>1400</v>
      </c>
      <c r="P822" s="1">
        <v>1</v>
      </c>
      <c r="Q822" s="2" t="s">
        <v>54</v>
      </c>
      <c r="R822" s="4" t="s">
        <v>51</v>
      </c>
      <c r="T822" s="7">
        <v>775</v>
      </c>
      <c r="U822" s="8">
        <v>0.15379999999999999</v>
      </c>
      <c r="W822" s="7">
        <f>IF(R822="","",(T822*(1-U822)*(1+AE822))+V822)</f>
        <v>859.10455000000013</v>
      </c>
      <c r="Z822" s="9" t="str">
        <f>IF(S822="","",(X822*(1-Y822)*(1+AE822)))</f>
        <v/>
      </c>
      <c r="AA822" s="64">
        <f>IF(Eingabe!G822="x",libCalc!A822,IF(Eingabe!H822="x",libCalc!B822,IF(Eingabe!I822="x",libCalc!C822,"")))</f>
        <v>0.031415926535897934</v>
      </c>
      <c r="AB822" s="5">
        <f>IF(AA822="","",AA822*M822)</f>
        <v>0.084823001646924426</v>
      </c>
      <c r="AC822" s="10">
        <f>IF(AA822="","",N822*1000/(AA822*1000000))</f>
        <v>44.563384065730688</v>
      </c>
      <c r="AD822" s="11">
        <f>IF(AB822="","",MAX(Z822,W822)/AB822)</f>
        <v>10128.202649276915</v>
      </c>
      <c r="AE822" s="8">
        <f ca="1">IF(N822="","",IF(LOOKUP(YEAR(C822),Teuerung!$A$4:$A$29,Teuerung!$D$4:$D$29)="",0,LOOKUP(YEAR(C822),Teuerung!$A$4:$A$29,Teuerung!$D$4:$D$29)))</f>
        <v>0.31</v>
      </c>
      <c r="AF822" s="7">
        <f t="shared" ca="1" si="18"/>
        <v>859.10455000000013</v>
      </c>
      <c r="AG822" s="2"/>
      <c r="AH822" s="1"/>
      <c r="AI822" s="1"/>
    </row>
    <row r="823">
      <c r="A823" s="2"/>
      <c r="B823" s="2"/>
      <c r="C823" s="3">
        <v>39492</v>
      </c>
      <c r="D823" s="1"/>
      <c r="E823" s="4" t="s">
        <v>51</v>
      </c>
      <c r="G823" s="4" t="s">
        <v>51</v>
      </c>
      <c r="J823" s="5">
        <v>0.20000000000000001</v>
      </c>
      <c r="M823" s="6">
        <v>3.1000000000000001</v>
      </c>
      <c r="N823" s="7">
        <v>1400</v>
      </c>
      <c r="P823" s="1">
        <v>1</v>
      </c>
      <c r="Q823" s="2" t="s">
        <v>54</v>
      </c>
      <c r="R823" s="4" t="s">
        <v>51</v>
      </c>
      <c r="T823" s="7">
        <v>930</v>
      </c>
      <c r="U823" s="8">
        <v>0.15379999999999999</v>
      </c>
      <c r="W823" s="7">
        <f>IF(R823="","",(T823*(1-U823)*(1+AE823))+V823)</f>
        <v>1030.9254600000002</v>
      </c>
      <c r="Z823" s="9" t="str">
        <f>IF(S823="","",(X823*(1-Y823)*(1+AE823)))</f>
        <v/>
      </c>
      <c r="AA823" s="64">
        <f>IF(Eingabe!G823="x",libCalc!A823,IF(Eingabe!H823="x",libCalc!B823,IF(Eingabe!I823="x",libCalc!C823,"")))</f>
        <v>0.031415926535897934</v>
      </c>
      <c r="AB823" s="5">
        <f>IF(AA823="","",AA823*M823)</f>
        <v>0.097389372261283594</v>
      </c>
      <c r="AC823" s="10">
        <f>IF(AA823="","",N823*1000/(AA823*1000000))</f>
        <v>44.563384065730688</v>
      </c>
      <c r="AD823" s="11">
        <f>IF(AB823="","",MAX(Z823,W823)/AB823)</f>
        <v>10585.605349566842</v>
      </c>
      <c r="AE823" s="8">
        <f ca="1">IF(N823="","",IF(LOOKUP(YEAR(C823),Teuerung!$A$4:$A$29,Teuerung!$D$4:$D$29)="",0,LOOKUP(YEAR(C823),Teuerung!$A$4:$A$29,Teuerung!$D$4:$D$29)))</f>
        <v>0.31</v>
      </c>
      <c r="AF823" s="7">
        <f t="shared" ca="1" si="18"/>
        <v>1030.9254600000002</v>
      </c>
      <c r="AG823" s="2"/>
      <c r="AH823" s="1"/>
      <c r="AI823" s="1"/>
    </row>
    <row r="824">
      <c r="A824" s="2"/>
      <c r="B824" s="2"/>
      <c r="C824" s="3">
        <v>39492</v>
      </c>
      <c r="D824" s="1"/>
      <c r="E824" s="4" t="s">
        <v>51</v>
      </c>
      <c r="G824" s="4" t="s">
        <v>51</v>
      </c>
      <c r="J824" s="5">
        <v>0.20000000000000001</v>
      </c>
      <c r="M824" s="6">
        <v>2.7000000000000002</v>
      </c>
      <c r="N824" s="7">
        <v>1700</v>
      </c>
      <c r="P824" s="1">
        <v>1</v>
      </c>
      <c r="Q824" s="2" t="s">
        <v>54</v>
      </c>
      <c r="R824" s="4" t="s">
        <v>51</v>
      </c>
      <c r="T824" s="7">
        <v>865</v>
      </c>
      <c r="U824" s="8">
        <v>0.15379999999999999</v>
      </c>
      <c r="W824" s="7">
        <f>IF(R824="","",(T824*(1-U824)*(1+AE824))+V824)</f>
        <v>958.87153000000012</v>
      </c>
      <c r="Z824" s="9" t="str">
        <f>IF(S824="","",(X824*(1-Y824)*(1+AE824)))</f>
        <v/>
      </c>
      <c r="AA824" s="64">
        <f>IF(Eingabe!G824="x",libCalc!A824,IF(Eingabe!H824="x",libCalc!B824,IF(Eingabe!I824="x",libCalc!C824,"")))</f>
        <v>0.031415926535897934</v>
      </c>
      <c r="AB824" s="5">
        <f>IF(AA824="","",AA824*M824)</f>
        <v>0.084823001646924426</v>
      </c>
      <c r="AC824" s="10">
        <f>IF(AA824="","",N824*1000/(AA824*1000000))</f>
        <v>54.112680651244411</v>
      </c>
      <c r="AD824" s="11">
        <f>IF(AB824="","",MAX(Z824,W824)/AB824)</f>
        <v>11304.381021451009</v>
      </c>
      <c r="AE824" s="8">
        <f ca="1">IF(N824="","",IF(LOOKUP(YEAR(C824),Teuerung!$A$4:$A$29,Teuerung!$D$4:$D$29)="",0,LOOKUP(YEAR(C824),Teuerung!$A$4:$A$29,Teuerung!$D$4:$D$29)))</f>
        <v>0.31</v>
      </c>
      <c r="AF824" s="7">
        <f t="shared" ca="1" si="18"/>
        <v>958.87153000000012</v>
      </c>
      <c r="AG824" s="2"/>
      <c r="AH824" s="1"/>
      <c r="AI824" s="1"/>
    </row>
    <row r="825">
      <c r="A825" s="2"/>
      <c r="B825" s="2"/>
      <c r="C825" s="3">
        <v>39492</v>
      </c>
      <c r="D825" s="1"/>
      <c r="E825" s="4" t="s">
        <v>51</v>
      </c>
      <c r="H825" s="4" t="s">
        <v>51</v>
      </c>
      <c r="K825" s="6">
        <v>0.20000000000000001</v>
      </c>
      <c r="L825" s="6">
        <v>0.59999999999999998</v>
      </c>
      <c r="M825" s="6">
        <v>2.2999999999999998</v>
      </c>
      <c r="N825" s="7">
        <v>2000</v>
      </c>
      <c r="P825" s="1">
        <v>46</v>
      </c>
      <c r="Q825" s="2" t="s">
        <v>54</v>
      </c>
      <c r="R825" s="4" t="s">
        <v>51</v>
      </c>
      <c r="T825" s="7">
        <v>410</v>
      </c>
      <c r="U825" s="8">
        <v>0.15379999999999999</v>
      </c>
      <c r="W825" s="7">
        <f>IF(R825="","",(T825*(1-U825)*(1+AE825))+V825)</f>
        <v>454.49402000000003</v>
      </c>
      <c r="Z825" s="9" t="str">
        <f>IF(S825="","",(X825*(1-Y825)*(1+AE825)))</f>
        <v/>
      </c>
      <c r="AA825" s="64">
        <f>IF(Eingabe!G825="x",libCalc!A825,IF(Eingabe!H825="x",libCalc!B825,IF(Eingabe!I825="x",libCalc!C825,"")))</f>
        <v>0.12</v>
      </c>
      <c r="AB825" s="5">
        <f>IF(AA825="","",AA825*M825)</f>
        <v>0.27599999999999997</v>
      </c>
      <c r="AC825" s="10">
        <f>IF(AA825="","",N825*1000/(AA825*1000000))</f>
        <v>16.666666666666668</v>
      </c>
      <c r="AD825" s="11">
        <f>IF(AB825="","",MAX(Z825,W825)/AB825)</f>
        <v>1646.7174637681162</v>
      </c>
      <c r="AE825" s="8">
        <f ca="1">IF(N825="","",IF(LOOKUP(YEAR(C825),Teuerung!$A$4:$A$29,Teuerung!$D$4:$D$29)="",0,LOOKUP(YEAR(C825),Teuerung!$A$4:$A$29,Teuerung!$D$4:$D$29)))</f>
        <v>0.31</v>
      </c>
      <c r="AF825" s="7">
        <f t="shared" ca="1" si="18"/>
        <v>20906.724920000001</v>
      </c>
      <c r="AG825" s="2"/>
      <c r="AH825" s="1"/>
      <c r="AI825" s="1"/>
    </row>
    <row r="826">
      <c r="A826" s="2"/>
      <c r="B826" s="2"/>
      <c r="C826" s="3">
        <v>39492</v>
      </c>
      <c r="D826" s="1"/>
      <c r="E826" s="4" t="s">
        <v>51</v>
      </c>
      <c r="H826" s="4" t="s">
        <v>51</v>
      </c>
      <c r="K826" s="6">
        <v>0.29999999999999999</v>
      </c>
      <c r="L826" s="6">
        <v>1.45</v>
      </c>
      <c r="M826" s="6">
        <v>2.2999999999999998</v>
      </c>
      <c r="N826" s="7">
        <v>6000</v>
      </c>
      <c r="P826" s="1">
        <v>1</v>
      </c>
      <c r="Q826" s="2" t="s">
        <v>54</v>
      </c>
      <c r="R826" s="4" t="s">
        <v>51</v>
      </c>
      <c r="T826" s="7">
        <v>1025</v>
      </c>
      <c r="U826" s="8">
        <v>0.15379999999999999</v>
      </c>
      <c r="W826" s="7">
        <f>IF(R826="","",(T826*(1-U826)*(1+AE826))+V826)</f>
        <v>1136.23505</v>
      </c>
      <c r="Z826" s="9" t="str">
        <f>IF(S826="","",(X826*(1-Y826)*(1+AE826)))</f>
        <v/>
      </c>
      <c r="AA826" s="64">
        <f>IF(Eingabe!G826="x",libCalc!A826,IF(Eingabe!H826="x",libCalc!B826,IF(Eingabe!I826="x",libCalc!C826,"")))</f>
        <v>0.435</v>
      </c>
      <c r="AB826" s="5">
        <f>IF(AA826="","",AA826*M826)</f>
        <v>1.0004999999999999</v>
      </c>
      <c r="AC826" s="10">
        <f>IF(AA826="","",N826*1000/(AA826*1000000))</f>
        <v>13.793103448275861</v>
      </c>
      <c r="AD826" s="11">
        <f>IF(AB826="","",MAX(Z826,W826)/AB826)</f>
        <v>1135.6672163918042</v>
      </c>
      <c r="AE826" s="8">
        <f ca="1">IF(N826="","",IF(LOOKUP(YEAR(C826),Teuerung!$A$4:$A$29,Teuerung!$D$4:$D$29)="",0,LOOKUP(YEAR(C826),Teuerung!$A$4:$A$29,Teuerung!$D$4:$D$29)))</f>
        <v>0.31</v>
      </c>
      <c r="AF826" s="7">
        <f t="shared" ca="1" si="18"/>
        <v>1136.23505</v>
      </c>
      <c r="AG826" s="2"/>
      <c r="AH826" s="1"/>
      <c r="AI826" s="1"/>
    </row>
    <row r="827">
      <c r="A827" s="2"/>
      <c r="B827" s="2"/>
      <c r="C827" s="3">
        <v>39492</v>
      </c>
      <c r="D827" s="1"/>
      <c r="E827" s="4" t="s">
        <v>51</v>
      </c>
      <c r="H827" s="4" t="s">
        <v>51</v>
      </c>
      <c r="K827" s="6">
        <v>0.20000000000000001</v>
      </c>
      <c r="L827" s="6">
        <v>1.45</v>
      </c>
      <c r="M827" s="6">
        <v>2.2999999999999998</v>
      </c>
      <c r="N827" s="7">
        <v>5000</v>
      </c>
      <c r="P827" s="1">
        <v>1</v>
      </c>
      <c r="Q827" s="2" t="s">
        <v>54</v>
      </c>
      <c r="R827" s="4" t="s">
        <v>51</v>
      </c>
      <c r="T827" s="7">
        <v>816</v>
      </c>
      <c r="U827" s="8">
        <v>0.15379999999999999</v>
      </c>
      <c r="W827" s="7">
        <f>IF(R827="","",(T827*(1-U827)*(1+AE827))+V827)</f>
        <v>904.55395200000009</v>
      </c>
      <c r="Z827" s="9" t="str">
        <f>IF(S827="","",(X827*(1-Y827)*(1+AE827)))</f>
        <v/>
      </c>
      <c r="AA827" s="64">
        <f>IF(Eingabe!G827="x",libCalc!A827,IF(Eingabe!H827="x",libCalc!B827,IF(Eingabe!I827="x",libCalc!C827,"")))</f>
        <v>0.28999999999999998</v>
      </c>
      <c r="AB827" s="5">
        <f>IF(AA827="","",AA827*M827)</f>
        <v>0.66699999999999993</v>
      </c>
      <c r="AC827" s="10">
        <f>IF(AA827="","",N827*1000/(AA827*1000000))</f>
        <v>17.241379310344829</v>
      </c>
      <c r="AD827" s="11">
        <f>IF(AB827="","",MAX(Z827,W827)/AB827)</f>
        <v>1356.1528515742132</v>
      </c>
      <c r="AE827" s="8">
        <f ca="1">IF(N827="","",IF(LOOKUP(YEAR(C827),Teuerung!$A$4:$A$29,Teuerung!$D$4:$D$29)="",0,LOOKUP(YEAR(C827),Teuerung!$A$4:$A$29,Teuerung!$D$4:$D$29)))</f>
        <v>0.31</v>
      </c>
      <c r="AF827" s="7">
        <f t="shared" ca="1" si="18"/>
        <v>904.55395200000009</v>
      </c>
      <c r="AG827" s="2"/>
      <c r="AH827" s="1"/>
      <c r="AI827" s="1"/>
    </row>
    <row r="828">
      <c r="A828" s="2"/>
      <c r="B828" s="2"/>
      <c r="C828" s="3">
        <v>39492</v>
      </c>
      <c r="D828" s="1"/>
      <c r="E828" s="4" t="s">
        <v>51</v>
      </c>
      <c r="H828" s="4" t="s">
        <v>51</v>
      </c>
      <c r="K828" s="6">
        <v>0.20000000000000001</v>
      </c>
      <c r="L828" s="6">
        <v>1.45</v>
      </c>
      <c r="M828" s="6">
        <v>3.1000000000000001</v>
      </c>
      <c r="N828" s="7">
        <v>4500</v>
      </c>
      <c r="P828" s="1">
        <v>1</v>
      </c>
      <c r="Q828" s="2" t="s">
        <v>54</v>
      </c>
      <c r="R828" s="4" t="s">
        <v>51</v>
      </c>
      <c r="T828" s="7">
        <v>977</v>
      </c>
      <c r="U828" s="8">
        <v>0.15379999999999999</v>
      </c>
      <c r="W828" s="7">
        <f>IF(R828="","",(T828*(1-U828)*(1+AE828))+V828)</f>
        <v>1083.0259940000001</v>
      </c>
      <c r="Z828" s="9" t="str">
        <f>IF(S828="","",(X828*(1-Y828)*(1+AE828)))</f>
        <v/>
      </c>
      <c r="AA828" s="64">
        <f>IF(Eingabe!G828="x",libCalc!A828,IF(Eingabe!H828="x",libCalc!B828,IF(Eingabe!I828="x",libCalc!C828,"")))</f>
        <v>0.28999999999999998</v>
      </c>
      <c r="AB828" s="5">
        <f>IF(AA828="","",AA828*M828)</f>
        <v>0.89899999999999991</v>
      </c>
      <c r="AC828" s="10">
        <f>IF(AA828="","",N828*1000/(AA828*1000000))</f>
        <v>15.517241379310345</v>
      </c>
      <c r="AD828" s="11">
        <f>IF(AB828="","",MAX(Z828,W828)/AB828)</f>
        <v>1204.7007719688545</v>
      </c>
      <c r="AE828" s="8">
        <f ca="1">IF(N828="","",IF(LOOKUP(YEAR(C828),Teuerung!$A$4:$A$29,Teuerung!$D$4:$D$29)="",0,LOOKUP(YEAR(C828),Teuerung!$A$4:$A$29,Teuerung!$D$4:$D$29)))</f>
        <v>0.31</v>
      </c>
      <c r="AF828" s="7">
        <f t="shared" ca="1" si="18"/>
        <v>1083.0259940000001</v>
      </c>
      <c r="AG828" s="2"/>
      <c r="AH828" s="1"/>
      <c r="AI828" s="1"/>
    </row>
    <row r="829">
      <c r="A829" s="2"/>
      <c r="B829" s="2"/>
      <c r="C829" s="3">
        <v>39485</v>
      </c>
      <c r="D829" s="1"/>
      <c r="E829" s="4" t="s">
        <v>51</v>
      </c>
      <c r="G829" s="4" t="s">
        <v>51</v>
      </c>
      <c r="J829" s="5">
        <v>0.40000000000000002</v>
      </c>
      <c r="M829" s="6">
        <v>3.1499999999999999</v>
      </c>
      <c r="N829" s="7">
        <v>2350</v>
      </c>
      <c r="P829" s="1">
        <v>12</v>
      </c>
      <c r="Q829" s="2" t="s">
        <v>54</v>
      </c>
      <c r="R829" s="4" t="s">
        <v>51</v>
      </c>
      <c r="T829" s="7">
        <f>504*1.1</f>
        <v>554.40000000000009</v>
      </c>
      <c r="U829" s="8">
        <v>0.051999999999999998</v>
      </c>
      <c r="W829" s="7">
        <f>IF(R829="","",(T829*(1-U829)*(1+AE829))+V829)</f>
        <v>688.49827200000016</v>
      </c>
      <c r="Z829" s="9" t="str">
        <f>IF(S829="","",(X829*(1-Y829)*(1+AE829)))</f>
        <v/>
      </c>
      <c r="AA829" s="64">
        <f>IF(Eingabe!G829="x",libCalc!A829,IF(Eingabe!H829="x",libCalc!B829,IF(Eingabe!I829="x",libCalc!C829,"")))</f>
        <v>0.12566370614359174</v>
      </c>
      <c r="AB829" s="5">
        <f>IF(AA829="","",AA829*M829)</f>
        <v>0.39584067435231396</v>
      </c>
      <c r="AC829" s="10">
        <f>IF(AA829="","",N829*1000/(AA829*1000000))</f>
        <v>18.700705813297699</v>
      </c>
      <c r="AD829" s="11">
        <f>IF(AB829="","",MAX(Z829,W829)/AB829)</f>
        <v>1739.3317983972745</v>
      </c>
      <c r="AE829" s="8">
        <f ca="1">IF(N829="","",IF(LOOKUP(YEAR(C829),Teuerung!$A$4:$A$29,Teuerung!$D$4:$D$29)="",0,LOOKUP(YEAR(C829),Teuerung!$A$4:$A$29,Teuerung!$D$4:$D$29)))</f>
        <v>0.31</v>
      </c>
      <c r="AF829" s="7">
        <f t="shared" ca="1" si="18"/>
        <v>8261.9792640000014</v>
      </c>
      <c r="AG829" s="2"/>
      <c r="AH829" s="1"/>
      <c r="AI829" s="1"/>
    </row>
    <row r="830">
      <c r="A830" s="2"/>
      <c r="B830" s="2"/>
      <c r="C830" s="3">
        <v>39485</v>
      </c>
      <c r="D830" s="1"/>
      <c r="E830" s="4" t="s">
        <v>51</v>
      </c>
      <c r="G830" s="4" t="s">
        <v>51</v>
      </c>
      <c r="J830" s="5">
        <v>0.40000000000000002</v>
      </c>
      <c r="M830" s="6">
        <v>3.1499999999999999</v>
      </c>
      <c r="N830" s="7">
        <v>2830</v>
      </c>
      <c r="P830" s="1">
        <v>1</v>
      </c>
      <c r="Q830" s="2" t="s">
        <v>54</v>
      </c>
      <c r="R830" s="4" t="s">
        <v>51</v>
      </c>
      <c r="T830" s="7">
        <f>683.41*1.1</f>
        <v>751.75099999999998</v>
      </c>
      <c r="U830" s="8">
        <v>0.051999999999999998</v>
      </c>
      <c r="W830" s="7">
        <f>IF(R830="","",(T830*(1-U830)*(1+AE830))+V830)</f>
        <v>933.58453187999999</v>
      </c>
      <c r="Z830" s="9" t="str">
        <f>IF(S830="","",(X830*(1-Y830)*(1+AE830)))</f>
        <v/>
      </c>
      <c r="AA830" s="64">
        <f>IF(Eingabe!G830="x",libCalc!A830,IF(Eingabe!H830="x",libCalc!B830,IF(Eingabe!I830="x",libCalc!C830,"")))</f>
        <v>0.12566370614359174</v>
      </c>
      <c r="AB830" s="5">
        <f>IF(AA830="","",AA830*M830)</f>
        <v>0.39584067435231396</v>
      </c>
      <c r="AC830" s="10">
        <f>IF(AA830="","",N830*1000/(AA830*1000000))</f>
        <v>22.520424447503189</v>
      </c>
      <c r="AD830" s="11">
        <f>IF(AB830="","",MAX(Z830,W830)/AB830)</f>
        <v>2358.4856038545258</v>
      </c>
      <c r="AE830" s="8">
        <f ca="1">IF(N830="","",IF(LOOKUP(YEAR(C830),Teuerung!$A$4:$A$29,Teuerung!$D$4:$D$29)="",0,LOOKUP(YEAR(C830),Teuerung!$A$4:$A$29,Teuerung!$D$4:$D$29)))</f>
        <v>0.31</v>
      </c>
      <c r="AF830" s="7">
        <f t="shared" ca="1" si="18"/>
        <v>933.58453187999999</v>
      </c>
      <c r="AG830" s="2"/>
      <c r="AH830" s="1"/>
      <c r="AI830" s="1"/>
    </row>
    <row r="831">
      <c r="A831" s="2"/>
      <c r="B831" s="2"/>
      <c r="C831" s="3">
        <v>39485</v>
      </c>
      <c r="D831" s="1"/>
      <c r="E831" s="4" t="s">
        <v>51</v>
      </c>
      <c r="G831" s="4" t="s">
        <v>51</v>
      </c>
      <c r="J831" s="5">
        <v>0.40000000000000002</v>
      </c>
      <c r="M831" s="6">
        <v>3.1499999999999999</v>
      </c>
      <c r="N831" s="7">
        <v>3740</v>
      </c>
      <c r="P831" s="1">
        <v>1</v>
      </c>
      <c r="Q831" s="2" t="s">
        <v>54</v>
      </c>
      <c r="R831" s="4" t="s">
        <v>51</v>
      </c>
      <c r="T831" s="7">
        <f>854.49*1.1</f>
        <v>939.93900000000008</v>
      </c>
      <c r="U831" s="8">
        <v>0.051999999999999998</v>
      </c>
      <c r="W831" s="7">
        <f>IF(R831="","",(T831*(1-U831)*(1+AE831))+V831)</f>
        <v>1167.2914453200001</v>
      </c>
      <c r="Z831" s="9" t="str">
        <f>IF(S831="","",(X831*(1-Y831)*(1+AE831)))</f>
        <v/>
      </c>
      <c r="AA831" s="64">
        <f>IF(Eingabe!G831="x",libCalc!A831,IF(Eingabe!H831="x",libCalc!B831,IF(Eingabe!I831="x",libCalc!C831,"")))</f>
        <v>0.12566370614359174</v>
      </c>
      <c r="AB831" s="5">
        <f>IF(AA831="","",AA831*M831)</f>
        <v>0.39584067435231396</v>
      </c>
      <c r="AC831" s="10">
        <f>IF(AA831="","",N831*1000/(AA831*1000000))</f>
        <v>29.761974358184425</v>
      </c>
      <c r="AD831" s="11">
        <f>IF(AB831="","",MAX(Z831,W831)/AB831)</f>
        <v>2948.8921198660455</v>
      </c>
      <c r="AE831" s="8">
        <f ca="1">IF(N831="","",IF(LOOKUP(YEAR(C831),Teuerung!$A$4:$A$29,Teuerung!$D$4:$D$29)="",0,LOOKUP(YEAR(C831),Teuerung!$A$4:$A$29,Teuerung!$D$4:$D$29)))</f>
        <v>0.31</v>
      </c>
      <c r="AF831" s="7">
        <f t="shared" ca="1" si="18"/>
        <v>1167.2914453200001</v>
      </c>
      <c r="AG831" s="2"/>
      <c r="AH831" s="1"/>
      <c r="AI831" s="1"/>
    </row>
    <row r="832">
      <c r="A832" s="2"/>
      <c r="B832" s="2"/>
      <c r="C832" s="3">
        <v>39485</v>
      </c>
      <c r="D832" s="1"/>
      <c r="E832" s="4" t="s">
        <v>51</v>
      </c>
      <c r="H832" s="4" t="s">
        <v>51</v>
      </c>
      <c r="K832" s="6">
        <v>0.29999999999999999</v>
      </c>
      <c r="L832" s="6">
        <v>0.29999999999999999</v>
      </c>
      <c r="M832" s="6">
        <v>3.1499999999999999</v>
      </c>
      <c r="N832" s="7">
        <v>1590</v>
      </c>
      <c r="P832" s="1">
        <v>3</v>
      </c>
      <c r="Q832" s="2" t="s">
        <v>54</v>
      </c>
      <c r="R832" s="4" t="s">
        <v>51</v>
      </c>
      <c r="T832" s="7">
        <f>429.52*1.1</f>
        <v>472.47200000000004</v>
      </c>
      <c r="U832" s="8">
        <v>0.051999999999999998</v>
      </c>
      <c r="W832" s="7">
        <f>IF(R832="","",(T832*(1-U832)*(1+AE832))+V832)</f>
        <v>586.75352736000002</v>
      </c>
      <c r="Z832" s="9" t="str">
        <f>IF(S832="","",(X832*(1-Y832)*(1+AE832)))</f>
        <v/>
      </c>
      <c r="AA832" s="64">
        <f>IF(Eingabe!G832="x",libCalc!A832,IF(Eingabe!H832="x",libCalc!B832,IF(Eingabe!I832="x",libCalc!C832,"")))</f>
        <v>0.089999999999999997</v>
      </c>
      <c r="AB832" s="5">
        <f>IF(AA832="","",AA832*M832)</f>
        <v>0.28349999999999997</v>
      </c>
      <c r="AC832" s="10">
        <f>IF(AA832="","",N832*1000/(AA832*1000000))</f>
        <v>17.666666666666668</v>
      </c>
      <c r="AD832" s="11">
        <f>IF(AB832="","",MAX(Z832,W832)/AB832)</f>
        <v>2069.6773451851855</v>
      </c>
      <c r="AE832" s="8">
        <f ca="1">IF(N832="","",IF(LOOKUP(YEAR(C832),Teuerung!$A$4:$A$29,Teuerung!$D$4:$D$29)="",0,LOOKUP(YEAR(C832),Teuerung!$A$4:$A$29,Teuerung!$D$4:$D$29)))</f>
        <v>0.31</v>
      </c>
      <c r="AF832" s="7">
        <f t="shared" ca="1" si="18"/>
        <v>1760.2605820799999</v>
      </c>
      <c r="AG832" s="2"/>
      <c r="AH832" s="1"/>
      <c r="AI832" s="1"/>
    </row>
    <row r="833">
      <c r="A833" s="2"/>
      <c r="B833" s="2"/>
      <c r="C833" s="3">
        <v>39485</v>
      </c>
      <c r="D833" s="1"/>
      <c r="E833" s="4" t="s">
        <v>51</v>
      </c>
      <c r="H833" s="4" t="s">
        <v>51</v>
      </c>
      <c r="K833" s="6">
        <v>0.29999999999999999</v>
      </c>
      <c r="L833" s="6">
        <v>0.29999999999999999</v>
      </c>
      <c r="M833" s="6">
        <v>3.1499999999999999</v>
      </c>
      <c r="N833" s="7">
        <v>2020</v>
      </c>
      <c r="P833" s="1">
        <v>2</v>
      </c>
      <c r="Q833" s="2" t="s">
        <v>54</v>
      </c>
      <c r="R833" s="4" t="s">
        <v>51</v>
      </c>
      <c r="T833" s="7">
        <f>589.68*1.1</f>
        <v>648.64800000000002</v>
      </c>
      <c r="U833" s="8">
        <v>0.051999999999999998</v>
      </c>
      <c r="W833" s="7">
        <f>IF(R833="","",(T833*(1-U833)*(1+AE833))+V833)</f>
        <v>805.54297824000002</v>
      </c>
      <c r="Z833" s="9" t="str">
        <f>IF(S833="","",(X833*(1-Y833)*(1+AE833)))</f>
        <v/>
      </c>
      <c r="AA833" s="64">
        <f>IF(Eingabe!G833="x",libCalc!A833,IF(Eingabe!H833="x",libCalc!B833,IF(Eingabe!I833="x",libCalc!C833,"")))</f>
        <v>0.089999999999999997</v>
      </c>
      <c r="AB833" s="5">
        <f>IF(AA833="","",AA833*M833)</f>
        <v>0.28349999999999997</v>
      </c>
      <c r="AC833" s="10">
        <f>IF(AA833="","",N833*1000/(AA833*1000000))</f>
        <v>22.444444444444443</v>
      </c>
      <c r="AD833" s="11">
        <f>IF(AB833="","",MAX(Z833,W833)/AB833)</f>
        <v>2841.4214400000005</v>
      </c>
      <c r="AE833" s="8">
        <f ca="1">IF(N833="","",IF(LOOKUP(YEAR(C833),Teuerung!$A$4:$A$29,Teuerung!$D$4:$D$29)="",0,LOOKUP(YEAR(C833),Teuerung!$A$4:$A$29,Teuerung!$D$4:$D$29)))</f>
        <v>0.31</v>
      </c>
      <c r="AF833" s="7">
        <f t="shared" ca="1" si="18"/>
        <v>1611.08595648</v>
      </c>
      <c r="AG833" s="2"/>
      <c r="AH833" s="1"/>
      <c r="AI833" s="1"/>
    </row>
    <row r="834">
      <c r="A834" s="2"/>
      <c r="B834" s="2"/>
      <c r="C834" s="3">
        <v>39485</v>
      </c>
      <c r="D834" s="1"/>
      <c r="E834" s="4" t="s">
        <v>51</v>
      </c>
      <c r="H834" s="4" t="s">
        <v>51</v>
      </c>
      <c r="K834" s="6">
        <v>0.29999999999999999</v>
      </c>
      <c r="L834" s="6">
        <v>0.29999999999999999</v>
      </c>
      <c r="M834" s="6">
        <v>3.1499999999999999</v>
      </c>
      <c r="N834" s="7">
        <v>2540</v>
      </c>
      <c r="P834" s="1">
        <v>4</v>
      </c>
      <c r="Q834" s="2" t="s">
        <v>54</v>
      </c>
      <c r="R834" s="4" t="s">
        <v>51</v>
      </c>
      <c r="T834" s="7">
        <f>691.6*1.1</f>
        <v>760.7600000000001</v>
      </c>
      <c r="U834" s="8">
        <v>0.051999999999999998</v>
      </c>
      <c r="W834" s="7">
        <f>IF(R834="","",(T834*(1-U834)*(1+AE834))+V834)</f>
        <v>944.77262880000012</v>
      </c>
      <c r="Z834" s="9" t="str">
        <f>IF(S834="","",(X834*(1-Y834)*(1+AE834)))</f>
        <v/>
      </c>
      <c r="AA834" s="64">
        <f>IF(Eingabe!G834="x",libCalc!A834,IF(Eingabe!H834="x",libCalc!B834,IF(Eingabe!I834="x",libCalc!C834,"")))</f>
        <v>0.089999999999999997</v>
      </c>
      <c r="AB834" s="5">
        <f>IF(AA834="","",AA834*M834)</f>
        <v>0.28349999999999997</v>
      </c>
      <c r="AC834" s="10">
        <f>IF(AA834="","",N834*1000/(AA834*1000000))</f>
        <v>28.222222222222221</v>
      </c>
      <c r="AD834" s="11">
        <f>IF(AB834="","",MAX(Z834,W834)/AB834)</f>
        <v>3332.5313185185191</v>
      </c>
      <c r="AE834" s="8">
        <f ca="1">IF(N834="","",IF(LOOKUP(YEAR(C834),Teuerung!$A$4:$A$29,Teuerung!$D$4:$D$29)="",0,LOOKUP(YEAR(C834),Teuerung!$A$4:$A$29,Teuerung!$D$4:$D$29)))</f>
        <v>0.31</v>
      </c>
      <c r="AF834" s="7">
        <f t="shared" ca="1" si="18"/>
        <v>3779.0905152000005</v>
      </c>
      <c r="AG834" s="2"/>
      <c r="AH834" s="1"/>
      <c r="AI834" s="1"/>
    </row>
    <row r="835">
      <c r="A835" s="2"/>
      <c r="B835" s="2"/>
      <c r="C835" s="3">
        <v>39485</v>
      </c>
      <c r="D835" s="1"/>
      <c r="E835" s="4" t="s">
        <v>51</v>
      </c>
      <c r="H835" s="4" t="s">
        <v>51</v>
      </c>
      <c r="K835" s="6">
        <v>0.29999999999999999</v>
      </c>
      <c r="L835" s="6">
        <v>0.29999999999999999</v>
      </c>
      <c r="M835" s="6">
        <v>3.1499999999999999</v>
      </c>
      <c r="N835" s="7">
        <v>2810</v>
      </c>
      <c r="P835" s="1">
        <v>1</v>
      </c>
      <c r="Q835" s="2" t="s">
        <v>54</v>
      </c>
      <c r="R835" s="4" t="s">
        <v>51</v>
      </c>
      <c r="T835" s="7">
        <f>782.6*1.1</f>
        <v>860.86000000000013</v>
      </c>
      <c r="U835" s="8">
        <v>0.051999999999999998</v>
      </c>
      <c r="W835" s="7">
        <f>IF(R835="","",(T835*(1-U835)*(1+AE835))+V835)</f>
        <v>1069.0848168000002</v>
      </c>
      <c r="Z835" s="9" t="str">
        <f>IF(S835="","",(X835*(1-Y835)*(1+AE835)))</f>
        <v/>
      </c>
      <c r="AA835" s="64">
        <f>IF(Eingabe!G835="x",libCalc!A835,IF(Eingabe!H835="x",libCalc!B835,IF(Eingabe!I835="x",libCalc!C835,"")))</f>
        <v>0.089999999999999997</v>
      </c>
      <c r="AB835" s="5">
        <f>IF(AA835="","",AA835*M835)</f>
        <v>0.28349999999999997</v>
      </c>
      <c r="AC835" s="10">
        <f>IF(AA835="","",N835*1000/(AA835*1000000))</f>
        <v>31.222222222222221</v>
      </c>
      <c r="AD835" s="11">
        <f>IF(AB835="","",MAX(Z835,W835)/AB835)</f>
        <v>3771.0222814814824</v>
      </c>
      <c r="AE835" s="8">
        <f ca="1">IF(N835="","",IF(LOOKUP(YEAR(C835),Teuerung!$A$4:$A$29,Teuerung!$D$4:$D$29)="",0,LOOKUP(YEAR(C835),Teuerung!$A$4:$A$29,Teuerung!$D$4:$D$29)))</f>
        <v>0.31</v>
      </c>
      <c r="AF835" s="7">
        <f t="shared" ca="1" si="18"/>
        <v>1069.0848168000002</v>
      </c>
      <c r="AG835" s="2"/>
      <c r="AH835" s="1"/>
      <c r="AI835" s="1"/>
    </row>
    <row r="836">
      <c r="A836" s="2"/>
      <c r="B836" s="2"/>
      <c r="C836" s="3">
        <v>39485</v>
      </c>
      <c r="D836" s="1"/>
      <c r="E836" s="4" t="s">
        <v>51</v>
      </c>
      <c r="G836" s="4" t="s">
        <v>51</v>
      </c>
      <c r="J836" s="5">
        <v>0.40000000000000002</v>
      </c>
      <c r="M836" s="6">
        <v>4.4500000000000002</v>
      </c>
      <c r="N836" s="7">
        <v>1980</v>
      </c>
      <c r="P836" s="1">
        <v>21</v>
      </c>
      <c r="Q836" s="2" t="s">
        <v>54</v>
      </c>
      <c r="R836" s="4" t="s">
        <v>51</v>
      </c>
      <c r="T836" s="7">
        <f>591.5*1.1</f>
        <v>650.65000000000009</v>
      </c>
      <c r="U836" s="8">
        <v>0.051999999999999998</v>
      </c>
      <c r="W836" s="7">
        <f>IF(R836="","",(T836*(1-U836)*(1+AE836))+V836)</f>
        <v>808.02922200000012</v>
      </c>
      <c r="Z836" s="9" t="str">
        <f>IF(S836="","",(X836*(1-Y836)*(1+AE836)))</f>
        <v/>
      </c>
      <c r="AA836" s="64">
        <f>IF(Eingabe!G836="x",libCalc!A836,IF(Eingabe!H836="x",libCalc!B836,IF(Eingabe!I836="x",libCalc!C836,"")))</f>
        <v>0.12566370614359174</v>
      </c>
      <c r="AB836" s="5">
        <f>IF(AA836="","",AA836*M836)</f>
        <v>0.55920349233898325</v>
      </c>
      <c r="AC836" s="10">
        <f>IF(AA836="","",N836*1000/(AA836*1000000))</f>
        <v>15.756339366097636</v>
      </c>
      <c r="AD836" s="11">
        <f>IF(AB836="","",MAX(Z836,W836)/AB836)</f>
        <v>1444.9645488089716</v>
      </c>
      <c r="AE836" s="8">
        <f ca="1">IF(N836="","",IF(LOOKUP(YEAR(C836),Teuerung!$A$4:$A$29,Teuerung!$D$4:$D$29)="",0,LOOKUP(YEAR(C836),Teuerung!$A$4:$A$29,Teuerung!$D$4:$D$29)))</f>
        <v>0.31</v>
      </c>
      <c r="AF836" s="7">
        <f t="shared" ca="1" si="18"/>
        <v>16968.613662000003</v>
      </c>
      <c r="AG836" s="2"/>
      <c r="AH836" s="1"/>
      <c r="AI836" s="1"/>
    </row>
    <row r="837">
      <c r="A837" s="2"/>
      <c r="B837" s="2"/>
      <c r="C837" s="3">
        <v>39485</v>
      </c>
      <c r="D837" s="1"/>
      <c r="E837" s="4" t="s">
        <v>51</v>
      </c>
      <c r="G837" s="4" t="s">
        <v>51</v>
      </c>
      <c r="J837" s="5">
        <v>0.40000000000000002</v>
      </c>
      <c r="M837" s="6">
        <v>4.4500000000000002</v>
      </c>
      <c r="N837" s="7">
        <v>2200</v>
      </c>
      <c r="P837" s="1">
        <v>2</v>
      </c>
      <c r="Q837" s="2" t="s">
        <v>54</v>
      </c>
      <c r="R837" s="4" t="s">
        <v>51</v>
      </c>
      <c r="T837" s="7">
        <f>634.27*1.1</f>
        <v>697.697</v>
      </c>
      <c r="U837" s="8">
        <v>0.051999999999999998</v>
      </c>
      <c r="W837" s="7">
        <f>IF(R837="","",(T837*(1-U837)*(1+AE837))+V837)</f>
        <v>866.45595035999997</v>
      </c>
      <c r="Z837" s="9" t="str">
        <f>IF(S837="","",(X837*(1-Y837)*(1+AE837)))</f>
        <v/>
      </c>
      <c r="AA837" s="64">
        <f>IF(Eingabe!G837="x",libCalc!A837,IF(Eingabe!H837="x",libCalc!B837,IF(Eingabe!I837="x",libCalc!C837,"")))</f>
        <v>0.12566370614359174</v>
      </c>
      <c r="AB837" s="5">
        <f>IF(AA837="","",AA837*M837)</f>
        <v>0.55920349233898325</v>
      </c>
      <c r="AC837" s="10">
        <f>IF(AA837="","",N837*1000/(AA837*1000000))</f>
        <v>17.507043740108486</v>
      </c>
      <c r="AD837" s="11">
        <f>IF(AB837="","",MAX(Z837,W837)/AB837)</f>
        <v>1549.4466007997739</v>
      </c>
      <c r="AE837" s="8">
        <f ca="1">IF(N837="","",IF(LOOKUP(YEAR(C837),Teuerung!$A$4:$A$29,Teuerung!$D$4:$D$29)="",0,LOOKUP(YEAR(C837),Teuerung!$A$4:$A$29,Teuerung!$D$4:$D$29)))</f>
        <v>0.31</v>
      </c>
      <c r="AF837" s="7">
        <f t="shared" ca="1" si="18"/>
        <v>1732.9119007199999</v>
      </c>
      <c r="AG837" s="2"/>
      <c r="AH837" s="1"/>
      <c r="AI837" s="1"/>
    </row>
    <row r="838">
      <c r="A838" s="2"/>
      <c r="B838" s="2"/>
      <c r="C838" s="3">
        <v>39485</v>
      </c>
      <c r="D838" s="1"/>
      <c r="E838" s="4" t="s">
        <v>51</v>
      </c>
      <c r="G838" s="4" t="s">
        <v>51</v>
      </c>
      <c r="J838" s="5">
        <v>0.40000000000000002</v>
      </c>
      <c r="M838" s="6">
        <v>4.4500000000000002</v>
      </c>
      <c r="N838" s="7">
        <v>3420</v>
      </c>
      <c r="P838" s="1">
        <v>2</v>
      </c>
      <c r="Q838" s="2" t="s">
        <v>54</v>
      </c>
      <c r="R838" s="4" t="s">
        <v>51</v>
      </c>
      <c r="T838" s="7">
        <f>1089.27*1.1</f>
        <v>1198.1970000000001</v>
      </c>
      <c r="U838" s="8">
        <v>0.051999999999999998</v>
      </c>
      <c r="W838" s="7">
        <f>IF(R838="","",(T838*(1-U838)*(1+AE838))+V838)</f>
        <v>1488.0168903600002</v>
      </c>
      <c r="Z838" s="9" t="str">
        <f>IF(S838="","",(X838*(1-Y838)*(1+AE838)))</f>
        <v/>
      </c>
      <c r="AA838" s="64">
        <f>IF(Eingabe!G838="x",libCalc!A838,IF(Eingabe!H838="x",libCalc!B838,IF(Eingabe!I838="x",libCalc!C838,"")))</f>
        <v>0.12566370614359174</v>
      </c>
      <c r="AB838" s="5">
        <f>IF(AA838="","",AA838*M838)</f>
        <v>0.55920349233898325</v>
      </c>
      <c r="AC838" s="10">
        <f>IF(AA838="","",N838*1000/(AA838*1000000))</f>
        <v>27.215495268714101</v>
      </c>
      <c r="AD838" s="11">
        <f>IF(AB838="","",MAX(Z838,W838)/AB838)</f>
        <v>2660.9577921912905</v>
      </c>
      <c r="AE838" s="8">
        <f ca="1">IF(N838="","",IF(LOOKUP(YEAR(C838),Teuerung!$A$4:$A$29,Teuerung!$D$4:$D$29)="",0,LOOKUP(YEAR(C838),Teuerung!$A$4:$A$29,Teuerung!$D$4:$D$29)))</f>
        <v>0.31</v>
      </c>
      <c r="AF838" s="7">
        <f t="shared" ca="1" si="18"/>
        <v>2976.0337807200003</v>
      </c>
      <c r="AG838" s="2"/>
      <c r="AH838" s="1"/>
      <c r="AI838" s="1"/>
    </row>
    <row r="839">
      <c r="A839" s="2"/>
      <c r="B839" s="2"/>
      <c r="C839" s="3">
        <v>39485</v>
      </c>
      <c r="D839" s="1"/>
      <c r="E839" s="4" t="s">
        <v>51</v>
      </c>
      <c r="H839" s="4" t="s">
        <v>51</v>
      </c>
      <c r="K839" s="6">
        <v>0.29999999999999999</v>
      </c>
      <c r="L839" s="6">
        <v>0.29999999999999999</v>
      </c>
      <c r="M839" s="6">
        <v>4.4500000000000002</v>
      </c>
      <c r="N839" s="7">
        <v>2000</v>
      </c>
      <c r="P839" s="1">
        <v>3</v>
      </c>
      <c r="Q839" s="2" t="s">
        <v>54</v>
      </c>
      <c r="R839" s="4" t="s">
        <v>51</v>
      </c>
      <c r="T839" s="7">
        <f>765.31*1.1</f>
        <v>841.84100000000001</v>
      </c>
      <c r="U839" s="8">
        <v>0.051999999999999998</v>
      </c>
      <c r="W839" s="7">
        <f>IF(R839="","",(T839*(1-U839)*(1+AE839))+V839)</f>
        <v>1045.46550108</v>
      </c>
      <c r="Z839" s="9" t="str">
        <f>IF(S839="","",(X839*(1-Y839)*(1+AE839)))</f>
        <v/>
      </c>
      <c r="AA839" s="64">
        <f>IF(Eingabe!G839="x",libCalc!A839,IF(Eingabe!H839="x",libCalc!B839,IF(Eingabe!I839="x",libCalc!C839,"")))</f>
        <v>0.089999999999999997</v>
      </c>
      <c r="AB839" s="5">
        <f>IF(AA839="","",AA839*M839)</f>
        <v>0.40050000000000002</v>
      </c>
      <c r="AC839" s="10">
        <f>IF(AA839="","",N839*1000/(AA839*1000000))</f>
        <v>22.222222222222221</v>
      </c>
      <c r="AD839" s="11">
        <f>IF(AB839="","",MAX(Z839,W839)/AB839)</f>
        <v>2610.4007517602995</v>
      </c>
      <c r="AE839" s="8">
        <f ca="1">IF(N839="","",IF(LOOKUP(YEAR(C839),Teuerung!$A$4:$A$29,Teuerung!$D$4:$D$29)="",0,LOOKUP(YEAR(C839),Teuerung!$A$4:$A$29,Teuerung!$D$4:$D$29)))</f>
        <v>0.31</v>
      </c>
      <c r="AF839" s="7">
        <f t="shared" ca="1" si="18"/>
        <v>3136.3965032400001</v>
      </c>
      <c r="AG839" s="2"/>
      <c r="AH839" s="1"/>
      <c r="AI839" s="1"/>
    </row>
    <row r="840">
      <c r="A840" s="2"/>
      <c r="B840" s="2"/>
      <c r="C840" s="3">
        <v>39485</v>
      </c>
      <c r="D840" s="1"/>
      <c r="E840" s="4" t="s">
        <v>51</v>
      </c>
      <c r="G840" s="4" t="s">
        <v>51</v>
      </c>
      <c r="J840" s="5">
        <v>0.29999999999999999</v>
      </c>
      <c r="M840" s="6">
        <v>4.4500000000000002</v>
      </c>
      <c r="N840" s="7">
        <v>990</v>
      </c>
      <c r="P840" s="1">
        <v>7</v>
      </c>
      <c r="Q840" s="2" t="s">
        <v>54</v>
      </c>
      <c r="R840" s="4" t="s">
        <v>51</v>
      </c>
      <c r="T840" s="7">
        <f>473.2*1.1</f>
        <v>520.51999999999998</v>
      </c>
      <c r="U840" s="8">
        <v>0.051999999999999998</v>
      </c>
      <c r="W840" s="7">
        <f>IF(R840="","",(T840*(1-U840)*(1+AE840))+V840)</f>
        <v>646.42337759999998</v>
      </c>
      <c r="Z840" s="9" t="str">
        <f>IF(S840="","",(X840*(1-Y840)*(1+AE840)))</f>
        <v/>
      </c>
      <c r="AA840" s="64">
        <f>IF(Eingabe!G840="x",libCalc!A840,IF(Eingabe!H840="x",libCalc!B840,IF(Eingabe!I840="x",libCalc!C840,"")))</f>
        <v>0.070685834705770348</v>
      </c>
      <c r="AB840" s="5">
        <f>IF(AA840="","",AA840*M840)</f>
        <v>0.31455196444067807</v>
      </c>
      <c r="AC840" s="10">
        <f>IF(AA840="","",N840*1000/(AA840*1000000))</f>
        <v>14.005634992086788</v>
      </c>
      <c r="AD840" s="11">
        <f>IF(AB840="","",MAX(Z840,W840)/AB840)</f>
        <v>2055.0606916394258</v>
      </c>
      <c r="AE840" s="8">
        <f ca="1">IF(N840="","",IF(LOOKUP(YEAR(C840),Teuerung!$A$4:$A$29,Teuerung!$D$4:$D$29)="",0,LOOKUP(YEAR(C840),Teuerung!$A$4:$A$29,Teuerung!$D$4:$D$29)))</f>
        <v>0.31</v>
      </c>
      <c r="AF840" s="7">
        <f t="shared" ca="1" si="18"/>
        <v>4524.9636431999998</v>
      </c>
      <c r="AG840" s="2"/>
      <c r="AH840" s="1"/>
      <c r="AI840" s="1"/>
    </row>
    <row r="841">
      <c r="A841" s="2"/>
      <c r="B841" s="2"/>
      <c r="C841" s="3">
        <v>39485</v>
      </c>
      <c r="D841" s="1"/>
      <c r="E841" s="4" t="s">
        <v>51</v>
      </c>
      <c r="G841" s="4" t="s">
        <v>51</v>
      </c>
      <c r="J841" s="5">
        <v>0.29999999999999999</v>
      </c>
      <c r="M841" s="6">
        <v>3.1499999999999999</v>
      </c>
      <c r="N841" s="7">
        <v>1240</v>
      </c>
      <c r="P841" s="1">
        <v>51</v>
      </c>
      <c r="Q841" s="2" t="s">
        <v>54</v>
      </c>
      <c r="R841" s="4" t="s">
        <v>51</v>
      </c>
      <c r="T841" s="7">
        <f>390.39*1.1</f>
        <v>429.42900000000003</v>
      </c>
      <c r="U841" s="8">
        <v>0.051999999999999998</v>
      </c>
      <c r="W841" s="7">
        <f>IF(R841="","",(T841*(1-U841)*(1+AE841))+V841)</f>
        <v>533.29928652000001</v>
      </c>
      <c r="Z841" s="9" t="str">
        <f>IF(S841="","",(X841*(1-Y841)*(1+AE841)))</f>
        <v/>
      </c>
      <c r="AA841" s="64">
        <f>IF(Eingabe!G841="x",libCalc!A841,IF(Eingabe!H841="x",libCalc!B841,IF(Eingabe!I841="x",libCalc!C841,"")))</f>
        <v>0.070685834705770348</v>
      </c>
      <c r="AB841" s="5">
        <f>IF(AA841="","",AA841*M841)</f>
        <v>0.22266037932317659</v>
      </c>
      <c r="AC841" s="10">
        <f>IF(AA841="","",N841*1000/(AA841*1000000))</f>
        <v>17.542411505240018</v>
      </c>
      <c r="AD841" s="11">
        <f>IF(AB841="","",MAX(Z841,W841)/AB841)</f>
        <v>2395.1243060892834</v>
      </c>
      <c r="AE841" s="8">
        <f ca="1">IF(N841="","",IF(LOOKUP(YEAR(C841),Teuerung!$A$4:$A$29,Teuerung!$D$4:$D$29)="",0,LOOKUP(YEAR(C841),Teuerung!$A$4:$A$29,Teuerung!$D$4:$D$29)))</f>
        <v>0.31</v>
      </c>
      <c r="AF841" s="7">
        <f t="shared" ca="1" si="18"/>
        <v>27198.263612520001</v>
      </c>
      <c r="AG841" s="2"/>
      <c r="AH841" s="1"/>
      <c r="AI841" s="1"/>
    </row>
    <row r="842">
      <c r="A842" s="2"/>
      <c r="B842" s="2"/>
      <c r="C842" s="3">
        <v>39485</v>
      </c>
      <c r="D842" s="1"/>
      <c r="E842" s="4" t="s">
        <v>51</v>
      </c>
      <c r="G842" s="4" t="s">
        <v>51</v>
      </c>
      <c r="J842" s="5">
        <v>0.29999999999999999</v>
      </c>
      <c r="M842" s="6">
        <v>3.1499999999999999</v>
      </c>
      <c r="N842" s="7">
        <v>1400</v>
      </c>
      <c r="P842" s="1">
        <v>7</v>
      </c>
      <c r="Q842" s="2" t="s">
        <v>54</v>
      </c>
      <c r="R842" s="4" t="s">
        <v>51</v>
      </c>
      <c r="T842" s="7">
        <f>434.07*1.1</f>
        <v>477.47700000000003</v>
      </c>
      <c r="U842" s="8">
        <v>0.051999999999999998</v>
      </c>
      <c r="W842" s="7">
        <f>IF(R842="","",(T842*(1-U842)*(1+AE842))+V842)</f>
        <v>592.96913675999997</v>
      </c>
      <c r="Z842" s="9" t="str">
        <f>IF(S842="","",(X842*(1-Y842)*(1+AE842)))</f>
        <v/>
      </c>
      <c r="AA842" s="64">
        <f>IF(Eingabe!G842="x",libCalc!A842,IF(Eingabe!H842="x",libCalc!B842,IF(Eingabe!I842="x",libCalc!C842,"")))</f>
        <v>0.070685834705770348</v>
      </c>
      <c r="AB842" s="5">
        <f>IF(AA842="","",AA842*M842)</f>
        <v>0.22266037932317659</v>
      </c>
      <c r="AC842" s="10">
        <f>IF(AA842="","",N842*1000/(AA842*1000000))</f>
        <v>19.805948473658084</v>
      </c>
      <c r="AD842" s="11">
        <f>IF(AB842="","",MAX(Z842,W842)/AB842)</f>
        <v>2663.1102424349374</v>
      </c>
      <c r="AE842" s="8">
        <f ca="1">IF(N842="","",IF(LOOKUP(YEAR(C842),Teuerung!$A$4:$A$29,Teuerung!$D$4:$D$29)="",0,LOOKUP(YEAR(C842),Teuerung!$A$4:$A$29,Teuerung!$D$4:$D$29)))</f>
        <v>0.31</v>
      </c>
      <c r="AF842" s="7">
        <f t="shared" ca="1" si="18"/>
        <v>4150.7839573199999</v>
      </c>
      <c r="AG842" s="2"/>
      <c r="AH842" s="1"/>
      <c r="AI842" s="1"/>
    </row>
    <row r="843">
      <c r="A843" s="2"/>
      <c r="B843" s="2"/>
      <c r="C843" s="3">
        <v>39485</v>
      </c>
      <c r="D843" s="1"/>
      <c r="E843" s="4" t="s">
        <v>51</v>
      </c>
      <c r="G843" s="4" t="s">
        <v>51</v>
      </c>
      <c r="J843" s="5">
        <v>0.29999999999999999</v>
      </c>
      <c r="M843" s="6">
        <v>3.1499999999999999</v>
      </c>
      <c r="N843" s="7">
        <v>1670</v>
      </c>
      <c r="P843" s="1">
        <v>4</v>
      </c>
      <c r="Q843" s="2" t="s">
        <v>54</v>
      </c>
      <c r="R843" s="4" t="s">
        <v>51</v>
      </c>
      <c r="T843" s="7">
        <f>520.52*1.1</f>
        <v>572.572</v>
      </c>
      <c r="U843" s="8">
        <v>0.051999999999999998</v>
      </c>
      <c r="W843" s="7">
        <f>IF(R843="","",(T843*(1-U843)*(1+AE843))+V843)</f>
        <v>711.0657153599999</v>
      </c>
      <c r="Z843" s="9" t="str">
        <f>IF(S843="","",(X843*(1-Y843)*(1+AE843)))</f>
        <v/>
      </c>
      <c r="AA843" s="64">
        <f>IF(Eingabe!G843="x",libCalc!A843,IF(Eingabe!H843="x",libCalc!B843,IF(Eingabe!I843="x",libCalc!C843,"")))</f>
        <v>0.070685834705770348</v>
      </c>
      <c r="AB843" s="5">
        <f>IF(AA843="","",AA843*M843)</f>
        <v>0.22266037932317659</v>
      </c>
      <c r="AC843" s="10">
        <f>IF(AA843="","",N843*1000/(AA843*1000000))</f>
        <v>23.625667107863574</v>
      </c>
      <c r="AD843" s="11">
        <f>IF(AB843="","",MAX(Z843,W843)/AB843)</f>
        <v>3193.4990747857109</v>
      </c>
      <c r="AE843" s="8">
        <f ca="1">IF(N843="","",IF(LOOKUP(YEAR(C843),Teuerung!$A$4:$A$29,Teuerung!$D$4:$D$29)="",0,LOOKUP(YEAR(C843),Teuerung!$A$4:$A$29,Teuerung!$D$4:$D$29)))</f>
        <v>0.31</v>
      </c>
      <c r="AF843" s="7">
        <f t="shared" ca="1" si="18"/>
        <v>2844.2628614399996</v>
      </c>
      <c r="AG843" s="2"/>
      <c r="AH843" s="1"/>
      <c r="AI843" s="1"/>
    </row>
    <row r="844">
      <c r="A844" s="2"/>
      <c r="B844" s="2"/>
      <c r="C844" s="3">
        <v>39485</v>
      </c>
      <c r="D844" s="1"/>
      <c r="E844" s="4" t="s">
        <v>51</v>
      </c>
      <c r="G844" s="4" t="s">
        <v>51</v>
      </c>
      <c r="J844" s="5">
        <v>0.29999999999999999</v>
      </c>
      <c r="M844" s="6">
        <v>3.1499999999999999</v>
      </c>
      <c r="N844" s="7">
        <v>3150</v>
      </c>
      <c r="P844" s="1">
        <v>2</v>
      </c>
      <c r="Q844" s="2" t="s">
        <v>54</v>
      </c>
      <c r="R844" s="4" t="s">
        <v>51</v>
      </c>
      <c r="T844" s="7">
        <f>843.57*1.1</f>
        <v>927.92700000000013</v>
      </c>
      <c r="U844" s="8">
        <v>0.051999999999999998</v>
      </c>
      <c r="W844" s="7">
        <f>IF(R844="","",(T844*(1-U844)*(1+AE844))+V844)</f>
        <v>1152.3739827600002</v>
      </c>
      <c r="Z844" s="9" t="str">
        <f>IF(S844="","",(X844*(1-Y844)*(1+AE844)))</f>
        <v/>
      </c>
      <c r="AA844" s="64">
        <f>IF(Eingabe!G844="x",libCalc!A844,IF(Eingabe!H844="x",libCalc!B844,IF(Eingabe!I844="x",libCalc!C844,"")))</f>
        <v>0.070685834705770348</v>
      </c>
      <c r="AB844" s="5">
        <f>IF(AA844="","",AA844*M844)</f>
        <v>0.22266037932317659</v>
      </c>
      <c r="AC844" s="10">
        <f>IF(AA844="","",N844*1000/(AA844*1000000))</f>
        <v>44.563384065730695</v>
      </c>
      <c r="AD844" s="11">
        <f>IF(AB844="","",MAX(Z844,W844)/AB844)</f>
        <v>5175.4783956754463</v>
      </c>
      <c r="AE844" s="8">
        <f ca="1">IF(N844="","",IF(LOOKUP(YEAR(C844),Teuerung!$A$4:$A$29,Teuerung!$D$4:$D$29)="",0,LOOKUP(YEAR(C844),Teuerung!$A$4:$A$29,Teuerung!$D$4:$D$29)))</f>
        <v>0.31</v>
      </c>
      <c r="AF844" s="7">
        <f t="shared" ca="1" si="18"/>
        <v>2304.7479655200004</v>
      </c>
      <c r="AG844" s="2"/>
      <c r="AH844" s="1"/>
      <c r="AI844" s="1"/>
    </row>
    <row r="845">
      <c r="A845" s="2"/>
      <c r="B845" s="2"/>
      <c r="C845" s="3">
        <v>39485</v>
      </c>
      <c r="D845" s="1"/>
      <c r="E845" s="4" t="s">
        <v>51</v>
      </c>
      <c r="G845" s="4" t="s">
        <v>51</v>
      </c>
      <c r="J845" s="5">
        <v>0.29999999999999999</v>
      </c>
      <c r="M845" s="6">
        <v>3.1499999999999999</v>
      </c>
      <c r="N845" s="7">
        <v>2700</v>
      </c>
      <c r="P845" s="1">
        <v>2</v>
      </c>
      <c r="Q845" s="2" t="s">
        <v>54</v>
      </c>
      <c r="R845" s="4" t="s">
        <v>51</v>
      </c>
      <c r="T845" s="7">
        <f>745.29*1.1</f>
        <v>819.81900000000007</v>
      </c>
      <c r="U845" s="8">
        <v>0.051999999999999998</v>
      </c>
      <c r="W845" s="7">
        <f>IF(R845="","",(T845*(1-U845)*(1+AE845))+V845)</f>
        <v>1018.1168197200002</v>
      </c>
      <c r="Z845" s="9" t="str">
        <f>IF(S845="","",(X845*(1-Y845)*(1+AE845)))</f>
        <v/>
      </c>
      <c r="AA845" s="64">
        <f>IF(Eingabe!G845="x",libCalc!A845,IF(Eingabe!H845="x",libCalc!B845,IF(Eingabe!I845="x",libCalc!C845,"")))</f>
        <v>0.070685834705770348</v>
      </c>
      <c r="AB845" s="5">
        <f>IF(AA845="","",AA845*M845)</f>
        <v>0.22266037932317659</v>
      </c>
      <c r="AC845" s="10">
        <f>IF(AA845="","",N845*1000/(AA845*1000000))</f>
        <v>38.197186342054877</v>
      </c>
      <c r="AD845" s="11">
        <f>IF(AB845="","",MAX(Z845,W845)/AB845)</f>
        <v>4572.5100388977244</v>
      </c>
      <c r="AE845" s="8">
        <f ca="1">IF(N845="","",IF(LOOKUP(YEAR(C845),Teuerung!$A$4:$A$29,Teuerung!$D$4:$D$29)="",0,LOOKUP(YEAR(C845),Teuerung!$A$4:$A$29,Teuerung!$D$4:$D$29)))</f>
        <v>0.31</v>
      </c>
      <c r="AF845" s="7">
        <f t="shared" ca="1" si="18"/>
        <v>2036.2336394400004</v>
      </c>
      <c r="AG845" s="2"/>
      <c r="AH845" s="1"/>
      <c r="AI845" s="1"/>
    </row>
    <row r="846">
      <c r="A846" s="2"/>
      <c r="B846" s="2"/>
      <c r="C846" s="3">
        <v>39485</v>
      </c>
      <c r="D846" s="1"/>
      <c r="E846" s="4" t="s">
        <v>51</v>
      </c>
      <c r="H846" s="4" t="s">
        <v>51</v>
      </c>
      <c r="K846" s="6">
        <v>0.29999999999999999</v>
      </c>
      <c r="L846" s="6">
        <v>0.29999999999999999</v>
      </c>
      <c r="M846" s="6">
        <v>3.1499999999999999</v>
      </c>
      <c r="N846" s="7">
        <v>1530</v>
      </c>
      <c r="P846" s="1">
        <v>6</v>
      </c>
      <c r="Q846" s="2" t="s">
        <v>54</v>
      </c>
      <c r="R846" s="4" t="s">
        <v>51</v>
      </c>
      <c r="T846" s="7">
        <f>416.78*1.1</f>
        <v>458.45800000000003</v>
      </c>
      <c r="U846" s="8">
        <v>0.051999999999999998</v>
      </c>
      <c r="W846" s="7">
        <f>IF(R846="","",(T846*(1-U846)*(1+AE846))+V846)</f>
        <v>569.34982104000005</v>
      </c>
      <c r="Z846" s="9" t="str">
        <f>IF(S846="","",(X846*(1-Y846)*(1+AE846)))</f>
        <v/>
      </c>
      <c r="AA846" s="64">
        <f>IF(Eingabe!G846="x",libCalc!A846,IF(Eingabe!H846="x",libCalc!B846,IF(Eingabe!I846="x",libCalc!C846,"")))</f>
        <v>0.089999999999999997</v>
      </c>
      <c r="AB846" s="5">
        <f>IF(AA846="","",AA846*M846)</f>
        <v>0.28349999999999997</v>
      </c>
      <c r="AC846" s="10">
        <f>IF(AA846="","",N846*1000/(AA846*1000000))</f>
        <v>17</v>
      </c>
      <c r="AD846" s="11">
        <f>IF(AB846="","",MAX(Z846,W846)/AB846)</f>
        <v>2008.2886103703706</v>
      </c>
      <c r="AE846" s="8">
        <f ca="1">IF(N846="","",IF(LOOKUP(YEAR(C846),Teuerung!$A$4:$A$29,Teuerung!$D$4:$D$29)="",0,LOOKUP(YEAR(C846),Teuerung!$A$4:$A$29,Teuerung!$D$4:$D$29)))</f>
        <v>0.31</v>
      </c>
      <c r="AF846" s="7">
        <f t="shared" ca="1" si="18"/>
        <v>3416.0989262400003</v>
      </c>
      <c r="AG846" s="2"/>
      <c r="AH846" s="1"/>
      <c r="AI846" s="1"/>
    </row>
    <row r="847">
      <c r="A847" s="2"/>
      <c r="B847" s="2"/>
      <c r="C847" s="3">
        <v>39485</v>
      </c>
      <c r="D847" s="1"/>
      <c r="E847" s="4" t="s">
        <v>51</v>
      </c>
      <c r="H847" s="4" t="s">
        <v>51</v>
      </c>
      <c r="K847" s="6">
        <v>0.29999999999999999</v>
      </c>
      <c r="L847" s="6">
        <v>0.29999999999999999</v>
      </c>
      <c r="M847" s="6">
        <v>3.1499999999999999</v>
      </c>
      <c r="N847" s="7">
        <v>550</v>
      </c>
      <c r="P847" s="1">
        <v>2</v>
      </c>
      <c r="Q847" s="2" t="s">
        <v>54</v>
      </c>
      <c r="R847" s="4" t="s">
        <v>51</v>
      </c>
      <c r="T847" s="7">
        <f>344.89*1.1</f>
        <v>379.37900000000002</v>
      </c>
      <c r="U847" s="8">
        <v>0.051999999999999998</v>
      </c>
      <c r="W847" s="7">
        <f>IF(R847="","",(T847*(1-U847)*(1+AE847))+V847)</f>
        <v>471.14319252000001</v>
      </c>
      <c r="Z847" s="9" t="str">
        <f>IF(S847="","",(X847*(1-Y847)*(1+AE847)))</f>
        <v/>
      </c>
      <c r="AA847" s="64">
        <f>IF(Eingabe!G847="x",libCalc!A847,IF(Eingabe!H847="x",libCalc!B847,IF(Eingabe!I847="x",libCalc!C847,"")))</f>
        <v>0.089999999999999997</v>
      </c>
      <c r="AB847" s="5">
        <f>IF(AA847="","",AA847*M847)</f>
        <v>0.28349999999999997</v>
      </c>
      <c r="AC847" s="10">
        <f>IF(AA847="","",N847*1000/(AA847*1000000))</f>
        <v>6.1111111111111107</v>
      </c>
      <c r="AD847" s="11">
        <f>IF(AB847="","",MAX(Z847,W847)/AB847)</f>
        <v>1661.8807496296299</v>
      </c>
      <c r="AE847" s="8">
        <f ca="1">IF(N847="","",IF(LOOKUP(YEAR(C847),Teuerung!$A$4:$A$29,Teuerung!$D$4:$D$29)="",0,LOOKUP(YEAR(C847),Teuerung!$A$4:$A$29,Teuerung!$D$4:$D$29)))</f>
        <v>0.31</v>
      </c>
      <c r="AF847" s="7">
        <f t="shared" ca="1" si="18"/>
        <v>942.28638504000003</v>
      </c>
      <c r="AG847" s="2"/>
      <c r="AH847" s="1"/>
      <c r="AI847" s="1"/>
    </row>
    <row r="848">
      <c r="A848" s="2"/>
      <c r="B848" s="2"/>
      <c r="C848" s="3">
        <v>39485</v>
      </c>
      <c r="D848" s="1"/>
      <c r="E848" s="4" t="s">
        <v>51</v>
      </c>
      <c r="G848" s="4" t="s">
        <v>51</v>
      </c>
      <c r="J848" s="5">
        <v>0.29999999999999999</v>
      </c>
      <c r="M848" s="6">
        <v>3.1499999999999999</v>
      </c>
      <c r="N848" s="7">
        <v>1130</v>
      </c>
      <c r="P848" s="1">
        <v>28</v>
      </c>
      <c r="Q848" s="2" t="s">
        <v>54</v>
      </c>
      <c r="R848" s="4" t="s">
        <v>51</v>
      </c>
      <c r="T848" s="7">
        <f>318.5*1.1</f>
        <v>350.35000000000002</v>
      </c>
      <c r="U848" s="8">
        <v>0.051999999999999998</v>
      </c>
      <c r="W848" s="7">
        <f>IF(R848="","",(T848*(1-U848)*(1+AE848))+V848)</f>
        <v>435.09265800000003</v>
      </c>
      <c r="Z848" s="9" t="str">
        <f>IF(S848="","",(X848*(1-Y848)*(1+AE848)))</f>
        <v/>
      </c>
      <c r="AA848" s="64">
        <f>IF(Eingabe!G848="x",libCalc!A848,IF(Eingabe!H848="x",libCalc!B848,IF(Eingabe!I848="x",libCalc!C848,"")))</f>
        <v>0.070685834705770348</v>
      </c>
      <c r="AB848" s="5">
        <f>IF(AA848="","",AA848*M848)</f>
        <v>0.22266037932317659</v>
      </c>
      <c r="AC848" s="10">
        <f>IF(AA848="","",N848*1000/(AA848*1000000))</f>
        <v>15.986229839452598</v>
      </c>
      <c r="AD848" s="11">
        <f>IF(AB848="","",MAX(Z848,W848)/AB848)</f>
        <v>1954.0641191870614</v>
      </c>
      <c r="AE848" s="8">
        <f ca="1">IF(N848="","",IF(LOOKUP(YEAR(C848),Teuerung!$A$4:$A$29,Teuerung!$D$4:$D$29)="",0,LOOKUP(YEAR(C848),Teuerung!$A$4:$A$29,Teuerung!$D$4:$D$29)))</f>
        <v>0.31</v>
      </c>
      <c r="AF848" s="7">
        <f t="shared" ca="1" si="18"/>
        <v>12182.594424000001</v>
      </c>
      <c r="AG848" s="2"/>
      <c r="AH848" s="1"/>
      <c r="AI848" s="1"/>
    </row>
    <row r="849">
      <c r="A849" s="2"/>
      <c r="B849" s="2"/>
      <c r="C849" s="3">
        <v>39485</v>
      </c>
      <c r="D849" s="1"/>
      <c r="E849" s="4" t="s">
        <v>51</v>
      </c>
      <c r="G849" s="4" t="s">
        <v>51</v>
      </c>
      <c r="J849" s="5">
        <v>0.29999999999999999</v>
      </c>
      <c r="M849" s="6">
        <v>3.1499999999999999</v>
      </c>
      <c r="N849" s="7">
        <v>2250</v>
      </c>
      <c r="P849" s="1">
        <v>2</v>
      </c>
      <c r="Q849" s="2" t="s">
        <v>54</v>
      </c>
      <c r="R849" s="4" t="s">
        <v>51</v>
      </c>
      <c r="T849" s="7">
        <f>565.11*1.1</f>
        <v>621.62100000000009</v>
      </c>
      <c r="U849" s="8">
        <v>0.051999999999999998</v>
      </c>
      <c r="W849" s="7">
        <f>IF(R849="","",(T849*(1-U849)*(1+AE849))+V849)</f>
        <v>771.97868748000019</v>
      </c>
      <c r="Z849" s="9" t="str">
        <f>IF(S849="","",(X849*(1-Y849)*(1+AE849)))</f>
        <v/>
      </c>
      <c r="AA849" s="64">
        <f>IF(Eingabe!G849="x",libCalc!A849,IF(Eingabe!H849="x",libCalc!B849,IF(Eingabe!I849="x",libCalc!C849,"")))</f>
        <v>0.070685834705770348</v>
      </c>
      <c r="AB849" s="5">
        <f>IF(AA849="","",AA849*M849)</f>
        <v>0.22266037932317659</v>
      </c>
      <c r="AC849" s="10">
        <f>IF(AA849="","",N849*1000/(AA849*1000000))</f>
        <v>31.830988618379067</v>
      </c>
      <c r="AD849" s="11">
        <f>IF(AB849="","",MAX(Z849,W849)/AB849)</f>
        <v>3467.0680514719011</v>
      </c>
      <c r="AE849" s="8">
        <f ca="1">IF(N849="","",IF(LOOKUP(YEAR(C849),Teuerung!$A$4:$A$29,Teuerung!$D$4:$D$29)="",0,LOOKUP(YEAR(C849),Teuerung!$A$4:$A$29,Teuerung!$D$4:$D$29)))</f>
        <v>0.31</v>
      </c>
      <c r="AF849" s="7">
        <f t="shared" ca="1" si="18"/>
        <v>1543.9573749600004</v>
      </c>
      <c r="AG849" s="2"/>
      <c r="AH849" s="1"/>
      <c r="AI849" s="1"/>
    </row>
    <row r="850">
      <c r="A850" s="2"/>
      <c r="B850" s="2"/>
      <c r="C850" s="3">
        <v>39485</v>
      </c>
      <c r="D850" s="1"/>
      <c r="E850" s="4" t="s">
        <v>51</v>
      </c>
      <c r="G850" s="4" t="s">
        <v>51</v>
      </c>
      <c r="J850" s="5">
        <v>0.29999999999999999</v>
      </c>
      <c r="M850" s="6">
        <v>3.1499999999999999</v>
      </c>
      <c r="N850" s="7">
        <v>-370</v>
      </c>
      <c r="O850" s="7">
        <v>0.10000000000000001</v>
      </c>
      <c r="P850" s="1">
        <v>3</v>
      </c>
      <c r="Q850" s="2" t="s">
        <v>54</v>
      </c>
      <c r="R850" s="4" t="s">
        <v>51</v>
      </c>
      <c r="T850" s="7">
        <f>641.55*1.1</f>
        <v>705.70500000000004</v>
      </c>
      <c r="U850" s="8">
        <v>0.051999999999999998</v>
      </c>
      <c r="W850" s="7">
        <f>IF(R850="","",(T850*(1-U850)*(1+AE850))+V850)</f>
        <v>876.40092540000001</v>
      </c>
      <c r="Z850" s="9" t="str">
        <f>IF(S850="","",(X850*(1-Y850)*(1+AE850)))</f>
        <v/>
      </c>
      <c r="AA850" s="64">
        <f>IF(Eingabe!G850="x",libCalc!A850,IF(Eingabe!H850="x",libCalc!B850,IF(Eingabe!I850="x",libCalc!C850,"")))</f>
        <v>0.070685834705770348</v>
      </c>
      <c r="AB850" s="5">
        <f>IF(AA850="","",AA850*M850)</f>
        <v>0.22266037932317659</v>
      </c>
      <c r="AC850" s="10">
        <f>IF(AA850="","",N850*1000/(AA850*1000000))</f>
        <v>-5.2344292394667802</v>
      </c>
      <c r="AD850" s="11">
        <f>IF(AB850="","",MAX(Z850,W850)/AB850)</f>
        <v>3936.0434400767949</v>
      </c>
      <c r="AE850" s="8">
        <f ca="1">IF(N850="","",IF(LOOKUP(YEAR(C850),Teuerung!$A$4:$A$29,Teuerung!$D$4:$D$29)="",0,LOOKUP(YEAR(C850),Teuerung!$A$4:$A$29,Teuerung!$D$4:$D$29)))</f>
        <v>0.31</v>
      </c>
      <c r="AF850" s="7">
        <f t="shared" ca="1" si="18"/>
        <v>2629.2027761999998</v>
      </c>
      <c r="AG850" s="2" t="s">
        <v>58</v>
      </c>
      <c r="AH850" s="1"/>
      <c r="AI850" s="1"/>
    </row>
    <row r="851">
      <c r="A851" s="2"/>
      <c r="B851" s="2"/>
      <c r="C851" s="3">
        <v>39485</v>
      </c>
      <c r="D851" s="1"/>
      <c r="E851" s="4" t="s">
        <v>51</v>
      </c>
      <c r="H851" s="4" t="s">
        <v>51</v>
      </c>
      <c r="K851" s="6">
        <v>0.29999999999999999</v>
      </c>
      <c r="L851" s="6">
        <v>0.29999999999999999</v>
      </c>
      <c r="M851" s="6">
        <v>3.1499999999999999</v>
      </c>
      <c r="N851" s="7">
        <v>-370</v>
      </c>
      <c r="O851" s="7">
        <v>0.10000000000000001</v>
      </c>
      <c r="P851" s="1">
        <v>1</v>
      </c>
      <c r="Q851" s="2" t="s">
        <v>54</v>
      </c>
      <c r="R851" s="4" t="s">
        <v>51</v>
      </c>
      <c r="T851" s="7">
        <f>669.76*1.1</f>
        <v>736.7360000000001</v>
      </c>
      <c r="U851" s="8">
        <v>0.051999999999999998</v>
      </c>
      <c r="W851" s="7">
        <f>IF(R851="","",(T851*(1-U851)*(1+AE851))+V851)</f>
        <v>914.93770368000014</v>
      </c>
      <c r="Z851" s="9" t="str">
        <f>IF(S851="","",(X851*(1-Y851)*(1+AE851)))</f>
        <v/>
      </c>
      <c r="AA851" s="64">
        <f>IF(Eingabe!G851="x",libCalc!A851,IF(Eingabe!H851="x",libCalc!B851,IF(Eingabe!I851="x",libCalc!C851,"")))</f>
        <v>0.089999999999999997</v>
      </c>
      <c r="AB851" s="5">
        <f>IF(AA851="","",AA851*M851)</f>
        <v>0.28349999999999997</v>
      </c>
      <c r="AC851" s="10">
        <f>IF(AA851="","",N851*1000/(AA851*1000000))</f>
        <v>-4.1111111111111107</v>
      </c>
      <c r="AD851" s="11">
        <f>IF(AB851="","",MAX(Z851,W851)/AB851)</f>
        <v>3227.2934874074081</v>
      </c>
      <c r="AE851" s="8">
        <f ca="1">IF(N851="","",IF(LOOKUP(YEAR(C851),Teuerung!$A$4:$A$29,Teuerung!$D$4:$D$29)="",0,LOOKUP(YEAR(C851),Teuerung!$A$4:$A$29,Teuerung!$D$4:$D$29)))</f>
        <v>0.31</v>
      </c>
      <c r="AF851" s="7">
        <f t="shared" ref="AF851:AF914" ca="1" si="19">IF(P851="","",P851*MAX(W851,Z851))</f>
        <v>914.93770368000014</v>
      </c>
      <c r="AG851" s="2" t="s">
        <v>58</v>
      </c>
      <c r="AH851" s="1"/>
      <c r="AI851" s="1"/>
    </row>
    <row r="852">
      <c r="A852" s="2"/>
      <c r="B852" s="2"/>
      <c r="C852" s="3">
        <v>39485</v>
      </c>
      <c r="D852" s="1"/>
      <c r="E852" s="4" t="s">
        <v>51</v>
      </c>
      <c r="H852" s="4" t="s">
        <v>51</v>
      </c>
      <c r="K852" s="6">
        <v>0.29999999999999999</v>
      </c>
      <c r="L852" s="6">
        <v>0.29999999999999999</v>
      </c>
      <c r="M852" s="6">
        <v>2.5</v>
      </c>
      <c r="N852" s="7">
        <v>1300</v>
      </c>
      <c r="P852" s="1">
        <v>1</v>
      </c>
      <c r="Q852" s="2" t="s">
        <v>54</v>
      </c>
      <c r="R852" s="4" t="s">
        <v>51</v>
      </c>
      <c r="T852" s="7">
        <f>566.93*1.1</f>
        <v>623.62300000000005</v>
      </c>
      <c r="U852" s="8">
        <v>0.051999999999999998</v>
      </c>
      <c r="W852" s="7">
        <f>IF(R852="","",(T852*(1-U852)*(1+AE852))+V852)</f>
        <v>774.46493124000006</v>
      </c>
      <c r="Z852" s="9" t="str">
        <f>IF(S852="","",(X852*(1-Y852)*(1+AE852)))</f>
        <v/>
      </c>
      <c r="AA852" s="64">
        <f>IF(Eingabe!G852="x",libCalc!A852,IF(Eingabe!H852="x",libCalc!B852,IF(Eingabe!I852="x",libCalc!C852,"")))</f>
        <v>0.089999999999999997</v>
      </c>
      <c r="AB852" s="5">
        <f>IF(AA852="","",AA852*M852)</f>
        <v>0.22499999999999998</v>
      </c>
      <c r="AC852" s="10">
        <f>IF(AA852="","",N852*1000/(AA852*1000000))</f>
        <v>14.444444444444445</v>
      </c>
      <c r="AD852" s="11">
        <f>IF(AB852="","",MAX(Z852,W852)/AB852)</f>
        <v>3442.0663610666675</v>
      </c>
      <c r="AE852" s="8">
        <f ca="1">IF(N852="","",IF(LOOKUP(YEAR(C852),Teuerung!$A$4:$A$29,Teuerung!$D$4:$D$29)="",0,LOOKUP(YEAR(C852),Teuerung!$A$4:$A$29,Teuerung!$D$4:$D$29)))</f>
        <v>0.31</v>
      </c>
      <c r="AF852" s="7">
        <f t="shared" ca="1" si="19"/>
        <v>774.46493124000006</v>
      </c>
      <c r="AG852" s="2"/>
      <c r="AH852" s="1"/>
      <c r="AI852" s="1"/>
    </row>
    <row r="853">
      <c r="A853" s="2"/>
      <c r="B853" s="2"/>
      <c r="C853" s="3">
        <v>39485</v>
      </c>
      <c r="D853" s="1"/>
      <c r="E853" s="4" t="s">
        <v>51</v>
      </c>
      <c r="G853" s="4" t="s">
        <v>51</v>
      </c>
      <c r="J853" s="5">
        <v>0.29999999999999999</v>
      </c>
      <c r="M853" s="6">
        <v>2.5</v>
      </c>
      <c r="N853" s="7">
        <v>3000</v>
      </c>
      <c r="P853" s="1">
        <v>4</v>
      </c>
      <c r="Q853" s="2" t="s">
        <v>54</v>
      </c>
      <c r="R853" s="4" t="s">
        <v>51</v>
      </c>
      <c r="T853" s="7">
        <f>630.63*1.1</f>
        <v>693.6930000000001</v>
      </c>
      <c r="U853" s="8">
        <v>0.051999999999999998</v>
      </c>
      <c r="W853" s="7">
        <f>IF(R853="","",(T853*(1-U853)*(1+AE853))+V853)</f>
        <v>861.48346284000013</v>
      </c>
      <c r="Z853" s="9" t="str">
        <f>IF(S853="","",(X853*(1-Y853)*(1+AE853)))</f>
        <v/>
      </c>
      <c r="AA853" s="64">
        <f>IF(Eingabe!G853="x",libCalc!A853,IF(Eingabe!H853="x",libCalc!B853,IF(Eingabe!I853="x",libCalc!C853,"")))</f>
        <v>0.070685834705770348</v>
      </c>
      <c r="AB853" s="5">
        <f>IF(AA853="","",AA853*M853)</f>
        <v>0.17671458676442586</v>
      </c>
      <c r="AC853" s="10">
        <f>IF(AA853="","",N853*1000/(AA853*1000000))</f>
        <v>42.441318157838758</v>
      </c>
      <c r="AD853" s="11">
        <f>IF(AB853="","",MAX(Z853,W853)/AB853)</f>
        <v>4874.9991645478813</v>
      </c>
      <c r="AE853" s="8">
        <f ca="1">IF(N853="","",IF(LOOKUP(YEAR(C853),Teuerung!$A$4:$A$29,Teuerung!$D$4:$D$29)="",0,LOOKUP(YEAR(C853),Teuerung!$A$4:$A$29,Teuerung!$D$4:$D$29)))</f>
        <v>0.31</v>
      </c>
      <c r="AF853" s="7">
        <f t="shared" ca="1" si="19"/>
        <v>3445.9338513600005</v>
      </c>
      <c r="AG853" s="2"/>
      <c r="AH853" s="1"/>
      <c r="AI853" s="1"/>
    </row>
    <row r="854">
      <c r="A854" s="2"/>
      <c r="B854" s="2"/>
      <c r="C854" s="3">
        <v>39485</v>
      </c>
      <c r="D854" s="1"/>
      <c r="E854" s="4" t="s">
        <v>51</v>
      </c>
      <c r="G854" s="4" t="s">
        <v>51</v>
      </c>
      <c r="J854" s="5">
        <v>0.29999999999999999</v>
      </c>
      <c r="M854" s="6">
        <v>2.5</v>
      </c>
      <c r="N854" s="7">
        <v>2400</v>
      </c>
      <c r="P854" s="1">
        <v>5</v>
      </c>
      <c r="Q854" s="2" t="s">
        <v>54</v>
      </c>
      <c r="R854" s="4" t="s">
        <v>51</v>
      </c>
      <c r="T854" s="7">
        <f>548.73*1.1</f>
        <v>603.60300000000007</v>
      </c>
      <c r="U854" s="8">
        <v>0.051999999999999998</v>
      </c>
      <c r="W854" s="7">
        <f>IF(R854="","",(T854*(1-U854)*(1+AE854))+V854)</f>
        <v>749.60249364000003</v>
      </c>
      <c r="Z854" s="9" t="str">
        <f>IF(S854="","",(X854*(1-Y854)*(1+AE854)))</f>
        <v/>
      </c>
      <c r="AA854" s="64">
        <f>IF(Eingabe!G854="x",libCalc!A854,IF(Eingabe!H854="x",libCalc!B854,IF(Eingabe!I854="x",libCalc!C854,"")))</f>
        <v>0.070685834705770348</v>
      </c>
      <c r="AB854" s="5">
        <f>IF(AA854="","",AA854*M854)</f>
        <v>0.17671458676442586</v>
      </c>
      <c r="AC854" s="10">
        <f>IF(AA854="","",N854*1000/(AA854*1000000))</f>
        <v>33.953054526271004</v>
      </c>
      <c r="AD854" s="11">
        <f>IF(AB854="","",MAX(Z854,W854)/AB854)</f>
        <v>4241.8823899312729</v>
      </c>
      <c r="AE854" s="8">
        <f ca="1">IF(N854="","",IF(LOOKUP(YEAR(C854),Teuerung!$A$4:$A$29,Teuerung!$D$4:$D$29)="",0,LOOKUP(YEAR(C854),Teuerung!$A$4:$A$29,Teuerung!$D$4:$D$29)))</f>
        <v>0.31</v>
      </c>
      <c r="AF854" s="7">
        <f t="shared" ca="1" si="19"/>
        <v>3748.0124682000001</v>
      </c>
      <c r="AG854" s="2"/>
      <c r="AH854" s="1"/>
      <c r="AI854" s="1"/>
    </row>
    <row r="855">
      <c r="A855" s="2"/>
      <c r="B855" s="2"/>
      <c r="C855" s="3">
        <v>39485</v>
      </c>
      <c r="D855" s="1"/>
      <c r="E855" s="4" t="s">
        <v>51</v>
      </c>
      <c r="G855" s="4" t="s">
        <v>51</v>
      </c>
      <c r="J855" s="5">
        <v>0.29999999999999999</v>
      </c>
      <c r="M855" s="6">
        <v>2.5</v>
      </c>
      <c r="N855" s="7">
        <v>1700</v>
      </c>
      <c r="P855" s="1">
        <v>6</v>
      </c>
      <c r="Q855" s="2" t="s">
        <v>54</v>
      </c>
      <c r="R855" s="4" t="s">
        <v>51</v>
      </c>
      <c r="T855" s="7">
        <f>460.46*1.1</f>
        <v>506.50600000000003</v>
      </c>
      <c r="U855" s="8">
        <v>0.051999999999999998</v>
      </c>
      <c r="W855" s="7">
        <f>IF(R855="","",(T855*(1-U855)*(1+AE855))+V855)</f>
        <v>629.01967128000001</v>
      </c>
      <c r="Z855" s="9" t="str">
        <f>IF(S855="","",(X855*(1-Y855)*(1+AE855)))</f>
        <v/>
      </c>
      <c r="AA855" s="64">
        <f>IF(Eingabe!G855="x",libCalc!A855,IF(Eingabe!H855="x",libCalc!B855,IF(Eingabe!I855="x",libCalc!C855,"")))</f>
        <v>0.070685834705770348</v>
      </c>
      <c r="AB855" s="5">
        <f>IF(AA855="","",AA855*M855)</f>
        <v>0.17671458676442586</v>
      </c>
      <c r="AC855" s="10">
        <f>IF(AA855="","",N855*1000/(AA855*1000000))</f>
        <v>24.050080289441961</v>
      </c>
      <c r="AD855" s="11">
        <f>IF(AB855="","",MAX(Z855,W855)/AB855)</f>
        <v>3559.5231995111508</v>
      </c>
      <c r="AE855" s="8">
        <f ca="1">IF(N855="","",IF(LOOKUP(YEAR(C855),Teuerung!$A$4:$A$29,Teuerung!$D$4:$D$29)="",0,LOOKUP(YEAR(C855),Teuerung!$A$4:$A$29,Teuerung!$D$4:$D$29)))</f>
        <v>0.31</v>
      </c>
      <c r="AF855" s="7">
        <f t="shared" ca="1" si="19"/>
        <v>3774.1180276800001</v>
      </c>
      <c r="AG855" s="2"/>
      <c r="AH855" s="1"/>
      <c r="AI855" s="1"/>
    </row>
    <row r="856">
      <c r="A856" s="2"/>
      <c r="B856" s="2"/>
      <c r="C856" s="3">
        <v>39485</v>
      </c>
      <c r="D856" s="1"/>
      <c r="E856" s="4" t="s">
        <v>51</v>
      </c>
      <c r="G856" s="4" t="s">
        <v>51</v>
      </c>
      <c r="J856" s="5">
        <v>0.29999999999999999</v>
      </c>
      <c r="M856" s="6">
        <v>3.2000000000000002</v>
      </c>
      <c r="N856" s="7">
        <v>2400</v>
      </c>
      <c r="P856" s="1">
        <v>4</v>
      </c>
      <c r="Q856" s="2" t="s">
        <v>54</v>
      </c>
      <c r="R856" s="4" t="s">
        <v>51</v>
      </c>
      <c r="T856" s="7">
        <f>664.3*1.1</f>
        <v>730.73000000000002</v>
      </c>
      <c r="U856" s="8">
        <v>0.051999999999999998</v>
      </c>
      <c r="W856" s="7">
        <f>IF(R856="","",(T856*(1-U856)*(1+AE856))+V856)</f>
        <v>907.47897239999998</v>
      </c>
      <c r="Z856" s="9" t="str">
        <f>IF(S856="","",(X856*(1-Y856)*(1+AE856)))</f>
        <v/>
      </c>
      <c r="AA856" s="64">
        <f>IF(Eingabe!G856="x",libCalc!A856,IF(Eingabe!H856="x",libCalc!B856,IF(Eingabe!I856="x",libCalc!C856,"")))</f>
        <v>0.070685834705770348</v>
      </c>
      <c r="AB856" s="5">
        <f>IF(AA856="","",AA856*M856)</f>
        <v>0.22619467105846514</v>
      </c>
      <c r="AC856" s="10">
        <f>IF(AA856="","",N856*1000/(AA856*1000000))</f>
        <v>33.953054526271004</v>
      </c>
      <c r="AD856" s="11">
        <f>IF(AB856="","",MAX(Z856,W856)/AB856)</f>
        <v>4011.9378947059345</v>
      </c>
      <c r="AE856" s="8">
        <f ca="1">IF(N856="","",IF(LOOKUP(YEAR(C856),Teuerung!$A$4:$A$29,Teuerung!$D$4:$D$29)="",0,LOOKUP(YEAR(C856),Teuerung!$A$4:$A$29,Teuerung!$D$4:$D$29)))</f>
        <v>0.31</v>
      </c>
      <c r="AF856" s="7">
        <f t="shared" ca="1" si="19"/>
        <v>3629.9158895999999</v>
      </c>
      <c r="AG856" s="2"/>
      <c r="AH856" s="1"/>
      <c r="AI856" s="1"/>
    </row>
    <row r="857">
      <c r="A857" s="2"/>
      <c r="B857" s="2"/>
      <c r="C857" s="3">
        <v>39485</v>
      </c>
      <c r="D857" s="1"/>
      <c r="E857" s="4" t="s">
        <v>51</v>
      </c>
      <c r="G857" s="4" t="s">
        <v>51</v>
      </c>
      <c r="J857" s="5">
        <v>0.29999999999999999</v>
      </c>
      <c r="M857" s="6">
        <v>3.2000000000000002</v>
      </c>
      <c r="N857" s="7">
        <v>1800</v>
      </c>
      <c r="P857" s="1">
        <v>6</v>
      </c>
      <c r="Q857" s="2" t="s">
        <v>54</v>
      </c>
      <c r="R857" s="4" t="s">
        <v>51</v>
      </c>
      <c r="T857" s="7">
        <f>526.89*1.1</f>
        <v>579.57900000000006</v>
      </c>
      <c r="U857" s="8">
        <v>0.051999999999999998</v>
      </c>
      <c r="W857" s="7">
        <f>IF(R857="","",(T857*(1-U857)*(1+AE857))+V857)</f>
        <v>719.76756852000017</v>
      </c>
      <c r="Z857" s="9" t="str">
        <f>IF(S857="","",(X857*(1-Y857)*(1+AE857)))</f>
        <v/>
      </c>
      <c r="AA857" s="64">
        <f>IF(Eingabe!G857="x",libCalc!A857,IF(Eingabe!H857="x",libCalc!B857,IF(Eingabe!I857="x",libCalc!C857,"")))</f>
        <v>0.070685834705770348</v>
      </c>
      <c r="AB857" s="5">
        <f>IF(AA857="","",AA857*M857)</f>
        <v>0.22619467105846514</v>
      </c>
      <c r="AC857" s="10">
        <f>IF(AA857="","",N857*1000/(AA857*1000000))</f>
        <v>25.464790894703253</v>
      </c>
      <c r="AD857" s="11">
        <f>IF(AB857="","",MAX(Z857,W857)/AB857)</f>
        <v>3182.0712890886803</v>
      </c>
      <c r="AE857" s="8">
        <f ca="1">IF(N857="","",IF(LOOKUP(YEAR(C857),Teuerung!$A$4:$A$29,Teuerung!$D$4:$D$29)="",0,LOOKUP(YEAR(C857),Teuerung!$A$4:$A$29,Teuerung!$D$4:$D$29)))</f>
        <v>0.31</v>
      </c>
      <c r="AF857" s="7">
        <f t="shared" ca="1" si="19"/>
        <v>4318.605411120001</v>
      </c>
      <c r="AG857" s="2"/>
      <c r="AH857" s="1"/>
      <c r="AI857" s="1"/>
    </row>
    <row r="858">
      <c r="A858" s="2"/>
      <c r="B858" s="2"/>
      <c r="C858" s="3">
        <v>39485</v>
      </c>
      <c r="D858" s="1"/>
      <c r="E858" s="4" t="s">
        <v>51</v>
      </c>
      <c r="H858" s="4" t="s">
        <v>51</v>
      </c>
      <c r="K858" s="6">
        <v>0.29999999999999999</v>
      </c>
      <c r="L858" s="6">
        <v>0.29999999999999999</v>
      </c>
      <c r="M858" s="6">
        <v>3.0499999999999998</v>
      </c>
      <c r="N858" s="7">
        <v>900</v>
      </c>
      <c r="P858" s="1">
        <v>1</v>
      </c>
      <c r="Q858" s="2" t="s">
        <v>54</v>
      </c>
      <c r="R858" s="4" t="s">
        <v>51</v>
      </c>
      <c r="T858" s="7">
        <f>434.07*1.1</f>
        <v>477.47700000000003</v>
      </c>
      <c r="U858" s="8">
        <v>0.051999999999999998</v>
      </c>
      <c r="W858" s="7">
        <f>IF(R858="","",(T858*(1-U858)*(1+AE858))+V858)</f>
        <v>592.96913675999997</v>
      </c>
      <c r="Z858" s="9" t="str">
        <f>IF(S858="","",(X858*(1-Y858)*(1+AE858)))</f>
        <v/>
      </c>
      <c r="AA858" s="64">
        <f>IF(Eingabe!G858="x",libCalc!A858,IF(Eingabe!H858="x",libCalc!B858,IF(Eingabe!I858="x",libCalc!C858,"")))</f>
        <v>0.089999999999999997</v>
      </c>
      <c r="AB858" s="5">
        <f>IF(AA858="","",AA858*M858)</f>
        <v>0.27449999999999997</v>
      </c>
      <c r="AC858" s="10">
        <f>IF(AA858="","",N858*1000/(AA858*1000000))</f>
        <v>10</v>
      </c>
      <c r="AD858" s="11">
        <f>IF(AB858="","",MAX(Z858,W858)/AB858)</f>
        <v>2160.1790045901639</v>
      </c>
      <c r="AE858" s="8">
        <f ca="1">IF(N858="","",IF(LOOKUP(YEAR(C858),Teuerung!$A$4:$A$29,Teuerung!$D$4:$D$29)="",0,LOOKUP(YEAR(C858),Teuerung!$A$4:$A$29,Teuerung!$D$4:$D$29)))</f>
        <v>0.31</v>
      </c>
      <c r="AF858" s="7">
        <f t="shared" ca="1" si="19"/>
        <v>592.96913675999997</v>
      </c>
      <c r="AG858" s="2"/>
      <c r="AH858" s="1"/>
      <c r="AI858" s="1"/>
    </row>
    <row r="859">
      <c r="A859" s="2"/>
      <c r="B859" s="2"/>
      <c r="C859" s="3">
        <v>39485</v>
      </c>
      <c r="D859" s="1"/>
      <c r="E859" s="4" t="s">
        <v>51</v>
      </c>
      <c r="G859" s="4" t="s">
        <v>51</v>
      </c>
      <c r="J859" s="5">
        <v>0.29999999999999999</v>
      </c>
      <c r="M859" s="6">
        <v>3.0899999999999999</v>
      </c>
      <c r="N859" s="7">
        <v>1800</v>
      </c>
      <c r="P859" s="1">
        <v>3</v>
      </c>
      <c r="Q859" s="2" t="s">
        <v>54</v>
      </c>
      <c r="R859" s="4" t="s">
        <v>51</v>
      </c>
      <c r="T859" s="7">
        <f>362.18*1.1</f>
        <v>398.39800000000002</v>
      </c>
      <c r="U859" s="8">
        <v>0.051999999999999998</v>
      </c>
      <c r="W859" s="7">
        <f>IF(R859="","",(T859*(1-U859)*(1+AE859))+V859)</f>
        <v>494.76250824000005</v>
      </c>
      <c r="Z859" s="9" t="str">
        <f>IF(S859="","",(X859*(1-Y859)*(1+AE859)))</f>
        <v/>
      </c>
      <c r="AA859" s="64">
        <f>IF(Eingabe!G859="x",libCalc!A859,IF(Eingabe!H859="x",libCalc!B859,IF(Eingabe!I859="x",libCalc!C859,"")))</f>
        <v>0.070685834705770348</v>
      </c>
      <c r="AB859" s="5">
        <f>IF(AA859="","",AA859*M859)</f>
        <v>0.21841922924083038</v>
      </c>
      <c r="AC859" s="10">
        <f>IF(AA859="","",N859*1000/(AA859*1000000))</f>
        <v>25.464790894703253</v>
      </c>
      <c r="AD859" s="11">
        <f>IF(AB859="","",MAX(Z859,W859)/AB859)</f>
        <v>2265.196658552768</v>
      </c>
      <c r="AE859" s="8">
        <f ca="1">IF(N859="","",IF(LOOKUP(YEAR(C858),Teuerung!$A$4:$A$29,Teuerung!$D$4:$D$29)="",0,LOOKUP(YEAR(C858),Teuerung!$A$4:$A$29,Teuerung!$D$4:$D$29)))</f>
        <v>0.31</v>
      </c>
      <c r="AF859" s="7">
        <f t="shared" ca="1" si="19"/>
        <v>1484.2875247200002</v>
      </c>
      <c r="AG859" s="2"/>
      <c r="AH859" s="1"/>
      <c r="AI859" s="1"/>
    </row>
    <row r="860">
      <c r="A860" s="2"/>
      <c r="B860" s="2"/>
      <c r="C860" s="3">
        <v>39485</v>
      </c>
      <c r="D860" s="1"/>
      <c r="E860" s="4" t="s">
        <v>51</v>
      </c>
      <c r="G860" s="4" t="s">
        <v>51</v>
      </c>
      <c r="J860" s="5">
        <v>0.29999999999999999</v>
      </c>
      <c r="M860" s="6">
        <v>2.7200000000000002</v>
      </c>
      <c r="N860" s="7">
        <v>2300</v>
      </c>
      <c r="P860" s="1">
        <v>4</v>
      </c>
      <c r="Q860" s="2" t="s">
        <v>54</v>
      </c>
      <c r="R860" s="4" t="s">
        <v>51</v>
      </c>
      <c r="T860" s="7">
        <f>402.22*1.1</f>
        <v>442.44200000000006</v>
      </c>
      <c r="U860" s="8">
        <v>0.051999999999999998</v>
      </c>
      <c r="W860" s="7">
        <f>IF(R860="","",(T860*(1-U860)*(1+AE860))+V860)</f>
        <v>549.4598709600001</v>
      </c>
      <c r="Z860" s="9" t="str">
        <f>IF(S860="","",(X860*(1-Y860)*(1+AE860)))</f>
        <v/>
      </c>
      <c r="AA860" s="64">
        <f>IF(Eingabe!G860="x",libCalc!A860,IF(Eingabe!H860="x",libCalc!B860,IF(Eingabe!I860="x",libCalc!C860,"")))</f>
        <v>0.070685834705770348</v>
      </c>
      <c r="AB860" s="5">
        <f>IF(AA860="","",AA860*M860)</f>
        <v>0.19226547039969535</v>
      </c>
      <c r="AC860" s="10">
        <f>IF(AA860="","",N860*1000/(AA860*1000000))</f>
        <v>32.538343921009712</v>
      </c>
      <c r="AD860" s="11">
        <f>IF(AB860="","",MAX(Z860,W860)/AB860)</f>
        <v>2857.8187743110775</v>
      </c>
      <c r="AE860" s="8">
        <f ca="1">IF(N860="","",IF(LOOKUP(YEAR(C859),Teuerung!$A$4:$A$29,Teuerung!$D$4:$D$29)="",0,LOOKUP(YEAR(C859),Teuerung!$A$4:$A$29,Teuerung!$D$4:$D$29)))</f>
        <v>0.31</v>
      </c>
      <c r="AF860" s="7">
        <f t="shared" ca="1" si="19"/>
        <v>2197.8394838400004</v>
      </c>
      <c r="AG860" s="2"/>
      <c r="AH860" s="1"/>
      <c r="AI860" s="1"/>
    </row>
    <row r="861">
      <c r="A861" s="2"/>
      <c r="B861" s="2"/>
      <c r="C861" s="3">
        <v>39485</v>
      </c>
      <c r="D861" s="1"/>
      <c r="E861" s="4" t="s">
        <v>51</v>
      </c>
      <c r="G861" s="4" t="s">
        <v>51</v>
      </c>
      <c r="J861" s="5">
        <v>0.29999999999999999</v>
      </c>
      <c r="M861" s="6">
        <v>2.7200000000000002</v>
      </c>
      <c r="N861" s="7">
        <v>1800</v>
      </c>
      <c r="P861" s="1">
        <v>2</v>
      </c>
      <c r="Q861" s="2" t="s">
        <v>54</v>
      </c>
      <c r="R861" s="4" t="s">
        <v>51</v>
      </c>
      <c r="T861" s="7">
        <f>341.25*1.1</f>
        <v>375.37500000000006</v>
      </c>
      <c r="U861" s="8">
        <v>0.051999999999999998</v>
      </c>
      <c r="W861" s="7">
        <f>IF(R861="","",(T861*(1-U861)*(1+AE861))+V861)</f>
        <v>466.17070500000011</v>
      </c>
      <c r="Z861" s="9" t="str">
        <f>IF(S861="","",(X861*(1-Y861)*(1+AE861)))</f>
        <v/>
      </c>
      <c r="AA861" s="64">
        <f>IF(Eingabe!G861="x",libCalc!A861,IF(Eingabe!H861="x",libCalc!B861,IF(Eingabe!I861="x",libCalc!C861,"")))</f>
        <v>0.070685834705770348</v>
      </c>
      <c r="AB861" s="5">
        <f>IF(AA861="","",AA861*M861)</f>
        <v>0.19226547039969535</v>
      </c>
      <c r="AC861" s="10">
        <f>IF(AA861="","",N861*1000/(AA861*1000000))</f>
        <v>25.464790894703253</v>
      </c>
      <c r="AD861" s="11">
        <f>IF(AB861="","",MAX(Z861,W861)/AB861)</f>
        <v>2424.6200008295341</v>
      </c>
      <c r="AE861" s="8">
        <f ca="1">IF(N861="","",IF(LOOKUP(YEAR(C860),Teuerung!$A$4:$A$29,Teuerung!$D$4:$D$29)="",0,LOOKUP(YEAR(C860),Teuerung!$A$4:$A$29,Teuerung!$D$4:$D$29)))</f>
        <v>0.31</v>
      </c>
      <c r="AF861" s="7">
        <f t="shared" ca="1" si="19"/>
        <v>932.34141000000022</v>
      </c>
      <c r="AG861" s="2"/>
      <c r="AH861" s="1"/>
      <c r="AI861" s="1"/>
    </row>
    <row r="862">
      <c r="A862" s="2"/>
      <c r="B862" s="2"/>
      <c r="C862" s="3">
        <v>39485</v>
      </c>
      <c r="D862" s="1"/>
      <c r="E862" s="1" t="s">
        <v>51</v>
      </c>
      <c r="G862" s="4" t="s">
        <v>51</v>
      </c>
      <c r="J862" s="5">
        <v>0.29999999999999999</v>
      </c>
      <c r="M862" s="6">
        <v>3</v>
      </c>
      <c r="N862" s="7">
        <v>1100</v>
      </c>
      <c r="P862" s="1">
        <v>4</v>
      </c>
      <c r="Q862" s="2" t="s">
        <v>54</v>
      </c>
      <c r="R862" s="4" t="s">
        <v>51</v>
      </c>
      <c r="T862" s="7">
        <f>336.7*1.1</f>
        <v>370.37</v>
      </c>
      <c r="U862" s="8">
        <v>0.051999999999999998</v>
      </c>
      <c r="W862" s="7">
        <f>IF(R862="","",(T862*(1-U862)*(1+AE862))+V862)</f>
        <v>459.95509559999999</v>
      </c>
      <c r="Z862" s="9" t="str">
        <f>IF(S862="","",(X862*(1-Y862)*(1+AE862)))</f>
        <v/>
      </c>
      <c r="AA862" s="64">
        <f>IF(Eingabe!G862="x",libCalc!A862,IF(Eingabe!H862="x",libCalc!B862,IF(Eingabe!I862="x",libCalc!C862,"")))</f>
        <v>0.070685834705770348</v>
      </c>
      <c r="AB862" s="5">
        <f>IF(AA862="","",AA862*M862)</f>
        <v>0.21205750411731106</v>
      </c>
      <c r="AC862" s="10">
        <f>IF(AA862="","",N862*1000/(AA862*1000000))</f>
        <v>15.561816657874211</v>
      </c>
      <c r="AD862" s="11">
        <f>IF(AB862="","",MAX(Z862,W862)/AB862)</f>
        <v>2169.0111722976376</v>
      </c>
      <c r="AE862" s="8">
        <f ca="1">IF(N862="","",IF(LOOKUP(YEAR(C861),Teuerung!$A$4:$A$29,Teuerung!$D$4:$D$29)="",0,LOOKUP(YEAR(C861),Teuerung!$A$4:$A$29,Teuerung!$D$4:$D$29)))</f>
        <v>0.31</v>
      </c>
      <c r="AF862" s="7">
        <f t="shared" ca="1" si="19"/>
        <v>1839.8203824</v>
      </c>
      <c r="AG862" s="2"/>
      <c r="AH862" s="1"/>
      <c r="AI862" s="1"/>
    </row>
    <row r="863">
      <c r="A863" s="2"/>
      <c r="B863" s="2"/>
      <c r="C863" s="3">
        <v>39485</v>
      </c>
      <c r="D863" s="1"/>
      <c r="E863" s="4" t="s">
        <v>51</v>
      </c>
      <c r="G863" s="4" t="s">
        <v>51</v>
      </c>
      <c r="J863" s="5">
        <v>0.29999999999999999</v>
      </c>
      <c r="M863" s="6">
        <v>2.9449999999999998</v>
      </c>
      <c r="N863" s="7">
        <v>1100</v>
      </c>
      <c r="P863" s="1">
        <v>1</v>
      </c>
      <c r="Q863" s="2" t="s">
        <v>54</v>
      </c>
      <c r="R863" s="4" t="s">
        <v>51</v>
      </c>
      <c r="T863" s="7">
        <f>402.22*1.1</f>
        <v>442.44200000000006</v>
      </c>
      <c r="U863" s="8">
        <v>0.051999999999999998</v>
      </c>
      <c r="W863" s="7">
        <f>IF(R863="","",(T863*(1-U863)*(1+AE863))+V863)</f>
        <v>549.4598709600001</v>
      </c>
      <c r="Z863" s="9" t="str">
        <f>IF(S863="","",(X863*(1-Y863)*(1+AE863)))</f>
        <v/>
      </c>
      <c r="AA863" s="64">
        <f>IF(Eingabe!G863="x",libCalc!A863,IF(Eingabe!H863="x",libCalc!B863,IF(Eingabe!I863="x",libCalc!C863,"")))</f>
        <v>0.070685834705770348</v>
      </c>
      <c r="AB863" s="5">
        <f>IF(AA863="","",AA863*M863)</f>
        <v>0.20816978320849366</v>
      </c>
      <c r="AC863" s="10">
        <f>IF(AA863="","",N863*1000/(AA863*1000000))</f>
        <v>15.561816657874211</v>
      </c>
      <c r="AD863" s="11">
        <f>IF(AB863="","",MAX(Z863,W863)/AB863)</f>
        <v>2639.4794791599766</v>
      </c>
      <c r="AE863" s="8">
        <f ca="1">IF(N863="","",IF(LOOKUP(YEAR(C862),Teuerung!$A$4:$A$29,Teuerung!$D$4:$D$29)="",0,LOOKUP(YEAR(C862),Teuerung!$A$4:$A$29,Teuerung!$D$4:$D$29)))</f>
        <v>0.31</v>
      </c>
      <c r="AF863" s="7">
        <f t="shared" ca="1" si="19"/>
        <v>549.4598709600001</v>
      </c>
      <c r="AG863" s="2"/>
      <c r="AH863" s="1"/>
      <c r="AI863" s="1"/>
    </row>
    <row r="864">
      <c r="A864" s="2"/>
      <c r="B864" s="2"/>
      <c r="C864" s="3">
        <v>39485</v>
      </c>
      <c r="D864" s="1"/>
      <c r="E864" s="4" t="s">
        <v>51</v>
      </c>
      <c r="G864" s="4" t="s">
        <v>51</v>
      </c>
      <c r="J864" s="5">
        <v>0.29999999999999999</v>
      </c>
      <c r="M864" s="6">
        <v>2.9750000000000001</v>
      </c>
      <c r="N864" s="7">
        <v>1100</v>
      </c>
      <c r="P864" s="1">
        <v>1</v>
      </c>
      <c r="Q864" s="2" t="s">
        <v>54</v>
      </c>
      <c r="R864" s="4" t="s">
        <v>51</v>
      </c>
      <c r="T864" s="7">
        <f>394.03*1.1</f>
        <v>433.43299999999999</v>
      </c>
      <c r="U864" s="8">
        <v>0.051999999999999998</v>
      </c>
      <c r="W864" s="7">
        <f>IF(R864="","",(T864*(1-U864)*(1+AE864))+V864)</f>
        <v>538.27177403999997</v>
      </c>
      <c r="Z864" s="9" t="str">
        <f>IF(S864="","",(X864*(1-Y864)*(1+AE864)))</f>
        <v/>
      </c>
      <c r="AA864" s="64">
        <f>IF(Eingabe!G864="x",libCalc!A864,IF(Eingabe!H864="x",libCalc!B864,IF(Eingabe!I864="x",libCalc!C864,"")))</f>
        <v>0.070685834705770348</v>
      </c>
      <c r="AB864" s="5">
        <f>IF(AA864="","",AA864*M864)</f>
        <v>0.2102903582496668</v>
      </c>
      <c r="AC864" s="10">
        <f>IF(AA864="","",N864*1000/(AA864*1000000))</f>
        <v>15.561816657874211</v>
      </c>
      <c r="AD864" s="11">
        <f>IF(AB864="","",MAX(Z864,W864)/AB864)</f>
        <v>2559.6597890662106</v>
      </c>
      <c r="AE864" s="8">
        <f ca="1">IF(N864="","",IF(LOOKUP(YEAR(C863),Teuerung!$A$4:$A$29,Teuerung!$D$4:$D$29)="",0,LOOKUP(YEAR(C863),Teuerung!$A$4:$A$29,Teuerung!$D$4:$D$29)))</f>
        <v>0.31</v>
      </c>
      <c r="AF864" s="7">
        <f t="shared" ca="1" si="19"/>
        <v>538.27177403999997</v>
      </c>
      <c r="AG864" s="2"/>
      <c r="AH864" s="1"/>
      <c r="AI864" s="1"/>
    </row>
    <row r="865">
      <c r="A865" s="2"/>
      <c r="B865" s="2"/>
      <c r="C865" s="3">
        <v>39485</v>
      </c>
      <c r="D865" s="1"/>
      <c r="E865" s="4" t="s">
        <v>51</v>
      </c>
      <c r="G865" s="4" t="s">
        <v>51</v>
      </c>
      <c r="J865" s="5">
        <v>0.29999999999999999</v>
      </c>
      <c r="M865" s="6">
        <v>3.2000000000000002</v>
      </c>
      <c r="N865" s="7">
        <v>1800</v>
      </c>
      <c r="P865" s="1">
        <v>4</v>
      </c>
      <c r="Q865" s="2" t="s">
        <v>54</v>
      </c>
      <c r="R865" s="4" t="s">
        <v>51</v>
      </c>
      <c r="T865" s="7">
        <f>520.52*1.1</f>
        <v>572.572</v>
      </c>
      <c r="U865" s="8">
        <v>0.051999999999999998</v>
      </c>
      <c r="W865" s="7">
        <f>IF(R865="","",(T865*(1-U865)*(1+AE865))+V865)</f>
        <v>711.0657153599999</v>
      </c>
      <c r="Z865" s="9" t="str">
        <f>IF(S865="","",(X865*(1-Y865)*(1+AE865)))</f>
        <v/>
      </c>
      <c r="AA865" s="64">
        <f>IF(Eingabe!G865="x",libCalc!A865,IF(Eingabe!H865="x",libCalc!B865,IF(Eingabe!I865="x",libCalc!C865,"")))</f>
        <v>0.070685834705770348</v>
      </c>
      <c r="AB865" s="5">
        <f>IF(AA865="","",AA865*M865)</f>
        <v>0.22619467105846514</v>
      </c>
      <c r="AC865" s="10">
        <f>IF(AA865="","",N865*1000/(AA865*1000000))</f>
        <v>25.464790894703253</v>
      </c>
      <c r="AD865" s="11">
        <f>IF(AB865="","",MAX(Z865,W865)/AB865)</f>
        <v>3143.6006517421838</v>
      </c>
      <c r="AE865" s="8">
        <f ca="1">IF(N865="","",IF(LOOKUP(YEAR(C864),Teuerung!$A$4:$A$29,Teuerung!$D$4:$D$29)="",0,LOOKUP(YEAR(C864),Teuerung!$A$4:$A$29,Teuerung!$D$4:$D$29)))</f>
        <v>0.31</v>
      </c>
      <c r="AF865" s="7">
        <f t="shared" ca="1" si="19"/>
        <v>2844.2628614399996</v>
      </c>
      <c r="AG865" s="2"/>
      <c r="AH865" s="1"/>
      <c r="AI865" s="1"/>
    </row>
    <row r="866">
      <c r="A866" s="2"/>
      <c r="B866" s="2"/>
      <c r="C866" s="3">
        <v>39485</v>
      </c>
      <c r="D866" s="1"/>
      <c r="E866" s="4" t="s">
        <v>51</v>
      </c>
      <c r="G866" s="4" t="s">
        <v>51</v>
      </c>
      <c r="J866" s="5">
        <v>0.29999999999999999</v>
      </c>
      <c r="M866" s="6">
        <v>3.2000000000000002</v>
      </c>
      <c r="N866" s="7">
        <v>1300</v>
      </c>
      <c r="P866" s="1">
        <v>15</v>
      </c>
      <c r="Q866" s="2" t="s">
        <v>54</v>
      </c>
      <c r="R866" s="4" t="s">
        <v>51</v>
      </c>
      <c r="T866" s="7">
        <f>434.07*1.1</f>
        <v>477.47700000000003</v>
      </c>
      <c r="U866" s="8">
        <v>0.051999999999999998</v>
      </c>
      <c r="W866" s="7">
        <f>IF(R866="","",(T866*(1-U866)*(1+AE866))+V866)</f>
        <v>592.96913675999997</v>
      </c>
      <c r="Z866" s="9" t="str">
        <f>IF(S866="","",(X866*(1-Y866)*(1+AE866)))</f>
        <v/>
      </c>
      <c r="AA866" s="64">
        <f>IF(Eingabe!G866="x",libCalc!A866,IF(Eingabe!H866="x",libCalc!B866,IF(Eingabe!I866="x",libCalc!C866,"")))</f>
        <v>0.070685834705770348</v>
      </c>
      <c r="AB866" s="5">
        <f>IF(AA866="","",AA866*M866)</f>
        <v>0.22619467105846514</v>
      </c>
      <c r="AC866" s="10">
        <f>IF(AA866="","",N866*1000/(AA866*1000000))</f>
        <v>18.391237868396793</v>
      </c>
      <c r="AD866" s="11">
        <f>IF(AB866="","",MAX(Z866,W866)/AB866)</f>
        <v>2621.4991448968913</v>
      </c>
      <c r="AE866" s="8">
        <f ca="1">IF(N866="","",IF(LOOKUP(YEAR(C865),Teuerung!$A$4:$A$29,Teuerung!$D$4:$D$29)="",0,LOOKUP(YEAR(C865),Teuerung!$A$4:$A$29,Teuerung!$D$4:$D$29)))</f>
        <v>0.31</v>
      </c>
      <c r="AF866" s="7">
        <f t="shared" ca="1" si="19"/>
        <v>8894.5370513999987</v>
      </c>
      <c r="AG866" s="2"/>
      <c r="AH866" s="1"/>
      <c r="AI866" s="1"/>
    </row>
    <row r="867">
      <c r="A867" s="2"/>
      <c r="B867" s="2"/>
      <c r="C867" s="3">
        <v>39485</v>
      </c>
      <c r="D867" s="1"/>
      <c r="E867" s="4" t="s">
        <v>51</v>
      </c>
      <c r="G867" s="4" t="s">
        <v>51</v>
      </c>
      <c r="J867" s="5">
        <v>0.29999999999999999</v>
      </c>
      <c r="M867" s="6">
        <v>3.2000000000000002</v>
      </c>
      <c r="N867" s="7">
        <v>800</v>
      </c>
      <c r="P867" s="1">
        <v>6</v>
      </c>
      <c r="Q867" s="2" t="s">
        <v>54</v>
      </c>
      <c r="R867" s="4" t="s">
        <v>51</v>
      </c>
      <c r="T867" s="7">
        <f>477.75*1.1</f>
        <v>525.52500000000009</v>
      </c>
      <c r="U867" s="8">
        <v>0.051999999999999998</v>
      </c>
      <c r="W867" s="7">
        <f>IF(R867="","",(T867*(1-U867)*(1+AE867))+V867)</f>
        <v>652.63898700000004</v>
      </c>
      <c r="Z867" s="9" t="str">
        <f>IF(S867="","",(X867*(1-Y867)*(1+AE867)))</f>
        <v/>
      </c>
      <c r="AA867" s="64">
        <f>IF(Eingabe!G867="x",libCalc!A867,IF(Eingabe!H867="x",libCalc!B867,IF(Eingabe!I867="x",libCalc!C867,"")))</f>
        <v>0.070685834705770348</v>
      </c>
      <c r="AB867" s="5">
        <f>IF(AA867="","",AA867*M867)</f>
        <v>0.22619467105846514</v>
      </c>
      <c r="AC867" s="10">
        <f>IF(AA867="","",N867*1000/(AA867*1000000))</f>
        <v>11.317684842090335</v>
      </c>
      <c r="AD867" s="11">
        <f>IF(AB867="","",MAX(Z867,W867)/AB867)</f>
        <v>2885.2978009871449</v>
      </c>
      <c r="AE867" s="8">
        <f ca="1">IF(N867="","",IF(LOOKUP(YEAR(C865),Teuerung!$A$4:$A$29,Teuerung!$D$4:$D$29)="",0,LOOKUP(YEAR(C865),Teuerung!$A$4:$A$29,Teuerung!$D$4:$D$29)))</f>
        <v>0.31</v>
      </c>
      <c r="AF867" s="7">
        <f t="shared" ca="1" si="19"/>
        <v>3915.8339220000003</v>
      </c>
      <c r="AG867" s="2"/>
      <c r="AH867" s="1"/>
      <c r="AI867" s="1"/>
    </row>
    <row r="868">
      <c r="A868" s="2"/>
      <c r="B868" s="2"/>
      <c r="C868" s="3">
        <v>39485</v>
      </c>
      <c r="D868" s="1"/>
      <c r="E868" s="4" t="s">
        <v>51</v>
      </c>
      <c r="G868" s="4" t="s">
        <v>51</v>
      </c>
      <c r="J868" s="5">
        <v>0.29999999999999999</v>
      </c>
      <c r="M868" s="6">
        <v>3.2000000000000002</v>
      </c>
      <c r="N868" s="7">
        <v>400</v>
      </c>
      <c r="P868" s="1">
        <v>15</v>
      </c>
      <c r="Q868" s="2" t="s">
        <v>54</v>
      </c>
      <c r="R868" s="4" t="s">
        <v>51</v>
      </c>
      <c r="T868" s="7">
        <f>318.5*1.1</f>
        <v>350.35000000000002</v>
      </c>
      <c r="U868" s="8">
        <v>0.051999999999999998</v>
      </c>
      <c r="W868" s="7">
        <f>IF(R868="","",(T868*(1-U868)*(1+AE868))+V868)</f>
        <v>435.09265800000003</v>
      </c>
      <c r="Z868" s="9" t="str">
        <f>IF(S868="","",(X868*(1-Y868)*(1+AE868)))</f>
        <v/>
      </c>
      <c r="AA868" s="64">
        <f>IF(Eingabe!G868="x",libCalc!A868,IF(Eingabe!H868="x",libCalc!B868,IF(Eingabe!I868="x",libCalc!C868,"")))</f>
        <v>0.070685834705770348</v>
      </c>
      <c r="AB868" s="5">
        <f>IF(AA868="","",AA868*M868)</f>
        <v>0.22619467105846514</v>
      </c>
      <c r="AC868" s="10">
        <f>IF(AA868="","",N868*1000/(AA868*1000000))</f>
        <v>5.6588424210451675</v>
      </c>
      <c r="AD868" s="11">
        <f>IF(AB868="","",MAX(Z868,W868)/AB868)</f>
        <v>1923.5318673247632</v>
      </c>
      <c r="AE868" s="8">
        <f ca="1">IF(N868="","",IF(LOOKUP(YEAR(C866),Teuerung!$A$4:$A$29,Teuerung!$D$4:$D$29)="",0,LOOKUP(YEAR(C866),Teuerung!$A$4:$A$29,Teuerung!$D$4:$D$29)))</f>
        <v>0.31</v>
      </c>
      <c r="AF868" s="7">
        <f t="shared" ca="1" si="19"/>
        <v>6526.3898700000009</v>
      </c>
      <c r="AG868" s="2"/>
      <c r="AH868" s="1"/>
      <c r="AI868" s="1"/>
    </row>
    <row r="869">
      <c r="A869" s="2"/>
      <c r="B869" s="2"/>
      <c r="C869" s="3">
        <v>39699</v>
      </c>
      <c r="D869" s="1"/>
      <c r="E869" s="4" t="s">
        <v>51</v>
      </c>
      <c r="G869" s="4" t="s">
        <v>51</v>
      </c>
      <c r="J869" s="5">
        <v>0.40000000000000002</v>
      </c>
      <c r="M869" s="6">
        <v>3.9700000000000002</v>
      </c>
      <c r="N869" s="7">
        <v>6370</v>
      </c>
      <c r="O869" s="7">
        <v>178</v>
      </c>
      <c r="P869" s="1">
        <v>4</v>
      </c>
      <c r="Q869" s="2" t="s">
        <v>53</v>
      </c>
      <c r="R869" s="4" t="s">
        <v>51</v>
      </c>
      <c r="T869" s="7">
        <v>2104</v>
      </c>
      <c r="U869" s="8">
        <v>0.12</v>
      </c>
      <c r="W869" s="7">
        <f>IF(R869="","",(T869*(1-U869)*(1+AE869))+V869)</f>
        <v>2425.4911999999999</v>
      </c>
      <c r="Z869" s="9" t="str">
        <f>IF(S869="","",(X869*(1-Y869)*(1+AE869)))</f>
        <v/>
      </c>
      <c r="AA869" s="64">
        <f>IF(Eingabe!G869="x",libCalc!A869,IF(Eingabe!H869="x",libCalc!B869,IF(Eingabe!I869="x",libCalc!C869,"")))</f>
        <v>0.12566370614359174</v>
      </c>
      <c r="AB869" s="5">
        <f>IF(AA869="","",AA869*M869)</f>
        <v>0.49888491339005919</v>
      </c>
      <c r="AC869" s="10">
        <f>IF(AA869="","",N869*1000/(AA869*1000000))</f>
        <v>50.690849374768661</v>
      </c>
      <c r="AD869" s="11">
        <f>IF(AB869="","",MAX(Z869,W869)/AB869)</f>
        <v>4861.8251121648982</v>
      </c>
      <c r="AE869" s="8">
        <f ca="1">IF(N869="","",IF(LOOKUP(YEAR(C867),Teuerung!$A$4:$A$29,Teuerung!$D$4:$D$29)="",0,LOOKUP(YEAR(C867),Teuerung!$A$4:$A$29,Teuerung!$D$4:$D$29)))</f>
        <v>0.31</v>
      </c>
      <c r="AF869" s="7">
        <f t="shared" ca="1" si="19"/>
        <v>9701.9647999999997</v>
      </c>
      <c r="AG869" s="2"/>
      <c r="AH869" s="1"/>
      <c r="AI869" s="1"/>
    </row>
    <row r="870">
      <c r="A870" s="2"/>
      <c r="B870" s="2"/>
      <c r="C870" s="3">
        <v>39699</v>
      </c>
      <c r="D870" s="1"/>
      <c r="E870" s="4" t="s">
        <v>51</v>
      </c>
      <c r="G870" s="4" t="s">
        <v>51</v>
      </c>
      <c r="J870" s="5">
        <v>0.40000000000000002</v>
      </c>
      <c r="M870" s="6">
        <v>3.9700000000000002</v>
      </c>
      <c r="N870" s="7">
        <v>3840</v>
      </c>
      <c r="O870" s="7">
        <v>221</v>
      </c>
      <c r="P870" s="1">
        <v>4</v>
      </c>
      <c r="Q870" s="2" t="s">
        <v>53</v>
      </c>
      <c r="R870" s="4" t="s">
        <v>51</v>
      </c>
      <c r="T870" s="7">
        <v>1887</v>
      </c>
      <c r="U870" s="8">
        <v>0.12</v>
      </c>
      <c r="W870" s="7">
        <f>IF(R870="","",(T870*(1-U870)*(1+AE870))+V870)</f>
        <v>2175.3335999999999</v>
      </c>
      <c r="Z870" s="9" t="str">
        <f>IF(S870="","",(X870*(1-Y870)*(1+AE870)))</f>
        <v/>
      </c>
      <c r="AA870" s="64">
        <f>IF(Eingabe!G870="x",libCalc!A870,IF(Eingabe!H870="x",libCalc!B870,IF(Eingabe!I870="x",libCalc!C870,"")))</f>
        <v>0.12566370614359174</v>
      </c>
      <c r="AB870" s="5">
        <f>IF(AA870="","",AA870*M870)</f>
        <v>0.49888491339005919</v>
      </c>
      <c r="AC870" s="10">
        <f>IF(AA870="","",N870*1000/(AA870*1000000))</f>
        <v>30.557749073643901</v>
      </c>
      <c r="AD870" s="11">
        <f>IF(AB870="","",MAX(Z870,W870)/AB870)</f>
        <v>4360.3916286383856</v>
      </c>
      <c r="AE870" s="8">
        <f ca="1">IF(N870="","",IF(LOOKUP(YEAR(C868),Teuerung!$A$4:$A$29,Teuerung!$D$4:$D$29)="",0,LOOKUP(YEAR(C868),Teuerung!$A$4:$A$29,Teuerung!$D$4:$D$29)))</f>
        <v>0.31</v>
      </c>
      <c r="AF870" s="7">
        <f t="shared" ca="1" si="19"/>
        <v>8701.3343999999997</v>
      </c>
      <c r="AG870" s="2"/>
      <c r="AH870" s="1"/>
      <c r="AI870" s="1"/>
    </row>
    <row r="871">
      <c r="A871" s="2"/>
      <c r="B871" s="2"/>
      <c r="C871" s="3">
        <v>39699</v>
      </c>
      <c r="D871" s="1"/>
      <c r="E871" s="4" t="s">
        <v>51</v>
      </c>
      <c r="G871" s="4" t="s">
        <v>51</v>
      </c>
      <c r="J871" s="5">
        <v>0.25</v>
      </c>
      <c r="M871" s="6">
        <v>3.9700000000000002</v>
      </c>
      <c r="N871" s="7">
        <v>1206</v>
      </c>
      <c r="O871" s="7">
        <v>79</v>
      </c>
      <c r="P871" s="1">
        <v>17</v>
      </c>
      <c r="Q871" s="2" t="s">
        <v>53</v>
      </c>
      <c r="R871" s="4" t="s">
        <v>51</v>
      </c>
      <c r="T871" s="7">
        <v>1080</v>
      </c>
      <c r="U871" s="8">
        <v>0.12</v>
      </c>
      <c r="W871" s="7">
        <f>IF(R871="","",(T871*(1-U871)*(1+AE871))+V871)</f>
        <v>1245.0240000000001</v>
      </c>
      <c r="Z871" s="9" t="str">
        <f>IF(S871="","",(X871*(1-Y871)*(1+AE871)))</f>
        <v/>
      </c>
      <c r="AA871" s="64">
        <f>IF(Eingabe!G871="x",libCalc!A871,IF(Eingabe!H871="x",libCalc!B871,IF(Eingabe!I871="x",libCalc!C871,"")))</f>
        <v>0.049087385212340517</v>
      </c>
      <c r="AB871" s="5">
        <f>IF(AA871="","",AA871*M871)</f>
        <v>0.19487691929299186</v>
      </c>
      <c r="AC871" s="10">
        <f>IF(AA871="","",N871*1000/(AA871*1000000))</f>
        <v>24.568430255209702</v>
      </c>
      <c r="AD871" s="11">
        <f>IF(AB871="","",MAX(Z871,W871)/AB871)</f>
        <v>6388.7709458714407</v>
      </c>
      <c r="AE871" s="8">
        <f ca="1">IF(N871="","",IF(LOOKUP(YEAR(C871),Teuerung!$A$4:$A$29,Teuerung!$D$4:$D$29)="",0,LOOKUP(YEAR(C871),Teuerung!$A$4:$A$29,Teuerung!$D$4:$D$29)))</f>
        <v>0.31</v>
      </c>
      <c r="AF871" s="7">
        <f t="shared" ca="1" si="19"/>
        <v>21165.408000000003</v>
      </c>
      <c r="AG871" s="2"/>
      <c r="AH871" s="1"/>
      <c r="AI871" s="1"/>
    </row>
    <row r="872">
      <c r="A872" s="2"/>
      <c r="B872" s="2"/>
      <c r="C872" s="3">
        <v>39699</v>
      </c>
      <c r="D872" s="1"/>
      <c r="E872" s="4" t="s">
        <v>51</v>
      </c>
      <c r="G872" s="4" t="s">
        <v>51</v>
      </c>
      <c r="J872" s="5">
        <v>0.34999999999999998</v>
      </c>
      <c r="M872" s="6">
        <v>3.9700000000000002</v>
      </c>
      <c r="N872" s="7">
        <v>2380</v>
      </c>
      <c r="O872" s="7">
        <v>40</v>
      </c>
      <c r="P872" s="1">
        <v>4</v>
      </c>
      <c r="Q872" s="2" t="s">
        <v>53</v>
      </c>
      <c r="R872" s="4" t="s">
        <v>51</v>
      </c>
      <c r="T872" s="7">
        <v>909</v>
      </c>
      <c r="U872" s="8">
        <v>0.12</v>
      </c>
      <c r="W872" s="7">
        <f>IF(R872="","",(T872*(1-U872)*(1+AE872))+V872)</f>
        <v>1047.8951999999999</v>
      </c>
      <c r="Z872" s="9" t="str">
        <f>IF(S872="","",(X872*(1-Y872)*(1+AE872)))</f>
        <v/>
      </c>
      <c r="AA872" s="64">
        <f>IF(Eingabe!G872="x",libCalc!A872,IF(Eingabe!H872="x",libCalc!B872,IF(Eingabe!I872="x",libCalc!C872,"")))</f>
        <v>0.096211275016187398</v>
      </c>
      <c r="AB872" s="5">
        <f>IF(AA872="","",AA872*M872)</f>
        <v>0.38195876181426397</v>
      </c>
      <c r="AC872" s="10">
        <f>IF(AA872="","",N872*1000/(AA872*1000000))</f>
        <v>24.737225440568881</v>
      </c>
      <c r="AD872" s="11">
        <f>IF(AB872="","",MAX(Z872,W872)/AB872)</f>
        <v>2743.4773194430936</v>
      </c>
      <c r="AE872" s="8">
        <f ca="1">IF(N872="","",IF(LOOKUP(YEAR(C872),Teuerung!$A$4:$A$29,Teuerung!$D$4:$D$29)="",0,LOOKUP(YEAR(C872),Teuerung!$A$4:$A$29,Teuerung!$D$4:$D$29)))</f>
        <v>0.31</v>
      </c>
      <c r="AF872" s="7">
        <f t="shared" ca="1" si="19"/>
        <v>4191.5807999999997</v>
      </c>
      <c r="AG872" s="2"/>
      <c r="AH872" s="1"/>
      <c r="AI872" s="1"/>
    </row>
    <row r="873">
      <c r="A873" s="2"/>
      <c r="B873" s="2"/>
      <c r="C873" s="3">
        <v>39699</v>
      </c>
      <c r="D873" s="1"/>
      <c r="E873" s="4" t="s">
        <v>51</v>
      </c>
      <c r="G873" s="4" t="s">
        <v>51</v>
      </c>
      <c r="J873" s="5">
        <v>0.34999999999999998</v>
      </c>
      <c r="M873" s="6">
        <v>3.9700000000000002</v>
      </c>
      <c r="N873" s="7">
        <v>1020</v>
      </c>
      <c r="O873" s="7">
        <v>322</v>
      </c>
      <c r="P873" s="1">
        <v>4</v>
      </c>
      <c r="Q873" s="2" t="s">
        <v>53</v>
      </c>
      <c r="R873" s="4" t="s">
        <v>51</v>
      </c>
      <c r="T873" s="7">
        <v>1247</v>
      </c>
      <c r="U873" s="8">
        <v>0.12</v>
      </c>
      <c r="W873" s="7">
        <f>IF(R873="","",(T873*(1-U873)*(1+AE873))+V873)</f>
        <v>1437.5416</v>
      </c>
      <c r="Z873" s="9" t="str">
        <f>IF(S873="","",(X873*(1-Y873)*(1+AE873)))</f>
        <v/>
      </c>
      <c r="AA873" s="64">
        <f>IF(Eingabe!G873="x",libCalc!A873,IF(Eingabe!H873="x",libCalc!B873,IF(Eingabe!I873="x",libCalc!C873,"")))</f>
        <v>0.096211275016187398</v>
      </c>
      <c r="AB873" s="5">
        <f>IF(AA873="","",AA873*M873)</f>
        <v>0.38195876181426397</v>
      </c>
      <c r="AC873" s="10">
        <f>IF(AA873="","",N873*1000/(AA873*1000000))</f>
        <v>10.601668045958091</v>
      </c>
      <c r="AD873" s="11">
        <f>IF(AB873="","",MAX(Z873,W873)/AB873)</f>
        <v>3763.6041995000414</v>
      </c>
      <c r="AE873" s="8">
        <f ca="1">IF(N873="","",IF(LOOKUP(YEAR(C873),Teuerung!$A$4:$A$29,Teuerung!$D$4:$D$29)="",0,LOOKUP(YEAR(C873),Teuerung!$A$4:$A$29,Teuerung!$D$4:$D$29)))</f>
        <v>0.31</v>
      </c>
      <c r="AF873" s="7">
        <f t="shared" ca="1" si="19"/>
        <v>5750.1664000000001</v>
      </c>
      <c r="AG873" s="2"/>
      <c r="AH873" s="1"/>
      <c r="AI873" s="1"/>
    </row>
    <row r="874">
      <c r="A874" s="2"/>
      <c r="B874" s="2"/>
      <c r="C874" s="3">
        <v>39699</v>
      </c>
      <c r="D874" s="1"/>
      <c r="E874" s="4" t="s">
        <v>51</v>
      </c>
      <c r="G874" s="4" t="s">
        <v>51</v>
      </c>
      <c r="J874" s="5">
        <v>0.25</v>
      </c>
      <c r="M874" s="6">
        <v>3.9700000000000002</v>
      </c>
      <c r="N874" s="7">
        <v>491</v>
      </c>
      <c r="O874" s="7">
        <v>97</v>
      </c>
      <c r="P874" s="1">
        <v>21</v>
      </c>
      <c r="Q874" s="2" t="s">
        <v>53</v>
      </c>
      <c r="R874" s="4" t="s">
        <v>51</v>
      </c>
      <c r="T874" s="7">
        <v>861</v>
      </c>
      <c r="U874" s="8">
        <v>0.12</v>
      </c>
      <c r="W874" s="7">
        <f>IF(R874="","",(T874*(1-U874)*(1+AE874))+V874)</f>
        <v>992.56079999999997</v>
      </c>
      <c r="Z874" s="9" t="str">
        <f>IF(S874="","",(X874*(1-Y874)*(1+AE874)))</f>
        <v/>
      </c>
      <c r="AA874" s="64">
        <f>IF(Eingabe!G874="x",libCalc!A874,IF(Eingabe!H874="x",libCalc!B874,IF(Eingabe!I874="x",libCalc!C874,"")))</f>
        <v>0.049087385212340517</v>
      </c>
      <c r="AB874" s="5">
        <f>IF(AA874="","",AA874*M874)</f>
        <v>0.19487691929299186</v>
      </c>
      <c r="AC874" s="10">
        <f>IF(AA874="","",N874*1000/(AA874*1000000))</f>
        <v>10.002569863439438</v>
      </c>
      <c r="AD874" s="11">
        <f>IF(AB874="","",MAX(Z874,W874)/AB874)</f>
        <v>5093.2701707363985</v>
      </c>
      <c r="AE874" s="8">
        <f ca="1">IF(N874="","",IF(LOOKUP(YEAR(C874),Teuerung!$A$4:$A$29,Teuerung!$D$4:$D$29)="",0,LOOKUP(YEAR(C874),Teuerung!$A$4:$A$29,Teuerung!$D$4:$D$29)))</f>
        <v>0.31</v>
      </c>
      <c r="AF874" s="7">
        <f t="shared" ca="1" si="19"/>
        <v>20843.7768</v>
      </c>
      <c r="AG874" s="2"/>
      <c r="AH874" s="1"/>
      <c r="AI874" s="1"/>
    </row>
    <row r="875">
      <c r="A875" s="2"/>
      <c r="B875" s="2"/>
      <c r="C875" s="3">
        <v>40242</v>
      </c>
      <c r="D875" s="1"/>
      <c r="E875" s="4" t="s">
        <v>51</v>
      </c>
      <c r="G875" s="4" t="s">
        <v>51</v>
      </c>
      <c r="J875" s="5">
        <v>0.20000000000000001</v>
      </c>
      <c r="M875" s="6">
        <v>2.6400000000000001</v>
      </c>
      <c r="N875" s="7">
        <v>300</v>
      </c>
      <c r="P875" s="1">
        <v>2</v>
      </c>
      <c r="Q875" s="2" t="s">
        <v>56</v>
      </c>
      <c r="R875" s="4" t="s">
        <v>51</v>
      </c>
      <c r="T875" s="7">
        <v>378</v>
      </c>
      <c r="U875" s="8">
        <v>0.02</v>
      </c>
      <c r="W875" s="7">
        <f>IF(R875="","",(T875*(1-U875)*(1+AE875))+V875)</f>
        <v>481.572</v>
      </c>
      <c r="Z875" s="9" t="str">
        <f>IF(S875="","",(X875*(1-Y875)*(1+AE875)))</f>
        <v/>
      </c>
      <c r="AA875" s="64">
        <f>IF(Eingabe!G875="x",libCalc!A875,IF(Eingabe!H875="x",libCalc!B875,IF(Eingabe!I875="x",libCalc!C875,"")))</f>
        <v>0.031415926535897934</v>
      </c>
      <c r="AB875" s="5">
        <f>IF(AA875="","",AA875*M875)</f>
        <v>0.082938046054770551</v>
      </c>
      <c r="AC875" s="10">
        <f>IF(AA875="","",N875*1000/(AA875*1000000))</f>
        <v>9.5492965855137193</v>
      </c>
      <c r="AD875" s="11">
        <f>IF(AB875="","",MAX(Z875,W875)/AB875)</f>
        <v>5806.4063829280467</v>
      </c>
      <c r="AE875" s="8">
        <f ca="1">IF(N875="","",IF(LOOKUP(YEAR(C875),Teuerung!$A$4:$A$29,Teuerung!$D$4:$D$29)="",0,LOOKUP(YEAR(C875),Teuerung!$A$4:$A$29,Teuerung!$D$4:$D$29)))</f>
        <v>0.29999999999999999</v>
      </c>
      <c r="AF875" s="7">
        <f t="shared" ca="1" si="19"/>
        <v>963.14400000000001</v>
      </c>
      <c r="AG875" s="2"/>
      <c r="AH875" s="1"/>
      <c r="AI875" s="1"/>
    </row>
    <row r="876">
      <c r="A876" s="2"/>
      <c r="B876" s="2"/>
      <c r="C876" s="3">
        <v>40242</v>
      </c>
      <c r="D876" s="1"/>
      <c r="E876" s="4" t="s">
        <v>51</v>
      </c>
      <c r="G876" s="4" t="s">
        <v>51</v>
      </c>
      <c r="J876" s="5">
        <v>0.20000000000000001</v>
      </c>
      <c r="M876" s="6">
        <v>2.6400000000000001</v>
      </c>
      <c r="N876" s="7">
        <v>500</v>
      </c>
      <c r="P876" s="1">
        <v>2</v>
      </c>
      <c r="Q876" s="2" t="s">
        <v>56</v>
      </c>
      <c r="R876" s="4" t="s">
        <v>51</v>
      </c>
      <c r="T876" s="7">
        <v>420</v>
      </c>
      <c r="U876" s="8">
        <v>0.02</v>
      </c>
      <c r="W876" s="7">
        <f>IF(R876="","",(T876*(1-U876)*(1+AE876))+V876)</f>
        <v>535.07999999999993</v>
      </c>
      <c r="Z876" s="9" t="str">
        <f>IF(S876="","",(X876*(1-Y876)*(1+AE876)))</f>
        <v/>
      </c>
      <c r="AA876" s="64">
        <f>IF(Eingabe!G876="x",libCalc!A876,IF(Eingabe!H876="x",libCalc!B876,IF(Eingabe!I876="x",libCalc!C876,"")))</f>
        <v>0.031415926535897934</v>
      </c>
      <c r="AB876" s="5">
        <f>IF(AA876="","",AA876*M876)</f>
        <v>0.082938046054770551</v>
      </c>
      <c r="AC876" s="10">
        <f>IF(AA876="","",N876*1000/(AA876*1000000))</f>
        <v>15.915494309189532</v>
      </c>
      <c r="AD876" s="11">
        <f>IF(AB876="","",MAX(Z876,W876)/AB876)</f>
        <v>6451.5626476978287</v>
      </c>
      <c r="AE876" s="8">
        <f ca="1">IF(N876="","",IF(LOOKUP(YEAR(C876),Teuerung!$A$4:$A$29,Teuerung!$D$4:$D$29)="",0,LOOKUP(YEAR(C876),Teuerung!$A$4:$A$29,Teuerung!$D$4:$D$29)))</f>
        <v>0.29999999999999999</v>
      </c>
      <c r="AF876" s="7">
        <f t="shared" ca="1" si="19"/>
        <v>1070.1599999999999</v>
      </c>
      <c r="AG876" s="2"/>
      <c r="AH876" s="1"/>
      <c r="AI876" s="1"/>
    </row>
    <row r="877">
      <c r="A877" s="2"/>
      <c r="B877" s="2"/>
      <c r="C877" s="3">
        <v>40242</v>
      </c>
      <c r="D877" s="1"/>
      <c r="E877" s="4" t="s">
        <v>51</v>
      </c>
      <c r="G877" s="4" t="s">
        <v>51</v>
      </c>
      <c r="J877" s="5">
        <v>0.20000000000000001</v>
      </c>
      <c r="M877" s="6">
        <v>2.6400000000000001</v>
      </c>
      <c r="N877" s="7">
        <v>800</v>
      </c>
      <c r="P877" s="1">
        <v>2</v>
      </c>
      <c r="Q877" s="2" t="s">
        <v>56</v>
      </c>
      <c r="R877" s="4" t="s">
        <v>51</v>
      </c>
      <c r="T877" s="7">
        <v>454</v>
      </c>
      <c r="U877" s="8">
        <v>0.02</v>
      </c>
      <c r="W877" s="7">
        <f>IF(R877="","",(T877*(1-U877)*(1+AE877))+V877)</f>
        <v>578.39600000000007</v>
      </c>
      <c r="Z877" s="9" t="str">
        <f>IF(S877="","",(X877*(1-Y877)*(1+AE877)))</f>
        <v/>
      </c>
      <c r="AA877" s="64">
        <f>IF(Eingabe!G877="x",libCalc!A877,IF(Eingabe!H877="x",libCalc!B877,IF(Eingabe!I877="x",libCalc!C877,"")))</f>
        <v>0.031415926535897934</v>
      </c>
      <c r="AB877" s="5">
        <f>IF(AA877="","",AA877*M877)</f>
        <v>0.082938046054770551</v>
      </c>
      <c r="AC877" s="10">
        <f>IF(AA877="","",N877*1000/(AA877*1000000))</f>
        <v>25.464790894703253</v>
      </c>
      <c r="AD877" s="11">
        <f>IF(AB877="","",MAX(Z877,W877)/AB877)</f>
        <v>6973.8320048924161</v>
      </c>
      <c r="AE877" s="8">
        <f ca="1">IF(N877="","",IF(LOOKUP(YEAR(C877),Teuerung!$A$4:$A$29,Teuerung!$D$4:$D$29)="",0,LOOKUP(YEAR(C877),Teuerung!$A$4:$A$29,Teuerung!$D$4:$D$29)))</f>
        <v>0.29999999999999999</v>
      </c>
      <c r="AF877" s="7">
        <f t="shared" ca="1" si="19"/>
        <v>1156.7920000000001</v>
      </c>
      <c r="AG877" s="2"/>
      <c r="AH877" s="1"/>
      <c r="AI877" s="1"/>
    </row>
    <row r="878">
      <c r="A878" s="2"/>
      <c r="B878" s="2"/>
      <c r="C878" s="3">
        <v>40242</v>
      </c>
      <c r="D878" s="1"/>
      <c r="E878" s="4" t="s">
        <v>51</v>
      </c>
      <c r="G878" s="4" t="s">
        <v>51</v>
      </c>
      <c r="J878" s="5">
        <v>0.20000000000000001</v>
      </c>
      <c r="M878" s="6">
        <v>2.6400000000000001</v>
      </c>
      <c r="N878" s="7">
        <v>1000</v>
      </c>
      <c r="P878" s="1">
        <v>2</v>
      </c>
      <c r="Q878" s="2" t="s">
        <v>56</v>
      </c>
      <c r="R878" s="4" t="s">
        <v>51</v>
      </c>
      <c r="T878" s="7">
        <v>454</v>
      </c>
      <c r="U878" s="8">
        <v>0.02</v>
      </c>
      <c r="W878" s="7">
        <f>IF(R878="","",(T878*(1-U878)*(1+AE878))+V878)</f>
        <v>578.39600000000007</v>
      </c>
      <c r="Z878" s="9" t="str">
        <f>IF(S878="","",(X878*(1-Y878)*(1+AE878)))</f>
        <v/>
      </c>
      <c r="AA878" s="64">
        <f>IF(Eingabe!G878="x",libCalc!A878,IF(Eingabe!H878="x",libCalc!B878,IF(Eingabe!I878="x",libCalc!C878,"")))</f>
        <v>0.031415926535897934</v>
      </c>
      <c r="AB878" s="5">
        <f>IF(AA878="","",AA878*M878)</f>
        <v>0.082938046054770551</v>
      </c>
      <c r="AC878" s="10">
        <f>IF(AA878="","",N878*1000/(AA878*1000000))</f>
        <v>31.830988618379063</v>
      </c>
      <c r="AD878" s="11">
        <f>IF(AB878="","",MAX(Z878,W878)/AB878)</f>
        <v>6973.8320048924161</v>
      </c>
      <c r="AE878" s="8">
        <f ca="1">IF(N878="","",IF(LOOKUP(YEAR(C878),Teuerung!$A$4:$A$29,Teuerung!$D$4:$D$29)="",0,LOOKUP(YEAR(C878),Teuerung!$A$4:$A$29,Teuerung!$D$4:$D$29)))</f>
        <v>0.29999999999999999</v>
      </c>
      <c r="AF878" s="7">
        <f t="shared" ca="1" si="19"/>
        <v>1156.7920000000001</v>
      </c>
      <c r="AG878" s="2"/>
      <c r="AH878" s="1"/>
      <c r="AI878" s="1"/>
    </row>
    <row r="879">
      <c r="A879" s="2"/>
      <c r="B879" s="2"/>
      <c r="C879" s="3">
        <v>40242</v>
      </c>
      <c r="D879" s="1"/>
      <c r="E879" s="4" t="s">
        <v>51</v>
      </c>
      <c r="G879" s="4" t="s">
        <v>51</v>
      </c>
      <c r="J879" s="5">
        <v>0.25</v>
      </c>
      <c r="M879" s="6">
        <v>3.52</v>
      </c>
      <c r="N879" s="7">
        <v>1200</v>
      </c>
      <c r="P879" s="1">
        <v>2</v>
      </c>
      <c r="Q879" s="2" t="s">
        <v>56</v>
      </c>
      <c r="R879" s="4" t="s">
        <v>51</v>
      </c>
      <c r="T879" s="7">
        <v>539</v>
      </c>
      <c r="U879" s="8">
        <v>0.02</v>
      </c>
      <c r="W879" s="7">
        <f>IF(R879="","",(T879*(1-U879)*(1+AE879))+V879)</f>
        <v>686.68600000000004</v>
      </c>
      <c r="Z879" s="9" t="str">
        <f>IF(S879="","",(X879*(1-Y879)*(1+AE879)))</f>
        <v/>
      </c>
      <c r="AA879" s="64">
        <f>IF(Eingabe!G879="x",libCalc!A879,IF(Eingabe!H879="x",libCalc!B879,IF(Eingabe!I879="x",libCalc!C879,"")))</f>
        <v>0.049087385212340517</v>
      </c>
      <c r="AB879" s="5">
        <f>IF(AA879="","",AA879*M879)</f>
        <v>0.17278759594743862</v>
      </c>
      <c r="AC879" s="10">
        <f>IF(AA879="","",N879*1000/(AA879*1000000))</f>
        <v>24.446199258915126</v>
      </c>
      <c r="AD879" s="11">
        <f>IF(AB879="","",MAX(Z879,W879)/AB879)</f>
        <v>3974.1625909818636</v>
      </c>
      <c r="AE879" s="8">
        <f ca="1">IF(N879="","",IF(LOOKUP(YEAR(C879),Teuerung!$A$4:$A$29,Teuerung!$D$4:$D$29)="",0,LOOKUP(YEAR(C879),Teuerung!$A$4:$A$29,Teuerung!$D$4:$D$29)))</f>
        <v>0.29999999999999999</v>
      </c>
      <c r="AF879" s="7">
        <f t="shared" ca="1" si="19"/>
        <v>1373.3720000000001</v>
      </c>
      <c r="AG879" s="2"/>
      <c r="AH879" s="1"/>
      <c r="AI879" s="1"/>
    </row>
    <row r="880">
      <c r="A880" s="2"/>
      <c r="B880" s="2"/>
      <c r="C880" s="3">
        <v>40242</v>
      </c>
      <c r="D880" s="1"/>
      <c r="E880" s="4" t="s">
        <v>51</v>
      </c>
      <c r="G880" s="4" t="s">
        <v>51</v>
      </c>
      <c r="J880" s="5">
        <v>0.25</v>
      </c>
      <c r="M880" s="6">
        <v>3.52</v>
      </c>
      <c r="N880" s="7">
        <v>2600</v>
      </c>
      <c r="P880" s="1">
        <v>3</v>
      </c>
      <c r="Q880" s="2" t="s">
        <v>56</v>
      </c>
      <c r="R880" s="4" t="s">
        <v>51</v>
      </c>
      <c r="T880" s="7">
        <v>689</v>
      </c>
      <c r="U880" s="8">
        <v>0.02</v>
      </c>
      <c r="W880" s="7">
        <f>IF(R880="","",(T880*(1-U880)*(1+AE880))+V880)</f>
        <v>877.78600000000006</v>
      </c>
      <c r="Z880" s="9" t="str">
        <f>IF(S880="","",(X880*(1-Y880)*(1+AE880)))</f>
        <v/>
      </c>
      <c r="AA880" s="64">
        <f>IF(Eingabe!G880="x",libCalc!A880,IF(Eingabe!H880="x",libCalc!B880,IF(Eingabe!I880="x",libCalc!C880,"")))</f>
        <v>0.049087385212340517</v>
      </c>
      <c r="AB880" s="5">
        <f>IF(AA880="","",AA880*M880)</f>
        <v>0.17278759594743862</v>
      </c>
      <c r="AC880" s="10">
        <f>IF(AA880="","",N880*1000/(AA880*1000000))</f>
        <v>52.966765060982773</v>
      </c>
      <c r="AD880" s="11">
        <f>IF(AB880="","",MAX(Z880,W880)/AB880)</f>
        <v>5080.1447591586348</v>
      </c>
      <c r="AE880" s="8">
        <f ca="1">IF(N880="","",IF(LOOKUP(YEAR(C880),Teuerung!$A$4:$A$29,Teuerung!$D$4:$D$29)="",0,LOOKUP(YEAR(C880),Teuerung!$A$4:$A$29,Teuerung!$D$4:$D$29)))</f>
        <v>0.29999999999999999</v>
      </c>
      <c r="AF880" s="7">
        <f t="shared" ca="1" si="19"/>
        <v>2633.3580000000002</v>
      </c>
      <c r="AG880" s="2"/>
      <c r="AH880" s="1"/>
      <c r="AI880" s="1"/>
    </row>
    <row r="881">
      <c r="A881" s="2"/>
      <c r="B881" s="2"/>
      <c r="C881" s="3">
        <v>40242</v>
      </c>
      <c r="D881" s="1"/>
      <c r="E881" s="4" t="s">
        <v>51</v>
      </c>
      <c r="G881" s="4" t="s">
        <v>51</v>
      </c>
      <c r="J881" s="5">
        <v>0.25</v>
      </c>
      <c r="M881" s="6">
        <v>3.52</v>
      </c>
      <c r="N881" s="7">
        <v>2500</v>
      </c>
      <c r="P881" s="1">
        <v>1</v>
      </c>
      <c r="Q881" s="2" t="s">
        <v>56</v>
      </c>
      <c r="R881" s="4" t="s">
        <v>51</v>
      </c>
      <c r="T881" s="7">
        <v>716</v>
      </c>
      <c r="U881" s="8">
        <v>0.02</v>
      </c>
      <c r="W881" s="7">
        <f>IF(R881="","",(T881*(1-U881)*(1+AE881))+V881)</f>
        <v>912.18399999999997</v>
      </c>
      <c r="Z881" s="9" t="str">
        <f>IF(S881="","",(X881*(1-Y881)*(1+AE881)))</f>
        <v/>
      </c>
      <c r="AA881" s="64">
        <f>IF(Eingabe!G881="x",libCalc!A881,IF(Eingabe!H881="x",libCalc!B881,IF(Eingabe!I881="x",libCalc!C881,"")))</f>
        <v>0.049087385212340517</v>
      </c>
      <c r="AB881" s="5">
        <f>IF(AA881="","",AA881*M881)</f>
        <v>0.17278759594743862</v>
      </c>
      <c r="AC881" s="10">
        <f>IF(AA881="","",N881*1000/(AA881*1000000))</f>
        <v>50.929581789406512</v>
      </c>
      <c r="AD881" s="11">
        <f>IF(AB881="","",MAX(Z881,W881)/AB881)</f>
        <v>5279.2215494304528</v>
      </c>
      <c r="AE881" s="8">
        <f ca="1">IF(N881="","",IF(LOOKUP(YEAR(C881),Teuerung!$A$4:$A$29,Teuerung!$D$4:$D$29)="",0,LOOKUP(YEAR(C881),Teuerung!$A$4:$A$29,Teuerung!$D$4:$D$29)))</f>
        <v>0.29999999999999999</v>
      </c>
      <c r="AF881" s="7">
        <f t="shared" ca="1" si="19"/>
        <v>912.18399999999997</v>
      </c>
      <c r="AG881" s="2"/>
      <c r="AH881" s="1"/>
      <c r="AI881" s="1"/>
    </row>
    <row r="882">
      <c r="A882" s="2"/>
      <c r="B882" s="2"/>
      <c r="C882" s="3">
        <v>40242</v>
      </c>
      <c r="D882" s="1"/>
      <c r="E882" s="4" t="s">
        <v>51</v>
      </c>
      <c r="G882" s="4" t="s">
        <v>51</v>
      </c>
      <c r="J882" s="5">
        <v>0.25</v>
      </c>
      <c r="M882" s="6">
        <v>2.4399999999999999</v>
      </c>
      <c r="N882" s="7">
        <v>2800</v>
      </c>
      <c r="P882" s="1">
        <v>6</v>
      </c>
      <c r="Q882" s="2" t="s">
        <v>56</v>
      </c>
      <c r="R882" s="4" t="s">
        <v>51</v>
      </c>
      <c r="T882" s="7">
        <v>588</v>
      </c>
      <c r="U882" s="8">
        <v>0.02</v>
      </c>
      <c r="W882" s="7">
        <f>IF(R882="","",(T882*(1-U882)*(1+AE882))+V882)</f>
        <v>749.11200000000008</v>
      </c>
      <c r="Z882" s="9" t="str">
        <f>IF(S882="","",(X882*(1-Y882)*(1+AE882)))</f>
        <v/>
      </c>
      <c r="AA882" s="64">
        <f>IF(Eingabe!G882="x",libCalc!A882,IF(Eingabe!H882="x",libCalc!B882,IF(Eingabe!I882="x",libCalc!C882,"")))</f>
        <v>0.049087385212340517</v>
      </c>
      <c r="AB882" s="5">
        <f>IF(AA882="","",AA882*M882)</f>
        <v>0.11977321991811087</v>
      </c>
      <c r="AC882" s="10">
        <f>IF(AA882="","",N882*1000/(AA882*1000000))</f>
        <v>57.041131604135295</v>
      </c>
      <c r="AD882" s="11">
        <f>IF(AB882="","",MAX(Z882,W882)/AB882)</f>
        <v>6254.4198153157204</v>
      </c>
      <c r="AE882" s="8">
        <f ca="1">IF(N882="","",IF(LOOKUP(YEAR(C882),Teuerung!$A$4:$A$29,Teuerung!$D$4:$D$29)="",0,LOOKUP(YEAR(C882),Teuerung!$A$4:$A$29,Teuerung!$D$4:$D$29)))</f>
        <v>0.29999999999999999</v>
      </c>
      <c r="AF882" s="7">
        <f t="shared" ca="1" si="19"/>
        <v>4494.6720000000005</v>
      </c>
      <c r="AG882" s="2"/>
      <c r="AH882" s="1"/>
      <c r="AI882" s="1"/>
    </row>
    <row r="883">
      <c r="A883" s="2"/>
      <c r="B883" s="2"/>
      <c r="C883" s="3">
        <v>40242</v>
      </c>
      <c r="D883" s="1"/>
      <c r="E883" s="4" t="s">
        <v>51</v>
      </c>
      <c r="G883" s="4" t="s">
        <v>51</v>
      </c>
      <c r="J883" s="5">
        <v>0.25</v>
      </c>
      <c r="M883" s="6">
        <v>2.4399999999999999</v>
      </c>
      <c r="N883" s="7">
        <v>3300</v>
      </c>
      <c r="P883" s="1">
        <v>1</v>
      </c>
      <c r="Q883" s="2" t="s">
        <v>56</v>
      </c>
      <c r="R883" s="4" t="s">
        <v>51</v>
      </c>
      <c r="T883" s="7">
        <v>740</v>
      </c>
      <c r="U883" s="8">
        <v>0.02</v>
      </c>
      <c r="W883" s="7">
        <f>IF(R883="","",(T883*(1-U883)*(1+AE883))+V883)</f>
        <v>942.75999999999999</v>
      </c>
      <c r="Z883" s="9" t="str">
        <f>IF(S883="","",(X883*(1-Y883)*(1+AE883)))</f>
        <v/>
      </c>
      <c r="AA883" s="64">
        <f>IF(Eingabe!G883="x",libCalc!A883,IF(Eingabe!H883="x",libCalc!B883,IF(Eingabe!I883="x",libCalc!C883,"")))</f>
        <v>0.049087385212340517</v>
      </c>
      <c r="AB883" s="5">
        <f>IF(AA883="","",AA883*M883)</f>
        <v>0.11977321991811087</v>
      </c>
      <c r="AC883" s="10">
        <f>IF(AA883="","",N883*1000/(AA883*1000000))</f>
        <v>67.227047962016599</v>
      </c>
      <c r="AD883" s="11">
        <f>IF(AB883="","",MAX(Z883,W883)/AB883)</f>
        <v>7871.2086111116196</v>
      </c>
      <c r="AE883" s="8">
        <f ca="1">IF(N883="","",IF(LOOKUP(YEAR(C883),Teuerung!$A$4:$A$29,Teuerung!$D$4:$D$29)="",0,LOOKUP(YEAR(C883),Teuerung!$A$4:$A$29,Teuerung!$D$4:$D$29)))</f>
        <v>0.29999999999999999</v>
      </c>
      <c r="AF883" s="7">
        <f t="shared" ca="1" si="19"/>
        <v>942.75999999999999</v>
      </c>
      <c r="AG883" s="2"/>
      <c r="AH883" s="1"/>
      <c r="AI883" s="1"/>
    </row>
    <row r="884">
      <c r="A884" s="2"/>
      <c r="B884" s="2"/>
      <c r="C884" s="3">
        <v>40242</v>
      </c>
      <c r="D884" s="1"/>
      <c r="E884" s="4" t="s">
        <v>51</v>
      </c>
      <c r="G884" s="4" t="s">
        <v>51</v>
      </c>
      <c r="J884" s="5">
        <v>0.29999999999999999</v>
      </c>
      <c r="M884" s="6">
        <v>2.3799999999999999</v>
      </c>
      <c r="N884" s="7">
        <v>2700</v>
      </c>
      <c r="P884" s="1">
        <v>8</v>
      </c>
      <c r="Q884" s="2" t="s">
        <v>56</v>
      </c>
      <c r="R884" s="4" t="s">
        <v>51</v>
      </c>
      <c r="T884" s="7">
        <v>530</v>
      </c>
      <c r="U884" s="8">
        <v>0.02</v>
      </c>
      <c r="W884" s="7">
        <f>IF(R884="","",(T884*(1-U884)*(1+AE884))+V884)</f>
        <v>675.22000000000003</v>
      </c>
      <c r="Z884" s="9" t="str">
        <f>IF(S884="","",(X884*(1-Y884)*(1+AE884)))</f>
        <v/>
      </c>
      <c r="AA884" s="64">
        <f>IF(Eingabe!G884="x",libCalc!A884,IF(Eingabe!H884="x",libCalc!B884,IF(Eingabe!I884="x",libCalc!C884,"")))</f>
        <v>0.070685834705770348</v>
      </c>
      <c r="AB884" s="5">
        <f>IF(AA884="","",AA884*M884)</f>
        <v>0.16823228659973341</v>
      </c>
      <c r="AC884" s="10">
        <f>IF(AA884="","",N884*1000/(AA884*1000000))</f>
        <v>38.197186342054877</v>
      </c>
      <c r="AD884" s="11">
        <f>IF(AB884="","",MAX(Z884,W884)/AB884)</f>
        <v>4013.6172053971832</v>
      </c>
      <c r="AE884" s="8">
        <f ca="1">IF(N884="","",IF(LOOKUP(YEAR(C884),Teuerung!$A$4:$A$29,Teuerung!$D$4:$D$29)="",0,LOOKUP(YEAR(C884),Teuerung!$A$4:$A$29,Teuerung!$D$4:$D$29)))</f>
        <v>0.29999999999999999</v>
      </c>
      <c r="AF884" s="7">
        <f t="shared" ca="1" si="19"/>
        <v>5401.7600000000002</v>
      </c>
      <c r="AG884" s="2"/>
      <c r="AH884" s="1"/>
      <c r="AI884" s="1"/>
    </row>
    <row r="885">
      <c r="A885" s="2"/>
      <c r="B885" s="2"/>
      <c r="C885" s="3">
        <v>40242</v>
      </c>
      <c r="D885" s="1"/>
      <c r="E885" s="4" t="s">
        <v>51</v>
      </c>
      <c r="G885" s="4" t="s">
        <v>51</v>
      </c>
      <c r="J885" s="5">
        <v>0.25</v>
      </c>
      <c r="M885" s="6">
        <v>2.3799999999999999</v>
      </c>
      <c r="N885" s="7">
        <v>2700</v>
      </c>
      <c r="P885" s="1">
        <v>1</v>
      </c>
      <c r="Q885" s="2" t="s">
        <v>56</v>
      </c>
      <c r="R885" s="4" t="s">
        <v>51</v>
      </c>
      <c r="T885" s="7">
        <v>731</v>
      </c>
      <c r="U885" s="8">
        <v>0.02</v>
      </c>
      <c r="W885" s="7">
        <f>IF(R885="","",(T885*(1-U885)*(1+AE885))+V885)</f>
        <v>931.29399999999998</v>
      </c>
      <c r="Z885" s="9" t="str">
        <f>IF(S885="","",(X885*(1-Y885)*(1+AE885)))</f>
        <v/>
      </c>
      <c r="AA885" s="64">
        <f>IF(Eingabe!G885="x",libCalc!A885,IF(Eingabe!H885="x",libCalc!B885,IF(Eingabe!I885="x",libCalc!C885,"")))</f>
        <v>0.049087385212340517</v>
      </c>
      <c r="AB885" s="5">
        <f>IF(AA885="","",AA885*M885)</f>
        <v>0.11682797680537042</v>
      </c>
      <c r="AC885" s="10">
        <f>IF(AA885="","",N885*1000/(AA885*1000000))</f>
        <v>55.003948332559034</v>
      </c>
      <c r="AD885" s="11">
        <f>IF(AB885="","",MAX(Z885,W885)/AB885)</f>
        <v>7971.4981416779074</v>
      </c>
      <c r="AE885" s="8">
        <f ca="1">IF(N885="","",IF(LOOKUP(YEAR(C885),Teuerung!$A$4:$A$29,Teuerung!$D$4:$D$29)="",0,LOOKUP(YEAR(C885),Teuerung!$A$4:$A$29,Teuerung!$D$4:$D$29)))</f>
        <v>0.29999999999999999</v>
      </c>
      <c r="AF885" s="7">
        <f t="shared" ca="1" si="19"/>
        <v>931.29399999999998</v>
      </c>
      <c r="AG885" s="2"/>
      <c r="AH885" s="1"/>
      <c r="AI885" s="1"/>
    </row>
    <row r="886">
      <c r="A886" s="2"/>
      <c r="B886" s="2"/>
      <c r="C886" s="3">
        <v>40242</v>
      </c>
      <c r="D886" s="1"/>
      <c r="E886" s="4" t="s">
        <v>51</v>
      </c>
      <c r="H886" s="4" t="s">
        <v>51</v>
      </c>
      <c r="K886" s="5">
        <v>0.27500000000000002</v>
      </c>
      <c r="L886" s="5">
        <v>0.47499999999999998</v>
      </c>
      <c r="M886" s="6">
        <v>2.2999999999999998</v>
      </c>
      <c r="N886" s="7">
        <v>4800</v>
      </c>
      <c r="P886" s="1">
        <v>10</v>
      </c>
      <c r="Q886" s="2" t="s">
        <v>56</v>
      </c>
      <c r="R886" s="4" t="s">
        <v>51</v>
      </c>
      <c r="T886" s="7">
        <v>756</v>
      </c>
      <c r="U886" s="8">
        <v>0.02</v>
      </c>
      <c r="W886" s="7">
        <f>IF(R886="","",(T886*(1-U886)*(1+AE886))+V886)</f>
        <v>963.14400000000001</v>
      </c>
      <c r="Z886" s="9" t="str">
        <f>IF(S886="","",(X886*(1-Y886)*(1+AE886)))</f>
        <v/>
      </c>
      <c r="AA886" s="64">
        <f>IF(Eingabe!G886="x",libCalc!A886,IF(Eingabe!H886="x",libCalc!B886,IF(Eingabe!I886="x",libCalc!C886,"")))</f>
        <v>0.13062499999999999</v>
      </c>
      <c r="AB886" s="5">
        <f>IF(AA886="","",AA886*M886)</f>
        <v>0.30043749999999997</v>
      </c>
      <c r="AC886" s="10">
        <f>IF(AA886="","",N886*1000/(AA886*1000000))</f>
        <v>36.746411483253596</v>
      </c>
      <c r="AD886" s="11">
        <f>IF(AB886="","",MAX(Z886,W886)/AB886)</f>
        <v>3205.804867900978</v>
      </c>
      <c r="AE886" s="8">
        <f ca="1">IF(N886="","",IF(LOOKUP(YEAR(C886),Teuerung!$A$4:$A$29,Teuerung!$D$4:$D$29)="",0,LOOKUP(YEAR(C886),Teuerung!$A$4:$A$29,Teuerung!$D$4:$D$29)))</f>
        <v>0.29999999999999999</v>
      </c>
      <c r="AF886" s="7">
        <f t="shared" ca="1" si="19"/>
        <v>9631.4400000000005</v>
      </c>
      <c r="AG886" s="2"/>
      <c r="AH886" s="1"/>
      <c r="AI886" s="1"/>
    </row>
    <row r="887">
      <c r="A887" s="2"/>
      <c r="B887" s="2"/>
      <c r="C887" s="3">
        <v>40242</v>
      </c>
      <c r="D887" s="1"/>
      <c r="E887" s="4" t="s">
        <v>51</v>
      </c>
      <c r="H887" s="4" t="s">
        <v>51</v>
      </c>
      <c r="K887" s="5">
        <v>0.22500000000000001</v>
      </c>
      <c r="L887" s="5">
        <v>0.42499999999999999</v>
      </c>
      <c r="M887" s="6">
        <v>2.2999999999999998</v>
      </c>
      <c r="N887" s="7">
        <v>4800</v>
      </c>
      <c r="P887" s="1">
        <v>1</v>
      </c>
      <c r="Q887" s="2" t="s">
        <v>56</v>
      </c>
      <c r="R887" s="4" t="s">
        <v>51</v>
      </c>
      <c r="T887" s="7">
        <v>945</v>
      </c>
      <c r="U887" s="8">
        <v>0.02</v>
      </c>
      <c r="W887" s="7">
        <f>IF(R887="","",(T887*(1-U887)*(1+AE887))+V887)</f>
        <v>1203.9300000000001</v>
      </c>
      <c r="Z887" s="9" t="str">
        <f>IF(S887="","",(X887*(1-Y887)*(1+AE887)))</f>
        <v/>
      </c>
      <c r="AA887" s="64">
        <f>IF(Eingabe!G887="x",libCalc!A887,IF(Eingabe!H887="x",libCalc!B887,IF(Eingabe!I887="x",libCalc!C887,"")))</f>
        <v>0.095625000000000002</v>
      </c>
      <c r="AB887" s="5">
        <f>IF(AA887="","",AA887*M887)</f>
        <v>0.21993749999999998</v>
      </c>
      <c r="AC887" s="10">
        <f>IF(AA887="","",N887*1000/(AA887*1000000))</f>
        <v>50.196078431372548</v>
      </c>
      <c r="AD887" s="11">
        <f>IF(AB887="","",MAX(Z887,W887)/AB887)</f>
        <v>5473.9641943734023</v>
      </c>
      <c r="AE887" s="8">
        <f ca="1">IF(N887="","",IF(LOOKUP(YEAR(C887),Teuerung!$A$4:$A$29,Teuerung!$D$4:$D$29)="",0,LOOKUP(YEAR(C887),Teuerung!$A$4:$A$29,Teuerung!$D$4:$D$29)))</f>
        <v>0.29999999999999999</v>
      </c>
      <c r="AF887" s="7">
        <f t="shared" ca="1" si="19"/>
        <v>1203.9300000000001</v>
      </c>
      <c r="AG887" s="2"/>
      <c r="AH887" s="1"/>
      <c r="AI887" s="1"/>
    </row>
    <row r="888">
      <c r="A888" s="2"/>
      <c r="B888" s="2"/>
      <c r="C888" s="3">
        <v>40242</v>
      </c>
      <c r="D888" s="1"/>
      <c r="E888" s="4" t="s">
        <v>51</v>
      </c>
      <c r="H888" s="4" t="s">
        <v>51</v>
      </c>
      <c r="K888" s="5">
        <v>0.27500000000000002</v>
      </c>
      <c r="L888" s="5">
        <v>0.47499999999999998</v>
      </c>
      <c r="M888" s="6">
        <v>2.2999999999999998</v>
      </c>
      <c r="N888" s="7">
        <v>2500</v>
      </c>
      <c r="P888" s="1">
        <v>6</v>
      </c>
      <c r="Q888" s="2" t="s">
        <v>56</v>
      </c>
      <c r="R888" s="4" t="s">
        <v>51</v>
      </c>
      <c r="T888" s="7">
        <v>551</v>
      </c>
      <c r="U888" s="8">
        <v>0.02</v>
      </c>
      <c r="W888" s="7">
        <f>IF(R888="","",(T888*(1-U888)*(1+AE888))+V888)</f>
        <v>701.97400000000005</v>
      </c>
      <c r="Z888" s="9" t="str">
        <f>IF(S888="","",(X888*(1-Y888)*(1+AE888)))</f>
        <v/>
      </c>
      <c r="AA888" s="64">
        <f>IF(Eingabe!G888="x",libCalc!A888,IF(Eingabe!H888="x",libCalc!B888,IF(Eingabe!I888="x",libCalc!C888,"")))</f>
        <v>0.13062499999999999</v>
      </c>
      <c r="AB888" s="5">
        <f>IF(AA888="","",AA888*M888)</f>
        <v>0.30043749999999997</v>
      </c>
      <c r="AC888" s="10">
        <f>IF(AA888="","",N888*1000/(AA888*1000000))</f>
        <v>19.138755980861244</v>
      </c>
      <c r="AD888" s="11">
        <f>IF(AB888="","",MAX(Z888,W888)/AB888)</f>
        <v>2336.5059288537554</v>
      </c>
      <c r="AE888" s="8">
        <f ca="1">IF(N888="","",IF(LOOKUP(YEAR(C888),Teuerung!$A$4:$A$29,Teuerung!$D$4:$D$29)="",0,LOOKUP(YEAR(C888),Teuerung!$A$4:$A$29,Teuerung!$D$4:$D$29)))</f>
        <v>0.29999999999999999</v>
      </c>
      <c r="AF888" s="7">
        <f t="shared" ca="1" si="19"/>
        <v>4211.8440000000001</v>
      </c>
      <c r="AG888" s="2"/>
      <c r="AH888" s="1"/>
      <c r="AI888" s="1"/>
    </row>
    <row r="889">
      <c r="A889" s="2"/>
      <c r="B889" s="2"/>
      <c r="C889" s="3">
        <v>40242</v>
      </c>
      <c r="D889" s="1"/>
      <c r="E889" s="4" t="s">
        <v>51</v>
      </c>
      <c r="H889" s="4" t="s">
        <v>51</v>
      </c>
      <c r="K889" s="5">
        <v>0.22500000000000001</v>
      </c>
      <c r="L889" s="5">
        <v>0.42499999999999999</v>
      </c>
      <c r="M889" s="6">
        <v>2.2999999999999998</v>
      </c>
      <c r="N889" s="7">
        <v>2500</v>
      </c>
      <c r="P889" s="1">
        <v>1</v>
      </c>
      <c r="Q889" s="2" t="s">
        <v>56</v>
      </c>
      <c r="R889" s="4" t="s">
        <v>51</v>
      </c>
      <c r="T889" s="7">
        <v>510</v>
      </c>
      <c r="U889" s="8">
        <v>0.02</v>
      </c>
      <c r="W889" s="7">
        <f>IF(R889="","",(T889*(1-U889)*(1+AE889))+V889)</f>
        <v>649.74000000000001</v>
      </c>
      <c r="Z889" s="9" t="str">
        <f>IF(S889="","",(X889*(1-Y889)*(1+AE889)))</f>
        <v/>
      </c>
      <c r="AA889" s="64">
        <f>IF(Eingabe!G889="x",libCalc!A889,IF(Eingabe!H889="x",libCalc!B889,IF(Eingabe!I889="x",libCalc!C889,"")))</f>
        <v>0.095625000000000002</v>
      </c>
      <c r="AB889" s="5">
        <f>IF(AA889="","",AA889*M889)</f>
        <v>0.21993749999999998</v>
      </c>
      <c r="AC889" s="10">
        <f>IF(AA889="","",N889*1000/(AA889*1000000))</f>
        <v>26.143790849673202</v>
      </c>
      <c r="AD889" s="11">
        <f>IF(AB889="","",MAX(Z889,W889)/AB889)</f>
        <v>2954.202898550725</v>
      </c>
      <c r="AE889" s="8">
        <f ca="1">IF(N889="","",IF(LOOKUP(YEAR(C889),Teuerung!$A$4:$A$29,Teuerung!$D$4:$D$29)="",0,LOOKUP(YEAR(C889),Teuerung!$A$4:$A$29,Teuerung!$D$4:$D$29)))</f>
        <v>0.29999999999999999</v>
      </c>
      <c r="AF889" s="7">
        <f t="shared" ca="1" si="19"/>
        <v>649.74000000000001</v>
      </c>
      <c r="AG889" s="2"/>
      <c r="AH889" s="1"/>
      <c r="AI889" s="1"/>
    </row>
    <row r="890">
      <c r="A890" s="2"/>
      <c r="B890" s="2"/>
      <c r="C890" s="3">
        <v>40242</v>
      </c>
      <c r="D890" s="1"/>
      <c r="E890" s="4" t="s">
        <v>51</v>
      </c>
      <c r="H890" s="4" t="s">
        <v>51</v>
      </c>
      <c r="K890" s="5">
        <v>0.22500000000000001</v>
      </c>
      <c r="L890" s="5">
        <v>0.42499999999999999</v>
      </c>
      <c r="M890" s="6">
        <v>2.2999999999999998</v>
      </c>
      <c r="N890" s="7">
        <v>1300</v>
      </c>
      <c r="P890" s="1">
        <v>16</v>
      </c>
      <c r="Q890" s="2" t="s">
        <v>56</v>
      </c>
      <c r="R890" s="4" t="s">
        <v>51</v>
      </c>
      <c r="T890" s="7">
        <v>437</v>
      </c>
      <c r="U890" s="8">
        <v>0.02</v>
      </c>
      <c r="W890" s="7">
        <f>IF(R890="","",(T890*(1-U890)*(1+AE890))+V890)</f>
        <v>556.73800000000006</v>
      </c>
      <c r="Z890" s="9" t="str">
        <f>IF(S890="","",(X890*(1-Y890)*(1+AE890)))</f>
        <v/>
      </c>
      <c r="AA890" s="64">
        <f>IF(Eingabe!G890="x",libCalc!A890,IF(Eingabe!H890="x",libCalc!B890,IF(Eingabe!I890="x",libCalc!C890,"")))</f>
        <v>0.095625000000000002</v>
      </c>
      <c r="AB890" s="5">
        <f>IF(AA890="","",AA890*M890)</f>
        <v>0.21993749999999998</v>
      </c>
      <c r="AC890" s="10">
        <f>IF(AA890="","",N890*1000/(AA890*1000000))</f>
        <v>13.594771241830065</v>
      </c>
      <c r="AD890" s="11">
        <f>IF(AB890="","",MAX(Z890,W890)/AB890)</f>
        <v>2531.3464052287586</v>
      </c>
      <c r="AE890" s="8">
        <f ca="1">IF(N890="","",IF(LOOKUP(YEAR(C890),Teuerung!$A$4:$A$29,Teuerung!$D$4:$D$29)="",0,LOOKUP(YEAR(C890),Teuerung!$A$4:$A$29,Teuerung!$D$4:$D$29)))</f>
        <v>0.29999999999999999</v>
      </c>
      <c r="AF890" s="7">
        <f t="shared" ca="1" si="19"/>
        <v>8907.8080000000009</v>
      </c>
      <c r="AG890" s="2"/>
      <c r="AH890" s="1"/>
      <c r="AI890" s="1"/>
    </row>
    <row r="891">
      <c r="A891" s="2"/>
      <c r="B891" s="2"/>
      <c r="C891" s="3">
        <v>40242</v>
      </c>
      <c r="D891" s="1"/>
      <c r="E891" s="4" t="s">
        <v>51</v>
      </c>
      <c r="H891" s="4" t="s">
        <v>51</v>
      </c>
      <c r="K891" s="5">
        <v>0.22500000000000001</v>
      </c>
      <c r="L891" s="5">
        <v>0.42499999999999999</v>
      </c>
      <c r="M891" s="6">
        <v>2.2999999999999998</v>
      </c>
      <c r="N891" s="7">
        <v>1300</v>
      </c>
      <c r="P891" s="1">
        <v>1</v>
      </c>
      <c r="Q891" s="2" t="s">
        <v>56</v>
      </c>
      <c r="R891" s="4" t="s">
        <v>51</v>
      </c>
      <c r="T891" s="7">
        <v>437</v>
      </c>
      <c r="U891" s="8">
        <v>0.02</v>
      </c>
      <c r="W891" s="7">
        <f>IF(R891="","",(T891*(1-U891)*(1+AE891))+V891)</f>
        <v>556.73800000000006</v>
      </c>
      <c r="Z891" s="9" t="str">
        <f>IF(S891="","",(X891*(1-Y891)*(1+AE891)))</f>
        <v/>
      </c>
      <c r="AA891" s="64">
        <f>IF(Eingabe!G891="x",libCalc!A891,IF(Eingabe!H891="x",libCalc!B891,IF(Eingabe!I891="x",libCalc!C891,"")))</f>
        <v>0.095625000000000002</v>
      </c>
      <c r="AB891" s="5">
        <f>IF(AA891="","",AA891*M891)</f>
        <v>0.21993749999999998</v>
      </c>
      <c r="AC891" s="10">
        <f>IF(AA891="","",N891*1000/(AA891*1000000))</f>
        <v>13.594771241830065</v>
      </c>
      <c r="AD891" s="11">
        <f>IF(AB891="","",MAX(Z891,W891)/AB891)</f>
        <v>2531.3464052287586</v>
      </c>
      <c r="AE891" s="8">
        <f ca="1">IF(N891="","",IF(LOOKUP(YEAR(C891),Teuerung!$A$4:$A$29,Teuerung!$D$4:$D$29)="",0,LOOKUP(YEAR(C891),Teuerung!$A$4:$A$29,Teuerung!$D$4:$D$29)))</f>
        <v>0.29999999999999999</v>
      </c>
      <c r="AF891" s="7">
        <f t="shared" ca="1" si="19"/>
        <v>556.73800000000006</v>
      </c>
      <c r="AG891" s="2"/>
      <c r="AH891" s="1"/>
      <c r="AI891" s="1"/>
    </row>
    <row r="892">
      <c r="A892" s="2"/>
      <c r="B892" s="2"/>
      <c r="C892" s="3">
        <v>41134</v>
      </c>
      <c r="D892" s="1"/>
      <c r="E892" s="4" t="s">
        <v>51</v>
      </c>
      <c r="H892" s="4" t="s">
        <v>51</v>
      </c>
      <c r="K892" s="6">
        <v>0.40000000000000002</v>
      </c>
      <c r="L892" s="6">
        <v>0.59999999999999998</v>
      </c>
      <c r="M892" s="6">
        <v>3.2200000000000002</v>
      </c>
      <c r="N892" s="7">
        <v>11500</v>
      </c>
      <c r="P892" s="1">
        <v>4</v>
      </c>
      <c r="Q892" s="2" t="s">
        <v>56</v>
      </c>
      <c r="R892" s="4" t="s">
        <v>51</v>
      </c>
      <c r="T892" s="7">
        <v>1673</v>
      </c>
      <c r="U892" s="8">
        <v>0.20000000000000001</v>
      </c>
      <c r="W892" s="7">
        <f>IF(R892="","",(T892*(1-U892)*(1+AE892))+V892)</f>
        <v>1739.9200000000001</v>
      </c>
      <c r="Z892" s="9" t="str">
        <f>IF(S892="","",(X892*(1-Y892)*(1+AE892)))</f>
        <v/>
      </c>
      <c r="AA892" s="64">
        <f>IF(Eingabe!G892="x",libCalc!A892,IF(Eingabe!H892="x",libCalc!B892,IF(Eingabe!I892="x",libCalc!C892,"")))</f>
        <v>0.23999999999999999</v>
      </c>
      <c r="AB892" s="5">
        <f>IF(AA892="","",AA892*M892)</f>
        <v>0.77280000000000004</v>
      </c>
      <c r="AC892" s="10">
        <f>IF(AA892="","",N892*1000/(AA892*1000000))</f>
        <v>47.916666666666664</v>
      </c>
      <c r="AD892" s="11">
        <f>IF(AB892="","",MAX(Z892,W892)/AB892)</f>
        <v>2251.449275362319</v>
      </c>
      <c r="AE892" s="8">
        <f ca="1">IF(N892="","",IF(LOOKUP(YEAR(C892),Teuerung!$A$4:$A$29,Teuerung!$D$4:$D$29)="",0,LOOKUP(YEAR(C892),Teuerung!$A$4:$A$29,Teuerung!$D$4:$D$29)))</f>
        <v>0.29999999999999999</v>
      </c>
      <c r="AF892" s="7">
        <f t="shared" ca="1" si="19"/>
        <v>6959.6800000000003</v>
      </c>
      <c r="AG892" s="2"/>
      <c r="AH892" s="1"/>
      <c r="AI892" s="1"/>
    </row>
    <row r="893">
      <c r="A893" s="2"/>
      <c r="B893" s="2"/>
      <c r="C893" s="3">
        <v>41134</v>
      </c>
      <c r="D893" s="1"/>
      <c r="E893" s="4" t="s">
        <v>51</v>
      </c>
      <c r="H893" s="4" t="s">
        <v>51</v>
      </c>
      <c r="K893" s="6">
        <v>0.40000000000000002</v>
      </c>
      <c r="L893" s="6">
        <v>0.59999999999999998</v>
      </c>
      <c r="M893" s="6">
        <v>4.4900000000000002</v>
      </c>
      <c r="N893" s="7">
        <v>11200</v>
      </c>
      <c r="P893" s="1">
        <v>4</v>
      </c>
      <c r="Q893" s="2" t="s">
        <v>56</v>
      </c>
      <c r="R893" s="4" t="s">
        <v>51</v>
      </c>
      <c r="T893" s="7">
        <v>2105</v>
      </c>
      <c r="U893" s="8">
        <v>0.20000000000000001</v>
      </c>
      <c r="W893" s="7">
        <f>IF(R893="","",(T893*(1-U893)*(1+AE893))+V893)</f>
        <v>2189.2000000000003</v>
      </c>
      <c r="Z893" s="9" t="str">
        <f>IF(S893="","",(X893*(1-Y893)*(1+AE893)))</f>
        <v/>
      </c>
      <c r="AA893" s="64">
        <f>IF(Eingabe!G893="x",libCalc!A893,IF(Eingabe!H893="x",libCalc!B893,IF(Eingabe!I893="x",libCalc!C893,"")))</f>
        <v>0.23999999999999999</v>
      </c>
      <c r="AB893" s="5">
        <f>IF(AA893="","",AA893*M893)</f>
        <v>1.0776000000000001</v>
      </c>
      <c r="AC893" s="10">
        <f>IF(AA893="","",N893*1000/(AA893*1000000))</f>
        <v>46.666666666666664</v>
      </c>
      <c r="AD893" s="11">
        <f>IF(AB893="","",MAX(Z893,W893)/AB893)</f>
        <v>2031.5515961395695</v>
      </c>
      <c r="AE893" s="8">
        <f ca="1">IF(N893="","",IF(LOOKUP(YEAR(C893),Teuerung!$A$4:$A$29,Teuerung!$D$4:$D$29)="",0,LOOKUP(YEAR(C893),Teuerung!$A$4:$A$29,Teuerung!$D$4:$D$29)))</f>
        <v>0.29999999999999999</v>
      </c>
      <c r="AF893" s="7">
        <f t="shared" ca="1" si="19"/>
        <v>8756.8000000000011</v>
      </c>
      <c r="AG893" s="2"/>
      <c r="AH893" s="1"/>
      <c r="AI893" s="1"/>
    </row>
    <row r="894">
      <c r="A894" s="2"/>
      <c r="B894" s="2"/>
      <c r="C894" s="3">
        <v>41134</v>
      </c>
      <c r="D894" s="1"/>
      <c r="E894" s="4" t="s">
        <v>51</v>
      </c>
      <c r="H894" s="4" t="s">
        <v>51</v>
      </c>
      <c r="K894" s="6">
        <v>0.40000000000000002</v>
      </c>
      <c r="L894" s="6">
        <v>0.59999999999999998</v>
      </c>
      <c r="M894" s="6">
        <v>4.4900000000000002</v>
      </c>
      <c r="N894" s="7">
        <v>8000</v>
      </c>
      <c r="P894" s="1">
        <v>4</v>
      </c>
      <c r="Q894" s="2" t="s">
        <v>56</v>
      </c>
      <c r="R894" s="4" t="s">
        <v>51</v>
      </c>
      <c r="T894" s="7">
        <v>1402</v>
      </c>
      <c r="U894" s="8">
        <v>0.20000000000000001</v>
      </c>
      <c r="W894" s="7">
        <f>IF(R894="","",(T894*(1-U894)*(1+AE894))+V894)</f>
        <v>1458.0800000000002</v>
      </c>
      <c r="Z894" s="9" t="str">
        <f>IF(S894="","",(X894*(1-Y894)*(1+AE894)))</f>
        <v/>
      </c>
      <c r="AA894" s="64">
        <f>IF(Eingabe!G894="x",libCalc!A894,IF(Eingabe!H894="x",libCalc!B894,IF(Eingabe!I894="x",libCalc!C894,"")))</f>
        <v>0.23999999999999999</v>
      </c>
      <c r="AB894" s="5">
        <f>IF(AA894="","",AA894*M894)</f>
        <v>1.0776000000000001</v>
      </c>
      <c r="AC894" s="10">
        <f>IF(AA894="","",N894*1000/(AA894*1000000))</f>
        <v>33.333333333333336</v>
      </c>
      <c r="AD894" s="11">
        <f>IF(AB894="","",MAX(Z894,W894)/AB894)</f>
        <v>1353.0809205642167</v>
      </c>
      <c r="AE894" s="8">
        <f ca="1">IF(N894="","",IF(LOOKUP(YEAR(C894),Teuerung!$A$4:$A$29,Teuerung!$D$4:$D$29)="",0,LOOKUP(YEAR(C894),Teuerung!$A$4:$A$29,Teuerung!$D$4:$D$29)))</f>
        <v>0.29999999999999999</v>
      </c>
      <c r="AF894" s="7">
        <f t="shared" ca="1" si="19"/>
        <v>5832.3200000000006</v>
      </c>
      <c r="AG894" s="2"/>
      <c r="AH894" s="1"/>
      <c r="AI894" s="1"/>
    </row>
    <row r="895">
      <c r="A895" s="2"/>
      <c r="B895" s="2"/>
      <c r="C895" s="3">
        <v>41134</v>
      </c>
      <c r="D895" s="1"/>
      <c r="E895" s="4" t="s">
        <v>51</v>
      </c>
      <c r="H895" s="4" t="s">
        <v>51</v>
      </c>
      <c r="K895" s="6">
        <v>0.5</v>
      </c>
      <c r="L895" s="6">
        <v>0.69999999999999996</v>
      </c>
      <c r="M895" s="6">
        <v>7.5300000000000002</v>
      </c>
      <c r="N895" s="7">
        <v>7400</v>
      </c>
      <c r="P895" s="1">
        <v>16</v>
      </c>
      <c r="Q895" s="2" t="s">
        <v>56</v>
      </c>
      <c r="R895" s="4" t="s">
        <v>51</v>
      </c>
      <c r="T895" s="7">
        <v>2502</v>
      </c>
      <c r="U895" s="8">
        <v>0.20000000000000001</v>
      </c>
      <c r="W895" s="7">
        <f>IF(R895="","",(T895*(1-U895)*(1+AE895))+V895)</f>
        <v>2602.0800000000004</v>
      </c>
      <c r="Z895" s="9" t="str">
        <f>IF(S895="","",(X895*(1-Y895)*(1+AE895)))</f>
        <v/>
      </c>
      <c r="AA895" s="64">
        <f>IF(Eingabe!G895="x",libCalc!A895,IF(Eingabe!H895="x",libCalc!B895,IF(Eingabe!I895="x",libCalc!C895,"")))</f>
        <v>0.34999999999999998</v>
      </c>
      <c r="AB895" s="5">
        <f>IF(AA895="","",AA895*M895)</f>
        <v>2.6355</v>
      </c>
      <c r="AC895" s="10">
        <f>IF(AA895="","",N895*1000/(AA895*1000000))</f>
        <v>21.142857142857142</v>
      </c>
      <c r="AD895" s="11">
        <f>IF(AB895="","",MAX(Z895,W895)/AB895)</f>
        <v>987.31929425156534</v>
      </c>
      <c r="AE895" s="8">
        <f ca="1">IF(N895="","",IF(LOOKUP(YEAR(C895),Teuerung!$A$4:$A$29,Teuerung!$D$4:$D$29)="",0,LOOKUP(YEAR(C895),Teuerung!$A$4:$A$29,Teuerung!$D$4:$D$29)))</f>
        <v>0.29999999999999999</v>
      </c>
      <c r="AF895" s="7">
        <f t="shared" ca="1" si="19"/>
        <v>41633.280000000006</v>
      </c>
      <c r="AG895" s="2"/>
      <c r="AH895" s="1"/>
      <c r="AI895" s="1"/>
    </row>
    <row r="896">
      <c r="A896" s="2"/>
      <c r="B896" s="2"/>
      <c r="C896" s="3">
        <v>41134</v>
      </c>
      <c r="D896" s="1"/>
      <c r="E896" s="4" t="s">
        <v>51</v>
      </c>
      <c r="H896" s="4" t="s">
        <v>51</v>
      </c>
      <c r="K896" s="6">
        <v>0.5</v>
      </c>
      <c r="L896" s="6">
        <v>0.69999999999999996</v>
      </c>
      <c r="M896" s="6">
        <v>7.5300000000000002</v>
      </c>
      <c r="N896" s="7">
        <v>7400</v>
      </c>
      <c r="P896" s="1">
        <v>5</v>
      </c>
      <c r="Q896" s="2" t="s">
        <v>56</v>
      </c>
      <c r="R896" s="4" t="s">
        <v>51</v>
      </c>
      <c r="T896" s="7">
        <v>2005</v>
      </c>
      <c r="U896" s="8">
        <v>0.20000000000000001</v>
      </c>
      <c r="W896" s="7">
        <f>IF(R896="","",(T896*(1-U896)*(1+AE896))+V896)</f>
        <v>2085.2000000000003</v>
      </c>
      <c r="Z896" s="9" t="str">
        <f>IF(S896="","",(X896*(1-Y896)*(1+AE896)))</f>
        <v/>
      </c>
      <c r="AA896" s="64">
        <f>IF(Eingabe!G896="x",libCalc!A896,IF(Eingabe!H896="x",libCalc!B896,IF(Eingabe!I896="x",libCalc!C896,"")))</f>
        <v>0.34999999999999998</v>
      </c>
      <c r="AB896" s="5">
        <f>IF(AA896="","",AA896*M896)</f>
        <v>2.6355</v>
      </c>
      <c r="AC896" s="10">
        <f>IF(AA896="","",N896*1000/(AA896*1000000))</f>
        <v>21.142857142857142</v>
      </c>
      <c r="AD896" s="11">
        <f>IF(AB896="","",MAX(Z896,W896)/AB896)</f>
        <v>791.19711629671804</v>
      </c>
      <c r="AE896" s="8">
        <f ca="1">IF(N896="","",IF(LOOKUP(YEAR(C896),Teuerung!$A$4:$A$29,Teuerung!$D$4:$D$29)="",0,LOOKUP(YEAR(C896),Teuerung!$A$4:$A$29,Teuerung!$D$4:$D$29)))</f>
        <v>0.29999999999999999</v>
      </c>
      <c r="AF896" s="7">
        <f t="shared" ca="1" si="19"/>
        <v>10426.000000000002</v>
      </c>
      <c r="AG896" s="2"/>
      <c r="AH896" s="1"/>
      <c r="AI896" s="1"/>
    </row>
    <row r="897">
      <c r="A897" s="2"/>
      <c r="B897" s="2"/>
      <c r="C897" s="3">
        <v>41134</v>
      </c>
      <c r="D897" s="1"/>
      <c r="E897" s="4" t="s">
        <v>51</v>
      </c>
      <c r="H897" s="4" t="s">
        <v>51</v>
      </c>
      <c r="K897" s="6">
        <v>0.40000000000000002</v>
      </c>
      <c r="L897" s="6">
        <v>0.59999999999999998</v>
      </c>
      <c r="M897" s="6">
        <v>2.7200000000000002</v>
      </c>
      <c r="N897" s="7">
        <v>10700</v>
      </c>
      <c r="P897" s="1">
        <v>4</v>
      </c>
      <c r="Q897" s="2" t="s">
        <v>56</v>
      </c>
      <c r="R897" s="4" t="s">
        <v>51</v>
      </c>
      <c r="T897" s="7">
        <v>1346</v>
      </c>
      <c r="U897" s="8">
        <v>0.20000000000000001</v>
      </c>
      <c r="W897" s="7">
        <f>IF(R897="","",(T897*(1-U897)*(1+AE897))+V897)</f>
        <v>1399.8399999999999</v>
      </c>
      <c r="Z897" s="9" t="str">
        <f>IF(S897="","",(X897*(1-Y897)*(1+AE897)))</f>
        <v/>
      </c>
      <c r="AA897" s="64">
        <f>IF(Eingabe!G897="x",libCalc!A897,IF(Eingabe!H897="x",libCalc!B897,IF(Eingabe!I897="x",libCalc!C897,"")))</f>
        <v>0.23999999999999999</v>
      </c>
      <c r="AB897" s="5">
        <f>IF(AA897="","",AA897*M897)</f>
        <v>0.65280000000000005</v>
      </c>
      <c r="AC897" s="10">
        <f>IF(AA897="","",N897*1000/(AA897*1000000))</f>
        <v>44.583333333333336</v>
      </c>
      <c r="AD897" s="11">
        <f>IF(AB897="","",MAX(Z897,W897)/AB897)</f>
        <v>2144.3627450980389</v>
      </c>
      <c r="AE897" s="8">
        <f ca="1">IF(N897="","",IF(LOOKUP(YEAR(C897),Teuerung!$A$4:$A$29,Teuerung!$D$4:$D$29)="",0,LOOKUP(YEAR(C897),Teuerung!$A$4:$A$29,Teuerung!$D$4:$D$29)))</f>
        <v>0.29999999999999999</v>
      </c>
      <c r="AF897" s="7">
        <f t="shared" ca="1" si="19"/>
        <v>5599.3599999999997</v>
      </c>
      <c r="AG897" s="2"/>
      <c r="AH897" s="1"/>
      <c r="AI897" s="1"/>
    </row>
    <row r="898">
      <c r="A898" s="2"/>
      <c r="B898" s="2"/>
      <c r="C898" s="3">
        <v>41134</v>
      </c>
      <c r="D898" s="1"/>
      <c r="E898" s="4" t="s">
        <v>51</v>
      </c>
      <c r="H898" s="4" t="s">
        <v>51</v>
      </c>
      <c r="K898" s="6">
        <v>0.40000000000000002</v>
      </c>
      <c r="L898" s="6">
        <v>0.59999999999999998</v>
      </c>
      <c r="M898" s="6">
        <v>2.7200000000000002</v>
      </c>
      <c r="N898" s="7">
        <v>7800</v>
      </c>
      <c r="P898" s="1">
        <v>4</v>
      </c>
      <c r="Q898" s="2" t="s">
        <v>56</v>
      </c>
      <c r="R898" s="4" t="s">
        <v>51</v>
      </c>
      <c r="T898" s="7">
        <v>825</v>
      </c>
      <c r="U898" s="8">
        <v>0.20000000000000001</v>
      </c>
      <c r="W898" s="7">
        <f>IF(R898="","",(T898*(1-U898)*(1+AE898))+V898)</f>
        <v>858</v>
      </c>
      <c r="Z898" s="9" t="str">
        <f>IF(S898="","",(X898*(1-Y898)*(1+AE898)))</f>
        <v/>
      </c>
      <c r="AA898" s="64">
        <f>IF(Eingabe!G898="x",libCalc!A898,IF(Eingabe!H898="x",libCalc!B898,IF(Eingabe!I898="x",libCalc!C898,"")))</f>
        <v>0.23999999999999999</v>
      </c>
      <c r="AB898" s="5">
        <f>IF(AA898="","",AA898*M898)</f>
        <v>0.65280000000000005</v>
      </c>
      <c r="AC898" s="10">
        <f>IF(AA898="","",N898*1000/(AA898*1000000))</f>
        <v>32.5</v>
      </c>
      <c r="AD898" s="11">
        <f>IF(AB898="","",MAX(Z898,W898)/AB898)</f>
        <v>1314.3382352941176</v>
      </c>
      <c r="AE898" s="8">
        <f ca="1">IF(N898="","",IF(LOOKUP(YEAR(C898),Teuerung!$A$4:$A$29,Teuerung!$D$4:$D$29)="",0,LOOKUP(YEAR(C898),Teuerung!$A$4:$A$29,Teuerung!$D$4:$D$29)))</f>
        <v>0.29999999999999999</v>
      </c>
      <c r="AF898" s="7">
        <f t="shared" ca="1" si="19"/>
        <v>3432</v>
      </c>
      <c r="AG898" s="2"/>
      <c r="AH898" s="1"/>
      <c r="AI898" s="1"/>
    </row>
    <row r="899">
      <c r="A899" s="2"/>
      <c r="B899" s="2"/>
      <c r="C899" s="3">
        <v>41134</v>
      </c>
      <c r="D899" s="1"/>
      <c r="E899" s="4" t="s">
        <v>51</v>
      </c>
      <c r="H899" s="4" t="s">
        <v>51</v>
      </c>
      <c r="K899" s="6">
        <v>0.40000000000000002</v>
      </c>
      <c r="L899" s="6">
        <v>0.59999999999999998</v>
      </c>
      <c r="M899" s="6">
        <v>3.25</v>
      </c>
      <c r="N899" s="7">
        <v>10200</v>
      </c>
      <c r="P899" s="1">
        <v>4</v>
      </c>
      <c r="Q899" s="2" t="s">
        <v>56</v>
      </c>
      <c r="R899" s="4" t="s">
        <v>51</v>
      </c>
      <c r="T899" s="7">
        <v>1325</v>
      </c>
      <c r="U899" s="8">
        <v>0.20000000000000001</v>
      </c>
      <c r="W899" s="7">
        <f>IF(R899="","",(T899*(1-U899)*(1+AE899))+V899)</f>
        <v>1378</v>
      </c>
      <c r="Z899" s="9" t="str">
        <f>IF(S899="","",(X899*(1-Y899)*(1+AE899)))</f>
        <v/>
      </c>
      <c r="AA899" s="64">
        <f>IF(Eingabe!G899="x",libCalc!A899,IF(Eingabe!H899="x",libCalc!B899,IF(Eingabe!I899="x",libCalc!C899,"")))</f>
        <v>0.23999999999999999</v>
      </c>
      <c r="AB899" s="5">
        <f>IF(AA899="","",AA899*M899)</f>
        <v>0.78000000000000003</v>
      </c>
      <c r="AC899" s="10">
        <f>IF(AA899="","",N899*1000/(AA899*1000000))</f>
        <v>42.5</v>
      </c>
      <c r="AD899" s="11">
        <f>IF(AB899="","",MAX(Z899,W899)/AB899)</f>
        <v>1766.6666666666665</v>
      </c>
      <c r="AE899" s="8">
        <f ca="1">IF(N899="","",IF(LOOKUP(YEAR(C899),Teuerung!$A$4:$A$29,Teuerung!$D$4:$D$29)="",0,LOOKUP(YEAR(C899),Teuerung!$A$4:$A$29,Teuerung!$D$4:$D$29)))</f>
        <v>0.29999999999999999</v>
      </c>
      <c r="AF899" s="7">
        <f t="shared" ca="1" si="19"/>
        <v>5512</v>
      </c>
      <c r="AG899" s="2"/>
      <c r="AH899" s="1"/>
      <c r="AI899" s="1"/>
    </row>
    <row r="900">
      <c r="A900" s="2"/>
      <c r="B900" s="2"/>
      <c r="C900" s="3">
        <v>41134</v>
      </c>
      <c r="D900" s="1"/>
      <c r="E900" s="4" t="s">
        <v>51</v>
      </c>
      <c r="H900" s="4" t="s">
        <v>51</v>
      </c>
      <c r="K900" s="6">
        <v>0.40000000000000002</v>
      </c>
      <c r="L900" s="6">
        <v>0.59999999999999998</v>
      </c>
      <c r="M900" s="6">
        <v>3.25</v>
      </c>
      <c r="N900" s="7">
        <v>6500</v>
      </c>
      <c r="P900" s="1">
        <v>4</v>
      </c>
      <c r="Q900" s="2" t="s">
        <v>56</v>
      </c>
      <c r="R900" s="4" t="s">
        <v>51</v>
      </c>
      <c r="T900" s="7">
        <v>923</v>
      </c>
      <c r="U900" s="8">
        <v>0.20000000000000001</v>
      </c>
      <c r="W900" s="7">
        <f>IF(R900="","",(T900*(1-U900)*(1+AE900))+V900)</f>
        <v>959.92000000000019</v>
      </c>
      <c r="Z900" s="9" t="str">
        <f>IF(S900="","",(X900*(1-Y900)*(1+AE900)))</f>
        <v/>
      </c>
      <c r="AA900" s="64">
        <f>IF(Eingabe!G900="x",libCalc!A900,IF(Eingabe!H900="x",libCalc!B900,IF(Eingabe!I900="x",libCalc!C900,"")))</f>
        <v>0.23999999999999999</v>
      </c>
      <c r="AB900" s="5">
        <f>IF(AA900="","",AA900*M900)</f>
        <v>0.78000000000000003</v>
      </c>
      <c r="AC900" s="10">
        <f>IF(AA900="","",N900*1000/(AA900*1000000))</f>
        <v>27.083333333333332</v>
      </c>
      <c r="AD900" s="11">
        <f>IF(AB900="","",MAX(Z900,W900)/AB900)</f>
        <v>1230.666666666667</v>
      </c>
      <c r="AE900" s="8">
        <f ca="1">IF(N900="","",IF(LOOKUP(YEAR(C900),Teuerung!$A$4:$A$29,Teuerung!$D$4:$D$29)="",0,LOOKUP(YEAR(C900),Teuerung!$A$4:$A$29,Teuerung!$D$4:$D$29)))</f>
        <v>0.29999999999999999</v>
      </c>
      <c r="AF900" s="7">
        <f t="shared" ca="1" si="19"/>
        <v>3839.6800000000007</v>
      </c>
      <c r="AG900" s="2"/>
      <c r="AH900" s="1"/>
      <c r="AI900" s="1"/>
    </row>
    <row r="901">
      <c r="A901" s="2"/>
      <c r="B901" s="2"/>
      <c r="C901" s="3">
        <v>41134</v>
      </c>
      <c r="D901" s="1"/>
      <c r="E901" s="4" t="s">
        <v>51</v>
      </c>
      <c r="H901" s="4" t="s">
        <v>51</v>
      </c>
      <c r="K901" s="6">
        <v>0.5</v>
      </c>
      <c r="L901" s="6">
        <v>0.69999999999999996</v>
      </c>
      <c r="M901" s="6">
        <v>3.25</v>
      </c>
      <c r="N901" s="7">
        <v>5600</v>
      </c>
      <c r="P901" s="1">
        <v>5</v>
      </c>
      <c r="Q901" s="2" t="s">
        <v>56</v>
      </c>
      <c r="R901" s="4" t="s">
        <v>51</v>
      </c>
      <c r="T901" s="7">
        <v>961</v>
      </c>
      <c r="U901" s="8">
        <v>0.20000000000000001</v>
      </c>
      <c r="W901" s="7">
        <f>IF(R901="","",(T901*(1-U901)*(1+AE901))+V901)</f>
        <v>999.44000000000017</v>
      </c>
      <c r="Z901" s="9" t="str">
        <f>IF(S901="","",(X901*(1-Y901)*(1+AE901)))</f>
        <v/>
      </c>
      <c r="AA901" s="64">
        <f>IF(Eingabe!G901="x",libCalc!A901,IF(Eingabe!H901="x",libCalc!B901,IF(Eingabe!I901="x",libCalc!C901,"")))</f>
        <v>0.34999999999999998</v>
      </c>
      <c r="AB901" s="5">
        <f>IF(AA901="","",AA901*M901)</f>
        <v>1.1375</v>
      </c>
      <c r="AC901" s="10">
        <f>IF(AA901="","",N901*1000/(AA901*1000000))</f>
        <v>16</v>
      </c>
      <c r="AD901" s="11">
        <f>IF(AB901="","",MAX(Z901,W901)/AB901)</f>
        <v>878.6285714285716</v>
      </c>
      <c r="AE901" s="8">
        <f ca="1">IF(N901="","",IF(LOOKUP(YEAR(C901),Teuerung!$A$4:$A$29,Teuerung!$D$4:$D$29)="",0,LOOKUP(YEAR(C901),Teuerung!$A$4:$A$29,Teuerung!$D$4:$D$29)))</f>
        <v>0.29999999999999999</v>
      </c>
      <c r="AF901" s="7">
        <f t="shared" ca="1" si="19"/>
        <v>4997.2000000000007</v>
      </c>
      <c r="AG901" s="2"/>
      <c r="AH901" s="1"/>
      <c r="AI901" s="1"/>
    </row>
    <row r="902">
      <c r="A902" s="2"/>
      <c r="B902" s="2"/>
      <c r="C902" s="3">
        <v>41134</v>
      </c>
      <c r="D902" s="1"/>
      <c r="E902" s="4" t="s">
        <v>51</v>
      </c>
      <c r="H902" s="4" t="s">
        <v>51</v>
      </c>
      <c r="K902" s="6">
        <v>0.40000000000000002</v>
      </c>
      <c r="L902" s="6">
        <v>0.59999999999999998</v>
      </c>
      <c r="M902" s="6">
        <v>2.7200000000000002</v>
      </c>
      <c r="N902" s="7">
        <v>9700</v>
      </c>
      <c r="P902" s="1">
        <v>4</v>
      </c>
      <c r="Q902" s="2" t="s">
        <v>56</v>
      </c>
      <c r="R902" s="4" t="s">
        <v>51</v>
      </c>
      <c r="T902" s="7">
        <v>1087</v>
      </c>
      <c r="U902" s="8">
        <v>0.20000000000000001</v>
      </c>
      <c r="W902" s="7">
        <f>IF(R902="","",(T902*(1-U902)*(1+AE902))+V902)</f>
        <v>1130.48</v>
      </c>
      <c r="Z902" s="9" t="str">
        <f>IF(S902="","",(X902*(1-Y902)*(1+AE902)))</f>
        <v/>
      </c>
      <c r="AA902" s="64">
        <f>IF(Eingabe!G902="x",libCalc!A902,IF(Eingabe!H902="x",libCalc!B902,IF(Eingabe!I902="x",libCalc!C902,"")))</f>
        <v>0.23999999999999999</v>
      </c>
      <c r="AB902" s="5">
        <f>IF(AA902="","",AA902*M902)</f>
        <v>0.65280000000000005</v>
      </c>
      <c r="AC902" s="10">
        <f>IF(AA902="","",N902*1000/(AA902*1000000))</f>
        <v>40.416666666666664</v>
      </c>
      <c r="AD902" s="11">
        <f>IF(AB902="","",MAX(Z902,W902)/AB902)</f>
        <v>1731.7401960784314</v>
      </c>
      <c r="AE902" s="8">
        <f ca="1">IF(N902="","",IF(LOOKUP(YEAR(C902),Teuerung!$A$4:$A$29,Teuerung!$D$4:$D$29)="",0,LOOKUP(YEAR(C902),Teuerung!$A$4:$A$29,Teuerung!$D$4:$D$29)))</f>
        <v>0.29999999999999999</v>
      </c>
      <c r="AF902" s="7">
        <f t="shared" ca="1" si="19"/>
        <v>4521.9200000000001</v>
      </c>
      <c r="AG902" s="2"/>
      <c r="AH902" s="1"/>
      <c r="AI902" s="1"/>
    </row>
    <row r="903">
      <c r="A903" s="2"/>
      <c r="B903" s="2"/>
      <c r="C903" s="3">
        <v>41134</v>
      </c>
      <c r="D903" s="1"/>
      <c r="E903" s="4" t="s">
        <v>51</v>
      </c>
      <c r="H903" s="4" t="s">
        <v>51</v>
      </c>
      <c r="K903" s="6">
        <v>0.28000000000000003</v>
      </c>
      <c r="L903" s="6">
        <v>0.84999999999999998</v>
      </c>
      <c r="M903" s="6">
        <v>2.7200000000000002</v>
      </c>
      <c r="N903" s="7">
        <v>6300</v>
      </c>
      <c r="P903" s="1">
        <v>4</v>
      </c>
      <c r="Q903" s="2" t="s">
        <v>56</v>
      </c>
      <c r="R903" s="4" t="s">
        <v>51</v>
      </c>
      <c r="T903" s="7">
        <v>832</v>
      </c>
      <c r="U903" s="8">
        <v>0.20000000000000001</v>
      </c>
      <c r="W903" s="7">
        <f>IF(R903="","",(T903*(1-U903)*(1+AE903))+V903)</f>
        <v>865.28000000000009</v>
      </c>
      <c r="Z903" s="9" t="str">
        <f>IF(S903="","",(X903*(1-Y903)*(1+AE903)))</f>
        <v/>
      </c>
      <c r="AA903" s="64">
        <f>IF(Eingabe!G903="x",libCalc!A903,IF(Eingabe!H903="x",libCalc!B903,IF(Eingabe!I903="x",libCalc!C903,"")))</f>
        <v>0.23800000000000002</v>
      </c>
      <c r="AB903" s="5">
        <f>IF(AA903="","",AA903*M903)</f>
        <v>0.64736000000000005</v>
      </c>
      <c r="AC903" s="10">
        <f>IF(AA903="","",N903*1000/(AA903*1000000))</f>
        <v>26.470588235294116</v>
      </c>
      <c r="AD903" s="11">
        <f>IF(AB903="","",MAX(Z903,W903)/AB903)</f>
        <v>1336.6287691547207</v>
      </c>
      <c r="AE903" s="8">
        <f ca="1">IF(N903="","",IF(LOOKUP(YEAR(C903),Teuerung!$A$4:$A$29,Teuerung!$D$4:$D$29)="",0,LOOKUP(YEAR(C903),Teuerung!$A$4:$A$29,Teuerung!$D$4:$D$29)))</f>
        <v>0.29999999999999999</v>
      </c>
      <c r="AF903" s="7">
        <f t="shared" ca="1" si="19"/>
        <v>3461.1200000000003</v>
      </c>
      <c r="AG903" s="2"/>
      <c r="AH903" s="1"/>
      <c r="AI903" s="1"/>
    </row>
    <row r="904">
      <c r="A904" s="2"/>
      <c r="B904" s="2"/>
      <c r="C904" s="3">
        <v>41134</v>
      </c>
      <c r="D904" s="1"/>
      <c r="E904" s="4" t="s">
        <v>51</v>
      </c>
      <c r="H904" s="4" t="s">
        <v>51</v>
      </c>
      <c r="K904" s="6">
        <v>0.40000000000000002</v>
      </c>
      <c r="L904" s="6">
        <v>0.59999999999999998</v>
      </c>
      <c r="M904" s="6">
        <v>2.7200000000000002</v>
      </c>
      <c r="N904" s="7">
        <v>9700</v>
      </c>
      <c r="P904" s="1">
        <v>4</v>
      </c>
      <c r="Q904" s="2" t="s">
        <v>56</v>
      </c>
      <c r="R904" s="4" t="s">
        <v>51</v>
      </c>
      <c r="T904" s="7">
        <v>1231</v>
      </c>
      <c r="U904" s="8">
        <v>0.20000000000000001</v>
      </c>
      <c r="W904" s="7">
        <f>IF(R904="","",(T904*(1-U904)*(1+AE904))+V904)</f>
        <v>1280.2400000000002</v>
      </c>
      <c r="Z904" s="9" t="str">
        <f>IF(S904="","",(X904*(1-Y904)*(1+AE904)))</f>
        <v/>
      </c>
      <c r="AA904" s="64">
        <f>IF(Eingabe!G904="x",libCalc!A904,IF(Eingabe!H904="x",libCalc!B904,IF(Eingabe!I904="x",libCalc!C904,"")))</f>
        <v>0.23999999999999999</v>
      </c>
      <c r="AB904" s="5">
        <f>IF(AA904="","",AA904*M904)</f>
        <v>0.65280000000000005</v>
      </c>
      <c r="AC904" s="10">
        <f>IF(AA904="","",N904*1000/(AA904*1000000))</f>
        <v>40.416666666666664</v>
      </c>
      <c r="AD904" s="11">
        <f>IF(AB904="","",MAX(Z904,W904)/AB904)</f>
        <v>1961.151960784314</v>
      </c>
      <c r="AE904" s="8">
        <f ca="1">IF(N904="","",IF(LOOKUP(YEAR(C904),Teuerung!$A$4:$A$29,Teuerung!$D$4:$D$29)="",0,LOOKUP(YEAR(C904),Teuerung!$A$4:$A$29,Teuerung!$D$4:$D$29)))</f>
        <v>0.29999999999999999</v>
      </c>
      <c r="AF904" s="7">
        <f t="shared" ca="1" si="19"/>
        <v>5120.9600000000009</v>
      </c>
      <c r="AG904" s="2"/>
      <c r="AH904" s="1"/>
      <c r="AI904" s="1"/>
    </row>
    <row r="905">
      <c r="A905" s="2"/>
      <c r="B905" s="2"/>
      <c r="C905" s="3">
        <v>41134</v>
      </c>
      <c r="D905" s="1"/>
      <c r="E905" s="4" t="s">
        <v>51</v>
      </c>
      <c r="H905" s="4" t="s">
        <v>51</v>
      </c>
      <c r="K905" s="6">
        <v>0.28000000000000003</v>
      </c>
      <c r="L905" s="6">
        <v>0.84999999999999998</v>
      </c>
      <c r="M905" s="6">
        <v>2.7200000000000002</v>
      </c>
      <c r="N905" s="7">
        <v>5300</v>
      </c>
      <c r="P905" s="1">
        <v>4</v>
      </c>
      <c r="Q905" s="2" t="s">
        <v>56</v>
      </c>
      <c r="R905" s="4" t="s">
        <v>51</v>
      </c>
      <c r="T905" s="7">
        <v>936</v>
      </c>
      <c r="U905" s="8">
        <v>0.20000000000000001</v>
      </c>
      <c r="W905" s="7">
        <f>IF(R905="","",(T905*(1-U905)*(1+AE905))+V905)</f>
        <v>973.44000000000017</v>
      </c>
      <c r="Z905" s="9" t="str">
        <f>IF(S905="","",(X905*(1-Y905)*(1+AE905)))</f>
        <v/>
      </c>
      <c r="AA905" s="64">
        <f>IF(Eingabe!G905="x",libCalc!A905,IF(Eingabe!H905="x",libCalc!B905,IF(Eingabe!I905="x",libCalc!C905,"")))</f>
        <v>0.23800000000000002</v>
      </c>
      <c r="AB905" s="5">
        <f>IF(AA905="","",AA905*M905)</f>
        <v>0.64736000000000005</v>
      </c>
      <c r="AC905" s="10">
        <f>IF(AA905="","",N905*1000/(AA905*1000000))</f>
        <v>22.268907563025209</v>
      </c>
      <c r="AD905" s="11">
        <f>IF(AB905="","",MAX(Z905,W905)/AB905)</f>
        <v>1503.7073652990609</v>
      </c>
      <c r="AE905" s="8">
        <f ca="1">IF(N905="","",IF(LOOKUP(YEAR(C905),Teuerung!$A$4:$A$29,Teuerung!$D$4:$D$29)="",0,LOOKUP(YEAR(C905),Teuerung!$A$4:$A$29,Teuerung!$D$4:$D$29)))</f>
        <v>0.29999999999999999</v>
      </c>
      <c r="AF905" s="7">
        <f t="shared" ca="1" si="19"/>
        <v>3893.7600000000007</v>
      </c>
      <c r="AG905" s="2"/>
      <c r="AH905" s="1"/>
      <c r="AI905" s="1"/>
    </row>
    <row r="906">
      <c r="A906" s="2"/>
      <c r="B906" s="2"/>
      <c r="C906" s="3">
        <v>41134</v>
      </c>
      <c r="D906" s="1"/>
      <c r="E906" s="4" t="s">
        <v>51</v>
      </c>
      <c r="H906" s="4" t="s">
        <v>51</v>
      </c>
      <c r="K906" s="6">
        <v>0.40000000000000002</v>
      </c>
      <c r="L906" s="6">
        <v>0.59999999999999998</v>
      </c>
      <c r="M906" s="6">
        <v>2.7200000000000002</v>
      </c>
      <c r="N906" s="7">
        <v>8400</v>
      </c>
      <c r="P906" s="1">
        <v>4</v>
      </c>
      <c r="Q906" s="2" t="s">
        <v>56</v>
      </c>
      <c r="R906" s="4" t="s">
        <v>51</v>
      </c>
      <c r="T906" s="7">
        <v>825</v>
      </c>
      <c r="U906" s="8">
        <v>0.20000000000000001</v>
      </c>
      <c r="W906" s="7">
        <f>IF(R906="","",(T906*(1-U906)*(1+AE906))+V906)</f>
        <v>858</v>
      </c>
      <c r="Z906" s="9" t="str">
        <f>IF(S906="","",(X906*(1-Y906)*(1+AE906)))</f>
        <v/>
      </c>
      <c r="AA906" s="64">
        <f>IF(Eingabe!G906="x",libCalc!A906,IF(Eingabe!H906="x",libCalc!B906,IF(Eingabe!I906="x",libCalc!C906,"")))</f>
        <v>0.23999999999999999</v>
      </c>
      <c r="AB906" s="5">
        <f>IF(AA906="","",AA906*M906)</f>
        <v>0.65280000000000005</v>
      </c>
      <c r="AC906" s="10">
        <f>IF(AA906="","",N906*1000/(AA906*1000000))</f>
        <v>35</v>
      </c>
      <c r="AD906" s="11">
        <f>IF(AB906="","",MAX(Z906,W906)/AB906)</f>
        <v>1314.3382352941176</v>
      </c>
      <c r="AE906" s="8">
        <f ca="1">IF(N906="","",IF(LOOKUP(YEAR(C906),Teuerung!$A$4:$A$29,Teuerung!$D$4:$D$29)="",0,LOOKUP(YEAR(C906),Teuerung!$A$4:$A$29,Teuerung!$D$4:$D$29)))</f>
        <v>0.29999999999999999</v>
      </c>
      <c r="AF906" s="7">
        <f t="shared" ca="1" si="19"/>
        <v>3432</v>
      </c>
      <c r="AG906" s="2"/>
      <c r="AH906" s="1"/>
      <c r="AI906" s="1"/>
    </row>
    <row r="907">
      <c r="A907" s="2"/>
      <c r="B907" s="2"/>
      <c r="C907" s="3">
        <v>41134</v>
      </c>
      <c r="D907" s="1"/>
      <c r="E907" s="4" t="s">
        <v>51</v>
      </c>
      <c r="H907" s="4" t="s">
        <v>51</v>
      </c>
      <c r="K907" s="6">
        <v>0.28000000000000003</v>
      </c>
      <c r="L907" s="6">
        <v>0.84999999999999998</v>
      </c>
      <c r="M907" s="6">
        <v>2.7200000000000002</v>
      </c>
      <c r="N907" s="7">
        <v>5500</v>
      </c>
      <c r="P907" s="1">
        <v>4</v>
      </c>
      <c r="Q907" s="2" t="s">
        <v>56</v>
      </c>
      <c r="R907" s="4" t="s">
        <v>51</v>
      </c>
      <c r="T907" s="7">
        <v>832</v>
      </c>
      <c r="U907" s="8">
        <v>0.20000000000000001</v>
      </c>
      <c r="W907" s="7">
        <f>IF(R907="","",(T907*(1-U907)*(1+AE907))+V907)</f>
        <v>865.28000000000009</v>
      </c>
      <c r="Z907" s="9" t="str">
        <f>IF(S907="","",(X907*(1-Y907)*(1+AE907)))</f>
        <v/>
      </c>
      <c r="AA907" s="64">
        <f>IF(Eingabe!G907="x",libCalc!A907,IF(Eingabe!H907="x",libCalc!B907,IF(Eingabe!I907="x",libCalc!C907,"")))</f>
        <v>0.23800000000000002</v>
      </c>
      <c r="AB907" s="5">
        <f>IF(AA907="","",AA907*M907)</f>
        <v>0.64736000000000005</v>
      </c>
      <c r="AC907" s="10">
        <f>IF(AA907="","",N907*1000/(AA907*1000000))</f>
        <v>23.109243697478988</v>
      </c>
      <c r="AD907" s="11">
        <f>IF(AB907="","",MAX(Z907,W907)/AB907)</f>
        <v>1336.6287691547207</v>
      </c>
      <c r="AE907" s="8">
        <f ca="1">IF(N907="","",IF(LOOKUP(YEAR(C907),Teuerung!$A$4:$A$29,Teuerung!$D$4:$D$29)="",0,LOOKUP(YEAR(C907),Teuerung!$A$4:$A$29,Teuerung!$D$4:$D$29)))</f>
        <v>0.29999999999999999</v>
      </c>
      <c r="AF907" s="7">
        <f t="shared" ca="1" si="19"/>
        <v>3461.1200000000003</v>
      </c>
      <c r="AG907" s="2"/>
      <c r="AH907" s="1"/>
      <c r="AI907" s="1"/>
    </row>
    <row r="908">
      <c r="A908" s="2"/>
      <c r="B908" s="2"/>
      <c r="C908" s="3">
        <v>41134</v>
      </c>
      <c r="D908" s="1"/>
      <c r="E908" s="4" t="s">
        <v>51</v>
      </c>
      <c r="H908" s="4" t="s">
        <v>51</v>
      </c>
      <c r="K908" s="6">
        <v>0.40000000000000002</v>
      </c>
      <c r="L908" s="6">
        <v>0.59999999999999998</v>
      </c>
      <c r="M908" s="6">
        <v>2.7200000000000002</v>
      </c>
      <c r="N908" s="7">
        <v>8400</v>
      </c>
      <c r="P908" s="1">
        <v>4</v>
      </c>
      <c r="Q908" s="2" t="s">
        <v>56</v>
      </c>
      <c r="R908" s="4" t="s">
        <v>51</v>
      </c>
      <c r="T908" s="7">
        <v>825</v>
      </c>
      <c r="U908" s="8">
        <v>0.20000000000000001</v>
      </c>
      <c r="W908" s="7">
        <f>IF(R908="","",(T908*(1-U908)*(1+AE908))+V908)</f>
        <v>858</v>
      </c>
      <c r="Z908" s="9" t="str">
        <f>IF(S908="","",(X908*(1-Y908)*(1+AE908)))</f>
        <v/>
      </c>
      <c r="AA908" s="64">
        <f>IF(Eingabe!G908="x",libCalc!A908,IF(Eingabe!H908="x",libCalc!B908,IF(Eingabe!I908="x",libCalc!C908,"")))</f>
        <v>0.23999999999999999</v>
      </c>
      <c r="AB908" s="5">
        <f>IF(AA908="","",AA908*M908)</f>
        <v>0.65280000000000005</v>
      </c>
      <c r="AC908" s="10">
        <f>IF(AA908="","",N908*1000/(AA908*1000000))</f>
        <v>35</v>
      </c>
      <c r="AD908" s="11">
        <f>IF(AB908="","",MAX(Z908,W908)/AB908)</f>
        <v>1314.3382352941176</v>
      </c>
      <c r="AE908" s="8">
        <f ca="1">IF(N908="","",IF(LOOKUP(YEAR(C908),Teuerung!$A$4:$A$29,Teuerung!$D$4:$D$29)="",0,LOOKUP(YEAR(C908),Teuerung!$A$4:$A$29,Teuerung!$D$4:$D$29)))</f>
        <v>0.29999999999999999</v>
      </c>
      <c r="AF908" s="7">
        <f t="shared" ca="1" si="19"/>
        <v>3432</v>
      </c>
      <c r="AG908" s="2"/>
      <c r="AH908" s="1"/>
      <c r="AI908" s="1"/>
    </row>
    <row r="909">
      <c r="A909" s="2"/>
      <c r="B909" s="2"/>
      <c r="C909" s="3">
        <v>41134</v>
      </c>
      <c r="D909" s="1"/>
      <c r="E909" s="4" t="s">
        <v>51</v>
      </c>
      <c r="H909" s="4" t="s">
        <v>51</v>
      </c>
      <c r="K909" s="6">
        <v>0.28000000000000003</v>
      </c>
      <c r="L909" s="6">
        <v>0.84999999999999998</v>
      </c>
      <c r="M909" s="6">
        <v>2.7200000000000002</v>
      </c>
      <c r="N909" s="7">
        <v>5900</v>
      </c>
      <c r="P909" s="1">
        <v>4</v>
      </c>
      <c r="Q909" s="2" t="s">
        <v>56</v>
      </c>
      <c r="R909" s="4" t="s">
        <v>51</v>
      </c>
      <c r="T909" s="7">
        <v>832</v>
      </c>
      <c r="U909" s="8">
        <v>0.20000000000000001</v>
      </c>
      <c r="W909" s="7">
        <f>IF(R909="","",(T909*(1-U909)*(1+AE909))+V909)</f>
        <v>865.28000000000009</v>
      </c>
      <c r="Z909" s="9" t="str">
        <f>IF(S909="","",(X909*(1-Y909)*(1+AE909)))</f>
        <v/>
      </c>
      <c r="AA909" s="64">
        <f>IF(Eingabe!G909="x",libCalc!A909,IF(Eingabe!H909="x",libCalc!B909,IF(Eingabe!I909="x",libCalc!C909,"")))</f>
        <v>0.23800000000000002</v>
      </c>
      <c r="AB909" s="5">
        <f>IF(AA909="","",AA909*M909)</f>
        <v>0.64736000000000005</v>
      </c>
      <c r="AC909" s="10">
        <f>IF(AA909="","",N909*1000/(AA909*1000000))</f>
        <v>24.789915966386552</v>
      </c>
      <c r="AD909" s="11">
        <f>IF(AB909="","",MAX(Z909,W909)/AB909)</f>
        <v>1336.6287691547207</v>
      </c>
      <c r="AE909" s="8">
        <f ca="1">IF(N909="","",IF(LOOKUP(YEAR(C909),Teuerung!$A$4:$A$29,Teuerung!$D$4:$D$29)="",0,LOOKUP(YEAR(C909),Teuerung!$A$4:$A$29,Teuerung!$D$4:$D$29)))</f>
        <v>0.29999999999999999</v>
      </c>
      <c r="AF909" s="7">
        <f t="shared" ca="1" si="19"/>
        <v>3461.1200000000003</v>
      </c>
      <c r="AG909" s="2"/>
      <c r="AH909" s="1"/>
      <c r="AI909" s="1"/>
    </row>
    <row r="910">
      <c r="A910" s="2"/>
      <c r="B910" s="2"/>
      <c r="C910" s="3">
        <v>41134</v>
      </c>
      <c r="D910" s="1"/>
      <c r="E910" s="4" t="s">
        <v>51</v>
      </c>
      <c r="H910" s="4" t="s">
        <v>51</v>
      </c>
      <c r="K910" s="6">
        <v>0.40000000000000002</v>
      </c>
      <c r="L910" s="6">
        <v>0.59999999999999998</v>
      </c>
      <c r="M910" s="6">
        <v>2.7200000000000002</v>
      </c>
      <c r="N910" s="7">
        <v>8400</v>
      </c>
      <c r="P910" s="1">
        <v>4</v>
      </c>
      <c r="Q910" s="2" t="s">
        <v>56</v>
      </c>
      <c r="R910" s="4" t="s">
        <v>51</v>
      </c>
      <c r="T910" s="7">
        <v>989</v>
      </c>
      <c r="U910" s="8">
        <v>0.20000000000000001</v>
      </c>
      <c r="W910" s="7">
        <f>IF(R910="","",(T910*(1-U910)*(1+AE910))+V910)</f>
        <v>1028.5600000000002</v>
      </c>
      <c r="Z910" s="9" t="str">
        <f>IF(S910="","",(X910*(1-Y910)*(1+AE910)))</f>
        <v/>
      </c>
      <c r="AA910" s="64">
        <f>IF(Eingabe!G910="x",libCalc!A910,IF(Eingabe!H910="x",libCalc!B910,IF(Eingabe!I910="x",libCalc!C910,"")))</f>
        <v>0.23999999999999999</v>
      </c>
      <c r="AB910" s="5">
        <f>IF(AA910="","",AA910*M910)</f>
        <v>0.65280000000000005</v>
      </c>
      <c r="AC910" s="10">
        <f>IF(AA910="","",N910*1000/(AA910*1000000))</f>
        <v>35</v>
      </c>
      <c r="AD910" s="11">
        <f>IF(AB910="","",MAX(Z910,W910)/AB910)</f>
        <v>1575.6127450980393</v>
      </c>
      <c r="AE910" s="8">
        <f ca="1">IF(N910="","",IF(LOOKUP(YEAR(C910),Teuerung!$A$4:$A$29,Teuerung!$D$4:$D$29)="",0,LOOKUP(YEAR(C910),Teuerung!$A$4:$A$29,Teuerung!$D$4:$D$29)))</f>
        <v>0.29999999999999999</v>
      </c>
      <c r="AF910" s="7">
        <f t="shared" ca="1" si="19"/>
        <v>4114.2400000000007</v>
      </c>
      <c r="AG910" s="2"/>
      <c r="AH910" s="1"/>
      <c r="AI910" s="1"/>
    </row>
    <row r="911">
      <c r="A911" s="2"/>
      <c r="B911" s="2"/>
      <c r="C911" s="3">
        <v>41134</v>
      </c>
      <c r="D911" s="1"/>
      <c r="E911" s="4" t="s">
        <v>51</v>
      </c>
      <c r="H911" s="4" t="s">
        <v>51</v>
      </c>
      <c r="K911" s="6">
        <v>0.28000000000000003</v>
      </c>
      <c r="L911" s="6">
        <v>0.84999999999999998</v>
      </c>
      <c r="M911" s="6">
        <v>2.7200000000000002</v>
      </c>
      <c r="N911" s="7">
        <v>5900</v>
      </c>
      <c r="P911" s="1">
        <v>4</v>
      </c>
      <c r="Q911" s="2" t="s">
        <v>56</v>
      </c>
      <c r="R911" s="4" t="s">
        <v>51</v>
      </c>
      <c r="T911" s="7">
        <v>996</v>
      </c>
      <c r="U911" s="8">
        <v>0.20000000000000001</v>
      </c>
      <c r="W911" s="7">
        <f>IF(R911="","",(T911*(1-U911)*(1+AE911))+V911)</f>
        <v>1035.8400000000001</v>
      </c>
      <c r="Z911" s="9" t="str">
        <f>IF(S911="","",(X911*(1-Y911)*(1+AE911)))</f>
        <v/>
      </c>
      <c r="AA911" s="64">
        <f>IF(Eingabe!G911="x",libCalc!A911,IF(Eingabe!H911="x",libCalc!B911,IF(Eingabe!I911="x",libCalc!C911,"")))</f>
        <v>0.23800000000000002</v>
      </c>
      <c r="AB911" s="5">
        <f>IF(AA911="","",AA911*M911)</f>
        <v>0.64736000000000005</v>
      </c>
      <c r="AC911" s="10">
        <f>IF(AA911="","",N911*1000/(AA911*1000000))</f>
        <v>24.789915966386552</v>
      </c>
      <c r="AD911" s="11">
        <f>IF(AB911="","",MAX(Z911,W911)/AB911)</f>
        <v>1600.0988630746417</v>
      </c>
      <c r="AE911" s="8">
        <f ca="1">IF(N911="","",IF(LOOKUP(YEAR(C911),Teuerung!$A$4:$A$29,Teuerung!$D$4:$D$29)="",0,LOOKUP(YEAR(C911),Teuerung!$A$4:$A$29,Teuerung!$D$4:$D$29)))</f>
        <v>0.29999999999999999</v>
      </c>
      <c r="AF911" s="7">
        <f t="shared" ca="1" si="19"/>
        <v>4143.3600000000006</v>
      </c>
      <c r="AG911" s="2"/>
      <c r="AH911" s="1"/>
      <c r="AI911" s="1"/>
    </row>
    <row r="912">
      <c r="A912" s="2"/>
      <c r="B912" s="2"/>
      <c r="C912" s="3">
        <v>41134</v>
      </c>
      <c r="D912" s="1"/>
      <c r="E912" s="4" t="s">
        <v>51</v>
      </c>
      <c r="H912" s="4" t="s">
        <v>51</v>
      </c>
      <c r="K912" s="6">
        <v>0.40000000000000002</v>
      </c>
      <c r="L912" s="6">
        <v>0.59999999999999998</v>
      </c>
      <c r="M912" s="6">
        <v>2.7200000000000002</v>
      </c>
      <c r="N912" s="7">
        <v>5800</v>
      </c>
      <c r="P912" s="1">
        <v>4</v>
      </c>
      <c r="Q912" s="2" t="s">
        <v>56</v>
      </c>
      <c r="R912" s="4" t="s">
        <v>51</v>
      </c>
      <c r="T912" s="7">
        <v>825</v>
      </c>
      <c r="U912" s="8">
        <v>0.20000000000000001</v>
      </c>
      <c r="W912" s="7">
        <f>IF(R912="","",(T912*(1-U912)*(1+AE912))+V912)</f>
        <v>858</v>
      </c>
      <c r="Z912" s="9" t="str">
        <f>IF(S912="","",(X912*(1-Y912)*(1+AE912)))</f>
        <v/>
      </c>
      <c r="AA912" s="64">
        <f>IF(Eingabe!G912="x",libCalc!A912,IF(Eingabe!H912="x",libCalc!B912,IF(Eingabe!I912="x",libCalc!C912,"")))</f>
        <v>0.23999999999999999</v>
      </c>
      <c r="AB912" s="5">
        <f>IF(AA912="","",AA912*M912)</f>
        <v>0.65280000000000005</v>
      </c>
      <c r="AC912" s="10">
        <f>IF(AA912="","",N912*1000/(AA912*1000000))</f>
        <v>24.166666666666668</v>
      </c>
      <c r="AD912" s="11">
        <f>IF(AB912="","",MAX(Z912,W912)/AB912)</f>
        <v>1314.3382352941176</v>
      </c>
      <c r="AE912" s="8">
        <f ca="1">IF(N912="","",IF(LOOKUP(YEAR(C912),Teuerung!$A$4:$A$29,Teuerung!$D$4:$D$29)="",0,LOOKUP(YEAR(C912),Teuerung!$A$4:$A$29,Teuerung!$D$4:$D$29)))</f>
        <v>0.29999999999999999</v>
      </c>
      <c r="AF912" s="7">
        <f t="shared" ca="1" si="19"/>
        <v>3432</v>
      </c>
      <c r="AG912" s="2"/>
      <c r="AH912" s="1"/>
      <c r="AI912" s="1"/>
    </row>
    <row r="913">
      <c r="A913" s="2"/>
      <c r="B913" s="2"/>
      <c r="C913" s="3">
        <v>41134</v>
      </c>
      <c r="D913" s="1"/>
      <c r="E913" s="4" t="s">
        <v>51</v>
      </c>
      <c r="H913" s="4" t="s">
        <v>51</v>
      </c>
      <c r="K913" s="6">
        <v>0.28000000000000003</v>
      </c>
      <c r="L913" s="6">
        <v>0.84999999999999998</v>
      </c>
      <c r="M913" s="6">
        <v>2.7200000000000002</v>
      </c>
      <c r="N913" s="7">
        <v>5000</v>
      </c>
      <c r="P913" s="1">
        <v>4</v>
      </c>
      <c r="Q913" s="2" t="s">
        <v>56</v>
      </c>
      <c r="R913" s="4" t="s">
        <v>51</v>
      </c>
      <c r="T913" s="7">
        <v>832</v>
      </c>
      <c r="U913" s="8">
        <v>0.20000000000000001</v>
      </c>
      <c r="W913" s="7">
        <f>IF(R913="","",(T913*(1-U913)*(1+AE913))+V913)</f>
        <v>865.28000000000009</v>
      </c>
      <c r="Z913" s="9" t="str">
        <f>IF(S913="","",(X913*(1-Y913)*(1+AE913)))</f>
        <v/>
      </c>
      <c r="AA913" s="64">
        <f>IF(Eingabe!G913="x",libCalc!A913,IF(Eingabe!H913="x",libCalc!B913,IF(Eingabe!I913="x",libCalc!C913,"")))</f>
        <v>0.23800000000000002</v>
      </c>
      <c r="AB913" s="5">
        <f>IF(AA913="","",AA913*M913)</f>
        <v>0.64736000000000005</v>
      </c>
      <c r="AC913" s="10">
        <f>IF(AA913="","",N913*1000/(AA913*1000000))</f>
        <v>21.008403361344534</v>
      </c>
      <c r="AD913" s="11">
        <f>IF(AB913="","",MAX(Z913,W913)/AB913)</f>
        <v>1336.6287691547207</v>
      </c>
      <c r="AE913" s="8">
        <f ca="1">IF(N913="","",IF(LOOKUP(YEAR(C913),Teuerung!$A$4:$A$29,Teuerung!$D$4:$D$29)="",0,LOOKUP(YEAR(C913),Teuerung!$A$4:$A$29,Teuerung!$D$4:$D$29)))</f>
        <v>0.29999999999999999</v>
      </c>
      <c r="AF913" s="7">
        <f t="shared" ca="1" si="19"/>
        <v>3461.1200000000003</v>
      </c>
      <c r="AG913" s="2"/>
      <c r="AH913" s="1"/>
      <c r="AI913" s="1"/>
    </row>
    <row r="914">
      <c r="A914" s="2"/>
      <c r="B914" s="2"/>
      <c r="C914" s="3">
        <v>41134</v>
      </c>
      <c r="D914" s="1"/>
      <c r="E914" s="4" t="s">
        <v>51</v>
      </c>
      <c r="H914" s="4" t="s">
        <v>51</v>
      </c>
      <c r="K914" s="6">
        <v>0.40000000000000002</v>
      </c>
      <c r="L914" s="6">
        <v>0.59999999999999998</v>
      </c>
      <c r="M914" s="6">
        <v>2.7200000000000002</v>
      </c>
      <c r="N914" s="7">
        <v>5800</v>
      </c>
      <c r="P914" s="1">
        <v>4</v>
      </c>
      <c r="Q914" s="2" t="s">
        <v>56</v>
      </c>
      <c r="R914" s="4" t="s">
        <v>51</v>
      </c>
      <c r="T914" s="7">
        <v>825</v>
      </c>
      <c r="U914" s="8">
        <v>0.20000000000000001</v>
      </c>
      <c r="W914" s="7">
        <f>IF(R914="","",(T914*(1-U914)*(1+AE914))+V914)</f>
        <v>858</v>
      </c>
      <c r="Z914" s="9" t="str">
        <f>IF(S914="","",(X914*(1-Y914)*(1+AE914)))</f>
        <v/>
      </c>
      <c r="AA914" s="64">
        <f>IF(Eingabe!G914="x",libCalc!A914,IF(Eingabe!H914="x",libCalc!B914,IF(Eingabe!I914="x",libCalc!C914,"")))</f>
        <v>0.23999999999999999</v>
      </c>
      <c r="AB914" s="5">
        <f>IF(AA914="","",AA914*M914)</f>
        <v>0.65280000000000005</v>
      </c>
      <c r="AC914" s="10">
        <f>IF(AA914="","",N914*1000/(AA914*1000000))</f>
        <v>24.166666666666668</v>
      </c>
      <c r="AD914" s="11">
        <f>IF(AB914="","",MAX(Z914,W914)/AB914)</f>
        <v>1314.3382352941176</v>
      </c>
      <c r="AE914" s="8">
        <f ca="1">IF(N914="","",IF(LOOKUP(YEAR(C914),Teuerung!$A$4:$A$29,Teuerung!$D$4:$D$29)="",0,LOOKUP(YEAR(C914),Teuerung!$A$4:$A$29,Teuerung!$D$4:$D$29)))</f>
        <v>0.29999999999999999</v>
      </c>
      <c r="AF914" s="7">
        <f t="shared" ca="1" si="19"/>
        <v>3432</v>
      </c>
      <c r="AG914" s="2"/>
      <c r="AH914" s="1"/>
      <c r="AI914" s="1"/>
    </row>
    <row r="915">
      <c r="A915" s="2"/>
      <c r="B915" s="2"/>
      <c r="C915" s="3">
        <v>41134</v>
      </c>
      <c r="D915" s="1"/>
      <c r="E915" s="4" t="s">
        <v>51</v>
      </c>
      <c r="H915" s="4" t="s">
        <v>51</v>
      </c>
      <c r="K915" s="6">
        <v>0.28000000000000003</v>
      </c>
      <c r="L915" s="6">
        <v>0.84999999999999998</v>
      </c>
      <c r="M915" s="6">
        <v>2.7200000000000002</v>
      </c>
      <c r="N915" s="7">
        <v>5000</v>
      </c>
      <c r="P915" s="1">
        <v>4</v>
      </c>
      <c r="Q915" s="2" t="s">
        <v>56</v>
      </c>
      <c r="R915" s="4" t="s">
        <v>51</v>
      </c>
      <c r="T915" s="7">
        <v>832</v>
      </c>
      <c r="U915" s="8">
        <v>0.20000000000000001</v>
      </c>
      <c r="W915" s="7">
        <f>IF(R915="","",(T915*(1-U915)*(1+AE915))+V915)</f>
        <v>865.28000000000009</v>
      </c>
      <c r="Z915" s="9" t="str">
        <f>IF(S915="","",(X915*(1-Y915)*(1+AE915)))</f>
        <v/>
      </c>
      <c r="AA915" s="64">
        <f>IF(Eingabe!G915="x",libCalc!A915,IF(Eingabe!H915="x",libCalc!B915,IF(Eingabe!I915="x",libCalc!C915,"")))</f>
        <v>0.23800000000000002</v>
      </c>
      <c r="AB915" s="5">
        <f>IF(AA915="","",AA915*M915)</f>
        <v>0.64736000000000005</v>
      </c>
      <c r="AC915" s="10">
        <f>IF(AA915="","",N915*1000/(AA915*1000000))</f>
        <v>21.008403361344534</v>
      </c>
      <c r="AD915" s="11">
        <f>IF(AB915="","",MAX(Z915,W915)/AB915)</f>
        <v>1336.6287691547207</v>
      </c>
      <c r="AE915" s="8">
        <f ca="1">IF(N915="","",IF(LOOKUP(YEAR(C915),Teuerung!$A$4:$A$29,Teuerung!$D$4:$D$29)="",0,LOOKUP(YEAR(C915),Teuerung!$A$4:$A$29,Teuerung!$D$4:$D$29)))</f>
        <v>0.29999999999999999</v>
      </c>
      <c r="AF915" s="7">
        <f t="shared" ref="AF915:AF978" ca="1" si="20">IF(P915="","",P915*MAX(W915,Z915))</f>
        <v>3461.1200000000003</v>
      </c>
      <c r="AG915" s="2"/>
      <c r="AH915" s="1"/>
      <c r="AI915" s="1"/>
    </row>
    <row r="916">
      <c r="A916" s="2"/>
      <c r="B916" s="2"/>
      <c r="C916" s="3">
        <v>41134</v>
      </c>
      <c r="D916" s="1"/>
      <c r="E916" s="4" t="s">
        <v>51</v>
      </c>
      <c r="H916" s="4" t="s">
        <v>51</v>
      </c>
      <c r="K916" s="6">
        <v>0.40000000000000002</v>
      </c>
      <c r="L916" s="6">
        <v>0.59999999999999998</v>
      </c>
      <c r="M916" s="6">
        <v>2.7200000000000002</v>
      </c>
      <c r="N916" s="7">
        <v>5800</v>
      </c>
      <c r="P916" s="1">
        <v>4</v>
      </c>
      <c r="Q916" s="2" t="s">
        <v>56</v>
      </c>
      <c r="R916" s="4" t="s">
        <v>51</v>
      </c>
      <c r="T916" s="7">
        <v>989</v>
      </c>
      <c r="U916" s="8">
        <v>0.20000000000000001</v>
      </c>
      <c r="W916" s="7">
        <f>IF(R916="","",(T916*(1-U916)*(1+AE916))+V916)</f>
        <v>1028.5600000000002</v>
      </c>
      <c r="Z916" s="9" t="str">
        <f>IF(S916="","",(X916*(1-Y916)*(1+AE916)))</f>
        <v/>
      </c>
      <c r="AA916" s="64">
        <f>IF(Eingabe!G916="x",libCalc!A916,IF(Eingabe!H916="x",libCalc!B916,IF(Eingabe!I916="x",libCalc!C916,"")))</f>
        <v>0.23999999999999999</v>
      </c>
      <c r="AB916" s="5">
        <f>IF(AA916="","",AA916*M916)</f>
        <v>0.65280000000000005</v>
      </c>
      <c r="AC916" s="10">
        <f>IF(AA916="","",N916*1000/(AA916*1000000))</f>
        <v>24.166666666666668</v>
      </c>
      <c r="AD916" s="11">
        <f>IF(AB916="","",MAX(Z916,W916)/AB916)</f>
        <v>1575.6127450980393</v>
      </c>
      <c r="AE916" s="8">
        <f ca="1">IF(N916="","",IF(LOOKUP(YEAR(C916),Teuerung!$A$4:$A$29,Teuerung!$D$4:$D$29)="",0,LOOKUP(YEAR(C916),Teuerung!$A$4:$A$29,Teuerung!$D$4:$D$29)))</f>
        <v>0.29999999999999999</v>
      </c>
      <c r="AF916" s="7">
        <f t="shared" ca="1" si="20"/>
        <v>4114.2400000000007</v>
      </c>
      <c r="AG916" s="2"/>
      <c r="AH916" s="1"/>
      <c r="AI916" s="1"/>
    </row>
    <row r="917">
      <c r="A917" s="2"/>
      <c r="B917" s="2"/>
      <c r="C917" s="3">
        <v>41134</v>
      </c>
      <c r="D917" s="1"/>
      <c r="E917" s="4" t="s">
        <v>51</v>
      </c>
      <c r="H917" s="4" t="s">
        <v>51</v>
      </c>
      <c r="K917" s="6">
        <v>0.28000000000000003</v>
      </c>
      <c r="L917" s="6">
        <v>0.84999999999999998</v>
      </c>
      <c r="M917" s="6">
        <v>2.7200000000000002</v>
      </c>
      <c r="N917" s="7">
        <v>5000</v>
      </c>
      <c r="P917" s="1">
        <v>4</v>
      </c>
      <c r="Q917" s="2" t="s">
        <v>56</v>
      </c>
      <c r="R917" s="4" t="s">
        <v>51</v>
      </c>
      <c r="T917" s="7">
        <v>996</v>
      </c>
      <c r="U917" s="8">
        <v>0.20000000000000001</v>
      </c>
      <c r="W917" s="7">
        <f>IF(R917="","",(T917*(1-U917)*(1+AE917))+V917)</f>
        <v>1035.8400000000001</v>
      </c>
      <c r="Z917" s="9" t="str">
        <f>IF(S917="","",(X917*(1-Y917)*(1+AE917)))</f>
        <v/>
      </c>
      <c r="AA917" s="64">
        <f>IF(Eingabe!G917="x",libCalc!A917,IF(Eingabe!H917="x",libCalc!B917,IF(Eingabe!I917="x",libCalc!C917,"")))</f>
        <v>0.23800000000000002</v>
      </c>
      <c r="AB917" s="5">
        <f>IF(AA917="","",AA917*M917)</f>
        <v>0.64736000000000005</v>
      </c>
      <c r="AC917" s="10">
        <f>IF(AA917="","",N917*1000/(AA917*1000000))</f>
        <v>21.008403361344534</v>
      </c>
      <c r="AD917" s="11">
        <f>IF(AB917="","",MAX(Z917,W917)/AB917)</f>
        <v>1600.0988630746417</v>
      </c>
      <c r="AE917" s="8">
        <f ca="1">IF(N917="","",IF(LOOKUP(YEAR(C917),Teuerung!$A$4:$A$29,Teuerung!$D$4:$D$29)="",0,LOOKUP(YEAR(C917),Teuerung!$A$4:$A$29,Teuerung!$D$4:$D$29)))</f>
        <v>0.29999999999999999</v>
      </c>
      <c r="AF917" s="7">
        <f t="shared" ca="1" si="20"/>
        <v>4143.3600000000006</v>
      </c>
      <c r="AG917" s="2"/>
      <c r="AH917" s="1"/>
      <c r="AI917" s="1"/>
    </row>
    <row r="918">
      <c r="A918" s="2"/>
      <c r="B918" s="2"/>
      <c r="C918" s="3">
        <v>41134</v>
      </c>
      <c r="D918" s="1"/>
      <c r="E918" s="4" t="s">
        <v>51</v>
      </c>
      <c r="H918" s="4" t="s">
        <v>51</v>
      </c>
      <c r="K918" s="6">
        <v>0.40000000000000002</v>
      </c>
      <c r="L918" s="6">
        <v>0.59999999999999998</v>
      </c>
      <c r="M918" s="6">
        <v>2.7200000000000002</v>
      </c>
      <c r="N918" s="7">
        <v>5500</v>
      </c>
      <c r="P918" s="1">
        <v>4</v>
      </c>
      <c r="Q918" s="2" t="s">
        <v>56</v>
      </c>
      <c r="R918" s="4" t="s">
        <v>51</v>
      </c>
      <c r="T918" s="7">
        <v>825</v>
      </c>
      <c r="U918" s="8">
        <v>0.20000000000000001</v>
      </c>
      <c r="W918" s="7">
        <f>IF(R918="","",(T918*(1-U918)*(1+AE918))+V918)</f>
        <v>858</v>
      </c>
      <c r="Z918" s="9" t="str">
        <f>IF(S918="","",(X918*(1-Y918)*(1+AE918)))</f>
        <v/>
      </c>
      <c r="AA918" s="64">
        <f>IF(Eingabe!G918="x",libCalc!A918,IF(Eingabe!H918="x",libCalc!B918,IF(Eingabe!I918="x",libCalc!C918,"")))</f>
        <v>0.23999999999999999</v>
      </c>
      <c r="AB918" s="5">
        <f>IF(AA918="","",AA918*M918)</f>
        <v>0.65280000000000005</v>
      </c>
      <c r="AC918" s="10">
        <f>IF(AA918="","",N918*1000/(AA918*1000000))</f>
        <v>22.916666666666668</v>
      </c>
      <c r="AD918" s="11">
        <f>IF(AB918="","",MAX(Z918,W918)/AB918)</f>
        <v>1314.3382352941176</v>
      </c>
      <c r="AE918" s="8">
        <f ca="1">IF(N918="","",IF(LOOKUP(YEAR(C918),Teuerung!$A$4:$A$29,Teuerung!$D$4:$D$29)="",0,LOOKUP(YEAR(C918),Teuerung!$A$4:$A$29,Teuerung!$D$4:$D$29)))</f>
        <v>0.29999999999999999</v>
      </c>
      <c r="AF918" s="7">
        <f t="shared" ca="1" si="20"/>
        <v>3432</v>
      </c>
      <c r="AG918" s="2"/>
      <c r="AH918" s="1"/>
      <c r="AI918" s="1"/>
    </row>
    <row r="919">
      <c r="A919" s="2"/>
      <c r="B919" s="2"/>
      <c r="C919" s="3">
        <v>41134</v>
      </c>
      <c r="D919" s="1"/>
      <c r="E919" s="4" t="s">
        <v>51</v>
      </c>
      <c r="H919" s="4" t="s">
        <v>51</v>
      </c>
      <c r="K919" s="6">
        <v>0.28000000000000003</v>
      </c>
      <c r="L919" s="6">
        <v>0.84999999999999998</v>
      </c>
      <c r="M919" s="6">
        <v>2.7200000000000002</v>
      </c>
      <c r="N919" s="7">
        <v>4200</v>
      </c>
      <c r="P919" s="1">
        <v>4</v>
      </c>
      <c r="Q919" s="2" t="s">
        <v>56</v>
      </c>
      <c r="R919" s="4" t="s">
        <v>51</v>
      </c>
      <c r="T919" s="7">
        <v>832</v>
      </c>
      <c r="U919" s="8">
        <v>0.20000000000000001</v>
      </c>
      <c r="W919" s="7">
        <f>IF(R919="","",(T919*(1-U919)*(1+AE919))+V919)</f>
        <v>865.28000000000009</v>
      </c>
      <c r="Z919" s="9" t="str">
        <f>IF(S919="","",(X919*(1-Y919)*(1+AE919)))</f>
        <v/>
      </c>
      <c r="AA919" s="64">
        <f>IF(Eingabe!G919="x",libCalc!A919,IF(Eingabe!H919="x",libCalc!B919,IF(Eingabe!I919="x",libCalc!C919,"")))</f>
        <v>0.23800000000000002</v>
      </c>
      <c r="AB919" s="5">
        <f>IF(AA919="","",AA919*M919)</f>
        <v>0.64736000000000005</v>
      </c>
      <c r="AC919" s="10">
        <f>IF(AA919="","",N919*1000/(AA919*1000000))</f>
        <v>17.647058823529409</v>
      </c>
      <c r="AD919" s="11">
        <f>IF(AB919="","",MAX(Z919,W919)/AB919)</f>
        <v>1336.6287691547207</v>
      </c>
      <c r="AE919" s="8">
        <f ca="1">IF(N919="","",IF(LOOKUP(YEAR(C919),Teuerung!$A$4:$A$29,Teuerung!$D$4:$D$29)="",0,LOOKUP(YEAR(C919),Teuerung!$A$4:$A$29,Teuerung!$D$4:$D$29)))</f>
        <v>0.29999999999999999</v>
      </c>
      <c r="AF919" s="7">
        <f t="shared" ca="1" si="20"/>
        <v>3461.1200000000003</v>
      </c>
      <c r="AG919" s="2"/>
      <c r="AH919" s="1"/>
      <c r="AI919" s="1"/>
    </row>
    <row r="920">
      <c r="A920" s="2"/>
      <c r="B920" s="2"/>
      <c r="C920" s="3">
        <v>41134</v>
      </c>
      <c r="D920" s="1"/>
      <c r="E920" s="4" t="s">
        <v>51</v>
      </c>
      <c r="H920" s="4" t="s">
        <v>51</v>
      </c>
      <c r="K920" s="6">
        <v>0.40000000000000002</v>
      </c>
      <c r="L920" s="6">
        <v>0.59999999999999998</v>
      </c>
      <c r="M920" s="6">
        <v>2.7200000000000002</v>
      </c>
      <c r="N920" s="7">
        <v>5500</v>
      </c>
      <c r="P920" s="1">
        <v>4</v>
      </c>
      <c r="Q920" s="2" t="s">
        <v>56</v>
      </c>
      <c r="R920" s="4" t="s">
        <v>51</v>
      </c>
      <c r="T920" s="7">
        <v>825</v>
      </c>
      <c r="U920" s="8">
        <v>0.20000000000000001</v>
      </c>
      <c r="W920" s="7">
        <f>IF(R920="","",(T920*(1-U920)*(1+AE920))+V920)</f>
        <v>858</v>
      </c>
      <c r="Z920" s="9" t="str">
        <f>IF(S920="","",(X920*(1-Y920)*(1+AE920)))</f>
        <v/>
      </c>
      <c r="AA920" s="64">
        <f>IF(Eingabe!G920="x",libCalc!A920,IF(Eingabe!H920="x",libCalc!B920,IF(Eingabe!I920="x",libCalc!C920,"")))</f>
        <v>0.23999999999999999</v>
      </c>
      <c r="AB920" s="5">
        <f>IF(AA920="","",AA920*M920)</f>
        <v>0.65280000000000005</v>
      </c>
      <c r="AC920" s="10">
        <f>IF(AA920="","",N920*1000/(AA920*1000000))</f>
        <v>22.916666666666668</v>
      </c>
      <c r="AD920" s="11">
        <f>IF(AB920="","",MAX(Z920,W920)/AB920)</f>
        <v>1314.3382352941176</v>
      </c>
      <c r="AE920" s="8">
        <f ca="1">IF(N920="","",IF(LOOKUP(YEAR(C920),Teuerung!$A$4:$A$29,Teuerung!$D$4:$D$29)="",0,LOOKUP(YEAR(C920),Teuerung!$A$4:$A$29,Teuerung!$D$4:$D$29)))</f>
        <v>0.29999999999999999</v>
      </c>
      <c r="AF920" s="7">
        <f t="shared" ca="1" si="20"/>
        <v>3432</v>
      </c>
      <c r="AG920" s="2"/>
      <c r="AH920" s="1"/>
      <c r="AI920" s="1"/>
    </row>
    <row r="921">
      <c r="A921" s="2"/>
      <c r="B921" s="2"/>
      <c r="C921" s="3">
        <v>41134</v>
      </c>
      <c r="D921" s="1"/>
      <c r="E921" s="4" t="s">
        <v>51</v>
      </c>
      <c r="H921" s="4" t="s">
        <v>51</v>
      </c>
      <c r="K921" s="6">
        <v>0.28000000000000003</v>
      </c>
      <c r="L921" s="6">
        <v>0.84999999999999998</v>
      </c>
      <c r="M921" s="6">
        <v>2.7200000000000002</v>
      </c>
      <c r="N921" s="7">
        <v>4200</v>
      </c>
      <c r="P921" s="1">
        <v>4</v>
      </c>
      <c r="Q921" s="2" t="s">
        <v>56</v>
      </c>
      <c r="R921" s="4" t="s">
        <v>51</v>
      </c>
      <c r="T921" s="7">
        <v>832</v>
      </c>
      <c r="U921" s="8">
        <v>0.20000000000000001</v>
      </c>
      <c r="W921" s="7">
        <f>IF(R921="","",(T921*(1-U921)*(1+AE921))+V921)</f>
        <v>865.28000000000009</v>
      </c>
      <c r="Z921" s="9" t="str">
        <f>IF(S921="","",(X921*(1-Y921)*(1+AE921)))</f>
        <v/>
      </c>
      <c r="AA921" s="64">
        <f>IF(Eingabe!G921="x",libCalc!A921,IF(Eingabe!H921="x",libCalc!B921,IF(Eingabe!I921="x",libCalc!C921,"")))</f>
        <v>0.23800000000000002</v>
      </c>
      <c r="AB921" s="5">
        <f>IF(AA921="","",AA921*M921)</f>
        <v>0.64736000000000005</v>
      </c>
      <c r="AC921" s="10">
        <f>IF(AA921="","",N921*1000/(AA921*1000000))</f>
        <v>17.647058823529409</v>
      </c>
      <c r="AD921" s="11">
        <f>IF(AB921="","",MAX(Z921,W921)/AB921)</f>
        <v>1336.6287691547207</v>
      </c>
      <c r="AE921" s="8">
        <f ca="1">IF(N921="","",IF(LOOKUP(YEAR(C921),Teuerung!$A$4:$A$29,Teuerung!$D$4:$D$29)="",0,LOOKUP(YEAR(C921),Teuerung!$A$4:$A$29,Teuerung!$D$4:$D$29)))</f>
        <v>0.29999999999999999</v>
      </c>
      <c r="AF921" s="7">
        <f t="shared" ca="1" si="20"/>
        <v>3461.1200000000003</v>
      </c>
      <c r="AG921" s="2"/>
      <c r="AH921" s="1"/>
      <c r="AI921" s="1"/>
    </row>
    <row r="922">
      <c r="A922" s="2"/>
      <c r="B922" s="2"/>
      <c r="C922" s="3">
        <v>41134</v>
      </c>
      <c r="D922" s="1"/>
      <c r="E922" s="4" t="s">
        <v>51</v>
      </c>
      <c r="H922" s="4" t="s">
        <v>51</v>
      </c>
      <c r="K922" s="6">
        <v>0.40000000000000002</v>
      </c>
      <c r="L922" s="6">
        <v>0.59999999999999998</v>
      </c>
      <c r="M922" s="6">
        <v>2.7200000000000002</v>
      </c>
      <c r="N922" s="7">
        <v>5500</v>
      </c>
      <c r="P922" s="1">
        <v>4</v>
      </c>
      <c r="Q922" s="2" t="s">
        <v>56</v>
      </c>
      <c r="R922" s="4" t="s">
        <v>51</v>
      </c>
      <c r="T922" s="7">
        <v>989</v>
      </c>
      <c r="U922" s="8">
        <v>0.20000000000000001</v>
      </c>
      <c r="W922" s="7">
        <f>IF(R922="","",(T922*(1-U922)*(1+AE922))+V922)</f>
        <v>1028.5600000000002</v>
      </c>
      <c r="Z922" s="9" t="str">
        <f>IF(S922="","",(X922*(1-Y922)*(1+AE922)))</f>
        <v/>
      </c>
      <c r="AA922" s="64">
        <f>IF(Eingabe!G922="x",libCalc!A922,IF(Eingabe!H922="x",libCalc!B922,IF(Eingabe!I922="x",libCalc!C922,"")))</f>
        <v>0.23999999999999999</v>
      </c>
      <c r="AB922" s="5">
        <f>IF(AA922="","",AA922*M922)</f>
        <v>0.65280000000000005</v>
      </c>
      <c r="AC922" s="10">
        <f>IF(AA922="","",N922*1000/(AA922*1000000))</f>
        <v>22.916666666666668</v>
      </c>
      <c r="AD922" s="11">
        <f>IF(AB922="","",MAX(Z922,W922)/AB922)</f>
        <v>1575.6127450980393</v>
      </c>
      <c r="AE922" s="8">
        <f ca="1">IF(N922="","",IF(LOOKUP(YEAR(C922),Teuerung!$A$4:$A$29,Teuerung!$D$4:$D$29)="",0,LOOKUP(YEAR(C922),Teuerung!$A$4:$A$29,Teuerung!$D$4:$D$29)))</f>
        <v>0.29999999999999999</v>
      </c>
      <c r="AF922" s="7">
        <f t="shared" ca="1" si="20"/>
        <v>4114.2400000000007</v>
      </c>
      <c r="AG922" s="2"/>
      <c r="AH922" s="1"/>
      <c r="AI922" s="1"/>
    </row>
    <row r="923">
      <c r="A923" s="2"/>
      <c r="B923" s="2"/>
      <c r="C923" s="3">
        <v>41134</v>
      </c>
      <c r="D923" s="1"/>
      <c r="E923" s="4" t="s">
        <v>51</v>
      </c>
      <c r="H923" s="4" t="s">
        <v>51</v>
      </c>
      <c r="K923" s="6">
        <v>0.28000000000000003</v>
      </c>
      <c r="L923" s="6">
        <v>0.84999999999999998</v>
      </c>
      <c r="M923" s="6">
        <v>2.7200000000000002</v>
      </c>
      <c r="N923" s="7">
        <v>4200</v>
      </c>
      <c r="P923" s="1">
        <v>4</v>
      </c>
      <c r="Q923" s="2" t="s">
        <v>56</v>
      </c>
      <c r="R923" s="4" t="s">
        <v>51</v>
      </c>
      <c r="T923" s="7">
        <v>996</v>
      </c>
      <c r="U923" s="8">
        <v>0.20000000000000001</v>
      </c>
      <c r="W923" s="7">
        <f>IF(R923="","",(T923*(1-U923)*(1+AE923))+V923)</f>
        <v>1035.8400000000001</v>
      </c>
      <c r="Z923" s="9" t="str">
        <f>IF(S923="","",(X923*(1-Y923)*(1+AE923)))</f>
        <v/>
      </c>
      <c r="AA923" s="64">
        <f>IF(Eingabe!G923="x",libCalc!A923,IF(Eingabe!H923="x",libCalc!B923,IF(Eingabe!I923="x",libCalc!C923,"")))</f>
        <v>0.23800000000000002</v>
      </c>
      <c r="AB923" s="5">
        <f>IF(AA923="","",AA923*M923)</f>
        <v>0.64736000000000005</v>
      </c>
      <c r="AC923" s="10">
        <f>IF(AA923="","",N923*1000/(AA923*1000000))</f>
        <v>17.647058823529409</v>
      </c>
      <c r="AD923" s="11">
        <f>IF(AB923="","",MAX(Z923,W923)/AB923)</f>
        <v>1600.0988630746417</v>
      </c>
      <c r="AE923" s="8">
        <f ca="1">IF(N923="","",IF(LOOKUP(YEAR(C923),Teuerung!$A$4:$A$29,Teuerung!$D$4:$D$29)="",0,LOOKUP(YEAR(C923),Teuerung!$A$4:$A$29,Teuerung!$D$4:$D$29)))</f>
        <v>0.29999999999999999</v>
      </c>
      <c r="AF923" s="7">
        <f t="shared" ca="1" si="20"/>
        <v>4143.3600000000006</v>
      </c>
      <c r="AG923" s="2"/>
      <c r="AH923" s="1"/>
      <c r="AI923" s="1"/>
    </row>
    <row r="924">
      <c r="A924" s="2"/>
      <c r="B924" s="2"/>
      <c r="C924" s="3">
        <v>41134</v>
      </c>
      <c r="D924" s="1"/>
      <c r="E924" s="4" t="s">
        <v>51</v>
      </c>
      <c r="H924" s="4" t="s">
        <v>51</v>
      </c>
      <c r="K924" s="6">
        <v>0.40000000000000002</v>
      </c>
      <c r="L924" s="6">
        <v>0.59999999999999998</v>
      </c>
      <c r="M924" s="6">
        <v>2.7200000000000002</v>
      </c>
      <c r="N924" s="7">
        <v>4100</v>
      </c>
      <c r="P924" s="1">
        <v>4</v>
      </c>
      <c r="Q924" s="2" t="s">
        <v>56</v>
      </c>
      <c r="R924" s="4" t="s">
        <v>51</v>
      </c>
      <c r="T924" s="7">
        <v>825</v>
      </c>
      <c r="U924" s="8">
        <v>0.20000000000000001</v>
      </c>
      <c r="W924" s="7">
        <f>IF(R924="","",(T924*(1-U924)*(1+AE924))+V924)</f>
        <v>858</v>
      </c>
      <c r="Z924" s="9" t="str">
        <f>IF(S924="","",(X924*(1-Y924)*(1+AE924)))</f>
        <v/>
      </c>
      <c r="AA924" s="64">
        <f>IF(Eingabe!G924="x",libCalc!A924,IF(Eingabe!H924="x",libCalc!B924,IF(Eingabe!I924="x",libCalc!C924,"")))</f>
        <v>0.23999999999999999</v>
      </c>
      <c r="AB924" s="5">
        <f>IF(AA924="","",AA924*M924)</f>
        <v>0.65280000000000005</v>
      </c>
      <c r="AC924" s="10">
        <f>IF(AA924="","",N924*1000/(AA924*1000000))</f>
        <v>17.083333333333332</v>
      </c>
      <c r="AD924" s="11">
        <f>IF(AB924="","",MAX(Z924,W924)/AB924)</f>
        <v>1314.3382352941176</v>
      </c>
      <c r="AE924" s="8">
        <f ca="1">IF(N924="","",IF(LOOKUP(YEAR(C924),Teuerung!$A$4:$A$29,Teuerung!$D$4:$D$29)="",0,LOOKUP(YEAR(C924),Teuerung!$A$4:$A$29,Teuerung!$D$4:$D$29)))</f>
        <v>0.29999999999999999</v>
      </c>
      <c r="AF924" s="7">
        <f t="shared" ca="1" si="20"/>
        <v>3432</v>
      </c>
      <c r="AG924" s="2"/>
      <c r="AH924" s="1"/>
      <c r="AI924" s="1"/>
    </row>
    <row r="925">
      <c r="A925" s="2"/>
      <c r="B925" s="2"/>
      <c r="C925" s="3">
        <v>41134</v>
      </c>
      <c r="D925" s="1"/>
      <c r="E925" s="4" t="s">
        <v>51</v>
      </c>
      <c r="H925" s="4" t="s">
        <v>51</v>
      </c>
      <c r="K925" s="6">
        <v>0.28000000000000003</v>
      </c>
      <c r="L925" s="6">
        <v>0.84999999999999998</v>
      </c>
      <c r="M925" s="6">
        <v>2.7200000000000002</v>
      </c>
      <c r="N925" s="7">
        <v>3300</v>
      </c>
      <c r="P925" s="1">
        <v>4</v>
      </c>
      <c r="Q925" s="2" t="s">
        <v>56</v>
      </c>
      <c r="R925" s="4" t="s">
        <v>51</v>
      </c>
      <c r="T925" s="7">
        <v>832</v>
      </c>
      <c r="U925" s="8">
        <v>0.20000000000000001</v>
      </c>
      <c r="W925" s="7">
        <f>IF(R925="","",(T925*(1-U925)*(1+AE925))+V925)</f>
        <v>865.28000000000009</v>
      </c>
      <c r="Z925" s="9" t="str">
        <f>IF(S925="","",(X925*(1-Y925)*(1+AE925)))</f>
        <v/>
      </c>
      <c r="AA925" s="64">
        <f>IF(Eingabe!G925="x",libCalc!A925,IF(Eingabe!H925="x",libCalc!B925,IF(Eingabe!I925="x",libCalc!C925,"")))</f>
        <v>0.23800000000000002</v>
      </c>
      <c r="AB925" s="5">
        <f>IF(AA925="","",AA925*M925)</f>
        <v>0.64736000000000005</v>
      </c>
      <c r="AC925" s="10">
        <f>IF(AA925="","",N925*1000/(AA925*1000000))</f>
        <v>13.865546218487394</v>
      </c>
      <c r="AD925" s="11">
        <f>IF(AB925="","",MAX(Z925,W925)/AB925)</f>
        <v>1336.6287691547207</v>
      </c>
      <c r="AE925" s="8">
        <f ca="1">IF(N925="","",IF(LOOKUP(YEAR(C925),Teuerung!$A$4:$A$29,Teuerung!$D$4:$D$29)="",0,LOOKUP(YEAR(C925),Teuerung!$A$4:$A$29,Teuerung!$D$4:$D$29)))</f>
        <v>0.29999999999999999</v>
      </c>
      <c r="AF925" s="7">
        <f t="shared" ca="1" si="20"/>
        <v>3461.1200000000003</v>
      </c>
      <c r="AG925" s="2"/>
      <c r="AH925" s="1"/>
      <c r="AI925" s="1"/>
    </row>
    <row r="926">
      <c r="A926" s="2"/>
      <c r="B926" s="2"/>
      <c r="C926" s="3">
        <v>41134</v>
      </c>
      <c r="D926" s="1"/>
      <c r="E926" s="4" t="s">
        <v>51</v>
      </c>
      <c r="H926" s="4" t="s">
        <v>51</v>
      </c>
      <c r="K926" s="6">
        <v>0.40000000000000002</v>
      </c>
      <c r="L926" s="6">
        <v>0.59999999999999998</v>
      </c>
      <c r="M926" s="6">
        <v>2.7200000000000002</v>
      </c>
      <c r="N926" s="7">
        <v>4100</v>
      </c>
      <c r="P926" s="1">
        <v>4</v>
      </c>
      <c r="Q926" s="2" t="s">
        <v>56</v>
      </c>
      <c r="R926" s="4" t="s">
        <v>51</v>
      </c>
      <c r="T926" s="7">
        <v>734</v>
      </c>
      <c r="U926" s="8">
        <v>0.20000000000000001</v>
      </c>
      <c r="W926" s="7">
        <f>IF(R926="","",(T926*(1-U926)*(1+AE926))+V926)</f>
        <v>763.36000000000013</v>
      </c>
      <c r="Z926" s="9" t="str">
        <f>IF(S926="","",(X926*(1-Y926)*(1+AE926)))</f>
        <v/>
      </c>
      <c r="AA926" s="64">
        <f>IF(Eingabe!G926="x",libCalc!A926,IF(Eingabe!H926="x",libCalc!B926,IF(Eingabe!I926="x",libCalc!C926,"")))</f>
        <v>0.23999999999999999</v>
      </c>
      <c r="AB926" s="5">
        <f>IF(AA926="","",AA926*M926)</f>
        <v>0.65280000000000005</v>
      </c>
      <c r="AC926" s="10">
        <f>IF(AA926="","",N926*1000/(AA926*1000000))</f>
        <v>17.083333333333332</v>
      </c>
      <c r="AD926" s="11">
        <f>IF(AB926="","",MAX(Z926,W926)/AB926)</f>
        <v>1169.3627450980393</v>
      </c>
      <c r="AE926" s="8">
        <f ca="1">IF(N926="","",IF(LOOKUP(YEAR(C926),Teuerung!$A$4:$A$29,Teuerung!$D$4:$D$29)="",0,LOOKUP(YEAR(C926),Teuerung!$A$4:$A$29,Teuerung!$D$4:$D$29)))</f>
        <v>0.29999999999999999</v>
      </c>
      <c r="AF926" s="7">
        <f t="shared" ca="1" si="20"/>
        <v>3053.4400000000005</v>
      </c>
      <c r="AG926" s="2"/>
      <c r="AH926" s="1"/>
      <c r="AI926" s="1"/>
    </row>
    <row r="927">
      <c r="A927" s="2"/>
      <c r="B927" s="2"/>
      <c r="C927" s="3">
        <v>41134</v>
      </c>
      <c r="D927" s="1"/>
      <c r="E927" s="4" t="s">
        <v>51</v>
      </c>
      <c r="H927" s="4" t="s">
        <v>51</v>
      </c>
      <c r="K927" s="6">
        <v>0.28000000000000003</v>
      </c>
      <c r="L927" s="6">
        <v>0.84999999999999998</v>
      </c>
      <c r="M927" s="6">
        <v>2.7200000000000002</v>
      </c>
      <c r="N927" s="7">
        <v>3300</v>
      </c>
      <c r="P927" s="1">
        <v>4</v>
      </c>
      <c r="Q927" s="2" t="s">
        <v>56</v>
      </c>
      <c r="R927" s="4" t="s">
        <v>51</v>
      </c>
      <c r="T927" s="7">
        <v>742</v>
      </c>
      <c r="U927" s="8">
        <v>0.20000000000000001</v>
      </c>
      <c r="W927" s="7">
        <f>IF(R927="","",(T927*(1-U927)*(1+AE927))+V927)</f>
        <v>771.68000000000006</v>
      </c>
      <c r="Z927" s="9" t="str">
        <f>IF(S927="","",(X927*(1-Y927)*(1+AE927)))</f>
        <v/>
      </c>
      <c r="AA927" s="64">
        <f>IF(Eingabe!G927="x",libCalc!A927,IF(Eingabe!H927="x",libCalc!B927,IF(Eingabe!I927="x",libCalc!C927,"")))</f>
        <v>0.23800000000000002</v>
      </c>
      <c r="AB927" s="5">
        <f>IF(AA927="","",AA927*M927)</f>
        <v>0.64736000000000005</v>
      </c>
      <c r="AC927" s="10">
        <f>IF(AA927="","",N927*1000/(AA927*1000000))</f>
        <v>13.865546218487394</v>
      </c>
      <c r="AD927" s="11">
        <f>IF(AB927="","",MAX(Z927,W927)/AB927)</f>
        <v>1192.0415224913495</v>
      </c>
      <c r="AE927" s="8">
        <f ca="1">IF(N927="","",IF(LOOKUP(YEAR(C927),Teuerung!$A$4:$A$29,Teuerung!$D$4:$D$29)="",0,LOOKUP(YEAR(C927),Teuerung!$A$4:$A$29,Teuerung!$D$4:$D$29)))</f>
        <v>0.29999999999999999</v>
      </c>
      <c r="AF927" s="7">
        <f t="shared" ca="1" si="20"/>
        <v>3086.7200000000003</v>
      </c>
      <c r="AG927" s="2"/>
      <c r="AH927" s="1"/>
      <c r="AI927" s="1"/>
    </row>
    <row r="928">
      <c r="A928" s="2"/>
      <c r="B928" s="2"/>
      <c r="C928" s="3">
        <v>41134</v>
      </c>
      <c r="D928" s="1"/>
      <c r="E928" s="4" t="s">
        <v>51</v>
      </c>
      <c r="H928" s="4" t="s">
        <v>51</v>
      </c>
      <c r="K928" s="6">
        <v>0.40000000000000002</v>
      </c>
      <c r="L928" s="6">
        <v>0.59999999999999998</v>
      </c>
      <c r="M928" s="6">
        <v>2.7200000000000002</v>
      </c>
      <c r="N928" s="7">
        <v>4100</v>
      </c>
      <c r="P928" s="1">
        <v>4</v>
      </c>
      <c r="Q928" s="2" t="s">
        <v>56</v>
      </c>
      <c r="R928" s="4" t="s">
        <v>51</v>
      </c>
      <c r="T928" s="7">
        <v>806</v>
      </c>
      <c r="U928" s="8">
        <v>0.20000000000000001</v>
      </c>
      <c r="W928" s="7">
        <f>IF(R928="","",(T928*(1-U928)*(1+AE928))+V928)</f>
        <v>838.24000000000012</v>
      </c>
      <c r="Z928" s="9" t="str">
        <f>IF(S928="","",(X928*(1-Y928)*(1+AE928)))</f>
        <v/>
      </c>
      <c r="AA928" s="64">
        <f>IF(Eingabe!G928="x",libCalc!A928,IF(Eingabe!H928="x",libCalc!B928,IF(Eingabe!I928="x",libCalc!C928,"")))</f>
        <v>0.23999999999999999</v>
      </c>
      <c r="AB928" s="5">
        <f>IF(AA928="","",AA928*M928)</f>
        <v>0.65280000000000005</v>
      </c>
      <c r="AC928" s="10">
        <f>IF(AA928="","",N928*1000/(AA928*1000000))</f>
        <v>17.083333333333332</v>
      </c>
      <c r="AD928" s="11">
        <f>IF(AB928="","",MAX(Z928,W928)/AB928)</f>
        <v>1284.0686274509806</v>
      </c>
      <c r="AE928" s="8">
        <f ca="1">IF(N928="","",IF(LOOKUP(YEAR(C928),Teuerung!$A$4:$A$29,Teuerung!$D$4:$D$29)="",0,LOOKUP(YEAR(C928),Teuerung!$A$4:$A$29,Teuerung!$D$4:$D$29)))</f>
        <v>0.29999999999999999</v>
      </c>
      <c r="AF928" s="7">
        <f t="shared" ca="1" si="20"/>
        <v>3352.9600000000005</v>
      </c>
      <c r="AG928" s="2"/>
      <c r="AH928" s="1"/>
      <c r="AI928" s="1"/>
    </row>
    <row r="929">
      <c r="A929" s="2"/>
      <c r="B929" s="2"/>
      <c r="C929" s="3">
        <v>41134</v>
      </c>
      <c r="D929" s="1"/>
      <c r="E929" s="4" t="s">
        <v>51</v>
      </c>
      <c r="H929" s="4" t="s">
        <v>51</v>
      </c>
      <c r="K929" s="6">
        <v>0.28000000000000003</v>
      </c>
      <c r="L929" s="6">
        <v>0.84999999999999998</v>
      </c>
      <c r="M929" s="6">
        <v>2.7200000000000002</v>
      </c>
      <c r="N929" s="7">
        <v>3300</v>
      </c>
      <c r="P929" s="1">
        <v>4</v>
      </c>
      <c r="Q929" s="2" t="s">
        <v>56</v>
      </c>
      <c r="R929" s="4" t="s">
        <v>51</v>
      </c>
      <c r="T929" s="7">
        <v>817</v>
      </c>
      <c r="U929" s="8">
        <v>0.20000000000000001</v>
      </c>
      <c r="W929" s="7">
        <f>IF(R929="","",(T929*(1-U929)*(1+AE929))+V929)</f>
        <v>849.68000000000006</v>
      </c>
      <c r="Z929" s="9" t="str">
        <f>IF(S929="","",(X929*(1-Y929)*(1+AE929)))</f>
        <v/>
      </c>
      <c r="AA929" s="64">
        <f>IF(Eingabe!G929="x",libCalc!A929,IF(Eingabe!H929="x",libCalc!B929,IF(Eingabe!I929="x",libCalc!C929,"")))</f>
        <v>0.23800000000000002</v>
      </c>
      <c r="AB929" s="5">
        <f>IF(AA929="","",AA929*M929)</f>
        <v>0.64736000000000005</v>
      </c>
      <c r="AC929" s="10">
        <f>IF(AA929="","",N929*1000/(AA929*1000000))</f>
        <v>13.865546218487394</v>
      </c>
      <c r="AD929" s="11">
        <f>IF(AB929="","",MAX(Z929,W929)/AB929)</f>
        <v>1312.5308947108256</v>
      </c>
      <c r="AE929" s="8">
        <f ca="1">IF(N929="","",IF(LOOKUP(YEAR(C929),Teuerung!$A$4:$A$29,Teuerung!$D$4:$D$29)="",0,LOOKUP(YEAR(C929),Teuerung!$A$4:$A$29,Teuerung!$D$4:$D$29)))</f>
        <v>0.29999999999999999</v>
      </c>
      <c r="AF929" s="7">
        <f t="shared" ca="1" si="20"/>
        <v>3398.7200000000003</v>
      </c>
      <c r="AG929" s="2"/>
      <c r="AH929" s="1"/>
      <c r="AI929" s="1"/>
    </row>
    <row r="930">
      <c r="A930" s="2"/>
      <c r="B930" s="2"/>
      <c r="C930" s="3">
        <v>41134</v>
      </c>
      <c r="D930" s="1"/>
      <c r="E930" s="4" t="s">
        <v>51</v>
      </c>
      <c r="H930" s="4" t="s">
        <v>51</v>
      </c>
      <c r="K930" s="6">
        <v>0.40000000000000002</v>
      </c>
      <c r="L930" s="6">
        <v>0.59999999999999998</v>
      </c>
      <c r="M930" s="6">
        <v>2.7200000000000002</v>
      </c>
      <c r="N930" s="7">
        <v>2800</v>
      </c>
      <c r="P930" s="1">
        <v>4</v>
      </c>
      <c r="Q930" s="2" t="s">
        <v>56</v>
      </c>
      <c r="R930" s="4" t="s">
        <v>51</v>
      </c>
      <c r="T930" s="7">
        <v>642</v>
      </c>
      <c r="U930" s="8">
        <v>0.20000000000000001</v>
      </c>
      <c r="W930" s="7">
        <f>IF(R930="","",(T930*(1-U930)*(1+AE930))+V930)</f>
        <v>667.68000000000006</v>
      </c>
      <c r="Z930" s="9" t="str">
        <f>IF(S930="","",(X930*(1-Y930)*(1+AE930)))</f>
        <v/>
      </c>
      <c r="AA930" s="64">
        <f>IF(Eingabe!G930="x",libCalc!A930,IF(Eingabe!H930="x",libCalc!B930,IF(Eingabe!I930="x",libCalc!C930,"")))</f>
        <v>0.23999999999999999</v>
      </c>
      <c r="AB930" s="5">
        <f>IF(AA930="","",AA930*M930)</f>
        <v>0.65280000000000005</v>
      </c>
      <c r="AC930" s="10">
        <f>IF(AA930="","",N930*1000/(AA930*1000000))</f>
        <v>11.666666666666666</v>
      </c>
      <c r="AD930" s="11">
        <f>IF(AB930="","",MAX(Z930,W930)/AB930)</f>
        <v>1022.7941176470589</v>
      </c>
      <c r="AE930" s="8">
        <f ca="1">IF(N930="","",IF(LOOKUP(YEAR(C930),Teuerung!$A$4:$A$29,Teuerung!$D$4:$D$29)="",0,LOOKUP(YEAR(C930),Teuerung!$A$4:$A$29,Teuerung!$D$4:$D$29)))</f>
        <v>0.29999999999999999</v>
      </c>
      <c r="AF930" s="7">
        <f t="shared" ca="1" si="20"/>
        <v>2670.7200000000003</v>
      </c>
      <c r="AG930" s="2"/>
      <c r="AH930" s="1"/>
      <c r="AI930" s="1"/>
    </row>
    <row r="931">
      <c r="A931" s="2"/>
      <c r="B931" s="2"/>
      <c r="C931" s="3">
        <v>41134</v>
      </c>
      <c r="D931" s="1"/>
      <c r="E931" s="4" t="s">
        <v>51</v>
      </c>
      <c r="H931" s="4" t="s">
        <v>51</v>
      </c>
      <c r="K931" s="6">
        <v>0.28000000000000003</v>
      </c>
      <c r="L931" s="6">
        <v>0.84999999999999998</v>
      </c>
      <c r="M931" s="6">
        <v>2.7200000000000002</v>
      </c>
      <c r="N931" s="7">
        <v>2400</v>
      </c>
      <c r="P931" s="1">
        <v>4</v>
      </c>
      <c r="Q931" s="2" t="s">
        <v>56</v>
      </c>
      <c r="R931" s="4" t="s">
        <v>51</v>
      </c>
      <c r="T931" s="7">
        <v>653</v>
      </c>
      <c r="U931" s="8">
        <v>0.20000000000000001</v>
      </c>
      <c r="W931" s="7">
        <f>IF(R931="","",(T931*(1-U931)*(1+AE931))+V931)</f>
        <v>679.12</v>
      </c>
      <c r="Z931" s="9" t="str">
        <f>IF(S931="","",(X931*(1-Y931)*(1+AE931)))</f>
        <v/>
      </c>
      <c r="AA931" s="64">
        <f>IF(Eingabe!G931="x",libCalc!A931,IF(Eingabe!H931="x",libCalc!B931,IF(Eingabe!I931="x",libCalc!C931,"")))</f>
        <v>0.23800000000000002</v>
      </c>
      <c r="AB931" s="5">
        <f>IF(AA931="","",AA931*M931)</f>
        <v>0.64736000000000005</v>
      </c>
      <c r="AC931" s="10">
        <f>IF(AA931="","",N931*1000/(AA931*1000000))</f>
        <v>10.084033613445376</v>
      </c>
      <c r="AD931" s="11">
        <f>IF(AB931="","",MAX(Z931,W931)/AB931)</f>
        <v>1049.0608007909045</v>
      </c>
      <c r="AE931" s="8">
        <f ca="1">IF(N931="","",IF(LOOKUP(YEAR(C931),Teuerung!$A$4:$A$29,Teuerung!$D$4:$D$29)="",0,LOOKUP(YEAR(C931),Teuerung!$A$4:$A$29,Teuerung!$D$4:$D$29)))</f>
        <v>0.29999999999999999</v>
      </c>
      <c r="AF931" s="7">
        <f t="shared" ca="1" si="20"/>
        <v>2716.48</v>
      </c>
      <c r="AG931" s="2"/>
      <c r="AH931" s="1"/>
      <c r="AI931" s="1"/>
    </row>
    <row r="932">
      <c r="A932" s="2"/>
      <c r="B932" s="2"/>
      <c r="C932" s="3">
        <v>41134</v>
      </c>
      <c r="D932" s="1"/>
      <c r="E932" s="4" t="s">
        <v>51</v>
      </c>
      <c r="H932" s="4" t="s">
        <v>51</v>
      </c>
      <c r="K932" s="6">
        <v>0.40000000000000002</v>
      </c>
      <c r="L932" s="6">
        <v>0.59999999999999998</v>
      </c>
      <c r="M932" s="6">
        <v>2.7200000000000002</v>
      </c>
      <c r="N932" s="7">
        <v>2800</v>
      </c>
      <c r="P932" s="1">
        <v>4</v>
      </c>
      <c r="Q932" s="2" t="s">
        <v>56</v>
      </c>
      <c r="R932" s="4" t="s">
        <v>51</v>
      </c>
      <c r="T932" s="7">
        <v>642</v>
      </c>
      <c r="U932" s="8">
        <v>0.20000000000000001</v>
      </c>
      <c r="W932" s="7">
        <f>IF(R932="","",(T932*(1-U932)*(1+AE932))+V932)</f>
        <v>667.68000000000006</v>
      </c>
      <c r="Z932" s="9" t="str">
        <f>IF(S932="","",(X932*(1-Y932)*(1+AE932)))</f>
        <v/>
      </c>
      <c r="AA932" s="64">
        <f>IF(Eingabe!G932="x",libCalc!A932,IF(Eingabe!H932="x",libCalc!B932,IF(Eingabe!I932="x",libCalc!C932,"")))</f>
        <v>0.23999999999999999</v>
      </c>
      <c r="AB932" s="5">
        <f>IF(AA932="","",AA932*M932)</f>
        <v>0.65280000000000005</v>
      </c>
      <c r="AC932" s="10">
        <f>IF(AA932="","",N932*1000/(AA932*1000000))</f>
        <v>11.666666666666666</v>
      </c>
      <c r="AD932" s="11">
        <f>IF(AB932="","",MAX(Z932,W932)/AB932)</f>
        <v>1022.7941176470589</v>
      </c>
      <c r="AE932" s="8">
        <f ca="1">IF(N932="","",IF(LOOKUP(YEAR(C932),Teuerung!$A$4:$A$29,Teuerung!$D$4:$D$29)="",0,LOOKUP(YEAR(C932),Teuerung!$A$4:$A$29,Teuerung!$D$4:$D$29)))</f>
        <v>0.29999999999999999</v>
      </c>
      <c r="AF932" s="7">
        <f t="shared" ca="1" si="20"/>
        <v>2670.7200000000003</v>
      </c>
      <c r="AG932" s="2"/>
      <c r="AH932" s="1"/>
      <c r="AI932" s="1"/>
    </row>
    <row r="933">
      <c r="A933" s="2"/>
      <c r="B933" s="2"/>
      <c r="C933" s="3">
        <v>41134</v>
      </c>
      <c r="D933" s="1"/>
      <c r="E933" s="4" t="s">
        <v>51</v>
      </c>
      <c r="H933" s="4" t="s">
        <v>51</v>
      </c>
      <c r="K933" s="6">
        <v>0.28000000000000003</v>
      </c>
      <c r="L933" s="6">
        <v>0.84999999999999998</v>
      </c>
      <c r="M933" s="6">
        <v>2.7200000000000002</v>
      </c>
      <c r="N933" s="7">
        <v>2400</v>
      </c>
      <c r="P933" s="1">
        <v>4</v>
      </c>
      <c r="Q933" s="2" t="s">
        <v>56</v>
      </c>
      <c r="R933" s="4" t="s">
        <v>51</v>
      </c>
      <c r="T933" s="7">
        <v>653</v>
      </c>
      <c r="U933" s="8">
        <v>0.20000000000000001</v>
      </c>
      <c r="W933" s="7">
        <f>IF(R933="","",(T933*(1-U933)*(1+AE933))+V933)</f>
        <v>679.12</v>
      </c>
      <c r="Z933" s="9" t="str">
        <f>IF(S933="","",(X933*(1-Y933)*(1+AE933)))</f>
        <v/>
      </c>
      <c r="AA933" s="64">
        <f>IF(Eingabe!G933="x",libCalc!A933,IF(Eingabe!H933="x",libCalc!B933,IF(Eingabe!I933="x",libCalc!C933,"")))</f>
        <v>0.23800000000000002</v>
      </c>
      <c r="AB933" s="5">
        <f>IF(AA933="","",AA933*M933)</f>
        <v>0.64736000000000005</v>
      </c>
      <c r="AC933" s="10">
        <f>IF(AA933="","",N933*1000/(AA933*1000000))</f>
        <v>10.084033613445376</v>
      </c>
      <c r="AD933" s="11">
        <f>IF(AB933="","",MAX(Z933,W933)/AB933)</f>
        <v>1049.0608007909045</v>
      </c>
      <c r="AE933" s="8">
        <f ca="1">IF(N933="","",IF(LOOKUP(YEAR(C933),Teuerung!$A$4:$A$29,Teuerung!$D$4:$D$29)="",0,LOOKUP(YEAR(C933),Teuerung!$A$4:$A$29,Teuerung!$D$4:$D$29)))</f>
        <v>0.29999999999999999</v>
      </c>
      <c r="AF933" s="7">
        <f t="shared" ca="1" si="20"/>
        <v>2716.48</v>
      </c>
      <c r="AG933" s="2"/>
      <c r="AH933" s="1"/>
      <c r="AI933" s="1"/>
    </row>
    <row r="934">
      <c r="A934" s="2"/>
      <c r="B934" s="2"/>
      <c r="C934" s="3">
        <v>41134</v>
      </c>
      <c r="D934" s="1"/>
      <c r="E934" s="4" t="s">
        <v>51</v>
      </c>
      <c r="H934" s="4" t="s">
        <v>51</v>
      </c>
      <c r="K934" s="6">
        <v>0.40000000000000002</v>
      </c>
      <c r="L934" s="6">
        <v>0.59999999999999998</v>
      </c>
      <c r="M934" s="6">
        <v>2.7200000000000002</v>
      </c>
      <c r="N934" s="7">
        <v>2800</v>
      </c>
      <c r="P934" s="1">
        <v>4</v>
      </c>
      <c r="Q934" s="2" t="s">
        <v>56</v>
      </c>
      <c r="R934" s="4" t="s">
        <v>51</v>
      </c>
      <c r="T934" s="7">
        <v>806</v>
      </c>
      <c r="U934" s="8">
        <v>0.20000000000000001</v>
      </c>
      <c r="W934" s="7">
        <f>IF(R934="","",(T934*(1-U934)*(1+AE934))+V934)</f>
        <v>838.24000000000012</v>
      </c>
      <c r="Z934" s="9" t="str">
        <f>IF(S934="","",(X934*(1-Y934)*(1+AE934)))</f>
        <v/>
      </c>
      <c r="AA934" s="64">
        <f>IF(Eingabe!G934="x",libCalc!A934,IF(Eingabe!H934="x",libCalc!B934,IF(Eingabe!I934="x",libCalc!C934,"")))</f>
        <v>0.23999999999999999</v>
      </c>
      <c r="AB934" s="5">
        <f>IF(AA934="","",AA934*M934)</f>
        <v>0.65280000000000005</v>
      </c>
      <c r="AC934" s="10">
        <f>IF(AA934="","",N934*1000/(AA934*1000000))</f>
        <v>11.666666666666666</v>
      </c>
      <c r="AD934" s="11">
        <f>IF(AB934="","",MAX(Z934,W934)/AB934)</f>
        <v>1284.0686274509806</v>
      </c>
      <c r="AE934" s="8">
        <f ca="1">IF(N934="","",IF(LOOKUP(YEAR(C934),Teuerung!$A$4:$A$29,Teuerung!$D$4:$D$29)="",0,LOOKUP(YEAR(C934),Teuerung!$A$4:$A$29,Teuerung!$D$4:$D$29)))</f>
        <v>0.29999999999999999</v>
      </c>
      <c r="AF934" s="7">
        <f t="shared" ca="1" si="20"/>
        <v>3352.9600000000005</v>
      </c>
      <c r="AG934" s="2"/>
      <c r="AH934" s="1"/>
      <c r="AI934" s="1"/>
    </row>
    <row r="935">
      <c r="A935" s="2"/>
      <c r="B935" s="2"/>
      <c r="C935" s="3">
        <v>41134</v>
      </c>
      <c r="D935" s="1"/>
      <c r="E935" s="4" t="s">
        <v>51</v>
      </c>
      <c r="H935" s="4" t="s">
        <v>51</v>
      </c>
      <c r="K935" s="6">
        <v>0.28000000000000003</v>
      </c>
      <c r="L935" s="6">
        <v>0.84999999999999998</v>
      </c>
      <c r="M935" s="6">
        <v>2.7200000000000002</v>
      </c>
      <c r="N935" s="7">
        <v>2400</v>
      </c>
      <c r="P935" s="1">
        <v>4</v>
      </c>
      <c r="Q935" s="2" t="s">
        <v>56</v>
      </c>
      <c r="R935" s="4" t="s">
        <v>51</v>
      </c>
      <c r="T935" s="7">
        <v>817</v>
      </c>
      <c r="U935" s="8">
        <v>0.20000000000000001</v>
      </c>
      <c r="W935" s="7">
        <f>IF(R935="","",(T935*(1-U935)*(1+AE935))+V935)</f>
        <v>849.68000000000006</v>
      </c>
      <c r="Z935" s="9" t="str">
        <f>IF(S935="","",(X935*(1-Y935)*(1+AE935)))</f>
        <v/>
      </c>
      <c r="AA935" s="64">
        <f>IF(Eingabe!G935="x",libCalc!A935,IF(Eingabe!H935="x",libCalc!B935,IF(Eingabe!I935="x",libCalc!C935,"")))</f>
        <v>0.23800000000000002</v>
      </c>
      <c r="AB935" s="5">
        <f>IF(AA935="","",AA935*M935)</f>
        <v>0.64736000000000005</v>
      </c>
      <c r="AC935" s="10">
        <f>IF(AA935="","",N935*1000/(AA935*1000000))</f>
        <v>10.084033613445376</v>
      </c>
      <c r="AD935" s="11">
        <f>IF(AB935="","",MAX(Z935,W935)/AB935)</f>
        <v>1312.5308947108256</v>
      </c>
      <c r="AE935" s="8">
        <f ca="1">IF(N935="","",IF(LOOKUP(YEAR(C935),Teuerung!$A$4:$A$29,Teuerung!$D$4:$D$29)="",0,LOOKUP(YEAR(C935),Teuerung!$A$4:$A$29,Teuerung!$D$4:$D$29)))</f>
        <v>0.29999999999999999</v>
      </c>
      <c r="AF935" s="7">
        <f t="shared" ca="1" si="20"/>
        <v>3398.7200000000003</v>
      </c>
      <c r="AG935" s="2"/>
      <c r="AH935" s="1"/>
      <c r="AI935" s="1"/>
    </row>
    <row r="936">
      <c r="A936" s="2"/>
      <c r="B936" s="2"/>
      <c r="C936" s="3">
        <v>41134</v>
      </c>
      <c r="D936" s="1"/>
      <c r="E936" s="4" t="s">
        <v>51</v>
      </c>
      <c r="H936" s="4" t="s">
        <v>51</v>
      </c>
      <c r="K936" s="6">
        <v>0.40000000000000002</v>
      </c>
      <c r="L936" s="6">
        <v>0.59999999999999998</v>
      </c>
      <c r="M936" s="6">
        <v>2.7200000000000002</v>
      </c>
      <c r="N936" s="7">
        <v>1400</v>
      </c>
      <c r="P936" s="1">
        <v>4</v>
      </c>
      <c r="Q936" s="2" t="s">
        <v>56</v>
      </c>
      <c r="R936" s="4" t="s">
        <v>51</v>
      </c>
      <c r="T936" s="7">
        <v>642</v>
      </c>
      <c r="U936" s="8">
        <v>0.20000000000000001</v>
      </c>
      <c r="W936" s="7">
        <f>IF(R936="","",(T936*(1-U936)*(1+AE936))+V936)</f>
        <v>667.68000000000006</v>
      </c>
      <c r="Z936" s="9" t="str">
        <f>IF(S936="","",(X936*(1-Y936)*(1+AE936)))</f>
        <v/>
      </c>
      <c r="AA936" s="64">
        <f>IF(Eingabe!G936="x",libCalc!A936,IF(Eingabe!H936="x",libCalc!B936,IF(Eingabe!I936="x",libCalc!C936,"")))</f>
        <v>0.23999999999999999</v>
      </c>
      <c r="AB936" s="5">
        <f>IF(AA936="","",AA936*M936)</f>
        <v>0.65280000000000005</v>
      </c>
      <c r="AC936" s="10">
        <f>IF(AA936="","",N936*1000/(AA936*1000000))</f>
        <v>5.833333333333333</v>
      </c>
      <c r="AD936" s="11">
        <f>IF(AB936="","",MAX(Z936,W936)/AB936)</f>
        <v>1022.7941176470589</v>
      </c>
      <c r="AE936" s="8">
        <f ca="1">IF(N936="","",IF(LOOKUP(YEAR(C936),Teuerung!$A$4:$A$29,Teuerung!$D$4:$D$29)="",0,LOOKUP(YEAR(C936),Teuerung!$A$4:$A$29,Teuerung!$D$4:$D$29)))</f>
        <v>0.29999999999999999</v>
      </c>
      <c r="AF936" s="7">
        <f t="shared" ca="1" si="20"/>
        <v>2670.7200000000003</v>
      </c>
      <c r="AG936" s="2"/>
      <c r="AH936" s="1"/>
      <c r="AI936" s="1"/>
    </row>
    <row r="937">
      <c r="A937" s="2"/>
      <c r="B937" s="2"/>
      <c r="C937" s="3">
        <v>41134</v>
      </c>
      <c r="D937" s="1"/>
      <c r="E937" s="4" t="s">
        <v>51</v>
      </c>
      <c r="H937" s="4" t="s">
        <v>51</v>
      </c>
      <c r="K937" s="6">
        <v>0.28000000000000003</v>
      </c>
      <c r="L937" s="6">
        <v>0.84999999999999998</v>
      </c>
      <c r="M937" s="6">
        <v>2.7200000000000002</v>
      </c>
      <c r="N937" s="7">
        <v>1600</v>
      </c>
      <c r="P937" s="1">
        <v>4</v>
      </c>
      <c r="Q937" s="2" t="s">
        <v>56</v>
      </c>
      <c r="R937" s="4" t="s">
        <v>51</v>
      </c>
      <c r="T937" s="7">
        <v>653</v>
      </c>
      <c r="U937" s="8">
        <v>0.20000000000000001</v>
      </c>
      <c r="W937" s="7">
        <f>IF(R937="","",(T937*(1-U937)*(1+AE937))+V937)</f>
        <v>679.12</v>
      </c>
      <c r="Z937" s="9" t="str">
        <f>IF(S937="","",(X937*(1-Y937)*(1+AE937)))</f>
        <v/>
      </c>
      <c r="AA937" s="64">
        <f>IF(Eingabe!G937="x",libCalc!A937,IF(Eingabe!H937="x",libCalc!B937,IF(Eingabe!I937="x",libCalc!C937,"")))</f>
        <v>0.23800000000000002</v>
      </c>
      <c r="AB937" s="5">
        <f>IF(AA937="","",AA937*M937)</f>
        <v>0.64736000000000005</v>
      </c>
      <c r="AC937" s="10">
        <f>IF(AA937="","",N937*1000/(AA937*1000000))</f>
        <v>6.7226890756302513</v>
      </c>
      <c r="AD937" s="11">
        <f>IF(AB937="","",MAX(Z937,W937)/AB937)</f>
        <v>1049.0608007909045</v>
      </c>
      <c r="AE937" s="8">
        <f ca="1">IF(N937="","",IF(LOOKUP(YEAR(C937),Teuerung!$A$4:$A$29,Teuerung!$D$4:$D$29)="",0,LOOKUP(YEAR(C937),Teuerung!$A$4:$A$29,Teuerung!$D$4:$D$29)))</f>
        <v>0.29999999999999999</v>
      </c>
      <c r="AF937" s="7">
        <f t="shared" ca="1" si="20"/>
        <v>2716.48</v>
      </c>
      <c r="AG937" s="2"/>
      <c r="AH937" s="1"/>
      <c r="AI937" s="1"/>
    </row>
    <row r="938">
      <c r="A938" s="2"/>
      <c r="B938" s="2"/>
      <c r="C938" s="3">
        <v>41134</v>
      </c>
      <c r="D938" s="1"/>
      <c r="E938" s="4" t="s">
        <v>51</v>
      </c>
      <c r="H938" s="4" t="s">
        <v>51</v>
      </c>
      <c r="K938" s="6">
        <v>0.40000000000000002</v>
      </c>
      <c r="L938" s="6">
        <v>0.59999999999999998</v>
      </c>
      <c r="M938" s="6">
        <v>3.2000000000000002</v>
      </c>
      <c r="N938" s="7">
        <v>1000</v>
      </c>
      <c r="P938" s="1">
        <v>4</v>
      </c>
      <c r="Q938" s="2" t="s">
        <v>56</v>
      </c>
      <c r="R938" s="4" t="s">
        <v>51</v>
      </c>
      <c r="T938" s="7">
        <v>726</v>
      </c>
      <c r="U938" s="8">
        <v>0.20000000000000001</v>
      </c>
      <c r="W938" s="7">
        <f>IF(R938="","",(T938*(1-U938)*(1+AE938))+V938)</f>
        <v>755.04000000000008</v>
      </c>
      <c r="Z938" s="9" t="str">
        <f>IF(S938="","",(X938*(1-Y938)*(1+AE938)))</f>
        <v/>
      </c>
      <c r="AA938" s="64">
        <f>IF(Eingabe!G938="x",libCalc!A938,IF(Eingabe!H938="x",libCalc!B938,IF(Eingabe!I938="x",libCalc!C938,"")))</f>
        <v>0.23999999999999999</v>
      </c>
      <c r="AB938" s="5">
        <f>IF(AA938="","",AA938*M938)</f>
        <v>0.76800000000000002</v>
      </c>
      <c r="AC938" s="10">
        <f>IF(AA938="","",N938*1000/(AA938*1000000))</f>
        <v>4.166666666666667</v>
      </c>
      <c r="AD938" s="11">
        <f>IF(AB938="","",MAX(Z938,W938)/AB938)</f>
        <v>983.12500000000011</v>
      </c>
      <c r="AE938" s="8">
        <f ca="1">IF(N938="","",IF(LOOKUP(YEAR(C938),Teuerung!$A$4:$A$29,Teuerung!$D$4:$D$29)="",0,LOOKUP(YEAR(C938),Teuerung!$A$4:$A$29,Teuerung!$D$4:$D$29)))</f>
        <v>0.29999999999999999</v>
      </c>
      <c r="AF938" s="7">
        <f t="shared" ca="1" si="20"/>
        <v>3020.1600000000003</v>
      </c>
      <c r="AG938" s="2"/>
      <c r="AH938" s="1"/>
      <c r="AI938" s="1"/>
    </row>
    <row r="939">
      <c r="A939" s="2"/>
      <c r="B939" s="2"/>
      <c r="C939" s="3">
        <v>41134</v>
      </c>
      <c r="D939" s="1"/>
      <c r="E939" s="4" t="s">
        <v>51</v>
      </c>
      <c r="H939" s="4" t="s">
        <v>51</v>
      </c>
      <c r="K939" s="6">
        <v>0.28000000000000003</v>
      </c>
      <c r="L939" s="6">
        <v>0.84999999999999998</v>
      </c>
      <c r="M939" s="6">
        <v>3.2000000000000002</v>
      </c>
      <c r="N939" s="7">
        <v>1200</v>
      </c>
      <c r="P939" s="1">
        <v>4</v>
      </c>
      <c r="Q939" s="2" t="s">
        <v>56</v>
      </c>
      <c r="R939" s="4" t="s">
        <v>51</v>
      </c>
      <c r="T939" s="7">
        <v>728</v>
      </c>
      <c r="U939" s="8">
        <v>0.20000000000000001</v>
      </c>
      <c r="W939" s="7">
        <f>IF(R939="","",(T939*(1-U939)*(1+AE939))+V939)</f>
        <v>757.12</v>
      </c>
      <c r="Z939" s="9" t="str">
        <f>IF(S939="","",(X939*(1-Y939)*(1+AE939)))</f>
        <v/>
      </c>
      <c r="AA939" s="64">
        <f>IF(Eingabe!G939="x",libCalc!A939,IF(Eingabe!H939="x",libCalc!B939,IF(Eingabe!I939="x",libCalc!C939,"")))</f>
        <v>0.23800000000000002</v>
      </c>
      <c r="AB939" s="5">
        <f>IF(AA939="","",AA939*M939)</f>
        <v>0.76160000000000005</v>
      </c>
      <c r="AC939" s="10">
        <f>IF(AA939="","",N939*1000/(AA939*1000000))</f>
        <v>5.042016806722688</v>
      </c>
      <c r="AD939" s="11">
        <f>IF(AB939="","",MAX(Z939,W939)/AB939)</f>
        <v>994.11764705882342</v>
      </c>
      <c r="AE939" s="8">
        <f ca="1">IF(N939="","",IF(LOOKUP(YEAR(C939),Teuerung!$A$4:$A$29,Teuerung!$D$4:$D$29)="",0,LOOKUP(YEAR(C939),Teuerung!$A$4:$A$29,Teuerung!$D$4:$D$29)))</f>
        <v>0.29999999999999999</v>
      </c>
      <c r="AF939" s="7">
        <f t="shared" ca="1" si="20"/>
        <v>3028.48</v>
      </c>
      <c r="AG939" s="2"/>
      <c r="AH939" s="1"/>
      <c r="AI939" s="1"/>
    </row>
    <row r="940">
      <c r="A940" s="2"/>
      <c r="B940" s="2"/>
      <c r="C940" s="3">
        <v>41134</v>
      </c>
      <c r="D940" s="1"/>
      <c r="E940" s="4" t="s">
        <v>51</v>
      </c>
      <c r="H940" s="4" t="s">
        <v>51</v>
      </c>
      <c r="K940" s="6">
        <v>0.40000000000000002</v>
      </c>
      <c r="L940" s="6">
        <v>0.59999999999999998</v>
      </c>
      <c r="M940" s="6">
        <v>3.2000000000000002</v>
      </c>
      <c r="N940" s="7">
        <v>100</v>
      </c>
      <c r="P940" s="1">
        <v>4</v>
      </c>
      <c r="Q940" s="2" t="s">
        <v>56</v>
      </c>
      <c r="R940" s="4" t="s">
        <v>51</v>
      </c>
      <c r="T940" s="7">
        <v>725</v>
      </c>
      <c r="U940" s="8">
        <v>0.20000000000000001</v>
      </c>
      <c r="W940" s="7">
        <f>IF(R940="","",(T940*(1-U940)*(1+AE940))+V940)</f>
        <v>754</v>
      </c>
      <c r="Z940" s="9" t="str">
        <f>IF(S940="","",(X940*(1-Y940)*(1+AE940)))</f>
        <v/>
      </c>
      <c r="AA940" s="64">
        <f>IF(Eingabe!G940="x",libCalc!A940,IF(Eingabe!H940="x",libCalc!B940,IF(Eingabe!I940="x",libCalc!C940,"")))</f>
        <v>0.23999999999999999</v>
      </c>
      <c r="AB940" s="5">
        <f>IF(AA940="","",AA940*M940)</f>
        <v>0.76800000000000002</v>
      </c>
      <c r="AC940" s="10">
        <f>IF(AA940="","",N940*1000/(AA940*1000000))</f>
        <v>0.41666666666666669</v>
      </c>
      <c r="AD940" s="11">
        <f>IF(AB940="","",MAX(Z940,W940)/AB940)</f>
        <v>981.77083333333326</v>
      </c>
      <c r="AE940" s="8">
        <f ca="1">IF(N940="","",IF(LOOKUP(YEAR(C940),Teuerung!$A$4:$A$29,Teuerung!$D$4:$D$29)="",0,LOOKUP(YEAR(C940),Teuerung!$A$4:$A$29,Teuerung!$D$4:$D$29)))</f>
        <v>0.29999999999999999</v>
      </c>
      <c r="AF940" s="7">
        <f t="shared" ca="1" si="20"/>
        <v>3016</v>
      </c>
      <c r="AG940" s="2"/>
      <c r="AH940" s="1"/>
      <c r="AI940" s="1"/>
    </row>
    <row r="941">
      <c r="A941" s="2"/>
      <c r="B941" s="2"/>
      <c r="C941" s="3">
        <v>41134</v>
      </c>
      <c r="D941" s="1"/>
      <c r="E941" s="4" t="s">
        <v>51</v>
      </c>
      <c r="H941" s="4" t="s">
        <v>51</v>
      </c>
      <c r="K941" s="6">
        <v>0.28000000000000003</v>
      </c>
      <c r="L941" s="6">
        <v>0.84999999999999998</v>
      </c>
      <c r="M941" s="6">
        <v>3.2000000000000002</v>
      </c>
      <c r="N941" s="7">
        <v>1200</v>
      </c>
      <c r="P941" s="1">
        <v>4</v>
      </c>
      <c r="Q941" s="2" t="s">
        <v>56</v>
      </c>
      <c r="R941" s="4" t="s">
        <v>51</v>
      </c>
      <c r="T941" s="7">
        <v>728</v>
      </c>
      <c r="U941" s="8">
        <v>0.20000000000000001</v>
      </c>
      <c r="W941" s="7">
        <f>IF(R941="","",(T941*(1-U941)*(1+AE941))+V941)</f>
        <v>757.12</v>
      </c>
      <c r="Z941" s="9" t="str">
        <f>IF(S941="","",(X941*(1-Y941)*(1+AE941)))</f>
        <v/>
      </c>
      <c r="AA941" s="64">
        <f>IF(Eingabe!G941="x",libCalc!A941,IF(Eingabe!H941="x",libCalc!B941,IF(Eingabe!I941="x",libCalc!C941,"")))</f>
        <v>0.23800000000000002</v>
      </c>
      <c r="AB941" s="5">
        <f>IF(AA941="","",AA941*M941)</f>
        <v>0.76160000000000005</v>
      </c>
      <c r="AC941" s="10">
        <f>IF(AA941="","",N941*1000/(AA941*1000000))</f>
        <v>5.042016806722688</v>
      </c>
      <c r="AD941" s="11">
        <f>IF(AB941="","",MAX(Z941,W941)/AB941)</f>
        <v>994.11764705882342</v>
      </c>
      <c r="AE941" s="8">
        <f ca="1">IF(N941="","",IF(LOOKUP(YEAR(C941),Teuerung!$A$4:$A$29,Teuerung!$D$4:$D$29)="",0,LOOKUP(YEAR(C941),Teuerung!$A$4:$A$29,Teuerung!$D$4:$D$29)))</f>
        <v>0.29999999999999999</v>
      </c>
      <c r="AF941" s="7">
        <f t="shared" ca="1" si="20"/>
        <v>3028.48</v>
      </c>
      <c r="AG941" s="2"/>
      <c r="AH941" s="1"/>
      <c r="AI941" s="1"/>
    </row>
    <row r="942">
      <c r="A942" s="2"/>
      <c r="B942" s="2"/>
      <c r="C942" s="3">
        <v>41134</v>
      </c>
      <c r="D942" s="1"/>
      <c r="E942" s="4" t="s">
        <v>51</v>
      </c>
      <c r="H942" s="4" t="s">
        <v>51</v>
      </c>
      <c r="K942" s="6">
        <v>0.25</v>
      </c>
      <c r="L942" s="6">
        <v>0.25</v>
      </c>
      <c r="M942" s="6">
        <v>3.2000000000000002</v>
      </c>
      <c r="N942" s="7">
        <v>1000</v>
      </c>
      <c r="P942" s="1">
        <v>19</v>
      </c>
      <c r="Q942" s="2" t="s">
        <v>56</v>
      </c>
      <c r="R942" s="4" t="s">
        <v>51</v>
      </c>
      <c r="T942" s="7">
        <v>412</v>
      </c>
      <c r="U942" s="8">
        <v>0.20000000000000001</v>
      </c>
      <c r="W942" s="7">
        <f>IF(R942="","",(T942*(1-U942)*(1+AE942))+V942)</f>
        <v>428.48000000000002</v>
      </c>
      <c r="Z942" s="9" t="str">
        <f>IF(S942="","",(X942*(1-Y942)*(1+AE942)))</f>
        <v/>
      </c>
      <c r="AA942" s="64">
        <f>IF(Eingabe!G942="x",libCalc!A942,IF(Eingabe!H942="x",libCalc!B942,IF(Eingabe!I942="x",libCalc!C942,"")))</f>
        <v>0.0625</v>
      </c>
      <c r="AB942" s="5">
        <f>IF(AA942="","",AA942*M942)</f>
        <v>0.20000000000000001</v>
      </c>
      <c r="AC942" s="10">
        <f>IF(AA942="","",N942*1000/(AA942*1000000))</f>
        <v>16</v>
      </c>
      <c r="AD942" s="11">
        <f>IF(AB942="","",MAX(Z942,W942)/AB942)</f>
        <v>2142.4000000000001</v>
      </c>
      <c r="AE942" s="8">
        <f ca="1">IF(N942="","",IF(LOOKUP(YEAR(C942),Teuerung!$A$4:$A$29,Teuerung!$D$4:$D$29)="",0,LOOKUP(YEAR(C942),Teuerung!$A$4:$A$29,Teuerung!$D$4:$D$29)))</f>
        <v>0.29999999999999999</v>
      </c>
      <c r="AF942" s="7">
        <f t="shared" ca="1" si="20"/>
        <v>8141.1200000000008</v>
      </c>
      <c r="AG942" s="2"/>
      <c r="AH942" s="1"/>
      <c r="AI942" s="1"/>
    </row>
    <row r="943">
      <c r="A943" s="2"/>
      <c r="B943" s="2"/>
      <c r="C943" s="3">
        <v>41422</v>
      </c>
      <c r="D943" s="1"/>
      <c r="E943" s="4" t="s">
        <v>51</v>
      </c>
      <c r="G943" s="4" t="s">
        <v>51</v>
      </c>
      <c r="J943" s="5">
        <v>0.45000000000000001</v>
      </c>
      <c r="M943" s="6">
        <v>3.6800000000000002</v>
      </c>
      <c r="N943" s="7">
        <v>4322</v>
      </c>
      <c r="P943" s="1">
        <v>7</v>
      </c>
      <c r="Q943" s="2" t="s">
        <v>56</v>
      </c>
      <c r="R943" s="4" t="s">
        <v>51</v>
      </c>
      <c r="T943" s="7">
        <f>660+13</f>
        <v>673</v>
      </c>
      <c r="U943" s="8">
        <v>0.17999999999999999</v>
      </c>
      <c r="W943" s="7">
        <f>IF(R943="","",(T943*(1-U943)*(1+AE943))+V943)</f>
        <v>717.41800000000001</v>
      </c>
      <c r="Z943" s="9" t="str">
        <f>IF(S943="","",(X943*(1-Y943)*(1+AE943)))</f>
        <v/>
      </c>
      <c r="AA943" s="64">
        <f>IF(Eingabe!G943="x",libCalc!A943,IF(Eingabe!H943="x",libCalc!B943,IF(Eingabe!I943="x",libCalc!C943,"")))</f>
        <v>0.15904312808798329</v>
      </c>
      <c r="AB943" s="5">
        <f>IF(AA943="","",AA943*M943)</f>
        <v>0.58527871136377851</v>
      </c>
      <c r="AC943" s="10">
        <f>IF(AA943="","",N943*1000/(AA943*1000000))</f>
        <v>27.175018826396904</v>
      </c>
      <c r="AD943" s="11">
        <f>IF(AB943="","",MAX(Z943,W943)/AB943)</f>
        <v>1225.7715616006587</v>
      </c>
      <c r="AE943" s="8">
        <f ca="1">IF(N943="","",IF(LOOKUP(YEAR(C943),Teuerung!$A$4:$A$29,Teuerung!$D$4:$D$29)="",0,LOOKUP(YEAR(C943),Teuerung!$A$4:$A$29,Teuerung!$D$4:$D$29)))</f>
        <v>0.29999999999999999</v>
      </c>
      <c r="AF943" s="7">
        <f t="shared" ca="1" si="20"/>
        <v>5021.9260000000004</v>
      </c>
      <c r="AG943" s="2"/>
      <c r="AH943" s="1"/>
      <c r="AI943" s="1"/>
    </row>
    <row r="944">
      <c r="A944" s="2"/>
      <c r="B944" s="2"/>
      <c r="C944" s="3">
        <v>41422</v>
      </c>
      <c r="D944" s="1"/>
      <c r="E944" s="4" t="s">
        <v>51</v>
      </c>
      <c r="G944" s="4" t="s">
        <v>51</v>
      </c>
      <c r="J944" s="5">
        <v>0.45000000000000001</v>
      </c>
      <c r="M944" s="6">
        <v>4.3499999999999996</v>
      </c>
      <c r="N944" s="7">
        <v>4322</v>
      </c>
      <c r="P944" s="1">
        <v>10</v>
      </c>
      <c r="Q944" s="2" t="s">
        <v>56</v>
      </c>
      <c r="R944" s="4" t="s">
        <v>51</v>
      </c>
      <c r="T944" s="7">
        <f>748+13</f>
        <v>761</v>
      </c>
      <c r="U944" s="8">
        <v>0.17999999999999999</v>
      </c>
      <c r="W944" s="7">
        <f>IF(R944="","",(T944*(1-U944)*(1+AE944))+V944)</f>
        <v>811.22600000000011</v>
      </c>
      <c r="Z944" s="9" t="str">
        <f>IF(S944="","",(X944*(1-Y944)*(1+AE944)))</f>
        <v/>
      </c>
      <c r="AA944" s="64">
        <f>IF(Eingabe!G944="x",libCalc!A944,IF(Eingabe!H944="x",libCalc!B944,IF(Eingabe!I944="x",libCalc!C944,"")))</f>
        <v>0.15904312808798329</v>
      </c>
      <c r="AB944" s="5">
        <f>IF(AA944="","",AA944*M944)</f>
        <v>0.69183760718272724</v>
      </c>
      <c r="AC944" s="10">
        <f>IF(AA944="","",N944*1000/(AA944*1000000))</f>
        <v>27.175018826396904</v>
      </c>
      <c r="AD944" s="11">
        <f>IF(AB944="","",MAX(Z944,W944)/AB944)</f>
        <v>1172.5670758249778</v>
      </c>
      <c r="AE944" s="8">
        <f ca="1">IF(N944="","",IF(LOOKUP(YEAR(C944),Teuerung!$A$4:$A$29,Teuerung!$D$4:$D$29)="",0,LOOKUP(YEAR(C944),Teuerung!$A$4:$A$29,Teuerung!$D$4:$D$29)))</f>
        <v>0.29999999999999999</v>
      </c>
      <c r="AF944" s="7">
        <f t="shared" ca="1" si="20"/>
        <v>8112.2600000000011</v>
      </c>
      <c r="AG944" s="2"/>
      <c r="AH944" s="1"/>
      <c r="AI944" s="1"/>
    </row>
    <row r="945">
      <c r="A945" s="2"/>
      <c r="B945" s="2"/>
      <c r="C945" s="3">
        <v>41422</v>
      </c>
      <c r="D945" s="1"/>
      <c r="E945" s="4" t="s">
        <v>51</v>
      </c>
      <c r="G945" s="4" t="s">
        <v>51</v>
      </c>
      <c r="J945" s="5">
        <v>0.45000000000000001</v>
      </c>
      <c r="M945" s="6">
        <v>5.0499999999999998</v>
      </c>
      <c r="N945" s="7">
        <v>1998</v>
      </c>
      <c r="P945" s="1">
        <v>1</v>
      </c>
      <c r="Q945" s="2" t="s">
        <v>56</v>
      </c>
      <c r="R945" s="4" t="s">
        <v>51</v>
      </c>
      <c r="T945" s="7">
        <f>845+13</f>
        <v>858</v>
      </c>
      <c r="U945" s="8">
        <v>0.17999999999999999</v>
      </c>
      <c r="W945" s="7">
        <f>IF(R945="","",(T945*(1-U945)*(1+AE945))+V945)</f>
        <v>914.62800000000016</v>
      </c>
      <c r="Z945" s="9" t="str">
        <f>IF(S945="","",(X945*(1-Y945)*(1+AE945)))</f>
        <v/>
      </c>
      <c r="AA945" s="64">
        <f>IF(Eingabe!G945="x",libCalc!A945,IF(Eingabe!H945="x",libCalc!B945,IF(Eingabe!I945="x",libCalc!C945,"")))</f>
        <v>0.15904312808798329</v>
      </c>
      <c r="AB945" s="5">
        <f>IF(AA945="","",AA945*M945)</f>
        <v>0.80316779684431561</v>
      </c>
      <c r="AC945" s="10">
        <f>IF(AA945="","",N945*1000/(AA945*1000000))</f>
        <v>12.562630174720271</v>
      </c>
      <c r="AD945" s="11">
        <f>IF(AB945="","",MAX(Z945,W945)/AB945)</f>
        <v>1138.7757372663807</v>
      </c>
      <c r="AE945" s="8">
        <f ca="1">IF(N945="","",IF(LOOKUP(YEAR(C945),Teuerung!$A$4:$A$29,Teuerung!$D$4:$D$29)="",0,LOOKUP(YEAR(C945),Teuerung!$A$4:$A$29,Teuerung!$D$4:$D$29)))</f>
        <v>0.29999999999999999</v>
      </c>
      <c r="AF945" s="7">
        <f t="shared" ca="1" si="20"/>
        <v>914.62800000000016</v>
      </c>
      <c r="AG945" s="2"/>
      <c r="AH945" s="1"/>
      <c r="AI945" s="1"/>
    </row>
    <row r="946">
      <c r="A946" s="2"/>
      <c r="B946" s="2"/>
      <c r="C946" s="3">
        <v>41422</v>
      </c>
      <c r="D946" s="1"/>
      <c r="E946" s="4" t="s">
        <v>51</v>
      </c>
      <c r="G946" s="4" t="s">
        <v>51</v>
      </c>
      <c r="J946" s="5">
        <v>0.40000000000000002</v>
      </c>
      <c r="M946" s="6">
        <v>3.5</v>
      </c>
      <c r="N946" s="7">
        <v>1144</v>
      </c>
      <c r="P946" s="1">
        <v>1</v>
      </c>
      <c r="Q946" s="2" t="s">
        <v>56</v>
      </c>
      <c r="R946" s="4" t="s">
        <v>51</v>
      </c>
      <c r="T946" s="7">
        <f>553+13</f>
        <v>566</v>
      </c>
      <c r="U946" s="8">
        <v>0.17999999999999999</v>
      </c>
      <c r="W946" s="7">
        <f>IF(R946="","",(T946*(1-U946)*(1+AE946))+V946)</f>
        <v>603.35600000000011</v>
      </c>
      <c r="Z946" s="9" t="str">
        <f>IF(S946="","",(X946*(1-Y946)*(1+AE946)))</f>
        <v/>
      </c>
      <c r="AA946" s="64">
        <f>IF(Eingabe!G946="x",libCalc!A946,IF(Eingabe!H946="x",libCalc!B946,IF(Eingabe!I946="x",libCalc!C946,"")))</f>
        <v>0.12566370614359174</v>
      </c>
      <c r="AB946" s="5">
        <f>IF(AA946="","",AA946*M946)</f>
        <v>0.4398229715025711</v>
      </c>
      <c r="AC946" s="10">
        <f>IF(AA946="","",N946*1000/(AA946*1000000))</f>
        <v>9.1036627448564129</v>
      </c>
      <c r="AD946" s="11">
        <f>IF(AB946="","",MAX(Z946,W946)/AB946)</f>
        <v>1371.8155692021944</v>
      </c>
      <c r="AE946" s="8">
        <f ca="1">IF(N946="","",IF(LOOKUP(YEAR(C946),Teuerung!$A$4:$A$29,Teuerung!$D$4:$D$29)="",0,LOOKUP(YEAR(C946),Teuerung!$A$4:$A$29,Teuerung!$D$4:$D$29)))</f>
        <v>0.29999999999999999</v>
      </c>
      <c r="AF946" s="7">
        <f t="shared" ca="1" si="20"/>
        <v>603.35600000000011</v>
      </c>
      <c r="AG946" s="2"/>
      <c r="AH946" s="1"/>
      <c r="AI946" s="1"/>
    </row>
    <row r="947">
      <c r="A947" s="2"/>
      <c r="B947" s="2"/>
      <c r="C947" s="3">
        <v>41422</v>
      </c>
      <c r="D947" s="1"/>
      <c r="E947" s="4" t="s">
        <v>51</v>
      </c>
      <c r="G947" s="4" t="s">
        <v>51</v>
      </c>
      <c r="J947" s="5">
        <v>0.40000000000000002</v>
      </c>
      <c r="M947" s="6">
        <v>3.23</v>
      </c>
      <c r="N947" s="7">
        <v>1790</v>
      </c>
      <c r="P947" s="1">
        <v>7</v>
      </c>
      <c r="Q947" s="2" t="s">
        <v>56</v>
      </c>
      <c r="R947" s="4" t="s">
        <v>51</v>
      </c>
      <c r="T947" s="7">
        <f>528+13</f>
        <v>541</v>
      </c>
      <c r="U947" s="8">
        <v>0.17999999999999999</v>
      </c>
      <c r="W947" s="7">
        <f>IF(R947="","",(T947*(1-U947)*(1+AE947))+V947)</f>
        <v>576.70600000000013</v>
      </c>
      <c r="Z947" s="9" t="str">
        <f>IF(S947="","",(X947*(1-Y947)*(1+AE947)))</f>
        <v/>
      </c>
      <c r="AA947" s="64">
        <f>IF(Eingabe!G947="x",libCalc!A947,IF(Eingabe!H947="x",libCalc!B947,IF(Eingabe!I947="x",libCalc!C947,"")))</f>
        <v>0.12566370614359174</v>
      </c>
      <c r="AB947" s="5">
        <f>IF(AA947="","",AA947*M947)</f>
        <v>0.40589377084380129</v>
      </c>
      <c r="AC947" s="10">
        <f>IF(AA947="","",N947*1000/(AA947*1000000))</f>
        <v>14.244367406724631</v>
      </c>
      <c r="AD947" s="11">
        <f>IF(AB947="","",MAX(Z947,W947)/AB947)</f>
        <v>1420.8298856153965</v>
      </c>
      <c r="AE947" s="8">
        <f ca="1">IF(N947="","",IF(LOOKUP(YEAR(C947),Teuerung!$A$4:$A$29,Teuerung!$D$4:$D$29)="",0,LOOKUP(YEAR(C947),Teuerung!$A$4:$A$29,Teuerung!$D$4:$D$29)))</f>
        <v>0.29999999999999999</v>
      </c>
      <c r="AF947" s="7">
        <f t="shared" ca="1" si="20"/>
        <v>4036.9420000000009</v>
      </c>
      <c r="AG947" s="2"/>
      <c r="AH947" s="1"/>
      <c r="AI947" s="1"/>
    </row>
    <row r="948">
      <c r="A948" s="2"/>
      <c r="B948" s="2"/>
      <c r="C948" s="3">
        <v>41422</v>
      </c>
      <c r="D948" s="1"/>
      <c r="E948" s="4" t="s">
        <v>51</v>
      </c>
      <c r="G948" s="4" t="s">
        <v>51</v>
      </c>
      <c r="J948" s="5">
        <v>0.40000000000000002</v>
      </c>
      <c r="M948" s="6">
        <v>3.23</v>
      </c>
      <c r="N948" s="7">
        <v>1790</v>
      </c>
      <c r="P948" s="1">
        <v>2</v>
      </c>
      <c r="Q948" s="2" t="s">
        <v>56</v>
      </c>
      <c r="R948" s="4" t="s">
        <v>51</v>
      </c>
      <c r="T948" s="7">
        <f>751+13</f>
        <v>764</v>
      </c>
      <c r="U948" s="8">
        <v>0.17999999999999999</v>
      </c>
      <c r="W948" s="7">
        <f>IF(R948="","",(T948*(1-U948)*(1+AE948))+V948)</f>
        <v>814.42400000000009</v>
      </c>
      <c r="Z948" s="9" t="str">
        <f>IF(S948="","",(X948*(1-Y948)*(1+AE948)))</f>
        <v/>
      </c>
      <c r="AA948" s="64">
        <f>IF(Eingabe!G948="x",libCalc!A948,IF(Eingabe!H948="x",libCalc!B948,IF(Eingabe!I948="x",libCalc!C948,"")))</f>
        <v>0.12566370614359174</v>
      </c>
      <c r="AB948" s="5">
        <f>IF(AA948="","",AA948*M948)</f>
        <v>0.40589377084380129</v>
      </c>
      <c r="AC948" s="10">
        <f>IF(AA948="","",N948*1000/(AA948*1000000))</f>
        <v>14.244367406724631</v>
      </c>
      <c r="AD948" s="11">
        <f>IF(AB948="","",MAX(Z948,W948)/AB948)</f>
        <v>2006.4954392054765</v>
      </c>
      <c r="AE948" s="8">
        <f ca="1">IF(N948="","",IF(LOOKUP(YEAR(C948),Teuerung!$A$4:$A$29,Teuerung!$D$4:$D$29)="",0,LOOKUP(YEAR(C948),Teuerung!$A$4:$A$29,Teuerung!$D$4:$D$29)))</f>
        <v>0.29999999999999999</v>
      </c>
      <c r="AF948" s="7">
        <f t="shared" ca="1" si="20"/>
        <v>1628.8480000000002</v>
      </c>
      <c r="AG948" s="2"/>
      <c r="AH948" s="1"/>
      <c r="AI948" s="1"/>
    </row>
    <row r="949">
      <c r="A949" s="2"/>
      <c r="B949" s="2"/>
      <c r="C949" s="3">
        <v>41422</v>
      </c>
      <c r="D949" s="1"/>
      <c r="E949" s="4" t="s">
        <v>51</v>
      </c>
      <c r="G949" s="4" t="s">
        <v>51</v>
      </c>
      <c r="J949" s="5">
        <v>0.34999999999999998</v>
      </c>
      <c r="M949" s="6">
        <v>3.2200000000000002</v>
      </c>
      <c r="N949" s="7">
        <v>806</v>
      </c>
      <c r="P949" s="1">
        <v>1</v>
      </c>
      <c r="Q949" s="2" t="s">
        <v>56</v>
      </c>
      <c r="R949" s="4" t="s">
        <v>51</v>
      </c>
      <c r="T949" s="7">
        <f>478+13</f>
        <v>491</v>
      </c>
      <c r="U949" s="8">
        <v>0.17999999999999999</v>
      </c>
      <c r="W949" s="7">
        <f>IF(R949="","",(T949*(1-U949)*(1+AE949))+V949)</f>
        <v>523.40600000000006</v>
      </c>
      <c r="Z949" s="9" t="str">
        <f>IF(S949="","",(X949*(1-Y949)*(1+AE949)))</f>
        <v/>
      </c>
      <c r="AA949" s="64">
        <f>IF(Eingabe!G949="x",libCalc!A949,IF(Eingabe!H949="x",libCalc!B949,IF(Eingabe!I949="x",libCalc!C949,"")))</f>
        <v>0.096211275016187398</v>
      </c>
      <c r="AB949" s="5">
        <f>IF(AA949="","",AA949*M949)</f>
        <v>0.30980030555212346</v>
      </c>
      <c r="AC949" s="10">
        <f>IF(AA949="","",N949*1000/(AA949*1000000))</f>
        <v>8.3773965147472769</v>
      </c>
      <c r="AD949" s="11">
        <f>IF(AB949="","",MAX(Z949,W949)/AB949)</f>
        <v>1689.4947829931618</v>
      </c>
      <c r="AE949" s="8">
        <f ca="1">IF(N949="","",IF(LOOKUP(YEAR(C949),Teuerung!$A$4:$A$29,Teuerung!$D$4:$D$29)="",0,LOOKUP(YEAR(C949),Teuerung!$A$4:$A$29,Teuerung!$D$4:$D$29)))</f>
        <v>0.29999999999999999</v>
      </c>
      <c r="AF949" s="7">
        <f t="shared" ca="1" si="20"/>
        <v>523.40600000000006</v>
      </c>
      <c r="AG949" s="2"/>
      <c r="AH949" s="1"/>
      <c r="AI949" s="1"/>
    </row>
    <row r="950">
      <c r="A950" s="2"/>
      <c r="B950" s="2"/>
      <c r="C950" s="3">
        <v>41422</v>
      </c>
      <c r="D950" s="1"/>
      <c r="E950" s="4" t="s">
        <v>51</v>
      </c>
      <c r="G950" s="4" t="s">
        <v>51</v>
      </c>
      <c r="J950" s="5">
        <v>0.34999999999999998</v>
      </c>
      <c r="M950" s="6">
        <v>3.2799999999999998</v>
      </c>
      <c r="N950" s="7">
        <v>776</v>
      </c>
      <c r="P950" s="1">
        <v>1</v>
      </c>
      <c r="Q950" s="2" t="s">
        <v>56</v>
      </c>
      <c r="R950" s="4" t="s">
        <v>51</v>
      </c>
      <c r="T950" s="7">
        <f>483+13</f>
        <v>496</v>
      </c>
      <c r="U950" s="8">
        <v>0.17999999999999999</v>
      </c>
      <c r="W950" s="7">
        <f>IF(R950="","",(T950*(1-U950)*(1+AE950))+V950)</f>
        <v>528.7360000000001</v>
      </c>
      <c r="Z950" s="9" t="str">
        <f>IF(S950="","",(X950*(1-Y950)*(1+AE950)))</f>
        <v/>
      </c>
      <c r="AA950" s="64">
        <f>IF(Eingabe!G950="x",libCalc!A950,IF(Eingabe!H950="x",libCalc!B950,IF(Eingabe!I950="x",libCalc!C950,"")))</f>
        <v>0.096211275016187398</v>
      </c>
      <c r="AB950" s="5">
        <f>IF(AA950="","",AA950*M950)</f>
        <v>0.31557298205309464</v>
      </c>
      <c r="AC950" s="10">
        <f>IF(AA950="","",N950*1000/(AA950*1000000))</f>
        <v>8.0655827486896854</v>
      </c>
      <c r="AD950" s="11">
        <f>IF(AB950="","",MAX(Z950,W950)/AB950)</f>
        <v>1675.4793029494556</v>
      </c>
      <c r="AE950" s="8">
        <f ca="1">IF(N950="","",IF(LOOKUP(YEAR(C950),Teuerung!$A$4:$A$29,Teuerung!$D$4:$D$29)="",0,LOOKUP(YEAR(C950),Teuerung!$A$4:$A$29,Teuerung!$D$4:$D$29)))</f>
        <v>0.29999999999999999</v>
      </c>
      <c r="AF950" s="7">
        <f t="shared" ca="1" si="20"/>
        <v>528.7360000000001</v>
      </c>
      <c r="AG950" s="2"/>
      <c r="AH950" s="1"/>
      <c r="AI950" s="1"/>
    </row>
    <row r="951">
      <c r="A951" s="2"/>
      <c r="B951" s="2"/>
      <c r="C951" s="3">
        <v>41422</v>
      </c>
      <c r="D951" s="1"/>
      <c r="E951" s="4" t="s">
        <v>51</v>
      </c>
      <c r="G951" s="4" t="s">
        <v>51</v>
      </c>
      <c r="J951" s="5">
        <v>0.34999999999999998</v>
      </c>
      <c r="M951" s="6">
        <v>3.0800000000000001</v>
      </c>
      <c r="N951" s="7">
        <v>844</v>
      </c>
      <c r="P951" s="1">
        <v>1</v>
      </c>
      <c r="Q951" s="2" t="s">
        <v>56</v>
      </c>
      <c r="R951" s="4" t="s">
        <v>51</v>
      </c>
      <c r="T951" s="7">
        <f t="shared" ref="T951:T952" si="21">469+13</f>
        <v>482</v>
      </c>
      <c r="U951" s="8">
        <v>0.17999999999999999</v>
      </c>
      <c r="W951" s="7">
        <f>IF(R951="","",(T951*(1-U951)*(1+AE951))+V951)</f>
        <v>513.81200000000001</v>
      </c>
      <c r="Z951" s="9" t="str">
        <f>IF(S951="","",(X951*(1-Y951)*(1+AE951)))</f>
        <v/>
      </c>
      <c r="AA951" s="64">
        <f>IF(Eingabe!G951="x",libCalc!A951,IF(Eingabe!H951="x",libCalc!B951,IF(Eingabe!I951="x",libCalc!C951,"")))</f>
        <v>0.096211275016187398</v>
      </c>
      <c r="AB951" s="5">
        <f>IF(AA951="","",AA951*M951)</f>
        <v>0.29633072704985719</v>
      </c>
      <c r="AC951" s="10">
        <f>IF(AA951="","",N951*1000/(AA951*1000000))</f>
        <v>8.7723606184202243</v>
      </c>
      <c r="AD951" s="11">
        <f>IF(AB951="","",MAX(Z951,W951)/AB951)</f>
        <v>1733.9140126145337</v>
      </c>
      <c r="AE951" s="8">
        <f ca="1">IF(N951="","",IF(LOOKUP(YEAR(C951),Teuerung!$A$4:$A$29,Teuerung!$D$4:$D$29)="",0,LOOKUP(YEAR(C951),Teuerung!$A$4:$A$29,Teuerung!$D$4:$D$29)))</f>
        <v>0.29999999999999999</v>
      </c>
      <c r="AF951" s="7">
        <f t="shared" ca="1" si="20"/>
        <v>513.81200000000001</v>
      </c>
      <c r="AG951" s="2"/>
      <c r="AH951" s="1"/>
      <c r="AI951" s="1"/>
    </row>
    <row r="952">
      <c r="A952" s="2"/>
      <c r="B952" s="2"/>
      <c r="C952" s="3">
        <v>41422</v>
      </c>
      <c r="D952" s="1"/>
      <c r="E952" s="4" t="s">
        <v>51</v>
      </c>
      <c r="G952" s="4" t="s">
        <v>51</v>
      </c>
      <c r="J952" s="5">
        <v>0.34999999999999998</v>
      </c>
      <c r="M952" s="6">
        <v>3.0899999999999999</v>
      </c>
      <c r="N952" s="7">
        <v>869</v>
      </c>
      <c r="P952" s="1">
        <v>1</v>
      </c>
      <c r="Q952" s="2" t="s">
        <v>56</v>
      </c>
      <c r="R952" s="4" t="s">
        <v>51</v>
      </c>
      <c r="T952" s="7">
        <f t="shared" si="21"/>
        <v>482</v>
      </c>
      <c r="U952" s="8">
        <v>0.17999999999999999</v>
      </c>
      <c r="W952" s="7">
        <f>IF(R952="","",(T952*(1-U952)*(1+AE952))+V952)</f>
        <v>513.81200000000001</v>
      </c>
      <c r="Z952" s="9" t="str">
        <f>IF(S952="","",(X952*(1-Y952)*(1+AE952)))</f>
        <v/>
      </c>
      <c r="AA952" s="64">
        <f>IF(Eingabe!G952="x",libCalc!A952,IF(Eingabe!H952="x",libCalc!B952,IF(Eingabe!I952="x",libCalc!C952,"")))</f>
        <v>0.096211275016187398</v>
      </c>
      <c r="AB952" s="5">
        <f>IF(AA952="","",AA952*M952)</f>
        <v>0.29729283980001903</v>
      </c>
      <c r="AC952" s="10">
        <f>IF(AA952="","",N952*1000/(AA952*1000000))</f>
        <v>9.0322054234682163</v>
      </c>
      <c r="AD952" s="11">
        <f>IF(AB952="","",MAX(Z952,W952)/AB952)</f>
        <v>1728.3026404054253</v>
      </c>
      <c r="AE952" s="8">
        <f ca="1">IF(N952="","",IF(LOOKUP(YEAR(C952),Teuerung!$A$4:$A$29,Teuerung!$D$4:$D$29)="",0,LOOKUP(YEAR(C952),Teuerung!$A$4:$A$29,Teuerung!$D$4:$D$29)))</f>
        <v>0.29999999999999999</v>
      </c>
      <c r="AF952" s="7">
        <f t="shared" ca="1" si="20"/>
        <v>513.81200000000001</v>
      </c>
      <c r="AG952" s="2"/>
      <c r="AH952" s="1"/>
      <c r="AI952" s="1"/>
    </row>
    <row r="953">
      <c r="A953" s="2"/>
      <c r="B953" s="2"/>
      <c r="C953" s="3">
        <v>41422</v>
      </c>
      <c r="D953" s="1"/>
      <c r="E953" s="4" t="s">
        <v>51</v>
      </c>
      <c r="G953" s="4" t="s">
        <v>51</v>
      </c>
      <c r="J953" s="5">
        <v>0.34999999999999998</v>
      </c>
      <c r="M953" s="6">
        <v>3.1899999999999999</v>
      </c>
      <c r="N953" s="7">
        <v>590</v>
      </c>
      <c r="P953" s="1">
        <v>1</v>
      </c>
      <c r="Q953" s="2" t="s">
        <v>56</v>
      </c>
      <c r="R953" s="4" t="s">
        <v>51</v>
      </c>
      <c r="T953" s="7">
        <f>476+13</f>
        <v>489</v>
      </c>
      <c r="U953" s="8">
        <v>0.17999999999999999</v>
      </c>
      <c r="W953" s="7">
        <f>IF(R953="","",(T953*(1-U953)*(1+AE953))+V953)</f>
        <v>521.274</v>
      </c>
      <c r="Z953" s="9" t="str">
        <f>IF(S953="","",(X953*(1-Y953)*(1+AE953)))</f>
        <v/>
      </c>
      <c r="AA953" s="64">
        <f>IF(Eingabe!G953="x",libCalc!A953,IF(Eingabe!H953="x",libCalc!B953,IF(Eingabe!I953="x",libCalc!C953,"")))</f>
        <v>0.096211275016187398</v>
      </c>
      <c r="AB953" s="5">
        <f>IF(AA953="","",AA953*M953)</f>
        <v>0.30691396730163778</v>
      </c>
      <c r="AC953" s="10">
        <f>IF(AA953="","",N953*1000/(AA953*1000000))</f>
        <v>6.1323373991326218</v>
      </c>
      <c r="AD953" s="11">
        <f>IF(AB953="","",MAX(Z953,W953)/AB953)</f>
        <v>1698.4368765716265</v>
      </c>
      <c r="AE953" s="8">
        <f ca="1">IF(N953="","",IF(LOOKUP(YEAR(C953),Teuerung!$A$4:$A$29,Teuerung!$D$4:$D$29)="",0,LOOKUP(YEAR(C953),Teuerung!$A$4:$A$29,Teuerung!$D$4:$D$29)))</f>
        <v>0.29999999999999999</v>
      </c>
      <c r="AF953" s="7">
        <f t="shared" ca="1" si="20"/>
        <v>521.274</v>
      </c>
      <c r="AG953" s="2"/>
      <c r="AH953" s="1"/>
      <c r="AI953" s="1"/>
    </row>
    <row r="954">
      <c r="A954" s="2"/>
      <c r="B954" s="2"/>
      <c r="C954" s="3">
        <v>41422</v>
      </c>
      <c r="D954" s="1"/>
      <c r="E954" s="4" t="s">
        <v>51</v>
      </c>
      <c r="G954" s="4" t="s">
        <v>51</v>
      </c>
      <c r="J954" s="5">
        <v>0.34999999999999998</v>
      </c>
      <c r="M954" s="6">
        <v>2.9900000000000002</v>
      </c>
      <c r="N954" s="7">
        <v>1081</v>
      </c>
      <c r="P954" s="1">
        <v>3</v>
      </c>
      <c r="Q954" s="2" t="s">
        <v>56</v>
      </c>
      <c r="R954" s="4" t="s">
        <v>51</v>
      </c>
      <c r="T954" s="7">
        <f>458+13</f>
        <v>471</v>
      </c>
      <c r="U954" s="8">
        <v>0.17999999999999999</v>
      </c>
      <c r="W954" s="7">
        <f>IF(R954="","",(T954*(1-U954)*(1+AE954))+V954)</f>
        <v>502.08600000000007</v>
      </c>
      <c r="Z954" s="9" t="str">
        <f>IF(S954="","",(X954*(1-Y954)*(1+AE954)))</f>
        <v/>
      </c>
      <c r="AA954" s="64">
        <f>IF(Eingabe!G954="x",libCalc!A954,IF(Eingabe!H954="x",libCalc!B954,IF(Eingabe!I954="x",libCalc!C954,"")))</f>
        <v>0.096211275016187398</v>
      </c>
      <c r="AB954" s="5">
        <f>IF(AA954="","",AA954*M954)</f>
        <v>0.28767171229840033</v>
      </c>
      <c r="AC954" s="10">
        <f>IF(AA954="","",N954*1000/(AA954*1000000))</f>
        <v>11.235689370275193</v>
      </c>
      <c r="AD954" s="11">
        <f>IF(AB954="","",MAX(Z954,W954)/AB954)</f>
        <v>1745.3436627067069</v>
      </c>
      <c r="AE954" s="8">
        <f ca="1">IF(N954="","",IF(LOOKUP(YEAR(C954),Teuerung!$A$4:$A$29,Teuerung!$D$4:$D$29)="",0,LOOKUP(YEAR(C954),Teuerung!$A$4:$A$29,Teuerung!$D$4:$D$29)))</f>
        <v>0.29999999999999999</v>
      </c>
      <c r="AF954" s="7">
        <f t="shared" ca="1" si="20"/>
        <v>1506.2580000000003</v>
      </c>
      <c r="AG954" s="2"/>
      <c r="AH954" s="1"/>
      <c r="AI954" s="1"/>
    </row>
    <row r="955">
      <c r="A955" s="2"/>
      <c r="B955" s="2"/>
      <c r="C955" s="3">
        <v>41422</v>
      </c>
      <c r="D955" s="1"/>
      <c r="E955" s="4" t="s">
        <v>51</v>
      </c>
      <c r="G955" s="4" t="s">
        <v>51</v>
      </c>
      <c r="J955" s="5">
        <v>0.34999999999999998</v>
      </c>
      <c r="M955" s="6">
        <v>2.8300000000000001</v>
      </c>
      <c r="N955" s="7">
        <v>687</v>
      </c>
      <c r="P955" s="1">
        <v>1</v>
      </c>
      <c r="Q955" s="2" t="s">
        <v>56</v>
      </c>
      <c r="R955" s="4" t="s">
        <v>51</v>
      </c>
      <c r="T955" s="7">
        <f>447+13</f>
        <v>460</v>
      </c>
      <c r="U955" s="8">
        <v>0.17999999999999999</v>
      </c>
      <c r="W955" s="7">
        <f>IF(R955="","",(T955*(1-U955)*(1+AE955))+V955)</f>
        <v>490.36000000000007</v>
      </c>
      <c r="Z955" s="9" t="str">
        <f>IF(S955="","",(X955*(1-Y955)*(1+AE955)))</f>
        <v/>
      </c>
      <c r="AA955" s="64">
        <f>IF(Eingabe!G955="x",libCalc!A955,IF(Eingabe!H955="x",libCalc!B955,IF(Eingabe!I955="x",libCalc!C955,"")))</f>
        <v>0.096211275016187398</v>
      </c>
      <c r="AB955" s="5">
        <f>IF(AA955="","",AA955*M955)</f>
        <v>0.27227790829581033</v>
      </c>
      <c r="AC955" s="10">
        <f>IF(AA955="","",N955*1000/(AA955*1000000))</f>
        <v>7.1405352427188324</v>
      </c>
      <c r="AD955" s="11">
        <f>IF(AB955="","",MAX(Z955,W955)/AB955)</f>
        <v>1800.9540438633724</v>
      </c>
      <c r="AE955" s="8">
        <f ca="1">IF(N955="","",IF(LOOKUP(YEAR(C955),Teuerung!$A$4:$A$29,Teuerung!$D$4:$D$29)="",0,LOOKUP(YEAR(C955),Teuerung!$A$4:$A$29,Teuerung!$D$4:$D$29)))</f>
        <v>0.29999999999999999</v>
      </c>
      <c r="AF955" s="7">
        <f t="shared" ca="1" si="20"/>
        <v>490.36000000000007</v>
      </c>
      <c r="AG955" s="2"/>
      <c r="AH955" s="1"/>
      <c r="AI955" s="1"/>
    </row>
    <row r="956">
      <c r="A956" s="2"/>
      <c r="B956" s="2"/>
      <c r="C956" s="3">
        <v>41422</v>
      </c>
      <c r="D956" s="1"/>
      <c r="E956" s="4" t="s">
        <v>51</v>
      </c>
      <c r="H956" s="4" t="s">
        <v>51</v>
      </c>
      <c r="K956" s="6">
        <v>0.29999999999999999</v>
      </c>
      <c r="L956" s="6">
        <v>0.5</v>
      </c>
      <c r="M956" s="6">
        <v>2.5899999999999999</v>
      </c>
      <c r="N956" s="7">
        <v>4777</v>
      </c>
      <c r="O956" s="7">
        <v>100</v>
      </c>
      <c r="P956" s="1">
        <v>30</v>
      </c>
      <c r="Q956" s="2" t="s">
        <v>56</v>
      </c>
      <c r="R956" s="4" t="s">
        <v>51</v>
      </c>
      <c r="T956" s="7">
        <f>650+13</f>
        <v>663</v>
      </c>
      <c r="U956" s="8">
        <v>0.17999999999999999</v>
      </c>
      <c r="W956" s="7">
        <f>IF(R956="","",(T956*(1-U956)*(1+AE956))+V956)</f>
        <v>706.75800000000015</v>
      </c>
      <c r="Z956" s="9" t="str">
        <f>IF(S956="","",(X956*(1-Y956)*(1+AE956)))</f>
        <v/>
      </c>
      <c r="AA956" s="64">
        <f>IF(Eingabe!G956="x",libCalc!A956,IF(Eingabe!H956="x",libCalc!B956,IF(Eingabe!I956="x",libCalc!C956,"")))</f>
        <v>0.14999999999999999</v>
      </c>
      <c r="AB956" s="5">
        <f>IF(AA956="","",AA956*M956)</f>
        <v>0.38849999999999996</v>
      </c>
      <c r="AC956" s="10">
        <f>IF(AA956="","",N956*1000/(AA956*1000000))</f>
        <v>31.846666666666668</v>
      </c>
      <c r="AD956" s="11">
        <f>IF(AB956="","",MAX(Z956,W956)/AB956)</f>
        <v>1819.1969111969117</v>
      </c>
      <c r="AE956" s="8">
        <f ca="1">IF(N956="","",IF(LOOKUP(YEAR(C956),Teuerung!$A$4:$A$29,Teuerung!$D$4:$D$29)="",0,LOOKUP(YEAR(C956),Teuerung!$A$4:$A$29,Teuerung!$D$4:$D$29)))</f>
        <v>0.29999999999999999</v>
      </c>
      <c r="AF956" s="7">
        <f t="shared" ca="1" si="20"/>
        <v>21202.740000000005</v>
      </c>
      <c r="AG956" s="2" t="s">
        <v>59</v>
      </c>
      <c r="AH956" s="1"/>
      <c r="AI956" s="1"/>
    </row>
    <row r="957">
      <c r="A957" s="2"/>
      <c r="B957" s="2"/>
      <c r="C957" s="3">
        <v>41422</v>
      </c>
      <c r="D957" s="1"/>
      <c r="E957" s="4" t="s">
        <v>51</v>
      </c>
      <c r="H957" s="4" t="s">
        <v>51</v>
      </c>
      <c r="K957" s="6">
        <v>0.25</v>
      </c>
      <c r="L957" s="6">
        <v>0.5</v>
      </c>
      <c r="M957" s="6">
        <v>2.5899999999999999</v>
      </c>
      <c r="N957" s="7">
        <v>3582</v>
      </c>
      <c r="O957" s="7">
        <v>100</v>
      </c>
      <c r="P957" s="1">
        <v>29</v>
      </c>
      <c r="Q957" s="2" t="s">
        <v>56</v>
      </c>
      <c r="R957" s="4" t="s">
        <v>51</v>
      </c>
      <c r="T957" s="7">
        <f>625+13</f>
        <v>638</v>
      </c>
      <c r="U957" s="8">
        <v>0.17999999999999999</v>
      </c>
      <c r="W957" s="7">
        <f>IF(R957="","",(T957*(1-U957)*(1+AE957))+V957)</f>
        <v>680.10800000000017</v>
      </c>
      <c r="Z957" s="9" t="str">
        <f>IF(S957="","",(X957*(1-Y957)*(1+AE957)))</f>
        <v/>
      </c>
      <c r="AA957" s="64">
        <f>IF(Eingabe!G957="x",libCalc!A957,IF(Eingabe!H957="x",libCalc!B957,IF(Eingabe!I957="x",libCalc!C957,"")))</f>
        <v>0.125</v>
      </c>
      <c r="AB957" s="5">
        <f>IF(AA957="","",AA957*M957)</f>
        <v>0.32374999999999998</v>
      </c>
      <c r="AC957" s="10">
        <f>IF(AA957="","",N957*1000/(AA957*1000000))</f>
        <v>28.655999999999999</v>
      </c>
      <c r="AD957" s="11">
        <f>IF(AB957="","",MAX(Z957,W957)/AB957)</f>
        <v>2100.7196911196916</v>
      </c>
      <c r="AE957" s="8">
        <f ca="1">IF(N957="","",IF(LOOKUP(YEAR(C957),Teuerung!$A$4:$A$29,Teuerung!$D$4:$D$29)="",0,LOOKUP(YEAR(C957),Teuerung!$A$4:$A$29,Teuerung!$D$4:$D$29)))</f>
        <v>0.29999999999999999</v>
      </c>
      <c r="AF957" s="7">
        <f t="shared" ca="1" si="20"/>
        <v>19723.132000000005</v>
      </c>
      <c r="AG957" s="2" t="s">
        <v>59</v>
      </c>
      <c r="AH957" s="1"/>
      <c r="AI957" s="1"/>
    </row>
    <row r="958">
      <c r="A958" s="2"/>
      <c r="B958" s="2"/>
      <c r="C958" s="3">
        <v>41422</v>
      </c>
      <c r="D958" s="1"/>
      <c r="E958" s="4" t="s">
        <v>51</v>
      </c>
      <c r="H958" s="4" t="s">
        <v>51</v>
      </c>
      <c r="K958" s="6">
        <v>0.25</v>
      </c>
      <c r="L958" s="6">
        <v>0.5</v>
      </c>
      <c r="M958" s="6">
        <v>2.5899999999999999</v>
      </c>
      <c r="N958" s="7">
        <v>4111</v>
      </c>
      <c r="O958" s="7">
        <v>100</v>
      </c>
      <c r="P958" s="1">
        <v>2</v>
      </c>
      <c r="Q958" s="2" t="s">
        <v>56</v>
      </c>
      <c r="R958" s="4" t="s">
        <v>51</v>
      </c>
      <c r="T958" s="7">
        <f>665+13</f>
        <v>678</v>
      </c>
      <c r="U958" s="8">
        <v>0.17999999999999999</v>
      </c>
      <c r="W958" s="7">
        <f>IF(R958="","",(T958*(1-U958)*(1+AE958))+V958)</f>
        <v>722.74800000000005</v>
      </c>
      <c r="Z958" s="9" t="str">
        <f>IF(S958="","",(X958*(1-Y958)*(1+AE958)))</f>
        <v/>
      </c>
      <c r="AA958" s="64">
        <f>IF(Eingabe!G958="x",libCalc!A958,IF(Eingabe!H958="x",libCalc!B958,IF(Eingabe!I958="x",libCalc!C958,"")))</f>
        <v>0.125</v>
      </c>
      <c r="AB958" s="5">
        <f>IF(AA958="","",AA958*M958)</f>
        <v>0.32374999999999998</v>
      </c>
      <c r="AC958" s="10">
        <f>IF(AA958="","",N958*1000/(AA958*1000000))</f>
        <v>32.887999999999998</v>
      </c>
      <c r="AD958" s="11">
        <f>IF(AB958="","",MAX(Z958,W958)/AB958)</f>
        <v>2232.426254826255</v>
      </c>
      <c r="AE958" s="8">
        <f ca="1">IF(N958="","",IF(LOOKUP(YEAR(C958),Teuerung!$A$4:$A$29,Teuerung!$D$4:$D$29)="",0,LOOKUP(YEAR(C958),Teuerung!$A$4:$A$29,Teuerung!$D$4:$D$29)))</f>
        <v>0.29999999999999999</v>
      </c>
      <c r="AF958" s="7">
        <f t="shared" ca="1" si="20"/>
        <v>1445.4960000000001</v>
      </c>
      <c r="AG958" s="2" t="s">
        <v>59</v>
      </c>
      <c r="AH958" s="1"/>
      <c r="AI958" s="1"/>
    </row>
    <row r="959">
      <c r="A959" s="2"/>
      <c r="B959" s="2"/>
      <c r="C959" s="3">
        <v>41422</v>
      </c>
      <c r="D959" s="1"/>
      <c r="E959" s="4" t="s">
        <v>51</v>
      </c>
      <c r="G959" s="4" t="s">
        <v>51</v>
      </c>
      <c r="J959" s="5">
        <v>0.25</v>
      </c>
      <c r="M959" s="6">
        <v>2.5899999999999999</v>
      </c>
      <c r="N959" s="7">
        <v>57</v>
      </c>
      <c r="O959" s="7">
        <v>100</v>
      </c>
      <c r="P959" s="1">
        <v>6</v>
      </c>
      <c r="Q959" s="2" t="s">
        <v>56</v>
      </c>
      <c r="R959" s="4" t="s">
        <v>51</v>
      </c>
      <c r="T959" s="7">
        <f>537+13</f>
        <v>550</v>
      </c>
      <c r="U959" s="8">
        <v>0.17999999999999999</v>
      </c>
      <c r="W959" s="7">
        <f>IF(R959="","",(T959*(1-U959)*(1+AE959))+V959)</f>
        <v>586.30000000000007</v>
      </c>
      <c r="Z959" s="9" t="str">
        <f>IF(S959="","",(X959*(1-Y959)*(1+AE959)))</f>
        <v/>
      </c>
      <c r="AA959" s="64">
        <f>IF(Eingabe!G959="x",libCalc!A959,IF(Eingabe!H959="x",libCalc!B959,IF(Eingabe!I959="x",libCalc!C959,"")))</f>
        <v>0.049087385212340517</v>
      </c>
      <c r="AB959" s="5">
        <f>IF(AA959="","",AA959*M959)</f>
        <v>0.12713632769996194</v>
      </c>
      <c r="AC959" s="10">
        <f>IF(AA959="","",N959*1000/(AA959*1000000))</f>
        <v>1.1611944647984684</v>
      </c>
      <c r="AD959" s="11">
        <f>IF(AB959="","",MAX(Z959,W959)/AB959)</f>
        <v>4611.5851433403923</v>
      </c>
      <c r="AE959" s="8">
        <f ca="1">IF(N959="","",IF(LOOKUP(YEAR(C959),Teuerung!$A$4:$A$29,Teuerung!$D$4:$D$29)="",0,LOOKUP(YEAR(C959),Teuerung!$A$4:$A$29,Teuerung!$D$4:$D$29)))</f>
        <v>0.29999999999999999</v>
      </c>
      <c r="AF959" s="7">
        <f t="shared" ca="1" si="20"/>
        <v>3517.8000000000002</v>
      </c>
      <c r="AG959" s="2"/>
      <c r="AH959" s="1"/>
      <c r="AI959" s="1"/>
    </row>
    <row r="960">
      <c r="A960" s="2"/>
      <c r="B960" s="2"/>
      <c r="C960" s="3">
        <v>41422</v>
      </c>
      <c r="D960" s="1"/>
      <c r="E960" s="4" t="s">
        <v>51</v>
      </c>
      <c r="H960" s="4" t="s">
        <v>51</v>
      </c>
      <c r="K960" s="6">
        <v>0.25</v>
      </c>
      <c r="L960" s="6">
        <v>0.5</v>
      </c>
      <c r="M960" s="6">
        <v>2.5899999999999999</v>
      </c>
      <c r="N960" s="7">
        <v>3673</v>
      </c>
      <c r="O960" s="7">
        <v>100</v>
      </c>
      <c r="P960" s="1">
        <v>32</v>
      </c>
      <c r="Q960" s="2" t="s">
        <v>56</v>
      </c>
      <c r="R960" s="4" t="s">
        <v>51</v>
      </c>
      <c r="T960" s="7">
        <f>625+13</f>
        <v>638</v>
      </c>
      <c r="U960" s="8">
        <v>0.17999999999999999</v>
      </c>
      <c r="W960" s="7">
        <f>IF(R960="","",(T960*(1-U960)*(1+AE960))+V960)</f>
        <v>680.10800000000017</v>
      </c>
      <c r="Z960" s="9" t="str">
        <f>IF(S960="","",(X960*(1-Y960)*(1+AE960)))</f>
        <v/>
      </c>
      <c r="AA960" s="64">
        <f>IF(Eingabe!G960="x",libCalc!A960,IF(Eingabe!H960="x",libCalc!B960,IF(Eingabe!I960="x",libCalc!C960,"")))</f>
        <v>0.125</v>
      </c>
      <c r="AB960" s="5">
        <f>IF(AA960="","",AA960*M960)</f>
        <v>0.32374999999999998</v>
      </c>
      <c r="AC960" s="10">
        <f>IF(AA960="","",N960*1000/(AA960*1000000))</f>
        <v>29.384</v>
      </c>
      <c r="AD960" s="11">
        <f>IF(AB960="","",MAX(Z960,W960)/AB960)</f>
        <v>2100.7196911196916</v>
      </c>
      <c r="AE960" s="8">
        <f ca="1">IF(N960="","",IF(LOOKUP(YEAR(C960),Teuerung!$A$4:$A$29,Teuerung!$D$4:$D$29)="",0,LOOKUP(YEAR(C960),Teuerung!$A$4:$A$29,Teuerung!$D$4:$D$29)))</f>
        <v>0.29999999999999999</v>
      </c>
      <c r="AF960" s="7">
        <f t="shared" ca="1" si="20"/>
        <v>21763.456000000006</v>
      </c>
      <c r="AG960" s="2" t="s">
        <v>59</v>
      </c>
      <c r="AH960" s="1"/>
      <c r="AI960" s="1"/>
    </row>
    <row r="961">
      <c r="A961" s="2"/>
      <c r="B961" s="2"/>
      <c r="C961" s="3">
        <v>41423</v>
      </c>
      <c r="D961" s="1"/>
      <c r="E961" s="4" t="s">
        <v>51</v>
      </c>
      <c r="G961" s="4" t="s">
        <v>51</v>
      </c>
      <c r="J961" s="5">
        <v>0.45000000000000001</v>
      </c>
      <c r="M961" s="6">
        <v>3.6800000000000002</v>
      </c>
      <c r="N961" s="7">
        <v>3551</v>
      </c>
      <c r="P961" s="1">
        <v>7</v>
      </c>
      <c r="Q961" s="2" t="s">
        <v>60</v>
      </c>
      <c r="R961" s="4" t="s">
        <v>51</v>
      </c>
      <c r="T961" s="7">
        <v>526.45000000000005</v>
      </c>
      <c r="U961" s="8">
        <v>0.17999999999999999</v>
      </c>
      <c r="W961" s="7">
        <f>IF(R961="","",(T961*(1-U961)*(1+AE961))+V961)</f>
        <v>561.1957000000001</v>
      </c>
      <c r="Z961" s="9" t="str">
        <f>IF(S961="","",(X961*(1-Y961)*(1+AE961)))</f>
        <v/>
      </c>
      <c r="AA961" s="64">
        <f>IF(Eingabe!G961="x",libCalc!A961,IF(Eingabe!H961="x",libCalc!B961,IF(Eingabe!I961="x",libCalc!C961,"")))</f>
        <v>0.15904312808798329</v>
      </c>
      <c r="AB961" s="5">
        <f>IF(AA961="","",AA961*M961)</f>
        <v>0.58527871136377851</v>
      </c>
      <c r="AC961" s="10">
        <f>IF(AA961="","",N961*1000/(AA961*1000000))</f>
        <v>22.327277152368211</v>
      </c>
      <c r="AD961" s="11">
        <f>IF(AB961="","",MAX(Z961,W961)/AB961)</f>
        <v>958.8520633055972</v>
      </c>
      <c r="AE961" s="8">
        <f ca="1">IF(N961="","",IF(LOOKUP(YEAR(C961),Teuerung!$A$4:$A$29,Teuerung!$D$4:$D$29)="",0,LOOKUP(YEAR(C961),Teuerung!$A$4:$A$29,Teuerung!$D$4:$D$29)))</f>
        <v>0.29999999999999999</v>
      </c>
      <c r="AF961" s="7">
        <f t="shared" ca="1" si="20"/>
        <v>3928.3699000000006</v>
      </c>
      <c r="AG961" s="2" t="s">
        <v>61</v>
      </c>
      <c r="AH961" s="1"/>
      <c r="AI961" s="1"/>
    </row>
    <row r="962">
      <c r="A962" s="2"/>
      <c r="B962" s="2"/>
      <c r="C962" s="3">
        <v>41423</v>
      </c>
      <c r="D962" s="1"/>
      <c r="E962" s="4" t="s">
        <v>51</v>
      </c>
      <c r="G962" s="4" t="s">
        <v>51</v>
      </c>
      <c r="J962" s="5">
        <v>0.45000000000000001</v>
      </c>
      <c r="M962" s="6">
        <v>4.3499999999999996</v>
      </c>
      <c r="N962" s="7">
        <v>4322</v>
      </c>
      <c r="P962" s="1">
        <v>10</v>
      </c>
      <c r="Q962" s="2" t="s">
        <v>60</v>
      </c>
      <c r="R962" s="4" t="s">
        <v>51</v>
      </c>
      <c r="T962" s="7">
        <v>600.89999999999998</v>
      </c>
      <c r="U962" s="8">
        <v>0.17999999999999999</v>
      </c>
      <c r="W962" s="7">
        <f>IF(R962="","",(T962*(1-U962)*(1+AE962))+V962)</f>
        <v>640.55939999999998</v>
      </c>
      <c r="Z962" s="9" t="str">
        <f>IF(S962="","",(X962*(1-Y962)*(1+AE962)))</f>
        <v/>
      </c>
      <c r="AA962" s="64">
        <f>IF(Eingabe!G962="x",libCalc!A962,IF(Eingabe!H962="x",libCalc!B962,IF(Eingabe!I962="x",libCalc!C962,"")))</f>
        <v>0.15904312808798329</v>
      </c>
      <c r="AB962" s="5">
        <f>IF(AA962="","",AA962*M962)</f>
        <v>0.69183760718272724</v>
      </c>
      <c r="AC962" s="10">
        <f>IF(AA962="","",N962*1000/(AA962*1000000))</f>
        <v>27.175018826396904</v>
      </c>
      <c r="AD962" s="11">
        <f>IF(AB962="","",MAX(Z962,W962)/AB962)</f>
        <v>925.88115093722604</v>
      </c>
      <c r="AE962" s="8">
        <f ca="1">IF(N962="","",IF(LOOKUP(YEAR(C962),Teuerung!$A$4:$A$29,Teuerung!$D$4:$D$29)="",0,LOOKUP(YEAR(C962),Teuerung!$A$4:$A$29,Teuerung!$D$4:$D$29)))</f>
        <v>0.29999999999999999</v>
      </c>
      <c r="AF962" s="7">
        <f t="shared" ca="1" si="20"/>
        <v>6405.5940000000001</v>
      </c>
      <c r="AG962" s="2" t="s">
        <v>61</v>
      </c>
      <c r="AH962" s="1"/>
      <c r="AI962" s="1"/>
    </row>
    <row r="963">
      <c r="A963" s="2"/>
      <c r="B963" s="2"/>
      <c r="C963" s="3">
        <v>41423</v>
      </c>
      <c r="D963" s="1"/>
      <c r="E963" s="4" t="s">
        <v>51</v>
      </c>
      <c r="G963" s="4" t="s">
        <v>51</v>
      </c>
      <c r="J963" s="5">
        <v>0.45000000000000001</v>
      </c>
      <c r="M963" s="6">
        <v>5.0499999999999998</v>
      </c>
      <c r="N963" s="7">
        <v>1996</v>
      </c>
      <c r="P963" s="1">
        <v>1</v>
      </c>
      <c r="Q963" s="2" t="s">
        <v>60</v>
      </c>
      <c r="R963" s="4" t="s">
        <v>51</v>
      </c>
      <c r="T963" s="7">
        <v>674.75</v>
      </c>
      <c r="U963" s="8">
        <v>0.17999999999999999</v>
      </c>
      <c r="W963" s="7">
        <f>IF(R963="","",(T963*(1-U963)*(1+AE963))+V963)</f>
        <v>719.28350000000012</v>
      </c>
      <c r="Z963" s="9" t="str">
        <f>IF(S963="","",(X963*(1-Y963)*(1+AE963)))</f>
        <v/>
      </c>
      <c r="AA963" s="64">
        <f>IF(Eingabe!G963="x",libCalc!A963,IF(Eingabe!H963="x",libCalc!B963,IF(Eingabe!I963="x",libCalc!C963,"")))</f>
        <v>0.15904312808798329</v>
      </c>
      <c r="AB963" s="5">
        <f>IF(AA963="","",AA963*M963)</f>
        <v>0.80316779684431561</v>
      </c>
      <c r="AC963" s="10">
        <f>IF(AA963="","",N963*1000/(AA963*1000000))</f>
        <v>12.55005496934017</v>
      </c>
      <c r="AD963" s="11">
        <f>IF(AB963="","",MAX(Z963,W963)/AB963)</f>
        <v>895.55819198192353</v>
      </c>
      <c r="AE963" s="8">
        <f ca="1">IF(N963="","",IF(LOOKUP(YEAR(C963),Teuerung!$A$4:$A$29,Teuerung!$D$4:$D$29)="",0,LOOKUP(YEAR(C963),Teuerung!$A$4:$A$29,Teuerung!$D$4:$D$29)))</f>
        <v>0.29999999999999999</v>
      </c>
      <c r="AF963" s="7">
        <f t="shared" ca="1" si="20"/>
        <v>719.28350000000012</v>
      </c>
      <c r="AG963" s="2" t="s">
        <v>61</v>
      </c>
      <c r="AH963" s="1"/>
      <c r="AI963" s="1"/>
    </row>
    <row r="964">
      <c r="A964" s="2"/>
      <c r="B964" s="2"/>
      <c r="C964" s="3">
        <v>41423</v>
      </c>
      <c r="D964" s="1"/>
      <c r="E964" s="4" t="s">
        <v>51</v>
      </c>
      <c r="G964" s="4" t="s">
        <v>51</v>
      </c>
      <c r="J964" s="5">
        <v>0.40000000000000002</v>
      </c>
      <c r="M964" s="6">
        <v>3.5</v>
      </c>
      <c r="N964" s="7">
        <v>1144</v>
      </c>
      <c r="P964" s="1">
        <v>1</v>
      </c>
      <c r="Q964" s="2" t="s">
        <v>60</v>
      </c>
      <c r="R964" s="4" t="s">
        <v>51</v>
      </c>
      <c r="T964" s="7">
        <v>429</v>
      </c>
      <c r="U964" s="8">
        <v>0.17999999999999999</v>
      </c>
      <c r="W964" s="7">
        <f>IF(R964="","",(T964*(1-U964)*(1+AE964))+V964)</f>
        <v>457.31400000000008</v>
      </c>
      <c r="Z964" s="9" t="str">
        <f>IF(S964="","",(X964*(1-Y964)*(1+AE964)))</f>
        <v/>
      </c>
      <c r="AA964" s="64">
        <f>IF(Eingabe!G964="x",libCalc!A964,IF(Eingabe!H964="x",libCalc!B964,IF(Eingabe!I964="x",libCalc!C964,"")))</f>
        <v>0.12566370614359174</v>
      </c>
      <c r="AB964" s="5">
        <f>IF(AA964="","",AA964*M964)</f>
        <v>0.4398229715025711</v>
      </c>
      <c r="AC964" s="10">
        <f>IF(AA964="","",N964*1000/(AA964*1000000))</f>
        <v>9.1036627448564129</v>
      </c>
      <c r="AD964" s="11">
        <f>IF(AB964="","",MAX(Z964,W964)/AB964)</f>
        <v>1039.7683377875289</v>
      </c>
      <c r="AE964" s="8">
        <f ca="1">IF(N964="","",IF(LOOKUP(YEAR(C964),Teuerung!$A$4:$A$29,Teuerung!$D$4:$D$29)="",0,LOOKUP(YEAR(C964),Teuerung!$A$4:$A$29,Teuerung!$D$4:$D$29)))</f>
        <v>0.29999999999999999</v>
      </c>
      <c r="AF964" s="7">
        <f t="shared" ca="1" si="20"/>
        <v>457.31400000000008</v>
      </c>
      <c r="AG964" s="2" t="s">
        <v>61</v>
      </c>
      <c r="AH964" s="1"/>
      <c r="AI964" s="1"/>
    </row>
    <row r="965">
      <c r="A965" s="2"/>
      <c r="B965" s="2"/>
      <c r="C965" s="3">
        <v>41423</v>
      </c>
      <c r="D965" s="1"/>
      <c r="E965" s="4" t="s">
        <v>51</v>
      </c>
      <c r="G965" s="4" t="s">
        <v>51</v>
      </c>
      <c r="J965" s="5">
        <v>0.40000000000000002</v>
      </c>
      <c r="M965" s="6">
        <v>3.23</v>
      </c>
      <c r="N965" s="7">
        <v>1384</v>
      </c>
      <c r="P965" s="1">
        <v>7</v>
      </c>
      <c r="Q965" s="2" t="s">
        <v>60</v>
      </c>
      <c r="R965" s="4" t="s">
        <v>51</v>
      </c>
      <c r="T965" s="7">
        <v>406.55000000000001</v>
      </c>
      <c r="U965" s="8">
        <v>0.17999999999999999</v>
      </c>
      <c r="W965" s="7">
        <f>IF(R965="","",(T965*(1-U965)*(1+AE965))+V965)</f>
        <v>433.38230000000004</v>
      </c>
      <c r="Z965" s="9" t="str">
        <f>IF(S965="","",(X965*(1-Y965)*(1+AE965)))</f>
        <v/>
      </c>
      <c r="AA965" s="64">
        <f>IF(Eingabe!G965="x",libCalc!A965,IF(Eingabe!H965="x",libCalc!B965,IF(Eingabe!I965="x",libCalc!C965,"")))</f>
        <v>0.12566370614359174</v>
      </c>
      <c r="AB965" s="5">
        <f>IF(AA965="","",AA965*M965)</f>
        <v>0.40589377084380129</v>
      </c>
      <c r="AC965" s="10">
        <f>IF(AA965="","",N965*1000/(AA965*1000000))</f>
        <v>11.013522061959156</v>
      </c>
      <c r="AD965" s="11">
        <f>IF(AB965="","",MAX(Z965,W965)/AB965)</f>
        <v>1067.7234565562651</v>
      </c>
      <c r="AE965" s="8">
        <f ca="1">IF(N965="","",IF(LOOKUP(YEAR(C965),Teuerung!$A$4:$A$29,Teuerung!$D$4:$D$29)="",0,LOOKUP(YEAR(C965),Teuerung!$A$4:$A$29,Teuerung!$D$4:$D$29)))</f>
        <v>0.29999999999999999</v>
      </c>
      <c r="AF965" s="7">
        <f t="shared" ca="1" si="20"/>
        <v>3033.6761000000001</v>
      </c>
      <c r="AG965" s="2" t="s">
        <v>61</v>
      </c>
      <c r="AH965" s="1"/>
      <c r="AI965" s="1"/>
    </row>
    <row r="966">
      <c r="A966" s="2"/>
      <c r="B966" s="2"/>
      <c r="C966" s="3">
        <v>41423</v>
      </c>
      <c r="D966" s="1"/>
      <c r="E966" s="4" t="s">
        <v>51</v>
      </c>
      <c r="G966" s="4" t="s">
        <v>51</v>
      </c>
      <c r="J966" s="5">
        <v>0.40000000000000002</v>
      </c>
      <c r="M966" s="6">
        <v>5.3300000000000001</v>
      </c>
      <c r="N966" s="7">
        <v>1790</v>
      </c>
      <c r="P966" s="1">
        <v>2</v>
      </c>
      <c r="Q966" s="2" t="s">
        <v>60</v>
      </c>
      <c r="R966" s="4" t="s">
        <v>51</v>
      </c>
      <c r="T966" s="7">
        <v>585.64999999999998</v>
      </c>
      <c r="U966" s="8">
        <v>0.17999999999999999</v>
      </c>
      <c r="W966" s="7">
        <f>IF(R966="","",(T966*(1-U966)*(1+AE966))+V966)</f>
        <v>624.30290000000002</v>
      </c>
      <c r="Z966" s="9" t="str">
        <f>IF(S966="","",(X966*(1-Y966)*(1+AE966)))</f>
        <v/>
      </c>
      <c r="AA966" s="64">
        <f>IF(Eingabe!G966="x",libCalc!A966,IF(Eingabe!H966="x",libCalc!B966,IF(Eingabe!I966="x",libCalc!C966,"")))</f>
        <v>0.12566370614359174</v>
      </c>
      <c r="AB966" s="5">
        <f>IF(AA966="","",AA966*M966)</f>
        <v>0.66978755374534393</v>
      </c>
      <c r="AC966" s="10">
        <f>IF(AA966="","",N966*1000/(AA966*1000000))</f>
        <v>14.244367406724631</v>
      </c>
      <c r="AD966" s="11">
        <f>IF(AB966="","",MAX(Z966,W966)/AB966)</f>
        <v>932.09092421768503</v>
      </c>
      <c r="AE966" s="8">
        <f ca="1">IF(N966="","",IF(LOOKUP(YEAR(C966),Teuerung!$A$4:$A$29,Teuerung!$D$4:$D$29)="",0,LOOKUP(YEAR(C966),Teuerung!$A$4:$A$29,Teuerung!$D$4:$D$29)))</f>
        <v>0.29999999999999999</v>
      </c>
      <c r="AF966" s="7">
        <f t="shared" ca="1" si="20"/>
        <v>1248.6058</v>
      </c>
      <c r="AG966" s="2" t="s">
        <v>61</v>
      </c>
      <c r="AH966" s="1"/>
      <c r="AI966" s="1"/>
    </row>
    <row r="967">
      <c r="A967" s="2"/>
      <c r="B967" s="2"/>
      <c r="C967" s="3">
        <v>41423</v>
      </c>
      <c r="D967" s="1"/>
      <c r="E967" s="4" t="s">
        <v>51</v>
      </c>
      <c r="G967" s="4" t="s">
        <v>51</v>
      </c>
      <c r="J967" s="5">
        <v>0.34999999999999998</v>
      </c>
      <c r="M967" s="6">
        <v>3.2200000000000002</v>
      </c>
      <c r="N967" s="7">
        <v>806</v>
      </c>
      <c r="P967" s="1">
        <v>1</v>
      </c>
      <c r="Q967" s="2" t="s">
        <v>60</v>
      </c>
      <c r="R967" s="4" t="s">
        <v>51</v>
      </c>
      <c r="T967" s="7">
        <v>341.60000000000002</v>
      </c>
      <c r="U967" s="8">
        <v>0.17999999999999999</v>
      </c>
      <c r="W967" s="7">
        <f>IF(R967="","",(T967*(1-U967)*(1+AE967))+V967)</f>
        <v>364.14560000000006</v>
      </c>
      <c r="Z967" s="9" t="str">
        <f>IF(S967="","",(X967*(1-Y967)*(1+AE967)))</f>
        <v/>
      </c>
      <c r="AA967" s="64">
        <f>IF(Eingabe!G967="x",libCalc!A967,IF(Eingabe!H967="x",libCalc!B967,IF(Eingabe!I967="x",libCalc!C967,"")))</f>
        <v>0.096211275016187398</v>
      </c>
      <c r="AB967" s="5">
        <f>IF(AA967="","",AA967*M967)</f>
        <v>0.30980030555212346</v>
      </c>
      <c r="AC967" s="10">
        <f>IF(AA967="","",N967*1000/(AA967*1000000))</f>
        <v>8.3773965147472769</v>
      </c>
      <c r="AD967" s="11">
        <f>IF(AB967="","",MAX(Z967,W967)/AB967)</f>
        <v>1175.4204029948353</v>
      </c>
      <c r="AE967" s="8">
        <f ca="1">IF(N967="","",IF(LOOKUP(YEAR(C967),Teuerung!$A$4:$A$29,Teuerung!$D$4:$D$29)="",0,LOOKUP(YEAR(C967),Teuerung!$A$4:$A$29,Teuerung!$D$4:$D$29)))</f>
        <v>0.29999999999999999</v>
      </c>
      <c r="AF967" s="7">
        <f t="shared" ca="1" si="20"/>
        <v>364.14560000000006</v>
      </c>
      <c r="AG967" s="2" t="s">
        <v>61</v>
      </c>
      <c r="AH967" s="1"/>
      <c r="AI967" s="1"/>
    </row>
    <row r="968">
      <c r="A968" s="2"/>
      <c r="B968" s="2"/>
      <c r="C968" s="3">
        <v>41423</v>
      </c>
      <c r="D968" s="1"/>
      <c r="E968" s="4" t="s">
        <v>51</v>
      </c>
      <c r="G968" s="4" t="s">
        <v>51</v>
      </c>
      <c r="J968" s="5">
        <v>0.34999999999999998</v>
      </c>
      <c r="M968" s="6">
        <v>3.2799999999999998</v>
      </c>
      <c r="N968" s="7">
        <v>776</v>
      </c>
      <c r="P968" s="1">
        <v>1</v>
      </c>
      <c r="Q968" s="2" t="s">
        <v>60</v>
      </c>
      <c r="R968" s="4" t="s">
        <v>51</v>
      </c>
      <c r="T968" s="7">
        <v>345.85000000000002</v>
      </c>
      <c r="U968" s="8">
        <v>0.17999999999999999</v>
      </c>
      <c r="W968" s="7">
        <f>IF(R968="","",(T968*(1-U968)*(1+AE968))+V968)</f>
        <v>368.67610000000008</v>
      </c>
      <c r="Z968" s="9" t="str">
        <f>IF(S968="","",(X968*(1-Y968)*(1+AE968)))</f>
        <v/>
      </c>
      <c r="AA968" s="64">
        <f>IF(Eingabe!G968="x",libCalc!A968,IF(Eingabe!H968="x",libCalc!B968,IF(Eingabe!I968="x",libCalc!C968,"")))</f>
        <v>0.096211275016187398</v>
      </c>
      <c r="AB968" s="5">
        <f>IF(AA968="","",AA968*M968)</f>
        <v>0.31557298205309464</v>
      </c>
      <c r="AC968" s="10">
        <f>IF(AA968="","",N968*1000/(AA968*1000000))</f>
        <v>8.0655827486896854</v>
      </c>
      <c r="AD968" s="11">
        <f>IF(AB968="","",MAX(Z968,W968)/AB968)</f>
        <v>1168.2752357360268</v>
      </c>
      <c r="AE968" s="8">
        <f ca="1">IF(N968="","",IF(LOOKUP(YEAR(C968),Teuerung!$A$4:$A$29,Teuerung!$D$4:$D$29)="",0,LOOKUP(YEAR(C968),Teuerung!$A$4:$A$29,Teuerung!$D$4:$D$29)))</f>
        <v>0.29999999999999999</v>
      </c>
      <c r="AF968" s="7">
        <f t="shared" ca="1" si="20"/>
        <v>368.67610000000008</v>
      </c>
      <c r="AG968" s="2" t="s">
        <v>61</v>
      </c>
      <c r="AH968" s="1"/>
      <c r="AI968" s="1"/>
    </row>
    <row r="969">
      <c r="A969" s="2"/>
      <c r="B969" s="2"/>
      <c r="C969" s="3">
        <v>41423</v>
      </c>
      <c r="D969" s="1"/>
      <c r="E969" s="4" t="s">
        <v>51</v>
      </c>
      <c r="G969" s="4" t="s">
        <v>51</v>
      </c>
      <c r="J969" s="5">
        <v>0.34999999999999998</v>
      </c>
      <c r="M969" s="6">
        <v>3.0800000000000001</v>
      </c>
      <c r="N969" s="7">
        <v>844</v>
      </c>
      <c r="P969" s="1">
        <v>1</v>
      </c>
      <c r="Q969" s="2" t="s">
        <v>60</v>
      </c>
      <c r="R969" s="4" t="s">
        <v>51</v>
      </c>
      <c r="T969" s="7">
        <v>333.05000000000001</v>
      </c>
      <c r="U969" s="8">
        <v>0.17999999999999999</v>
      </c>
      <c r="W969" s="7">
        <f>IF(R969="","",(T969*(1-U969)*(1+AE969))+V969)</f>
        <v>355.0313000000001</v>
      </c>
      <c r="Z969" s="9" t="str">
        <f>IF(S969="","",(X969*(1-Y969)*(1+AE969)))</f>
        <v/>
      </c>
      <c r="AA969" s="64">
        <f>IF(Eingabe!G969="x",libCalc!A969,IF(Eingabe!H969="x",libCalc!B969,IF(Eingabe!I969="x",libCalc!C969,"")))</f>
        <v>0.096211275016187398</v>
      </c>
      <c r="AB969" s="5">
        <f>IF(AA969="","",AA969*M969)</f>
        <v>0.29633072704985719</v>
      </c>
      <c r="AC969" s="10">
        <f>IF(AA969="","",N969*1000/(AA969*1000000))</f>
        <v>8.7723606184202243</v>
      </c>
      <c r="AD969" s="11">
        <f>IF(AB969="","",MAX(Z969,W969)/AB969)</f>
        <v>1198.0914147329265</v>
      </c>
      <c r="AE969" s="8">
        <f ca="1">IF(N969="","",IF(LOOKUP(YEAR(C969),Teuerung!$A$4:$A$29,Teuerung!$D$4:$D$29)="",0,LOOKUP(YEAR(C969),Teuerung!$A$4:$A$29,Teuerung!$D$4:$D$29)))</f>
        <v>0.29999999999999999</v>
      </c>
      <c r="AF969" s="7">
        <f t="shared" ca="1" si="20"/>
        <v>355.0313000000001</v>
      </c>
      <c r="AG969" s="2" t="s">
        <v>61</v>
      </c>
      <c r="AH969" s="1"/>
      <c r="AI969" s="1"/>
    </row>
    <row r="970">
      <c r="A970" s="2"/>
      <c r="B970" s="2"/>
      <c r="C970" s="3">
        <v>41423</v>
      </c>
      <c r="D970" s="1"/>
      <c r="E970" s="4" t="s">
        <v>51</v>
      </c>
      <c r="G970" s="4" t="s">
        <v>51</v>
      </c>
      <c r="J970" s="5">
        <v>0.34999999999999998</v>
      </c>
      <c r="M970" s="6">
        <v>3.0899999999999999</v>
      </c>
      <c r="N970" s="7">
        <v>869</v>
      </c>
      <c r="P970" s="1">
        <v>1</v>
      </c>
      <c r="Q970" s="2" t="s">
        <v>60</v>
      </c>
      <c r="R970" s="4" t="s">
        <v>51</v>
      </c>
      <c r="T970" s="7">
        <v>333.60000000000002</v>
      </c>
      <c r="U970" s="8">
        <v>0.17999999999999999</v>
      </c>
      <c r="W970" s="7">
        <f>IF(R970="","",(T970*(1-U970)*(1+AE970))+V970)</f>
        <v>355.61760000000004</v>
      </c>
      <c r="Z970" s="9" t="str">
        <f>IF(S970="","",(X970*(1-Y970)*(1+AE970)))</f>
        <v/>
      </c>
      <c r="AA970" s="64">
        <f>IF(Eingabe!G970="x",libCalc!A970,IF(Eingabe!H970="x",libCalc!B970,IF(Eingabe!I970="x",libCalc!C970,"")))</f>
        <v>0.096211275016187398</v>
      </c>
      <c r="AB970" s="5">
        <f>IF(AA970="","",AA970*M970)</f>
        <v>0.29729283980001903</v>
      </c>
      <c r="AC970" s="10">
        <f>IF(AA970="","",N970*1000/(AA970*1000000))</f>
        <v>9.0322054234682163</v>
      </c>
      <c r="AD970" s="11">
        <f>IF(AB970="","",MAX(Z970,W970)/AB970)</f>
        <v>1196.1862258075726</v>
      </c>
      <c r="AE970" s="8">
        <f ca="1">IF(N970="","",IF(LOOKUP(YEAR(C970),Teuerung!$A$4:$A$29,Teuerung!$D$4:$D$29)="",0,LOOKUP(YEAR(C970),Teuerung!$A$4:$A$29,Teuerung!$D$4:$D$29)))</f>
        <v>0.29999999999999999</v>
      </c>
      <c r="AF970" s="7">
        <f t="shared" ca="1" si="20"/>
        <v>355.61760000000004</v>
      </c>
      <c r="AG970" s="2" t="s">
        <v>61</v>
      </c>
      <c r="AH970" s="1"/>
      <c r="AI970" s="1"/>
    </row>
    <row r="971">
      <c r="A971" s="2"/>
      <c r="B971" s="2"/>
      <c r="C971" s="3">
        <v>41423</v>
      </c>
      <c r="D971" s="1"/>
      <c r="E971" s="4" t="s">
        <v>51</v>
      </c>
      <c r="G971" s="4" t="s">
        <v>51</v>
      </c>
      <c r="J971" s="5">
        <v>0.34999999999999998</v>
      </c>
      <c r="M971" s="6">
        <v>3.1899999999999999</v>
      </c>
      <c r="N971" s="7">
        <v>590</v>
      </c>
      <c r="P971" s="1">
        <v>1</v>
      </c>
      <c r="Q971" s="2" t="s">
        <v>60</v>
      </c>
      <c r="R971" s="4" t="s">
        <v>51</v>
      </c>
      <c r="T971" s="7">
        <v>341.60000000000002</v>
      </c>
      <c r="U971" s="8">
        <v>0.17999999999999999</v>
      </c>
      <c r="W971" s="7">
        <f>IF(R971="","",(T971*(1-U971)*(1+AE971))+V971)</f>
        <v>364.14560000000006</v>
      </c>
      <c r="Z971" s="9" t="str">
        <f>IF(S971="","",(X971*(1-Y971)*(1+AE971)))</f>
        <v/>
      </c>
      <c r="AA971" s="64">
        <f>IF(Eingabe!G971="x",libCalc!A971,IF(Eingabe!H971="x",libCalc!B971,IF(Eingabe!I971="x",libCalc!C971,"")))</f>
        <v>0.096211275016187398</v>
      </c>
      <c r="AB971" s="5">
        <f>IF(AA971="","",AA971*M971)</f>
        <v>0.30691396730163778</v>
      </c>
      <c r="AC971" s="10">
        <f>IF(AA971="","",N971*1000/(AA971*1000000))</f>
        <v>6.1323373991326218</v>
      </c>
      <c r="AD971" s="11">
        <f>IF(AB971="","",MAX(Z971,W971)/AB971)</f>
        <v>1186.4745133678277</v>
      </c>
      <c r="AE971" s="8">
        <f ca="1">IF(N971="","",IF(LOOKUP(YEAR(C971),Teuerung!$A$4:$A$29,Teuerung!$D$4:$D$29)="",0,LOOKUP(YEAR(C971),Teuerung!$A$4:$A$29,Teuerung!$D$4:$D$29)))</f>
        <v>0.29999999999999999</v>
      </c>
      <c r="AF971" s="7">
        <f t="shared" ca="1" si="20"/>
        <v>364.14560000000006</v>
      </c>
      <c r="AG971" s="2" t="s">
        <v>61</v>
      </c>
      <c r="AH971" s="1"/>
      <c r="AI971" s="1"/>
    </row>
    <row r="972">
      <c r="A972" s="2"/>
      <c r="B972" s="2"/>
      <c r="C972" s="3">
        <v>41423</v>
      </c>
      <c r="D972" s="1"/>
      <c r="E972" s="4" t="s">
        <v>51</v>
      </c>
      <c r="G972" s="4" t="s">
        <v>51</v>
      </c>
      <c r="J972" s="5">
        <v>0.34999999999999998</v>
      </c>
      <c r="M972" s="6">
        <v>2.9900000000000002</v>
      </c>
      <c r="N972" s="7">
        <v>1081</v>
      </c>
      <c r="P972" s="1">
        <v>3</v>
      </c>
      <c r="Q972" s="2" t="s">
        <v>60</v>
      </c>
      <c r="R972" s="4" t="s">
        <v>51</v>
      </c>
      <c r="T972" s="7">
        <v>327.69999999999999</v>
      </c>
      <c r="U972" s="8">
        <v>0.17999999999999999</v>
      </c>
      <c r="W972" s="7">
        <f>IF(R972="","",(T972*(1-U972)*(1+AE972))+V972)</f>
        <v>349.32820000000004</v>
      </c>
      <c r="Z972" s="9" t="str">
        <f>IF(S972="","",(X972*(1-Y972)*(1+AE972)))</f>
        <v/>
      </c>
      <c r="AA972" s="64">
        <f>IF(Eingabe!G972="x",libCalc!A972,IF(Eingabe!H972="x",libCalc!B972,IF(Eingabe!I972="x",libCalc!C972,"")))</f>
        <v>0.096211275016187398</v>
      </c>
      <c r="AB972" s="5">
        <f>IF(AA972="","",AA972*M972)</f>
        <v>0.28767171229840033</v>
      </c>
      <c r="AC972" s="10">
        <f>IF(AA972="","",N972*1000/(AA972*1000000))</f>
        <v>11.235689370275193</v>
      </c>
      <c r="AD972" s="11">
        <f>IF(AB972="","",MAX(Z972,W972)/AB972)</f>
        <v>1214.3293381507174</v>
      </c>
      <c r="AE972" s="8">
        <f ca="1">IF(N972="","",IF(LOOKUP(YEAR(C972),Teuerung!$A$4:$A$29,Teuerung!$D$4:$D$29)="",0,LOOKUP(YEAR(C972),Teuerung!$A$4:$A$29,Teuerung!$D$4:$D$29)))</f>
        <v>0.29999999999999999</v>
      </c>
      <c r="AF972" s="7">
        <f t="shared" ca="1" si="20"/>
        <v>1047.9846000000002</v>
      </c>
      <c r="AG972" s="2" t="s">
        <v>61</v>
      </c>
      <c r="AH972" s="1"/>
      <c r="AI972" s="1"/>
    </row>
    <row r="973">
      <c r="A973" s="2"/>
      <c r="B973" s="2"/>
      <c r="C973" s="3">
        <v>41423</v>
      </c>
      <c r="D973" s="1"/>
      <c r="E973" s="4" t="s">
        <v>51</v>
      </c>
      <c r="G973" s="4" t="s">
        <v>51</v>
      </c>
      <c r="J973" s="5">
        <v>0.34999999999999998</v>
      </c>
      <c r="M973" s="6">
        <v>2.8300000000000001</v>
      </c>
      <c r="N973" s="7">
        <v>687</v>
      </c>
      <c r="P973" s="1">
        <v>1</v>
      </c>
      <c r="Q973" s="2" t="s">
        <v>60</v>
      </c>
      <c r="R973" s="4" t="s">
        <v>51</v>
      </c>
      <c r="T973" s="7">
        <v>317.14999999999998</v>
      </c>
      <c r="U973" s="8">
        <v>0.17999999999999999</v>
      </c>
      <c r="W973" s="7">
        <f>IF(R973="","",(T973*(1-U973)*(1+AE973))+V973)</f>
        <v>338.08190000000002</v>
      </c>
      <c r="Z973" s="9" t="str">
        <f>IF(S973="","",(X973*(1-Y973)*(1+AE973)))</f>
        <v/>
      </c>
      <c r="AA973" s="64">
        <f>IF(Eingabe!G973="x",libCalc!A973,IF(Eingabe!H973="x",libCalc!B973,IF(Eingabe!I973="x",libCalc!C973,"")))</f>
        <v>0.096211275016187398</v>
      </c>
      <c r="AB973" s="5">
        <f>IF(AA973="","",AA973*M973)</f>
        <v>0.27227790829581033</v>
      </c>
      <c r="AC973" s="10">
        <f>IF(AA973="","",N973*1000/(AA973*1000000))</f>
        <v>7.1405352427188324</v>
      </c>
      <c r="AD973" s="11">
        <f>IF(AB973="","",MAX(Z973,W973)/AB973)</f>
        <v>1241.6795108940619</v>
      </c>
      <c r="AE973" s="8">
        <f ca="1">IF(N973="","",IF(LOOKUP(YEAR(C973),Teuerung!$A$4:$A$29,Teuerung!$D$4:$D$29)="",0,LOOKUP(YEAR(C973),Teuerung!$A$4:$A$29,Teuerung!$D$4:$D$29)))</f>
        <v>0.29999999999999999</v>
      </c>
      <c r="AF973" s="7">
        <f t="shared" ca="1" si="20"/>
        <v>338.08190000000002</v>
      </c>
      <c r="AG973" s="2" t="s">
        <v>61</v>
      </c>
      <c r="AH973" s="1"/>
      <c r="AI973" s="1"/>
    </row>
    <row r="974">
      <c r="A974" s="2"/>
      <c r="B974" s="2"/>
      <c r="C974" s="3">
        <v>41423</v>
      </c>
      <c r="D974" s="1"/>
      <c r="E974" s="4" t="s">
        <v>51</v>
      </c>
      <c r="H974" s="4" t="s">
        <v>51</v>
      </c>
      <c r="K974" s="6">
        <v>0.29999999999999999</v>
      </c>
      <c r="L974" s="6">
        <v>0.5</v>
      </c>
      <c r="M974" s="6">
        <v>2.5899999999999999</v>
      </c>
      <c r="N974" s="7">
        <v>4389</v>
      </c>
      <c r="O974" s="7">
        <v>100</v>
      </c>
      <c r="P974" s="1">
        <v>29</v>
      </c>
      <c r="Q974" s="2" t="s">
        <v>60</v>
      </c>
      <c r="R974" s="4" t="s">
        <v>51</v>
      </c>
      <c r="T974" s="7">
        <v>690</v>
      </c>
      <c r="U974" s="8">
        <v>0.17999999999999999</v>
      </c>
      <c r="W974" s="7">
        <f>IF(R974="","",(T974*(1-U974)*(1+AE974))+V974)</f>
        <v>735.54000000000008</v>
      </c>
      <c r="Z974" s="9" t="str">
        <f>IF(S974="","",(X974*(1-Y974)*(1+AE974)))</f>
        <v/>
      </c>
      <c r="AA974" s="64">
        <f>IF(Eingabe!G974="x",libCalc!A974,IF(Eingabe!H974="x",libCalc!B974,IF(Eingabe!I974="x",libCalc!C974,"")))</f>
        <v>0.14999999999999999</v>
      </c>
      <c r="AB974" s="5">
        <f>IF(AA974="","",AA974*M974)</f>
        <v>0.38849999999999996</v>
      </c>
      <c r="AC974" s="10">
        <f>IF(AA974="","",N974*1000/(AA974*1000000))</f>
        <v>29.260000000000002</v>
      </c>
      <c r="AD974" s="11">
        <f>IF(AB974="","",MAX(Z974,W974)/AB974)</f>
        <v>1893.2818532818537</v>
      </c>
      <c r="AE974" s="8">
        <f ca="1">IF(N974="","",IF(LOOKUP(YEAR(C974),Teuerung!$A$4:$A$29,Teuerung!$D$4:$D$29)="",0,LOOKUP(YEAR(C974),Teuerung!$A$4:$A$29,Teuerung!$D$4:$D$29)))</f>
        <v>0.29999999999999999</v>
      </c>
      <c r="AF974" s="7">
        <f t="shared" ca="1" si="20"/>
        <v>21330.660000000003</v>
      </c>
      <c r="AG974" s="2" t="s">
        <v>62</v>
      </c>
      <c r="AH974" s="1"/>
      <c r="AI974" s="1"/>
    </row>
    <row r="975">
      <c r="A975" s="2"/>
      <c r="B975" s="2"/>
      <c r="C975" s="3">
        <v>41423</v>
      </c>
      <c r="D975" s="1"/>
      <c r="E975" s="4" t="s">
        <v>51</v>
      </c>
      <c r="H975" s="4" t="s">
        <v>51</v>
      </c>
      <c r="K975" s="6">
        <v>0.29999999999999999</v>
      </c>
      <c r="L975" s="6">
        <v>0.5</v>
      </c>
      <c r="M975" s="6">
        <v>2.5899999999999999</v>
      </c>
      <c r="N975" s="7">
        <v>4777</v>
      </c>
      <c r="O975" s="7">
        <v>100</v>
      </c>
      <c r="P975" s="1">
        <v>1</v>
      </c>
      <c r="Q975" s="2" t="s">
        <v>60</v>
      </c>
      <c r="R975" s="4" t="s">
        <v>51</v>
      </c>
      <c r="T975" s="7">
        <v>751</v>
      </c>
      <c r="U975" s="8">
        <v>0.17999999999999999</v>
      </c>
      <c r="W975" s="7">
        <f>IF(R975="","",(T975*(1-U975)*(1+AE975))+V975)</f>
        <v>800.56600000000014</v>
      </c>
      <c r="Z975" s="9" t="str">
        <f>IF(S975="","",(X975*(1-Y975)*(1+AE975)))</f>
        <v/>
      </c>
      <c r="AA975" s="64">
        <f>IF(Eingabe!G975="x",libCalc!A975,IF(Eingabe!H975="x",libCalc!B975,IF(Eingabe!I975="x",libCalc!C975,"")))</f>
        <v>0.14999999999999999</v>
      </c>
      <c r="AB975" s="5">
        <f>IF(AA975="","",AA975*M975)</f>
        <v>0.38849999999999996</v>
      </c>
      <c r="AC975" s="10">
        <f>IF(AA975="","",N975*1000/(AA975*1000000))</f>
        <v>31.846666666666668</v>
      </c>
      <c r="AD975" s="11">
        <f>IF(AB975="","",MAX(Z975,W975)/AB975)</f>
        <v>2060.6589446589451</v>
      </c>
      <c r="AE975" s="8">
        <f ca="1">IF(N975="","",IF(LOOKUP(YEAR(C975),Teuerung!$A$4:$A$29,Teuerung!$D$4:$D$29)="",0,LOOKUP(YEAR(C975),Teuerung!$A$4:$A$29,Teuerung!$D$4:$D$29)))</f>
        <v>0.29999999999999999</v>
      </c>
      <c r="AF975" s="7">
        <f t="shared" ca="1" si="20"/>
        <v>800.56600000000014</v>
      </c>
      <c r="AG975" s="2" t="s">
        <v>62</v>
      </c>
      <c r="AH975" s="1"/>
      <c r="AI975" s="1"/>
    </row>
    <row r="976">
      <c r="A976" s="2"/>
      <c r="B976" s="2"/>
      <c r="C976" s="3">
        <v>41423</v>
      </c>
      <c r="D976" s="1"/>
      <c r="E976" s="4" t="s">
        <v>51</v>
      </c>
      <c r="H976" s="4" t="s">
        <v>51</v>
      </c>
      <c r="K976" s="6">
        <v>0.25</v>
      </c>
      <c r="L976" s="6">
        <v>0.5</v>
      </c>
      <c r="M976" s="6">
        <v>2.5899999999999999</v>
      </c>
      <c r="N976" s="7">
        <v>3582</v>
      </c>
      <c r="O976" s="7">
        <v>100</v>
      </c>
      <c r="P976" s="1">
        <v>55</v>
      </c>
      <c r="Q976" s="2" t="s">
        <v>60</v>
      </c>
      <c r="R976" s="4" t="s">
        <v>51</v>
      </c>
      <c r="T976" s="7">
        <v>628</v>
      </c>
      <c r="U976" s="8">
        <v>0.17999999999999999</v>
      </c>
      <c r="W976" s="7">
        <f>IF(R976="","",(T976*(1-U976)*(1+AE976))+V976)</f>
        <v>669.44800000000009</v>
      </c>
      <c r="Z976" s="9" t="str">
        <f>IF(S976="","",(X976*(1-Y976)*(1+AE976)))</f>
        <v/>
      </c>
      <c r="AA976" s="64">
        <f>IF(Eingabe!G976="x",libCalc!A976,IF(Eingabe!H976="x",libCalc!B976,IF(Eingabe!I976="x",libCalc!C976,"")))</f>
        <v>0.125</v>
      </c>
      <c r="AB976" s="5">
        <f>IF(AA976="","",AA976*M976)</f>
        <v>0.32374999999999998</v>
      </c>
      <c r="AC976" s="10">
        <f>IF(AA976="","",N976*1000/(AA976*1000000))</f>
        <v>28.655999999999999</v>
      </c>
      <c r="AD976" s="11">
        <f>IF(AB976="","",MAX(Z976,W976)/AB976)</f>
        <v>2067.7930501930505</v>
      </c>
      <c r="AE976" s="8">
        <f ca="1">IF(N976="","",IF(LOOKUP(YEAR(C976),Teuerung!$A$4:$A$29,Teuerung!$D$4:$D$29)="",0,LOOKUP(YEAR(C976),Teuerung!$A$4:$A$29,Teuerung!$D$4:$D$29)))</f>
        <v>0.29999999999999999</v>
      </c>
      <c r="AF976" s="7">
        <f t="shared" ca="1" si="20"/>
        <v>36819.640000000007</v>
      </c>
      <c r="AG976" s="2" t="s">
        <v>62</v>
      </c>
      <c r="AH976" s="1"/>
      <c r="AI976" s="1"/>
    </row>
    <row r="977">
      <c r="A977" s="2"/>
      <c r="B977" s="2"/>
      <c r="C977" s="3">
        <v>41423</v>
      </c>
      <c r="D977" s="1"/>
      <c r="E977" s="4" t="s">
        <v>51</v>
      </c>
      <c r="H977" s="4" t="s">
        <v>51</v>
      </c>
      <c r="K977" s="6">
        <v>0.25</v>
      </c>
      <c r="L977" s="6">
        <v>0.5</v>
      </c>
      <c r="M977" s="6">
        <v>2.5899999999999999</v>
      </c>
      <c r="N977" s="7">
        <v>4111</v>
      </c>
      <c r="O977" s="7">
        <v>100</v>
      </c>
      <c r="P977" s="1">
        <v>1</v>
      </c>
      <c r="Q977" s="2" t="s">
        <v>60</v>
      </c>
      <c r="R977" s="4" t="s">
        <v>51</v>
      </c>
      <c r="T977" s="7">
        <v>760</v>
      </c>
      <c r="U977" s="8">
        <v>0.17999999999999999</v>
      </c>
      <c r="W977" s="7">
        <f>IF(R977="","",(T977*(1-U977)*(1+AE977))+V977)</f>
        <v>810.16000000000008</v>
      </c>
      <c r="Z977" s="9" t="str">
        <f>IF(S977="","",(X977*(1-Y977)*(1+AE977)))</f>
        <v/>
      </c>
      <c r="AA977" s="64">
        <f>IF(Eingabe!G977="x",libCalc!A977,IF(Eingabe!H977="x",libCalc!B977,IF(Eingabe!I977="x",libCalc!C977,"")))</f>
        <v>0.125</v>
      </c>
      <c r="AB977" s="5">
        <f>IF(AA977="","",AA977*M977)</f>
        <v>0.32374999999999998</v>
      </c>
      <c r="AC977" s="10">
        <f>IF(AA977="","",N977*1000/(AA977*1000000))</f>
        <v>32.887999999999998</v>
      </c>
      <c r="AD977" s="11">
        <f>IF(AB977="","",MAX(Z977,W977)/AB977)</f>
        <v>2502.4247104247106</v>
      </c>
      <c r="AE977" s="8">
        <f ca="1">IF(N977="","",IF(LOOKUP(YEAR(C977),Teuerung!$A$4:$A$29,Teuerung!$D$4:$D$29)="",0,LOOKUP(YEAR(C977),Teuerung!$A$4:$A$29,Teuerung!$D$4:$D$29)))</f>
        <v>0.29999999999999999</v>
      </c>
      <c r="AF977" s="7">
        <f t="shared" ca="1" si="20"/>
        <v>810.16000000000008</v>
      </c>
      <c r="AG977" s="2" t="s">
        <v>62</v>
      </c>
      <c r="AH977" s="1"/>
      <c r="AI977" s="1"/>
    </row>
    <row r="978">
      <c r="A978" s="2"/>
      <c r="B978" s="2"/>
      <c r="C978" s="3">
        <v>41423</v>
      </c>
      <c r="D978" s="1"/>
      <c r="E978" s="4" t="s">
        <v>51</v>
      </c>
      <c r="H978" s="4" t="s">
        <v>51</v>
      </c>
      <c r="K978" s="6">
        <v>0.25</v>
      </c>
      <c r="L978" s="6">
        <v>0.5</v>
      </c>
      <c r="M978" s="6">
        <v>2.5899999999999999</v>
      </c>
      <c r="N978" s="7">
        <v>3715</v>
      </c>
      <c r="O978" s="7">
        <v>100</v>
      </c>
      <c r="P978" s="1">
        <v>1</v>
      </c>
      <c r="Q978" s="2" t="s">
        <v>60</v>
      </c>
      <c r="R978" s="4" t="s">
        <v>51</v>
      </c>
      <c r="T978" s="7">
        <v>645</v>
      </c>
      <c r="U978" s="8">
        <v>0.17999999999999999</v>
      </c>
      <c r="W978" s="7">
        <f>IF(R978="","",(T978*(1-U978)*(1+AE978))+V978)</f>
        <v>687.57000000000016</v>
      </c>
      <c r="Z978" s="9" t="str">
        <f>IF(S978="","",(X978*(1-Y978)*(1+AE978)))</f>
        <v/>
      </c>
      <c r="AA978" s="64">
        <f>IF(Eingabe!G978="x",libCalc!A978,IF(Eingabe!H978="x",libCalc!B978,IF(Eingabe!I978="x",libCalc!C978,"")))</f>
        <v>0.125</v>
      </c>
      <c r="AB978" s="5">
        <f>IF(AA978="","",AA978*M978)</f>
        <v>0.32374999999999998</v>
      </c>
      <c r="AC978" s="10">
        <f>IF(AA978="","",N978*1000/(AA978*1000000))</f>
        <v>29.719999999999999</v>
      </c>
      <c r="AD978" s="11">
        <f>IF(AB978="","",MAX(Z978,W978)/AB978)</f>
        <v>2123.7683397683404</v>
      </c>
      <c r="AE978" s="8">
        <f ca="1">IF(N978="","",IF(LOOKUP(YEAR(C978),Teuerung!$A$4:$A$29,Teuerung!$D$4:$D$29)="",0,LOOKUP(YEAR(C978),Teuerung!$A$4:$A$29,Teuerung!$D$4:$D$29)))</f>
        <v>0.29999999999999999</v>
      </c>
      <c r="AF978" s="7">
        <f t="shared" ca="1" si="20"/>
        <v>687.57000000000016</v>
      </c>
      <c r="AG978" s="2" t="s">
        <v>62</v>
      </c>
      <c r="AH978" s="1"/>
      <c r="AI978" s="1"/>
    </row>
    <row r="979">
      <c r="A979" s="2"/>
      <c r="B979" s="2"/>
      <c r="C979" s="3">
        <v>41423</v>
      </c>
      <c r="D979" s="1"/>
      <c r="E979" s="4" t="s">
        <v>51</v>
      </c>
      <c r="G979" s="4" t="s">
        <v>51</v>
      </c>
      <c r="J979" s="5">
        <v>0.25</v>
      </c>
      <c r="M979" s="6">
        <v>2.5899999999999999</v>
      </c>
      <c r="N979" s="7">
        <v>732</v>
      </c>
      <c r="O979" s="7">
        <v>100</v>
      </c>
      <c r="P979" s="1">
        <v>6</v>
      </c>
      <c r="Q979" s="2" t="s">
        <v>60</v>
      </c>
      <c r="R979" s="4" t="s">
        <v>51</v>
      </c>
      <c r="T979" s="7">
        <v>348.5</v>
      </c>
      <c r="U979" s="8">
        <v>0.17999999999999999</v>
      </c>
      <c r="W979" s="7">
        <f>IF(R979="","",(T979*(1-U979)*(1+AE979))+V979)</f>
        <v>371.50100000000009</v>
      </c>
      <c r="Z979" s="9" t="str">
        <f>IF(S979="","",(X979*(1-Y979)*(1+AE979)))</f>
        <v/>
      </c>
      <c r="AA979" s="64">
        <f>IF(Eingabe!G979="x",libCalc!A979,IF(Eingabe!H979="x",libCalc!B979,IF(Eingabe!I979="x",libCalc!C979,"")))</f>
        <v>0.049087385212340517</v>
      </c>
      <c r="AB979" s="5">
        <f>IF(AA979="","",AA979*M979)</f>
        <v>0.12713632769996194</v>
      </c>
      <c r="AC979" s="10">
        <f>IF(AA979="","",N979*1000/(AA979*1000000))</f>
        <v>14.912181547938227</v>
      </c>
      <c r="AD979" s="11">
        <f>IF(AB979="","",MAX(Z979,W979)/AB979)</f>
        <v>2922.0680408256853</v>
      </c>
      <c r="AE979" s="8">
        <f ca="1">IF(N979="","",IF(LOOKUP(YEAR(C979),Teuerung!$A$4:$A$29,Teuerung!$D$4:$D$29)="",0,LOOKUP(YEAR(C979),Teuerung!$A$4:$A$29,Teuerung!$D$4:$D$29)))</f>
        <v>0.29999999999999999</v>
      </c>
      <c r="AF979" s="7">
        <f t="shared" ref="AF979:AF1042" ca="1" si="22">IF(P979="","",P979*MAX(W979,Z979))</f>
        <v>2229.0060000000003</v>
      </c>
      <c r="AG979" s="2" t="s">
        <v>61</v>
      </c>
      <c r="AH979" s="1"/>
      <c r="AI979" s="1"/>
    </row>
    <row r="980">
      <c r="A980" s="2"/>
      <c r="B980" s="2"/>
      <c r="C980" s="3">
        <v>41423</v>
      </c>
      <c r="D980" s="1"/>
      <c r="E980" s="4" t="s">
        <v>51</v>
      </c>
      <c r="H980" s="4" t="s">
        <v>51</v>
      </c>
      <c r="K980" s="6">
        <v>0.25</v>
      </c>
      <c r="L980" s="6">
        <v>0.5</v>
      </c>
      <c r="M980" s="6">
        <v>2.5899999999999999</v>
      </c>
      <c r="N980" s="7">
        <v>3673</v>
      </c>
      <c r="O980" s="7">
        <v>100</v>
      </c>
      <c r="P980" s="1">
        <v>1</v>
      </c>
      <c r="Q980" s="2" t="s">
        <v>60</v>
      </c>
      <c r="R980" s="4" t="s">
        <v>51</v>
      </c>
      <c r="T980" s="7">
        <v>663</v>
      </c>
      <c r="U980" s="8">
        <v>0.17999999999999999</v>
      </c>
      <c r="W980" s="7">
        <f>IF(R980="","",(T980*(1-U980)*(1+AE980))+V980)</f>
        <v>706.75800000000015</v>
      </c>
      <c r="Z980" s="9" t="str">
        <f>IF(S980="","",(X980*(1-Y980)*(1+AE980)))</f>
        <v/>
      </c>
      <c r="AA980" s="64">
        <f>IF(Eingabe!G980="x",libCalc!A980,IF(Eingabe!H980="x",libCalc!B980,IF(Eingabe!I980="x",libCalc!C980,"")))</f>
        <v>0.125</v>
      </c>
      <c r="AB980" s="5">
        <f>IF(AA980="","",AA980*M980)</f>
        <v>0.32374999999999998</v>
      </c>
      <c r="AC980" s="10">
        <f>IF(AA980="","",N980*1000/(AA980*1000000))</f>
        <v>29.384</v>
      </c>
      <c r="AD980" s="11">
        <f>IF(AB980="","",MAX(Z980,W980)/AB980)</f>
        <v>2183.0362934362938</v>
      </c>
      <c r="AE980" s="8">
        <f ca="1">IF(N980="","",IF(LOOKUP(YEAR(C980),Teuerung!$A$4:$A$29,Teuerung!$D$4:$D$29)="",0,LOOKUP(YEAR(C980),Teuerung!$A$4:$A$29,Teuerung!$D$4:$D$29)))</f>
        <v>0.29999999999999999</v>
      </c>
      <c r="AF980" s="7">
        <f t="shared" ca="1" si="22"/>
        <v>706.75800000000015</v>
      </c>
      <c r="AG980" s="2" t="s">
        <v>62</v>
      </c>
      <c r="AH980" s="1"/>
      <c r="AI980" s="1"/>
    </row>
    <row r="981">
      <c r="A981" s="2"/>
      <c r="B981" s="2"/>
      <c r="C981" s="3">
        <v>41423</v>
      </c>
      <c r="D981" s="1"/>
      <c r="E981" s="4" t="s">
        <v>51</v>
      </c>
      <c r="H981" s="4" t="s">
        <v>51</v>
      </c>
      <c r="K981" s="6">
        <v>0.25</v>
      </c>
      <c r="L981" s="6">
        <v>0.5</v>
      </c>
      <c r="M981" s="6">
        <v>4.29</v>
      </c>
      <c r="N981" s="7">
        <v>1576</v>
      </c>
      <c r="O981" s="7">
        <v>100</v>
      </c>
      <c r="P981" s="1">
        <v>2</v>
      </c>
      <c r="Q981" s="2" t="s">
        <v>60</v>
      </c>
      <c r="R981" s="4" t="s">
        <v>51</v>
      </c>
      <c r="T981" s="7">
        <v>930</v>
      </c>
      <c r="U981" s="8">
        <v>0.17999999999999999</v>
      </c>
      <c r="W981" s="7">
        <f>IF(R981="","",(T981*(1-U981)*(1+AE981))+V981)</f>
        <v>991.38000000000011</v>
      </c>
      <c r="Z981" s="9" t="str">
        <f>IF(S981="","",(X981*(1-Y981)*(1+AE981)))</f>
        <v/>
      </c>
      <c r="AA981" s="64">
        <f>IF(Eingabe!G981="x",libCalc!A981,IF(Eingabe!H981="x",libCalc!B981,IF(Eingabe!I981="x",libCalc!C981,"")))</f>
        <v>0.125</v>
      </c>
      <c r="AB981" s="5">
        <f>IF(AA981="","",AA981*M981)</f>
        <v>0.53625</v>
      </c>
      <c r="AC981" s="10">
        <f>IF(AA981="","",N981*1000/(AA981*1000000))</f>
        <v>12.608000000000001</v>
      </c>
      <c r="AD981" s="11">
        <f>IF(AB981="","",MAX(Z981,W981)/AB981)</f>
        <v>1848.727272727273</v>
      </c>
      <c r="AE981" s="8">
        <f ca="1">IF(N981="","",IF(LOOKUP(YEAR(C981),Teuerung!$A$4:$A$29,Teuerung!$D$4:$D$29)="",0,LOOKUP(YEAR(C981),Teuerung!$A$4:$A$29,Teuerung!$D$4:$D$29)))</f>
        <v>0.29999999999999999</v>
      </c>
      <c r="AF981" s="7">
        <f t="shared" ca="1" si="22"/>
        <v>1982.7600000000002</v>
      </c>
      <c r="AG981" s="2" t="s">
        <v>62</v>
      </c>
      <c r="AH981" s="1"/>
      <c r="AI981" s="1"/>
    </row>
    <row r="982">
      <c r="A982" s="2"/>
      <c r="B982" s="2"/>
      <c r="C982" s="3">
        <v>41423</v>
      </c>
      <c r="D982" s="1"/>
      <c r="E982" s="4" t="s">
        <v>51</v>
      </c>
      <c r="H982" s="4" t="s">
        <v>51</v>
      </c>
      <c r="K982" s="6">
        <v>0.25</v>
      </c>
      <c r="L982" s="6">
        <v>0.5</v>
      </c>
      <c r="M982" s="6">
        <v>3.8900000000000001</v>
      </c>
      <c r="N982" s="7">
        <v>2202</v>
      </c>
      <c r="O982" s="7">
        <v>100</v>
      </c>
      <c r="P982" s="1">
        <v>3</v>
      </c>
      <c r="Q982" s="2" t="s">
        <v>60</v>
      </c>
      <c r="R982" s="4" t="s">
        <v>51</v>
      </c>
      <c r="T982" s="7">
        <v>845</v>
      </c>
      <c r="U982" s="8">
        <v>0.17999999999999999</v>
      </c>
      <c r="W982" s="7">
        <f>IF(R982="","",(T982*(1-U982)*(1+AE982))+V982)</f>
        <v>900.7700000000001</v>
      </c>
      <c r="Z982" s="9" t="str">
        <f>IF(S982="","",(X982*(1-Y982)*(1+AE982)))</f>
        <v/>
      </c>
      <c r="AA982" s="64">
        <f>IF(Eingabe!G982="x",libCalc!A982,IF(Eingabe!H982="x",libCalc!B982,IF(Eingabe!I982="x",libCalc!C982,"")))</f>
        <v>0.125</v>
      </c>
      <c r="AB982" s="5">
        <f>IF(AA982="","",AA982*M982)</f>
        <v>0.48625000000000002</v>
      </c>
      <c r="AC982" s="10">
        <f>IF(AA982="","",N982*1000/(AA982*1000000))</f>
        <v>17.616</v>
      </c>
      <c r="AD982" s="11">
        <f>IF(AB982="","",MAX(Z982,W982)/AB982)</f>
        <v>1852.483290488432</v>
      </c>
      <c r="AE982" s="8">
        <f ca="1">IF(N982="","",IF(LOOKUP(YEAR(C982),Teuerung!$A$4:$A$29,Teuerung!$D$4:$D$29)="",0,LOOKUP(YEAR(C982),Teuerung!$A$4:$A$29,Teuerung!$D$4:$D$29)))</f>
        <v>0.29999999999999999</v>
      </c>
      <c r="AF982" s="7">
        <f t="shared" ca="1" si="22"/>
        <v>2702.3100000000004</v>
      </c>
      <c r="AG982" s="2" t="s">
        <v>62</v>
      </c>
      <c r="AH982" s="1"/>
      <c r="AI982" s="1"/>
    </row>
    <row r="983">
      <c r="A983" s="2"/>
      <c r="B983" s="2"/>
      <c r="C983" s="3">
        <v>42109</v>
      </c>
      <c r="D983" s="67"/>
      <c r="E983" s="4" t="s">
        <v>51</v>
      </c>
      <c r="H983" s="4" t="s">
        <v>51</v>
      </c>
      <c r="K983" s="6">
        <v>0.25</v>
      </c>
      <c r="L983" s="6">
        <v>0.5</v>
      </c>
      <c r="M983" s="6">
        <v>2.6000000000000001</v>
      </c>
      <c r="N983" s="7">
        <v>3950</v>
      </c>
      <c r="P983" s="1">
        <v>1</v>
      </c>
      <c r="Q983" s="2" t="s">
        <v>56</v>
      </c>
      <c r="R983" s="4" t="s">
        <v>51</v>
      </c>
      <c r="T983" s="7">
        <v>327.25</v>
      </c>
      <c r="U983" s="8">
        <v>0</v>
      </c>
      <c r="W983" s="7">
        <f>IF(R983="","",(T983*(1-U983)*(1+AE983))+V983)</f>
        <v>425.42500000000001</v>
      </c>
      <c r="Z983" s="9" t="str">
        <f>IF(S983="","",(X983*(1-Y983)*(1+AE983)))</f>
        <v/>
      </c>
      <c r="AA983" s="64">
        <f>IF(Eingabe!G983="x",libCalc!A983,IF(Eingabe!H983="x",libCalc!B983,IF(Eingabe!I983="x",libCalc!C983,"")))</f>
        <v>0.125</v>
      </c>
      <c r="AB983" s="5">
        <f>IF(AA983="","",AA983*M983)</f>
        <v>0.32500000000000001</v>
      </c>
      <c r="AC983" s="10">
        <f>IF(AA983="","",N983*1000/(AA983*1000000))</f>
        <v>31.600000000000001</v>
      </c>
      <c r="AD983" s="11">
        <f>IF(AB983="","",MAX(Z983,W983)/AB983)</f>
        <v>1309</v>
      </c>
      <c r="AE983" s="8">
        <f ca="1">IF(N983="","",IF(LOOKUP(YEAR(C983),Teuerung!$A$4:$A$29,Teuerung!$D$4:$D$29)="",0,LOOKUP(YEAR(C983),Teuerung!$A$4:$A$29,Teuerung!$D$4:$D$29)))</f>
        <v>0.29999999999999999</v>
      </c>
      <c r="AF983" s="7">
        <f t="shared" ca="1" si="22"/>
        <v>425.42500000000001</v>
      </c>
      <c r="AG983" s="2"/>
      <c r="AH983" s="1"/>
      <c r="AI983" s="1"/>
    </row>
    <row r="984">
      <c r="A984" s="2"/>
      <c r="B984" s="2"/>
      <c r="C984" s="3">
        <v>42109</v>
      </c>
      <c r="D984" s="1"/>
      <c r="E984" s="4" t="s">
        <v>51</v>
      </c>
      <c r="H984" s="4" t="s">
        <v>51</v>
      </c>
      <c r="K984" s="6">
        <v>0.25</v>
      </c>
      <c r="L984" s="6">
        <v>0.5</v>
      </c>
      <c r="M984" s="6">
        <v>2.6000000000000001</v>
      </c>
      <c r="N984" s="7">
        <v>3570</v>
      </c>
      <c r="P984" s="1">
        <v>4</v>
      </c>
      <c r="Q984" s="2" t="s">
        <v>56</v>
      </c>
      <c r="R984" s="4" t="s">
        <v>51</v>
      </c>
      <c r="T984" s="7">
        <v>327.25</v>
      </c>
      <c r="U984" s="8">
        <v>0</v>
      </c>
      <c r="W984" s="7">
        <f>IF(R984="","",(T984*(1-U984)*(1+AE984))+V984)</f>
        <v>425.42500000000001</v>
      </c>
      <c r="Z984" s="9" t="str">
        <f>IF(S984="","",(X984*(1-Y984)*(1+AE984)))</f>
        <v/>
      </c>
      <c r="AA984" s="64">
        <f>IF(Eingabe!G984="x",libCalc!A984,IF(Eingabe!H984="x",libCalc!B984,IF(Eingabe!I984="x",libCalc!C984,"")))</f>
        <v>0.125</v>
      </c>
      <c r="AB984" s="5">
        <f>IF(AA984="","",AA984*M984)</f>
        <v>0.32500000000000001</v>
      </c>
      <c r="AC984" s="10">
        <f>IF(AA984="","",N984*1000/(AA984*1000000))</f>
        <v>28.559999999999999</v>
      </c>
      <c r="AD984" s="11">
        <f>IF(AB984="","",MAX(Z984,W984)/AB984)</f>
        <v>1309</v>
      </c>
      <c r="AE984" s="8">
        <f ca="1">IF(N984="","",IF(LOOKUP(YEAR(C984),Teuerung!$A$4:$A$29,Teuerung!$D$4:$D$29)="",0,LOOKUP(YEAR(C984),Teuerung!$A$4:$A$29,Teuerung!$D$4:$D$29)))</f>
        <v>0.29999999999999999</v>
      </c>
      <c r="AF984" s="7">
        <f t="shared" ca="1" si="22"/>
        <v>1701.7</v>
      </c>
      <c r="AG984" s="2"/>
      <c r="AH984" s="1"/>
      <c r="AI984" s="1"/>
    </row>
    <row r="985">
      <c r="A985" s="2"/>
      <c r="B985" s="2"/>
      <c r="C985" s="3">
        <v>42109</v>
      </c>
      <c r="D985" s="1"/>
      <c r="E985" s="4" t="s">
        <v>51</v>
      </c>
      <c r="H985" s="4" t="s">
        <v>51</v>
      </c>
      <c r="K985" s="6">
        <v>0.25</v>
      </c>
      <c r="L985" s="6">
        <v>0.5</v>
      </c>
      <c r="M985" s="6">
        <v>2.6000000000000001</v>
      </c>
      <c r="N985" s="7">
        <v>2850</v>
      </c>
      <c r="P985" s="1">
        <v>1</v>
      </c>
      <c r="Q985" s="2" t="s">
        <v>56</v>
      </c>
      <c r="R985" s="4" t="s">
        <v>51</v>
      </c>
      <c r="T985" s="7">
        <v>327.25</v>
      </c>
      <c r="U985" s="8">
        <v>0</v>
      </c>
      <c r="W985" s="7">
        <f>IF(R985="","",(T985*(1-U985)*(1+AE985))+V985)</f>
        <v>425.42500000000001</v>
      </c>
      <c r="Z985" s="9" t="str">
        <f>IF(S985="","",(X985*(1-Y985)*(1+AE985)))</f>
        <v/>
      </c>
      <c r="AA985" s="64">
        <f>IF(Eingabe!G985="x",libCalc!A985,IF(Eingabe!H985="x",libCalc!B985,IF(Eingabe!I985="x",libCalc!C985,"")))</f>
        <v>0.125</v>
      </c>
      <c r="AB985" s="5">
        <f>IF(AA985="","",AA985*M985)</f>
        <v>0.32500000000000001</v>
      </c>
      <c r="AC985" s="10">
        <f>IF(AA985="","",N985*1000/(AA985*1000000))</f>
        <v>22.800000000000001</v>
      </c>
      <c r="AD985" s="11">
        <f>IF(AB985="","",MAX(Z985,W985)/AB985)</f>
        <v>1309</v>
      </c>
      <c r="AE985" s="8">
        <f ca="1">IF(N985="","",IF(LOOKUP(YEAR(C985),Teuerung!$A$4:$A$29,Teuerung!$D$4:$D$29)="",0,LOOKUP(YEAR(C985),Teuerung!$A$4:$A$29,Teuerung!$D$4:$D$29)))</f>
        <v>0.29999999999999999</v>
      </c>
      <c r="AF985" s="7">
        <f t="shared" ca="1" si="22"/>
        <v>425.42500000000001</v>
      </c>
      <c r="AG985" s="2"/>
      <c r="AH985" s="1"/>
      <c r="AI985" s="1"/>
    </row>
    <row r="986">
      <c r="A986" s="2"/>
      <c r="B986" s="2"/>
      <c r="C986" s="3">
        <v>42109</v>
      </c>
      <c r="D986" s="1"/>
      <c r="E986" s="4" t="s">
        <v>51</v>
      </c>
      <c r="H986" s="4" t="s">
        <v>51</v>
      </c>
      <c r="K986" s="6">
        <v>0.25</v>
      </c>
      <c r="L986" s="6">
        <v>0.5</v>
      </c>
      <c r="M986" s="6">
        <v>2.6499999999999999</v>
      </c>
      <c r="N986" s="7">
        <v>2670</v>
      </c>
      <c r="P986" s="1">
        <v>1</v>
      </c>
      <c r="Q986" s="2" t="s">
        <v>56</v>
      </c>
      <c r="R986" s="4" t="s">
        <v>51</v>
      </c>
      <c r="T986" s="7">
        <v>451.99000000000001</v>
      </c>
      <c r="U986" s="8">
        <v>0</v>
      </c>
      <c r="W986" s="7">
        <f>IF(R986="","",(T986*(1-U986)*(1+AE986))+V986)</f>
        <v>587.58699999999999</v>
      </c>
      <c r="Z986" s="9" t="str">
        <f>IF(S986="","",(X986*(1-Y986)*(1+AE986)))</f>
        <v/>
      </c>
      <c r="AA986" s="64">
        <f>IF(Eingabe!G986="x",libCalc!A986,IF(Eingabe!H986="x",libCalc!B986,IF(Eingabe!I986="x",libCalc!C986,"")))</f>
        <v>0.125</v>
      </c>
      <c r="AB986" s="5">
        <f>IF(AA986="","",AA986*M986)</f>
        <v>0.33124999999999999</v>
      </c>
      <c r="AC986" s="10">
        <f>IF(AA986="","",N986*1000/(AA986*1000000))</f>
        <v>21.359999999999999</v>
      </c>
      <c r="AD986" s="11">
        <f>IF(AB986="","",MAX(Z986,W986)/AB986)</f>
        <v>1773.8475471698114</v>
      </c>
      <c r="AE986" s="8">
        <f ca="1">IF(N986="","",IF(LOOKUP(YEAR(C986),Teuerung!$A$4:$A$29,Teuerung!$D$4:$D$29)="",0,LOOKUP(YEAR(C986),Teuerung!$A$4:$A$29,Teuerung!$D$4:$D$29)))</f>
        <v>0.29999999999999999</v>
      </c>
      <c r="AF986" s="7">
        <f t="shared" ca="1" si="22"/>
        <v>587.58699999999999</v>
      </c>
      <c r="AG986" s="2"/>
      <c r="AH986" s="1"/>
      <c r="AI986" s="1"/>
    </row>
    <row r="987">
      <c r="A987" s="2"/>
      <c r="B987" s="2"/>
      <c r="C987" s="3">
        <v>42109</v>
      </c>
      <c r="D987" s="1"/>
      <c r="E987" s="4" t="s">
        <v>51</v>
      </c>
      <c r="H987" s="4" t="s">
        <v>51</v>
      </c>
      <c r="K987" s="6">
        <v>0.25</v>
      </c>
      <c r="L987" s="6">
        <v>0.5</v>
      </c>
      <c r="M987" s="6">
        <v>2.6499999999999999</v>
      </c>
      <c r="N987" s="7">
        <v>2570</v>
      </c>
      <c r="P987" s="1">
        <v>4</v>
      </c>
      <c r="Q987" s="2" t="s">
        <v>56</v>
      </c>
      <c r="R987" s="4" t="s">
        <v>51</v>
      </c>
      <c r="T987" s="7">
        <v>451.99000000000001</v>
      </c>
      <c r="U987" s="8">
        <v>0</v>
      </c>
      <c r="W987" s="7">
        <f>IF(R987="","",(T987*(1-U987)*(1+AE987))+V987)</f>
        <v>587.58699999999999</v>
      </c>
      <c r="Z987" s="9" t="str">
        <f>IF(S987="","",(X987*(1-Y987)*(1+AE987)))</f>
        <v/>
      </c>
      <c r="AA987" s="64">
        <f>IF(Eingabe!G987="x",libCalc!A987,IF(Eingabe!H987="x",libCalc!B987,IF(Eingabe!I987="x",libCalc!C987,"")))</f>
        <v>0.125</v>
      </c>
      <c r="AB987" s="5">
        <f>IF(AA987="","",AA987*M987)</f>
        <v>0.33124999999999999</v>
      </c>
      <c r="AC987" s="10">
        <f>IF(AA987="","",N987*1000/(AA987*1000000))</f>
        <v>20.559999999999999</v>
      </c>
      <c r="AD987" s="11">
        <f>IF(AB987="","",MAX(Z987,W987)/AB987)</f>
        <v>1773.8475471698114</v>
      </c>
      <c r="AE987" s="8">
        <f ca="1">IF(N987="","",IF(LOOKUP(YEAR(C987),Teuerung!$A$4:$A$29,Teuerung!$D$4:$D$29)="",0,LOOKUP(YEAR(C987),Teuerung!$A$4:$A$29,Teuerung!$D$4:$D$29)))</f>
        <v>0.29999999999999999</v>
      </c>
      <c r="AF987" s="7">
        <f t="shared" ca="1" si="22"/>
        <v>2350.348</v>
      </c>
      <c r="AG987" s="2"/>
      <c r="AH987" s="1"/>
      <c r="AI987" s="1"/>
    </row>
    <row r="988">
      <c r="A988" s="2"/>
      <c r="B988" s="2"/>
      <c r="C988" s="3">
        <v>42109</v>
      </c>
      <c r="D988" s="1"/>
      <c r="E988" s="4" t="s">
        <v>51</v>
      </c>
      <c r="H988" s="4" t="s">
        <v>51</v>
      </c>
      <c r="K988" s="6">
        <v>0.25</v>
      </c>
      <c r="L988" s="6">
        <v>0.5</v>
      </c>
      <c r="M988" s="6">
        <v>2.6499999999999999</v>
      </c>
      <c r="N988" s="7">
        <v>2110</v>
      </c>
      <c r="P988" s="1">
        <v>5</v>
      </c>
      <c r="Q988" s="2" t="s">
        <v>56</v>
      </c>
      <c r="R988" s="4" t="s">
        <v>51</v>
      </c>
      <c r="T988" s="7">
        <v>451.99000000000001</v>
      </c>
      <c r="U988" s="8">
        <v>0</v>
      </c>
      <c r="W988" s="7">
        <f>IF(R988="","",(T988*(1-U988)*(1+AE988))+V988)</f>
        <v>587.58699999999999</v>
      </c>
      <c r="Z988" s="9" t="str">
        <f>IF(S988="","",(X988*(1-Y988)*(1+AE988)))</f>
        <v/>
      </c>
      <c r="AA988" s="64">
        <f>IF(Eingabe!G988="x",libCalc!A988,IF(Eingabe!H988="x",libCalc!B988,IF(Eingabe!I988="x",libCalc!C988,"")))</f>
        <v>0.125</v>
      </c>
      <c r="AB988" s="5">
        <f>IF(AA988="","",AA988*M988)</f>
        <v>0.33124999999999999</v>
      </c>
      <c r="AC988" s="10">
        <f>IF(AA988="","",N988*1000/(AA988*1000000))</f>
        <v>16.879999999999999</v>
      </c>
      <c r="AD988" s="11">
        <f>IF(AB988="","",MAX(Z988,W988)/AB988)</f>
        <v>1773.8475471698114</v>
      </c>
      <c r="AE988" s="8">
        <f ca="1">IF(N988="","",IF(LOOKUP(YEAR(C988),Teuerung!$A$4:$A$29,Teuerung!$D$4:$D$29)="",0,LOOKUP(YEAR(C988),Teuerung!$A$4:$A$29,Teuerung!$D$4:$D$29)))</f>
        <v>0.29999999999999999</v>
      </c>
      <c r="AF988" s="7">
        <f t="shared" ca="1" si="22"/>
        <v>2937.9349999999999</v>
      </c>
      <c r="AG988" s="2"/>
      <c r="AH988" s="1"/>
      <c r="AI988" s="1"/>
    </row>
    <row r="989">
      <c r="A989" s="2"/>
      <c r="B989" s="2"/>
      <c r="C989" s="3">
        <v>42109</v>
      </c>
      <c r="D989" s="1"/>
      <c r="E989" s="4" t="s">
        <v>51</v>
      </c>
      <c r="H989" s="4" t="s">
        <v>51</v>
      </c>
      <c r="K989" s="6">
        <v>0.25</v>
      </c>
      <c r="L989" s="6">
        <v>0.25</v>
      </c>
      <c r="M989" s="6">
        <v>1.1000000000000001</v>
      </c>
      <c r="N989" s="7">
        <v>390</v>
      </c>
      <c r="P989" s="1">
        <v>2</v>
      </c>
      <c r="Q989" s="2" t="s">
        <v>56</v>
      </c>
      <c r="R989" s="4" t="s">
        <v>51</v>
      </c>
      <c r="T989" s="7">
        <v>177.09999999999999</v>
      </c>
      <c r="U989" s="8">
        <v>0</v>
      </c>
      <c r="W989" s="7">
        <f>IF(R989="","",(T989*(1-U989)*(1+AE989))+V989)</f>
        <v>230.22999999999999</v>
      </c>
      <c r="Z989" s="9" t="str">
        <f>IF(S989="","",(X989*(1-Y989)*(1+AE989)))</f>
        <v/>
      </c>
      <c r="AA989" s="64">
        <f>IF(Eingabe!G989="x",libCalc!A989,IF(Eingabe!H989="x",libCalc!B989,IF(Eingabe!I989="x",libCalc!C989,"")))</f>
        <v>0.0625</v>
      </c>
      <c r="AB989" s="5">
        <f>IF(AA989="","",AA989*M989)</f>
        <v>0.068750000000000006</v>
      </c>
      <c r="AC989" s="10">
        <f>IF(AA989="","",N989*1000/(AA989*1000000))</f>
        <v>6.2400000000000002</v>
      </c>
      <c r="AD989" s="11">
        <f>IF(AB989="","",MAX(Z989,W989)/AB989)</f>
        <v>3348.7999999999997</v>
      </c>
      <c r="AE989" s="8">
        <f ca="1">IF(N989="","",IF(LOOKUP(YEAR(C989),Teuerung!$A$4:$A$29,Teuerung!$D$4:$D$29)="",0,LOOKUP(YEAR(C989),Teuerung!$A$4:$A$29,Teuerung!$D$4:$D$29)))</f>
        <v>0.29999999999999999</v>
      </c>
      <c r="AF989" s="7">
        <f t="shared" ca="1" si="22"/>
        <v>460.45999999999998</v>
      </c>
      <c r="AG989" s="2"/>
      <c r="AH989" s="1"/>
      <c r="AI989" s="1"/>
    </row>
    <row r="990">
      <c r="A990" s="2"/>
      <c r="B990" s="2"/>
      <c r="C990" s="3">
        <v>42109</v>
      </c>
      <c r="D990" s="1"/>
      <c r="E990" s="4" t="s">
        <v>51</v>
      </c>
      <c r="H990" s="4" t="s">
        <v>51</v>
      </c>
      <c r="K990" s="6">
        <v>0.25</v>
      </c>
      <c r="L990" s="6">
        <v>0.25</v>
      </c>
      <c r="M990" s="6">
        <v>1.1000000000000001</v>
      </c>
      <c r="N990" s="7">
        <v>230</v>
      </c>
      <c r="P990" s="1">
        <v>6</v>
      </c>
      <c r="Q990" s="2" t="s">
        <v>56</v>
      </c>
      <c r="R990" s="4" t="s">
        <v>51</v>
      </c>
      <c r="T990" s="7">
        <v>177.09999999999999</v>
      </c>
      <c r="U990" s="8">
        <v>0</v>
      </c>
      <c r="W990" s="7">
        <f>IF(R990="","",(T990*(1-U990)*(1+AE990))+V990)</f>
        <v>230.22999999999999</v>
      </c>
      <c r="Z990" s="9" t="str">
        <f>IF(S990="","",(X990*(1-Y990)*(1+AE990)))</f>
        <v/>
      </c>
      <c r="AA990" s="64">
        <f>IF(Eingabe!G990="x",libCalc!A990,IF(Eingabe!H990="x",libCalc!B990,IF(Eingabe!I990="x",libCalc!C990,"")))</f>
        <v>0.0625</v>
      </c>
      <c r="AB990" s="5">
        <f>IF(AA990="","",AA990*M990)</f>
        <v>0.068750000000000006</v>
      </c>
      <c r="AC990" s="10">
        <f>IF(AA990="","",N990*1000/(AA990*1000000))</f>
        <v>3.6800000000000002</v>
      </c>
      <c r="AD990" s="11">
        <f>IF(AB990="","",MAX(Z990,W990)/AB990)</f>
        <v>3348.7999999999997</v>
      </c>
      <c r="AE990" s="8">
        <f ca="1">IF(N990="","",IF(LOOKUP(YEAR(C990),Teuerung!$A$4:$A$29,Teuerung!$D$4:$D$29)="",0,LOOKUP(YEAR(C990),Teuerung!$A$4:$A$29,Teuerung!$D$4:$D$29)))</f>
        <v>0.29999999999999999</v>
      </c>
      <c r="AF990" s="7">
        <f t="shared" ca="1" si="22"/>
        <v>1381.3799999999999</v>
      </c>
      <c r="AG990" s="2"/>
      <c r="AH990" s="1"/>
      <c r="AI990" s="1"/>
    </row>
    <row r="991">
      <c r="A991" s="2"/>
      <c r="B991" s="2"/>
      <c r="C991" s="3">
        <v>42109</v>
      </c>
      <c r="D991" s="1"/>
      <c r="E991" s="4" t="s">
        <v>51</v>
      </c>
      <c r="H991" s="4" t="s">
        <v>51</v>
      </c>
      <c r="K991" s="6">
        <v>0.25</v>
      </c>
      <c r="L991" s="6">
        <v>0.5</v>
      </c>
      <c r="M991" s="6">
        <v>2.2999999999999998</v>
      </c>
      <c r="N991" s="7">
        <v>2160</v>
      </c>
      <c r="P991" s="1">
        <v>12</v>
      </c>
      <c r="Q991" s="2" t="s">
        <v>56</v>
      </c>
      <c r="R991" s="4" t="s">
        <v>51</v>
      </c>
      <c r="T991" s="7">
        <v>348.81</v>
      </c>
      <c r="U991" s="8">
        <v>0</v>
      </c>
      <c r="W991" s="7">
        <f>IF(R991="","",(T991*(1-U991)*(1+AE991))+V991)</f>
        <v>453.45300000000003</v>
      </c>
      <c r="Z991" s="9" t="str">
        <f>IF(S991="","",(X991*(1-Y991)*(1+AE991)))</f>
        <v/>
      </c>
      <c r="AA991" s="64">
        <f>IF(Eingabe!G991="x",libCalc!A991,IF(Eingabe!H991="x",libCalc!B991,IF(Eingabe!I991="x",libCalc!C991,"")))</f>
        <v>0.125</v>
      </c>
      <c r="AB991" s="5">
        <f>IF(AA991="","",AA991*M991)</f>
        <v>0.28749999999999998</v>
      </c>
      <c r="AC991" s="10">
        <f>IF(AA991="","",N991*1000/(AA991*1000000))</f>
        <v>17.280000000000001</v>
      </c>
      <c r="AD991" s="11">
        <f>IF(AB991="","",MAX(Z991,W991)/AB991)</f>
        <v>1577.2278260869568</v>
      </c>
      <c r="AE991" s="8">
        <f ca="1">IF(N991="","",IF(LOOKUP(YEAR(C991),Teuerung!$A$4:$A$29,Teuerung!$D$4:$D$29)="",0,LOOKUP(YEAR(C991),Teuerung!$A$4:$A$29,Teuerung!$D$4:$D$29)))</f>
        <v>0.29999999999999999</v>
      </c>
      <c r="AF991" s="7">
        <f t="shared" ca="1" si="22"/>
        <v>5441.4360000000006</v>
      </c>
      <c r="AG991" s="2"/>
      <c r="AH991" s="1"/>
      <c r="AI991" s="1"/>
    </row>
    <row r="992">
      <c r="A992" s="2"/>
      <c r="B992" s="2"/>
      <c r="C992" s="3">
        <v>42109</v>
      </c>
      <c r="D992" s="1"/>
      <c r="E992" s="4" t="s">
        <v>51</v>
      </c>
      <c r="H992" s="4" t="s">
        <v>51</v>
      </c>
      <c r="K992" s="6">
        <v>0.25</v>
      </c>
      <c r="L992" s="6">
        <v>0.5</v>
      </c>
      <c r="M992" s="6">
        <v>2.2999999999999998</v>
      </c>
      <c r="N992" s="7">
        <v>1660</v>
      </c>
      <c r="P992" s="1">
        <v>4</v>
      </c>
      <c r="Q992" s="2" t="s">
        <v>56</v>
      </c>
      <c r="R992" s="4" t="s">
        <v>51</v>
      </c>
      <c r="T992" s="7">
        <v>348.81</v>
      </c>
      <c r="U992" s="8">
        <v>0</v>
      </c>
      <c r="W992" s="7">
        <f>IF(R992="","",(T992*(1-U992)*(1+AE992))+V992)</f>
        <v>453.45300000000003</v>
      </c>
      <c r="Z992" s="9" t="str">
        <f>IF(S992="","",(X992*(1-Y992)*(1+AE992)))</f>
        <v/>
      </c>
      <c r="AA992" s="64">
        <f>IF(Eingabe!G992="x",libCalc!A992,IF(Eingabe!H992="x",libCalc!B992,IF(Eingabe!I992="x",libCalc!C992,"")))</f>
        <v>0.125</v>
      </c>
      <c r="AB992" s="5">
        <f>IF(AA992="","",AA992*M992)</f>
        <v>0.28749999999999998</v>
      </c>
      <c r="AC992" s="10">
        <f>IF(AA992="","",N992*1000/(AA992*1000000))</f>
        <v>13.279999999999999</v>
      </c>
      <c r="AD992" s="11">
        <f>IF(AB992="","",MAX(Z992,W992)/AB992)</f>
        <v>1577.2278260869568</v>
      </c>
      <c r="AE992" s="8">
        <f ca="1">IF(N992="","",IF(LOOKUP(YEAR(C992),Teuerung!$A$4:$A$29,Teuerung!$D$4:$D$29)="",0,LOOKUP(YEAR(C992),Teuerung!$A$4:$A$29,Teuerung!$D$4:$D$29)))</f>
        <v>0.29999999999999999</v>
      </c>
      <c r="AF992" s="7">
        <f t="shared" ca="1" si="22"/>
        <v>1813.8120000000001</v>
      </c>
      <c r="AG992" s="2"/>
      <c r="AH992" s="1"/>
      <c r="AI992" s="1"/>
    </row>
    <row r="993">
      <c r="A993" s="2"/>
      <c r="B993" s="2"/>
      <c r="C993" s="3">
        <v>42109</v>
      </c>
      <c r="D993" s="1"/>
      <c r="E993" s="4" t="s">
        <v>51</v>
      </c>
      <c r="H993" s="4" t="s">
        <v>51</v>
      </c>
      <c r="K993" s="6">
        <v>0.25</v>
      </c>
      <c r="L993" s="6">
        <v>0.5</v>
      </c>
      <c r="M993" s="6">
        <v>2.2999999999999998</v>
      </c>
      <c r="N993" s="7">
        <v>1270</v>
      </c>
      <c r="P993" s="1">
        <v>2</v>
      </c>
      <c r="Q993" s="2" t="s">
        <v>56</v>
      </c>
      <c r="R993" s="4" t="s">
        <v>51</v>
      </c>
      <c r="T993" s="7">
        <v>348.81</v>
      </c>
      <c r="U993" s="8">
        <v>0</v>
      </c>
      <c r="W993" s="7">
        <f>IF(R993="","",(T993*(1-U993)*(1+AE993))+V993)</f>
        <v>453.45300000000003</v>
      </c>
      <c r="Z993" s="9" t="str">
        <f>IF(S993="","",(X993*(1-Y993)*(1+AE993)))</f>
        <v/>
      </c>
      <c r="AA993" s="64">
        <f>IF(Eingabe!G993="x",libCalc!A993,IF(Eingabe!H993="x",libCalc!B993,IF(Eingabe!I993="x",libCalc!C993,"")))</f>
        <v>0.125</v>
      </c>
      <c r="AB993" s="5">
        <f>IF(AA993="","",AA993*M993)</f>
        <v>0.28749999999999998</v>
      </c>
      <c r="AC993" s="10">
        <f>IF(AA993="","",N993*1000/(AA993*1000000))</f>
        <v>10.16</v>
      </c>
      <c r="AD993" s="11">
        <f>IF(AB993="","",MAX(Z993,W993)/AB993)</f>
        <v>1577.2278260869568</v>
      </c>
      <c r="AE993" s="8">
        <f ca="1">IF(N993="","",IF(LOOKUP(YEAR(C993),Teuerung!$A$4:$A$29,Teuerung!$D$4:$D$29)="",0,LOOKUP(YEAR(C993),Teuerung!$A$4:$A$29,Teuerung!$D$4:$D$29)))</f>
        <v>0.29999999999999999</v>
      </c>
      <c r="AF993" s="7">
        <f t="shared" ca="1" si="22"/>
        <v>906.90600000000006</v>
      </c>
      <c r="AG993" s="2"/>
      <c r="AH993" s="1"/>
      <c r="AI993" s="1"/>
    </row>
    <row r="994">
      <c r="A994" s="2"/>
      <c r="B994" s="2"/>
      <c r="C994" s="3">
        <v>42109</v>
      </c>
      <c r="D994" s="1"/>
      <c r="E994" s="4" t="s">
        <v>51</v>
      </c>
      <c r="H994" s="4" t="s">
        <v>51</v>
      </c>
      <c r="K994" s="6">
        <v>0.20000000000000001</v>
      </c>
      <c r="L994" s="6">
        <v>0.20000000000000001</v>
      </c>
      <c r="M994" s="6">
        <v>2.7000000000000002</v>
      </c>
      <c r="N994" s="7">
        <v>480</v>
      </c>
      <c r="P994" s="1">
        <v>1</v>
      </c>
      <c r="Q994" s="2" t="s">
        <v>56</v>
      </c>
      <c r="R994" s="4" t="s">
        <v>51</v>
      </c>
      <c r="T994" s="7">
        <v>239.47</v>
      </c>
      <c r="U994" s="8">
        <v>0</v>
      </c>
      <c r="W994" s="7">
        <f>IF(R994="","",(T994*(1-U994)*(1+AE994))+V994)</f>
        <v>311.31100000000004</v>
      </c>
      <c r="Z994" s="9" t="str">
        <f>IF(S994="","",(X994*(1-Y994)*(1+AE994)))</f>
        <v/>
      </c>
      <c r="AA994" s="64">
        <f>IF(Eingabe!G994="x",libCalc!A994,IF(Eingabe!H994="x",libCalc!B994,IF(Eingabe!I994="x",libCalc!C994,"")))</f>
        <v>0.040000000000000008</v>
      </c>
      <c r="AB994" s="5">
        <f>IF(AA994="","",AA994*M994)</f>
        <v>0.10800000000000003</v>
      </c>
      <c r="AC994" s="10">
        <f>IF(AA994="","",N994*1000/(AA994*1000000))</f>
        <v>11.999999999999998</v>
      </c>
      <c r="AD994" s="11">
        <f>IF(AB994="","",MAX(Z994,W994)/AB994)</f>
        <v>2882.5092592592587</v>
      </c>
      <c r="AE994" s="8">
        <f ca="1">IF(N994="","",IF(LOOKUP(YEAR(C994),Teuerung!$A$4:$A$29,Teuerung!$D$4:$D$29)="",0,LOOKUP(YEAR(C994),Teuerung!$A$4:$A$29,Teuerung!$D$4:$D$29)))</f>
        <v>0.29999999999999999</v>
      </c>
      <c r="AF994" s="7">
        <f t="shared" ca="1" si="22"/>
        <v>311.31100000000004</v>
      </c>
      <c r="AG994" s="2"/>
      <c r="AH994" s="1"/>
      <c r="AI994" s="1"/>
    </row>
    <row r="995">
      <c r="A995" s="2"/>
      <c r="B995" s="2"/>
      <c r="C995" s="3">
        <v>42109</v>
      </c>
      <c r="D995" s="1"/>
      <c r="E995" s="4" t="s">
        <v>51</v>
      </c>
      <c r="H995" s="4" t="s">
        <v>51</v>
      </c>
      <c r="K995" s="6">
        <v>0.20000000000000001</v>
      </c>
      <c r="L995" s="6">
        <v>0.20000000000000001</v>
      </c>
      <c r="M995" s="6">
        <v>2.7000000000000002</v>
      </c>
      <c r="N995" s="7">
        <v>260</v>
      </c>
      <c r="P995" s="1">
        <v>8</v>
      </c>
      <c r="Q995" s="2" t="s">
        <v>56</v>
      </c>
      <c r="R995" s="4" t="s">
        <v>51</v>
      </c>
      <c r="T995" s="7">
        <v>239.47</v>
      </c>
      <c r="U995" s="8">
        <v>0</v>
      </c>
      <c r="W995" s="7">
        <f>IF(R995="","",(T995*(1-U995)*(1+AE995))+V995)</f>
        <v>311.31100000000004</v>
      </c>
      <c r="Z995" s="9" t="str">
        <f>IF(S995="","",(X995*(1-Y995)*(1+AE995)))</f>
        <v/>
      </c>
      <c r="AA995" s="64">
        <f>IF(Eingabe!G995="x",libCalc!A995,IF(Eingabe!H995="x",libCalc!B995,IF(Eingabe!I995="x",libCalc!C995,"")))</f>
        <v>0.040000000000000008</v>
      </c>
      <c r="AB995" s="5">
        <f>IF(AA995="","",AA995*M995)</f>
        <v>0.10800000000000003</v>
      </c>
      <c r="AC995" s="10">
        <f>IF(AA995="","",N995*1000/(AA995*1000000))</f>
        <v>6.4999999999999991</v>
      </c>
      <c r="AD995" s="11">
        <f>IF(AB995="","",MAX(Z995,W995)/AB995)</f>
        <v>2882.5092592592587</v>
      </c>
      <c r="AE995" s="8">
        <f ca="1">IF(N995="","",IF(LOOKUP(YEAR(C995),Teuerung!$A$4:$A$29,Teuerung!$D$4:$D$29)="",0,LOOKUP(YEAR(C995),Teuerung!$A$4:$A$29,Teuerung!$D$4:$D$29)))</f>
        <v>0.29999999999999999</v>
      </c>
      <c r="AF995" s="7">
        <f t="shared" ca="1" si="22"/>
        <v>2490.4880000000003</v>
      </c>
      <c r="AG995" s="2"/>
      <c r="AH995" s="1"/>
      <c r="AI995" s="1"/>
    </row>
    <row r="996">
      <c r="A996" s="2"/>
      <c r="B996" s="2"/>
      <c r="C996" s="3">
        <v>42109</v>
      </c>
      <c r="D996" s="1"/>
      <c r="E996" s="4" t="s">
        <v>51</v>
      </c>
      <c r="H996" s="4" t="s">
        <v>51</v>
      </c>
      <c r="K996" s="6">
        <v>0.20000000000000001</v>
      </c>
      <c r="L996" s="6">
        <v>0.20000000000000001</v>
      </c>
      <c r="M996" s="6">
        <v>2.7000000000000002</v>
      </c>
      <c r="N996" s="7">
        <v>100</v>
      </c>
      <c r="P996" s="1">
        <v>1</v>
      </c>
      <c r="Q996" s="2" t="s">
        <v>56</v>
      </c>
      <c r="R996" s="4" t="s">
        <v>51</v>
      </c>
      <c r="T996" s="7">
        <v>253.33000000000001</v>
      </c>
      <c r="U996" s="8">
        <v>0</v>
      </c>
      <c r="W996" s="7">
        <f>IF(R996="","",(T996*(1-U996)*(1+AE996))+V996)</f>
        <v>329.32900000000001</v>
      </c>
      <c r="Z996" s="9" t="str">
        <f>IF(S996="","",(X996*(1-Y996)*(1+AE996)))</f>
        <v/>
      </c>
      <c r="AA996" s="64">
        <f>IF(Eingabe!G996="x",libCalc!A996,IF(Eingabe!H996="x",libCalc!B996,IF(Eingabe!I996="x",libCalc!C996,"")))</f>
        <v>0.040000000000000008</v>
      </c>
      <c r="AB996" s="5">
        <f>IF(AA996="","",AA996*M996)</f>
        <v>0.10800000000000003</v>
      </c>
      <c r="AC996" s="10">
        <f>IF(AA996="","",N996*1000/(AA996*1000000))</f>
        <v>2.4999999999999996</v>
      </c>
      <c r="AD996" s="11">
        <f>IF(AB996="","",MAX(Z996,W996)/AB996)</f>
        <v>3049.3425925925917</v>
      </c>
      <c r="AE996" s="8">
        <f ca="1">IF(N996="","",IF(LOOKUP(YEAR(C996),Teuerung!$A$4:$A$29,Teuerung!$D$4:$D$29)="",0,LOOKUP(YEAR(C996),Teuerung!$A$4:$A$29,Teuerung!$D$4:$D$29)))</f>
        <v>0.29999999999999999</v>
      </c>
      <c r="AF996" s="7">
        <f t="shared" ca="1" si="22"/>
        <v>329.32900000000001</v>
      </c>
      <c r="AG996" s="2"/>
      <c r="AH996" s="1"/>
      <c r="AI996" s="1"/>
    </row>
    <row r="997">
      <c r="A997" s="2"/>
      <c r="B997" s="2"/>
      <c r="C997" s="3">
        <v>42109</v>
      </c>
      <c r="D997" s="1"/>
      <c r="E997" s="4" t="s">
        <v>51</v>
      </c>
      <c r="G997" s="4" t="s">
        <v>51</v>
      </c>
      <c r="J997" s="5">
        <v>0.40000000000000002</v>
      </c>
      <c r="M997" s="6">
        <v>3.4500000000000002</v>
      </c>
      <c r="N997" s="7">
        <v>2550</v>
      </c>
      <c r="P997" s="1">
        <v>11</v>
      </c>
      <c r="Q997" s="2" t="s">
        <v>56</v>
      </c>
      <c r="R997" s="4" t="s">
        <v>51</v>
      </c>
      <c r="T997" s="7">
        <v>398.08999999999997</v>
      </c>
      <c r="U997" s="8">
        <v>0</v>
      </c>
      <c r="W997" s="7">
        <f>IF(R997="","",(T997*(1-U997)*(1+AE997))+V997)</f>
        <v>517.51699999999994</v>
      </c>
      <c r="Z997" s="9" t="str">
        <f>IF(S997="","",(X997*(1-Y997)*(1+AE997)))</f>
        <v/>
      </c>
      <c r="AA997" s="64">
        <f>IF(Eingabe!G997="x",libCalc!A997,IF(Eingabe!H997="x",libCalc!B997,IF(Eingabe!I997="x",libCalc!C997,"")))</f>
        <v>0.12566370614359174</v>
      </c>
      <c r="AB997" s="5">
        <f>IF(AA997="","",AA997*M997)</f>
        <v>0.43353978619539152</v>
      </c>
      <c r="AC997" s="10">
        <f>IF(AA997="","",N997*1000/(AA997*1000000))</f>
        <v>20.292255244216655</v>
      </c>
      <c r="AD997" s="11">
        <f>IF(AB997="","",MAX(Z997,W997)/AB997)</f>
        <v>1193.7012852766431</v>
      </c>
      <c r="AE997" s="8">
        <f ca="1">IF(N997="","",IF(LOOKUP(YEAR(C997),Teuerung!$A$4:$A$29,Teuerung!$D$4:$D$29)="",0,LOOKUP(YEAR(C997),Teuerung!$A$4:$A$29,Teuerung!$D$4:$D$29)))</f>
        <v>0.29999999999999999</v>
      </c>
      <c r="AF997" s="7">
        <f t="shared" ca="1" si="22"/>
        <v>5692.686999999999</v>
      </c>
      <c r="AG997" s="2"/>
      <c r="AH997" s="1"/>
      <c r="AI997" s="1"/>
    </row>
    <row r="998">
      <c r="A998" s="2"/>
      <c r="B998" s="2"/>
      <c r="C998" s="3">
        <v>41200</v>
      </c>
      <c r="D998" s="1"/>
      <c r="E998" s="4" t="s">
        <v>51</v>
      </c>
      <c r="H998" s="4" t="s">
        <v>51</v>
      </c>
      <c r="K998" s="6">
        <v>0.20000000000000001</v>
      </c>
      <c r="L998" s="6">
        <v>0.20000000000000001</v>
      </c>
      <c r="M998" s="6">
        <v>3.4500000000000002</v>
      </c>
      <c r="N998" s="7">
        <v>1325</v>
      </c>
      <c r="P998" s="1">
        <v>3</v>
      </c>
      <c r="Q998" s="2" t="s">
        <v>53</v>
      </c>
      <c r="R998" s="4" t="s">
        <v>51</v>
      </c>
      <c r="T998" s="7">
        <v>432.75</v>
      </c>
      <c r="U998" s="8">
        <v>0</v>
      </c>
      <c r="W998" s="7">
        <f>IF(R998="","",(T998*(1-U998)*(1+AE998))+V998)</f>
        <v>562.57500000000005</v>
      </c>
      <c r="Z998" s="9" t="str">
        <f>IF(S998="","",(X998*(1-Y998)*(1+AE998)))</f>
        <v/>
      </c>
      <c r="AA998" s="64">
        <f>IF(Eingabe!G998="x",libCalc!A998,IF(Eingabe!H998="x",libCalc!B998,IF(Eingabe!I998="x",libCalc!C998,"")))</f>
        <v>0.040000000000000008</v>
      </c>
      <c r="AB998" s="5">
        <f>IF(AA998="","",AA998*M998)</f>
        <v>0.13800000000000004</v>
      </c>
      <c r="AC998" s="10">
        <f>IF(AA998="","",N998*1000/(AA998*1000000))</f>
        <v>33.124999999999993</v>
      </c>
      <c r="AD998" s="11">
        <f>IF(AB998="","",MAX(Z998,W998)/AB998)</f>
        <v>4076.6304347826081</v>
      </c>
      <c r="AE998" s="8">
        <f ca="1">IF(N998="","",IF(LOOKUP(YEAR(C998),Teuerung!$A$4:$A$29,Teuerung!$D$4:$D$29)="",0,LOOKUP(YEAR(C998),Teuerung!$A$4:$A$29,Teuerung!$D$4:$D$29)))</f>
        <v>0.29999999999999999</v>
      </c>
      <c r="AF998" s="7">
        <f t="shared" ca="1" si="22"/>
        <v>1687.7250000000001</v>
      </c>
      <c r="AG998" s="2"/>
      <c r="AH998" s="1"/>
      <c r="AI998" s="1"/>
    </row>
    <row r="999">
      <c r="A999" s="2"/>
      <c r="B999" s="2"/>
      <c r="C999" s="3">
        <v>41200</v>
      </c>
      <c r="D999" s="1"/>
      <c r="E999" s="4" t="s">
        <v>51</v>
      </c>
      <c r="H999" s="4" t="s">
        <v>51</v>
      </c>
      <c r="K999" s="6">
        <v>0.20000000000000001</v>
      </c>
      <c r="L999" s="6">
        <v>0.20000000000000001</v>
      </c>
      <c r="M999" s="6">
        <v>3.7000000000000002</v>
      </c>
      <c r="N999" s="7">
        <v>1200</v>
      </c>
      <c r="P999" s="1">
        <v>5</v>
      </c>
      <c r="Q999" s="2" t="s">
        <v>53</v>
      </c>
      <c r="R999" s="4" t="s">
        <v>51</v>
      </c>
      <c r="T999" s="7">
        <v>453.75</v>
      </c>
      <c r="U999" s="8">
        <v>0</v>
      </c>
      <c r="W999" s="7">
        <f>IF(R999="","",(T999*(1-U999)*(1+AE999))+V999)</f>
        <v>589.875</v>
      </c>
      <c r="Z999" s="9" t="str">
        <f>IF(S999="","",(X999*(1-Y999)*(1+AE999)))</f>
        <v/>
      </c>
      <c r="AA999" s="64">
        <f>IF(Eingabe!G999="x",libCalc!A999,IF(Eingabe!H999="x",libCalc!B999,IF(Eingabe!I999="x",libCalc!C999,"")))</f>
        <v>0.040000000000000008</v>
      </c>
      <c r="AB999" s="5">
        <f>IF(AA999="","",AA999*M999)</f>
        <v>0.14800000000000005</v>
      </c>
      <c r="AC999" s="10">
        <f>IF(AA999="","",N999*1000/(AA999*1000000))</f>
        <v>29.999999999999993</v>
      </c>
      <c r="AD999" s="11">
        <f>IF(AB999="","",MAX(Z999,W999)/AB999)</f>
        <v>3985.6418918918907</v>
      </c>
      <c r="AE999" s="8">
        <f ca="1">IF(N999="","",IF(LOOKUP(YEAR(C999),Teuerung!$A$4:$A$29,Teuerung!$D$4:$D$29)="",0,LOOKUP(YEAR(C999),Teuerung!$A$4:$A$29,Teuerung!$D$4:$D$29)))</f>
        <v>0.29999999999999999</v>
      </c>
      <c r="AF999" s="7">
        <f t="shared" ca="1" si="22"/>
        <v>2949.375</v>
      </c>
      <c r="AG999" s="2"/>
      <c r="AH999" s="1"/>
      <c r="AI999" s="1"/>
    </row>
    <row r="1000">
      <c r="A1000" s="2"/>
      <c r="B1000" s="2"/>
      <c r="C1000" s="3">
        <v>41200</v>
      </c>
      <c r="D1000" s="1"/>
      <c r="E1000" s="4" t="s">
        <v>51</v>
      </c>
      <c r="H1000" s="4" t="s">
        <v>51</v>
      </c>
      <c r="K1000" s="6">
        <v>0.20000000000000001</v>
      </c>
      <c r="L1000" s="6">
        <v>0.34999999999999998</v>
      </c>
      <c r="M1000" s="6">
        <v>3.3599999999999999</v>
      </c>
      <c r="N1000" s="7">
        <v>1890</v>
      </c>
      <c r="P1000" s="1">
        <v>3</v>
      </c>
      <c r="Q1000" s="2" t="s">
        <v>53</v>
      </c>
      <c r="R1000" s="4" t="s">
        <v>51</v>
      </c>
      <c r="T1000" s="7">
        <v>482.25</v>
      </c>
      <c r="U1000" s="8">
        <v>0</v>
      </c>
      <c r="W1000" s="7">
        <f>IF(R1000="","",(T1000*(1-U1000)*(1+AE1000))+V1000)</f>
        <v>626.92500000000007</v>
      </c>
      <c r="Z1000" s="9" t="str">
        <f>IF(S1000="","",(X1000*(1-Y1000)*(1+AE1000)))</f>
        <v/>
      </c>
      <c r="AA1000" s="64">
        <f>IF(Eingabe!G1000="x",libCalc!A1000,IF(Eingabe!H1000="x",libCalc!B1000,IF(Eingabe!I1000="x",libCalc!C1000,"")))</f>
        <v>0.069999999999999993</v>
      </c>
      <c r="AB1000" s="5">
        <f>IF(AA1000="","",AA1000*M1000)</f>
        <v>0.23519999999999996</v>
      </c>
      <c r="AC1000" s="10">
        <f>IF(AA1000="","",N1000*1000/(AA1000*1000000))</f>
        <v>27</v>
      </c>
      <c r="AD1000" s="11">
        <f>IF(AB1000="","",MAX(Z1000,W1000)/AB1000)</f>
        <v>2665.4974489795927</v>
      </c>
      <c r="AE1000" s="8">
        <f ca="1">IF(N1000="","",IF(LOOKUP(YEAR(C1000),Teuerung!$A$4:$A$29,Teuerung!$D$4:$D$29)="",0,LOOKUP(YEAR(C1000),Teuerung!$A$4:$A$29,Teuerung!$D$4:$D$29)))</f>
        <v>0.29999999999999999</v>
      </c>
      <c r="AF1000" s="7">
        <f t="shared" ca="1" si="22"/>
        <v>1880.7750000000001</v>
      </c>
      <c r="AG1000" s="2"/>
      <c r="AH1000" s="1"/>
      <c r="AI1000" s="1"/>
    </row>
    <row r="1001">
      <c r="A1001" s="2"/>
      <c r="B1001" s="2"/>
      <c r="C1001" s="3">
        <v>41200</v>
      </c>
      <c r="D1001" s="1"/>
      <c r="E1001" s="4" t="s">
        <v>51</v>
      </c>
      <c r="H1001" s="4" t="s">
        <v>51</v>
      </c>
      <c r="K1001" s="6">
        <v>0.20000000000000001</v>
      </c>
      <c r="L1001" s="6">
        <v>0.34999999999999998</v>
      </c>
      <c r="M1001" s="6">
        <v>3.3599999999999999</v>
      </c>
      <c r="N1001" s="7">
        <v>1490</v>
      </c>
      <c r="P1001" s="1">
        <v>3</v>
      </c>
      <c r="Q1001" s="2" t="s">
        <v>53</v>
      </c>
      <c r="R1001" s="4" t="s">
        <v>51</v>
      </c>
      <c r="T1001" s="7">
        <v>434.25</v>
      </c>
      <c r="U1001" s="8">
        <v>0</v>
      </c>
      <c r="W1001" s="7">
        <f>IF(R1001="","",(T1001*(1-U1001)*(1+AE1001))+V1001)</f>
        <v>564.52499999999998</v>
      </c>
      <c r="Z1001" s="9" t="str">
        <f>IF(S1001="","",(X1001*(1-Y1001)*(1+AE1001)))</f>
        <v/>
      </c>
      <c r="AA1001" s="64">
        <f>IF(Eingabe!G1001="x",libCalc!A1001,IF(Eingabe!H1001="x",libCalc!B1001,IF(Eingabe!I1001="x",libCalc!C1001,"")))</f>
        <v>0.069999999999999993</v>
      </c>
      <c r="AB1001" s="5">
        <f>IF(AA1001="","",AA1001*M1001)</f>
        <v>0.23519999999999996</v>
      </c>
      <c r="AC1001" s="10">
        <f>IF(AA1001="","",N1001*1000/(AA1001*1000000))</f>
        <v>21.285714285714285</v>
      </c>
      <c r="AD1001" s="11">
        <f>IF(AB1001="","",MAX(Z1001,W1001)/AB1001)</f>
        <v>2400.1913265306125</v>
      </c>
      <c r="AE1001" s="8">
        <f ca="1">IF(N1001="","",IF(LOOKUP(YEAR(C1001),Teuerung!$A$4:$A$29,Teuerung!$D$4:$D$29)="",0,LOOKUP(YEAR(C1001),Teuerung!$A$4:$A$29,Teuerung!$D$4:$D$29)))</f>
        <v>0.29999999999999999</v>
      </c>
      <c r="AF1001" s="7">
        <f t="shared" ca="1" si="22"/>
        <v>1693.5749999999998</v>
      </c>
      <c r="AG1001" s="2"/>
      <c r="AH1001" s="1"/>
      <c r="AI1001" s="1"/>
    </row>
    <row r="1002">
      <c r="A1002" s="2"/>
      <c r="B1002" s="2"/>
      <c r="C1002" s="3">
        <v>41200</v>
      </c>
      <c r="D1002" s="1"/>
      <c r="E1002" s="4" t="s">
        <v>51</v>
      </c>
      <c r="H1002" s="4" t="s">
        <v>51</v>
      </c>
      <c r="K1002" s="6">
        <v>0.20000000000000001</v>
      </c>
      <c r="L1002" s="6">
        <v>0.20000000000000001</v>
      </c>
      <c r="M1002" s="6">
        <v>3.3999999999999999</v>
      </c>
      <c r="N1002" s="7">
        <v>1100</v>
      </c>
      <c r="P1002" s="1">
        <v>1</v>
      </c>
      <c r="Q1002" s="2" t="s">
        <v>53</v>
      </c>
      <c r="R1002" s="4" t="s">
        <v>51</v>
      </c>
      <c r="T1002" s="7">
        <v>368.25</v>
      </c>
      <c r="U1002" s="8">
        <v>0</v>
      </c>
      <c r="W1002" s="7">
        <f>IF(R1002="","",(T1002*(1-U1002)*(1+AE1002))+V1002)</f>
        <v>478.72500000000002</v>
      </c>
      <c r="Z1002" s="9" t="str">
        <f>IF(S1002="","",(X1002*(1-Y1002)*(1+AE1002)))</f>
        <v/>
      </c>
      <c r="AA1002" s="64">
        <f>IF(Eingabe!G1002="x",libCalc!A1002,IF(Eingabe!H1002="x",libCalc!B1002,IF(Eingabe!I1002="x",libCalc!C1002,"")))</f>
        <v>0.040000000000000008</v>
      </c>
      <c r="AB1002" s="5">
        <f>IF(AA1002="","",AA1002*M1002)</f>
        <v>0.13600000000000001</v>
      </c>
      <c r="AC1002" s="10">
        <f>IF(AA1002="","",N1002*1000/(AA1002*1000000))</f>
        <v>27.499999999999996</v>
      </c>
      <c r="AD1002" s="11">
        <f>IF(AB1002="","",MAX(Z1002,W1002)/AB1002)</f>
        <v>3520.0367647058824</v>
      </c>
      <c r="AE1002" s="8">
        <f ca="1">IF(N1002="","",IF(LOOKUP(YEAR(C1002),Teuerung!$A$4:$A$29,Teuerung!$D$4:$D$29)="",0,LOOKUP(YEAR(C1002),Teuerung!$A$4:$A$29,Teuerung!$D$4:$D$29)))</f>
        <v>0.29999999999999999</v>
      </c>
      <c r="AF1002" s="7">
        <f t="shared" ca="1" si="22"/>
        <v>478.72500000000002</v>
      </c>
      <c r="AG1002" s="2"/>
      <c r="AH1002" s="1"/>
      <c r="AI1002" s="1"/>
    </row>
    <row r="1003">
      <c r="A1003" s="2"/>
      <c r="B1003" s="2"/>
      <c r="C1003" s="3">
        <v>41200</v>
      </c>
      <c r="D1003" s="1"/>
      <c r="E1003" s="4" t="s">
        <v>51</v>
      </c>
      <c r="H1003" s="4" t="s">
        <v>51</v>
      </c>
      <c r="K1003" s="6">
        <v>0.20000000000000001</v>
      </c>
      <c r="L1003" s="6">
        <v>0.20000000000000001</v>
      </c>
      <c r="M1003" s="6">
        <v>2.9100000000000001</v>
      </c>
      <c r="N1003" s="7">
        <v>515</v>
      </c>
      <c r="P1003" s="1">
        <v>2</v>
      </c>
      <c r="Q1003" s="2" t="s">
        <v>53</v>
      </c>
      <c r="R1003" s="4" t="s">
        <v>51</v>
      </c>
      <c r="T1003" s="7">
        <v>331.5</v>
      </c>
      <c r="U1003" s="8">
        <v>0</v>
      </c>
      <c r="W1003" s="7">
        <f>IF(R1003="","",(T1003*(1-U1003)*(1+AE1003))+V1003)</f>
        <v>430.94999999999999</v>
      </c>
      <c r="Z1003" s="9" t="str">
        <f>IF(S1003="","",(X1003*(1-Y1003)*(1+AE1003)))</f>
        <v/>
      </c>
      <c r="AA1003" s="64">
        <f>IF(Eingabe!G1003="x",libCalc!A1003,IF(Eingabe!H1003="x",libCalc!B1003,IF(Eingabe!I1003="x",libCalc!C1003,"")))</f>
        <v>0.040000000000000008</v>
      </c>
      <c r="AB1003" s="5">
        <f>IF(AA1003="","",AA1003*M1003)</f>
        <v>0.11640000000000003</v>
      </c>
      <c r="AC1003" s="10">
        <f>IF(AA1003="","",N1003*1000/(AA1003*1000000))</f>
        <v>12.874999999999998</v>
      </c>
      <c r="AD1003" s="11">
        <f>IF(AB1003="","",MAX(Z1003,W1003)/AB1003)</f>
        <v>3702.3195876288651</v>
      </c>
      <c r="AE1003" s="8">
        <f ca="1">IF(N1003="","",IF(LOOKUP(YEAR(C1003),Teuerung!$A$4:$A$29,Teuerung!$D$4:$D$29)="",0,LOOKUP(YEAR(C1003),Teuerung!$A$4:$A$29,Teuerung!$D$4:$D$29)))</f>
        <v>0.29999999999999999</v>
      </c>
      <c r="AF1003" s="7">
        <f t="shared" ca="1" si="22"/>
        <v>861.89999999999998</v>
      </c>
      <c r="AG1003" s="2"/>
      <c r="AH1003" s="1"/>
      <c r="AI1003" s="1"/>
    </row>
    <row r="1004">
      <c r="A1004" s="2"/>
      <c r="B1004" s="2"/>
      <c r="C1004" s="3">
        <v>41200</v>
      </c>
      <c r="D1004" s="1"/>
      <c r="E1004" s="4" t="s">
        <v>51</v>
      </c>
      <c r="H1004" s="4" t="s">
        <v>51</v>
      </c>
      <c r="K1004" s="6">
        <v>0.20000000000000001</v>
      </c>
      <c r="L1004" s="6">
        <v>0.34999999999999998</v>
      </c>
      <c r="M1004" s="6">
        <v>2.5</v>
      </c>
      <c r="N1004" s="7">
        <v>2045</v>
      </c>
      <c r="P1004" s="1">
        <v>3</v>
      </c>
      <c r="Q1004" s="2" t="s">
        <v>53</v>
      </c>
      <c r="R1004" s="4" t="s">
        <v>51</v>
      </c>
      <c r="T1004" s="7">
        <v>402</v>
      </c>
      <c r="U1004" s="8">
        <v>0</v>
      </c>
      <c r="W1004" s="7">
        <f>IF(R1004="","",(T1004*(1-U1004)*(1+AE1004))+V1004)</f>
        <v>522.60000000000002</v>
      </c>
      <c r="Z1004" s="9" t="str">
        <f>IF(S1004="","",(X1004*(1-Y1004)*(1+AE1004)))</f>
        <v/>
      </c>
      <c r="AA1004" s="64">
        <f>IF(Eingabe!G1004="x",libCalc!A1004,IF(Eingabe!H1004="x",libCalc!B1004,IF(Eingabe!I1004="x",libCalc!C1004,"")))</f>
        <v>0.069999999999999993</v>
      </c>
      <c r="AB1004" s="5">
        <f>IF(AA1004="","",AA1004*M1004)</f>
        <v>0.17499999999999999</v>
      </c>
      <c r="AC1004" s="10">
        <f>IF(AA1004="","",N1004*1000/(AA1004*1000000))</f>
        <v>29.214285714285715</v>
      </c>
      <c r="AD1004" s="11">
        <f>IF(AB1004="","",MAX(Z1004,W1004)/AB1004)</f>
        <v>2986.2857142857147</v>
      </c>
      <c r="AE1004" s="8">
        <f ca="1">IF(N1004="","",IF(LOOKUP(YEAR(C1004),Teuerung!$A$4:$A$29,Teuerung!$D$4:$D$29)="",0,LOOKUP(YEAR(C1004),Teuerung!$A$4:$A$29,Teuerung!$D$4:$D$29)))</f>
        <v>0.29999999999999999</v>
      </c>
      <c r="AF1004" s="7">
        <f t="shared" ca="1" si="22"/>
        <v>1567.8000000000002</v>
      </c>
      <c r="AG1004" s="2"/>
      <c r="AH1004" s="1"/>
      <c r="AI1004" s="1"/>
    </row>
    <row r="1005">
      <c r="A1005" s="2"/>
      <c r="B1005" s="2"/>
      <c r="C1005" s="3">
        <v>41200</v>
      </c>
      <c r="D1005" s="1"/>
      <c r="E1005" s="4" t="s">
        <v>51</v>
      </c>
      <c r="H1005" s="4" t="s">
        <v>51</v>
      </c>
      <c r="K1005" s="6">
        <v>0.20000000000000001</v>
      </c>
      <c r="L1005" s="6">
        <v>0.34999999999999998</v>
      </c>
      <c r="M1005" s="6">
        <v>2.5</v>
      </c>
      <c r="N1005" s="7">
        <v>1840</v>
      </c>
      <c r="P1005" s="1">
        <v>5</v>
      </c>
      <c r="Q1005" s="2" t="s">
        <v>53</v>
      </c>
      <c r="R1005" s="4" t="s">
        <v>51</v>
      </c>
      <c r="T1005" s="7">
        <v>402</v>
      </c>
      <c r="U1005" s="8">
        <v>0</v>
      </c>
      <c r="W1005" s="7">
        <f>IF(R1005="","",(T1005*(1-U1005)*(1+AE1005))+V1005)</f>
        <v>522.60000000000002</v>
      </c>
      <c r="Z1005" s="9" t="str">
        <f>IF(S1005="","",(X1005*(1-Y1005)*(1+AE1005)))</f>
        <v/>
      </c>
      <c r="AA1005" s="64">
        <f>IF(Eingabe!G1005="x",libCalc!A1005,IF(Eingabe!H1005="x",libCalc!B1005,IF(Eingabe!I1005="x",libCalc!C1005,"")))</f>
        <v>0.069999999999999993</v>
      </c>
      <c r="AB1005" s="5">
        <f>IF(AA1005="","",AA1005*M1005)</f>
        <v>0.17499999999999999</v>
      </c>
      <c r="AC1005" s="10">
        <f>IF(AA1005="","",N1005*1000/(AA1005*1000000))</f>
        <v>26.285714285714285</v>
      </c>
      <c r="AD1005" s="11">
        <f>IF(AB1005="","",MAX(Z1005,W1005)/AB1005)</f>
        <v>2986.2857142857147</v>
      </c>
      <c r="AE1005" s="8">
        <f ca="1">IF(N1005="","",IF(LOOKUP(YEAR(C1005),Teuerung!$A$4:$A$29,Teuerung!$D$4:$D$29)="",0,LOOKUP(YEAR(C1005),Teuerung!$A$4:$A$29,Teuerung!$D$4:$D$29)))</f>
        <v>0.29999999999999999</v>
      </c>
      <c r="AF1005" s="7">
        <f t="shared" ca="1" si="22"/>
        <v>2613</v>
      </c>
      <c r="AG1005" s="2"/>
      <c r="AH1005" s="1"/>
      <c r="AI1005" s="1"/>
    </row>
    <row r="1006">
      <c r="A1006" s="2"/>
      <c r="B1006" s="2"/>
      <c r="C1006" s="3">
        <v>41200</v>
      </c>
      <c r="D1006" s="1"/>
      <c r="E1006" s="4" t="s">
        <v>51</v>
      </c>
      <c r="H1006" s="4" t="s">
        <v>51</v>
      </c>
      <c r="K1006" s="6">
        <v>0.20000000000000001</v>
      </c>
      <c r="L1006" s="6">
        <v>0.34999999999999998</v>
      </c>
      <c r="M1006" s="6">
        <v>2.5</v>
      </c>
      <c r="N1006" s="7">
        <v>2620</v>
      </c>
      <c r="P1006" s="1">
        <v>3</v>
      </c>
      <c r="Q1006" s="2" t="s">
        <v>53</v>
      </c>
      <c r="R1006" s="4" t="s">
        <v>51</v>
      </c>
      <c r="T1006" s="7">
        <v>461.25</v>
      </c>
      <c r="U1006" s="8">
        <v>0</v>
      </c>
      <c r="W1006" s="7">
        <f>IF(R1006="","",(T1006*(1-U1006)*(1+AE1006))+V1006)</f>
        <v>599.625</v>
      </c>
      <c r="Z1006" s="9" t="str">
        <f>IF(S1006="","",(X1006*(1-Y1006)*(1+AE1006)))</f>
        <v/>
      </c>
      <c r="AA1006" s="64">
        <f>IF(Eingabe!G1006="x",libCalc!A1006,IF(Eingabe!H1006="x",libCalc!B1006,IF(Eingabe!I1006="x",libCalc!C1006,"")))</f>
        <v>0.069999999999999993</v>
      </c>
      <c r="AB1006" s="5">
        <f>IF(AA1006="","",AA1006*M1006)</f>
        <v>0.17499999999999999</v>
      </c>
      <c r="AC1006" s="10">
        <f>IF(AA1006="","",N1006*1000/(AA1006*1000000))</f>
        <v>37.428571428571431</v>
      </c>
      <c r="AD1006" s="11">
        <f>IF(AB1006="","",MAX(Z1006,W1006)/AB1006)</f>
        <v>3426.4285714285716</v>
      </c>
      <c r="AE1006" s="8">
        <f ca="1">IF(N1006="","",IF(LOOKUP(YEAR(C1006),Teuerung!$A$4:$A$29,Teuerung!$D$4:$D$29)="",0,LOOKUP(YEAR(C1006),Teuerung!$A$4:$A$29,Teuerung!$D$4:$D$29)))</f>
        <v>0.29999999999999999</v>
      </c>
      <c r="AF1006" s="7">
        <f t="shared" ca="1" si="22"/>
        <v>1798.875</v>
      </c>
      <c r="AG1006" s="2"/>
      <c r="AH1006" s="1"/>
      <c r="AI1006" s="1"/>
    </row>
    <row r="1007">
      <c r="A1007" s="2"/>
      <c r="B1007" s="2"/>
      <c r="C1007" s="3">
        <v>41200</v>
      </c>
      <c r="D1007" s="1"/>
      <c r="E1007" s="4" t="s">
        <v>51</v>
      </c>
      <c r="H1007" s="4" t="s">
        <v>51</v>
      </c>
      <c r="K1007" s="6">
        <v>0.20000000000000001</v>
      </c>
      <c r="L1007" s="6">
        <v>0.34999999999999998</v>
      </c>
      <c r="M1007" s="6">
        <v>2.5</v>
      </c>
      <c r="N1007" s="7">
        <v>2075</v>
      </c>
      <c r="P1007" s="1">
        <v>3</v>
      </c>
      <c r="Q1007" s="2" t="s">
        <v>53</v>
      </c>
      <c r="R1007" s="4" t="s">
        <v>51</v>
      </c>
      <c r="T1007" s="7">
        <v>402</v>
      </c>
      <c r="U1007" s="8">
        <v>0</v>
      </c>
      <c r="W1007" s="7">
        <f>IF(R1007="","",(T1007*(1-U1007)*(1+AE1007))+V1007)</f>
        <v>522.60000000000002</v>
      </c>
      <c r="Z1007" s="9" t="str">
        <f>IF(S1007="","",(X1007*(1-Y1007)*(1+AE1007)))</f>
        <v/>
      </c>
      <c r="AA1007" s="64">
        <f>IF(Eingabe!G1007="x",libCalc!A1007,IF(Eingabe!H1007="x",libCalc!B1007,IF(Eingabe!I1007="x",libCalc!C1007,"")))</f>
        <v>0.069999999999999993</v>
      </c>
      <c r="AB1007" s="5">
        <f>IF(AA1007="","",AA1007*M1007)</f>
        <v>0.17499999999999999</v>
      </c>
      <c r="AC1007" s="10">
        <f>IF(AA1007="","",N1007*1000/(AA1007*1000000))</f>
        <v>29.642857142857142</v>
      </c>
      <c r="AD1007" s="11">
        <f>IF(AB1007="","",MAX(Z1007,W1007)/AB1007)</f>
        <v>2986.2857142857147</v>
      </c>
      <c r="AE1007" s="8">
        <f ca="1">IF(N1007="","",IF(LOOKUP(YEAR(C1007),Teuerung!$A$4:$A$29,Teuerung!$D$4:$D$29)="",0,LOOKUP(YEAR(C1007),Teuerung!$A$4:$A$29,Teuerung!$D$4:$D$29)))</f>
        <v>0.29999999999999999</v>
      </c>
      <c r="AF1007" s="7">
        <f t="shared" ca="1" si="22"/>
        <v>1567.8000000000002</v>
      </c>
      <c r="AG1007" s="2"/>
      <c r="AH1007" s="1"/>
      <c r="AI1007" s="1"/>
    </row>
    <row r="1008">
      <c r="A1008" s="2"/>
      <c r="B1008" s="2"/>
      <c r="C1008" s="3">
        <v>41200</v>
      </c>
      <c r="D1008" s="1"/>
      <c r="E1008" s="4" t="s">
        <v>51</v>
      </c>
      <c r="H1008" s="4" t="s">
        <v>51</v>
      </c>
      <c r="K1008" s="6">
        <v>0.20000000000000001</v>
      </c>
      <c r="L1008" s="6">
        <v>0.20000000000000001</v>
      </c>
      <c r="M1008" s="6">
        <v>2.5</v>
      </c>
      <c r="N1008" s="7">
        <v>1460</v>
      </c>
      <c r="P1008" s="1">
        <v>1</v>
      </c>
      <c r="Q1008" s="2" t="s">
        <v>53</v>
      </c>
      <c r="R1008" s="4" t="s">
        <v>51</v>
      </c>
      <c r="T1008" s="7">
        <v>328.5</v>
      </c>
      <c r="U1008" s="8">
        <v>0</v>
      </c>
      <c r="W1008" s="7">
        <f>IF(R1008="","",(T1008*(1-U1008)*(1+AE1008))+V1008)</f>
        <v>427.05000000000001</v>
      </c>
      <c r="Z1008" s="9" t="str">
        <f>IF(S1008="","",(X1008*(1-Y1008)*(1+AE1008)))</f>
        <v/>
      </c>
      <c r="AA1008" s="64">
        <f>IF(Eingabe!G1008="x",libCalc!A1008,IF(Eingabe!H1008="x",libCalc!B1008,IF(Eingabe!I1008="x",libCalc!C1008,"")))</f>
        <v>0.040000000000000008</v>
      </c>
      <c r="AB1008" s="5">
        <f>IF(AA1008="","",AA1008*M1008)</f>
        <v>0.10000000000000002</v>
      </c>
      <c r="AC1008" s="10">
        <f>IF(AA1008="","",N1008*1000/(AA1008*1000000))</f>
        <v>36.499999999999993</v>
      </c>
      <c r="AD1008" s="11">
        <f>IF(AB1008="","",MAX(Z1008,W1008)/AB1008)</f>
        <v>4270.4999999999991</v>
      </c>
      <c r="AE1008" s="8">
        <f ca="1">IF(N1008="","",IF(LOOKUP(YEAR(C1008),Teuerung!$A$4:$A$29,Teuerung!$D$4:$D$29)="",0,LOOKUP(YEAR(C1008),Teuerung!$A$4:$A$29,Teuerung!$D$4:$D$29)))</f>
        <v>0.29999999999999999</v>
      </c>
      <c r="AF1008" s="7">
        <f t="shared" ca="1" si="22"/>
        <v>427.05000000000001</v>
      </c>
      <c r="AG1008" s="2"/>
      <c r="AH1008" s="1"/>
      <c r="AI1008" s="1"/>
    </row>
    <row r="1009">
      <c r="A1009" s="2"/>
      <c r="B1009" s="2"/>
      <c r="C1009" s="3">
        <v>41200</v>
      </c>
      <c r="D1009" s="1"/>
      <c r="E1009" s="4" t="s">
        <v>51</v>
      </c>
      <c r="H1009" s="4" t="s">
        <v>51</v>
      </c>
      <c r="K1009" s="6">
        <v>0.20000000000000001</v>
      </c>
      <c r="L1009" s="6">
        <v>0.20000000000000001</v>
      </c>
      <c r="M1009" s="6">
        <v>2.5</v>
      </c>
      <c r="N1009" s="7">
        <v>690</v>
      </c>
      <c r="P1009" s="1">
        <v>2</v>
      </c>
      <c r="Q1009" s="2" t="s">
        <v>53</v>
      </c>
      <c r="R1009" s="4" t="s">
        <v>51</v>
      </c>
      <c r="T1009" s="7">
        <v>291.75</v>
      </c>
      <c r="U1009" s="8">
        <v>0</v>
      </c>
      <c r="W1009" s="7">
        <f>IF(R1009="","",(T1009*(1-U1009)*(1+AE1009))+V1009)</f>
        <v>379.27500000000003</v>
      </c>
      <c r="Z1009" s="9" t="str">
        <f>IF(S1009="","",(X1009*(1-Y1009)*(1+AE1009)))</f>
        <v/>
      </c>
      <c r="AA1009" s="64">
        <f>IF(Eingabe!G1009="x",libCalc!A1009,IF(Eingabe!H1009="x",libCalc!B1009,IF(Eingabe!I1009="x",libCalc!C1009,"")))</f>
        <v>0.040000000000000008</v>
      </c>
      <c r="AB1009" s="5">
        <f>IF(AA1009="","",AA1009*M1009)</f>
        <v>0.10000000000000002</v>
      </c>
      <c r="AC1009" s="10">
        <f>IF(AA1009="","",N1009*1000/(AA1009*1000000))</f>
        <v>17.249999999999996</v>
      </c>
      <c r="AD1009" s="11">
        <f>IF(AB1009="","",MAX(Z1009,W1009)/AB1009)</f>
        <v>3792.7499999999995</v>
      </c>
      <c r="AE1009" s="8">
        <f ca="1">IF(N1009="","",IF(LOOKUP(YEAR(C1009),Teuerung!$A$4:$A$29,Teuerung!$D$4:$D$29)="",0,LOOKUP(YEAR(C1009),Teuerung!$A$4:$A$29,Teuerung!$D$4:$D$29)))</f>
        <v>0.29999999999999999</v>
      </c>
      <c r="AF1009" s="7">
        <f t="shared" ca="1" si="22"/>
        <v>758.55000000000007</v>
      </c>
      <c r="AG1009" s="2"/>
      <c r="AH1009" s="1"/>
      <c r="AI1009" s="1"/>
    </row>
    <row r="1010">
      <c r="A1010" s="2"/>
      <c r="B1010" s="2"/>
      <c r="C1010" s="3">
        <v>41200</v>
      </c>
      <c r="D1010" s="1"/>
      <c r="E1010" s="4" t="s">
        <v>51</v>
      </c>
      <c r="H1010" s="4" t="s">
        <v>51</v>
      </c>
      <c r="K1010" s="6">
        <v>0.20000000000000001</v>
      </c>
      <c r="L1010" s="6">
        <v>0.34999999999999998</v>
      </c>
      <c r="M1010" s="6">
        <v>2.5</v>
      </c>
      <c r="N1010" s="7">
        <v>2765</v>
      </c>
      <c r="P1010" s="1">
        <v>4</v>
      </c>
      <c r="Q1010" s="2" t="s">
        <v>53</v>
      </c>
      <c r="R1010" s="4" t="s">
        <v>51</v>
      </c>
      <c r="T1010" s="7">
        <v>586.5</v>
      </c>
      <c r="U1010" s="8">
        <v>0</v>
      </c>
      <c r="W1010" s="7">
        <f>IF(R1010="","",(T1010*(1-U1010)*(1+AE1010))+V1010)</f>
        <v>762.45000000000005</v>
      </c>
      <c r="Z1010" s="9" t="str">
        <f>IF(S1010="","",(X1010*(1-Y1010)*(1+AE1010)))</f>
        <v/>
      </c>
      <c r="AA1010" s="64">
        <f>IF(Eingabe!G1010="x",libCalc!A1010,IF(Eingabe!H1010="x",libCalc!B1010,IF(Eingabe!I1010="x",libCalc!C1010,"")))</f>
        <v>0.069999999999999993</v>
      </c>
      <c r="AB1010" s="5">
        <f>IF(AA1010="","",AA1010*M1010)</f>
        <v>0.17499999999999999</v>
      </c>
      <c r="AC1010" s="10">
        <f>IF(AA1010="","",N1010*1000/(AA1010*1000000))</f>
        <v>39.5</v>
      </c>
      <c r="AD1010" s="11">
        <f>IF(AB1010="","",MAX(Z1010,W1010)/AB1010)</f>
        <v>4356.8571428571431</v>
      </c>
      <c r="AE1010" s="8">
        <f ca="1">IF(N1010="","",IF(LOOKUP(YEAR(C1010),Teuerung!$A$4:$A$29,Teuerung!$D$4:$D$29)="",0,LOOKUP(YEAR(C1010),Teuerung!$A$4:$A$29,Teuerung!$D$4:$D$29)))</f>
        <v>0.29999999999999999</v>
      </c>
      <c r="AF1010" s="7">
        <f t="shared" ca="1" si="22"/>
        <v>3049.8000000000002</v>
      </c>
      <c r="AG1010" s="2"/>
      <c r="AH1010" s="1"/>
      <c r="AI1010" s="1"/>
    </row>
    <row r="1011">
      <c r="A1011" s="2"/>
      <c r="B1011" s="2"/>
      <c r="C1011" s="3">
        <v>41200</v>
      </c>
      <c r="D1011" s="1"/>
      <c r="E1011" s="4" t="s">
        <v>51</v>
      </c>
      <c r="H1011" s="4" t="s">
        <v>51</v>
      </c>
      <c r="K1011" s="6">
        <v>0.20000000000000001</v>
      </c>
      <c r="L1011" s="6">
        <v>0.34999999999999998</v>
      </c>
      <c r="M1011" s="6">
        <v>2.5</v>
      </c>
      <c r="N1011" s="7">
        <v>2355</v>
      </c>
      <c r="P1011" s="1">
        <v>4</v>
      </c>
      <c r="Q1011" s="2" t="s">
        <v>53</v>
      </c>
      <c r="R1011" s="4" t="s">
        <v>51</v>
      </c>
      <c r="T1011" s="7">
        <v>430.5</v>
      </c>
      <c r="U1011" s="8">
        <v>0</v>
      </c>
      <c r="W1011" s="7">
        <f>IF(R1011="","",(T1011*(1-U1011)*(1+AE1011))+V1011)</f>
        <v>559.64999999999998</v>
      </c>
      <c r="Z1011" s="9" t="str">
        <f>IF(S1011="","",(X1011*(1-Y1011)*(1+AE1011)))</f>
        <v/>
      </c>
      <c r="AA1011" s="64">
        <f>IF(Eingabe!G1011="x",libCalc!A1011,IF(Eingabe!H1011="x",libCalc!B1011,IF(Eingabe!I1011="x",libCalc!C1011,"")))</f>
        <v>0.069999999999999993</v>
      </c>
      <c r="AB1011" s="5">
        <f>IF(AA1011="","",AA1011*M1011)</f>
        <v>0.17499999999999999</v>
      </c>
      <c r="AC1011" s="10">
        <f>IF(AA1011="","",N1011*1000/(AA1011*1000000))</f>
        <v>33.642857142857146</v>
      </c>
      <c r="AD1011" s="11">
        <f>IF(AB1011="","",MAX(Z1011,W1011)/AB1011)</f>
        <v>3198</v>
      </c>
      <c r="AE1011" s="8">
        <f ca="1">IF(N1011="","",IF(LOOKUP(YEAR(C1011),Teuerung!$A$4:$A$29,Teuerung!$D$4:$D$29)="",0,LOOKUP(YEAR(C1011),Teuerung!$A$4:$A$29,Teuerung!$D$4:$D$29)))</f>
        <v>0.29999999999999999</v>
      </c>
      <c r="AF1011" s="7">
        <f t="shared" ca="1" si="22"/>
        <v>2238.5999999999999</v>
      </c>
      <c r="AG1011" s="2"/>
      <c r="AH1011" s="1"/>
      <c r="AI1011" s="1"/>
    </row>
    <row r="1012">
      <c r="A1012" s="2"/>
      <c r="B1012" s="2"/>
      <c r="C1012" s="3">
        <v>41324</v>
      </c>
      <c r="D1012" s="1"/>
      <c r="F1012" s="4" t="s">
        <v>51</v>
      </c>
      <c r="H1012" s="4" t="s">
        <v>51</v>
      </c>
      <c r="K1012" s="6">
        <v>0.14999999999999999</v>
      </c>
      <c r="L1012" s="6">
        <v>0.25</v>
      </c>
      <c r="M1012" s="6">
        <v>3.7999999999999998</v>
      </c>
      <c r="N1012" s="7">
        <v>500</v>
      </c>
      <c r="P1012" s="1">
        <v>4</v>
      </c>
      <c r="Q1012" s="2" t="s">
        <v>52</v>
      </c>
      <c r="R1012" s="4" t="s">
        <v>51</v>
      </c>
      <c r="T1012" s="7">
        <v>1475.8800000000001</v>
      </c>
      <c r="U1012" s="8">
        <v>0</v>
      </c>
      <c r="W1012" s="7">
        <f>IF(R1012="","",(T1012*(1-U1012)*(1+AE1012))+V1012)</f>
        <v>1918.6440000000002</v>
      </c>
      <c r="Z1012" s="9" t="str">
        <f>IF(S1012="","",(X1012*(1-Y1012)*(1+AE1012)))</f>
        <v/>
      </c>
      <c r="AA1012" s="64">
        <f>IF(Eingabe!G1012="x",libCalc!A1012,IF(Eingabe!H1012="x",libCalc!B1012,IF(Eingabe!I1012="x",libCalc!C1012,"")))</f>
        <v>0.037499999999999999</v>
      </c>
      <c r="AB1012" s="5">
        <f>IF(AA1012="","",AA1012*M1012)</f>
        <v>0.14249999999999999</v>
      </c>
      <c r="AC1012" s="10">
        <f>IF(AA1012="","",N1012*1000/(AA1012*1000000))</f>
        <v>13.333333333333334</v>
      </c>
      <c r="AD1012" s="11">
        <f>IF(AB1012="","",MAX(Z1012,W1012)/AB1012)</f>
        <v>13464.168421052635</v>
      </c>
      <c r="AE1012" s="8">
        <f ca="1">IF(N1012="","",IF(LOOKUP(YEAR(C1012),Teuerung!$A$4:$A$29,Teuerung!$D$4:$D$29)="",0,LOOKUP(YEAR(C1012),Teuerung!$A$4:$A$29,Teuerung!$D$4:$D$29)))</f>
        <v>0.29999999999999999</v>
      </c>
      <c r="AF1012" s="7">
        <f t="shared" ca="1" si="22"/>
        <v>7674.5760000000009</v>
      </c>
      <c r="AG1012" s="2" t="s">
        <v>63</v>
      </c>
      <c r="AH1012" s="1"/>
      <c r="AI1012" s="1"/>
    </row>
    <row r="1013">
      <c r="A1013" s="2"/>
      <c r="B1013" s="2"/>
      <c r="C1013" s="3">
        <v>41324</v>
      </c>
      <c r="D1013" s="1"/>
      <c r="F1013" s="4" t="s">
        <v>51</v>
      </c>
      <c r="H1013" s="4" t="s">
        <v>51</v>
      </c>
      <c r="K1013" s="6">
        <v>0.14999999999999999</v>
      </c>
      <c r="L1013" s="6">
        <v>0.25</v>
      </c>
      <c r="M1013" s="6">
        <v>3.4700000000000002</v>
      </c>
      <c r="N1013" s="7">
        <v>500</v>
      </c>
      <c r="P1013" s="1">
        <v>2</v>
      </c>
      <c r="Q1013" s="2" t="s">
        <v>52</v>
      </c>
      <c r="R1013" s="4" t="s">
        <v>51</v>
      </c>
      <c r="T1013" s="7">
        <v>1366.1199999999999</v>
      </c>
      <c r="U1013" s="8">
        <v>0</v>
      </c>
      <c r="W1013" s="7">
        <f>IF(R1013="","",(T1013*(1-U1013)*(1+AE1013))+V1013)</f>
        <v>1775.9559999999999</v>
      </c>
      <c r="Z1013" s="9" t="str">
        <f>IF(S1013="","",(X1013*(1-Y1013)*(1+AE1013)))</f>
        <v/>
      </c>
      <c r="AA1013" s="64">
        <f>IF(Eingabe!G1013="x",libCalc!A1013,IF(Eingabe!H1013="x",libCalc!B1013,IF(Eingabe!I1013="x",libCalc!C1013,"")))</f>
        <v>0.037499999999999999</v>
      </c>
      <c r="AB1013" s="5">
        <f>IF(AA1013="","",AA1013*M1013)</f>
        <v>0.13012499999999999</v>
      </c>
      <c r="AC1013" s="10">
        <f>IF(AA1013="","",N1013*1000/(AA1013*1000000))</f>
        <v>13.333333333333334</v>
      </c>
      <c r="AD1013" s="11">
        <f>IF(AB1013="","",MAX(Z1013,W1013)/AB1013)</f>
        <v>13648.076849183477</v>
      </c>
      <c r="AE1013" s="8">
        <f ca="1">IF(N1013="","",IF(LOOKUP(YEAR(C1013),Teuerung!$A$4:$A$29,Teuerung!$D$4:$D$29)="",0,LOOKUP(YEAR(C1013),Teuerung!$A$4:$A$29,Teuerung!$D$4:$D$29)))</f>
        <v>0.29999999999999999</v>
      </c>
      <c r="AF1013" s="7">
        <f t="shared" ca="1" si="22"/>
        <v>3551.9119999999998</v>
      </c>
      <c r="AG1013" s="2" t="s">
        <v>63</v>
      </c>
      <c r="AH1013" s="1"/>
      <c r="AI1013" s="1"/>
    </row>
    <row r="1014">
      <c r="A1014" s="2"/>
      <c r="B1014" s="2"/>
      <c r="C1014" s="3">
        <v>41326</v>
      </c>
      <c r="D1014" s="1"/>
      <c r="E1014" s="4" t="s">
        <v>51</v>
      </c>
      <c r="H1014" s="4" t="s">
        <v>51</v>
      </c>
      <c r="K1014" s="6">
        <v>0.29999999999999999</v>
      </c>
      <c r="L1014" s="6">
        <v>0.29999999999999999</v>
      </c>
      <c r="M1014" s="6">
        <v>3.7999999999999998</v>
      </c>
      <c r="N1014" s="7">
        <v>1000</v>
      </c>
      <c r="P1014" s="1">
        <v>4</v>
      </c>
      <c r="Q1014" s="2" t="s">
        <v>53</v>
      </c>
      <c r="R1014" s="4" t="s">
        <v>51</v>
      </c>
      <c r="T1014" s="7">
        <v>561.63999999999999</v>
      </c>
      <c r="U1014" s="8">
        <v>0</v>
      </c>
      <c r="W1014" s="7">
        <f>IF(R1014="","",(T1014*(1-U1014)*(1+AE1014))+V1014)</f>
        <v>730.13200000000006</v>
      </c>
      <c r="Z1014" s="9" t="str">
        <f>IF(S1014="","",(X1014*(1-Y1014)*(1+AE1014)))</f>
        <v/>
      </c>
      <c r="AA1014" s="64">
        <f>IF(Eingabe!G1014="x",libCalc!A1014,IF(Eingabe!H1014="x",libCalc!B1014,IF(Eingabe!I1014="x",libCalc!C1014,"")))</f>
        <v>0.089999999999999997</v>
      </c>
      <c r="AB1014" s="5">
        <f>IF(AA1014="","",AA1014*M1014)</f>
        <v>0.34199999999999997</v>
      </c>
      <c r="AC1014" s="10">
        <f>IF(AA1014="","",N1014*1000/(AA1014*1000000))</f>
        <v>11.111111111111111</v>
      </c>
      <c r="AD1014" s="11">
        <f>IF(AB1014="","",MAX(Z1014,W1014)/AB1014)</f>
        <v>2134.8888888888891</v>
      </c>
      <c r="AE1014" s="8">
        <f ca="1">IF(N1014="","",IF(LOOKUP(YEAR(C1014),Teuerung!$A$4:$A$29,Teuerung!$D$4:$D$29)="",0,LOOKUP(YEAR(C1014),Teuerung!$A$4:$A$29,Teuerung!$D$4:$D$29)))</f>
        <v>0.29999999999999999</v>
      </c>
      <c r="AF1014" s="7">
        <f t="shared" ca="1" si="22"/>
        <v>2920.5280000000002</v>
      </c>
      <c r="AG1014" s="2"/>
      <c r="AH1014" s="1"/>
      <c r="AI1014" s="1"/>
    </row>
    <row r="1015">
      <c r="A1015" s="2"/>
      <c r="B1015" s="2"/>
      <c r="C1015" s="3">
        <v>41326</v>
      </c>
      <c r="D1015" s="1"/>
      <c r="E1015" s="4" t="s">
        <v>51</v>
      </c>
      <c r="H1015" s="4" t="s">
        <v>51</v>
      </c>
      <c r="K1015" s="6">
        <v>0.29999999999999999</v>
      </c>
      <c r="L1015" s="6">
        <v>0.29999999999999999</v>
      </c>
      <c r="M1015" s="6">
        <v>3.7999999999999998</v>
      </c>
      <c r="N1015" s="7">
        <v>1400</v>
      </c>
      <c r="P1015" s="1">
        <v>4</v>
      </c>
      <c r="Q1015" s="2" t="s">
        <v>53</v>
      </c>
      <c r="R1015" s="4" t="s">
        <v>51</v>
      </c>
      <c r="T1015" s="7">
        <v>561.63999999999999</v>
      </c>
      <c r="U1015" s="8">
        <v>0</v>
      </c>
      <c r="W1015" s="7">
        <f>IF(R1015="","",(T1015*(1-U1015)*(1+AE1015))+V1015)</f>
        <v>730.13200000000006</v>
      </c>
      <c r="Z1015" s="9" t="str">
        <f>IF(S1015="","",(X1015*(1-Y1015)*(1+AE1015)))</f>
        <v/>
      </c>
      <c r="AA1015" s="64">
        <f>IF(Eingabe!G1015="x",libCalc!A1015,IF(Eingabe!H1015="x",libCalc!B1015,IF(Eingabe!I1015="x",libCalc!C1015,"")))</f>
        <v>0.089999999999999997</v>
      </c>
      <c r="AB1015" s="5">
        <f>IF(AA1015="","",AA1015*M1015)</f>
        <v>0.34199999999999997</v>
      </c>
      <c r="AC1015" s="10">
        <f>IF(AA1015="","",N1015*1000/(AA1015*1000000))</f>
        <v>15.555555555555555</v>
      </c>
      <c r="AD1015" s="11">
        <f>IF(AB1015="","",MAX(Z1015,W1015)/AB1015)</f>
        <v>2134.8888888888891</v>
      </c>
      <c r="AE1015" s="8">
        <f ca="1">IF(N1015="","",IF(LOOKUP(YEAR(C1015),Teuerung!$A$4:$A$29,Teuerung!$D$4:$D$29)="",0,LOOKUP(YEAR(C1015),Teuerung!$A$4:$A$29,Teuerung!$D$4:$D$29)))</f>
        <v>0.29999999999999999</v>
      </c>
      <c r="AF1015" s="7">
        <f t="shared" ca="1" si="22"/>
        <v>2920.5280000000002</v>
      </c>
      <c r="AG1015" s="2"/>
      <c r="AH1015" s="1"/>
      <c r="AI1015" s="1"/>
    </row>
    <row r="1016">
      <c r="A1016" s="2"/>
      <c r="B1016" s="2"/>
      <c r="C1016" s="3">
        <v>41326</v>
      </c>
      <c r="D1016" s="1"/>
      <c r="E1016" s="4" t="s">
        <v>51</v>
      </c>
      <c r="H1016" s="4" t="s">
        <v>51</v>
      </c>
      <c r="K1016" s="6">
        <v>0.29999999999999999</v>
      </c>
      <c r="L1016" s="6">
        <v>0.29999999999999999</v>
      </c>
      <c r="M1016" s="6">
        <v>3.4700000000000002</v>
      </c>
      <c r="N1016" s="7">
        <v>1000</v>
      </c>
      <c r="P1016" s="1">
        <v>2</v>
      </c>
      <c r="Q1016" s="2" t="s">
        <v>53</v>
      </c>
      <c r="R1016" s="4" t="s">
        <v>51</v>
      </c>
      <c r="T1016" s="7">
        <v>561.63999999999999</v>
      </c>
      <c r="U1016" s="8">
        <v>0</v>
      </c>
      <c r="W1016" s="7">
        <f>IF(R1016="","",(T1016*(1-U1016)*(1+AE1016))+V1016)</f>
        <v>730.13200000000006</v>
      </c>
      <c r="Z1016" s="9" t="str">
        <f>IF(S1016="","",(X1016*(1-Y1016)*(1+AE1016)))</f>
        <v/>
      </c>
      <c r="AA1016" s="64">
        <f>IF(Eingabe!G1016="x",libCalc!A1016,IF(Eingabe!H1016="x",libCalc!B1016,IF(Eingabe!I1016="x",libCalc!C1016,"")))</f>
        <v>0.089999999999999997</v>
      </c>
      <c r="AB1016" s="5">
        <f>IF(AA1016="","",AA1016*M1016)</f>
        <v>0.31230000000000002</v>
      </c>
      <c r="AC1016" s="10">
        <f>IF(AA1016="","",N1016*1000/(AA1016*1000000))</f>
        <v>11.111111111111111</v>
      </c>
      <c r="AD1016" s="11">
        <f>IF(AB1016="","",MAX(Z1016,W1016)/AB1016)</f>
        <v>2337.9186679474865</v>
      </c>
      <c r="AE1016" s="8">
        <f ca="1">IF(N1016="","",IF(LOOKUP(YEAR(C1016),Teuerung!$A$4:$A$29,Teuerung!$D$4:$D$29)="",0,LOOKUP(YEAR(C1016),Teuerung!$A$4:$A$29,Teuerung!$D$4:$D$29)))</f>
        <v>0.29999999999999999</v>
      </c>
      <c r="AF1016" s="7">
        <f t="shared" ca="1" si="22"/>
        <v>1460.2640000000001</v>
      </c>
      <c r="AG1016" s="2"/>
      <c r="AH1016" s="1"/>
      <c r="AI1016" s="1"/>
    </row>
    <row r="1017">
      <c r="A1017" s="2"/>
      <c r="B1017" s="2"/>
      <c r="C1017" s="3">
        <v>41326</v>
      </c>
      <c r="D1017" s="1"/>
      <c r="E1017" s="4" t="s">
        <v>51</v>
      </c>
      <c r="H1017" s="4" t="s">
        <v>51</v>
      </c>
      <c r="K1017" s="6">
        <v>0.29999999999999999</v>
      </c>
      <c r="L1017" s="6">
        <v>0.29999999999999999</v>
      </c>
      <c r="M1017" s="6">
        <v>3.4700000000000002</v>
      </c>
      <c r="N1017" s="7">
        <v>1400</v>
      </c>
      <c r="P1017" s="1">
        <v>2</v>
      </c>
      <c r="Q1017" s="2" t="s">
        <v>53</v>
      </c>
      <c r="R1017" s="4" t="s">
        <v>51</v>
      </c>
      <c r="T1017" s="7">
        <v>561.63999999999999</v>
      </c>
      <c r="U1017" s="8">
        <v>0</v>
      </c>
      <c r="W1017" s="7">
        <f>IF(R1017="","",(T1017*(1-U1017)*(1+AE1017))+V1017)</f>
        <v>730.13200000000006</v>
      </c>
      <c r="Z1017" s="9" t="str">
        <f>IF(S1017="","",(X1017*(1-Y1017)*(1+AE1017)))</f>
        <v/>
      </c>
      <c r="AA1017" s="64">
        <f>IF(Eingabe!G1017="x",libCalc!A1017,IF(Eingabe!H1017="x",libCalc!B1017,IF(Eingabe!I1017="x",libCalc!C1017,"")))</f>
        <v>0.089999999999999997</v>
      </c>
      <c r="AB1017" s="5">
        <f>IF(AA1017="","",AA1017*M1017)</f>
        <v>0.31230000000000002</v>
      </c>
      <c r="AC1017" s="10">
        <f>IF(AA1017="","",N1017*1000/(AA1017*1000000))</f>
        <v>15.555555555555555</v>
      </c>
      <c r="AD1017" s="11">
        <f>IF(AB1017="","",MAX(Z1017,W1017)/AB1017)</f>
        <v>2337.9186679474865</v>
      </c>
      <c r="AE1017" s="8">
        <f ca="1">IF(N1017="","",IF(LOOKUP(YEAR(C1017),Teuerung!$A$4:$A$29,Teuerung!$D$4:$D$29)="",0,LOOKUP(YEAR(C1017),Teuerung!$A$4:$A$29,Teuerung!$D$4:$D$29)))</f>
        <v>0.29999999999999999</v>
      </c>
      <c r="AF1017" s="7">
        <f t="shared" ca="1" si="22"/>
        <v>1460.2640000000001</v>
      </c>
      <c r="AG1017" s="2"/>
      <c r="AH1017" s="1"/>
      <c r="AI1017" s="1"/>
    </row>
    <row r="1018">
      <c r="A1018" s="2"/>
      <c r="B1018" s="2"/>
      <c r="C1018" s="3">
        <v>41326</v>
      </c>
      <c r="D1018" s="1"/>
      <c r="E1018" s="4" t="s">
        <v>51</v>
      </c>
      <c r="H1018" s="4" t="s">
        <v>51</v>
      </c>
      <c r="K1018" s="6">
        <v>0.20000000000000001</v>
      </c>
      <c r="L1018" s="6">
        <v>0.29999999999999999</v>
      </c>
      <c r="M1018" s="6">
        <v>3.7999999999999998</v>
      </c>
      <c r="N1018" s="7">
        <v>190</v>
      </c>
      <c r="P1018" s="1">
        <v>2</v>
      </c>
      <c r="Q1018" s="2" t="s">
        <v>53</v>
      </c>
      <c r="R1018" s="4" t="s">
        <v>51</v>
      </c>
      <c r="T1018" s="7">
        <v>532</v>
      </c>
      <c r="U1018" s="8">
        <v>0.23999999999999999</v>
      </c>
      <c r="W1018" s="7">
        <f>IF(R1018="","",(T1018*(1-U1018)*(1+AE1018))+V1018)</f>
        <v>525.61599999999999</v>
      </c>
      <c r="Z1018" s="9" t="str">
        <f>IF(S1018="","",(X1018*(1-Y1018)*(1+AE1018)))</f>
        <v/>
      </c>
      <c r="AA1018" s="64">
        <f>IF(Eingabe!G1018="x",libCalc!A1018,IF(Eingabe!H1018="x",libCalc!B1018,IF(Eingabe!I1018="x",libCalc!C1018,"")))</f>
        <v>0.059999999999999998</v>
      </c>
      <c r="AB1018" s="5">
        <f>IF(AA1018="","",AA1018*M1018)</f>
        <v>0.22799999999999998</v>
      </c>
      <c r="AC1018" s="10">
        <f>IF(AA1018="","",N1018*1000/(AA1018*1000000))</f>
        <v>3.1666666666666665</v>
      </c>
      <c r="AD1018" s="11">
        <f>IF(AB1018="","",MAX(Z1018,W1018)/AB1018)</f>
        <v>2305.3333333333335</v>
      </c>
      <c r="AE1018" s="8">
        <f ca="1">IF(N1018="","",IF(LOOKUP(YEAR(C1018),Teuerung!$A$4:$A$29,Teuerung!$D$4:$D$29)="",0,LOOKUP(YEAR(C1018),Teuerung!$A$4:$A$29,Teuerung!$D$4:$D$29)))</f>
        <v>0.29999999999999999</v>
      </c>
      <c r="AF1018" s="7">
        <f t="shared" ca="1" si="22"/>
        <v>1051.232</v>
      </c>
      <c r="AG1018" s="2" t="s">
        <v>64</v>
      </c>
      <c r="AH1018" s="1"/>
      <c r="AI1018" s="1"/>
    </row>
    <row r="1019">
      <c r="A1019" s="2"/>
      <c r="B1019" s="2"/>
      <c r="C1019" s="3">
        <v>41432</v>
      </c>
      <c r="D1019" s="1"/>
      <c r="E1019" s="4" t="s">
        <v>51</v>
      </c>
      <c r="H1019" s="4" t="s">
        <v>51</v>
      </c>
      <c r="K1019" s="6">
        <v>0.20000000000000001</v>
      </c>
      <c r="L1019" s="6">
        <v>0.40000000000000002</v>
      </c>
      <c r="M1019" s="6">
        <v>9.1400000000000006</v>
      </c>
      <c r="N1019" s="7">
        <v>800</v>
      </c>
      <c r="P1019" s="1">
        <v>6</v>
      </c>
      <c r="Q1019" s="2" t="s">
        <v>54</v>
      </c>
      <c r="R1019" s="4" t="s">
        <v>51</v>
      </c>
      <c r="T1019" s="7">
        <v>1491</v>
      </c>
      <c r="U1019" s="8">
        <v>0.12</v>
      </c>
      <c r="V1019" s="6">
        <v>154.25</v>
      </c>
      <c r="W1019" s="7">
        <f>IF(R1019="","",(T1019*(1-U1019)*(1+AE1019))+V1019)</f>
        <v>1859.954</v>
      </c>
      <c r="Z1019" s="9" t="str">
        <f>IF(S1019="","",(X1019*(1-Y1019)*(1+AE1019)))</f>
        <v/>
      </c>
      <c r="AA1019" s="64">
        <f>IF(Eingabe!G1019="x",libCalc!A1019,IF(Eingabe!H1019="x",libCalc!B1019,IF(Eingabe!I1019="x",libCalc!C1019,"")))</f>
        <v>0.080000000000000016</v>
      </c>
      <c r="AB1019" s="5">
        <f>IF(AA1019="","",AA1019*M1019)</f>
        <v>0.73120000000000018</v>
      </c>
      <c r="AC1019" s="10">
        <f>IF(AA1019="","",N1019*1000/(AA1019*1000000))</f>
        <v>9.9999999999999982</v>
      </c>
      <c r="AD1019" s="11">
        <f>IF(AB1019="","",MAX(Z1019,W1019)/AB1019)</f>
        <v>2543.700765864332</v>
      </c>
      <c r="AE1019" s="8">
        <f ca="1">IF(N1019="","",IF(LOOKUP(YEAR(C1019),Teuerung!$A$4:$A$29,Teuerung!$D$4:$D$29)="",0,LOOKUP(YEAR(C1019),Teuerung!$A$4:$A$29,Teuerung!$D$4:$D$29)))</f>
        <v>0.29999999999999999</v>
      </c>
      <c r="AF1019" s="7">
        <f t="shared" ca="1" si="22"/>
        <v>11159.724</v>
      </c>
      <c r="AG1019" s="2"/>
      <c r="AH1019" s="1"/>
      <c r="AI1019" s="1"/>
    </row>
    <row r="1020">
      <c r="A1020" s="2"/>
      <c r="B1020" s="2"/>
      <c r="C1020" s="3">
        <v>41432</v>
      </c>
      <c r="D1020" s="1"/>
      <c r="E1020" s="4" t="s">
        <v>51</v>
      </c>
      <c r="H1020" s="4" t="s">
        <v>51</v>
      </c>
      <c r="K1020" s="6">
        <v>0.20000000000000001</v>
      </c>
      <c r="L1020" s="6">
        <v>0.20000000000000001</v>
      </c>
      <c r="M1020" s="6">
        <v>9.1400000000000006</v>
      </c>
      <c r="N1020" s="7">
        <v>2000</v>
      </c>
      <c r="P1020" s="1">
        <v>2</v>
      </c>
      <c r="Q1020" s="2" t="s">
        <v>54</v>
      </c>
      <c r="R1020" s="4" t="s">
        <v>51</v>
      </c>
      <c r="T1020" s="7">
        <v>1952</v>
      </c>
      <c r="U1020" s="8">
        <v>0.12</v>
      </c>
      <c r="V1020" s="6">
        <v>154.25</v>
      </c>
      <c r="W1020" s="7">
        <f>IF(R1020="","",(T1020*(1-U1020)*(1+AE1020))+V1020)</f>
        <v>2387.3380000000002</v>
      </c>
      <c r="Z1020" s="9" t="str">
        <f>IF(S1020="","",(X1020*(1-Y1020)*(1+AE1020)))</f>
        <v/>
      </c>
      <c r="AA1020" s="64">
        <f>IF(Eingabe!G1020="x",libCalc!A1020,IF(Eingabe!H1020="x",libCalc!B1020,IF(Eingabe!I1020="x",libCalc!C1020,"")))</f>
        <v>0.040000000000000008</v>
      </c>
      <c r="AB1020" s="5">
        <f>IF(AA1020="","",AA1020*M1020)</f>
        <v>0.36560000000000009</v>
      </c>
      <c r="AC1020" s="10">
        <f>IF(AA1020="","",N1020*1000/(AA1020*1000000))</f>
        <v>49.999999999999993</v>
      </c>
      <c r="AD1020" s="11">
        <f>IF(AB1020="","",MAX(Z1020,W1020)/AB1020)</f>
        <v>6529.9179431072198</v>
      </c>
      <c r="AE1020" s="8">
        <f ca="1">IF(N1020="","",IF(LOOKUP(YEAR(C1020),Teuerung!$A$4:$A$29,Teuerung!$D$4:$D$29)="",0,LOOKUP(YEAR(C1020),Teuerung!$A$4:$A$29,Teuerung!$D$4:$D$29)))</f>
        <v>0.29999999999999999</v>
      </c>
      <c r="AF1020" s="7">
        <f t="shared" ca="1" si="22"/>
        <v>4774.6760000000004</v>
      </c>
      <c r="AG1020" s="2"/>
      <c r="AH1020" s="1"/>
      <c r="AI1020" s="1"/>
    </row>
    <row r="1021">
      <c r="A1021" s="2"/>
      <c r="B1021" s="2"/>
      <c r="C1021" s="3">
        <v>41432</v>
      </c>
      <c r="D1021" s="1"/>
      <c r="E1021" s="4" t="s">
        <v>51</v>
      </c>
      <c r="H1021" s="4" t="s">
        <v>51</v>
      </c>
      <c r="K1021" s="6">
        <v>0.20000000000000001</v>
      </c>
      <c r="L1021" s="6">
        <v>0.40000000000000002</v>
      </c>
      <c r="M1021" s="6">
        <v>6.1900000000000004</v>
      </c>
      <c r="N1021" s="7">
        <v>500</v>
      </c>
      <c r="P1021" s="1">
        <v>1</v>
      </c>
      <c r="Q1021" s="2" t="s">
        <v>54</v>
      </c>
      <c r="R1021" s="4" t="s">
        <v>51</v>
      </c>
      <c r="T1021" s="7">
        <v>1264</v>
      </c>
      <c r="U1021" s="8">
        <v>0.12</v>
      </c>
      <c r="V1021" s="6">
        <v>154.25</v>
      </c>
      <c r="W1021" s="7">
        <f>IF(R1021="","",(T1021*(1-U1021)*(1+AE1021))+V1021)</f>
        <v>1600.2660000000001</v>
      </c>
      <c r="Z1021" s="9" t="str">
        <f>IF(S1021="","",(X1021*(1-Y1021)*(1+AE1021)))</f>
        <v/>
      </c>
      <c r="AA1021" s="64">
        <f>IF(Eingabe!G1021="x",libCalc!A1021,IF(Eingabe!H1021="x",libCalc!B1021,IF(Eingabe!I1021="x",libCalc!C1021,"")))</f>
        <v>0.080000000000000016</v>
      </c>
      <c r="AB1021" s="5">
        <f>IF(AA1021="","",AA1021*M1021)</f>
        <v>0.49520000000000014</v>
      </c>
      <c r="AC1021" s="10">
        <f>IF(AA1021="","",N1021*1000/(AA1021*1000000))</f>
        <v>6.2499999999999991</v>
      </c>
      <c r="AD1021" s="11">
        <f>IF(AB1021="","",MAX(Z1021,W1021)/AB1021)</f>
        <v>3231.5549273020993</v>
      </c>
      <c r="AE1021" s="8">
        <f ca="1">IF(N1021="","",IF(LOOKUP(YEAR(C1021),Teuerung!$A$4:$A$29,Teuerung!$D$4:$D$29)="",0,LOOKUP(YEAR(C1021),Teuerung!$A$4:$A$29,Teuerung!$D$4:$D$29)))</f>
        <v>0.29999999999999999</v>
      </c>
      <c r="AF1021" s="7">
        <f t="shared" ca="1" si="22"/>
        <v>1600.2660000000001</v>
      </c>
      <c r="AG1021" s="2"/>
      <c r="AH1021" s="1"/>
      <c r="AI1021" s="1"/>
    </row>
    <row r="1022">
      <c r="A1022" s="2"/>
      <c r="B1022" s="2"/>
      <c r="C1022" s="3">
        <v>41432</v>
      </c>
      <c r="D1022" s="1"/>
      <c r="E1022" s="4" t="s">
        <v>51</v>
      </c>
      <c r="H1022" s="4" t="s">
        <v>51</v>
      </c>
      <c r="K1022" s="6">
        <v>0.20000000000000001</v>
      </c>
      <c r="L1022" s="6">
        <v>0.20000000000000001</v>
      </c>
      <c r="M1022" s="6">
        <v>2.9700000000000002</v>
      </c>
      <c r="N1022" s="7">
        <v>600</v>
      </c>
      <c r="P1022" s="1">
        <v>1</v>
      </c>
      <c r="Q1022" s="2" t="s">
        <v>54</v>
      </c>
      <c r="R1022" s="4" t="s">
        <v>51</v>
      </c>
      <c r="T1022" s="7">
        <v>465</v>
      </c>
      <c r="U1022" s="8">
        <v>0.12</v>
      </c>
      <c r="V1022" s="6">
        <v>154.25</v>
      </c>
      <c r="W1022" s="7">
        <f>IF(R1022="","",(T1022*(1-U1022)*(1+AE1022))+V1022)</f>
        <v>686.21000000000004</v>
      </c>
      <c r="Z1022" s="9" t="str">
        <f>IF(S1022="","",(X1022*(1-Y1022)*(1+AE1022)))</f>
        <v/>
      </c>
      <c r="AA1022" s="64">
        <f>IF(Eingabe!G1022="x",libCalc!A1022,IF(Eingabe!H1022="x",libCalc!B1022,IF(Eingabe!I1022="x",libCalc!C1022,"")))</f>
        <v>0.040000000000000008</v>
      </c>
      <c r="AB1022" s="5">
        <f>IF(AA1022="","",AA1022*M1022)</f>
        <v>0.11880000000000003</v>
      </c>
      <c r="AC1022" s="10">
        <f>IF(AA1022="","",N1022*1000/(AA1022*1000000))</f>
        <v>14.999999999999996</v>
      </c>
      <c r="AD1022" s="11">
        <f>IF(AB1022="","",MAX(Z1022,W1022)/AB1022)</f>
        <v>5776.1784511784499</v>
      </c>
      <c r="AE1022" s="8">
        <f ca="1">IF(N1022="","",IF(LOOKUP(YEAR(C1022),Teuerung!$A$4:$A$29,Teuerung!$D$4:$D$29)="",0,LOOKUP(YEAR(C1022),Teuerung!$A$4:$A$29,Teuerung!$D$4:$D$29)))</f>
        <v>0.29999999999999999</v>
      </c>
      <c r="AF1022" s="7">
        <f t="shared" ca="1" si="22"/>
        <v>686.21000000000004</v>
      </c>
      <c r="AG1022" s="2"/>
      <c r="AH1022" s="1"/>
      <c r="AI1022" s="1"/>
    </row>
    <row r="1023">
      <c r="A1023" s="2"/>
      <c r="B1023" s="2"/>
      <c r="C1023" s="3">
        <v>41494</v>
      </c>
      <c r="D1023" s="1"/>
      <c r="E1023" s="4" t="s">
        <v>51</v>
      </c>
      <c r="H1023" s="4" t="s">
        <v>51</v>
      </c>
      <c r="K1023" s="6">
        <v>0.25</v>
      </c>
      <c r="L1023" s="6">
        <v>0.25</v>
      </c>
      <c r="M1023" s="6">
        <v>3.0449999999999999</v>
      </c>
      <c r="N1023" s="7">
        <v>800</v>
      </c>
      <c r="P1023" s="1">
        <v>6</v>
      </c>
      <c r="Q1023" s="2" t="s">
        <v>53</v>
      </c>
      <c r="R1023" s="4" t="s">
        <v>51</v>
      </c>
      <c r="T1023" s="7">
        <v>362.16000000000003</v>
      </c>
      <c r="U1023" s="8">
        <v>0</v>
      </c>
      <c r="W1023" s="7">
        <f>IF(R1023="","",(T1023*(1-U1023)*(1+AE1023))+V1023)</f>
        <v>470.80800000000005</v>
      </c>
      <c r="Z1023" s="9" t="str">
        <f>IF(S1023="","",(X1023*(1-Y1023)*(1+AE1023)))</f>
        <v/>
      </c>
      <c r="AA1023" s="64">
        <f>IF(Eingabe!G1023="x",libCalc!A1023,IF(Eingabe!H1023="x",libCalc!B1023,IF(Eingabe!I1023="x",libCalc!C1023,"")))</f>
        <v>0.0625</v>
      </c>
      <c r="AB1023" s="5">
        <f>IF(AA1023="","",AA1023*M1023)</f>
        <v>0.1903125</v>
      </c>
      <c r="AC1023" s="10">
        <f>IF(AA1023="","",N1023*1000/(AA1023*1000000))</f>
        <v>12.800000000000001</v>
      </c>
      <c r="AD1023" s="11">
        <f>IF(AB1023="","",MAX(Z1023,W1023)/AB1023)</f>
        <v>2473.8679802955667</v>
      </c>
      <c r="AE1023" s="8">
        <f ca="1">IF(N1023="","",IF(LOOKUP(YEAR(C1023),Teuerung!$A$4:$A$29,Teuerung!$D$4:$D$29)="",0,LOOKUP(YEAR(C1023),Teuerung!$A$4:$A$29,Teuerung!$D$4:$D$29)))</f>
        <v>0.29999999999999999</v>
      </c>
      <c r="AF1023" s="7">
        <f t="shared" ca="1" si="22"/>
        <v>2824.8480000000004</v>
      </c>
      <c r="AG1023" s="2"/>
      <c r="AH1023" s="1"/>
      <c r="AI1023" s="1"/>
    </row>
    <row r="1024">
      <c r="A1024" s="2"/>
      <c r="B1024" s="2"/>
      <c r="C1024" s="3">
        <v>41494</v>
      </c>
      <c r="D1024" s="1"/>
      <c r="E1024" s="4" t="s">
        <v>51</v>
      </c>
      <c r="H1024" s="4" t="s">
        <v>51</v>
      </c>
      <c r="K1024" s="6">
        <v>0.25</v>
      </c>
      <c r="L1024" s="6">
        <v>0.25</v>
      </c>
      <c r="M1024" s="6">
        <v>3.1850000000000001</v>
      </c>
      <c r="N1024" s="7">
        <v>800</v>
      </c>
      <c r="P1024" s="1">
        <v>1</v>
      </c>
      <c r="Q1024" s="2" t="s">
        <v>53</v>
      </c>
      <c r="R1024" s="4" t="s">
        <v>51</v>
      </c>
      <c r="T1024" s="7">
        <v>371.51999999999998</v>
      </c>
      <c r="U1024" s="8">
        <v>0</v>
      </c>
      <c r="W1024" s="7">
        <f>IF(R1024="","",(T1024*(1-U1024)*(1+AE1024))+V1024)</f>
        <v>482.976</v>
      </c>
      <c r="Z1024" s="9" t="str">
        <f>IF(S1024="","",(X1024*(1-Y1024)*(1+AE1024)))</f>
        <v/>
      </c>
      <c r="AA1024" s="64">
        <f>IF(Eingabe!G1024="x",libCalc!A1024,IF(Eingabe!H1024="x",libCalc!B1024,IF(Eingabe!I1024="x",libCalc!C1024,"")))</f>
        <v>0.0625</v>
      </c>
      <c r="AB1024" s="5">
        <f>IF(AA1024="","",AA1024*M1024)</f>
        <v>0.1990625</v>
      </c>
      <c r="AC1024" s="10">
        <f>IF(AA1024="","",N1024*1000/(AA1024*1000000))</f>
        <v>12.800000000000001</v>
      </c>
      <c r="AD1024" s="11">
        <f>IF(AB1024="","",MAX(Z1024,W1024)/AB1024)</f>
        <v>2426.2530612244896</v>
      </c>
      <c r="AE1024" s="8">
        <f ca="1">IF(N1024="","",IF(LOOKUP(YEAR(C1024),Teuerung!$A$4:$A$29,Teuerung!$D$4:$D$29)="",0,LOOKUP(YEAR(C1024),Teuerung!$A$4:$A$29,Teuerung!$D$4:$D$29)))</f>
        <v>0.29999999999999999</v>
      </c>
      <c r="AF1024" s="7">
        <f t="shared" ca="1" si="22"/>
        <v>482.976</v>
      </c>
      <c r="AG1024" s="2"/>
      <c r="AH1024" s="1"/>
      <c r="AI1024" s="1"/>
    </row>
    <row r="1025">
      <c r="A1025" s="2"/>
      <c r="B1025" s="2"/>
      <c r="C1025" s="3">
        <v>41494</v>
      </c>
      <c r="D1025" s="1"/>
      <c r="E1025" s="4" t="s">
        <v>51</v>
      </c>
      <c r="H1025" s="4" t="s">
        <v>51</v>
      </c>
      <c r="K1025" s="6">
        <v>0.27000000000000002</v>
      </c>
      <c r="L1025" s="6">
        <v>0.47999999999999998</v>
      </c>
      <c r="M1025" s="6">
        <v>3.2949999999999999</v>
      </c>
      <c r="N1025" s="7">
        <v>1600</v>
      </c>
      <c r="P1025" s="1">
        <v>4</v>
      </c>
      <c r="Q1025" s="2" t="s">
        <v>53</v>
      </c>
      <c r="R1025" s="4" t="s">
        <v>51</v>
      </c>
      <c r="T1025" s="7">
        <v>504</v>
      </c>
      <c r="U1025" s="8">
        <v>0</v>
      </c>
      <c r="W1025" s="7">
        <f>IF(R1025="","",(T1025*(1-U1025)*(1+AE1025))+V1025)</f>
        <v>655.20000000000005</v>
      </c>
      <c r="Z1025" s="9" t="str">
        <f>IF(S1025="","",(X1025*(1-Y1025)*(1+AE1025)))</f>
        <v/>
      </c>
      <c r="AA1025" s="64">
        <f>IF(Eingabe!G1025="x",libCalc!A1025,IF(Eingabe!H1025="x",libCalc!B1025,IF(Eingabe!I1025="x",libCalc!C1025,"")))</f>
        <v>0.12959999999999999</v>
      </c>
      <c r="AB1025" s="5">
        <f>IF(AA1025="","",AA1025*M1025)</f>
        <v>0.42703199999999997</v>
      </c>
      <c r="AC1025" s="10">
        <f>IF(AA1025="","",N1025*1000/(AA1025*1000000))</f>
        <v>12.345679012345679</v>
      </c>
      <c r="AD1025" s="11">
        <f>IF(AB1025="","",MAX(Z1025,W1025)/AB1025)</f>
        <v>1534.3112459956164</v>
      </c>
      <c r="AE1025" s="8">
        <f ca="1">IF(N1025="","",IF(LOOKUP(YEAR(C1025),Teuerung!$A$4:$A$29,Teuerung!$D$4:$D$29)="",0,LOOKUP(YEAR(C1025),Teuerung!$A$4:$A$29,Teuerung!$D$4:$D$29)))</f>
        <v>0.29999999999999999</v>
      </c>
      <c r="AF1025" s="7">
        <f t="shared" ca="1" si="22"/>
        <v>2620.8000000000002</v>
      </c>
      <c r="AG1025" s="2"/>
      <c r="AH1025" s="1"/>
      <c r="AI1025" s="1"/>
    </row>
    <row r="1026">
      <c r="A1026" s="2"/>
      <c r="B1026" s="2"/>
      <c r="C1026" s="3">
        <v>41494</v>
      </c>
      <c r="D1026" s="1"/>
      <c r="E1026" s="4" t="s">
        <v>51</v>
      </c>
      <c r="H1026" s="4" t="s">
        <v>51</v>
      </c>
      <c r="K1026" s="6">
        <v>0.27000000000000002</v>
      </c>
      <c r="L1026" s="6">
        <v>0.47999999999999998</v>
      </c>
      <c r="M1026" s="6">
        <v>3.4350000000000001</v>
      </c>
      <c r="N1026" s="7">
        <v>2500</v>
      </c>
      <c r="P1026" s="1">
        <v>1</v>
      </c>
      <c r="Q1026" s="2" t="s">
        <v>53</v>
      </c>
      <c r="R1026" s="4" t="s">
        <v>51</v>
      </c>
      <c r="T1026" s="7">
        <v>524.15999999999997</v>
      </c>
      <c r="U1026" s="8">
        <v>0</v>
      </c>
      <c r="W1026" s="7">
        <f>IF(R1026="","",(T1026*(1-U1026)*(1+AE1026))+V1026)</f>
        <v>681.40800000000002</v>
      </c>
      <c r="Z1026" s="9" t="str">
        <f>IF(S1026="","",(X1026*(1-Y1026)*(1+AE1026)))</f>
        <v/>
      </c>
      <c r="AA1026" s="64">
        <f>IF(Eingabe!G1026="x",libCalc!A1026,IF(Eingabe!H1026="x",libCalc!B1026,IF(Eingabe!I1026="x",libCalc!C1026,"")))</f>
        <v>0.12959999999999999</v>
      </c>
      <c r="AB1026" s="5">
        <f>IF(AA1026="","",AA1026*M1026)</f>
        <v>0.44517599999999996</v>
      </c>
      <c r="AC1026" s="10">
        <f>IF(AA1026="","",N1026*1000/(AA1026*1000000))</f>
        <v>19.290123456790123</v>
      </c>
      <c r="AD1026" s="11">
        <f>IF(AB1026="","",MAX(Z1026,W1026)/AB1026)</f>
        <v>1530.6485524826137</v>
      </c>
      <c r="AE1026" s="8">
        <f ca="1">IF(N1026="","",IF(LOOKUP(YEAR(C1026),Teuerung!$A$4:$A$29,Teuerung!$D$4:$D$29)="",0,LOOKUP(YEAR(C1026),Teuerung!$A$4:$A$29,Teuerung!$D$4:$D$29)))</f>
        <v>0.29999999999999999</v>
      </c>
      <c r="AF1026" s="7">
        <f t="shared" ca="1" si="22"/>
        <v>681.40800000000002</v>
      </c>
      <c r="AG1026" s="2"/>
      <c r="AH1026" s="1"/>
      <c r="AI1026" s="1"/>
    </row>
    <row r="1027">
      <c r="A1027" s="2"/>
      <c r="B1027" s="2"/>
      <c r="C1027" s="3">
        <v>41494</v>
      </c>
      <c r="D1027" s="1"/>
      <c r="E1027" s="4" t="s">
        <v>51</v>
      </c>
      <c r="H1027" s="4" t="s">
        <v>51</v>
      </c>
      <c r="K1027" s="6">
        <v>0.25</v>
      </c>
      <c r="L1027" s="6">
        <v>0.25</v>
      </c>
      <c r="M1027" s="6">
        <v>2.4750000000000001</v>
      </c>
      <c r="N1027" s="7">
        <v>1600</v>
      </c>
      <c r="P1027" s="1">
        <v>1</v>
      </c>
      <c r="Q1027" s="2" t="s">
        <v>53</v>
      </c>
      <c r="R1027" s="4" t="s">
        <v>51</v>
      </c>
      <c r="T1027" s="7">
        <v>316.80000000000001</v>
      </c>
      <c r="U1027" s="8">
        <v>0</v>
      </c>
      <c r="W1027" s="7">
        <f>IF(R1027="","",(T1027*(1-U1027)*(1+AE1027))+V1027)</f>
        <v>411.84000000000003</v>
      </c>
      <c r="Z1027" s="9" t="str">
        <f>IF(S1027="","",(X1027*(1-Y1027)*(1+AE1027)))</f>
        <v/>
      </c>
      <c r="AA1027" s="64">
        <f>IF(Eingabe!G1027="x",libCalc!A1027,IF(Eingabe!H1027="x",libCalc!B1027,IF(Eingabe!I1027="x",libCalc!C1027,"")))</f>
        <v>0.0625</v>
      </c>
      <c r="AB1027" s="5">
        <f>IF(AA1027="","",AA1027*M1027)</f>
        <v>0.15468750000000001</v>
      </c>
      <c r="AC1027" s="10">
        <f>IF(AA1027="","",N1027*1000/(AA1027*1000000))</f>
        <v>25.600000000000001</v>
      </c>
      <c r="AD1027" s="11">
        <f>IF(AB1027="","",MAX(Z1027,W1027)/AB1027)</f>
        <v>2662.4000000000001</v>
      </c>
      <c r="AE1027" s="8">
        <f ca="1">IF(N1027="","",IF(LOOKUP(YEAR(C1027),Teuerung!$A$4:$A$29,Teuerung!$D$4:$D$29)="",0,LOOKUP(YEAR(C1027),Teuerung!$A$4:$A$29,Teuerung!$D$4:$D$29)))</f>
        <v>0.29999999999999999</v>
      </c>
      <c r="AF1027" s="7">
        <f t="shared" ca="1" si="22"/>
        <v>411.84000000000003</v>
      </c>
      <c r="AG1027" s="2"/>
      <c r="AH1027" s="1"/>
      <c r="AI1027" s="1"/>
    </row>
    <row r="1028">
      <c r="A1028" s="2"/>
      <c r="B1028" s="2"/>
      <c r="C1028" s="3">
        <v>41494</v>
      </c>
      <c r="D1028" s="1"/>
      <c r="E1028" s="4" t="s">
        <v>51</v>
      </c>
      <c r="H1028" s="4" t="s">
        <v>51</v>
      </c>
      <c r="K1028" s="6">
        <v>0.25</v>
      </c>
      <c r="L1028" s="6">
        <v>0.25</v>
      </c>
      <c r="M1028" s="6">
        <v>2.4750000000000001</v>
      </c>
      <c r="N1028" s="7">
        <v>1600</v>
      </c>
      <c r="P1028" s="1">
        <v>1</v>
      </c>
      <c r="Q1028" s="2" t="s">
        <v>53</v>
      </c>
      <c r="R1028" s="4" t="s">
        <v>51</v>
      </c>
      <c r="T1028" s="7">
        <v>316.80000000000001</v>
      </c>
      <c r="U1028" s="8">
        <v>0</v>
      </c>
      <c r="W1028" s="7">
        <f>IF(R1028="","",(T1028*(1-U1028)*(1+AE1028))+V1028)</f>
        <v>411.84000000000003</v>
      </c>
      <c r="Z1028" s="9" t="str">
        <f>IF(S1028="","",(X1028*(1-Y1028)*(1+AE1028)))</f>
        <v/>
      </c>
      <c r="AA1028" s="64">
        <f>IF(Eingabe!G1028="x",libCalc!A1028,IF(Eingabe!H1028="x",libCalc!B1028,IF(Eingabe!I1028="x",libCalc!C1028,"")))</f>
        <v>0.0625</v>
      </c>
      <c r="AB1028" s="5">
        <f>IF(AA1028="","",AA1028*M1028)</f>
        <v>0.15468750000000001</v>
      </c>
      <c r="AC1028" s="10">
        <f>IF(AA1028="","",N1028*1000/(AA1028*1000000))</f>
        <v>25.600000000000001</v>
      </c>
      <c r="AD1028" s="11">
        <f>IF(AB1028="","",MAX(Z1028,W1028)/AB1028)</f>
        <v>2662.4000000000001</v>
      </c>
      <c r="AE1028" s="8">
        <f ca="1">IF(N1028="","",IF(LOOKUP(YEAR(C1028),Teuerung!$A$4:$A$29,Teuerung!$D$4:$D$29)="",0,LOOKUP(YEAR(C1028),Teuerung!$A$4:$A$29,Teuerung!$D$4:$D$29)))</f>
        <v>0.29999999999999999</v>
      </c>
      <c r="AF1028" s="7">
        <f t="shared" ca="1" si="22"/>
        <v>411.84000000000003</v>
      </c>
      <c r="AG1028" s="2"/>
      <c r="AH1028" s="1"/>
      <c r="AI1028" s="1"/>
    </row>
    <row r="1029">
      <c r="A1029" s="2"/>
      <c r="B1029" s="2"/>
      <c r="C1029" s="3">
        <v>41494</v>
      </c>
      <c r="D1029" s="1"/>
      <c r="E1029" s="4" t="s">
        <v>51</v>
      </c>
      <c r="H1029" s="4" t="s">
        <v>51</v>
      </c>
      <c r="K1029" s="6">
        <v>0.25</v>
      </c>
      <c r="L1029" s="6">
        <v>0.25</v>
      </c>
      <c r="M1029" s="6">
        <v>3.165</v>
      </c>
      <c r="N1029" s="7">
        <v>1600</v>
      </c>
      <c r="P1029" s="1">
        <v>1</v>
      </c>
      <c r="Q1029" s="2" t="s">
        <v>53</v>
      </c>
      <c r="R1029" s="4" t="s">
        <v>51</v>
      </c>
      <c r="T1029" s="7">
        <v>371.51999999999998</v>
      </c>
      <c r="U1029" s="8">
        <v>0</v>
      </c>
      <c r="W1029" s="7">
        <f>IF(R1029="","",(T1029*(1-U1029)*(1+AE1029))+V1029)</f>
        <v>482.976</v>
      </c>
      <c r="Z1029" s="9" t="str">
        <f>IF(S1029="","",(X1029*(1-Y1029)*(1+AE1029)))</f>
        <v/>
      </c>
      <c r="AA1029" s="64">
        <f>IF(Eingabe!G1029="x",libCalc!A1029,IF(Eingabe!H1029="x",libCalc!B1029,IF(Eingabe!I1029="x",libCalc!C1029,"")))</f>
        <v>0.0625</v>
      </c>
      <c r="AB1029" s="5">
        <f>IF(AA1029="","",AA1029*M1029)</f>
        <v>0.1978125</v>
      </c>
      <c r="AC1029" s="10">
        <f>IF(AA1029="","",N1029*1000/(AA1029*1000000))</f>
        <v>25.600000000000001</v>
      </c>
      <c r="AD1029" s="11">
        <f>IF(AB1029="","",MAX(Z1029,W1029)/AB1029)</f>
        <v>2441.5848341232227</v>
      </c>
      <c r="AE1029" s="8">
        <f ca="1">IF(N1029="","",IF(LOOKUP(YEAR(C1029),Teuerung!$A$4:$A$29,Teuerung!$D$4:$D$29)="",0,LOOKUP(YEAR(C1029),Teuerung!$A$4:$A$29,Teuerung!$D$4:$D$29)))</f>
        <v>0.29999999999999999</v>
      </c>
      <c r="AF1029" s="7">
        <f t="shared" ca="1" si="22"/>
        <v>482.976</v>
      </c>
      <c r="AG1029" s="2"/>
      <c r="AH1029" s="1"/>
      <c r="AI1029" s="1"/>
    </row>
    <row r="1030">
      <c r="A1030" s="2"/>
      <c r="B1030" s="2"/>
      <c r="C1030" s="3">
        <v>41494</v>
      </c>
      <c r="D1030" s="1"/>
      <c r="E1030" s="4" t="s">
        <v>51</v>
      </c>
      <c r="H1030" s="4" t="s">
        <v>51</v>
      </c>
      <c r="K1030" s="6">
        <v>0.27000000000000002</v>
      </c>
      <c r="L1030" s="6">
        <v>0.47999999999999998</v>
      </c>
      <c r="M1030" s="6">
        <v>3.415</v>
      </c>
      <c r="N1030" s="7">
        <v>3600</v>
      </c>
      <c r="P1030" s="1">
        <v>5</v>
      </c>
      <c r="Q1030" s="2" t="s">
        <v>53</v>
      </c>
      <c r="R1030" s="4" t="s">
        <v>51</v>
      </c>
      <c r="T1030" s="7">
        <v>630</v>
      </c>
      <c r="U1030" s="8">
        <v>0</v>
      </c>
      <c r="W1030" s="7">
        <f>IF(R1030="","",(T1030*(1-U1030)*(1+AE1030))+V1030)</f>
        <v>819</v>
      </c>
      <c r="Z1030" s="9" t="str">
        <f>IF(S1030="","",(X1030*(1-Y1030)*(1+AE1030)))</f>
        <v/>
      </c>
      <c r="AA1030" s="64">
        <f>IF(Eingabe!G1030="x",libCalc!A1030,IF(Eingabe!H1030="x",libCalc!B1030,IF(Eingabe!I1030="x",libCalc!C1030,"")))</f>
        <v>0.12959999999999999</v>
      </c>
      <c r="AB1030" s="5">
        <f>IF(AA1030="","",AA1030*M1030)</f>
        <v>0.44258399999999998</v>
      </c>
      <c r="AC1030" s="10">
        <f>IF(AA1030="","",N1030*1000/(AA1030*1000000))</f>
        <v>27.777777777777779</v>
      </c>
      <c r="AD1030" s="11">
        <f>IF(AB1030="","",MAX(Z1030,W1030)/AB1030)</f>
        <v>1850.4961769969091</v>
      </c>
      <c r="AE1030" s="8">
        <f ca="1">IF(N1030="","",IF(LOOKUP(YEAR(C1030),Teuerung!$A$4:$A$29,Teuerung!$D$4:$D$29)="",0,LOOKUP(YEAR(C1030),Teuerung!$A$4:$A$29,Teuerung!$D$4:$D$29)))</f>
        <v>0.29999999999999999</v>
      </c>
      <c r="AF1030" s="7">
        <f t="shared" ca="1" si="22"/>
        <v>4095</v>
      </c>
      <c r="AG1030" s="2"/>
      <c r="AH1030" s="1"/>
      <c r="AI1030" s="1"/>
    </row>
    <row r="1031">
      <c r="A1031" s="2"/>
      <c r="B1031" s="2"/>
      <c r="C1031" s="3">
        <v>41494</v>
      </c>
      <c r="D1031" s="1"/>
      <c r="E1031" s="4" t="s">
        <v>51</v>
      </c>
      <c r="H1031" s="4" t="s">
        <v>51</v>
      </c>
      <c r="K1031" s="6">
        <v>0.27000000000000002</v>
      </c>
      <c r="L1031" s="6">
        <v>0.47999999999999998</v>
      </c>
      <c r="M1031" s="6">
        <v>3.415</v>
      </c>
      <c r="N1031" s="7">
        <v>4200</v>
      </c>
      <c r="P1031" s="1">
        <v>2</v>
      </c>
      <c r="Q1031" s="2" t="s">
        <v>53</v>
      </c>
      <c r="R1031" s="4" t="s">
        <v>51</v>
      </c>
      <c r="T1031" s="7">
        <v>724.32000000000005</v>
      </c>
      <c r="U1031" s="8">
        <v>0</v>
      </c>
      <c r="W1031" s="7">
        <f>IF(R1031="","",(T1031*(1-U1031)*(1+AE1031))+V1031)</f>
        <v>941.6160000000001</v>
      </c>
      <c r="Z1031" s="9" t="str">
        <f>IF(S1031="","",(X1031*(1-Y1031)*(1+AE1031)))</f>
        <v/>
      </c>
      <c r="AA1031" s="64">
        <f>IF(Eingabe!G1031="x",libCalc!A1031,IF(Eingabe!H1031="x",libCalc!B1031,IF(Eingabe!I1031="x",libCalc!C1031,"")))</f>
        <v>0.12959999999999999</v>
      </c>
      <c r="AB1031" s="5">
        <f>IF(AA1031="","",AA1031*M1031)</f>
        <v>0.44258399999999998</v>
      </c>
      <c r="AC1031" s="10">
        <f>IF(AA1031="","",N1031*1000/(AA1031*1000000))</f>
        <v>32.407407407407405</v>
      </c>
      <c r="AD1031" s="11">
        <f>IF(AB1031="","",MAX(Z1031,W1031)/AB1031)</f>
        <v>2127.5418903530181</v>
      </c>
      <c r="AE1031" s="8">
        <f ca="1">IF(N1031="","",IF(LOOKUP(YEAR(C1031),Teuerung!$A$4:$A$29,Teuerung!$D$4:$D$29)="",0,LOOKUP(YEAR(C1031),Teuerung!$A$4:$A$29,Teuerung!$D$4:$D$29)))</f>
        <v>0.29999999999999999</v>
      </c>
      <c r="AF1031" s="7">
        <f t="shared" ca="1" si="22"/>
        <v>1883.2320000000002</v>
      </c>
      <c r="AG1031" s="2"/>
      <c r="AH1031" s="1"/>
      <c r="AI1031" s="1"/>
    </row>
    <row r="1032">
      <c r="A1032" s="2"/>
      <c r="B1032" s="2"/>
      <c r="C1032" s="3">
        <v>41494</v>
      </c>
      <c r="D1032" s="1"/>
      <c r="E1032" s="4" t="s">
        <v>51</v>
      </c>
      <c r="H1032" s="4" t="s">
        <v>51</v>
      </c>
      <c r="K1032" s="6">
        <v>0.29999999999999999</v>
      </c>
      <c r="L1032" s="6">
        <v>0.29999999999999999</v>
      </c>
      <c r="M1032" s="6">
        <v>2.7349999999999999</v>
      </c>
      <c r="N1032" s="7">
        <v>3200</v>
      </c>
      <c r="P1032" s="1">
        <v>1</v>
      </c>
      <c r="Q1032" s="2" t="s">
        <v>53</v>
      </c>
      <c r="R1032" s="4" t="s">
        <v>51</v>
      </c>
      <c r="T1032" s="7">
        <v>499.68000000000001</v>
      </c>
      <c r="U1032" s="8">
        <v>0</v>
      </c>
      <c r="W1032" s="7">
        <f>IF(R1032="","",(T1032*(1-U1032)*(1+AE1032))+V1032)</f>
        <v>649.58400000000006</v>
      </c>
      <c r="Z1032" s="9" t="str">
        <f>IF(S1032="","",(X1032*(1-Y1032)*(1+AE1032)))</f>
        <v/>
      </c>
      <c r="AA1032" s="64">
        <f>IF(Eingabe!G1032="x",libCalc!A1032,IF(Eingabe!H1032="x",libCalc!B1032,IF(Eingabe!I1032="x",libCalc!C1032,"")))</f>
        <v>0.089999999999999997</v>
      </c>
      <c r="AB1032" s="5">
        <f>IF(AA1032="","",AA1032*M1032)</f>
        <v>0.24614999999999998</v>
      </c>
      <c r="AC1032" s="10">
        <f>IF(AA1032="","",N1032*1000/(AA1032*1000000))</f>
        <v>35.555555555555557</v>
      </c>
      <c r="AD1032" s="11">
        <f>IF(AB1032="","",MAX(Z1032,W1032)/AB1032)</f>
        <v>2638.9762340036568</v>
      </c>
      <c r="AE1032" s="8">
        <f ca="1">IF(N1032="","",IF(LOOKUP(YEAR(C1032),Teuerung!$A$4:$A$29,Teuerung!$D$4:$D$29)="",0,LOOKUP(YEAR(C1032),Teuerung!$A$4:$A$29,Teuerung!$D$4:$D$29)))</f>
        <v>0.29999999999999999</v>
      </c>
      <c r="AF1032" s="7">
        <f t="shared" ca="1" si="22"/>
        <v>649.58400000000006</v>
      </c>
      <c r="AG1032" s="2"/>
      <c r="AH1032" s="1"/>
      <c r="AI1032" s="1"/>
    </row>
    <row r="1033">
      <c r="A1033" s="2"/>
      <c r="B1033" s="2"/>
      <c r="C1033" s="3">
        <v>41494</v>
      </c>
      <c r="D1033" s="1"/>
      <c r="E1033" s="4" t="s">
        <v>51</v>
      </c>
      <c r="H1033" s="4" t="s">
        <v>51</v>
      </c>
      <c r="K1033" s="6">
        <v>0.29999999999999999</v>
      </c>
      <c r="L1033" s="6">
        <v>0.29999999999999999</v>
      </c>
      <c r="M1033" s="6">
        <v>2.7149999999999999</v>
      </c>
      <c r="N1033" s="7">
        <v>3200</v>
      </c>
      <c r="P1033" s="1">
        <v>1</v>
      </c>
      <c r="Q1033" s="2" t="s">
        <v>53</v>
      </c>
      <c r="R1033" s="4" t="s">
        <v>51</v>
      </c>
      <c r="T1033" s="7">
        <v>498.95999999999998</v>
      </c>
      <c r="U1033" s="8">
        <v>0</v>
      </c>
      <c r="W1033" s="7">
        <f>IF(R1033="","",(T1033*(1-U1033)*(1+AE1033))+V1033)</f>
        <v>648.64800000000002</v>
      </c>
      <c r="Z1033" s="9" t="str">
        <f>IF(S1033="","",(X1033*(1-Y1033)*(1+AE1033)))</f>
        <v/>
      </c>
      <c r="AA1033" s="64">
        <f>IF(Eingabe!G1033="x",libCalc!A1033,IF(Eingabe!H1033="x",libCalc!B1033,IF(Eingabe!I1033="x",libCalc!C1033,"")))</f>
        <v>0.089999999999999997</v>
      </c>
      <c r="AB1033" s="5">
        <f>IF(AA1033="","",AA1033*M1033)</f>
        <v>0.24434999999999998</v>
      </c>
      <c r="AC1033" s="10">
        <f>IF(AA1033="","",N1033*1000/(AA1033*1000000))</f>
        <v>35.555555555555557</v>
      </c>
      <c r="AD1033" s="11">
        <f>IF(AB1033="","",MAX(Z1033,W1033)/AB1033)</f>
        <v>2654.5856353591162</v>
      </c>
      <c r="AE1033" s="8">
        <f ca="1">IF(N1033="","",IF(LOOKUP(YEAR(C1033),Teuerung!$A$4:$A$29,Teuerung!$D$4:$D$29)="",0,LOOKUP(YEAR(C1033),Teuerung!$A$4:$A$29,Teuerung!$D$4:$D$29)))</f>
        <v>0.29999999999999999</v>
      </c>
      <c r="AF1033" s="7">
        <f t="shared" ca="1" si="22"/>
        <v>648.64800000000002</v>
      </c>
      <c r="AG1033" s="2"/>
      <c r="AH1033" s="1"/>
      <c r="AI1033" s="1"/>
    </row>
    <row r="1034">
      <c r="A1034" s="2"/>
      <c r="B1034" s="2"/>
      <c r="C1034" s="3">
        <v>41494</v>
      </c>
      <c r="D1034" s="1"/>
      <c r="E1034" s="4" t="s">
        <v>51</v>
      </c>
      <c r="H1034" s="4" t="s">
        <v>51</v>
      </c>
      <c r="K1034" s="6">
        <v>0.29999999999999999</v>
      </c>
      <c r="L1034" s="6">
        <v>0.29999999999999999</v>
      </c>
      <c r="M1034" s="6">
        <v>2.7149999999999999</v>
      </c>
      <c r="N1034" s="7">
        <v>3600</v>
      </c>
      <c r="P1034" s="1">
        <v>3</v>
      </c>
      <c r="Q1034" s="2" t="s">
        <v>53</v>
      </c>
      <c r="R1034" s="4" t="s">
        <v>51</v>
      </c>
      <c r="T1034" s="7">
        <v>542.88</v>
      </c>
      <c r="U1034" s="8">
        <v>0</v>
      </c>
      <c r="W1034" s="7">
        <f>IF(R1034="","",(T1034*(1-U1034)*(1+AE1034))+V1034)</f>
        <v>705.74400000000003</v>
      </c>
      <c r="Z1034" s="9" t="str">
        <f>IF(S1034="","",(X1034*(1-Y1034)*(1+AE1034)))</f>
        <v/>
      </c>
      <c r="AA1034" s="64">
        <f>IF(Eingabe!G1034="x",libCalc!A1034,IF(Eingabe!H1034="x",libCalc!B1034,IF(Eingabe!I1034="x",libCalc!C1034,"")))</f>
        <v>0.089999999999999997</v>
      </c>
      <c r="AB1034" s="5">
        <f>IF(AA1034="","",AA1034*M1034)</f>
        <v>0.24434999999999998</v>
      </c>
      <c r="AC1034" s="10">
        <f>IF(AA1034="","",N1034*1000/(AA1034*1000000))</f>
        <v>40</v>
      </c>
      <c r="AD1034" s="11">
        <f>IF(AB1034="","",MAX(Z1034,W1034)/AB1034)</f>
        <v>2888.2504604051569</v>
      </c>
      <c r="AE1034" s="8">
        <f ca="1">IF(N1034="","",IF(LOOKUP(YEAR(C1034),Teuerung!$A$4:$A$29,Teuerung!$D$4:$D$29)="",0,LOOKUP(YEAR(C1034),Teuerung!$A$4:$A$29,Teuerung!$D$4:$D$29)))</f>
        <v>0.29999999999999999</v>
      </c>
      <c r="AF1034" s="7">
        <f t="shared" ca="1" si="22"/>
        <v>2117.232</v>
      </c>
      <c r="AG1034" s="2"/>
      <c r="AH1034" s="1"/>
      <c r="AI1034" s="1"/>
    </row>
    <row r="1035">
      <c r="A1035" s="2"/>
      <c r="B1035" s="2"/>
      <c r="C1035" s="3">
        <v>41494</v>
      </c>
      <c r="D1035" s="1"/>
      <c r="E1035" s="4" t="s">
        <v>51</v>
      </c>
      <c r="H1035" s="4" t="s">
        <v>51</v>
      </c>
      <c r="K1035" s="6">
        <v>0.25</v>
      </c>
      <c r="L1035" s="6">
        <v>0.25</v>
      </c>
      <c r="M1035" s="6">
        <v>2.7149999999999999</v>
      </c>
      <c r="N1035" s="7">
        <v>1600</v>
      </c>
      <c r="P1035" s="1">
        <v>1</v>
      </c>
      <c r="Q1035" s="2" t="s">
        <v>53</v>
      </c>
      <c r="R1035" s="4" t="s">
        <v>51</v>
      </c>
      <c r="T1035" s="7">
        <v>336.24000000000001</v>
      </c>
      <c r="U1035" s="8">
        <v>0</v>
      </c>
      <c r="W1035" s="7">
        <f>IF(R1035="","",(T1035*(1-U1035)*(1+AE1035))+V1035)</f>
        <v>437.11200000000002</v>
      </c>
      <c r="Z1035" s="9" t="str">
        <f>IF(S1035="","",(X1035*(1-Y1035)*(1+AE1035)))</f>
        <v/>
      </c>
      <c r="AA1035" s="64">
        <f>IF(Eingabe!G1035="x",libCalc!A1035,IF(Eingabe!H1035="x",libCalc!B1035,IF(Eingabe!I1035="x",libCalc!C1035,"")))</f>
        <v>0.0625</v>
      </c>
      <c r="AB1035" s="5">
        <f>IF(AA1035="","",AA1035*M1035)</f>
        <v>0.16968749999999999</v>
      </c>
      <c r="AC1035" s="10">
        <f>IF(AA1035="","",N1035*1000/(AA1035*1000000))</f>
        <v>25.600000000000001</v>
      </c>
      <c r="AD1035" s="11">
        <f>IF(AB1035="","",MAX(Z1035,W1035)/AB1035)</f>
        <v>2575.982320441989</v>
      </c>
      <c r="AE1035" s="8">
        <f ca="1">IF(N1035="","",IF(LOOKUP(YEAR(C1035),Teuerung!$A$4:$A$29,Teuerung!$D$4:$D$29)="",0,LOOKUP(YEAR(C1035),Teuerung!$A$4:$A$29,Teuerung!$D$4:$D$29)))</f>
        <v>0.29999999999999999</v>
      </c>
      <c r="AF1035" s="7">
        <f t="shared" ca="1" si="22"/>
        <v>437.11200000000002</v>
      </c>
      <c r="AG1035" s="2"/>
      <c r="AH1035" s="1"/>
      <c r="AI1035" s="1"/>
    </row>
    <row r="1036">
      <c r="A1036" s="2"/>
      <c r="B1036" s="2"/>
      <c r="C1036" s="3">
        <v>41494</v>
      </c>
      <c r="D1036" s="1"/>
      <c r="E1036" s="4" t="s">
        <v>51</v>
      </c>
      <c r="H1036" s="4" t="s">
        <v>51</v>
      </c>
      <c r="K1036" s="6">
        <v>0.25</v>
      </c>
      <c r="L1036" s="6">
        <v>0.25</v>
      </c>
      <c r="M1036" s="6">
        <v>3.54</v>
      </c>
      <c r="N1036" s="7">
        <v>800</v>
      </c>
      <c r="P1036" s="1">
        <v>4</v>
      </c>
      <c r="Q1036" s="2" t="s">
        <v>53</v>
      </c>
      <c r="R1036" s="4" t="s">
        <v>51</v>
      </c>
      <c r="T1036" s="7">
        <v>420.48000000000002</v>
      </c>
      <c r="U1036" s="8">
        <v>0</v>
      </c>
      <c r="W1036" s="7">
        <f>IF(R1036="","",(T1036*(1-U1036)*(1+AE1036))+V1036)</f>
        <v>546.62400000000002</v>
      </c>
      <c r="Z1036" s="9" t="str">
        <f>IF(S1036="","",(X1036*(1-Y1036)*(1+AE1036)))</f>
        <v/>
      </c>
      <c r="AA1036" s="64">
        <f>IF(Eingabe!G1036="x",libCalc!A1036,IF(Eingabe!H1036="x",libCalc!B1036,IF(Eingabe!I1036="x",libCalc!C1036,"")))</f>
        <v>0.0625</v>
      </c>
      <c r="AB1036" s="5">
        <f>IF(AA1036="","",AA1036*M1036)</f>
        <v>0.22125</v>
      </c>
      <c r="AC1036" s="10">
        <f>IF(AA1036="","",N1036*1000/(AA1036*1000000))</f>
        <v>12.800000000000001</v>
      </c>
      <c r="AD1036" s="11">
        <f>IF(AB1036="","",MAX(Z1036,W1036)/AB1036)</f>
        <v>2470.6169491525425</v>
      </c>
      <c r="AE1036" s="8">
        <f ca="1">IF(N1036="","",IF(LOOKUP(YEAR(C1036),Teuerung!$A$4:$A$29,Teuerung!$D$4:$D$29)="",0,LOOKUP(YEAR(C1036),Teuerung!$A$4:$A$29,Teuerung!$D$4:$D$29)))</f>
        <v>0.29999999999999999</v>
      </c>
      <c r="AF1036" s="7">
        <f t="shared" ca="1" si="22"/>
        <v>2186.4960000000001</v>
      </c>
      <c r="AG1036" s="2"/>
      <c r="AH1036" s="1"/>
      <c r="AI1036" s="1"/>
    </row>
    <row r="1037">
      <c r="A1037" s="2"/>
      <c r="B1037" s="2"/>
      <c r="C1037" s="3">
        <v>41494</v>
      </c>
      <c r="D1037" s="1"/>
      <c r="E1037" s="4" t="s">
        <v>51</v>
      </c>
      <c r="H1037" s="4" t="s">
        <v>51</v>
      </c>
      <c r="K1037" s="6">
        <v>0.29999999999999999</v>
      </c>
      <c r="L1037" s="6">
        <v>0.29999999999999999</v>
      </c>
      <c r="M1037" s="6">
        <v>3.54</v>
      </c>
      <c r="N1037" s="7">
        <v>1800</v>
      </c>
      <c r="P1037" s="1">
        <v>1</v>
      </c>
      <c r="Q1037" s="2" t="s">
        <v>53</v>
      </c>
      <c r="R1037" s="4" t="s">
        <v>51</v>
      </c>
      <c r="T1037" s="7">
        <v>460.07999999999998</v>
      </c>
      <c r="U1037" s="8">
        <v>0</v>
      </c>
      <c r="W1037" s="7">
        <f>IF(R1037="","",(T1037*(1-U1037)*(1+AE1037))+V1037)</f>
        <v>598.10400000000004</v>
      </c>
      <c r="Z1037" s="9" t="str">
        <f>IF(S1037="","",(X1037*(1-Y1037)*(1+AE1037)))</f>
        <v/>
      </c>
      <c r="AA1037" s="64">
        <f>IF(Eingabe!G1037="x",libCalc!A1037,IF(Eingabe!H1037="x",libCalc!B1037,IF(Eingabe!I1037="x",libCalc!C1037,"")))</f>
        <v>0.089999999999999997</v>
      </c>
      <c r="AB1037" s="5">
        <f>IF(AA1037="","",AA1037*M1037)</f>
        <v>0.31859999999999999</v>
      </c>
      <c r="AC1037" s="10">
        <f>IF(AA1037="","",N1037*1000/(AA1037*1000000))</f>
        <v>20</v>
      </c>
      <c r="AD1037" s="11">
        <f>IF(AB1037="","",MAX(Z1037,W1037)/AB1037)</f>
        <v>1877.2881355932204</v>
      </c>
      <c r="AE1037" s="8">
        <f ca="1">IF(N1037="","",IF(LOOKUP(YEAR(C1037),Teuerung!$A$4:$A$29,Teuerung!$D$4:$D$29)="",0,LOOKUP(YEAR(C1037),Teuerung!$A$4:$A$29,Teuerung!$D$4:$D$29)))</f>
        <v>0.29999999999999999</v>
      </c>
      <c r="AF1037" s="7">
        <f t="shared" ca="1" si="22"/>
        <v>598.10400000000004</v>
      </c>
      <c r="AG1037" s="2"/>
      <c r="AH1037" s="1"/>
      <c r="AI1037" s="1"/>
    </row>
    <row r="1038">
      <c r="A1038" s="2"/>
      <c r="B1038" s="2"/>
      <c r="C1038" s="3">
        <v>41494</v>
      </c>
      <c r="D1038" s="1"/>
      <c r="E1038" s="4" t="s">
        <v>51</v>
      </c>
      <c r="H1038" s="4" t="s">
        <v>51</v>
      </c>
      <c r="K1038" s="6">
        <v>0.29999999999999999</v>
      </c>
      <c r="L1038" s="6">
        <v>0.29999999999999999</v>
      </c>
      <c r="M1038" s="6">
        <v>3.5</v>
      </c>
      <c r="N1038" s="7">
        <v>2800</v>
      </c>
      <c r="P1038" s="1">
        <v>5</v>
      </c>
      <c r="Q1038" s="2" t="s">
        <v>53</v>
      </c>
      <c r="R1038" s="4" t="s">
        <v>51</v>
      </c>
      <c r="T1038" s="7">
        <v>472.31999999999999</v>
      </c>
      <c r="U1038" s="8">
        <v>0</v>
      </c>
      <c r="W1038" s="7">
        <f>IF(R1038="","",(T1038*(1-U1038)*(1+AE1038))+V1038)</f>
        <v>614.01599999999996</v>
      </c>
      <c r="Z1038" s="9" t="str">
        <f>IF(S1038="","",(X1038*(1-Y1038)*(1+AE1038)))</f>
        <v/>
      </c>
      <c r="AA1038" s="64">
        <f>IF(Eingabe!G1038="x",libCalc!A1038,IF(Eingabe!H1038="x",libCalc!B1038,IF(Eingabe!I1038="x",libCalc!C1038,"")))</f>
        <v>0.089999999999999997</v>
      </c>
      <c r="AB1038" s="5">
        <f>IF(AA1038="","",AA1038*M1038)</f>
        <v>0.315</v>
      </c>
      <c r="AC1038" s="10">
        <f>IF(AA1038="","",N1038*1000/(AA1038*1000000))</f>
        <v>31.111111111111111</v>
      </c>
      <c r="AD1038" s="11">
        <f>IF(AB1038="","",MAX(Z1038,W1038)/AB1038)</f>
        <v>1949.2571428571428</v>
      </c>
      <c r="AE1038" s="8">
        <f ca="1">IF(N1038="","",IF(LOOKUP(YEAR(C1038),Teuerung!$A$4:$A$29,Teuerung!$D$4:$D$29)="",0,LOOKUP(YEAR(C1038),Teuerung!$A$4:$A$29,Teuerung!$D$4:$D$29)))</f>
        <v>0.29999999999999999</v>
      </c>
      <c r="AF1038" s="7">
        <f t="shared" ca="1" si="22"/>
        <v>3070.0799999999999</v>
      </c>
      <c r="AG1038" s="2"/>
      <c r="AH1038" s="1"/>
      <c r="AI1038" s="1"/>
    </row>
    <row r="1039">
      <c r="A1039" s="2"/>
      <c r="B1039" s="2"/>
      <c r="C1039" s="3">
        <v>41494</v>
      </c>
      <c r="D1039" s="1"/>
      <c r="E1039" s="4" t="s">
        <v>51</v>
      </c>
      <c r="H1039" s="4" t="s">
        <v>51</v>
      </c>
      <c r="K1039" s="6">
        <v>0.25</v>
      </c>
      <c r="L1039" s="6">
        <v>0.25</v>
      </c>
      <c r="M1039" s="6">
        <v>3.5</v>
      </c>
      <c r="N1039" s="7">
        <v>1200</v>
      </c>
      <c r="P1039" s="1">
        <v>7</v>
      </c>
      <c r="Q1039" s="2" t="s">
        <v>53</v>
      </c>
      <c r="R1039" s="4" t="s">
        <v>51</v>
      </c>
      <c r="T1039" s="7">
        <v>416.88</v>
      </c>
      <c r="U1039" s="8">
        <v>0</v>
      </c>
      <c r="W1039" s="7">
        <f>IF(R1039="","",(T1039*(1-U1039)*(1+AE1039))+V1039)</f>
        <v>541.94399999999996</v>
      </c>
      <c r="Z1039" s="9" t="str">
        <f>IF(S1039="","",(X1039*(1-Y1039)*(1+AE1039)))</f>
        <v/>
      </c>
      <c r="AA1039" s="64">
        <f>IF(Eingabe!G1039="x",libCalc!A1039,IF(Eingabe!H1039="x",libCalc!B1039,IF(Eingabe!I1039="x",libCalc!C1039,"")))</f>
        <v>0.0625</v>
      </c>
      <c r="AB1039" s="5">
        <f>IF(AA1039="","",AA1039*M1039)</f>
        <v>0.21875</v>
      </c>
      <c r="AC1039" s="10">
        <f>IF(AA1039="","",N1039*1000/(AA1039*1000000))</f>
        <v>19.199999999999999</v>
      </c>
      <c r="AD1039" s="11">
        <f>IF(AB1039="","",MAX(Z1039,W1039)/AB1039)</f>
        <v>2477.4582857142855</v>
      </c>
      <c r="AE1039" s="8">
        <f ca="1">IF(N1039="","",IF(LOOKUP(YEAR(C1039),Teuerung!$A$4:$A$29,Teuerung!$D$4:$D$29)="",0,LOOKUP(YEAR(C1039),Teuerung!$A$4:$A$29,Teuerung!$D$4:$D$29)))</f>
        <v>0.29999999999999999</v>
      </c>
      <c r="AF1039" s="7">
        <f t="shared" ca="1" si="22"/>
        <v>3793.6079999999997</v>
      </c>
      <c r="AG1039" s="2"/>
      <c r="AH1039" s="1"/>
      <c r="AI1039" s="1"/>
    </row>
    <row r="1040">
      <c r="A1040" s="2"/>
      <c r="B1040" s="2"/>
      <c r="C1040" s="3">
        <v>41494</v>
      </c>
      <c r="D1040" s="1"/>
      <c r="E1040" s="4" t="s">
        <v>51</v>
      </c>
      <c r="H1040" s="4" t="s">
        <v>51</v>
      </c>
      <c r="K1040" s="6">
        <v>0.25</v>
      </c>
      <c r="L1040" s="6">
        <v>0.25</v>
      </c>
      <c r="M1040" s="6">
        <v>3.5</v>
      </c>
      <c r="N1040" s="7">
        <v>1200</v>
      </c>
      <c r="P1040" s="1">
        <v>7</v>
      </c>
      <c r="Q1040" s="2" t="s">
        <v>53</v>
      </c>
      <c r="R1040" s="4" t="s">
        <v>51</v>
      </c>
      <c r="T1040" s="7">
        <v>416.88</v>
      </c>
      <c r="U1040" s="8">
        <v>0</v>
      </c>
      <c r="W1040" s="7">
        <f>IF(R1040="","",(T1040*(1-U1040)*(1+AE1040))+V1040)</f>
        <v>541.94399999999996</v>
      </c>
      <c r="Z1040" s="9" t="str">
        <f>IF(S1040="","",(X1040*(1-Y1040)*(1+AE1040)))</f>
        <v/>
      </c>
      <c r="AA1040" s="64">
        <f>IF(Eingabe!G1040="x",libCalc!A1040,IF(Eingabe!H1040="x",libCalc!B1040,IF(Eingabe!I1040="x",libCalc!C1040,"")))</f>
        <v>0.0625</v>
      </c>
      <c r="AB1040" s="5">
        <f>IF(AA1040="","",AA1040*M1040)</f>
        <v>0.21875</v>
      </c>
      <c r="AC1040" s="10">
        <f>IF(AA1040="","",N1040*1000/(AA1040*1000000))</f>
        <v>19.199999999999999</v>
      </c>
      <c r="AD1040" s="11">
        <f>IF(AB1040="","",MAX(Z1040,W1040)/AB1040)</f>
        <v>2477.4582857142855</v>
      </c>
      <c r="AE1040" s="8">
        <f ca="1">IF(N1040="","",IF(LOOKUP(YEAR(C1040),Teuerung!$A$4:$A$29,Teuerung!$D$4:$D$29)="",0,LOOKUP(YEAR(C1040),Teuerung!$A$4:$A$29,Teuerung!$D$4:$D$29)))</f>
        <v>0.29999999999999999</v>
      </c>
      <c r="AF1040" s="7">
        <f t="shared" ca="1" si="22"/>
        <v>3793.6079999999997</v>
      </c>
      <c r="AG1040" s="2"/>
      <c r="AH1040" s="1"/>
      <c r="AI1040" s="1"/>
    </row>
    <row r="1041">
      <c r="A1041" s="2"/>
      <c r="B1041" s="2"/>
      <c r="C1041" s="3">
        <v>41494</v>
      </c>
      <c r="D1041" s="1"/>
      <c r="E1041" s="4" t="s">
        <v>51</v>
      </c>
      <c r="H1041" s="4" t="s">
        <v>51</v>
      </c>
      <c r="K1041" s="6">
        <v>0.25</v>
      </c>
      <c r="L1041" s="6">
        <v>0.25</v>
      </c>
      <c r="M1041" s="6">
        <v>3.52</v>
      </c>
      <c r="N1041" s="7">
        <v>800</v>
      </c>
      <c r="P1041" s="1">
        <v>4</v>
      </c>
      <c r="Q1041" s="2" t="s">
        <v>53</v>
      </c>
      <c r="R1041" s="4" t="s">
        <v>51</v>
      </c>
      <c r="T1041" s="7">
        <v>419.04000000000002</v>
      </c>
      <c r="U1041" s="8">
        <v>0</v>
      </c>
      <c r="W1041" s="7">
        <f>IF(R1041="","",(T1041*(1-U1041)*(1+AE1041))+V1041)</f>
        <v>544.75200000000007</v>
      </c>
      <c r="Z1041" s="9" t="str">
        <f>IF(S1041="","",(X1041*(1-Y1041)*(1+AE1041)))</f>
        <v/>
      </c>
      <c r="AA1041" s="64">
        <f>IF(Eingabe!G1041="x",libCalc!A1041,IF(Eingabe!H1041="x",libCalc!B1041,IF(Eingabe!I1041="x",libCalc!C1041,"")))</f>
        <v>0.0625</v>
      </c>
      <c r="AB1041" s="5">
        <f>IF(AA1041="","",AA1041*M1041)</f>
        <v>0.22</v>
      </c>
      <c r="AC1041" s="10">
        <f>IF(AA1041="","",N1041*1000/(AA1041*1000000))</f>
        <v>12.800000000000001</v>
      </c>
      <c r="AD1041" s="11">
        <f>IF(AB1041="","",MAX(Z1041,W1041)/AB1041)</f>
        <v>2476.1454545454549</v>
      </c>
      <c r="AE1041" s="8">
        <f ca="1">IF(N1041="","",IF(LOOKUP(YEAR(C1041),Teuerung!$A$4:$A$29,Teuerung!$D$4:$D$29)="",0,LOOKUP(YEAR(C1041),Teuerung!$A$4:$A$29,Teuerung!$D$4:$D$29)))</f>
        <v>0.29999999999999999</v>
      </c>
      <c r="AF1041" s="7">
        <f t="shared" ca="1" si="22"/>
        <v>2179.0080000000003</v>
      </c>
      <c r="AG1041" s="2"/>
      <c r="AH1041" s="1"/>
      <c r="AI1041" s="1"/>
    </row>
    <row r="1042">
      <c r="A1042" s="2"/>
      <c r="B1042" s="2"/>
      <c r="C1042" s="3">
        <v>41494</v>
      </c>
      <c r="D1042" s="1"/>
      <c r="E1042" s="4" t="s">
        <v>51</v>
      </c>
      <c r="H1042" s="4" t="s">
        <v>51</v>
      </c>
      <c r="K1042" s="6">
        <v>0.29999999999999999</v>
      </c>
      <c r="L1042" s="6">
        <v>0.29999999999999999</v>
      </c>
      <c r="M1042" s="6">
        <v>3.52</v>
      </c>
      <c r="N1042" s="7">
        <v>1600</v>
      </c>
      <c r="P1042" s="1">
        <v>1</v>
      </c>
      <c r="Q1042" s="2" t="s">
        <v>53</v>
      </c>
      <c r="R1042" s="4" t="s">
        <v>51</v>
      </c>
      <c r="T1042" s="7">
        <v>460.07999999999998</v>
      </c>
      <c r="U1042" s="8">
        <v>0</v>
      </c>
      <c r="W1042" s="7">
        <f>IF(R1042="","",(T1042*(1-U1042)*(1+AE1042))+V1042)</f>
        <v>598.10400000000004</v>
      </c>
      <c r="Z1042" s="9" t="str">
        <f>IF(S1042="","",(X1042*(1-Y1042)*(1+AE1042)))</f>
        <v/>
      </c>
      <c r="AA1042" s="64">
        <f>IF(Eingabe!G1042="x",libCalc!A1042,IF(Eingabe!H1042="x",libCalc!B1042,IF(Eingabe!I1042="x",libCalc!C1042,"")))</f>
        <v>0.089999999999999997</v>
      </c>
      <c r="AB1042" s="5">
        <f>IF(AA1042="","",AA1042*M1042)</f>
        <v>0.31679999999999997</v>
      </c>
      <c r="AC1042" s="10">
        <f>IF(AA1042="","",N1042*1000/(AA1042*1000000))</f>
        <v>17.777777777777779</v>
      </c>
      <c r="AD1042" s="11">
        <f>IF(AB1042="","",MAX(Z1042,W1042)/AB1042)</f>
        <v>1887.9545454545457</v>
      </c>
      <c r="AE1042" s="8">
        <f ca="1">IF(N1042="","",IF(LOOKUP(YEAR(C1042),Teuerung!$A$4:$A$29,Teuerung!$D$4:$D$29)="",0,LOOKUP(YEAR(C1042),Teuerung!$A$4:$A$29,Teuerung!$D$4:$D$29)))</f>
        <v>0.29999999999999999</v>
      </c>
      <c r="AF1042" s="7">
        <f t="shared" ca="1" si="22"/>
        <v>598.10400000000004</v>
      </c>
      <c r="AG1042" s="2"/>
      <c r="AH1042" s="1"/>
      <c r="AI1042" s="1"/>
    </row>
    <row r="1043">
      <c r="A1043" s="2"/>
      <c r="B1043" s="2"/>
      <c r="C1043" s="3">
        <v>41494</v>
      </c>
      <c r="D1043" s="1"/>
      <c r="E1043" s="4" t="s">
        <v>51</v>
      </c>
      <c r="H1043" s="4" t="s">
        <v>51</v>
      </c>
      <c r="K1043" s="6">
        <v>0.29999999999999999</v>
      </c>
      <c r="L1043" s="6">
        <v>0.29999999999999999</v>
      </c>
      <c r="M1043" s="6">
        <v>3.5</v>
      </c>
      <c r="N1043" s="7">
        <v>1600</v>
      </c>
      <c r="P1043" s="1">
        <v>5</v>
      </c>
      <c r="Q1043" s="2" t="s">
        <v>53</v>
      </c>
      <c r="R1043" s="4" t="s">
        <v>51</v>
      </c>
      <c r="T1043" s="7">
        <v>460.07999999999998</v>
      </c>
      <c r="U1043" s="8">
        <v>0</v>
      </c>
      <c r="W1043" s="7">
        <f>IF(R1043="","",(T1043*(1-U1043)*(1+AE1043))+V1043)</f>
        <v>598.10400000000004</v>
      </c>
      <c r="Z1043" s="9" t="str">
        <f>IF(S1043="","",(X1043*(1-Y1043)*(1+AE1043)))</f>
        <v/>
      </c>
      <c r="AA1043" s="64">
        <f>IF(Eingabe!G1043="x",libCalc!A1043,IF(Eingabe!H1043="x",libCalc!B1043,IF(Eingabe!I1043="x",libCalc!C1043,"")))</f>
        <v>0.089999999999999997</v>
      </c>
      <c r="AB1043" s="5">
        <f>IF(AA1043="","",AA1043*M1043)</f>
        <v>0.315</v>
      </c>
      <c r="AC1043" s="10">
        <f>IF(AA1043="","",N1043*1000/(AA1043*1000000))</f>
        <v>17.777777777777779</v>
      </c>
      <c r="AD1043" s="11">
        <f>IF(AB1043="","",MAX(Z1043,W1043)/AB1043)</f>
        <v>1898.7428571428572</v>
      </c>
      <c r="AE1043" s="8">
        <f ca="1">IF(N1043="","",IF(LOOKUP(YEAR(C1043),Teuerung!$A$4:$A$29,Teuerung!$D$4:$D$29)="",0,LOOKUP(YEAR(C1043),Teuerung!$A$4:$A$29,Teuerung!$D$4:$D$29)))</f>
        <v>0.29999999999999999</v>
      </c>
      <c r="AF1043" s="7">
        <f t="shared" ref="AF1043:AF1106" ca="1" si="23">IF(P1043="","",P1043*MAX(W1043,Z1043))</f>
        <v>2990.5200000000004</v>
      </c>
      <c r="AG1043" s="2"/>
      <c r="AH1043" s="1"/>
      <c r="AI1043" s="1"/>
    </row>
    <row r="1044">
      <c r="A1044" s="2"/>
      <c r="B1044" s="2"/>
      <c r="C1044" s="3">
        <v>41494</v>
      </c>
      <c r="D1044" s="1"/>
      <c r="E1044" s="4" t="s">
        <v>51</v>
      </c>
      <c r="H1044" s="4" t="s">
        <v>51</v>
      </c>
      <c r="K1044" s="6">
        <v>0.25</v>
      </c>
      <c r="L1044" s="6">
        <v>0.25</v>
      </c>
      <c r="M1044" s="6">
        <v>3.5</v>
      </c>
      <c r="N1044" s="7">
        <v>800</v>
      </c>
      <c r="P1044" s="1">
        <v>14</v>
      </c>
      <c r="Q1044" s="2" t="s">
        <v>53</v>
      </c>
      <c r="R1044" s="4" t="s">
        <v>51</v>
      </c>
      <c r="T1044" s="7">
        <v>416.88</v>
      </c>
      <c r="U1044" s="8">
        <v>0</v>
      </c>
      <c r="W1044" s="7">
        <f>IF(R1044="","",(T1044*(1-U1044)*(1+AE1044))+V1044)</f>
        <v>541.94399999999996</v>
      </c>
      <c r="Z1044" s="9" t="str">
        <f>IF(S1044="","",(X1044*(1-Y1044)*(1+AE1044)))</f>
        <v/>
      </c>
      <c r="AA1044" s="64">
        <f>IF(Eingabe!G1044="x",libCalc!A1044,IF(Eingabe!H1044="x",libCalc!B1044,IF(Eingabe!I1044="x",libCalc!C1044,"")))</f>
        <v>0.0625</v>
      </c>
      <c r="AB1044" s="5">
        <f>IF(AA1044="","",AA1044*M1044)</f>
        <v>0.21875</v>
      </c>
      <c r="AC1044" s="10">
        <f>IF(AA1044="","",N1044*1000/(AA1044*1000000))</f>
        <v>12.800000000000001</v>
      </c>
      <c r="AD1044" s="11">
        <f>IF(AB1044="","",MAX(Z1044,W1044)/AB1044)</f>
        <v>2477.4582857142855</v>
      </c>
      <c r="AE1044" s="8">
        <f ca="1">IF(N1044="","",IF(LOOKUP(YEAR(C1044),Teuerung!$A$4:$A$29,Teuerung!$D$4:$D$29)="",0,LOOKUP(YEAR(C1044),Teuerung!$A$4:$A$29,Teuerung!$D$4:$D$29)))</f>
        <v>0.29999999999999999</v>
      </c>
      <c r="AF1044" s="7">
        <f t="shared" ca="1" si="23"/>
        <v>7587.2159999999994</v>
      </c>
      <c r="AG1044" s="2"/>
      <c r="AH1044" s="1"/>
      <c r="AI1044" s="1"/>
    </row>
    <row r="1045">
      <c r="A1045" s="2"/>
      <c r="B1045" s="2"/>
      <c r="C1045" s="3">
        <v>41603</v>
      </c>
      <c r="D1045" s="1"/>
      <c r="E1045" s="4" t="s">
        <v>51</v>
      </c>
      <c r="H1045" s="4" t="s">
        <v>51</v>
      </c>
      <c r="K1045" s="6">
        <v>0.20000000000000001</v>
      </c>
      <c r="L1045" s="6">
        <v>0.40000000000000002</v>
      </c>
      <c r="M1045" s="6">
        <v>2.7999999999999998</v>
      </c>
      <c r="N1045" s="7">
        <v>1350</v>
      </c>
      <c r="P1045" s="1">
        <v>1</v>
      </c>
      <c r="Q1045" s="2" t="s">
        <v>54</v>
      </c>
      <c r="R1045" s="4" t="s">
        <v>51</v>
      </c>
      <c r="T1045" s="7">
        <v>569</v>
      </c>
      <c r="U1045" s="8">
        <v>0.17999999999999999</v>
      </c>
      <c r="V1045" s="6">
        <v>46.903700000000001</v>
      </c>
      <c r="W1045" s="7">
        <f>IF(R1045="","",(T1045*(1-U1045)*(1+AE1045))+V1045)</f>
        <v>653.45770000000005</v>
      </c>
      <c r="Z1045" s="9" t="str">
        <f>IF(S1045="","",(X1045*(1-Y1045)*(1+AE1045)))</f>
        <v/>
      </c>
      <c r="AA1045" s="64">
        <f>IF(Eingabe!G1045="x",libCalc!A1045,IF(Eingabe!H1045="x",libCalc!B1045,IF(Eingabe!I1045="x",libCalc!C1045,"")))</f>
        <v>0.080000000000000016</v>
      </c>
      <c r="AB1045" s="5">
        <f>IF(AA1045="","",AA1045*M1045)</f>
        <v>0.22400000000000003</v>
      </c>
      <c r="AC1045" s="10">
        <f>IF(AA1045="","",N1045*1000/(AA1045*1000000))</f>
        <v>16.874999999999996</v>
      </c>
      <c r="AD1045" s="11">
        <f>IF(AB1045="","",MAX(Z1045,W1045)/AB1045)</f>
        <v>2917.2218749999997</v>
      </c>
      <c r="AE1045" s="8">
        <f ca="1">IF(N1045="","",IF(LOOKUP(YEAR(C1045),Teuerung!$A$4:$A$29,Teuerung!$D$4:$D$29)="",0,LOOKUP(YEAR(C1045),Teuerung!$A$4:$A$29,Teuerung!$D$4:$D$29)))</f>
        <v>0.29999999999999999</v>
      </c>
      <c r="AF1045" s="7">
        <f t="shared" ca="1" si="23"/>
        <v>653.45770000000005</v>
      </c>
      <c r="AG1045" s="2"/>
      <c r="AH1045" s="1"/>
      <c r="AI1045" s="1"/>
    </row>
    <row r="1046">
      <c r="A1046" s="2"/>
      <c r="B1046" s="2"/>
      <c r="C1046" s="3">
        <v>41603</v>
      </c>
      <c r="D1046" s="1"/>
      <c r="E1046" s="4" t="s">
        <v>51</v>
      </c>
      <c r="H1046" s="4" t="s">
        <v>51</v>
      </c>
      <c r="K1046" s="6">
        <v>0.29999999999999999</v>
      </c>
      <c r="L1046" s="6">
        <v>0.29999999999999999</v>
      </c>
      <c r="M1046" s="6">
        <v>2.7999999999999998</v>
      </c>
      <c r="N1046" s="7">
        <v>1550</v>
      </c>
      <c r="P1046" s="1">
        <v>1</v>
      </c>
      <c r="Q1046" s="2" t="s">
        <v>54</v>
      </c>
      <c r="R1046" s="4" t="s">
        <v>51</v>
      </c>
      <c r="T1046" s="7">
        <v>564</v>
      </c>
      <c r="U1046" s="8">
        <v>0.17999999999999999</v>
      </c>
      <c r="V1046" s="6">
        <v>46.903700000000001</v>
      </c>
      <c r="W1046" s="7">
        <f>IF(R1046="","",(T1046*(1-U1046)*(1+AE1046))+V1046)</f>
        <v>648.1277</v>
      </c>
      <c r="Z1046" s="9" t="str">
        <f>IF(S1046="","",(X1046*(1-Y1046)*(1+AE1046)))</f>
        <v/>
      </c>
      <c r="AA1046" s="64">
        <f>IF(Eingabe!G1046="x",libCalc!A1046,IF(Eingabe!H1046="x",libCalc!B1046,IF(Eingabe!I1046="x",libCalc!C1046,"")))</f>
        <v>0.089999999999999997</v>
      </c>
      <c r="AB1046" s="5">
        <f>IF(AA1046="","",AA1046*M1046)</f>
        <v>0.252</v>
      </c>
      <c r="AC1046" s="10">
        <f>IF(AA1046="","",N1046*1000/(AA1046*1000000))</f>
        <v>17.222222222222221</v>
      </c>
      <c r="AD1046" s="11">
        <f>IF(AB1046="","",MAX(Z1046,W1046)/AB1046)</f>
        <v>2571.9353174603175</v>
      </c>
      <c r="AE1046" s="8">
        <f ca="1">IF(N1046="","",IF(LOOKUP(YEAR(C1046),Teuerung!$A$4:$A$29,Teuerung!$D$4:$D$29)="",0,LOOKUP(YEAR(C1046),Teuerung!$A$4:$A$29,Teuerung!$D$4:$D$29)))</f>
        <v>0.29999999999999999</v>
      </c>
      <c r="AF1046" s="7">
        <f t="shared" ca="1" si="23"/>
        <v>648.1277</v>
      </c>
      <c r="AG1046" s="2"/>
      <c r="AH1046" s="1"/>
      <c r="AI1046" s="1"/>
    </row>
    <row r="1047">
      <c r="A1047" s="2"/>
      <c r="B1047" s="2"/>
      <c r="C1047" s="3">
        <v>41603</v>
      </c>
      <c r="D1047" s="1"/>
      <c r="E1047" s="4" t="s">
        <v>51</v>
      </c>
      <c r="H1047" s="4" t="s">
        <v>51</v>
      </c>
      <c r="K1047" s="6">
        <v>0.20000000000000001</v>
      </c>
      <c r="L1047" s="6">
        <v>1</v>
      </c>
      <c r="M1047" s="6">
        <v>2.7999999999999998</v>
      </c>
      <c r="N1047" s="7">
        <v>2200</v>
      </c>
      <c r="P1047" s="1">
        <v>1</v>
      </c>
      <c r="Q1047" s="2" t="s">
        <v>54</v>
      </c>
      <c r="R1047" s="4" t="s">
        <v>51</v>
      </c>
      <c r="T1047" s="7">
        <v>871</v>
      </c>
      <c r="U1047" s="8">
        <v>0.17999999999999999</v>
      </c>
      <c r="V1047" s="6">
        <v>46.903700000000001</v>
      </c>
      <c r="W1047" s="7">
        <f>IF(R1047="","",(T1047*(1-U1047)*(1+AE1047))+V1047)</f>
        <v>975.38970000000006</v>
      </c>
      <c r="Z1047" s="9" t="str">
        <f>IF(S1047="","",(X1047*(1-Y1047)*(1+AE1047)))</f>
        <v/>
      </c>
      <c r="AA1047" s="64">
        <f>IF(Eingabe!G1047="x",libCalc!A1047,IF(Eingabe!H1047="x",libCalc!B1047,IF(Eingabe!I1047="x",libCalc!C1047,"")))</f>
        <v>0.20000000000000001</v>
      </c>
      <c r="AB1047" s="5">
        <f>IF(AA1047="","",AA1047*M1047)</f>
        <v>0.55999999999999994</v>
      </c>
      <c r="AC1047" s="10">
        <f>IF(AA1047="","",N1047*1000/(AA1047*1000000))</f>
        <v>11</v>
      </c>
      <c r="AD1047" s="11">
        <f>IF(AB1047="","",MAX(Z1047,W1047)/AB1047)</f>
        <v>1741.7673214285717</v>
      </c>
      <c r="AE1047" s="8">
        <f ca="1">IF(N1047="","",IF(LOOKUP(YEAR(C1047),Teuerung!$A$4:$A$29,Teuerung!$D$4:$D$29)="",0,LOOKUP(YEAR(C1047),Teuerung!$A$4:$A$29,Teuerung!$D$4:$D$29)))</f>
        <v>0.29999999999999999</v>
      </c>
      <c r="AF1047" s="7">
        <f t="shared" ca="1" si="23"/>
        <v>975.38970000000006</v>
      </c>
      <c r="AG1047" s="2"/>
      <c r="AH1047" s="1"/>
      <c r="AI1047" s="1"/>
    </row>
    <row r="1048">
      <c r="A1048" s="2"/>
      <c r="B1048" s="2"/>
      <c r="C1048" s="3">
        <v>41603</v>
      </c>
      <c r="D1048" s="1"/>
      <c r="E1048" s="4" t="s">
        <v>51</v>
      </c>
      <c r="H1048" s="4" t="s">
        <v>51</v>
      </c>
      <c r="K1048" s="6">
        <v>0.29999999999999999</v>
      </c>
      <c r="L1048" s="6">
        <v>0.29999999999999999</v>
      </c>
      <c r="M1048" s="6">
        <v>2.7999999999999998</v>
      </c>
      <c r="N1048" s="7">
        <v>3000</v>
      </c>
      <c r="P1048" s="1">
        <v>3</v>
      </c>
      <c r="Q1048" s="2" t="s">
        <v>54</v>
      </c>
      <c r="R1048" s="4" t="s">
        <v>51</v>
      </c>
      <c r="T1048" s="7">
        <v>682</v>
      </c>
      <c r="U1048" s="8">
        <v>0.17999999999999999</v>
      </c>
      <c r="V1048" s="6">
        <v>46.903700000000001</v>
      </c>
      <c r="W1048" s="7">
        <f>IF(R1048="","",(T1048*(1-U1048)*(1+AE1048))+V1048)</f>
        <v>773.91570000000002</v>
      </c>
      <c r="Z1048" s="9" t="str">
        <f>IF(S1048="","",(X1048*(1-Y1048)*(1+AE1048)))</f>
        <v/>
      </c>
      <c r="AA1048" s="64">
        <f>IF(Eingabe!G1048="x",libCalc!A1048,IF(Eingabe!H1048="x",libCalc!B1048,IF(Eingabe!I1048="x",libCalc!C1048,"")))</f>
        <v>0.089999999999999997</v>
      </c>
      <c r="AB1048" s="5">
        <f>IF(AA1048="","",AA1048*M1048)</f>
        <v>0.252</v>
      </c>
      <c r="AC1048" s="10">
        <f>IF(AA1048="","",N1048*1000/(AA1048*1000000))</f>
        <v>33.333333333333336</v>
      </c>
      <c r="AD1048" s="11">
        <f>IF(AB1048="","",MAX(Z1048,W1048)/AB1048)</f>
        <v>3071.0940476190476</v>
      </c>
      <c r="AE1048" s="8">
        <f ca="1">IF(N1048="","",IF(LOOKUP(YEAR(C1048),Teuerung!$A$4:$A$29,Teuerung!$D$4:$D$29)="",0,LOOKUP(YEAR(C1048),Teuerung!$A$4:$A$29,Teuerung!$D$4:$D$29)))</f>
        <v>0.29999999999999999</v>
      </c>
      <c r="AF1048" s="7">
        <f t="shared" ca="1" si="23"/>
        <v>2321.7471</v>
      </c>
      <c r="AG1048" s="2"/>
      <c r="AH1048" s="1"/>
      <c r="AI1048" s="1"/>
    </row>
    <row r="1049">
      <c r="A1049" s="2"/>
      <c r="B1049" s="2"/>
      <c r="C1049" s="3">
        <v>41603</v>
      </c>
      <c r="D1049" s="1"/>
      <c r="E1049" s="4" t="s">
        <v>51</v>
      </c>
      <c r="H1049" s="4" t="s">
        <v>51</v>
      </c>
      <c r="K1049" s="6">
        <v>0.29999999999999999</v>
      </c>
      <c r="L1049" s="6">
        <v>0.29999999999999999</v>
      </c>
      <c r="M1049" s="6">
        <v>2.7999999999999998</v>
      </c>
      <c r="N1049" s="7">
        <v>2200</v>
      </c>
      <c r="P1049" s="1">
        <v>3</v>
      </c>
      <c r="Q1049" s="2" t="s">
        <v>54</v>
      </c>
      <c r="R1049" s="4" t="s">
        <v>51</v>
      </c>
      <c r="T1049" s="7">
        <v>497</v>
      </c>
      <c r="U1049" s="8">
        <v>0.17999999999999999</v>
      </c>
      <c r="V1049" s="6">
        <v>46.903700000000001</v>
      </c>
      <c r="W1049" s="7">
        <f>IF(R1049="","",(T1049*(1-U1049)*(1+AE1049))+V1049)</f>
        <v>576.70569999999998</v>
      </c>
      <c r="Z1049" s="9" t="str">
        <f>IF(S1049="","",(X1049*(1-Y1049)*(1+AE1049)))</f>
        <v/>
      </c>
      <c r="AA1049" s="64">
        <f>IF(Eingabe!G1049="x",libCalc!A1049,IF(Eingabe!H1049="x",libCalc!B1049,IF(Eingabe!I1049="x",libCalc!C1049,"")))</f>
        <v>0.089999999999999997</v>
      </c>
      <c r="AB1049" s="5">
        <f>IF(AA1049="","",AA1049*M1049)</f>
        <v>0.252</v>
      </c>
      <c r="AC1049" s="10">
        <f>IF(AA1049="","",N1049*1000/(AA1049*1000000))</f>
        <v>24.444444444444443</v>
      </c>
      <c r="AD1049" s="11">
        <f>IF(AB1049="","",MAX(Z1049,W1049)/AB1049)</f>
        <v>2288.5146825396823</v>
      </c>
      <c r="AE1049" s="8">
        <f ca="1">IF(N1049="","",IF(LOOKUP(YEAR(C1049),Teuerung!$A$4:$A$29,Teuerung!$D$4:$D$29)="",0,LOOKUP(YEAR(C1049),Teuerung!$A$4:$A$29,Teuerung!$D$4:$D$29)))</f>
        <v>0.29999999999999999</v>
      </c>
      <c r="AF1049" s="7">
        <f t="shared" ca="1" si="23"/>
        <v>1730.1170999999999</v>
      </c>
      <c r="AG1049" s="2"/>
      <c r="AH1049" s="1"/>
      <c r="AI1049" s="1"/>
    </row>
    <row r="1050">
      <c r="A1050" s="2"/>
      <c r="B1050" s="2"/>
      <c r="C1050" s="3">
        <v>41603</v>
      </c>
      <c r="D1050" s="1"/>
      <c r="E1050" s="4" t="s">
        <v>51</v>
      </c>
      <c r="H1050" s="4" t="s">
        <v>51</v>
      </c>
      <c r="K1050" s="6">
        <v>0.29999999999999999</v>
      </c>
      <c r="L1050" s="6">
        <v>0.29999999999999999</v>
      </c>
      <c r="M1050" s="6">
        <v>2.7999999999999998</v>
      </c>
      <c r="N1050" s="7">
        <v>1750</v>
      </c>
      <c r="P1050" s="1">
        <v>2</v>
      </c>
      <c r="Q1050" s="2" t="s">
        <v>54</v>
      </c>
      <c r="R1050" s="4" t="s">
        <v>51</v>
      </c>
      <c r="T1050" s="7">
        <v>503</v>
      </c>
      <c r="U1050" s="8">
        <v>0.17999999999999999</v>
      </c>
      <c r="V1050" s="6">
        <v>46.903700000000001</v>
      </c>
      <c r="W1050" s="7">
        <f>IF(R1050="","",(T1050*(1-U1050)*(1+AE1050))+V1050)</f>
        <v>583.10170000000005</v>
      </c>
      <c r="Z1050" s="9" t="str">
        <f>IF(S1050="","",(X1050*(1-Y1050)*(1+AE1050)))</f>
        <v/>
      </c>
      <c r="AA1050" s="64">
        <f>IF(Eingabe!G1050="x",libCalc!A1050,IF(Eingabe!H1050="x",libCalc!B1050,IF(Eingabe!I1050="x",libCalc!C1050,"")))</f>
        <v>0.089999999999999997</v>
      </c>
      <c r="AB1050" s="5">
        <f>IF(AA1050="","",AA1050*M1050)</f>
        <v>0.252</v>
      </c>
      <c r="AC1050" s="10">
        <f>IF(AA1050="","",N1050*1000/(AA1050*1000000))</f>
        <v>19.444444444444443</v>
      </c>
      <c r="AD1050" s="11">
        <f>IF(AB1050="","",MAX(Z1050,W1050)/AB1050)</f>
        <v>2313.8956349206351</v>
      </c>
      <c r="AE1050" s="8">
        <f ca="1">IF(N1050="","",IF(LOOKUP(YEAR(C1050),Teuerung!$A$4:$A$29,Teuerung!$D$4:$D$29)="",0,LOOKUP(YEAR(C1050),Teuerung!$A$4:$A$29,Teuerung!$D$4:$D$29)))</f>
        <v>0.29999999999999999</v>
      </c>
      <c r="AF1050" s="7">
        <f t="shared" ca="1" si="23"/>
        <v>1166.2034000000001</v>
      </c>
      <c r="AG1050" s="2"/>
      <c r="AH1050" s="1"/>
      <c r="AI1050" s="1"/>
    </row>
    <row r="1051">
      <c r="A1051" s="2"/>
      <c r="B1051" s="2"/>
      <c r="C1051" s="3">
        <v>41603</v>
      </c>
      <c r="D1051" s="1"/>
      <c r="E1051" s="4" t="s">
        <v>51</v>
      </c>
      <c r="H1051" s="4" t="s">
        <v>51</v>
      </c>
      <c r="K1051" s="6">
        <v>0.25</v>
      </c>
      <c r="L1051" s="6">
        <v>0.84999999999999998</v>
      </c>
      <c r="M1051" s="6">
        <v>4.5499999999999998</v>
      </c>
      <c r="N1051" s="7">
        <v>3400</v>
      </c>
      <c r="P1051" s="1">
        <v>1</v>
      </c>
      <c r="Q1051" s="2" t="s">
        <v>54</v>
      </c>
      <c r="R1051" s="4" t="s">
        <v>51</v>
      </c>
      <c r="T1051" s="7">
        <v>1190</v>
      </c>
      <c r="U1051" s="8">
        <v>0.17999999999999999</v>
      </c>
      <c r="V1051" s="6">
        <v>46.903700000000001</v>
      </c>
      <c r="W1051" s="7">
        <f>IF(R1051="","",(T1051*(1-U1051)*(1+AE1051))+V1051)</f>
        <v>1315.4437000000003</v>
      </c>
      <c r="Z1051" s="9" t="str">
        <f>IF(S1051="","",(X1051*(1-Y1051)*(1+AE1051)))</f>
        <v/>
      </c>
      <c r="AA1051" s="64">
        <f>IF(Eingabe!G1051="x",libCalc!A1051,IF(Eingabe!H1051="x",libCalc!B1051,IF(Eingabe!I1051="x",libCalc!C1051,"")))</f>
        <v>0.21249999999999999</v>
      </c>
      <c r="AB1051" s="5">
        <f>IF(AA1051="","",AA1051*M1051)</f>
        <v>0.96687499999999993</v>
      </c>
      <c r="AC1051" s="10">
        <f>IF(AA1051="","",N1051*1000/(AA1051*1000000))</f>
        <v>16</v>
      </c>
      <c r="AD1051" s="11">
        <f>IF(AB1051="","",MAX(Z1051,W1051)/AB1051)</f>
        <v>1360.510614091791</v>
      </c>
      <c r="AE1051" s="8">
        <f ca="1">IF(N1051="","",IF(LOOKUP(YEAR(C1051),Teuerung!$A$4:$A$29,Teuerung!$D$4:$D$29)="",0,LOOKUP(YEAR(C1051),Teuerung!$A$4:$A$29,Teuerung!$D$4:$D$29)))</f>
        <v>0.29999999999999999</v>
      </c>
      <c r="AF1051" s="7">
        <f t="shared" ca="1" si="23"/>
        <v>1315.4437000000003</v>
      </c>
      <c r="AG1051" s="2"/>
      <c r="AH1051" s="1"/>
      <c r="AI1051" s="1"/>
    </row>
    <row r="1052">
      <c r="A1052" s="2"/>
      <c r="B1052" s="2"/>
      <c r="C1052" s="3">
        <v>41603</v>
      </c>
      <c r="D1052" s="1"/>
      <c r="E1052" s="4" t="s">
        <v>51</v>
      </c>
      <c r="H1052" s="4" t="s">
        <v>51</v>
      </c>
      <c r="K1052" s="6">
        <v>0.20000000000000001</v>
      </c>
      <c r="L1052" s="6">
        <v>0.55000000000000004</v>
      </c>
      <c r="M1052" s="6">
        <v>2.6499999999999999</v>
      </c>
      <c r="N1052" s="7">
        <v>2200</v>
      </c>
      <c r="P1052" s="1">
        <v>1</v>
      </c>
      <c r="Q1052" s="2" t="s">
        <v>54</v>
      </c>
      <c r="R1052" s="4" t="s">
        <v>51</v>
      </c>
      <c r="T1052" s="7">
        <v>770</v>
      </c>
      <c r="U1052" s="8">
        <v>0.17999999999999999</v>
      </c>
      <c r="V1052" s="6">
        <v>46.903700000000001</v>
      </c>
      <c r="W1052" s="7">
        <f>IF(R1052="","",(T1052*(1-U1052)*(1+AE1052))+V1052)</f>
        <v>867.72370000000012</v>
      </c>
      <c r="Z1052" s="9" t="str">
        <f>IF(S1052="","",(X1052*(1-Y1052)*(1+AE1052)))</f>
        <v/>
      </c>
      <c r="AA1052" s="64">
        <f>IF(Eingabe!G1052="x",libCalc!A1052,IF(Eingabe!H1052="x",libCalc!B1052,IF(Eingabe!I1052="x",libCalc!C1052,"")))</f>
        <v>0.11000000000000001</v>
      </c>
      <c r="AB1052" s="5">
        <f>IF(AA1052="","",AA1052*M1052)</f>
        <v>0.29150000000000004</v>
      </c>
      <c r="AC1052" s="10">
        <f>IF(AA1052="","",N1052*1000/(AA1052*1000000))</f>
        <v>19.999999999999996</v>
      </c>
      <c r="AD1052" s="11">
        <f>IF(AB1052="","",MAX(Z1052,W1052)/AB1052)</f>
        <v>2976.7536878216124</v>
      </c>
      <c r="AE1052" s="8">
        <f ca="1">IF(N1052="","",IF(LOOKUP(YEAR(C1052),Teuerung!$A$4:$A$29,Teuerung!$D$4:$D$29)="",0,LOOKUP(YEAR(C1052),Teuerung!$A$4:$A$29,Teuerung!$D$4:$D$29)))</f>
        <v>0.29999999999999999</v>
      </c>
      <c r="AF1052" s="7">
        <f t="shared" ca="1" si="23"/>
        <v>867.72370000000012</v>
      </c>
      <c r="AG1052" s="2"/>
      <c r="AH1052" s="1"/>
      <c r="AI1052" s="1"/>
    </row>
    <row r="1053">
      <c r="A1053" s="2"/>
      <c r="B1053" s="2"/>
      <c r="C1053" s="3">
        <v>41603</v>
      </c>
      <c r="D1053" s="1"/>
      <c r="E1053" s="4" t="s">
        <v>51</v>
      </c>
      <c r="H1053" s="4" t="s">
        <v>51</v>
      </c>
      <c r="K1053" s="6">
        <v>0.29999999999999999</v>
      </c>
      <c r="L1053" s="6">
        <v>0.29999999999999999</v>
      </c>
      <c r="M1053" s="6">
        <v>2.7999999999999998</v>
      </c>
      <c r="N1053" s="7">
        <v>1450</v>
      </c>
      <c r="P1053" s="1">
        <v>1</v>
      </c>
      <c r="Q1053" s="2" t="s">
        <v>54</v>
      </c>
      <c r="R1053" s="4" t="s">
        <v>51</v>
      </c>
      <c r="T1053" s="7">
        <v>553</v>
      </c>
      <c r="U1053" s="8">
        <v>0.17999999999999999</v>
      </c>
      <c r="V1053" s="6">
        <v>46.903700000000001</v>
      </c>
      <c r="W1053" s="7">
        <f>IF(R1053="","",(T1053*(1-U1053)*(1+AE1053))+V1053)</f>
        <v>636.40170000000001</v>
      </c>
      <c r="Z1053" s="9" t="str">
        <f>IF(S1053="","",(X1053*(1-Y1053)*(1+AE1053)))</f>
        <v/>
      </c>
      <c r="AA1053" s="64">
        <f>IF(Eingabe!G1053="x",libCalc!A1053,IF(Eingabe!H1053="x",libCalc!B1053,IF(Eingabe!I1053="x",libCalc!C1053,"")))</f>
        <v>0.089999999999999997</v>
      </c>
      <c r="AB1053" s="5">
        <f>IF(AA1053="","",AA1053*M1053)</f>
        <v>0.252</v>
      </c>
      <c r="AC1053" s="10">
        <f>IF(AA1053="","",N1053*1000/(AA1053*1000000))</f>
        <v>16.111111111111111</v>
      </c>
      <c r="AD1053" s="11">
        <f>IF(AB1053="","",MAX(Z1053,W1053)/AB1053)</f>
        <v>2525.4035714285715</v>
      </c>
      <c r="AE1053" s="8">
        <f ca="1">IF(N1053="","",IF(LOOKUP(YEAR(C1053),Teuerung!$A$4:$A$29,Teuerung!$D$4:$D$29)="",0,LOOKUP(YEAR(C1053),Teuerung!$A$4:$A$29,Teuerung!$D$4:$D$29)))</f>
        <v>0.29999999999999999</v>
      </c>
      <c r="AF1053" s="7">
        <f t="shared" ca="1" si="23"/>
        <v>636.40170000000001</v>
      </c>
      <c r="AG1053" s="2"/>
      <c r="AH1053" s="1"/>
      <c r="AI1053" s="1"/>
    </row>
    <row r="1054">
      <c r="A1054" s="2"/>
      <c r="B1054" s="2"/>
      <c r="C1054" s="3">
        <v>41603</v>
      </c>
      <c r="D1054" s="1"/>
      <c r="E1054" s="4" t="s">
        <v>51</v>
      </c>
      <c r="H1054" s="4" t="s">
        <v>51</v>
      </c>
      <c r="K1054" s="6">
        <v>0.29999999999999999</v>
      </c>
      <c r="L1054" s="6">
        <v>0.29999999999999999</v>
      </c>
      <c r="M1054" s="6">
        <v>2.7999999999999998</v>
      </c>
      <c r="N1054" s="7">
        <v>3350</v>
      </c>
      <c r="P1054" s="1">
        <v>2</v>
      </c>
      <c r="Q1054" s="2" t="s">
        <v>54</v>
      </c>
      <c r="R1054" s="4" t="s">
        <v>51</v>
      </c>
      <c r="T1054" s="7">
        <v>751</v>
      </c>
      <c r="U1054" s="8">
        <v>0.17999999999999999</v>
      </c>
      <c r="V1054" s="6">
        <v>46.903700000000001</v>
      </c>
      <c r="W1054" s="7">
        <f>IF(R1054="","",(T1054*(1-U1054)*(1+AE1054))+V1054)</f>
        <v>847.4697000000001</v>
      </c>
      <c r="Z1054" s="9" t="str">
        <f>IF(S1054="","",(X1054*(1-Y1054)*(1+AE1054)))</f>
        <v/>
      </c>
      <c r="AA1054" s="64">
        <f>IF(Eingabe!G1054="x",libCalc!A1054,IF(Eingabe!H1054="x",libCalc!B1054,IF(Eingabe!I1054="x",libCalc!C1054,"")))</f>
        <v>0.089999999999999997</v>
      </c>
      <c r="AB1054" s="5">
        <f>IF(AA1054="","",AA1054*M1054)</f>
        <v>0.252</v>
      </c>
      <c r="AC1054" s="10">
        <f>IF(AA1054="","",N1054*1000/(AA1054*1000000))</f>
        <v>37.222222222222221</v>
      </c>
      <c r="AD1054" s="11">
        <f>IF(AB1054="","",MAX(Z1054,W1054)/AB1054)</f>
        <v>3362.9750000000004</v>
      </c>
      <c r="AE1054" s="8">
        <f ca="1">IF(N1054="","",IF(LOOKUP(YEAR(C1054),Teuerung!$A$4:$A$29,Teuerung!$D$4:$D$29)="",0,LOOKUP(YEAR(C1054),Teuerung!$A$4:$A$29,Teuerung!$D$4:$D$29)))</f>
        <v>0.29999999999999999</v>
      </c>
      <c r="AF1054" s="7">
        <f t="shared" ca="1" si="23"/>
        <v>1694.9394000000002</v>
      </c>
      <c r="AG1054" s="2"/>
      <c r="AH1054" s="1"/>
      <c r="AI1054" s="1"/>
    </row>
    <row r="1055">
      <c r="A1055" s="2"/>
      <c r="B1055" s="2"/>
      <c r="C1055" s="3">
        <v>41603</v>
      </c>
      <c r="D1055" s="1"/>
      <c r="E1055" s="4" t="s">
        <v>51</v>
      </c>
      <c r="H1055" s="4" t="s">
        <v>51</v>
      </c>
      <c r="K1055" s="6">
        <v>0.29999999999999999</v>
      </c>
      <c r="L1055" s="6">
        <v>0.29999999999999999</v>
      </c>
      <c r="M1055" s="6">
        <v>2.7999999999999998</v>
      </c>
      <c r="N1055" s="7">
        <v>2000</v>
      </c>
      <c r="P1055" s="1">
        <v>2</v>
      </c>
      <c r="Q1055" s="2" t="s">
        <v>54</v>
      </c>
      <c r="R1055" s="4" t="s">
        <v>51</v>
      </c>
      <c r="T1055" s="7">
        <v>514</v>
      </c>
      <c r="U1055" s="8">
        <v>0.17999999999999999</v>
      </c>
      <c r="V1055" s="6">
        <v>46.903700000000001</v>
      </c>
      <c r="W1055" s="7">
        <f>IF(R1055="","",(T1055*(1-U1055)*(1+AE1055))+V1055)</f>
        <v>594.82770000000005</v>
      </c>
      <c r="Z1055" s="9" t="str">
        <f>IF(S1055="","",(X1055*(1-Y1055)*(1+AE1055)))</f>
        <v/>
      </c>
      <c r="AA1055" s="64">
        <f>IF(Eingabe!G1055="x",libCalc!A1055,IF(Eingabe!H1055="x",libCalc!B1055,IF(Eingabe!I1055="x",libCalc!C1055,"")))</f>
        <v>0.089999999999999997</v>
      </c>
      <c r="AB1055" s="5">
        <f>IF(AA1055="","",AA1055*M1055)</f>
        <v>0.252</v>
      </c>
      <c r="AC1055" s="10">
        <f>IF(AA1055="","",N1055*1000/(AA1055*1000000))</f>
        <v>22.222222222222221</v>
      </c>
      <c r="AD1055" s="11">
        <f>IF(AB1055="","",MAX(Z1055,W1055)/AB1055)</f>
        <v>2360.4273809523811</v>
      </c>
      <c r="AE1055" s="8">
        <f ca="1">IF(N1055="","",IF(LOOKUP(YEAR(C1055),Teuerung!$A$4:$A$29,Teuerung!$D$4:$D$29)="",0,LOOKUP(YEAR(C1055),Teuerung!$A$4:$A$29,Teuerung!$D$4:$D$29)))</f>
        <v>0.29999999999999999</v>
      </c>
      <c r="AF1055" s="7">
        <f t="shared" ca="1" si="23"/>
        <v>1189.6554000000001</v>
      </c>
      <c r="AG1055" s="2"/>
      <c r="AH1055" s="1"/>
      <c r="AI1055" s="1"/>
    </row>
    <row r="1056">
      <c r="A1056" s="2"/>
      <c r="B1056" s="2"/>
      <c r="C1056" s="3">
        <v>41603</v>
      </c>
      <c r="D1056" s="1"/>
      <c r="E1056" s="4" t="s">
        <v>51</v>
      </c>
      <c r="H1056" s="4" t="s">
        <v>51</v>
      </c>
      <c r="K1056" s="6">
        <v>0.20000000000000001</v>
      </c>
      <c r="L1056" s="6">
        <v>0.69999999999999996</v>
      </c>
      <c r="M1056" s="6">
        <v>2.5</v>
      </c>
      <c r="N1056" s="7">
        <v>2200</v>
      </c>
      <c r="P1056" s="1">
        <v>22</v>
      </c>
      <c r="Q1056" s="2" t="s">
        <v>54</v>
      </c>
      <c r="R1056" s="4" t="s">
        <v>51</v>
      </c>
      <c r="T1056" s="7">
        <v>551</v>
      </c>
      <c r="U1056" s="8">
        <v>0.17999999999999999</v>
      </c>
      <c r="V1056" s="6">
        <v>46.903700000000001</v>
      </c>
      <c r="W1056" s="7">
        <f>IF(R1056="","",(T1056*(1-U1056)*(1+AE1056))+V1056)</f>
        <v>634.26970000000006</v>
      </c>
      <c r="Z1056" s="9" t="str">
        <f>IF(S1056="","",(X1056*(1-Y1056)*(1+AE1056)))</f>
        <v/>
      </c>
      <c r="AA1056" s="64">
        <f>IF(Eingabe!G1056="x",libCalc!A1056,IF(Eingabe!H1056="x",libCalc!B1056,IF(Eingabe!I1056="x",libCalc!C1056,"")))</f>
        <v>0.13999999999999999</v>
      </c>
      <c r="AB1056" s="5">
        <f>IF(AA1056="","",AA1056*M1056)</f>
        <v>0.34999999999999998</v>
      </c>
      <c r="AC1056" s="10">
        <f>IF(AA1056="","",N1056*1000/(AA1056*1000000))</f>
        <v>15.714285714285714</v>
      </c>
      <c r="AD1056" s="11">
        <f>IF(AB1056="","",MAX(Z1056,W1056)/AB1056)</f>
        <v>1812.1991428571432</v>
      </c>
      <c r="AE1056" s="8">
        <f ca="1">IF(N1056="","",IF(LOOKUP(YEAR(C1056),Teuerung!$A$4:$A$29,Teuerung!$D$4:$D$29)="",0,LOOKUP(YEAR(C1056),Teuerung!$A$4:$A$29,Teuerung!$D$4:$D$29)))</f>
        <v>0.29999999999999999</v>
      </c>
      <c r="AF1056" s="7">
        <f t="shared" ca="1" si="23"/>
        <v>13953.933400000002</v>
      </c>
      <c r="AG1056" s="2"/>
      <c r="AH1056" s="1"/>
      <c r="AI1056" s="1"/>
    </row>
    <row r="1057">
      <c r="A1057" s="2"/>
      <c r="B1057" s="2"/>
      <c r="C1057" s="3">
        <v>41603</v>
      </c>
      <c r="D1057" s="1"/>
      <c r="E1057" s="4" t="s">
        <v>51</v>
      </c>
      <c r="H1057" s="4" t="s">
        <v>51</v>
      </c>
      <c r="K1057" s="6">
        <v>0.20000000000000001</v>
      </c>
      <c r="L1057" s="6">
        <v>0.69999999999999996</v>
      </c>
      <c r="M1057" s="6">
        <v>2.7999999999999998</v>
      </c>
      <c r="N1057" s="7">
        <v>3550</v>
      </c>
      <c r="P1057" s="1">
        <v>4</v>
      </c>
      <c r="Q1057" s="2" t="s">
        <v>54</v>
      </c>
      <c r="R1057" s="4" t="s">
        <v>51</v>
      </c>
      <c r="T1057" s="7">
        <v>700</v>
      </c>
      <c r="U1057" s="8">
        <v>0.17999999999999999</v>
      </c>
      <c r="V1057" s="6">
        <v>46.903700000000001</v>
      </c>
      <c r="W1057" s="7">
        <f>IF(R1057="","",(T1057*(1-U1057)*(1+AE1057))+V1057)</f>
        <v>793.1037</v>
      </c>
      <c r="Z1057" s="9" t="str">
        <f>IF(S1057="","",(X1057*(1-Y1057)*(1+AE1057)))</f>
        <v/>
      </c>
      <c r="AA1057" s="64">
        <f>IF(Eingabe!G1057="x",libCalc!A1057,IF(Eingabe!H1057="x",libCalc!B1057,IF(Eingabe!I1057="x",libCalc!C1057,"")))</f>
        <v>0.13999999999999999</v>
      </c>
      <c r="AB1057" s="5">
        <f>IF(AA1057="","",AA1057*M1057)</f>
        <v>0.39199999999999996</v>
      </c>
      <c r="AC1057" s="10">
        <f>IF(AA1057="","",N1057*1000/(AA1057*1000000))</f>
        <v>25.357142857142858</v>
      </c>
      <c r="AD1057" s="11">
        <f>IF(AB1057="","",MAX(Z1057,W1057)/AB1057)</f>
        <v>2023.223724489796</v>
      </c>
      <c r="AE1057" s="8">
        <f ca="1">IF(N1057="","",IF(LOOKUP(YEAR(C1057),Teuerung!$A$4:$A$29,Teuerung!$D$4:$D$29)="",0,LOOKUP(YEAR(C1057),Teuerung!$A$4:$A$29,Teuerung!$D$4:$D$29)))</f>
        <v>0.29999999999999999</v>
      </c>
      <c r="AF1057" s="7">
        <f t="shared" ca="1" si="23"/>
        <v>3172.4148</v>
      </c>
      <c r="AG1057" s="2"/>
      <c r="AH1057" s="1"/>
      <c r="AI1057" s="1"/>
    </row>
    <row r="1058">
      <c r="A1058" s="2"/>
      <c r="B1058" s="2"/>
      <c r="C1058" s="3">
        <v>41603</v>
      </c>
      <c r="D1058" s="1"/>
      <c r="E1058" s="4" t="s">
        <v>51</v>
      </c>
      <c r="H1058" s="4" t="s">
        <v>51</v>
      </c>
      <c r="K1058" s="6">
        <v>0.20000000000000001</v>
      </c>
      <c r="L1058" s="6">
        <v>0.80000000000000004</v>
      </c>
      <c r="M1058" s="6">
        <v>2.7999999999999998</v>
      </c>
      <c r="N1058" s="7">
        <v>2750</v>
      </c>
      <c r="P1058" s="1">
        <v>2</v>
      </c>
      <c r="Q1058" s="2" t="s">
        <v>54</v>
      </c>
      <c r="R1058" s="4" t="s">
        <v>51</v>
      </c>
      <c r="T1058" s="7">
        <v>675</v>
      </c>
      <c r="U1058" s="8">
        <v>0.17999999999999999</v>
      </c>
      <c r="V1058" s="6">
        <v>46.903700000000001</v>
      </c>
      <c r="W1058" s="7">
        <f>IF(R1058="","",(T1058*(1-U1058)*(1+AE1058))+V1058)</f>
        <v>766.45370000000003</v>
      </c>
      <c r="Z1058" s="9" t="str">
        <f>IF(S1058="","",(X1058*(1-Y1058)*(1+AE1058)))</f>
        <v/>
      </c>
      <c r="AA1058" s="64">
        <f>IF(Eingabe!G1058="x",libCalc!A1058,IF(Eingabe!H1058="x",libCalc!B1058,IF(Eingabe!I1058="x",libCalc!C1058,"")))</f>
        <v>0.16000000000000003</v>
      </c>
      <c r="AB1058" s="5">
        <f>IF(AA1058="","",AA1058*M1058)</f>
        <v>0.44800000000000006</v>
      </c>
      <c r="AC1058" s="10">
        <f>IF(AA1058="","",N1058*1000/(AA1058*1000000))</f>
        <v>17.187499999999996</v>
      </c>
      <c r="AD1058" s="11">
        <f>IF(AB1058="","",MAX(Z1058,W1058)/AB1058)</f>
        <v>1710.8341517857141</v>
      </c>
      <c r="AE1058" s="8">
        <f ca="1">IF(N1058="","",IF(LOOKUP(YEAR(C1058),Teuerung!$A$4:$A$29,Teuerung!$D$4:$D$29)="",0,LOOKUP(YEAR(C1058),Teuerung!$A$4:$A$29,Teuerung!$D$4:$D$29)))</f>
        <v>0.29999999999999999</v>
      </c>
      <c r="AF1058" s="7">
        <f t="shared" ca="1" si="23"/>
        <v>1532.9074000000001</v>
      </c>
      <c r="AG1058" s="2"/>
      <c r="AH1058" s="1"/>
      <c r="AI1058" s="1"/>
    </row>
    <row r="1059">
      <c r="A1059" s="2"/>
      <c r="B1059" s="2"/>
      <c r="C1059" s="3">
        <v>41603</v>
      </c>
      <c r="D1059" s="1"/>
      <c r="E1059" s="4" t="s">
        <v>51</v>
      </c>
      <c r="H1059" s="4" t="s">
        <v>51</v>
      </c>
      <c r="K1059" s="6">
        <v>0.20000000000000001</v>
      </c>
      <c r="L1059" s="6">
        <v>0.69999999999999996</v>
      </c>
      <c r="M1059" s="6">
        <v>2.7999999999999998</v>
      </c>
      <c r="N1059" s="7">
        <v>2750</v>
      </c>
      <c r="P1059" s="1">
        <v>5</v>
      </c>
      <c r="Q1059" s="2" t="s">
        <v>54</v>
      </c>
      <c r="R1059" s="4" t="s">
        <v>51</v>
      </c>
      <c r="T1059" s="7">
        <v>602</v>
      </c>
      <c r="U1059" s="8">
        <v>0.17999999999999999</v>
      </c>
      <c r="V1059" s="6">
        <v>46.903700000000001</v>
      </c>
      <c r="W1059" s="7">
        <f>IF(R1059="","",(T1059*(1-U1059)*(1+AE1059))+V1059)</f>
        <v>688.63570000000004</v>
      </c>
      <c r="Z1059" s="9" t="str">
        <f>IF(S1059="","",(X1059*(1-Y1059)*(1+AE1059)))</f>
        <v/>
      </c>
      <c r="AA1059" s="64">
        <f>IF(Eingabe!G1059="x",libCalc!A1059,IF(Eingabe!H1059="x",libCalc!B1059,IF(Eingabe!I1059="x",libCalc!C1059,"")))</f>
        <v>0.13999999999999999</v>
      </c>
      <c r="AB1059" s="5">
        <f>IF(AA1059="","",AA1059*M1059)</f>
        <v>0.39199999999999996</v>
      </c>
      <c r="AC1059" s="10">
        <f>IF(AA1059="","",N1059*1000/(AA1059*1000000))</f>
        <v>19.642857142857142</v>
      </c>
      <c r="AD1059" s="11">
        <f>IF(AB1059="","",MAX(Z1059,W1059)/AB1059)</f>
        <v>1756.7237244897963</v>
      </c>
      <c r="AE1059" s="8">
        <f ca="1">IF(N1059="","",IF(LOOKUP(YEAR(C1059),Teuerung!$A$4:$A$29,Teuerung!$D$4:$D$29)="",0,LOOKUP(YEAR(C1059),Teuerung!$A$4:$A$29,Teuerung!$D$4:$D$29)))</f>
        <v>0.29999999999999999</v>
      </c>
      <c r="AF1059" s="7">
        <f t="shared" ca="1" si="23"/>
        <v>3443.1785</v>
      </c>
      <c r="AG1059" s="2"/>
      <c r="AH1059" s="1"/>
      <c r="AI1059" s="1"/>
    </row>
    <row r="1060">
      <c r="A1060" s="2"/>
      <c r="B1060" s="2"/>
      <c r="C1060" s="3">
        <v>41603</v>
      </c>
      <c r="D1060" s="1"/>
      <c r="E1060" s="4" t="s">
        <v>51</v>
      </c>
      <c r="H1060" s="4" t="s">
        <v>51</v>
      </c>
      <c r="K1060" s="6">
        <v>0.20000000000000001</v>
      </c>
      <c r="L1060" s="6">
        <v>0.69999999999999996</v>
      </c>
      <c r="M1060" s="6">
        <v>2.3999999999999999</v>
      </c>
      <c r="N1060" s="7">
        <v>3550</v>
      </c>
      <c r="P1060" s="1">
        <v>1</v>
      </c>
      <c r="Q1060" s="2" t="s">
        <v>54</v>
      </c>
      <c r="R1060" s="4" t="s">
        <v>51</v>
      </c>
      <c r="T1060" s="7">
        <v>2166</v>
      </c>
      <c r="U1060" s="8">
        <v>0.17999999999999999</v>
      </c>
      <c r="V1060" s="6">
        <v>46.903700000000001</v>
      </c>
      <c r="W1060" s="7">
        <f>IF(R1060="","",(T1060*(1-U1060)*(1+AE1060))+V1060)</f>
        <v>2355.8597</v>
      </c>
      <c r="Z1060" s="9" t="str">
        <f>IF(S1060="","",(X1060*(1-Y1060)*(1+AE1060)))</f>
        <v/>
      </c>
      <c r="AA1060" s="64">
        <f>IF(Eingabe!G1060="x",libCalc!A1060,IF(Eingabe!H1060="x",libCalc!B1060,IF(Eingabe!I1060="x",libCalc!C1060,"")))</f>
        <v>0.13999999999999999</v>
      </c>
      <c r="AB1060" s="5">
        <f>IF(AA1060="","",AA1060*M1060)</f>
        <v>0.33599999999999997</v>
      </c>
      <c r="AC1060" s="10">
        <f>IF(AA1060="","",N1060*1000/(AA1060*1000000))</f>
        <v>25.357142857142858</v>
      </c>
      <c r="AD1060" s="11">
        <f>IF(AB1060="","",MAX(Z1060,W1060)/AB1060)</f>
        <v>7011.487202380953</v>
      </c>
      <c r="AE1060" s="8">
        <f ca="1">IF(N1060="","",IF(LOOKUP(YEAR(C1060),Teuerung!$A$4:$A$29,Teuerung!$D$4:$D$29)="",0,LOOKUP(YEAR(C1060),Teuerung!$A$4:$A$29,Teuerung!$D$4:$D$29)))</f>
        <v>0.29999999999999999</v>
      </c>
      <c r="AF1060" s="7">
        <f t="shared" ca="1" si="23"/>
        <v>2355.8597</v>
      </c>
      <c r="AG1060" s="2"/>
      <c r="AH1060" s="1"/>
      <c r="AI1060" s="1"/>
    </row>
    <row r="1061">
      <c r="A1061" s="2"/>
      <c r="B1061" s="2"/>
      <c r="C1061" s="3">
        <v>41603</v>
      </c>
      <c r="D1061" s="1"/>
      <c r="E1061" s="4" t="s">
        <v>51</v>
      </c>
      <c r="H1061" s="4" t="s">
        <v>51</v>
      </c>
      <c r="K1061" s="6">
        <v>0.20000000000000001</v>
      </c>
      <c r="L1061" s="6">
        <v>0.69999999999999996</v>
      </c>
      <c r="M1061" s="6">
        <v>2.3999999999999999</v>
      </c>
      <c r="N1061" s="7">
        <v>3550</v>
      </c>
      <c r="P1061" s="1">
        <v>1</v>
      </c>
      <c r="Q1061" s="2" t="s">
        <v>54</v>
      </c>
      <c r="R1061" s="4" t="s">
        <v>51</v>
      </c>
      <c r="T1061" s="7">
        <v>2166</v>
      </c>
      <c r="U1061" s="8">
        <v>0.17999999999999999</v>
      </c>
      <c r="V1061" s="6">
        <v>46.903700000000001</v>
      </c>
      <c r="W1061" s="7">
        <f>IF(R1061="","",(T1061*(1-U1061)*(1+AE1061))+V1061)</f>
        <v>2355.8597</v>
      </c>
      <c r="Z1061" s="9" t="str">
        <f>IF(S1061="","",(X1061*(1-Y1061)*(1+AE1061)))</f>
        <v/>
      </c>
      <c r="AA1061" s="64">
        <f>IF(Eingabe!G1061="x",libCalc!A1061,IF(Eingabe!H1061="x",libCalc!B1061,IF(Eingabe!I1061="x",libCalc!C1061,"")))</f>
        <v>0.13999999999999999</v>
      </c>
      <c r="AB1061" s="5">
        <f>IF(AA1061="","",AA1061*M1061)</f>
        <v>0.33599999999999997</v>
      </c>
      <c r="AC1061" s="10">
        <f>IF(AA1061="","",N1061*1000/(AA1061*1000000))</f>
        <v>25.357142857142858</v>
      </c>
      <c r="AD1061" s="11">
        <f>IF(AB1061="","",MAX(Z1061,W1061)/AB1061)</f>
        <v>7011.487202380953</v>
      </c>
      <c r="AE1061" s="8">
        <f ca="1">IF(N1061="","",IF(LOOKUP(YEAR(C1061),Teuerung!$A$4:$A$29,Teuerung!$D$4:$D$29)="",0,LOOKUP(YEAR(C1061),Teuerung!$A$4:$A$29,Teuerung!$D$4:$D$29)))</f>
        <v>0.29999999999999999</v>
      </c>
      <c r="AF1061" s="7">
        <f t="shared" ca="1" si="23"/>
        <v>2355.8597</v>
      </c>
      <c r="AG1061" s="2"/>
      <c r="AH1061" s="1"/>
      <c r="AI1061" s="1"/>
    </row>
    <row r="1062">
      <c r="A1062" s="2"/>
      <c r="B1062" s="2"/>
      <c r="C1062" s="3">
        <v>41603</v>
      </c>
      <c r="D1062" s="1"/>
      <c r="E1062" s="4" t="s">
        <v>51</v>
      </c>
      <c r="H1062" s="4" t="s">
        <v>51</v>
      </c>
      <c r="K1062" s="6">
        <v>0.20000000000000001</v>
      </c>
      <c r="L1062" s="6">
        <v>0.29999999999999999</v>
      </c>
      <c r="M1062" s="6">
        <v>2.7999999999999998</v>
      </c>
      <c r="N1062" s="7">
        <v>200</v>
      </c>
      <c r="P1062" s="1">
        <v>1</v>
      </c>
      <c r="Q1062" s="2" t="s">
        <v>54</v>
      </c>
      <c r="R1062" s="4" t="s">
        <v>51</v>
      </c>
      <c r="T1062" s="7">
        <v>532</v>
      </c>
      <c r="U1062" s="8">
        <v>0.17999999999999999</v>
      </c>
      <c r="V1062" s="6">
        <v>46.903700000000001</v>
      </c>
      <c r="W1062" s="7">
        <f>IF(R1062="","",(T1062*(1-U1062)*(1+AE1062))+V1062)</f>
        <v>614.01570000000004</v>
      </c>
      <c r="Z1062" s="9" t="str">
        <f>IF(S1062="","",(X1062*(1-Y1062)*(1+AE1062)))</f>
        <v/>
      </c>
      <c r="AA1062" s="64">
        <f>IF(Eingabe!G1062="x",libCalc!A1062,IF(Eingabe!H1062="x",libCalc!B1062,IF(Eingabe!I1062="x",libCalc!C1062,"")))</f>
        <v>0.059999999999999998</v>
      </c>
      <c r="AB1062" s="5">
        <f>IF(AA1062="","",AA1062*M1062)</f>
        <v>0.16799999999999998</v>
      </c>
      <c r="AC1062" s="10">
        <f>IF(AA1062="","",N1062*1000/(AA1062*1000000))</f>
        <v>3.3333333333333335</v>
      </c>
      <c r="AD1062" s="11">
        <f>IF(AB1062="","",MAX(Z1062,W1062)/AB1062)</f>
        <v>3654.8553571428579</v>
      </c>
      <c r="AE1062" s="8">
        <f ca="1">IF(N1062="","",IF(LOOKUP(YEAR(C1062),Teuerung!$A$4:$A$29,Teuerung!$D$4:$D$29)="",0,LOOKUP(YEAR(C1062),Teuerung!$A$4:$A$29,Teuerung!$D$4:$D$29)))</f>
        <v>0.29999999999999999</v>
      </c>
      <c r="AF1062" s="7">
        <f t="shared" ca="1" si="23"/>
        <v>614.01570000000004</v>
      </c>
      <c r="AG1062" s="2"/>
      <c r="AH1062" s="1"/>
      <c r="AI1062" s="1"/>
    </row>
    <row r="1063">
      <c r="A1063" s="2"/>
      <c r="B1063" s="2"/>
      <c r="C1063" s="3">
        <v>41603</v>
      </c>
      <c r="D1063" s="1"/>
      <c r="E1063" s="4" t="s">
        <v>51</v>
      </c>
      <c r="H1063" s="4" t="s">
        <v>51</v>
      </c>
      <c r="K1063" s="6">
        <v>0.20000000000000001</v>
      </c>
      <c r="L1063" s="6">
        <v>1.1000000000000001</v>
      </c>
      <c r="M1063" s="6">
        <v>2.7999999999999998</v>
      </c>
      <c r="N1063" s="7">
        <v>2750</v>
      </c>
      <c r="P1063" s="1">
        <v>2</v>
      </c>
      <c r="Q1063" s="2" t="s">
        <v>54</v>
      </c>
      <c r="R1063" s="4" t="s">
        <v>51</v>
      </c>
      <c r="T1063" s="7">
        <v>847</v>
      </c>
      <c r="U1063" s="8">
        <v>0.17999999999999999</v>
      </c>
      <c r="V1063" s="6">
        <v>46.903700000000001</v>
      </c>
      <c r="W1063" s="7">
        <f>IF(R1063="","",(T1063*(1-U1063)*(1+AE1063))+V1063)</f>
        <v>949.80570000000012</v>
      </c>
      <c r="Z1063" s="9" t="str">
        <f>IF(S1063="","",(X1063*(1-Y1063)*(1+AE1063)))</f>
        <v/>
      </c>
      <c r="AA1063" s="64">
        <f>IF(Eingabe!G1063="x",libCalc!A1063,IF(Eingabe!H1063="x",libCalc!B1063,IF(Eingabe!I1063="x",libCalc!C1063,"")))</f>
        <v>0.22000000000000003</v>
      </c>
      <c r="AB1063" s="5">
        <f>IF(AA1063="","",AA1063*M1063)</f>
        <v>0.61599999999999999</v>
      </c>
      <c r="AC1063" s="10">
        <f>IF(AA1063="","",N1063*1000/(AA1063*1000000))</f>
        <v>12.499999999999998</v>
      </c>
      <c r="AD1063" s="11">
        <f>IF(AB1063="","",MAX(Z1063,W1063)/AB1063)</f>
        <v>1541.8923701298704</v>
      </c>
      <c r="AE1063" s="8">
        <f ca="1">IF(N1063="","",IF(LOOKUP(YEAR(C1063),Teuerung!$A$4:$A$29,Teuerung!$D$4:$D$29)="",0,LOOKUP(YEAR(C1063),Teuerung!$A$4:$A$29,Teuerung!$D$4:$D$29)))</f>
        <v>0.29999999999999999</v>
      </c>
      <c r="AF1063" s="7">
        <f t="shared" ca="1" si="23"/>
        <v>1899.6114000000002</v>
      </c>
      <c r="AG1063" s="2"/>
      <c r="AH1063" s="1"/>
      <c r="AI1063" s="1"/>
    </row>
    <row r="1064">
      <c r="A1064" s="2"/>
      <c r="B1064" s="2"/>
      <c r="C1064" s="3">
        <v>41603</v>
      </c>
      <c r="D1064" s="1"/>
      <c r="E1064" s="4" t="s">
        <v>51</v>
      </c>
      <c r="H1064" s="4" t="s">
        <v>51</v>
      </c>
      <c r="K1064" s="6">
        <v>0.20000000000000001</v>
      </c>
      <c r="L1064" s="6">
        <v>1.1000000000000001</v>
      </c>
      <c r="M1064" s="6">
        <v>2.7999999999999998</v>
      </c>
      <c r="N1064" s="7">
        <v>3550</v>
      </c>
      <c r="P1064" s="1">
        <v>2</v>
      </c>
      <c r="Q1064" s="2" t="s">
        <v>54</v>
      </c>
      <c r="R1064" s="4" t="s">
        <v>51</v>
      </c>
      <c r="T1064" s="7">
        <v>847</v>
      </c>
      <c r="U1064" s="8">
        <v>0.17999999999999999</v>
      </c>
      <c r="V1064" s="6">
        <v>46.903700000000001</v>
      </c>
      <c r="W1064" s="7">
        <f>IF(R1064="","",(T1064*(1-U1064)*(1+AE1064))+V1064)</f>
        <v>949.80570000000012</v>
      </c>
      <c r="Z1064" s="9" t="str">
        <f>IF(S1064="","",(X1064*(1-Y1064)*(1+AE1064)))</f>
        <v/>
      </c>
      <c r="AA1064" s="64">
        <f>IF(Eingabe!G1064="x",libCalc!A1064,IF(Eingabe!H1064="x",libCalc!B1064,IF(Eingabe!I1064="x",libCalc!C1064,"")))</f>
        <v>0.22000000000000003</v>
      </c>
      <c r="AB1064" s="5">
        <f>IF(AA1064="","",AA1064*M1064)</f>
        <v>0.61599999999999999</v>
      </c>
      <c r="AC1064" s="10">
        <f>IF(AA1064="","",N1064*1000/(AA1064*1000000))</f>
        <v>16.136363636363633</v>
      </c>
      <c r="AD1064" s="11">
        <f>IF(AB1064="","",MAX(Z1064,W1064)/AB1064)</f>
        <v>1541.8923701298704</v>
      </c>
      <c r="AE1064" s="8">
        <f ca="1">IF(N1064="","",IF(LOOKUP(YEAR(C1064),Teuerung!$A$4:$A$29,Teuerung!$D$4:$D$29)="",0,LOOKUP(YEAR(C1064),Teuerung!$A$4:$A$29,Teuerung!$D$4:$D$29)))</f>
        <v>0.29999999999999999</v>
      </c>
      <c r="AF1064" s="7">
        <f t="shared" ca="1" si="23"/>
        <v>1899.6114000000002</v>
      </c>
      <c r="AG1064" s="2"/>
      <c r="AH1064" s="1"/>
      <c r="AI1064" s="1"/>
    </row>
    <row r="1065">
      <c r="A1065" s="2"/>
      <c r="B1065" s="2"/>
      <c r="C1065" s="3">
        <v>41603</v>
      </c>
      <c r="D1065" s="1"/>
      <c r="E1065" s="4" t="s">
        <v>51</v>
      </c>
      <c r="H1065" s="4" t="s">
        <v>51</v>
      </c>
      <c r="K1065" s="6">
        <v>0.29999999999999999</v>
      </c>
      <c r="L1065" s="6">
        <v>0.29999999999999999</v>
      </c>
      <c r="M1065" s="6">
        <v>3.3500000000000001</v>
      </c>
      <c r="N1065" s="7">
        <v>2700</v>
      </c>
      <c r="P1065" s="1">
        <v>3</v>
      </c>
      <c r="Q1065" s="2" t="s">
        <v>54</v>
      </c>
      <c r="R1065" s="4" t="s">
        <v>51</v>
      </c>
      <c r="T1065" s="7">
        <v>682</v>
      </c>
      <c r="U1065" s="8">
        <v>0.17999999999999999</v>
      </c>
      <c r="V1065" s="6">
        <v>46.903700000000001</v>
      </c>
      <c r="W1065" s="7">
        <f>IF(R1065="","",(T1065*(1-U1065)*(1+AE1065))+V1065)</f>
        <v>773.91570000000002</v>
      </c>
      <c r="Z1065" s="9" t="str">
        <f>IF(S1065="","",(X1065*(1-Y1065)*(1+AE1065)))</f>
        <v/>
      </c>
      <c r="AA1065" s="64">
        <f>IF(Eingabe!G1065="x",libCalc!A1065,IF(Eingabe!H1065="x",libCalc!B1065,IF(Eingabe!I1065="x",libCalc!C1065,"")))</f>
        <v>0.089999999999999997</v>
      </c>
      <c r="AB1065" s="5">
        <f>IF(AA1065="","",AA1065*M1065)</f>
        <v>0.30149999999999999</v>
      </c>
      <c r="AC1065" s="10">
        <f>IF(AA1065="","",N1065*1000/(AA1065*1000000))</f>
        <v>30</v>
      </c>
      <c r="AD1065" s="11">
        <f>IF(AB1065="","",MAX(Z1065,W1065)/AB1065)</f>
        <v>2566.8845771144279</v>
      </c>
      <c r="AE1065" s="8">
        <f ca="1">IF(N1065="","",IF(LOOKUP(YEAR(C1065),Teuerung!$A$4:$A$29,Teuerung!$D$4:$D$29)="",0,LOOKUP(YEAR(C1065),Teuerung!$A$4:$A$29,Teuerung!$D$4:$D$29)))</f>
        <v>0.29999999999999999</v>
      </c>
      <c r="AF1065" s="7">
        <f t="shared" ca="1" si="23"/>
        <v>2321.7471</v>
      </c>
      <c r="AG1065" s="2"/>
      <c r="AH1065" s="1"/>
      <c r="AI1065" s="1"/>
    </row>
    <row r="1066">
      <c r="A1066" s="2"/>
      <c r="B1066" s="2"/>
      <c r="C1066" s="3">
        <v>41603</v>
      </c>
      <c r="D1066" s="1"/>
      <c r="E1066" s="4" t="s">
        <v>51</v>
      </c>
      <c r="H1066" s="4" t="s">
        <v>51</v>
      </c>
      <c r="K1066" s="6">
        <v>0.29999999999999999</v>
      </c>
      <c r="L1066" s="6">
        <v>0.29999999999999999</v>
      </c>
      <c r="M1066" s="6">
        <v>3.3500000000000001</v>
      </c>
      <c r="N1066" s="7">
        <v>2750</v>
      </c>
      <c r="P1066" s="1">
        <v>1</v>
      </c>
      <c r="Q1066" s="2" t="s">
        <v>54</v>
      </c>
      <c r="R1066" s="4" t="s">
        <v>51</v>
      </c>
      <c r="T1066" s="7">
        <v>854</v>
      </c>
      <c r="U1066" s="8">
        <v>0.17999999999999999</v>
      </c>
      <c r="V1066" s="6">
        <v>46.903700000000001</v>
      </c>
      <c r="W1066" s="7">
        <f>IF(R1066="","",(T1066*(1-U1066)*(1+AE1066))+V1066)</f>
        <v>957.2677000000001</v>
      </c>
      <c r="Z1066" s="9" t="str">
        <f>IF(S1066="","",(X1066*(1-Y1066)*(1+AE1066)))</f>
        <v/>
      </c>
      <c r="AA1066" s="64">
        <f>IF(Eingabe!G1066="x",libCalc!A1066,IF(Eingabe!H1066="x",libCalc!B1066,IF(Eingabe!I1066="x",libCalc!C1066,"")))</f>
        <v>0.089999999999999997</v>
      </c>
      <c r="AB1066" s="5">
        <f>IF(AA1066="","",AA1066*M1066)</f>
        <v>0.30149999999999999</v>
      </c>
      <c r="AC1066" s="10">
        <f>IF(AA1066="","",N1066*1000/(AA1066*1000000))</f>
        <v>30.555555555555557</v>
      </c>
      <c r="AD1066" s="11">
        <f>IF(AB1066="","",MAX(Z1066,W1066)/AB1066)</f>
        <v>3175.0172470978446</v>
      </c>
      <c r="AE1066" s="8">
        <f ca="1">IF(N1066="","",IF(LOOKUP(YEAR(C1066),Teuerung!$A$4:$A$29,Teuerung!$D$4:$D$29)="",0,LOOKUP(YEAR(C1066),Teuerung!$A$4:$A$29,Teuerung!$D$4:$D$29)))</f>
        <v>0.29999999999999999</v>
      </c>
      <c r="AF1066" s="7">
        <f t="shared" ca="1" si="23"/>
        <v>957.2677000000001</v>
      </c>
      <c r="AG1066" s="2"/>
      <c r="AH1066" s="1"/>
      <c r="AI1066" s="1"/>
    </row>
    <row r="1067">
      <c r="A1067" s="2"/>
      <c r="B1067" s="2"/>
      <c r="C1067" s="3">
        <v>41603</v>
      </c>
      <c r="D1067" s="1"/>
      <c r="E1067" s="4" t="s">
        <v>51</v>
      </c>
      <c r="H1067" s="4" t="s">
        <v>51</v>
      </c>
      <c r="K1067" s="6">
        <v>0.29999999999999999</v>
      </c>
      <c r="L1067" s="6">
        <v>0.29999999999999999</v>
      </c>
      <c r="M1067" s="6">
        <v>3.3500000000000001</v>
      </c>
      <c r="N1067" s="7">
        <v>1750</v>
      </c>
      <c r="P1067" s="1">
        <v>2</v>
      </c>
      <c r="Q1067" s="2" t="s">
        <v>54</v>
      </c>
      <c r="R1067" s="4" t="s">
        <v>51</v>
      </c>
      <c r="T1067" s="7">
        <v>610</v>
      </c>
      <c r="U1067" s="8">
        <v>0.17999999999999999</v>
      </c>
      <c r="V1067" s="6">
        <v>46.903700000000001</v>
      </c>
      <c r="W1067" s="7">
        <f>IF(R1067="","",(T1067*(1-U1067)*(1+AE1067))+V1067)</f>
        <v>697.16370000000006</v>
      </c>
      <c r="Z1067" s="9" t="str">
        <f>IF(S1067="","",(X1067*(1-Y1067)*(1+AE1067)))</f>
        <v/>
      </c>
      <c r="AA1067" s="64">
        <f>IF(Eingabe!G1067="x",libCalc!A1067,IF(Eingabe!H1067="x",libCalc!B1067,IF(Eingabe!I1067="x",libCalc!C1067,"")))</f>
        <v>0.089999999999999997</v>
      </c>
      <c r="AB1067" s="5">
        <f>IF(AA1067="","",AA1067*M1067)</f>
        <v>0.30149999999999999</v>
      </c>
      <c r="AC1067" s="10">
        <f>IF(AA1067="","",N1067*1000/(AA1067*1000000))</f>
        <v>19.444444444444443</v>
      </c>
      <c r="AD1067" s="11">
        <f>IF(AB1067="","",MAX(Z1067,W1067)/AB1067)</f>
        <v>2312.3174129353238</v>
      </c>
      <c r="AE1067" s="8">
        <f ca="1">IF(N1067="","",IF(LOOKUP(YEAR(C1067),Teuerung!$A$4:$A$29,Teuerung!$D$4:$D$29)="",0,LOOKUP(YEAR(C1067),Teuerung!$A$4:$A$29,Teuerung!$D$4:$D$29)))</f>
        <v>0.29999999999999999</v>
      </c>
      <c r="AF1067" s="7">
        <f t="shared" ca="1" si="23"/>
        <v>1394.3274000000001</v>
      </c>
      <c r="AG1067" s="2"/>
      <c r="AH1067" s="1"/>
      <c r="AI1067" s="1"/>
    </row>
    <row r="1068">
      <c r="A1068" s="2"/>
      <c r="B1068" s="2"/>
      <c r="C1068" s="3">
        <v>41603</v>
      </c>
      <c r="D1068" s="1"/>
      <c r="E1068" s="4" t="s">
        <v>51</v>
      </c>
      <c r="H1068" s="4" t="s">
        <v>51</v>
      </c>
      <c r="K1068" s="6">
        <v>0.17999999999999999</v>
      </c>
      <c r="L1068" s="6">
        <v>0.40000000000000002</v>
      </c>
      <c r="M1068" s="6">
        <v>3.1000000000000001</v>
      </c>
      <c r="N1068" s="7">
        <v>1300</v>
      </c>
      <c r="P1068" s="1">
        <v>1</v>
      </c>
      <c r="Q1068" s="2" t="s">
        <v>54</v>
      </c>
      <c r="R1068" s="4" t="s">
        <v>51</v>
      </c>
      <c r="T1068" s="7">
        <v>640</v>
      </c>
      <c r="U1068" s="8">
        <v>0.17999999999999999</v>
      </c>
      <c r="V1068" s="6">
        <v>46.903700000000001</v>
      </c>
      <c r="W1068" s="7">
        <f>IF(R1068="","",(T1068*(1-U1068)*(1+AE1068))+V1068)</f>
        <v>729.14370000000008</v>
      </c>
      <c r="Z1068" s="9" t="str">
        <f>IF(S1068="","",(X1068*(1-Y1068)*(1+AE1068)))</f>
        <v/>
      </c>
      <c r="AA1068" s="64">
        <f>IF(Eingabe!G1068="x",libCalc!A1068,IF(Eingabe!H1068="x",libCalc!B1068,IF(Eingabe!I1068="x",libCalc!C1068,"")))</f>
        <v>0.071999999999999995</v>
      </c>
      <c r="AB1068" s="5">
        <f>IF(AA1068="","",AA1068*M1068)</f>
        <v>0.22319999999999998</v>
      </c>
      <c r="AC1068" s="10">
        <f>IF(AA1068="","",N1068*1000/(AA1068*1000000))</f>
        <v>18.055555555555557</v>
      </c>
      <c r="AD1068" s="11">
        <f>IF(AB1068="","",MAX(Z1068,W1068)/AB1068)</f>
        <v>3266.7728494623661</v>
      </c>
      <c r="AE1068" s="8">
        <f ca="1">IF(N1068="","",IF(LOOKUP(YEAR(C1068),Teuerung!$A$4:$A$29,Teuerung!$D$4:$D$29)="",0,LOOKUP(YEAR(C1068),Teuerung!$A$4:$A$29,Teuerung!$D$4:$D$29)))</f>
        <v>0.29999999999999999</v>
      </c>
      <c r="AF1068" s="7">
        <f t="shared" ca="1" si="23"/>
        <v>729.14370000000008</v>
      </c>
      <c r="AG1068" s="2"/>
      <c r="AH1068" s="1"/>
      <c r="AI1068" s="1"/>
    </row>
    <row r="1069">
      <c r="A1069" s="2"/>
      <c r="B1069" s="2"/>
      <c r="C1069" s="3">
        <v>41603</v>
      </c>
      <c r="D1069" s="1"/>
      <c r="E1069" s="4" t="s">
        <v>51</v>
      </c>
      <c r="H1069" s="4" t="s">
        <v>51</v>
      </c>
      <c r="K1069" s="6">
        <v>0.29999999999999999</v>
      </c>
      <c r="L1069" s="6">
        <v>0.29999999999999999</v>
      </c>
      <c r="M1069" s="6">
        <v>3.3500000000000001</v>
      </c>
      <c r="N1069" s="7">
        <v>2000</v>
      </c>
      <c r="P1069" s="1">
        <v>3</v>
      </c>
      <c r="Q1069" s="2" t="s">
        <v>54</v>
      </c>
      <c r="R1069" s="4" t="s">
        <v>51</v>
      </c>
      <c r="T1069" s="7">
        <v>596</v>
      </c>
      <c r="U1069" s="8">
        <v>0.17999999999999999</v>
      </c>
      <c r="V1069" s="6">
        <v>46.903700000000001</v>
      </c>
      <c r="W1069" s="7">
        <f>IF(R1069="","",(T1069*(1-U1069)*(1+AE1069))+V1069)</f>
        <v>682.23969999999997</v>
      </c>
      <c r="Z1069" s="9" t="str">
        <f>IF(S1069="","",(X1069*(1-Y1069)*(1+AE1069)))</f>
        <v/>
      </c>
      <c r="AA1069" s="64">
        <f>IF(Eingabe!G1069="x",libCalc!A1069,IF(Eingabe!H1069="x",libCalc!B1069,IF(Eingabe!I1069="x",libCalc!C1069,"")))</f>
        <v>0.089999999999999997</v>
      </c>
      <c r="AB1069" s="5">
        <f>IF(AA1069="","",AA1069*M1069)</f>
        <v>0.30149999999999999</v>
      </c>
      <c r="AC1069" s="10">
        <f>IF(AA1069="","",N1069*1000/(AA1069*1000000))</f>
        <v>22.222222222222221</v>
      </c>
      <c r="AD1069" s="11">
        <f>IF(AB1069="","",MAX(Z1069,W1069)/AB1069)</f>
        <v>2262.8182421227198</v>
      </c>
      <c r="AE1069" s="8">
        <f ca="1">IF(N1069="","",IF(LOOKUP(YEAR(C1069),Teuerung!$A$4:$A$29,Teuerung!$D$4:$D$29)="",0,LOOKUP(YEAR(C1069),Teuerung!$A$4:$A$29,Teuerung!$D$4:$D$29)))</f>
        <v>0.29999999999999999</v>
      </c>
      <c r="AF1069" s="7">
        <f t="shared" ca="1" si="23"/>
        <v>2046.7190999999998</v>
      </c>
      <c r="AG1069" s="2"/>
      <c r="AH1069" s="1"/>
      <c r="AI1069" s="1"/>
    </row>
    <row r="1070">
      <c r="A1070" s="2"/>
      <c r="B1070" s="2"/>
      <c r="C1070" s="3">
        <v>41603</v>
      </c>
      <c r="D1070" s="1"/>
      <c r="E1070" s="4" t="s">
        <v>51</v>
      </c>
      <c r="H1070" s="4" t="s">
        <v>51</v>
      </c>
      <c r="K1070" s="6">
        <v>0.17999999999999999</v>
      </c>
      <c r="L1070" s="6">
        <v>0.41999999999999998</v>
      </c>
      <c r="M1070" s="6">
        <v>3.3500000000000001</v>
      </c>
      <c r="N1070" s="7">
        <v>550</v>
      </c>
      <c r="P1070" s="1">
        <v>1</v>
      </c>
      <c r="Q1070" s="2" t="s">
        <v>54</v>
      </c>
      <c r="R1070" s="4" t="s">
        <v>51</v>
      </c>
      <c r="T1070" s="7">
        <v>662</v>
      </c>
      <c r="U1070" s="8">
        <v>0.17999999999999999</v>
      </c>
      <c r="V1070" s="6">
        <v>46.903700000000001</v>
      </c>
      <c r="W1070" s="7">
        <f>IF(R1070="","",(T1070*(1-U1070)*(1+AE1070))+V1070)</f>
        <v>752.59570000000008</v>
      </c>
      <c r="Z1070" s="9" t="str">
        <f>IF(S1070="","",(X1070*(1-Y1070)*(1+AE1070)))</f>
        <v/>
      </c>
      <c r="AA1070" s="64">
        <f>IF(Eingabe!G1070="x",libCalc!A1070,IF(Eingabe!H1070="x",libCalc!B1070,IF(Eingabe!I1070="x",libCalc!C1070,"")))</f>
        <v>0.075600000000000001</v>
      </c>
      <c r="AB1070" s="5">
        <f>IF(AA1070="","",AA1070*M1070)</f>
        <v>0.25325999999999999</v>
      </c>
      <c r="AC1070" s="10">
        <f>IF(AA1070="","",N1070*1000/(AA1070*1000000))</f>
        <v>7.2751322751322753</v>
      </c>
      <c r="AD1070" s="11">
        <f>IF(AB1070="","",MAX(Z1070,W1070)/AB1070)</f>
        <v>2971.6327094685307</v>
      </c>
      <c r="AE1070" s="8">
        <f ca="1">IF(N1070="","",IF(LOOKUP(YEAR(C1070),Teuerung!$A$4:$A$29,Teuerung!$D$4:$D$29)="",0,LOOKUP(YEAR(C1070),Teuerung!$A$4:$A$29,Teuerung!$D$4:$D$29)))</f>
        <v>0.29999999999999999</v>
      </c>
      <c r="AF1070" s="7">
        <f t="shared" ca="1" si="23"/>
        <v>752.59570000000008</v>
      </c>
      <c r="AG1070" s="2"/>
      <c r="AH1070" s="1"/>
      <c r="AI1070" s="1"/>
    </row>
    <row r="1071">
      <c r="A1071" s="2"/>
      <c r="B1071" s="2"/>
      <c r="C1071" s="3">
        <v>41603</v>
      </c>
      <c r="D1071" s="1"/>
      <c r="E1071" s="4" t="s">
        <v>51</v>
      </c>
      <c r="H1071" s="4" t="s">
        <v>51</v>
      </c>
      <c r="K1071" s="6">
        <v>0.29999999999999999</v>
      </c>
      <c r="L1071" s="6">
        <v>0.29999999999999999</v>
      </c>
      <c r="M1071" s="6">
        <v>3.3500000000000001</v>
      </c>
      <c r="N1071" s="7">
        <v>3000</v>
      </c>
      <c r="P1071" s="1">
        <v>2</v>
      </c>
      <c r="Q1071" s="2" t="s">
        <v>54</v>
      </c>
      <c r="R1071" s="4" t="s">
        <v>51</v>
      </c>
      <c r="T1071" s="7">
        <v>776</v>
      </c>
      <c r="U1071" s="8">
        <v>0.17999999999999999</v>
      </c>
      <c r="V1071" s="6">
        <v>46.903700000000001</v>
      </c>
      <c r="W1071" s="7">
        <f>IF(R1071="","",(T1071*(1-U1071)*(1+AE1071))+V1071)</f>
        <v>874.11970000000008</v>
      </c>
      <c r="Z1071" s="9" t="str">
        <f>IF(S1071="","",(X1071*(1-Y1071)*(1+AE1071)))</f>
        <v/>
      </c>
      <c r="AA1071" s="64">
        <f>IF(Eingabe!G1071="x",libCalc!A1071,IF(Eingabe!H1071="x",libCalc!B1071,IF(Eingabe!I1071="x",libCalc!C1071,"")))</f>
        <v>0.089999999999999997</v>
      </c>
      <c r="AB1071" s="5">
        <f>IF(AA1071="","",AA1071*M1071)</f>
        <v>0.30149999999999999</v>
      </c>
      <c r="AC1071" s="10">
        <f>IF(AA1071="","",N1071*1000/(AA1071*1000000))</f>
        <v>33.333333333333336</v>
      </c>
      <c r="AD1071" s="11">
        <f>IF(AB1071="","",MAX(Z1071,W1071)/AB1071)</f>
        <v>2899.2361525704814</v>
      </c>
      <c r="AE1071" s="8">
        <f ca="1">IF(N1071="","",IF(LOOKUP(YEAR(C1071),Teuerung!$A$4:$A$29,Teuerung!$D$4:$D$29)="",0,LOOKUP(YEAR(C1071),Teuerung!$A$4:$A$29,Teuerung!$D$4:$D$29)))</f>
        <v>0.29999999999999999</v>
      </c>
      <c r="AF1071" s="7">
        <f t="shared" ca="1" si="23"/>
        <v>1748.2394000000002</v>
      </c>
      <c r="AG1071" s="2"/>
      <c r="AH1071" s="1"/>
      <c r="AI1071" s="1"/>
    </row>
    <row r="1072">
      <c r="A1072" s="2"/>
      <c r="B1072" s="2"/>
      <c r="C1072" s="3">
        <v>41603</v>
      </c>
      <c r="D1072" s="1"/>
      <c r="E1072" s="4" t="s">
        <v>51</v>
      </c>
      <c r="H1072" s="4" t="s">
        <v>51</v>
      </c>
      <c r="K1072" s="6">
        <v>0.29999999999999999</v>
      </c>
      <c r="L1072" s="6">
        <v>0.29999999999999999</v>
      </c>
      <c r="M1072" s="6">
        <v>3.3500000000000001</v>
      </c>
      <c r="N1072" s="7">
        <v>1750</v>
      </c>
      <c r="P1072" s="1">
        <v>2</v>
      </c>
      <c r="Q1072" s="2" t="s">
        <v>54</v>
      </c>
      <c r="R1072" s="4" t="s">
        <v>51</v>
      </c>
      <c r="T1072" s="7">
        <v>610</v>
      </c>
      <c r="U1072" s="8">
        <v>0.17999999999999999</v>
      </c>
      <c r="V1072" s="6">
        <v>46.903700000000001</v>
      </c>
      <c r="W1072" s="7">
        <f>IF(R1072="","",(T1072*(1-U1072)*(1+AE1072))+V1072)</f>
        <v>697.16370000000006</v>
      </c>
      <c r="Z1072" s="9" t="str">
        <f>IF(S1072="","",(X1072*(1-Y1072)*(1+AE1072)))</f>
        <v/>
      </c>
      <c r="AA1072" s="64">
        <f>IF(Eingabe!G1072="x",libCalc!A1072,IF(Eingabe!H1072="x",libCalc!B1072,IF(Eingabe!I1072="x",libCalc!C1072,"")))</f>
        <v>0.089999999999999997</v>
      </c>
      <c r="AB1072" s="5">
        <f>IF(AA1072="","",AA1072*M1072)</f>
        <v>0.30149999999999999</v>
      </c>
      <c r="AC1072" s="10">
        <f>IF(AA1072="","",N1072*1000/(AA1072*1000000))</f>
        <v>19.444444444444443</v>
      </c>
      <c r="AD1072" s="11">
        <f>IF(AB1072="","",MAX(Z1072,W1072)/AB1072)</f>
        <v>2312.3174129353238</v>
      </c>
      <c r="AE1072" s="8">
        <f ca="1">IF(N1072="","",IF(LOOKUP(YEAR(C1072),Teuerung!$A$4:$A$29,Teuerung!$D$4:$D$29)="",0,LOOKUP(YEAR(C1072),Teuerung!$A$4:$A$29,Teuerung!$D$4:$D$29)))</f>
        <v>0.29999999999999999</v>
      </c>
      <c r="AF1072" s="7">
        <f t="shared" ca="1" si="23"/>
        <v>1394.3274000000001</v>
      </c>
      <c r="AG1072" s="2"/>
      <c r="AH1072" s="1"/>
      <c r="AI1072" s="1"/>
    </row>
    <row r="1073">
      <c r="A1073" s="2"/>
      <c r="B1073" s="2"/>
      <c r="C1073" s="3">
        <v>41603</v>
      </c>
      <c r="D1073" s="1"/>
      <c r="E1073" s="4" t="s">
        <v>51</v>
      </c>
      <c r="H1073" s="4" t="s">
        <v>51</v>
      </c>
      <c r="K1073" s="6">
        <v>0.29999999999999999</v>
      </c>
      <c r="L1073" s="6">
        <v>0.29999999999999999</v>
      </c>
      <c r="M1073" s="6">
        <v>3.3500000000000001</v>
      </c>
      <c r="N1073" s="7">
        <v>2100</v>
      </c>
      <c r="P1073" s="1">
        <v>1</v>
      </c>
      <c r="Q1073" s="2" t="s">
        <v>54</v>
      </c>
      <c r="R1073" s="4" t="s">
        <v>51</v>
      </c>
      <c r="T1073" s="7">
        <v>764</v>
      </c>
      <c r="U1073" s="8">
        <v>0.17999999999999999</v>
      </c>
      <c r="V1073" s="6">
        <v>46.903700000000001</v>
      </c>
      <c r="W1073" s="7">
        <f>IF(R1073="","",(T1073*(1-U1073)*(1+AE1073))+V1073)</f>
        <v>861.32770000000005</v>
      </c>
      <c r="Z1073" s="9" t="str">
        <f>IF(S1073="","",(X1073*(1-Y1073)*(1+AE1073)))</f>
        <v/>
      </c>
      <c r="AA1073" s="64">
        <f>IF(Eingabe!G1073="x",libCalc!A1073,IF(Eingabe!H1073="x",libCalc!B1073,IF(Eingabe!I1073="x",libCalc!C1073,"")))</f>
        <v>0.089999999999999997</v>
      </c>
      <c r="AB1073" s="5">
        <f>IF(AA1073="","",AA1073*M1073)</f>
        <v>0.30149999999999999</v>
      </c>
      <c r="AC1073" s="10">
        <f>IF(AA1073="","",N1073*1000/(AA1073*1000000))</f>
        <v>23.333333333333332</v>
      </c>
      <c r="AD1073" s="11">
        <f>IF(AB1073="","",MAX(Z1073,W1073)/AB1073)</f>
        <v>2856.8082918739638</v>
      </c>
      <c r="AE1073" s="8">
        <f ca="1">IF(N1073="","",IF(LOOKUP(YEAR(C1073),Teuerung!$A$4:$A$29,Teuerung!$D$4:$D$29)="",0,LOOKUP(YEAR(C1073),Teuerung!$A$4:$A$29,Teuerung!$D$4:$D$29)))</f>
        <v>0.29999999999999999</v>
      </c>
      <c r="AF1073" s="7">
        <f t="shared" ca="1" si="23"/>
        <v>861.32770000000005</v>
      </c>
      <c r="AG1073" s="2"/>
      <c r="AH1073" s="1"/>
      <c r="AI1073" s="1"/>
    </row>
    <row r="1074">
      <c r="A1074" s="2"/>
      <c r="B1074" s="2"/>
      <c r="C1074" s="3">
        <v>41603</v>
      </c>
      <c r="D1074" s="1"/>
      <c r="E1074" s="4" t="s">
        <v>51</v>
      </c>
      <c r="H1074" s="4" t="s">
        <v>51</v>
      </c>
      <c r="K1074" s="6">
        <v>0.29999999999999999</v>
      </c>
      <c r="L1074" s="6">
        <v>0.29999999999999999</v>
      </c>
      <c r="M1074" s="6">
        <v>3.3500000000000001</v>
      </c>
      <c r="N1074" s="7">
        <v>4250</v>
      </c>
      <c r="P1074" s="1">
        <v>1</v>
      </c>
      <c r="Q1074" s="2" t="s">
        <v>54</v>
      </c>
      <c r="R1074" s="4" t="s">
        <v>51</v>
      </c>
      <c r="T1074" s="7">
        <v>1211</v>
      </c>
      <c r="U1074" s="8">
        <v>0.17999999999999999</v>
      </c>
      <c r="V1074" s="6">
        <v>46.903700000000001</v>
      </c>
      <c r="W1074" s="7">
        <f>IF(R1074="","",(T1074*(1-U1074)*(1+AE1074))+V1074)</f>
        <v>1337.8297000000002</v>
      </c>
      <c r="Z1074" s="9" t="str">
        <f>IF(S1074="","",(X1074*(1-Y1074)*(1+AE1074)))</f>
        <v/>
      </c>
      <c r="AA1074" s="64">
        <f>IF(Eingabe!G1074="x",libCalc!A1074,IF(Eingabe!H1074="x",libCalc!B1074,IF(Eingabe!I1074="x",libCalc!C1074,"")))</f>
        <v>0.089999999999999997</v>
      </c>
      <c r="AB1074" s="5">
        <f>IF(AA1074="","",AA1074*M1074)</f>
        <v>0.30149999999999999</v>
      </c>
      <c r="AC1074" s="10">
        <f>IF(AA1074="","",N1074*1000/(AA1074*1000000))</f>
        <v>47.222222222222221</v>
      </c>
      <c r="AD1074" s="11">
        <f>IF(AB1074="","",MAX(Z1074,W1074)/AB1074)</f>
        <v>4437.2461028192383</v>
      </c>
      <c r="AE1074" s="8">
        <f ca="1">IF(N1074="","",IF(LOOKUP(YEAR(C1074),Teuerung!$A$4:$A$29,Teuerung!$D$4:$D$29)="",0,LOOKUP(YEAR(C1074),Teuerung!$A$4:$A$29,Teuerung!$D$4:$D$29)))</f>
        <v>0.29999999999999999</v>
      </c>
      <c r="AF1074" s="7">
        <f t="shared" ca="1" si="23"/>
        <v>1337.8297000000002</v>
      </c>
      <c r="AG1074" s="2"/>
      <c r="AH1074" s="1"/>
      <c r="AI1074" s="1"/>
    </row>
    <row r="1075">
      <c r="A1075" s="2"/>
      <c r="B1075" s="2"/>
      <c r="C1075" s="3">
        <v>41603</v>
      </c>
      <c r="D1075" s="1"/>
      <c r="E1075" s="4" t="s">
        <v>51</v>
      </c>
      <c r="H1075" s="4" t="s">
        <v>51</v>
      </c>
      <c r="K1075" s="6">
        <v>0.20000000000000001</v>
      </c>
      <c r="L1075" s="6">
        <v>0.20000000000000001</v>
      </c>
      <c r="M1075" s="6">
        <v>3.3500000000000001</v>
      </c>
      <c r="N1075" s="7">
        <v>300</v>
      </c>
      <c r="P1075" s="1">
        <v>2</v>
      </c>
      <c r="Q1075" s="2" t="s">
        <v>54</v>
      </c>
      <c r="R1075" s="4" t="s">
        <v>51</v>
      </c>
      <c r="T1075" s="7">
        <v>447</v>
      </c>
      <c r="U1075" s="8">
        <v>0.17999999999999999</v>
      </c>
      <c r="V1075" s="6">
        <v>46.903700000000001</v>
      </c>
      <c r="W1075" s="7">
        <f>IF(R1075="","",(T1075*(1-U1075)*(1+AE1075))+V1075)</f>
        <v>523.40570000000002</v>
      </c>
      <c r="Z1075" s="9" t="str">
        <f>IF(S1075="","",(X1075*(1-Y1075)*(1+AE1075)))</f>
        <v/>
      </c>
      <c r="AA1075" s="64">
        <f>IF(Eingabe!G1075="x",libCalc!A1075,IF(Eingabe!H1075="x",libCalc!B1075,IF(Eingabe!I1075="x",libCalc!C1075,"")))</f>
        <v>0.040000000000000008</v>
      </c>
      <c r="AB1075" s="5">
        <f>IF(AA1075="","",AA1075*M1075)</f>
        <v>0.13400000000000004</v>
      </c>
      <c r="AC1075" s="10">
        <f>IF(AA1075="","",N1075*1000/(AA1075*1000000))</f>
        <v>7.4999999999999982</v>
      </c>
      <c r="AD1075" s="11">
        <f>IF(AB1075="","",MAX(Z1075,W1075)/AB1075)</f>
        <v>3906.0126865671632</v>
      </c>
      <c r="AE1075" s="8">
        <f ca="1">IF(N1075="","",IF(LOOKUP(YEAR(C1075),Teuerung!$A$4:$A$29,Teuerung!$D$4:$D$29)="",0,LOOKUP(YEAR(C1075),Teuerung!$A$4:$A$29,Teuerung!$D$4:$D$29)))</f>
        <v>0.29999999999999999</v>
      </c>
      <c r="AF1075" s="7">
        <f t="shared" ca="1" si="23"/>
        <v>1046.8114</v>
      </c>
      <c r="AG1075" s="2"/>
      <c r="AH1075" s="1"/>
      <c r="AI1075" s="1"/>
    </row>
    <row r="1076">
      <c r="A1076" s="2"/>
      <c r="B1076" s="2"/>
      <c r="C1076" s="3">
        <v>41603</v>
      </c>
      <c r="D1076" s="1"/>
      <c r="E1076" s="4" t="s">
        <v>51</v>
      </c>
      <c r="H1076" s="4" t="s">
        <v>51</v>
      </c>
      <c r="K1076" s="6">
        <v>0.20000000000000001</v>
      </c>
      <c r="L1076" s="6">
        <v>0.29999999999999999</v>
      </c>
      <c r="M1076" s="6">
        <v>3.4500000000000002</v>
      </c>
      <c r="N1076" s="7">
        <v>1300</v>
      </c>
      <c r="P1076" s="1">
        <v>1</v>
      </c>
      <c r="Q1076" s="2" t="s">
        <v>54</v>
      </c>
      <c r="R1076" s="4" t="s">
        <v>51</v>
      </c>
      <c r="T1076" s="7">
        <v>583</v>
      </c>
      <c r="U1076" s="8">
        <v>0.17999999999999999</v>
      </c>
      <c r="V1076" s="6">
        <v>46.903700000000001</v>
      </c>
      <c r="W1076" s="7">
        <f>IF(R1076="","",(T1076*(1-U1076)*(1+AE1076))+V1076)</f>
        <v>668.38170000000002</v>
      </c>
      <c r="Z1076" s="9" t="str">
        <f>IF(S1076="","",(X1076*(1-Y1076)*(1+AE1076)))</f>
        <v/>
      </c>
      <c r="AA1076" s="64">
        <f>IF(Eingabe!G1076="x",libCalc!A1076,IF(Eingabe!H1076="x",libCalc!B1076,IF(Eingabe!I1076="x",libCalc!C1076,"")))</f>
        <v>0.059999999999999998</v>
      </c>
      <c r="AB1076" s="5">
        <f>IF(AA1076="","",AA1076*M1076)</f>
        <v>0.20699999999999999</v>
      </c>
      <c r="AC1076" s="10">
        <f>IF(AA1076="","",N1076*1000/(AA1076*1000000))</f>
        <v>21.666666666666668</v>
      </c>
      <c r="AD1076" s="11">
        <f>IF(AB1076="","",MAX(Z1076,W1076)/AB1076)</f>
        <v>3228.8971014492759</v>
      </c>
      <c r="AE1076" s="8">
        <f ca="1">IF(N1076="","",IF(LOOKUP(YEAR(C1076),Teuerung!$A$4:$A$29,Teuerung!$D$4:$D$29)="",0,LOOKUP(YEAR(C1076),Teuerung!$A$4:$A$29,Teuerung!$D$4:$D$29)))</f>
        <v>0.29999999999999999</v>
      </c>
      <c r="AF1076" s="7">
        <f t="shared" ca="1" si="23"/>
        <v>668.38170000000002</v>
      </c>
      <c r="AG1076" s="2"/>
      <c r="AH1076" s="1"/>
      <c r="AI1076" s="1"/>
    </row>
    <row r="1077">
      <c r="A1077" s="2"/>
      <c r="B1077" s="2"/>
      <c r="C1077" s="3">
        <v>41603</v>
      </c>
      <c r="D1077" s="1"/>
      <c r="E1077" s="4" t="s">
        <v>51</v>
      </c>
      <c r="H1077" s="4" t="s">
        <v>51</v>
      </c>
      <c r="K1077" s="6">
        <v>0.25</v>
      </c>
      <c r="L1077" s="6">
        <v>0.25</v>
      </c>
      <c r="M1077" s="6">
        <v>3.3500000000000001</v>
      </c>
      <c r="N1077" s="7">
        <v>1500</v>
      </c>
      <c r="P1077" s="1">
        <v>1</v>
      </c>
      <c r="Q1077" s="2" t="s">
        <v>54</v>
      </c>
      <c r="R1077" s="4" t="s">
        <v>51</v>
      </c>
      <c r="T1077" s="7">
        <v>677</v>
      </c>
      <c r="U1077" s="8">
        <v>0.17999999999999999</v>
      </c>
      <c r="V1077" s="6">
        <v>46.903700000000001</v>
      </c>
      <c r="W1077" s="7">
        <f>IF(R1077="","",(T1077*(1-U1077)*(1+AE1077))+V1077)</f>
        <v>768.58569999999997</v>
      </c>
      <c r="Z1077" s="9" t="str">
        <f>IF(S1077="","",(X1077*(1-Y1077)*(1+AE1077)))</f>
        <v/>
      </c>
      <c r="AA1077" s="64">
        <f>IF(Eingabe!G1077="x",libCalc!A1077,IF(Eingabe!H1077="x",libCalc!B1077,IF(Eingabe!I1077="x",libCalc!C1077,"")))</f>
        <v>0.0625</v>
      </c>
      <c r="AB1077" s="5">
        <f>IF(AA1077="","",AA1077*M1077)</f>
        <v>0.20937500000000001</v>
      </c>
      <c r="AC1077" s="10">
        <f>IF(AA1077="","",N1077*1000/(AA1077*1000000))</f>
        <v>24</v>
      </c>
      <c r="AD1077" s="11">
        <f>IF(AB1077="","",MAX(Z1077,W1077)/AB1077)</f>
        <v>3670.8570746268656</v>
      </c>
      <c r="AE1077" s="8">
        <f ca="1">IF(N1077="","",IF(LOOKUP(YEAR(C1077),Teuerung!$A$4:$A$29,Teuerung!$D$4:$D$29)="",0,LOOKUP(YEAR(C1077),Teuerung!$A$4:$A$29,Teuerung!$D$4:$D$29)))</f>
        <v>0.29999999999999999</v>
      </c>
      <c r="AF1077" s="7">
        <f t="shared" ca="1" si="23"/>
        <v>768.58569999999997</v>
      </c>
      <c r="AG1077" s="2"/>
      <c r="AH1077" s="1"/>
      <c r="AI1077" s="1"/>
    </row>
    <row r="1078">
      <c r="A1078" s="2"/>
      <c r="B1078" s="2"/>
      <c r="C1078" s="3">
        <v>41603</v>
      </c>
      <c r="D1078" s="1"/>
      <c r="E1078" s="4" t="s">
        <v>51</v>
      </c>
      <c r="H1078" s="4" t="s">
        <v>51</v>
      </c>
      <c r="K1078" s="6">
        <v>0.29999999999999999</v>
      </c>
      <c r="L1078" s="6">
        <v>0.29999999999999999</v>
      </c>
      <c r="M1078" s="6">
        <v>3.3500000000000001</v>
      </c>
      <c r="N1078" s="7">
        <v>2000</v>
      </c>
      <c r="P1078" s="1">
        <v>2</v>
      </c>
      <c r="Q1078" s="2" t="s">
        <v>54</v>
      </c>
      <c r="R1078" s="4" t="s">
        <v>51</v>
      </c>
      <c r="T1078" s="7">
        <v>603</v>
      </c>
      <c r="U1078" s="8">
        <v>0.17999999999999999</v>
      </c>
      <c r="V1078" s="6">
        <v>46.903700000000001</v>
      </c>
      <c r="W1078" s="7">
        <f>IF(R1078="","",(T1078*(1-U1078)*(1+AE1078))+V1078)</f>
        <v>689.70170000000007</v>
      </c>
      <c r="Z1078" s="9" t="str">
        <f>IF(S1078="","",(X1078*(1-Y1078)*(1+AE1078)))</f>
        <v/>
      </c>
      <c r="AA1078" s="64">
        <f>IF(Eingabe!G1078="x",libCalc!A1078,IF(Eingabe!H1078="x",libCalc!B1078,IF(Eingabe!I1078="x",libCalc!C1078,"")))</f>
        <v>0.089999999999999997</v>
      </c>
      <c r="AB1078" s="5">
        <f>IF(AA1078="","",AA1078*M1078)</f>
        <v>0.30149999999999999</v>
      </c>
      <c r="AC1078" s="10">
        <f>IF(AA1078="","",N1078*1000/(AA1078*1000000))</f>
        <v>22.222222222222221</v>
      </c>
      <c r="AD1078" s="11">
        <f>IF(AB1078="","",MAX(Z1078,W1078)/AB1078)</f>
        <v>2287.567827529022</v>
      </c>
      <c r="AE1078" s="8">
        <f ca="1">IF(N1078="","",IF(LOOKUP(YEAR(C1078),Teuerung!$A$4:$A$29,Teuerung!$D$4:$D$29)="",0,LOOKUP(YEAR(C1078),Teuerung!$A$4:$A$29,Teuerung!$D$4:$D$29)))</f>
        <v>0.29999999999999999</v>
      </c>
      <c r="AF1078" s="7">
        <f t="shared" ca="1" si="23"/>
        <v>1379.4034000000001</v>
      </c>
      <c r="AG1078" s="2"/>
      <c r="AH1078" s="1"/>
      <c r="AI1078" s="1"/>
    </row>
    <row r="1079">
      <c r="A1079" s="2"/>
      <c r="B1079" s="2"/>
      <c r="C1079" s="3">
        <v>41603</v>
      </c>
      <c r="D1079" s="1"/>
      <c r="E1079" s="4" t="s">
        <v>51</v>
      </c>
      <c r="H1079" s="4" t="s">
        <v>51</v>
      </c>
      <c r="K1079" s="6">
        <v>0.29999999999999999</v>
      </c>
      <c r="L1079" s="6">
        <v>0.29999999999999999</v>
      </c>
      <c r="M1079" s="6">
        <v>3</v>
      </c>
      <c r="N1079" s="7">
        <v>2400</v>
      </c>
      <c r="P1079" s="1">
        <v>2</v>
      </c>
      <c r="Q1079" s="2" t="s">
        <v>54</v>
      </c>
      <c r="R1079" s="4" t="s">
        <v>51</v>
      </c>
      <c r="T1079" s="7">
        <v>566</v>
      </c>
      <c r="U1079" s="8">
        <v>0.17999999999999999</v>
      </c>
      <c r="V1079" s="6">
        <v>46.903700000000001</v>
      </c>
      <c r="W1079" s="7">
        <f>IF(R1079="","",(T1079*(1-U1079)*(1+AE1079))+V1079)</f>
        <v>650.25970000000007</v>
      </c>
      <c r="Z1079" s="9" t="str">
        <f>IF(S1079="","",(X1079*(1-Y1079)*(1+AE1079)))</f>
        <v/>
      </c>
      <c r="AA1079" s="64">
        <f>IF(Eingabe!G1079="x",libCalc!A1079,IF(Eingabe!H1079="x",libCalc!B1079,IF(Eingabe!I1079="x",libCalc!C1079,"")))</f>
        <v>0.089999999999999997</v>
      </c>
      <c r="AB1079" s="5">
        <f>IF(AA1079="","",AA1079*M1079)</f>
        <v>0.27000000000000002</v>
      </c>
      <c r="AC1079" s="10">
        <f>IF(AA1079="","",N1079*1000/(AA1079*1000000))</f>
        <v>26.666666666666668</v>
      </c>
      <c r="AD1079" s="11">
        <f>IF(AB1079="","",MAX(Z1079,W1079)/AB1079)</f>
        <v>2408.3692592592593</v>
      </c>
      <c r="AE1079" s="8">
        <f ca="1">IF(N1079="","",IF(LOOKUP(YEAR(C1079),Teuerung!$A$4:$A$29,Teuerung!$D$4:$D$29)="",0,LOOKUP(YEAR(C1079),Teuerung!$A$4:$A$29,Teuerung!$D$4:$D$29)))</f>
        <v>0.29999999999999999</v>
      </c>
      <c r="AF1079" s="7">
        <f t="shared" ca="1" si="23"/>
        <v>1300.5194000000001</v>
      </c>
      <c r="AG1079" s="2"/>
      <c r="AH1079" s="1"/>
      <c r="AI1079" s="1"/>
    </row>
    <row r="1080">
      <c r="A1080" s="2"/>
      <c r="B1080" s="2"/>
      <c r="C1080" s="3">
        <v>41603</v>
      </c>
      <c r="D1080" s="1"/>
      <c r="E1080" s="4" t="s">
        <v>51</v>
      </c>
      <c r="H1080" s="4" t="s">
        <v>51</v>
      </c>
      <c r="K1080" s="6">
        <v>0.29999999999999999</v>
      </c>
      <c r="L1080" s="6">
        <v>0.29999999999999999</v>
      </c>
      <c r="M1080" s="6">
        <v>3.3999999999999999</v>
      </c>
      <c r="N1080" s="7">
        <v>2500</v>
      </c>
      <c r="P1080" s="1">
        <v>1</v>
      </c>
      <c r="Q1080" s="2" t="s">
        <v>54</v>
      </c>
      <c r="R1080" s="4" t="s">
        <v>51</v>
      </c>
      <c r="T1080" s="7">
        <v>710</v>
      </c>
      <c r="U1080" s="8">
        <v>0.17999999999999999</v>
      </c>
      <c r="V1080" s="6">
        <v>46.903700000000001</v>
      </c>
      <c r="W1080" s="7">
        <f>IF(R1080="","",(T1080*(1-U1080)*(1+AE1080))+V1080)</f>
        <v>803.76370000000009</v>
      </c>
      <c r="Z1080" s="9" t="str">
        <f>IF(S1080="","",(X1080*(1-Y1080)*(1+AE1080)))</f>
        <v/>
      </c>
      <c r="AA1080" s="64">
        <f>IF(Eingabe!G1080="x",libCalc!A1080,IF(Eingabe!H1080="x",libCalc!B1080,IF(Eingabe!I1080="x",libCalc!C1080,"")))</f>
        <v>0.089999999999999997</v>
      </c>
      <c r="AB1080" s="5">
        <f>IF(AA1080="","",AA1080*M1080)</f>
        <v>0.30599999999999999</v>
      </c>
      <c r="AC1080" s="10">
        <f>IF(AA1080="","",N1080*1000/(AA1080*1000000))</f>
        <v>27.777777777777779</v>
      </c>
      <c r="AD1080" s="11">
        <f>IF(AB1080="","",MAX(Z1080,W1080)/AB1080)</f>
        <v>2626.678758169935</v>
      </c>
      <c r="AE1080" s="8">
        <f ca="1">IF(N1080="","",IF(LOOKUP(YEAR(C1080),Teuerung!$A$4:$A$29,Teuerung!$D$4:$D$29)="",0,LOOKUP(YEAR(C1080),Teuerung!$A$4:$A$29,Teuerung!$D$4:$D$29)))</f>
        <v>0.29999999999999999</v>
      </c>
      <c r="AF1080" s="7">
        <f t="shared" ca="1" si="23"/>
        <v>803.76370000000009</v>
      </c>
      <c r="AG1080" s="2"/>
      <c r="AH1080" s="1"/>
      <c r="AI1080" s="1"/>
    </row>
    <row r="1081">
      <c r="A1081" s="2"/>
      <c r="B1081" s="2"/>
      <c r="C1081" s="3">
        <v>41603</v>
      </c>
      <c r="D1081" s="1"/>
      <c r="E1081" s="4" t="s">
        <v>51</v>
      </c>
      <c r="H1081" s="4" t="s">
        <v>51</v>
      </c>
      <c r="K1081" s="6">
        <v>0.29999999999999999</v>
      </c>
      <c r="L1081" s="6">
        <v>0.29999999999999999</v>
      </c>
      <c r="M1081" s="6">
        <v>3.3999999999999999</v>
      </c>
      <c r="N1081" s="7">
        <v>1500</v>
      </c>
      <c r="P1081" s="1">
        <v>2</v>
      </c>
      <c r="Q1081" s="2" t="s">
        <v>54</v>
      </c>
      <c r="R1081" s="4" t="s">
        <v>51</v>
      </c>
      <c r="T1081" s="7">
        <v>560</v>
      </c>
      <c r="U1081" s="8">
        <v>0.17999999999999999</v>
      </c>
      <c r="V1081" s="6">
        <v>46.903700000000001</v>
      </c>
      <c r="W1081" s="7">
        <f>IF(R1081="","",(T1081*(1-U1081)*(1+AE1081))+V1081)</f>
        <v>643.86369999999999</v>
      </c>
      <c r="Z1081" s="9" t="str">
        <f>IF(S1081="","",(X1081*(1-Y1081)*(1+AE1081)))</f>
        <v/>
      </c>
      <c r="AA1081" s="64">
        <f>IF(Eingabe!G1081="x",libCalc!A1081,IF(Eingabe!H1081="x",libCalc!B1081,IF(Eingabe!I1081="x",libCalc!C1081,"")))</f>
        <v>0.089999999999999997</v>
      </c>
      <c r="AB1081" s="5">
        <f>IF(AA1081="","",AA1081*M1081)</f>
        <v>0.30599999999999999</v>
      </c>
      <c r="AC1081" s="10">
        <f>IF(AA1081="","",N1081*1000/(AA1081*1000000))</f>
        <v>16.666666666666668</v>
      </c>
      <c r="AD1081" s="11">
        <f>IF(AB1081="","",MAX(Z1081,W1081)/AB1081)</f>
        <v>2104.1297385620915</v>
      </c>
      <c r="AE1081" s="8">
        <f ca="1">IF(N1081="","",IF(LOOKUP(YEAR(C1081),Teuerung!$A$4:$A$29,Teuerung!$D$4:$D$29)="",0,LOOKUP(YEAR(C1081),Teuerung!$A$4:$A$29,Teuerung!$D$4:$D$29)))</f>
        <v>0.29999999999999999</v>
      </c>
      <c r="AF1081" s="7">
        <f t="shared" ca="1" si="23"/>
        <v>1287.7274</v>
      </c>
      <c r="AG1081" s="2"/>
      <c r="AH1081" s="1"/>
      <c r="AI1081" s="1"/>
    </row>
    <row r="1082">
      <c r="A1082" s="2"/>
      <c r="B1082" s="2"/>
      <c r="C1082" s="3">
        <v>41603</v>
      </c>
      <c r="D1082" s="1"/>
      <c r="E1082" s="4" t="s">
        <v>51</v>
      </c>
      <c r="H1082" s="4" t="s">
        <v>51</v>
      </c>
      <c r="K1082" s="6">
        <v>0.29999999999999999</v>
      </c>
      <c r="L1082" s="6">
        <v>0.29999999999999999</v>
      </c>
      <c r="M1082" s="6">
        <v>3.3999999999999999</v>
      </c>
      <c r="N1082" s="7">
        <v>2200</v>
      </c>
      <c r="P1082" s="1">
        <v>1</v>
      </c>
      <c r="Q1082" s="2" t="s">
        <v>54</v>
      </c>
      <c r="R1082" s="4" t="s">
        <v>51</v>
      </c>
      <c r="T1082" s="7">
        <v>680</v>
      </c>
      <c r="U1082" s="8">
        <v>0.17999999999999999</v>
      </c>
      <c r="V1082" s="6">
        <v>46.903700000000001</v>
      </c>
      <c r="W1082" s="7">
        <f>IF(R1082="","",(T1082*(1-U1082)*(1+AE1082))+V1082)</f>
        <v>771.78370000000007</v>
      </c>
      <c r="Z1082" s="9" t="str">
        <f>IF(S1082="","",(X1082*(1-Y1082)*(1+AE1082)))</f>
        <v/>
      </c>
      <c r="AA1082" s="64">
        <f>IF(Eingabe!G1082="x",libCalc!A1082,IF(Eingabe!H1082="x",libCalc!B1082,IF(Eingabe!I1082="x",libCalc!C1082,"")))</f>
        <v>0.089999999999999997</v>
      </c>
      <c r="AB1082" s="5">
        <f>IF(AA1082="","",AA1082*M1082)</f>
        <v>0.30599999999999999</v>
      </c>
      <c r="AC1082" s="10">
        <f>IF(AA1082="","",N1082*1000/(AA1082*1000000))</f>
        <v>24.444444444444443</v>
      </c>
      <c r="AD1082" s="11">
        <f>IF(AB1082="","",MAX(Z1082,W1082)/AB1082)</f>
        <v>2522.1689542483664</v>
      </c>
      <c r="AE1082" s="8">
        <f ca="1">IF(N1082="","",IF(LOOKUP(YEAR(C1082),Teuerung!$A$4:$A$29,Teuerung!$D$4:$D$29)="",0,LOOKUP(YEAR(C1082),Teuerung!$A$4:$A$29,Teuerung!$D$4:$D$29)))</f>
        <v>0.29999999999999999</v>
      </c>
      <c r="AF1082" s="7">
        <f t="shared" ca="1" si="23"/>
        <v>771.78370000000007</v>
      </c>
      <c r="AG1082" s="2"/>
      <c r="AH1082" s="1"/>
      <c r="AI1082" s="1"/>
    </row>
    <row r="1083">
      <c r="A1083" s="2"/>
      <c r="B1083" s="2"/>
      <c r="C1083" s="3">
        <v>41603</v>
      </c>
      <c r="D1083" s="1"/>
      <c r="E1083" s="4" t="s">
        <v>51</v>
      </c>
      <c r="H1083" s="4" t="s">
        <v>51</v>
      </c>
      <c r="K1083" s="6">
        <v>0.29999999999999999</v>
      </c>
      <c r="L1083" s="6">
        <v>0.29999999999999999</v>
      </c>
      <c r="M1083" s="6">
        <v>3.3999999999999999</v>
      </c>
      <c r="N1083" s="7">
        <v>2400</v>
      </c>
      <c r="P1083" s="1">
        <v>1</v>
      </c>
      <c r="Q1083" s="2" t="s">
        <v>54</v>
      </c>
      <c r="R1083" s="4" t="s">
        <v>51</v>
      </c>
      <c r="T1083" s="7">
        <v>656</v>
      </c>
      <c r="U1083" s="8">
        <v>0.17999999999999999</v>
      </c>
      <c r="V1083" s="6">
        <v>46.903700000000001</v>
      </c>
      <c r="W1083" s="7">
        <f>IF(R1083="","",(T1083*(1-U1083)*(1+AE1083))+V1083)</f>
        <v>746.19970000000012</v>
      </c>
      <c r="Z1083" s="9" t="str">
        <f>IF(S1083="","",(X1083*(1-Y1083)*(1+AE1083)))</f>
        <v/>
      </c>
      <c r="AA1083" s="64">
        <f>IF(Eingabe!G1083="x",libCalc!A1083,IF(Eingabe!H1083="x",libCalc!B1083,IF(Eingabe!I1083="x",libCalc!C1083,"")))</f>
        <v>0.089999999999999997</v>
      </c>
      <c r="AB1083" s="5">
        <f>IF(AA1083="","",AA1083*M1083)</f>
        <v>0.30599999999999999</v>
      </c>
      <c r="AC1083" s="10">
        <f>IF(AA1083="","",N1083*1000/(AA1083*1000000))</f>
        <v>26.666666666666668</v>
      </c>
      <c r="AD1083" s="11">
        <f>IF(AB1083="","",MAX(Z1083,W1083)/AB1083)</f>
        <v>2438.5611111111116</v>
      </c>
      <c r="AE1083" s="8">
        <f ca="1">IF(N1083="","",IF(LOOKUP(YEAR(C1083),Teuerung!$A$4:$A$29,Teuerung!$D$4:$D$29)="",0,LOOKUP(YEAR(C1083),Teuerung!$A$4:$A$29,Teuerung!$D$4:$D$29)))</f>
        <v>0.29999999999999999</v>
      </c>
      <c r="AF1083" s="7">
        <f t="shared" ca="1" si="23"/>
        <v>746.19970000000012</v>
      </c>
      <c r="AG1083" s="2"/>
      <c r="AH1083" s="1"/>
      <c r="AI1083" s="1"/>
    </row>
    <row r="1084">
      <c r="A1084" s="2"/>
      <c r="B1084" s="2"/>
      <c r="C1084" s="3">
        <v>41603</v>
      </c>
      <c r="D1084" s="1"/>
      <c r="E1084" s="4" t="s">
        <v>51</v>
      </c>
      <c r="H1084" s="4" t="s">
        <v>51</v>
      </c>
      <c r="K1084" s="6">
        <v>0.29999999999999999</v>
      </c>
      <c r="L1084" s="6">
        <v>0.29999999999999999</v>
      </c>
      <c r="M1084" s="6">
        <v>3.2999999999999998</v>
      </c>
      <c r="N1084" s="7">
        <v>1100</v>
      </c>
      <c r="P1084" s="1">
        <v>4</v>
      </c>
      <c r="Q1084" s="2" t="s">
        <v>54</v>
      </c>
      <c r="R1084" s="4" t="s">
        <v>51</v>
      </c>
      <c r="T1084" s="7">
        <v>527</v>
      </c>
      <c r="U1084" s="8">
        <v>0.17999999999999999</v>
      </c>
      <c r="V1084" s="6">
        <v>46.903700000000001</v>
      </c>
      <c r="W1084" s="7">
        <f>IF(R1084="","",(T1084*(1-U1084)*(1+AE1084))+V1084)</f>
        <v>608.6857</v>
      </c>
      <c r="Z1084" s="9" t="str">
        <f>IF(S1084="","",(X1084*(1-Y1084)*(1+AE1084)))</f>
        <v/>
      </c>
      <c r="AA1084" s="64">
        <f>IF(Eingabe!G1084="x",libCalc!A1084,IF(Eingabe!H1084="x",libCalc!B1084,IF(Eingabe!I1084="x",libCalc!C1084,"")))</f>
        <v>0.089999999999999997</v>
      </c>
      <c r="AB1084" s="5">
        <f>IF(AA1084="","",AA1084*M1084)</f>
        <v>0.29699999999999999</v>
      </c>
      <c r="AC1084" s="10">
        <f>IF(AA1084="","",N1084*1000/(AA1084*1000000))</f>
        <v>12.222222222222221</v>
      </c>
      <c r="AD1084" s="11">
        <f>IF(AB1084="","",MAX(Z1084,W1084)/AB1084)</f>
        <v>2049.4468013468013</v>
      </c>
      <c r="AE1084" s="8">
        <f ca="1">IF(N1084="","",IF(LOOKUP(YEAR(C1084),Teuerung!$A$4:$A$29,Teuerung!$D$4:$D$29)="",0,LOOKUP(YEAR(C1084),Teuerung!$A$4:$A$29,Teuerung!$D$4:$D$29)))</f>
        <v>0.29999999999999999</v>
      </c>
      <c r="AF1084" s="7">
        <f t="shared" ca="1" si="23"/>
        <v>2434.7428</v>
      </c>
      <c r="AG1084" s="2"/>
      <c r="AH1084" s="1"/>
      <c r="AI1084" s="1"/>
    </row>
    <row r="1085">
      <c r="A1085" s="2"/>
      <c r="B1085" s="2"/>
      <c r="C1085" s="3">
        <v>41603</v>
      </c>
      <c r="D1085" s="1"/>
      <c r="E1085" s="4" t="s">
        <v>51</v>
      </c>
      <c r="H1085" s="4" t="s">
        <v>51</v>
      </c>
      <c r="K1085" s="6">
        <v>0.17999999999999999</v>
      </c>
      <c r="L1085" s="6">
        <v>0.41999999999999998</v>
      </c>
      <c r="M1085" s="6">
        <v>3.2999999999999998</v>
      </c>
      <c r="N1085" s="7">
        <v>300</v>
      </c>
      <c r="P1085" s="1">
        <v>1</v>
      </c>
      <c r="Q1085" s="2" t="s">
        <v>54</v>
      </c>
      <c r="R1085" s="4" t="s">
        <v>51</v>
      </c>
      <c r="T1085" s="7">
        <v>617</v>
      </c>
      <c r="U1085" s="8">
        <v>0.17999999999999999</v>
      </c>
      <c r="V1085" s="6">
        <v>46.903700000000001</v>
      </c>
      <c r="W1085" s="7">
        <f>IF(R1085="","",(T1085*(1-U1085)*(1+AE1085))+V1085)</f>
        <v>704.62570000000005</v>
      </c>
      <c r="Z1085" s="9" t="str">
        <f>IF(S1085="","",(X1085*(1-Y1085)*(1+AE1085)))</f>
        <v/>
      </c>
      <c r="AA1085" s="64">
        <f>IF(Eingabe!G1085="x",libCalc!A1085,IF(Eingabe!H1085="x",libCalc!B1085,IF(Eingabe!I1085="x",libCalc!C1085,"")))</f>
        <v>0.075600000000000001</v>
      </c>
      <c r="AB1085" s="5">
        <f>IF(AA1085="","",AA1085*M1085)</f>
        <v>0.24947999999999998</v>
      </c>
      <c r="AC1085" s="10">
        <f>IF(AA1085="","",N1085*1000/(AA1085*1000000))</f>
        <v>3.9682539682539684</v>
      </c>
      <c r="AD1085" s="11">
        <f>IF(AB1085="","",MAX(Z1085,W1085)/AB1085)</f>
        <v>2824.377505210839</v>
      </c>
      <c r="AE1085" s="8">
        <f ca="1">IF(N1085="","",IF(LOOKUP(YEAR(C1085),Teuerung!$A$4:$A$29,Teuerung!$D$4:$D$29)="",0,LOOKUP(YEAR(C1085),Teuerung!$A$4:$A$29,Teuerung!$D$4:$D$29)))</f>
        <v>0.29999999999999999</v>
      </c>
      <c r="AF1085" s="7">
        <f t="shared" ca="1" si="23"/>
        <v>704.62570000000005</v>
      </c>
      <c r="AG1085" s="2"/>
      <c r="AH1085" s="1"/>
      <c r="AI1085" s="1"/>
    </row>
    <row r="1086">
      <c r="A1086" s="2"/>
      <c r="B1086" s="2"/>
      <c r="C1086" s="3">
        <v>41603</v>
      </c>
      <c r="D1086" s="1"/>
      <c r="E1086" s="4" t="s">
        <v>51</v>
      </c>
      <c r="H1086" s="4" t="s">
        <v>51</v>
      </c>
      <c r="K1086" s="6">
        <v>0.29999999999999999</v>
      </c>
      <c r="L1086" s="6">
        <v>0.29999999999999999</v>
      </c>
      <c r="M1086" s="6">
        <v>3</v>
      </c>
      <c r="N1086" s="7">
        <v>2600</v>
      </c>
      <c r="P1086" s="1">
        <v>2</v>
      </c>
      <c r="Q1086" s="2" t="s">
        <v>54</v>
      </c>
      <c r="R1086" s="4" t="s">
        <v>51</v>
      </c>
      <c r="T1086" s="7">
        <v>594</v>
      </c>
      <c r="U1086" s="8">
        <v>0.17999999999999999</v>
      </c>
      <c r="V1086" s="6">
        <v>46.903700000000001</v>
      </c>
      <c r="W1086" s="7">
        <f>IF(R1086="","",(T1086*(1-U1086)*(1+AE1086))+V1086)</f>
        <v>680.10770000000002</v>
      </c>
      <c r="Z1086" s="9" t="str">
        <f>IF(S1086="","",(X1086*(1-Y1086)*(1+AE1086)))</f>
        <v/>
      </c>
      <c r="AA1086" s="64">
        <f>IF(Eingabe!G1086="x",libCalc!A1086,IF(Eingabe!H1086="x",libCalc!B1086,IF(Eingabe!I1086="x",libCalc!C1086,"")))</f>
        <v>0.089999999999999997</v>
      </c>
      <c r="AB1086" s="5">
        <f>IF(AA1086="","",AA1086*M1086)</f>
        <v>0.27000000000000002</v>
      </c>
      <c r="AC1086" s="10">
        <f>IF(AA1086="","",N1086*1000/(AA1086*1000000))</f>
        <v>28.888888888888889</v>
      </c>
      <c r="AD1086" s="11">
        <f>IF(AB1086="","",MAX(Z1086,W1086)/AB1086)</f>
        <v>2518.9174074074072</v>
      </c>
      <c r="AE1086" s="8">
        <f ca="1">IF(N1086="","",IF(LOOKUP(YEAR(C1086),Teuerung!$A$4:$A$29,Teuerung!$D$4:$D$29)="",0,LOOKUP(YEAR(C1086),Teuerung!$A$4:$A$29,Teuerung!$D$4:$D$29)))</f>
        <v>0.29999999999999999</v>
      </c>
      <c r="AF1086" s="7">
        <f t="shared" ca="1" si="23"/>
        <v>1360.2154</v>
      </c>
      <c r="AG1086" s="2"/>
      <c r="AH1086" s="1"/>
      <c r="AI1086" s="1"/>
    </row>
    <row r="1087">
      <c r="A1087" s="2"/>
      <c r="B1087" s="2"/>
      <c r="C1087" s="3">
        <v>41603</v>
      </c>
      <c r="D1087" s="1"/>
      <c r="E1087" s="4" t="s">
        <v>51</v>
      </c>
      <c r="H1087" s="4" t="s">
        <v>51</v>
      </c>
      <c r="K1087" s="6">
        <v>0.29999999999999999</v>
      </c>
      <c r="L1087" s="6">
        <v>0.29999999999999999</v>
      </c>
      <c r="M1087" s="6">
        <v>3.3999999999999999</v>
      </c>
      <c r="N1087" s="7">
        <v>1500</v>
      </c>
      <c r="P1087" s="1">
        <v>2</v>
      </c>
      <c r="Q1087" s="2" t="s">
        <v>54</v>
      </c>
      <c r="R1087" s="4" t="s">
        <v>51</v>
      </c>
      <c r="T1087" s="7">
        <v>560</v>
      </c>
      <c r="U1087" s="8">
        <v>0.17999999999999999</v>
      </c>
      <c r="V1087" s="6">
        <v>46.903700000000001</v>
      </c>
      <c r="W1087" s="7">
        <f>IF(R1087="","",(T1087*(1-U1087)*(1+AE1087))+V1087)</f>
        <v>643.86369999999999</v>
      </c>
      <c r="Z1087" s="9" t="str">
        <f>IF(S1087="","",(X1087*(1-Y1087)*(1+AE1087)))</f>
        <v/>
      </c>
      <c r="AA1087" s="64">
        <f>IF(Eingabe!G1087="x",libCalc!A1087,IF(Eingabe!H1087="x",libCalc!B1087,IF(Eingabe!I1087="x",libCalc!C1087,"")))</f>
        <v>0.089999999999999997</v>
      </c>
      <c r="AB1087" s="5">
        <f>IF(AA1087="","",AA1087*M1087)</f>
        <v>0.30599999999999999</v>
      </c>
      <c r="AC1087" s="10">
        <f>IF(AA1087="","",N1087*1000/(AA1087*1000000))</f>
        <v>16.666666666666668</v>
      </c>
      <c r="AD1087" s="11">
        <f>IF(AB1087="","",MAX(Z1087,W1087)/AB1087)</f>
        <v>2104.1297385620915</v>
      </c>
      <c r="AE1087" s="8">
        <f ca="1">IF(N1087="","",IF(LOOKUP(YEAR(C1087),Teuerung!$A$4:$A$29,Teuerung!$D$4:$D$29)="",0,LOOKUP(YEAR(C1087),Teuerung!$A$4:$A$29,Teuerung!$D$4:$D$29)))</f>
        <v>0.29999999999999999</v>
      </c>
      <c r="AF1087" s="7">
        <f t="shared" ca="1" si="23"/>
        <v>1287.7274</v>
      </c>
      <c r="AG1087" s="2"/>
      <c r="AH1087" s="1"/>
      <c r="AI1087" s="1"/>
    </row>
    <row r="1088">
      <c r="A1088" s="2"/>
      <c r="B1088" s="2"/>
      <c r="C1088" s="3">
        <v>41603</v>
      </c>
      <c r="D1088" s="1"/>
      <c r="E1088" s="4" t="s">
        <v>51</v>
      </c>
      <c r="H1088" s="4" t="s">
        <v>51</v>
      </c>
      <c r="K1088" s="6">
        <v>0.29999999999999999</v>
      </c>
      <c r="L1088" s="6">
        <v>0.29999999999999999</v>
      </c>
      <c r="M1088" s="6">
        <v>3.3999999999999999</v>
      </c>
      <c r="N1088" s="7">
        <v>1750</v>
      </c>
      <c r="P1088" s="1">
        <v>1</v>
      </c>
      <c r="Q1088" s="2" t="s">
        <v>54</v>
      </c>
      <c r="R1088" s="4" t="s">
        <v>51</v>
      </c>
      <c r="T1088" s="7">
        <v>610</v>
      </c>
      <c r="U1088" s="8">
        <v>0.17999999999999999</v>
      </c>
      <c r="V1088" s="6">
        <v>46.903700000000001</v>
      </c>
      <c r="W1088" s="7">
        <f>IF(R1088="","",(T1088*(1-U1088)*(1+AE1088))+V1088)</f>
        <v>697.16370000000006</v>
      </c>
      <c r="Z1088" s="9" t="str">
        <f>IF(S1088="","",(X1088*(1-Y1088)*(1+AE1088)))</f>
        <v/>
      </c>
      <c r="AA1088" s="64">
        <f>IF(Eingabe!G1088="x",libCalc!A1088,IF(Eingabe!H1088="x",libCalc!B1088,IF(Eingabe!I1088="x",libCalc!C1088,"")))</f>
        <v>0.089999999999999997</v>
      </c>
      <c r="AB1088" s="5">
        <f>IF(AA1088="","",AA1088*M1088)</f>
        <v>0.30599999999999999</v>
      </c>
      <c r="AC1088" s="10">
        <f>IF(AA1088="","",N1088*1000/(AA1088*1000000))</f>
        <v>19.444444444444443</v>
      </c>
      <c r="AD1088" s="11">
        <f>IF(AB1088="","",MAX(Z1088,W1088)/AB1088)</f>
        <v>2278.3127450980396</v>
      </c>
      <c r="AE1088" s="8">
        <f ca="1">IF(N1088="","",IF(LOOKUP(YEAR(C1088),Teuerung!$A$4:$A$29,Teuerung!$D$4:$D$29)="",0,LOOKUP(YEAR(C1088),Teuerung!$A$4:$A$29,Teuerung!$D$4:$D$29)))</f>
        <v>0.29999999999999999</v>
      </c>
      <c r="AF1088" s="7">
        <f t="shared" ca="1" si="23"/>
        <v>697.16370000000006</v>
      </c>
      <c r="AG1088" s="2"/>
      <c r="AH1088" s="1"/>
      <c r="AI1088" s="1"/>
    </row>
    <row r="1089">
      <c r="A1089" s="2"/>
      <c r="B1089" s="2"/>
      <c r="C1089" s="3">
        <v>41603</v>
      </c>
      <c r="D1089" s="1"/>
      <c r="E1089" s="4" t="s">
        <v>51</v>
      </c>
      <c r="H1089" s="4" t="s">
        <v>51</v>
      </c>
      <c r="K1089" s="6">
        <v>0.29999999999999999</v>
      </c>
      <c r="L1089" s="6">
        <v>0.29999999999999999</v>
      </c>
      <c r="M1089" s="6">
        <v>3.3999999999999999</v>
      </c>
      <c r="N1089" s="7">
        <v>4000</v>
      </c>
      <c r="P1089" s="1">
        <v>1</v>
      </c>
      <c r="Q1089" s="2" t="s">
        <v>54</v>
      </c>
      <c r="R1089" s="4" t="s">
        <v>51</v>
      </c>
      <c r="T1089" s="7">
        <v>1312</v>
      </c>
      <c r="U1089" s="8">
        <v>0.17999999999999999</v>
      </c>
      <c r="V1089" s="6">
        <v>46.903700000000001</v>
      </c>
      <c r="W1089" s="7">
        <f>IF(R1089="","",(T1089*(1-U1089)*(1+AE1089))+V1089)</f>
        <v>1445.4957000000004</v>
      </c>
      <c r="Z1089" s="9" t="str">
        <f>IF(S1089="","",(X1089*(1-Y1089)*(1+AE1089)))</f>
        <v/>
      </c>
      <c r="AA1089" s="64">
        <f>IF(Eingabe!G1089="x",libCalc!A1089,IF(Eingabe!H1089="x",libCalc!B1089,IF(Eingabe!I1089="x",libCalc!C1089,"")))</f>
        <v>0.089999999999999997</v>
      </c>
      <c r="AB1089" s="5">
        <f>IF(AA1089="","",AA1089*M1089)</f>
        <v>0.30599999999999999</v>
      </c>
      <c r="AC1089" s="10">
        <f>IF(AA1089="","",N1089*1000/(AA1089*1000000))</f>
        <v>44.444444444444443</v>
      </c>
      <c r="AD1089" s="11">
        <f>IF(AB1089="","",MAX(Z1089,W1089)/AB1089)</f>
        <v>4723.8421568627464</v>
      </c>
      <c r="AE1089" s="8">
        <f ca="1">IF(N1089="","",IF(LOOKUP(YEAR(C1089),Teuerung!$A$4:$A$29,Teuerung!$D$4:$D$29)="",0,LOOKUP(YEAR(C1089),Teuerung!$A$4:$A$29,Teuerung!$D$4:$D$29)))</f>
        <v>0.29999999999999999</v>
      </c>
      <c r="AF1089" s="7">
        <f t="shared" ca="1" si="23"/>
        <v>1445.4957000000004</v>
      </c>
      <c r="AG1089" s="2"/>
      <c r="AH1089" s="1"/>
      <c r="AI1089" s="1"/>
    </row>
    <row r="1090">
      <c r="A1090" s="2"/>
      <c r="B1090" s="2"/>
      <c r="C1090" s="3">
        <v>41603</v>
      </c>
      <c r="D1090" s="1"/>
      <c r="E1090" s="4" t="s">
        <v>51</v>
      </c>
      <c r="H1090" s="4" t="s">
        <v>51</v>
      </c>
      <c r="K1090" s="6">
        <v>0.29999999999999999</v>
      </c>
      <c r="L1090" s="6">
        <v>0.29999999999999999</v>
      </c>
      <c r="M1090" s="6">
        <v>3.3999999999999999</v>
      </c>
      <c r="N1090" s="7">
        <v>1500</v>
      </c>
      <c r="P1090" s="1">
        <v>1</v>
      </c>
      <c r="Q1090" s="2" t="s">
        <v>54</v>
      </c>
      <c r="R1090" s="4" t="s">
        <v>51</v>
      </c>
      <c r="T1090" s="7">
        <v>610</v>
      </c>
      <c r="U1090" s="8">
        <v>0.17999999999999999</v>
      </c>
      <c r="V1090" s="6">
        <v>46.903700000000001</v>
      </c>
      <c r="W1090" s="7">
        <f>IF(R1090="","",(T1090*(1-U1090)*(1+AE1090))+V1090)</f>
        <v>697.16370000000006</v>
      </c>
      <c r="Z1090" s="9" t="str">
        <f>IF(S1090="","",(X1090*(1-Y1090)*(1+AE1090)))</f>
        <v/>
      </c>
      <c r="AA1090" s="64">
        <f>IF(Eingabe!G1090="x",libCalc!A1090,IF(Eingabe!H1090="x",libCalc!B1090,IF(Eingabe!I1090="x",libCalc!C1090,"")))</f>
        <v>0.089999999999999997</v>
      </c>
      <c r="AB1090" s="5">
        <f>IF(AA1090="","",AA1090*M1090)</f>
        <v>0.30599999999999999</v>
      </c>
      <c r="AC1090" s="10">
        <f>IF(AA1090="","",N1090*1000/(AA1090*1000000))</f>
        <v>16.666666666666668</v>
      </c>
      <c r="AD1090" s="11">
        <f>IF(AB1090="","",MAX(Z1090,W1090)/AB1090)</f>
        <v>2278.3127450980396</v>
      </c>
      <c r="AE1090" s="8">
        <f ca="1">IF(N1090="","",IF(LOOKUP(YEAR(C1090),Teuerung!$A$4:$A$29,Teuerung!$D$4:$D$29)="",0,LOOKUP(YEAR(C1090),Teuerung!$A$4:$A$29,Teuerung!$D$4:$D$29)))</f>
        <v>0.29999999999999999</v>
      </c>
      <c r="AF1090" s="7">
        <f t="shared" ca="1" si="23"/>
        <v>697.16370000000006</v>
      </c>
      <c r="AG1090" s="2"/>
      <c r="AH1090" s="1"/>
      <c r="AI1090" s="1"/>
    </row>
    <row r="1091">
      <c r="A1091" s="2"/>
      <c r="B1091" s="2"/>
      <c r="C1091" s="3">
        <v>41603</v>
      </c>
      <c r="D1091" s="1"/>
      <c r="E1091" s="4" t="s">
        <v>51</v>
      </c>
      <c r="H1091" s="4" t="s">
        <v>51</v>
      </c>
      <c r="K1091" s="6">
        <v>0.29999999999999999</v>
      </c>
      <c r="L1091" s="6">
        <v>0.29999999999999999</v>
      </c>
      <c r="M1091" s="6">
        <v>3.3999999999999999</v>
      </c>
      <c r="N1091" s="7">
        <v>2000</v>
      </c>
      <c r="P1091" s="1">
        <v>1</v>
      </c>
      <c r="Q1091" s="2" t="s">
        <v>54</v>
      </c>
      <c r="R1091" s="4" t="s">
        <v>51</v>
      </c>
      <c r="T1091" s="7">
        <v>610</v>
      </c>
      <c r="U1091" s="8">
        <v>0.17999999999999999</v>
      </c>
      <c r="V1091" s="6">
        <v>46.903700000000001</v>
      </c>
      <c r="W1091" s="7">
        <f>IF(R1091="","",(T1091*(1-U1091)*(1+AE1091))+V1091)</f>
        <v>697.16370000000006</v>
      </c>
      <c r="Z1091" s="9" t="str">
        <f>IF(S1091="","",(X1091*(1-Y1091)*(1+AE1091)))</f>
        <v/>
      </c>
      <c r="AA1091" s="64">
        <f>IF(Eingabe!G1091="x",libCalc!A1091,IF(Eingabe!H1091="x",libCalc!B1091,IF(Eingabe!I1091="x",libCalc!C1091,"")))</f>
        <v>0.089999999999999997</v>
      </c>
      <c r="AB1091" s="5">
        <f>IF(AA1091="","",AA1091*M1091)</f>
        <v>0.30599999999999999</v>
      </c>
      <c r="AC1091" s="10">
        <f>IF(AA1091="","",N1091*1000/(AA1091*1000000))</f>
        <v>22.222222222222221</v>
      </c>
      <c r="AD1091" s="11">
        <f>IF(AB1091="","",MAX(Z1091,W1091)/AB1091)</f>
        <v>2278.3127450980396</v>
      </c>
      <c r="AE1091" s="8">
        <f ca="1">IF(N1091="","",IF(LOOKUP(YEAR(C1091),Teuerung!$A$4:$A$29,Teuerung!$D$4:$D$29)="",0,LOOKUP(YEAR(C1091),Teuerung!$A$4:$A$29,Teuerung!$D$4:$D$29)))</f>
        <v>0.29999999999999999</v>
      </c>
      <c r="AF1091" s="7">
        <f t="shared" ca="1" si="23"/>
        <v>697.16370000000006</v>
      </c>
      <c r="AG1091" s="2"/>
      <c r="AH1091" s="1"/>
      <c r="AI1091" s="1"/>
    </row>
    <row r="1092">
      <c r="A1092" s="2"/>
      <c r="B1092" s="2"/>
      <c r="C1092" s="3">
        <v>41603</v>
      </c>
      <c r="D1092" s="1"/>
      <c r="E1092" s="4" t="s">
        <v>51</v>
      </c>
      <c r="H1092" s="4" t="s">
        <v>51</v>
      </c>
      <c r="K1092" s="6">
        <v>0.25</v>
      </c>
      <c r="L1092" s="6">
        <v>0.25</v>
      </c>
      <c r="M1092" s="6">
        <v>3.3999999999999999</v>
      </c>
      <c r="N1092" s="7">
        <v>1500</v>
      </c>
      <c r="P1092" s="1">
        <v>1</v>
      </c>
      <c r="Q1092" s="2" t="s">
        <v>54</v>
      </c>
      <c r="R1092" s="4" t="s">
        <v>51</v>
      </c>
      <c r="T1092" s="7">
        <v>560</v>
      </c>
      <c r="U1092" s="8">
        <v>0.17999999999999999</v>
      </c>
      <c r="V1092" s="6">
        <v>46.903700000000001</v>
      </c>
      <c r="W1092" s="7">
        <f>IF(R1092="","",(T1092*(1-U1092)*(1+AE1092))+V1092)</f>
        <v>643.86369999999999</v>
      </c>
      <c r="Z1092" s="9" t="str">
        <f>IF(S1092="","",(X1092*(1-Y1092)*(1+AE1092)))</f>
        <v/>
      </c>
      <c r="AA1092" s="64">
        <f>IF(Eingabe!G1092="x",libCalc!A1092,IF(Eingabe!H1092="x",libCalc!B1092,IF(Eingabe!I1092="x",libCalc!C1092,"")))</f>
        <v>0.0625</v>
      </c>
      <c r="AB1092" s="5">
        <f>IF(AA1092="","",AA1092*M1092)</f>
        <v>0.21249999999999999</v>
      </c>
      <c r="AC1092" s="10">
        <f>IF(AA1092="","",N1092*1000/(AA1092*1000000))</f>
        <v>24</v>
      </c>
      <c r="AD1092" s="11">
        <f>IF(AB1092="","",MAX(Z1092,W1092)/AB1092)</f>
        <v>3029.9468235294116</v>
      </c>
      <c r="AE1092" s="8">
        <f ca="1">IF(N1092="","",IF(LOOKUP(YEAR(C1092),Teuerung!$A$4:$A$29,Teuerung!$D$4:$D$29)="",0,LOOKUP(YEAR(C1092),Teuerung!$A$4:$A$29,Teuerung!$D$4:$D$29)))</f>
        <v>0.29999999999999999</v>
      </c>
      <c r="AF1092" s="7">
        <f t="shared" ca="1" si="23"/>
        <v>643.86369999999999</v>
      </c>
      <c r="AG1092" s="2"/>
      <c r="AH1092" s="1"/>
      <c r="AI1092" s="1"/>
    </row>
    <row r="1093">
      <c r="A1093" s="2"/>
      <c r="B1093" s="2"/>
      <c r="C1093" s="3">
        <v>41603</v>
      </c>
      <c r="D1093" s="1"/>
      <c r="E1093" s="4" t="s">
        <v>51</v>
      </c>
      <c r="H1093" s="4" t="s">
        <v>51</v>
      </c>
      <c r="K1093" s="6">
        <v>0.29999999999999999</v>
      </c>
      <c r="L1093" s="6">
        <v>0.29999999999999999</v>
      </c>
      <c r="M1093" s="6">
        <v>3.2999999999999998</v>
      </c>
      <c r="N1093" s="7">
        <v>1100</v>
      </c>
      <c r="P1093" s="1">
        <v>2</v>
      </c>
      <c r="Q1093" s="2" t="s">
        <v>54</v>
      </c>
      <c r="R1093" s="4" t="s">
        <v>51</v>
      </c>
      <c r="T1093" s="7">
        <v>552</v>
      </c>
      <c r="U1093" s="8">
        <v>0.17999999999999999</v>
      </c>
      <c r="V1093" s="6">
        <v>46.903700000000001</v>
      </c>
      <c r="W1093" s="7">
        <f>IF(R1093="","",(T1093*(1-U1093)*(1+AE1093))+V1093)</f>
        <v>635.33570000000009</v>
      </c>
      <c r="Z1093" s="9" t="str">
        <f>IF(S1093="","",(X1093*(1-Y1093)*(1+AE1093)))</f>
        <v/>
      </c>
      <c r="AA1093" s="64">
        <f>IF(Eingabe!G1093="x",libCalc!A1093,IF(Eingabe!H1093="x",libCalc!B1093,IF(Eingabe!I1093="x",libCalc!C1093,"")))</f>
        <v>0.089999999999999997</v>
      </c>
      <c r="AB1093" s="5">
        <f>IF(AA1093="","",AA1093*M1093)</f>
        <v>0.29699999999999999</v>
      </c>
      <c r="AC1093" s="10">
        <f>IF(AA1093="","",N1093*1000/(AA1093*1000000))</f>
        <v>12.222222222222221</v>
      </c>
      <c r="AD1093" s="11">
        <f>IF(AB1093="","",MAX(Z1093,W1093)/AB1093)</f>
        <v>2139.1774410774415</v>
      </c>
      <c r="AE1093" s="8">
        <f ca="1">IF(N1093="","",IF(LOOKUP(YEAR(C1093),Teuerung!$A$4:$A$29,Teuerung!$D$4:$D$29)="",0,LOOKUP(YEAR(C1093),Teuerung!$A$4:$A$29,Teuerung!$D$4:$D$29)))</f>
        <v>0.29999999999999999</v>
      </c>
      <c r="AF1093" s="7">
        <f t="shared" ca="1" si="23"/>
        <v>1270.6714000000002</v>
      </c>
      <c r="AG1093" s="2"/>
      <c r="AH1093" s="1"/>
      <c r="AI1093" s="1"/>
    </row>
    <row r="1094">
      <c r="A1094" s="2"/>
      <c r="B1094" s="2"/>
      <c r="C1094" s="3">
        <v>41603</v>
      </c>
      <c r="D1094" s="1"/>
      <c r="E1094" s="4" t="s">
        <v>51</v>
      </c>
      <c r="H1094" s="4" t="s">
        <v>51</v>
      </c>
      <c r="K1094" s="6">
        <v>0.29999999999999999</v>
      </c>
      <c r="L1094" s="6">
        <v>0.29999999999999999</v>
      </c>
      <c r="M1094" s="6">
        <v>2.6499999999999999</v>
      </c>
      <c r="N1094" s="7">
        <v>2000</v>
      </c>
      <c r="P1094" s="1">
        <v>1</v>
      </c>
      <c r="Q1094" s="2" t="s">
        <v>54</v>
      </c>
      <c r="R1094" s="4" t="s">
        <v>51</v>
      </c>
      <c r="T1094" s="7">
        <v>596</v>
      </c>
      <c r="U1094" s="8">
        <v>0.17999999999999999</v>
      </c>
      <c r="V1094" s="6">
        <v>46.903700000000001</v>
      </c>
      <c r="W1094" s="7">
        <f>IF(R1094="","",(T1094*(1-U1094)*(1+AE1094))+V1094)</f>
        <v>682.23969999999997</v>
      </c>
      <c r="Z1094" s="9" t="str">
        <f>IF(S1094="","",(X1094*(1-Y1094)*(1+AE1094)))</f>
        <v/>
      </c>
      <c r="AA1094" s="64">
        <f>IF(Eingabe!G1094="x",libCalc!A1094,IF(Eingabe!H1094="x",libCalc!B1094,IF(Eingabe!I1094="x",libCalc!C1094,"")))</f>
        <v>0.089999999999999997</v>
      </c>
      <c r="AB1094" s="5">
        <f>IF(AA1094="","",AA1094*M1094)</f>
        <v>0.23849999999999999</v>
      </c>
      <c r="AC1094" s="10">
        <f>IF(AA1094="","",N1094*1000/(AA1094*1000000))</f>
        <v>22.222222222222221</v>
      </c>
      <c r="AD1094" s="11">
        <f>IF(AB1094="","",MAX(Z1094,W1094)/AB1094)</f>
        <v>2860.5438155136267</v>
      </c>
      <c r="AE1094" s="8">
        <f ca="1">IF(N1094="","",IF(LOOKUP(YEAR(C1094),Teuerung!$A$4:$A$29,Teuerung!$D$4:$D$29)="",0,LOOKUP(YEAR(C1094),Teuerung!$A$4:$A$29,Teuerung!$D$4:$D$29)))</f>
        <v>0.29999999999999999</v>
      </c>
      <c r="AF1094" s="7">
        <f t="shared" ca="1" si="23"/>
        <v>682.23969999999997</v>
      </c>
      <c r="AG1094" s="2"/>
      <c r="AH1094" s="1"/>
      <c r="AI1094" s="1"/>
    </row>
    <row r="1095">
      <c r="A1095" s="2"/>
      <c r="B1095" s="2"/>
      <c r="C1095" s="3">
        <v>41603</v>
      </c>
      <c r="D1095" s="1"/>
      <c r="E1095" s="4" t="s">
        <v>51</v>
      </c>
      <c r="H1095" s="4" t="s">
        <v>51</v>
      </c>
      <c r="K1095" s="6">
        <v>0.25</v>
      </c>
      <c r="L1095" s="6">
        <v>0.25</v>
      </c>
      <c r="M1095" s="6">
        <v>2.6499999999999999</v>
      </c>
      <c r="N1095" s="7">
        <v>1650</v>
      </c>
      <c r="P1095" s="1">
        <v>1</v>
      </c>
      <c r="Q1095" s="2" t="s">
        <v>54</v>
      </c>
      <c r="R1095" s="4" t="s">
        <v>51</v>
      </c>
      <c r="T1095" s="7">
        <v>555</v>
      </c>
      <c r="U1095" s="8">
        <v>0.17999999999999999</v>
      </c>
      <c r="V1095" s="6">
        <v>46.903700000000001</v>
      </c>
      <c r="W1095" s="7">
        <f>IF(R1095="","",(T1095*(1-U1095)*(1+AE1095))+V1095)</f>
        <v>638.53369999999995</v>
      </c>
      <c r="Z1095" s="9" t="str">
        <f>IF(S1095="","",(X1095*(1-Y1095)*(1+AE1095)))</f>
        <v/>
      </c>
      <c r="AA1095" s="64">
        <f>IF(Eingabe!G1095="x",libCalc!A1095,IF(Eingabe!H1095="x",libCalc!B1095,IF(Eingabe!I1095="x",libCalc!C1095,"")))</f>
        <v>0.0625</v>
      </c>
      <c r="AB1095" s="5">
        <f>IF(AA1095="","",AA1095*M1095)</f>
        <v>0.16562499999999999</v>
      </c>
      <c r="AC1095" s="10">
        <f>IF(AA1095="","",N1095*1000/(AA1095*1000000))</f>
        <v>26.399999999999999</v>
      </c>
      <c r="AD1095" s="11">
        <f>IF(AB1095="","",MAX(Z1095,W1095)/AB1095)</f>
        <v>3855.2978113207546</v>
      </c>
      <c r="AE1095" s="8">
        <f ca="1">IF(N1095="","",IF(LOOKUP(YEAR(C1095),Teuerung!$A$4:$A$29,Teuerung!$D$4:$D$29)="",0,LOOKUP(YEAR(C1095),Teuerung!$A$4:$A$29,Teuerung!$D$4:$D$29)))</f>
        <v>0.29999999999999999</v>
      </c>
      <c r="AF1095" s="7">
        <f t="shared" ca="1" si="23"/>
        <v>638.53369999999995</v>
      </c>
      <c r="AG1095" s="2"/>
      <c r="AH1095" s="1"/>
      <c r="AI1095" s="1"/>
    </row>
    <row r="1096">
      <c r="A1096" s="2"/>
      <c r="B1096" s="2"/>
      <c r="C1096" s="3">
        <v>41603</v>
      </c>
      <c r="D1096" s="1"/>
      <c r="E1096" s="4" t="s">
        <v>51</v>
      </c>
      <c r="H1096" s="4" t="s">
        <v>51</v>
      </c>
      <c r="K1096" s="6">
        <v>0.25</v>
      </c>
      <c r="L1096" s="6">
        <v>0.25</v>
      </c>
      <c r="M1096" s="6">
        <v>2.6499999999999999</v>
      </c>
      <c r="N1096" s="7">
        <v>1300</v>
      </c>
      <c r="P1096" s="1">
        <v>1</v>
      </c>
      <c r="Q1096" s="2" t="s">
        <v>54</v>
      </c>
      <c r="R1096" s="4" t="s">
        <v>51</v>
      </c>
      <c r="T1096" s="7">
        <v>555</v>
      </c>
      <c r="U1096" s="8">
        <v>0.17999999999999999</v>
      </c>
      <c r="V1096" s="6">
        <v>46.903700000000001</v>
      </c>
      <c r="W1096" s="7">
        <f>IF(R1096="","",(T1096*(1-U1096)*(1+AE1096))+V1096)</f>
        <v>638.53369999999995</v>
      </c>
      <c r="Z1096" s="9" t="str">
        <f>IF(S1096="","",(X1096*(1-Y1096)*(1+AE1096)))</f>
        <v/>
      </c>
      <c r="AA1096" s="64">
        <f>IF(Eingabe!G1096="x",libCalc!A1096,IF(Eingabe!H1096="x",libCalc!B1096,IF(Eingabe!I1096="x",libCalc!C1096,"")))</f>
        <v>0.0625</v>
      </c>
      <c r="AB1096" s="5">
        <f>IF(AA1096="","",AA1096*M1096)</f>
        <v>0.16562499999999999</v>
      </c>
      <c r="AC1096" s="10">
        <f>IF(AA1096="","",N1096*1000/(AA1096*1000000))</f>
        <v>20.800000000000001</v>
      </c>
      <c r="AD1096" s="11">
        <f>IF(AB1096="","",MAX(Z1096,W1096)/AB1096)</f>
        <v>3855.2978113207546</v>
      </c>
      <c r="AE1096" s="8">
        <f ca="1">IF(N1096="","",IF(LOOKUP(YEAR(C1096),Teuerung!$A$4:$A$29,Teuerung!$D$4:$D$29)="",0,LOOKUP(YEAR(C1096),Teuerung!$A$4:$A$29,Teuerung!$D$4:$D$29)))</f>
        <v>0.29999999999999999</v>
      </c>
      <c r="AF1096" s="7">
        <f t="shared" ca="1" si="23"/>
        <v>638.53369999999995</v>
      </c>
      <c r="AG1096" s="2"/>
      <c r="AH1096" s="1"/>
      <c r="AI1096" s="1"/>
    </row>
    <row r="1097">
      <c r="A1097" s="2"/>
      <c r="B1097" s="2"/>
      <c r="C1097" s="3">
        <v>41603</v>
      </c>
      <c r="D1097" s="1"/>
      <c r="E1097" s="4" t="s">
        <v>51</v>
      </c>
      <c r="H1097" s="4" t="s">
        <v>51</v>
      </c>
      <c r="K1097" s="6">
        <v>0.25</v>
      </c>
      <c r="L1097" s="6">
        <v>0.25</v>
      </c>
      <c r="M1097" s="6">
        <v>2.6499999999999999</v>
      </c>
      <c r="N1097" s="7">
        <v>1000</v>
      </c>
      <c r="P1097" s="1">
        <v>1</v>
      </c>
      <c r="Q1097" s="2" t="s">
        <v>54</v>
      </c>
      <c r="R1097" s="4" t="s">
        <v>51</v>
      </c>
      <c r="T1097" s="7">
        <v>555</v>
      </c>
      <c r="U1097" s="8">
        <v>0.17999999999999999</v>
      </c>
      <c r="V1097" s="6">
        <v>46.903700000000001</v>
      </c>
      <c r="W1097" s="7">
        <f>IF(R1097="","",(T1097*(1-U1097)*(1+AE1097))+V1097)</f>
        <v>638.53369999999995</v>
      </c>
      <c r="Z1097" s="9" t="str">
        <f>IF(S1097="","",(X1097*(1-Y1097)*(1+AE1097)))</f>
        <v/>
      </c>
      <c r="AA1097" s="64">
        <f>IF(Eingabe!G1097="x",libCalc!A1097,IF(Eingabe!H1097="x",libCalc!B1097,IF(Eingabe!I1097="x",libCalc!C1097,"")))</f>
        <v>0.0625</v>
      </c>
      <c r="AB1097" s="5">
        <f>IF(AA1097="","",AA1097*M1097)</f>
        <v>0.16562499999999999</v>
      </c>
      <c r="AC1097" s="10">
        <f>IF(AA1097="","",N1097*1000/(AA1097*1000000))</f>
        <v>16</v>
      </c>
      <c r="AD1097" s="11">
        <f>IF(AB1097="","",MAX(Z1097,W1097)/AB1097)</f>
        <v>3855.2978113207546</v>
      </c>
      <c r="AE1097" s="8">
        <f ca="1">IF(N1097="","",IF(LOOKUP(YEAR(C1097),Teuerung!$A$4:$A$29,Teuerung!$D$4:$D$29)="",0,LOOKUP(YEAR(C1097),Teuerung!$A$4:$A$29,Teuerung!$D$4:$D$29)))</f>
        <v>0.29999999999999999</v>
      </c>
      <c r="AF1097" s="7">
        <f t="shared" ca="1" si="23"/>
        <v>638.53369999999995</v>
      </c>
      <c r="AG1097" s="2"/>
      <c r="AH1097" s="1"/>
      <c r="AI1097" s="1"/>
    </row>
    <row r="1098">
      <c r="A1098" s="2"/>
      <c r="B1098" s="2"/>
      <c r="C1098" s="3">
        <v>41603</v>
      </c>
      <c r="D1098" s="1"/>
      <c r="E1098" s="4" t="s">
        <v>51</v>
      </c>
      <c r="H1098" s="4" t="s">
        <v>51</v>
      </c>
      <c r="K1098" s="6">
        <v>0.25</v>
      </c>
      <c r="L1098" s="6">
        <v>0.25</v>
      </c>
      <c r="M1098" s="6">
        <v>2.6499999999999999</v>
      </c>
      <c r="N1098" s="7">
        <v>650</v>
      </c>
      <c r="P1098" s="1">
        <v>1</v>
      </c>
      <c r="Q1098" s="2" t="s">
        <v>54</v>
      </c>
      <c r="R1098" s="4" t="s">
        <v>51</v>
      </c>
      <c r="T1098" s="7">
        <v>500</v>
      </c>
      <c r="U1098" s="8">
        <v>0.17999999999999999</v>
      </c>
      <c r="V1098" s="6">
        <v>46.903700000000001</v>
      </c>
      <c r="W1098" s="7">
        <f>IF(R1098="","",(T1098*(1-U1098)*(1+AE1098))+V1098)</f>
        <v>579.90370000000007</v>
      </c>
      <c r="Z1098" s="9" t="str">
        <f>IF(S1098="","",(X1098*(1-Y1098)*(1+AE1098)))</f>
        <v/>
      </c>
      <c r="AA1098" s="64">
        <f>IF(Eingabe!G1098="x",libCalc!A1098,IF(Eingabe!H1098="x",libCalc!B1098,IF(Eingabe!I1098="x",libCalc!C1098,"")))</f>
        <v>0.0625</v>
      </c>
      <c r="AB1098" s="5">
        <f>IF(AA1098="","",AA1098*M1098)</f>
        <v>0.16562499999999999</v>
      </c>
      <c r="AC1098" s="10">
        <f>IF(AA1098="","",N1098*1000/(AA1098*1000000))</f>
        <v>10.4</v>
      </c>
      <c r="AD1098" s="11">
        <f>IF(AB1098="","",MAX(Z1098,W1098)/AB1098)</f>
        <v>3501.3053584905665</v>
      </c>
      <c r="AE1098" s="8">
        <f ca="1">IF(N1098="","",IF(LOOKUP(YEAR(C1098),Teuerung!$A$4:$A$29,Teuerung!$D$4:$D$29)="",0,LOOKUP(YEAR(C1098),Teuerung!$A$4:$A$29,Teuerung!$D$4:$D$29)))</f>
        <v>0.29999999999999999</v>
      </c>
      <c r="AF1098" s="7">
        <f t="shared" ca="1" si="23"/>
        <v>579.90370000000007</v>
      </c>
      <c r="AG1098" s="2"/>
      <c r="AH1098" s="1"/>
      <c r="AI1098" s="1"/>
    </row>
    <row r="1099">
      <c r="A1099" s="2"/>
      <c r="B1099" s="2"/>
      <c r="C1099" s="3">
        <v>41603</v>
      </c>
      <c r="D1099" s="1"/>
      <c r="E1099" s="4" t="s">
        <v>51</v>
      </c>
      <c r="H1099" s="4" t="s">
        <v>51</v>
      </c>
      <c r="K1099" s="6">
        <v>0.29999999999999999</v>
      </c>
      <c r="L1099" s="6">
        <v>0.29999999999999999</v>
      </c>
      <c r="M1099" s="6">
        <v>3.5</v>
      </c>
      <c r="N1099" s="7">
        <v>4500</v>
      </c>
      <c r="P1099" s="1">
        <v>8</v>
      </c>
      <c r="Q1099" s="2" t="s">
        <v>56</v>
      </c>
      <c r="R1099" s="4" t="s">
        <v>51</v>
      </c>
      <c r="T1099" s="7">
        <v>780.77999999999997</v>
      </c>
      <c r="U1099" s="8">
        <v>0</v>
      </c>
      <c r="W1099" s="7">
        <f>IF(R1099="","",(T1099*(1-U1099)*(1+AE1099))+V1099)</f>
        <v>1015.014</v>
      </c>
      <c r="Z1099" s="9" t="str">
        <f>IF(S1099="","",(X1099*(1-Y1099)*(1+AE1099)))</f>
        <v/>
      </c>
      <c r="AA1099" s="64">
        <f>IF(Eingabe!G1099="x",libCalc!A1099,IF(Eingabe!H1099="x",libCalc!B1099,IF(Eingabe!I1099="x",libCalc!C1099,"")))</f>
        <v>0.089999999999999997</v>
      </c>
      <c r="AB1099" s="5">
        <f>IF(AA1099="","",AA1099*M1099)</f>
        <v>0.315</v>
      </c>
      <c r="AC1099" s="10">
        <f>IF(AA1099="","",N1099*1000/(AA1099*1000000))</f>
        <v>50</v>
      </c>
      <c r="AD1099" s="11">
        <f>IF(AB1099="","",MAX(Z1099,W1099)/AB1099)</f>
        <v>3222.2666666666669</v>
      </c>
      <c r="AE1099" s="8">
        <f ca="1">IF(N1099="","",IF(LOOKUP(YEAR(C1099),Teuerung!$A$4:$A$29,Teuerung!$D$4:$D$29)="",0,LOOKUP(YEAR(C1099),Teuerung!$A$4:$A$29,Teuerung!$D$4:$D$29)))</f>
        <v>0.29999999999999999</v>
      </c>
      <c r="AF1099" s="7">
        <f t="shared" ca="1" si="23"/>
        <v>8120.1120000000001</v>
      </c>
      <c r="AG1099" s="2"/>
      <c r="AH1099" s="1"/>
      <c r="AI1099" s="1"/>
    </row>
    <row r="1100">
      <c r="A1100" s="2"/>
      <c r="B1100" s="2"/>
      <c r="C1100" s="3">
        <v>41603</v>
      </c>
      <c r="D1100" s="1"/>
      <c r="E1100" s="4" t="s">
        <v>51</v>
      </c>
      <c r="H1100" s="4" t="s">
        <v>51</v>
      </c>
      <c r="K1100" s="6">
        <v>0.29999999999999999</v>
      </c>
      <c r="L1100" s="6">
        <v>0.29999999999999999</v>
      </c>
      <c r="M1100" s="6">
        <v>3.5</v>
      </c>
      <c r="N1100" s="7">
        <v>2500</v>
      </c>
      <c r="P1100" s="1">
        <v>9</v>
      </c>
      <c r="Q1100" s="2" t="s">
        <v>56</v>
      </c>
      <c r="R1100" s="4" t="s">
        <v>51</v>
      </c>
      <c r="T1100" s="7">
        <v>365.75</v>
      </c>
      <c r="U1100" s="8">
        <v>0</v>
      </c>
      <c r="W1100" s="7">
        <f>IF(R1100="","",(T1100*(1-U1100)*(1+AE1100))+V1100)</f>
        <v>475.47500000000002</v>
      </c>
      <c r="Z1100" s="9" t="str">
        <f>IF(S1100="","",(X1100*(1-Y1100)*(1+AE1100)))</f>
        <v/>
      </c>
      <c r="AA1100" s="64">
        <f>IF(Eingabe!G1100="x",libCalc!A1100,IF(Eingabe!H1100="x",libCalc!B1100,IF(Eingabe!I1100="x",libCalc!C1100,"")))</f>
        <v>0.089999999999999997</v>
      </c>
      <c r="AB1100" s="5">
        <f>IF(AA1100="","",AA1100*M1100)</f>
        <v>0.315</v>
      </c>
      <c r="AC1100" s="10">
        <f>IF(AA1100="","",N1100*1000/(AA1100*1000000))</f>
        <v>27.777777777777779</v>
      </c>
      <c r="AD1100" s="11">
        <f>IF(AB1100="","",MAX(Z1100,W1100)/AB1100)</f>
        <v>1509.4444444444446</v>
      </c>
      <c r="AE1100" s="8">
        <f ca="1">IF(N1100="","",IF(LOOKUP(YEAR(C1100),Teuerung!$A$4:$A$29,Teuerung!$D$4:$D$29)="",0,LOOKUP(YEAR(C1100),Teuerung!$A$4:$A$29,Teuerung!$D$4:$D$29)))</f>
        <v>0.29999999999999999</v>
      </c>
      <c r="AF1100" s="7">
        <f t="shared" ca="1" si="23"/>
        <v>4279.2750000000005</v>
      </c>
      <c r="AG1100" s="2"/>
      <c r="AH1100" s="1"/>
      <c r="AI1100" s="1"/>
    </row>
    <row r="1101">
      <c r="A1101" s="2"/>
      <c r="B1101" s="2"/>
      <c r="C1101" s="3">
        <v>41603</v>
      </c>
      <c r="D1101" s="1"/>
      <c r="E1101" s="4" t="s">
        <v>51</v>
      </c>
      <c r="H1101" s="4" t="s">
        <v>51</v>
      </c>
      <c r="K1101" s="6">
        <v>0.29999999999999999</v>
      </c>
      <c r="L1101" s="6">
        <v>0.29999999999999999</v>
      </c>
      <c r="M1101" s="6">
        <v>3.0499999999999998</v>
      </c>
      <c r="N1101" s="7">
        <v>4500</v>
      </c>
      <c r="P1101" s="1">
        <v>8</v>
      </c>
      <c r="Q1101" s="2" t="s">
        <v>56</v>
      </c>
      <c r="R1101" s="4" t="s">
        <v>51</v>
      </c>
      <c r="T1101" s="7">
        <v>652.19000000000005</v>
      </c>
      <c r="U1101" s="8">
        <v>0</v>
      </c>
      <c r="W1101" s="7">
        <f>IF(R1101="","",(T1101*(1-U1101)*(1+AE1101))+V1101)</f>
        <v>847.84700000000009</v>
      </c>
      <c r="Z1101" s="9" t="str">
        <f>IF(S1101="","",(X1101*(1-Y1101)*(1+AE1101)))</f>
        <v/>
      </c>
      <c r="AA1101" s="64">
        <f>IF(Eingabe!G1101="x",libCalc!A1101,IF(Eingabe!H1101="x",libCalc!B1101,IF(Eingabe!I1101="x",libCalc!C1101,"")))</f>
        <v>0.089999999999999997</v>
      </c>
      <c r="AB1101" s="5">
        <f>IF(AA1101="","",AA1101*M1101)</f>
        <v>0.27449999999999997</v>
      </c>
      <c r="AC1101" s="10">
        <f>IF(AA1101="","",N1101*1000/(AA1101*1000000))</f>
        <v>50</v>
      </c>
      <c r="AD1101" s="11">
        <f>IF(AB1101="","",MAX(Z1101,W1101)/AB1101)</f>
        <v>3088.6958105646636</v>
      </c>
      <c r="AE1101" s="8">
        <f ca="1">IF(N1101="","",IF(LOOKUP(YEAR(C1101),Teuerung!$A$4:$A$29,Teuerung!$D$4:$D$29)="",0,LOOKUP(YEAR(C1101),Teuerung!$A$4:$A$29,Teuerung!$D$4:$D$29)))</f>
        <v>0.29999999999999999</v>
      </c>
      <c r="AF1101" s="7">
        <f t="shared" ca="1" si="23"/>
        <v>6782.7760000000007</v>
      </c>
      <c r="AG1101" s="2"/>
      <c r="AH1101" s="1"/>
      <c r="AI1101" s="1"/>
    </row>
    <row r="1102">
      <c r="A1102" s="2"/>
      <c r="B1102" s="2"/>
      <c r="C1102" s="3">
        <v>41603</v>
      </c>
      <c r="D1102" s="1"/>
      <c r="E1102" s="4" t="s">
        <v>51</v>
      </c>
      <c r="H1102" s="4" t="s">
        <v>51</v>
      </c>
      <c r="K1102" s="6">
        <v>0.29999999999999999</v>
      </c>
      <c r="L1102" s="6">
        <v>0.29999999999999999</v>
      </c>
      <c r="M1102" s="6">
        <v>3.0499999999999998</v>
      </c>
      <c r="N1102" s="7">
        <v>4500</v>
      </c>
      <c r="P1102" s="1">
        <v>3</v>
      </c>
      <c r="Q1102" s="2" t="s">
        <v>56</v>
      </c>
      <c r="R1102" s="4" t="s">
        <v>51</v>
      </c>
      <c r="T1102" s="7">
        <v>629.86000000000001</v>
      </c>
      <c r="U1102" s="8">
        <v>0</v>
      </c>
      <c r="W1102" s="7">
        <f>IF(R1102="","",(T1102*(1-U1102)*(1+AE1102))+V1102)</f>
        <v>818.8180000000001</v>
      </c>
      <c r="Z1102" s="9" t="str">
        <f>IF(S1102="","",(X1102*(1-Y1102)*(1+AE1102)))</f>
        <v/>
      </c>
      <c r="AA1102" s="64">
        <f>IF(Eingabe!G1102="x",libCalc!A1102,IF(Eingabe!H1102="x",libCalc!B1102,IF(Eingabe!I1102="x",libCalc!C1102,"")))</f>
        <v>0.089999999999999997</v>
      </c>
      <c r="AB1102" s="5">
        <f>IF(AA1102="","",AA1102*M1102)</f>
        <v>0.27449999999999997</v>
      </c>
      <c r="AC1102" s="10">
        <f>IF(AA1102="","",N1102*1000/(AA1102*1000000))</f>
        <v>50</v>
      </c>
      <c r="AD1102" s="11">
        <f>IF(AB1102="","",MAX(Z1102,W1102)/AB1102)</f>
        <v>2982.9435336976326</v>
      </c>
      <c r="AE1102" s="8">
        <f ca="1">IF(N1102="","",IF(LOOKUP(YEAR(C1102),Teuerung!$A$4:$A$29,Teuerung!$D$4:$D$29)="",0,LOOKUP(YEAR(C1102),Teuerung!$A$4:$A$29,Teuerung!$D$4:$D$29)))</f>
        <v>0.29999999999999999</v>
      </c>
      <c r="AF1102" s="7">
        <f t="shared" ca="1" si="23"/>
        <v>2456.4540000000002</v>
      </c>
      <c r="AG1102" s="2"/>
      <c r="AH1102" s="1"/>
      <c r="AI1102" s="1"/>
    </row>
    <row r="1103">
      <c r="A1103" s="2"/>
      <c r="B1103" s="2"/>
      <c r="C1103" s="3">
        <v>41603</v>
      </c>
      <c r="D1103" s="1"/>
      <c r="E1103" s="4" t="s">
        <v>51</v>
      </c>
      <c r="H1103" s="4" t="s">
        <v>51</v>
      </c>
      <c r="K1103" s="6">
        <v>0.29999999999999999</v>
      </c>
      <c r="L1103" s="6">
        <v>0.29999999999999999</v>
      </c>
      <c r="M1103" s="6">
        <v>3.0499999999999998</v>
      </c>
      <c r="N1103" s="7">
        <v>2000</v>
      </c>
      <c r="P1103" s="1">
        <v>12</v>
      </c>
      <c r="Q1103" s="2" t="s">
        <v>56</v>
      </c>
      <c r="R1103" s="4" t="s">
        <v>51</v>
      </c>
      <c r="T1103" s="7">
        <v>331.10000000000002</v>
      </c>
      <c r="U1103" s="8">
        <v>0</v>
      </c>
      <c r="W1103" s="7">
        <f>IF(R1103="","",(T1103*(1-U1103)*(1+AE1103))+V1103)</f>
        <v>430.43000000000006</v>
      </c>
      <c r="Z1103" s="9" t="str">
        <f>IF(S1103="","",(X1103*(1-Y1103)*(1+AE1103)))</f>
        <v/>
      </c>
      <c r="AA1103" s="64">
        <f>IF(Eingabe!G1103="x",libCalc!A1103,IF(Eingabe!H1103="x",libCalc!B1103,IF(Eingabe!I1103="x",libCalc!C1103,"")))</f>
        <v>0.089999999999999997</v>
      </c>
      <c r="AB1103" s="5">
        <f>IF(AA1103="","",AA1103*M1103)</f>
        <v>0.27449999999999997</v>
      </c>
      <c r="AC1103" s="10">
        <f>IF(AA1103="","",N1103*1000/(AA1103*1000000))</f>
        <v>22.222222222222221</v>
      </c>
      <c r="AD1103" s="11">
        <f>IF(AB1103="","",MAX(Z1103,W1103)/AB1103)</f>
        <v>1568.0510018214941</v>
      </c>
      <c r="AE1103" s="8">
        <f ca="1">IF(N1103="","",IF(LOOKUP(YEAR(C1103),Teuerung!$A$4:$A$29,Teuerung!$D$4:$D$29)="",0,LOOKUP(YEAR(C1103),Teuerung!$A$4:$A$29,Teuerung!$D$4:$D$29)))</f>
        <v>0.29999999999999999</v>
      </c>
      <c r="AF1103" s="7">
        <f t="shared" ca="1" si="23"/>
        <v>5165.1600000000008</v>
      </c>
      <c r="AG1103" s="2"/>
      <c r="AH1103" s="1"/>
      <c r="AI1103" s="1"/>
    </row>
    <row r="1104">
      <c r="A1104" s="2"/>
      <c r="B1104" s="2"/>
      <c r="C1104" s="3">
        <v>41603</v>
      </c>
      <c r="D1104" s="1"/>
      <c r="E1104" s="4" t="s">
        <v>51</v>
      </c>
      <c r="H1104" s="4" t="s">
        <v>51</v>
      </c>
      <c r="K1104" s="6">
        <v>0.29999999999999999</v>
      </c>
      <c r="L1104" s="6">
        <v>0.29999999999999999</v>
      </c>
      <c r="M1104" s="6">
        <v>3.52</v>
      </c>
      <c r="N1104" s="7">
        <v>3500</v>
      </c>
      <c r="P1104" s="1">
        <v>11</v>
      </c>
      <c r="Q1104" s="2" t="s">
        <v>56</v>
      </c>
      <c r="R1104" s="4" t="s">
        <v>51</v>
      </c>
      <c r="T1104" s="7">
        <v>552.09000000000003</v>
      </c>
      <c r="U1104" s="8">
        <v>0</v>
      </c>
      <c r="W1104" s="7">
        <f>IF(R1104="","",(T1104*(1-U1104)*(1+AE1104))+V1104)</f>
        <v>717.7170000000001</v>
      </c>
      <c r="Z1104" s="9" t="str">
        <f>IF(S1104="","",(X1104*(1-Y1104)*(1+AE1104)))</f>
        <v/>
      </c>
      <c r="AA1104" s="64">
        <f>IF(Eingabe!G1104="x",libCalc!A1104,IF(Eingabe!H1104="x",libCalc!B1104,IF(Eingabe!I1104="x",libCalc!C1104,"")))</f>
        <v>0.089999999999999997</v>
      </c>
      <c r="AB1104" s="5">
        <f>IF(AA1104="","",AA1104*M1104)</f>
        <v>0.31679999999999997</v>
      </c>
      <c r="AC1104" s="10">
        <f>IF(AA1104="","",N1104*1000/(AA1104*1000000))</f>
        <v>38.888888888888886</v>
      </c>
      <c r="AD1104" s="11">
        <f>IF(AB1104="","",MAX(Z1104,W1104)/AB1104)</f>
        <v>2265.5208333333339</v>
      </c>
      <c r="AE1104" s="8">
        <f ca="1">IF(N1104="","",IF(LOOKUP(YEAR(C1104),Teuerung!$A$4:$A$29,Teuerung!$D$4:$D$29)="",0,LOOKUP(YEAR(C1104),Teuerung!$A$4:$A$29,Teuerung!$D$4:$D$29)))</f>
        <v>0.29999999999999999</v>
      </c>
      <c r="AF1104" s="7">
        <f t="shared" ca="1" si="23"/>
        <v>7894.8870000000006</v>
      </c>
      <c r="AG1104" s="2"/>
      <c r="AH1104" s="1"/>
      <c r="AI1104" s="1"/>
    </row>
    <row r="1105">
      <c r="A1105" s="2"/>
      <c r="B1105" s="2"/>
      <c r="C1105" s="3">
        <v>41603</v>
      </c>
      <c r="D1105" s="1"/>
      <c r="E1105" s="4" t="s">
        <v>51</v>
      </c>
      <c r="H1105" s="4" t="s">
        <v>51</v>
      </c>
      <c r="K1105" s="6">
        <v>0.29999999999999999</v>
      </c>
      <c r="L1105" s="6">
        <v>0.29999999999999999</v>
      </c>
      <c r="M1105" s="6">
        <v>3.52</v>
      </c>
      <c r="N1105" s="7">
        <v>1800</v>
      </c>
      <c r="P1105" s="1">
        <v>10</v>
      </c>
      <c r="Q1105" s="2" t="s">
        <v>56</v>
      </c>
      <c r="R1105" s="4" t="s">
        <v>51</v>
      </c>
      <c r="T1105" s="7">
        <v>366.51999999999998</v>
      </c>
      <c r="U1105" s="8">
        <v>0</v>
      </c>
      <c r="W1105" s="7">
        <f>IF(R1105="","",(T1105*(1-U1105)*(1+AE1105))+V1105)</f>
        <v>476.476</v>
      </c>
      <c r="Z1105" s="9" t="str">
        <f>IF(S1105="","",(X1105*(1-Y1105)*(1+AE1105)))</f>
        <v/>
      </c>
      <c r="AA1105" s="64">
        <f>IF(Eingabe!G1105="x",libCalc!A1105,IF(Eingabe!H1105="x",libCalc!B1105,IF(Eingabe!I1105="x",libCalc!C1105,"")))</f>
        <v>0.089999999999999997</v>
      </c>
      <c r="AB1105" s="5">
        <f>IF(AA1105="","",AA1105*M1105)</f>
        <v>0.31679999999999997</v>
      </c>
      <c r="AC1105" s="10">
        <f>IF(AA1105="","",N1105*1000/(AA1105*1000000))</f>
        <v>20</v>
      </c>
      <c r="AD1105" s="11">
        <f>IF(AB1105="","",MAX(Z1105,W1105)/AB1105)</f>
        <v>1504.0277777777778</v>
      </c>
      <c r="AE1105" s="8">
        <f ca="1">IF(N1105="","",IF(LOOKUP(YEAR(C1105),Teuerung!$A$4:$A$29,Teuerung!$D$4:$D$29)="",0,LOOKUP(YEAR(C1105),Teuerung!$A$4:$A$29,Teuerung!$D$4:$D$29)))</f>
        <v>0.29999999999999999</v>
      </c>
      <c r="AF1105" s="7">
        <f t="shared" ca="1" si="23"/>
        <v>4764.7600000000002</v>
      </c>
      <c r="AG1105" s="2"/>
      <c r="AH1105" s="1"/>
      <c r="AI1105" s="1"/>
    </row>
    <row r="1106">
      <c r="A1106" s="2"/>
      <c r="B1106" s="2"/>
      <c r="C1106" s="3">
        <v>41603</v>
      </c>
      <c r="D1106" s="1"/>
      <c r="E1106" s="4" t="s">
        <v>51</v>
      </c>
      <c r="H1106" s="4" t="s">
        <v>51</v>
      </c>
      <c r="K1106" s="6">
        <v>0.29999999999999999</v>
      </c>
      <c r="L1106" s="6">
        <v>0.29999999999999999</v>
      </c>
      <c r="M1106" s="6">
        <v>3.52</v>
      </c>
      <c r="N1106" s="7">
        <v>2500</v>
      </c>
      <c r="P1106" s="1">
        <v>4</v>
      </c>
      <c r="Q1106" s="2" t="s">
        <v>56</v>
      </c>
      <c r="R1106" s="4" t="s">
        <v>51</v>
      </c>
      <c r="T1106" s="7">
        <v>398.08999999999997</v>
      </c>
      <c r="U1106" s="8">
        <v>0</v>
      </c>
      <c r="W1106" s="7">
        <f>IF(R1106="","",(T1106*(1-U1106)*(1+AE1106))+V1106)</f>
        <v>517.51699999999994</v>
      </c>
      <c r="Z1106" s="9" t="str">
        <f>IF(S1106="","",(X1106*(1-Y1106)*(1+AE1106)))</f>
        <v/>
      </c>
      <c r="AA1106" s="64">
        <f>IF(Eingabe!G1106="x",libCalc!A1106,IF(Eingabe!H1106="x",libCalc!B1106,IF(Eingabe!I1106="x",libCalc!C1106,"")))</f>
        <v>0.089999999999999997</v>
      </c>
      <c r="AB1106" s="5">
        <f>IF(AA1106="","",AA1106*M1106)</f>
        <v>0.31679999999999997</v>
      </c>
      <c r="AC1106" s="10">
        <f>IF(AA1106="","",N1106*1000/(AA1106*1000000))</f>
        <v>27.777777777777779</v>
      </c>
      <c r="AD1106" s="11">
        <f>IF(AB1106="","",MAX(Z1106,W1106)/AB1106)</f>
        <v>1633.5763888888889</v>
      </c>
      <c r="AE1106" s="8">
        <f ca="1">IF(N1106="","",IF(LOOKUP(YEAR(C1106),Teuerung!$A$4:$A$29,Teuerung!$D$4:$D$29)="",0,LOOKUP(YEAR(C1106),Teuerung!$A$4:$A$29,Teuerung!$D$4:$D$29)))</f>
        <v>0.29999999999999999</v>
      </c>
      <c r="AF1106" s="7">
        <f t="shared" ca="1" si="23"/>
        <v>2070.0679999999998</v>
      </c>
      <c r="AG1106" s="2"/>
      <c r="AH1106" s="1"/>
      <c r="AI1106" s="1"/>
    </row>
    <row r="1107">
      <c r="A1107" s="2"/>
      <c r="B1107" s="2"/>
      <c r="C1107" s="3">
        <v>41603</v>
      </c>
      <c r="D1107" s="1"/>
      <c r="E1107" s="4" t="s">
        <v>51</v>
      </c>
      <c r="H1107" s="4" t="s">
        <v>51</v>
      </c>
      <c r="K1107" s="6">
        <v>0.29999999999999999</v>
      </c>
      <c r="L1107" s="6">
        <v>0.29999999999999999</v>
      </c>
      <c r="M1107" s="6">
        <v>3.52</v>
      </c>
      <c r="N1107" s="7">
        <v>1500</v>
      </c>
      <c r="P1107" s="1">
        <v>7</v>
      </c>
      <c r="Q1107" s="2" t="s">
        <v>56</v>
      </c>
      <c r="R1107" s="4" t="s">
        <v>51</v>
      </c>
      <c r="T1107" s="7">
        <v>398.08999999999997</v>
      </c>
      <c r="U1107" s="8">
        <v>0</v>
      </c>
      <c r="W1107" s="7">
        <f>IF(R1107="","",(T1107*(1-U1107)*(1+AE1107))+V1107)</f>
        <v>517.51699999999994</v>
      </c>
      <c r="Z1107" s="9" t="str">
        <f>IF(S1107="","",(X1107*(1-Y1107)*(1+AE1107)))</f>
        <v/>
      </c>
      <c r="AA1107" s="64">
        <f>IF(Eingabe!G1107="x",libCalc!A1107,IF(Eingabe!H1107="x",libCalc!B1107,IF(Eingabe!I1107="x",libCalc!C1107,"")))</f>
        <v>0.089999999999999997</v>
      </c>
      <c r="AB1107" s="5">
        <f>IF(AA1107="","",AA1107*M1107)</f>
        <v>0.31679999999999997</v>
      </c>
      <c r="AC1107" s="10">
        <f>IF(AA1107="","",N1107*1000/(AA1107*1000000))</f>
        <v>16.666666666666668</v>
      </c>
      <c r="AD1107" s="11">
        <f>IF(AB1107="","",MAX(Z1107,W1107)/AB1107)</f>
        <v>1633.5763888888889</v>
      </c>
      <c r="AE1107" s="8">
        <f ca="1">IF(N1107="","",IF(LOOKUP(YEAR(C1107),Teuerung!$A$4:$A$29,Teuerung!$D$4:$D$29)="",0,LOOKUP(YEAR(C1107),Teuerung!$A$4:$A$29,Teuerung!$D$4:$D$29)))</f>
        <v>0.29999999999999999</v>
      </c>
      <c r="AF1107" s="7">
        <f t="shared" ref="AF1107:AF1170" ca="1" si="24">IF(P1107="","",P1107*MAX(W1107,Z1107))</f>
        <v>3622.6189999999997</v>
      </c>
      <c r="AG1107" s="2"/>
      <c r="AH1107" s="1"/>
      <c r="AI1107" s="1"/>
    </row>
    <row r="1108">
      <c r="A1108" s="2"/>
      <c r="B1108" s="2"/>
      <c r="C1108" s="3">
        <v>41603</v>
      </c>
      <c r="D1108" s="1"/>
      <c r="E1108" s="4" t="s">
        <v>51</v>
      </c>
      <c r="H1108" s="4" t="s">
        <v>51</v>
      </c>
      <c r="K1108" s="6">
        <v>0.29999999999999999</v>
      </c>
      <c r="L1108" s="6">
        <v>0.29999999999999999</v>
      </c>
      <c r="M1108" s="6">
        <v>3.52</v>
      </c>
      <c r="N1108" s="7">
        <v>1500</v>
      </c>
      <c r="P1108" s="1">
        <v>10</v>
      </c>
      <c r="Q1108" s="2" t="s">
        <v>56</v>
      </c>
      <c r="R1108" s="4" t="s">
        <v>51</v>
      </c>
      <c r="T1108" s="7">
        <v>366.51999999999998</v>
      </c>
      <c r="U1108" s="8">
        <v>0</v>
      </c>
      <c r="W1108" s="7">
        <f>IF(R1108="","",(T1108*(1-U1108)*(1+AE1108))+V1108)</f>
        <v>476.476</v>
      </c>
      <c r="Z1108" s="9" t="str">
        <f>IF(S1108="","",(X1108*(1-Y1108)*(1+AE1108)))</f>
        <v/>
      </c>
      <c r="AA1108" s="64">
        <f>IF(Eingabe!G1108="x",libCalc!A1108,IF(Eingabe!H1108="x",libCalc!B1108,IF(Eingabe!I1108="x",libCalc!C1108,"")))</f>
        <v>0.089999999999999997</v>
      </c>
      <c r="AB1108" s="5">
        <f>IF(AA1108="","",AA1108*M1108)</f>
        <v>0.31679999999999997</v>
      </c>
      <c r="AC1108" s="10">
        <f>IF(AA1108="","",N1108*1000/(AA1108*1000000))</f>
        <v>16.666666666666668</v>
      </c>
      <c r="AD1108" s="11">
        <f>IF(AB1108="","",MAX(Z1108,W1108)/AB1108)</f>
        <v>1504.0277777777778</v>
      </c>
      <c r="AE1108" s="8">
        <f ca="1">IF(N1108="","",IF(LOOKUP(YEAR(C1108),Teuerung!$A$4:$A$29,Teuerung!$D$4:$D$29)="",0,LOOKUP(YEAR(C1108),Teuerung!$A$4:$A$29,Teuerung!$D$4:$D$29)))</f>
        <v>0.29999999999999999</v>
      </c>
      <c r="AF1108" s="7">
        <f t="shared" ca="1" si="24"/>
        <v>4764.7600000000002</v>
      </c>
      <c r="AG1108" s="2"/>
      <c r="AH1108" s="1"/>
      <c r="AI1108" s="1"/>
    </row>
    <row r="1109">
      <c r="A1109" s="2"/>
      <c r="B1109" s="2"/>
      <c r="C1109" s="3">
        <v>41603</v>
      </c>
      <c r="D1109" s="1"/>
      <c r="E1109" s="4" t="s">
        <v>51</v>
      </c>
      <c r="H1109" s="4" t="s">
        <v>51</v>
      </c>
      <c r="K1109" s="6">
        <v>0.29999999999999999</v>
      </c>
      <c r="L1109" s="6">
        <v>0.29999999999999999</v>
      </c>
      <c r="M1109" s="6">
        <v>2.7999999999999998</v>
      </c>
      <c r="N1109" s="7">
        <v>1500</v>
      </c>
      <c r="P1109" s="1">
        <v>19</v>
      </c>
      <c r="Q1109" s="2" t="s">
        <v>56</v>
      </c>
      <c r="R1109" s="4" t="s">
        <v>51</v>
      </c>
      <c r="T1109" s="7">
        <v>317.24000000000001</v>
      </c>
      <c r="U1109" s="8">
        <v>0</v>
      </c>
      <c r="W1109" s="7">
        <f>IF(R1109="","",(T1109*(1-U1109)*(1+AE1109))+V1109)</f>
        <v>412.41200000000003</v>
      </c>
      <c r="Z1109" s="9" t="str">
        <f>IF(S1109="","",(X1109*(1-Y1109)*(1+AE1109)))</f>
        <v/>
      </c>
      <c r="AA1109" s="64">
        <f>IF(Eingabe!G1109="x",libCalc!A1109,IF(Eingabe!H1109="x",libCalc!B1109,IF(Eingabe!I1109="x",libCalc!C1109,"")))</f>
        <v>0.089999999999999997</v>
      </c>
      <c r="AB1109" s="5">
        <f>IF(AA1109="","",AA1109*M1109)</f>
        <v>0.252</v>
      </c>
      <c r="AC1109" s="10">
        <f>IF(AA1109="","",N1109*1000/(AA1109*1000000))</f>
        <v>16.666666666666668</v>
      </c>
      <c r="AD1109" s="11">
        <f>IF(AB1109="","",MAX(Z1109,W1109)/AB1109)</f>
        <v>1636.5555555555557</v>
      </c>
      <c r="AE1109" s="8">
        <f ca="1">IF(N1109="","",IF(LOOKUP(YEAR(C1109),Teuerung!$A$4:$A$29,Teuerung!$D$4:$D$29)="",0,LOOKUP(YEAR(C1109),Teuerung!$A$4:$A$29,Teuerung!$D$4:$D$29)))</f>
        <v>0.29999999999999999</v>
      </c>
      <c r="AF1109" s="7">
        <f t="shared" ca="1" si="24"/>
        <v>7835.8280000000004</v>
      </c>
      <c r="AG1109" s="2"/>
      <c r="AH1109" s="1"/>
      <c r="AI1109" s="1"/>
    </row>
    <row r="1110">
      <c r="A1110" s="2"/>
      <c r="B1110" s="2"/>
      <c r="C1110" s="3">
        <v>41983</v>
      </c>
      <c r="D1110" s="1"/>
      <c r="E1110" s="4" t="s">
        <v>51</v>
      </c>
      <c r="H1110" s="4" t="s">
        <v>51</v>
      </c>
      <c r="K1110" s="6">
        <v>0.20000000000000001</v>
      </c>
      <c r="L1110" s="6">
        <v>0.20000000000000001</v>
      </c>
      <c r="M1110" s="6">
        <v>3.52</v>
      </c>
      <c r="N1110" s="7">
        <v>1200</v>
      </c>
      <c r="P1110" s="1">
        <v>21</v>
      </c>
      <c r="Q1110" s="2" t="s">
        <v>53</v>
      </c>
      <c r="R1110" s="4" t="s">
        <v>51</v>
      </c>
      <c r="T1110" s="7">
        <v>232.19999999999999</v>
      </c>
      <c r="U1110" s="8">
        <v>0</v>
      </c>
      <c r="W1110" s="7">
        <f>IF(R1110="","",(T1110*(1-U1110)*(1+AE1110))+V1110)</f>
        <v>301.86000000000001</v>
      </c>
      <c r="Z1110" s="9" t="str">
        <f>IF(S1110="","",(X1110*(1-Y1110)*(1+AE1110)))</f>
        <v/>
      </c>
      <c r="AA1110" s="64">
        <f>IF(Eingabe!G1110="x",libCalc!A1110,IF(Eingabe!H1110="x",libCalc!B1110,IF(Eingabe!I1110="x",libCalc!C1110,"")))</f>
        <v>0.040000000000000008</v>
      </c>
      <c r="AB1110" s="5">
        <f>IF(AA1110="","",AA1110*M1110)</f>
        <v>0.14080000000000004</v>
      </c>
      <c r="AC1110" s="10">
        <f>IF(AA1110="","",N1110*1000/(AA1110*1000000))</f>
        <v>29.999999999999993</v>
      </c>
      <c r="AD1110" s="11">
        <f>IF(AB1110="","",MAX(Z1110,W1110)/AB1110)</f>
        <v>2143.892045454545</v>
      </c>
      <c r="AE1110" s="8">
        <f ca="1">IF(N1110="","",IF(LOOKUP(YEAR(C1110),Teuerung!$A$4:$A$29,Teuerung!$D$4:$D$29)="",0,LOOKUP(YEAR(C1110),Teuerung!$A$4:$A$29,Teuerung!$D$4:$D$29)))</f>
        <v>0.29999999999999999</v>
      </c>
      <c r="AF1110" s="7">
        <f t="shared" ca="1" si="24"/>
        <v>6339.0600000000004</v>
      </c>
      <c r="AG1110" s="2"/>
      <c r="AH1110" s="1"/>
      <c r="AI1110" s="1"/>
    </row>
    <row r="1111">
      <c r="A1111" s="2"/>
      <c r="B1111" s="2"/>
      <c r="C1111" s="3">
        <v>41983</v>
      </c>
      <c r="D1111" s="1"/>
      <c r="E1111" s="4" t="s">
        <v>51</v>
      </c>
      <c r="H1111" s="4" t="s">
        <v>51</v>
      </c>
      <c r="K1111" s="6">
        <v>0.20000000000000001</v>
      </c>
      <c r="L1111" s="6">
        <v>0.20000000000000001</v>
      </c>
      <c r="M1111" s="6">
        <v>3</v>
      </c>
      <c r="N1111" s="7">
        <v>1200</v>
      </c>
      <c r="P1111" s="1">
        <v>22</v>
      </c>
      <c r="Q1111" s="2" t="s">
        <v>53</v>
      </c>
      <c r="R1111" s="4" t="s">
        <v>51</v>
      </c>
      <c r="T1111" s="7">
        <v>186.59999999999999</v>
      </c>
      <c r="U1111" s="8">
        <v>0</v>
      </c>
      <c r="W1111" s="7">
        <f>IF(R1111="","",(T1111*(1-U1111)*(1+AE1111))+V1111)</f>
        <v>242.58000000000001</v>
      </c>
      <c r="Z1111" s="9" t="str">
        <f>IF(S1111="","",(X1111*(1-Y1111)*(1+AE1111)))</f>
        <v/>
      </c>
      <c r="AA1111" s="64">
        <f>IF(Eingabe!G1111="x",libCalc!A1111,IF(Eingabe!H1111="x",libCalc!B1111,IF(Eingabe!I1111="x",libCalc!C1111,"")))</f>
        <v>0.040000000000000008</v>
      </c>
      <c r="AB1111" s="5">
        <f>IF(AA1111="","",AA1111*M1111)</f>
        <v>0.12000000000000002</v>
      </c>
      <c r="AC1111" s="10">
        <f>IF(AA1111="","",N1111*1000/(AA1111*1000000))</f>
        <v>29.999999999999993</v>
      </c>
      <c r="AD1111" s="11">
        <f>IF(AB1111="","",MAX(Z1111,W1111)/AB1111)</f>
        <v>2021.4999999999998</v>
      </c>
      <c r="AE1111" s="8">
        <f ca="1">IF(N1111="","",IF(LOOKUP(YEAR(C1111),Teuerung!$A$4:$A$29,Teuerung!$D$4:$D$29)="",0,LOOKUP(YEAR(C1111),Teuerung!$A$4:$A$29,Teuerung!$D$4:$D$29)))</f>
        <v>0.29999999999999999</v>
      </c>
      <c r="AF1111" s="7">
        <f t="shared" ca="1" si="24"/>
        <v>5336.7600000000002</v>
      </c>
      <c r="AG1111" s="2"/>
      <c r="AH1111" s="1"/>
      <c r="AI1111" s="1"/>
    </row>
    <row r="1112">
      <c r="A1112" s="2"/>
      <c r="B1112" s="2"/>
      <c r="C1112" s="3">
        <v>41983</v>
      </c>
      <c r="D1112" s="1"/>
      <c r="E1112" s="4" t="s">
        <v>51</v>
      </c>
      <c r="H1112" s="4" t="s">
        <v>51</v>
      </c>
      <c r="K1112" s="6">
        <v>0.20000000000000001</v>
      </c>
      <c r="L1112" s="6">
        <v>0.20000000000000001</v>
      </c>
      <c r="M1112" s="6">
        <v>3</v>
      </c>
      <c r="N1112" s="7">
        <v>1700</v>
      </c>
      <c r="P1112" s="1">
        <v>17</v>
      </c>
      <c r="Q1112" s="2" t="s">
        <v>53</v>
      </c>
      <c r="R1112" s="4" t="s">
        <v>51</v>
      </c>
      <c r="T1112" s="7">
        <v>274.19999999999999</v>
      </c>
      <c r="U1112" s="8">
        <v>0</v>
      </c>
      <c r="W1112" s="7">
        <f>IF(R1112="","",(T1112*(1-U1112)*(1+AE1112))+V1112)</f>
        <v>356.45999999999998</v>
      </c>
      <c r="Z1112" s="9" t="str">
        <f>IF(S1112="","",(X1112*(1-Y1112)*(1+AE1112)))</f>
        <v/>
      </c>
      <c r="AA1112" s="64">
        <f>IF(Eingabe!G1112="x",libCalc!A1112,IF(Eingabe!H1112="x",libCalc!B1112,IF(Eingabe!I1112="x",libCalc!C1112,"")))</f>
        <v>0.040000000000000008</v>
      </c>
      <c r="AB1112" s="5">
        <f>IF(AA1112="","",AA1112*M1112)</f>
        <v>0.12000000000000002</v>
      </c>
      <c r="AC1112" s="10">
        <f>IF(AA1112="","",N1112*1000/(AA1112*1000000))</f>
        <v>42.499999999999993</v>
      </c>
      <c r="AD1112" s="11">
        <f>IF(AB1112="","",MAX(Z1112,W1112)/AB1112)</f>
        <v>2970.4999999999991</v>
      </c>
      <c r="AE1112" s="8">
        <f ca="1">IF(N1112="","",IF(LOOKUP(YEAR(C1112),Teuerung!$A$4:$A$29,Teuerung!$D$4:$D$29)="",0,LOOKUP(YEAR(C1112),Teuerung!$A$4:$A$29,Teuerung!$D$4:$D$29)))</f>
        <v>0.29999999999999999</v>
      </c>
      <c r="AF1112" s="7">
        <f t="shared" ca="1" si="24"/>
        <v>6059.8199999999997</v>
      </c>
      <c r="AG1112" s="2"/>
      <c r="AH1112" s="1"/>
      <c r="AI1112" s="1"/>
    </row>
    <row r="1113">
      <c r="A1113" s="2"/>
      <c r="B1113" s="2"/>
      <c r="C1113" s="3">
        <v>41983</v>
      </c>
      <c r="D1113" s="1"/>
      <c r="E1113" s="4" t="s">
        <v>51</v>
      </c>
      <c r="H1113" s="4" t="s">
        <v>51</v>
      </c>
      <c r="K1113" s="6">
        <v>0.20000000000000001</v>
      </c>
      <c r="L1113" s="6">
        <v>0.20000000000000001</v>
      </c>
      <c r="M1113" s="6">
        <v>2.6000000000000001</v>
      </c>
      <c r="N1113" s="7">
        <v>1200</v>
      </c>
      <c r="P1113" s="1">
        <v>60</v>
      </c>
      <c r="Q1113" s="2" t="s">
        <v>53</v>
      </c>
      <c r="R1113" s="4" t="s">
        <v>51</v>
      </c>
      <c r="T1113" s="7">
        <v>166.80000000000001</v>
      </c>
      <c r="U1113" s="8">
        <v>0</v>
      </c>
      <c r="W1113" s="7">
        <f>IF(R1113="","",(T1113*(1-U1113)*(1+AE1113))+V1113)</f>
        <v>216.84000000000003</v>
      </c>
      <c r="Z1113" s="9" t="str">
        <f>IF(S1113="","",(X1113*(1-Y1113)*(1+AE1113)))</f>
        <v/>
      </c>
      <c r="AA1113" s="64">
        <f>IF(Eingabe!G1113="x",libCalc!A1113,IF(Eingabe!H1113="x",libCalc!B1113,IF(Eingabe!I1113="x",libCalc!C1113,"")))</f>
        <v>0.040000000000000008</v>
      </c>
      <c r="AB1113" s="5">
        <f>IF(AA1113="","",AA1113*M1113)</f>
        <v>0.10400000000000002</v>
      </c>
      <c r="AC1113" s="10">
        <f>IF(AA1113="","",N1113*1000/(AA1113*1000000))</f>
        <v>29.999999999999993</v>
      </c>
      <c r="AD1113" s="11">
        <f>IF(AB1113="","",MAX(Z1113,W1113)/AB1113)</f>
        <v>2085</v>
      </c>
      <c r="AE1113" s="8">
        <f ca="1">IF(N1113="","",IF(LOOKUP(YEAR(C1113),Teuerung!$A$4:$A$29,Teuerung!$D$4:$D$29)="",0,LOOKUP(YEAR(C1113),Teuerung!$A$4:$A$29,Teuerung!$D$4:$D$29)))</f>
        <v>0.29999999999999999</v>
      </c>
      <c r="AF1113" s="7">
        <f t="shared" ca="1" si="24"/>
        <v>13010.400000000001</v>
      </c>
      <c r="AG1113" s="2"/>
      <c r="AH1113" s="1"/>
      <c r="AI1113" s="1"/>
    </row>
    <row r="1114">
      <c r="A1114" s="2"/>
      <c r="B1114" s="2"/>
      <c r="C1114" s="3">
        <v>41983</v>
      </c>
      <c r="D1114" s="1"/>
      <c r="E1114" s="4" t="s">
        <v>51</v>
      </c>
      <c r="H1114" s="4" t="s">
        <v>51</v>
      </c>
      <c r="K1114" s="6">
        <v>0.20000000000000001</v>
      </c>
      <c r="L1114" s="6">
        <v>0.20000000000000001</v>
      </c>
      <c r="M1114" s="6">
        <v>2.6000000000000001</v>
      </c>
      <c r="N1114" s="7">
        <v>1700</v>
      </c>
      <c r="P1114" s="1">
        <v>52</v>
      </c>
      <c r="Q1114" s="2" t="s">
        <v>53</v>
      </c>
      <c r="R1114" s="4" t="s">
        <v>51</v>
      </c>
      <c r="T1114" s="7">
        <v>224.40000000000001</v>
      </c>
      <c r="U1114" s="8">
        <v>0</v>
      </c>
      <c r="W1114" s="7">
        <f>IF(R1114="","",(T1114*(1-U1114)*(1+AE1114))+V1114)</f>
        <v>291.72000000000003</v>
      </c>
      <c r="Z1114" s="9" t="str">
        <f>IF(S1114="","",(X1114*(1-Y1114)*(1+AE1114)))</f>
        <v/>
      </c>
      <c r="AA1114" s="64">
        <f>IF(Eingabe!G1114="x",libCalc!A1114,IF(Eingabe!H1114="x",libCalc!B1114,IF(Eingabe!I1114="x",libCalc!C1114,"")))</f>
        <v>0.040000000000000008</v>
      </c>
      <c r="AB1114" s="5">
        <f>IF(AA1114="","",AA1114*M1114)</f>
        <v>0.10400000000000002</v>
      </c>
      <c r="AC1114" s="10">
        <f>IF(AA1114="","",N1114*1000/(AA1114*1000000))</f>
        <v>42.499999999999993</v>
      </c>
      <c r="AD1114" s="11">
        <f>IF(AB1114="","",MAX(Z1114,W1114)/AB1114)</f>
        <v>2804.9999999999995</v>
      </c>
      <c r="AE1114" s="8">
        <f ca="1">IF(N1114="","",IF(LOOKUP(YEAR(C1114),Teuerung!$A$4:$A$29,Teuerung!$D$4:$D$29)="",0,LOOKUP(YEAR(C1114),Teuerung!$A$4:$A$29,Teuerung!$D$4:$D$29)))</f>
        <v>0.29999999999999999</v>
      </c>
      <c r="AF1114" s="7">
        <f t="shared" ca="1" si="24"/>
        <v>15169.440000000002</v>
      </c>
      <c r="AG1114" s="2"/>
      <c r="AH1114" s="1"/>
      <c r="AI1114" s="1"/>
    </row>
    <row r="1115">
      <c r="A1115" s="2"/>
      <c r="B1115" s="2"/>
      <c r="C1115" s="3">
        <v>41983</v>
      </c>
      <c r="D1115" s="1"/>
      <c r="E1115" s="4" t="s">
        <v>51</v>
      </c>
      <c r="H1115" s="4" t="s">
        <v>51</v>
      </c>
      <c r="K1115" s="6">
        <v>0.20000000000000001</v>
      </c>
      <c r="L1115" s="6">
        <v>0.20000000000000001</v>
      </c>
      <c r="M1115" s="6">
        <v>2.6000000000000001</v>
      </c>
      <c r="N1115" s="7">
        <v>1200</v>
      </c>
      <c r="P1115" s="1">
        <v>106</v>
      </c>
      <c r="Q1115" s="2" t="s">
        <v>53</v>
      </c>
      <c r="R1115" s="4" t="s">
        <v>51</v>
      </c>
      <c r="T1115" s="7">
        <v>166.80000000000001</v>
      </c>
      <c r="U1115" s="8">
        <v>0</v>
      </c>
      <c r="W1115" s="7">
        <f>IF(R1115="","",(T1115*(1-U1115)*(1+AE1115))+V1115)</f>
        <v>216.84000000000003</v>
      </c>
      <c r="Z1115" s="9" t="str">
        <f>IF(S1115="","",(X1115*(1-Y1115)*(1+AE1115)))</f>
        <v/>
      </c>
      <c r="AA1115" s="64">
        <f>IF(Eingabe!G1115="x",libCalc!A1115,IF(Eingabe!H1115="x",libCalc!B1115,IF(Eingabe!I1115="x",libCalc!C1115,"")))</f>
        <v>0.040000000000000008</v>
      </c>
      <c r="AB1115" s="5">
        <f>IF(AA1115="","",AA1115*M1115)</f>
        <v>0.10400000000000002</v>
      </c>
      <c r="AC1115" s="10">
        <f>IF(AA1115="","",N1115*1000/(AA1115*1000000))</f>
        <v>29.999999999999993</v>
      </c>
      <c r="AD1115" s="11">
        <f>IF(AB1115="","",MAX(Z1115,W1115)/AB1115)</f>
        <v>2085</v>
      </c>
      <c r="AE1115" s="8">
        <f ca="1">IF(N1115="","",IF(LOOKUP(YEAR(C1115),Teuerung!$A$4:$A$29,Teuerung!$D$4:$D$29)="",0,LOOKUP(YEAR(C1115),Teuerung!$A$4:$A$29,Teuerung!$D$4:$D$29)))</f>
        <v>0.29999999999999999</v>
      </c>
      <c r="AF1115" s="7">
        <f t="shared" ca="1" si="24"/>
        <v>22985.040000000005</v>
      </c>
      <c r="AG1115" s="2"/>
      <c r="AH1115" s="1"/>
      <c r="AI1115" s="1"/>
    </row>
    <row r="1116">
      <c r="A1116" s="2"/>
      <c r="B1116" s="2"/>
      <c r="C1116" s="3">
        <v>41983</v>
      </c>
      <c r="D1116" s="1"/>
      <c r="E1116" s="4" t="s">
        <v>51</v>
      </c>
      <c r="H1116" s="4" t="s">
        <v>51</v>
      </c>
      <c r="K1116" s="6">
        <v>0.20000000000000001</v>
      </c>
      <c r="L1116" s="6">
        <v>0.20000000000000001</v>
      </c>
      <c r="M1116" s="6">
        <v>2.6000000000000001</v>
      </c>
      <c r="N1116" s="7">
        <v>1700</v>
      </c>
      <c r="P1116" s="1">
        <v>120</v>
      </c>
      <c r="Q1116" s="2" t="s">
        <v>53</v>
      </c>
      <c r="R1116" s="4" t="s">
        <v>51</v>
      </c>
      <c r="T1116" s="7">
        <v>235.80000000000001</v>
      </c>
      <c r="U1116" s="8">
        <v>0</v>
      </c>
      <c r="W1116" s="7">
        <f>IF(R1116="","",(T1116*(1-U1116)*(1+AE1116))+V1116)</f>
        <v>306.54000000000002</v>
      </c>
      <c r="Z1116" s="9" t="str">
        <f>IF(S1116="","",(X1116*(1-Y1116)*(1+AE1116)))</f>
        <v/>
      </c>
      <c r="AA1116" s="64">
        <f>IF(Eingabe!G1116="x",libCalc!A1116,IF(Eingabe!H1116="x",libCalc!B1116,IF(Eingabe!I1116="x",libCalc!C1116,"")))</f>
        <v>0.040000000000000008</v>
      </c>
      <c r="AB1116" s="5">
        <f>IF(AA1116="","",AA1116*M1116)</f>
        <v>0.10400000000000002</v>
      </c>
      <c r="AC1116" s="10">
        <f>IF(AA1116="","",N1116*1000/(AA1116*1000000))</f>
        <v>42.499999999999993</v>
      </c>
      <c r="AD1116" s="11">
        <f>IF(AB1116="","",MAX(Z1116,W1116)/AB1116)</f>
        <v>2947.4999999999995</v>
      </c>
      <c r="AE1116" s="8">
        <f ca="1">IF(N1116="","",IF(LOOKUP(YEAR(C1116),Teuerung!$A$4:$A$29,Teuerung!$D$4:$D$29)="",0,LOOKUP(YEAR(C1116),Teuerung!$A$4:$A$29,Teuerung!$D$4:$D$29)))</f>
        <v>0.29999999999999999</v>
      </c>
      <c r="AF1116" s="7">
        <f t="shared" ca="1" si="24"/>
        <v>36784.800000000003</v>
      </c>
      <c r="AG1116" s="2"/>
      <c r="AH1116" s="1"/>
      <c r="AI1116" s="1"/>
    </row>
    <row r="1117">
      <c r="A1117" s="2"/>
      <c r="B1117" s="2"/>
      <c r="C1117" s="3">
        <v>41983</v>
      </c>
      <c r="D1117" s="1"/>
      <c r="E1117" s="4" t="s">
        <v>51</v>
      </c>
      <c r="H1117" s="4" t="s">
        <v>51</v>
      </c>
      <c r="K1117" s="6">
        <v>0.20000000000000001</v>
      </c>
      <c r="L1117" s="6">
        <v>0.20000000000000001</v>
      </c>
      <c r="M1117" s="6">
        <v>2.6000000000000001</v>
      </c>
      <c r="N1117" s="7">
        <v>850</v>
      </c>
      <c r="P1117" s="1">
        <v>290</v>
      </c>
      <c r="Q1117" s="2" t="s">
        <v>53</v>
      </c>
      <c r="R1117" s="4" t="s">
        <v>51</v>
      </c>
      <c r="T1117" s="7">
        <v>165.59999999999999</v>
      </c>
      <c r="U1117" s="8">
        <v>0</v>
      </c>
      <c r="W1117" s="7">
        <f>IF(R1117="","",(T1117*(1-U1117)*(1+AE1117))+V1117)</f>
        <v>215.28</v>
      </c>
      <c r="Z1117" s="9" t="str">
        <f>IF(S1117="","",(X1117*(1-Y1117)*(1+AE1117)))</f>
        <v/>
      </c>
      <c r="AA1117" s="64">
        <f>IF(Eingabe!G1117="x",libCalc!A1117,IF(Eingabe!H1117="x",libCalc!B1117,IF(Eingabe!I1117="x",libCalc!C1117,"")))</f>
        <v>0.040000000000000008</v>
      </c>
      <c r="AB1117" s="5">
        <f>IF(AA1117="","",AA1117*M1117)</f>
        <v>0.10400000000000002</v>
      </c>
      <c r="AC1117" s="10">
        <f>IF(AA1117="","",N1117*1000/(AA1117*1000000))</f>
        <v>21.249999999999996</v>
      </c>
      <c r="AD1117" s="11">
        <f>IF(AB1117="","",MAX(Z1117,W1117)/AB1117)</f>
        <v>2069.9999999999995</v>
      </c>
      <c r="AE1117" s="8">
        <f ca="1">IF(N1117="","",IF(LOOKUP(YEAR(C1117),Teuerung!$A$4:$A$29,Teuerung!$D$4:$D$29)="",0,LOOKUP(YEAR(C1117),Teuerung!$A$4:$A$29,Teuerung!$D$4:$D$29)))</f>
        <v>0.29999999999999999</v>
      </c>
      <c r="AF1117" s="7">
        <f t="shared" ca="1" si="24"/>
        <v>62431.199999999997</v>
      </c>
      <c r="AG1117" s="2"/>
      <c r="AH1117" s="1"/>
      <c r="AI1117" s="1"/>
    </row>
    <row r="1118">
      <c r="A1118" s="2"/>
      <c r="B1118" s="2"/>
      <c r="C1118" s="3">
        <v>41983</v>
      </c>
      <c r="D1118" s="1"/>
      <c r="E1118" s="4" t="s">
        <v>51</v>
      </c>
      <c r="H1118" s="4" t="s">
        <v>51</v>
      </c>
      <c r="K1118" s="6">
        <v>0.20000000000000001</v>
      </c>
      <c r="L1118" s="6">
        <v>0.20000000000000001</v>
      </c>
      <c r="M1118" s="6">
        <v>3</v>
      </c>
      <c r="N1118" s="7">
        <v>1700</v>
      </c>
      <c r="P1118" s="1">
        <v>6</v>
      </c>
      <c r="Q1118" s="2" t="s">
        <v>53</v>
      </c>
      <c r="R1118" s="4" t="s">
        <v>51</v>
      </c>
      <c r="T1118" s="7">
        <v>367.80000000000001</v>
      </c>
      <c r="U1118" s="8">
        <v>0</v>
      </c>
      <c r="W1118" s="7">
        <f>IF(R1118="","",(T1118*(1-U1118)*(1+AE1118))+V1118)</f>
        <v>478.14000000000004</v>
      </c>
      <c r="Z1118" s="9" t="str">
        <f>IF(S1118="","",(X1118*(1-Y1118)*(1+AE1118)))</f>
        <v/>
      </c>
      <c r="AA1118" s="64">
        <f>IF(Eingabe!G1118="x",libCalc!A1118,IF(Eingabe!H1118="x",libCalc!B1118,IF(Eingabe!I1118="x",libCalc!C1118,"")))</f>
        <v>0.040000000000000008</v>
      </c>
      <c r="AB1118" s="5">
        <f>IF(AA1118="","",AA1118*M1118)</f>
        <v>0.12000000000000002</v>
      </c>
      <c r="AC1118" s="10">
        <f>IF(AA1118="","",N1118*1000/(AA1118*1000000))</f>
        <v>42.499999999999993</v>
      </c>
      <c r="AD1118" s="11">
        <f>IF(AB1118="","",MAX(Z1118,W1118)/AB1118)</f>
        <v>3984.4999999999995</v>
      </c>
      <c r="AE1118" s="8">
        <f ca="1">IF(N1118="","",IF(LOOKUP(YEAR(C1118),Teuerung!$A$4:$A$29,Teuerung!$D$4:$D$29)="",0,LOOKUP(YEAR(C1118),Teuerung!$A$4:$A$29,Teuerung!$D$4:$D$29)))</f>
        <v>0.29999999999999999</v>
      </c>
      <c r="AF1118" s="7">
        <f t="shared" ca="1" si="24"/>
        <v>2868.8400000000001</v>
      </c>
      <c r="AG1118" s="2"/>
      <c r="AH1118" s="1"/>
      <c r="AI1118" s="1"/>
    </row>
    <row r="1119">
      <c r="A1119" s="2"/>
      <c r="B1119" s="2"/>
      <c r="C1119" s="3">
        <v>41932</v>
      </c>
      <c r="D1119" s="1"/>
      <c r="E1119" s="4" t="s">
        <v>51</v>
      </c>
      <c r="H1119" s="4" t="s">
        <v>51</v>
      </c>
      <c r="K1119" s="6">
        <v>0.25</v>
      </c>
      <c r="L1119" s="6">
        <v>0.25</v>
      </c>
      <c r="M1119" s="6">
        <v>3.3300000000000001</v>
      </c>
      <c r="N1119" s="7">
        <v>300</v>
      </c>
      <c r="P1119" s="1">
        <v>1</v>
      </c>
      <c r="Q1119" s="2" t="s">
        <v>56</v>
      </c>
      <c r="R1119" s="4" t="s">
        <v>51</v>
      </c>
      <c r="T1119" s="7">
        <v>281.60000000000002</v>
      </c>
      <c r="U1119" s="8">
        <v>0</v>
      </c>
      <c r="W1119" s="7">
        <f>IF(R1119="","",(T1119*(1-U1119)*(1+AE1119))+V1119)</f>
        <v>366.08000000000004</v>
      </c>
      <c r="Z1119" s="9" t="str">
        <f>IF(S1119="","",(X1119*(1-Y1119)*(1+AE1119)))</f>
        <v/>
      </c>
      <c r="AA1119" s="64">
        <f>IF(Eingabe!G1119="x",libCalc!A1119,IF(Eingabe!H1119="x",libCalc!B1119,IF(Eingabe!I1119="x",libCalc!C1119,"")))</f>
        <v>0.0625</v>
      </c>
      <c r="AB1119" s="5">
        <f>IF(AA1119="","",AA1119*M1119)</f>
        <v>0.208125</v>
      </c>
      <c r="AC1119" s="10">
        <f>IF(AA1119="","",N1119*1000/(AA1119*1000000))</f>
        <v>4.7999999999999998</v>
      </c>
      <c r="AD1119" s="11">
        <f>IF(AB1119="","",MAX(Z1119,W1119)/AB1119)</f>
        <v>1758.9429429429431</v>
      </c>
      <c r="AE1119" s="8">
        <f ca="1">IF(N1119="","",IF(LOOKUP(YEAR(C1119),Teuerung!$A$4:$A$29,Teuerung!$D$4:$D$29)="",0,LOOKUP(YEAR(C1119),Teuerung!$A$4:$A$29,Teuerung!$D$4:$D$29)))</f>
        <v>0.29999999999999999</v>
      </c>
      <c r="AF1119" s="7">
        <f t="shared" ca="1" si="24"/>
        <v>366.08000000000004</v>
      </c>
      <c r="AG1119" s="2"/>
      <c r="AH1119" s="1"/>
      <c r="AI1119" s="1"/>
    </row>
    <row r="1120">
      <c r="A1120" s="2"/>
      <c r="B1120" s="2"/>
      <c r="C1120" s="3">
        <v>41932</v>
      </c>
      <c r="D1120" s="1"/>
      <c r="E1120" s="4" t="s">
        <v>51</v>
      </c>
      <c r="H1120" s="4" t="s">
        <v>51</v>
      </c>
      <c r="K1120" s="6">
        <v>0.25</v>
      </c>
      <c r="L1120" s="6">
        <v>0.25</v>
      </c>
      <c r="M1120" s="6">
        <v>3.3300000000000001</v>
      </c>
      <c r="N1120" s="7">
        <v>300</v>
      </c>
      <c r="P1120" s="1">
        <v>1</v>
      </c>
      <c r="Q1120" s="2" t="s">
        <v>56</v>
      </c>
      <c r="R1120" s="4" t="s">
        <v>51</v>
      </c>
      <c r="T1120" s="7">
        <v>281.60000000000002</v>
      </c>
      <c r="U1120" s="8">
        <v>0</v>
      </c>
      <c r="W1120" s="7">
        <f>IF(R1120="","",(T1120*(1-U1120)*(1+AE1120))+V1120)</f>
        <v>366.08000000000004</v>
      </c>
      <c r="Z1120" s="9" t="str">
        <f>IF(S1120="","",(X1120*(1-Y1120)*(1+AE1120)))</f>
        <v/>
      </c>
      <c r="AA1120" s="64">
        <f>IF(Eingabe!G1120="x",libCalc!A1120,IF(Eingabe!H1120="x",libCalc!B1120,IF(Eingabe!I1120="x",libCalc!C1120,"")))</f>
        <v>0.0625</v>
      </c>
      <c r="AB1120" s="5">
        <f>IF(AA1120="","",AA1120*M1120)</f>
        <v>0.208125</v>
      </c>
      <c r="AC1120" s="10">
        <f>IF(AA1120="","",N1120*1000/(AA1120*1000000))</f>
        <v>4.7999999999999998</v>
      </c>
      <c r="AD1120" s="11">
        <f>IF(AB1120="","",MAX(Z1120,W1120)/AB1120)</f>
        <v>1758.9429429429431</v>
      </c>
      <c r="AE1120" s="8">
        <f ca="1">IF(N1120="","",IF(LOOKUP(YEAR(C1120),Teuerung!$A$4:$A$29,Teuerung!$D$4:$D$29)="",0,LOOKUP(YEAR(C1120),Teuerung!$A$4:$A$29,Teuerung!$D$4:$D$29)))</f>
        <v>0.29999999999999999</v>
      </c>
      <c r="AF1120" s="7">
        <f t="shared" ca="1" si="24"/>
        <v>366.08000000000004</v>
      </c>
      <c r="AG1120" s="2"/>
      <c r="AH1120" s="1"/>
      <c r="AI1120" s="1"/>
    </row>
    <row r="1121">
      <c r="A1121" s="2"/>
      <c r="B1121" s="2"/>
      <c r="C1121" s="3">
        <v>41932</v>
      </c>
      <c r="D1121" s="1"/>
      <c r="E1121" s="4" t="s">
        <v>51</v>
      </c>
      <c r="H1121" s="4" t="s">
        <v>51</v>
      </c>
      <c r="K1121" s="6">
        <v>0.20000000000000001</v>
      </c>
      <c r="L1121" s="6">
        <v>0.20000000000000001</v>
      </c>
      <c r="M1121" s="6">
        <v>2.7999999999999998</v>
      </c>
      <c r="N1121" s="7">
        <v>650</v>
      </c>
      <c r="P1121" s="1">
        <v>1</v>
      </c>
      <c r="Q1121" s="2" t="s">
        <v>56</v>
      </c>
      <c r="R1121" s="4" t="s">
        <v>51</v>
      </c>
      <c r="T1121" s="7">
        <v>237.59999999999999</v>
      </c>
      <c r="U1121" s="8">
        <v>0</v>
      </c>
      <c r="W1121" s="7">
        <f>IF(R1121="","",(T1121*(1-U1121)*(1+AE1121))+V1121)</f>
        <v>308.88</v>
      </c>
      <c r="Z1121" s="9" t="str">
        <f>IF(S1121="","",(X1121*(1-Y1121)*(1+AE1121)))</f>
        <v/>
      </c>
      <c r="AA1121" s="64">
        <f>IF(Eingabe!G1121="x",libCalc!A1121,IF(Eingabe!H1121="x",libCalc!B1121,IF(Eingabe!I1121="x",libCalc!C1121,"")))</f>
        <v>0.040000000000000008</v>
      </c>
      <c r="AB1121" s="5">
        <f>IF(AA1121="","",AA1121*M1121)</f>
        <v>0.11200000000000002</v>
      </c>
      <c r="AC1121" s="10">
        <f>IF(AA1121="","",N1121*1000/(AA1121*1000000))</f>
        <v>16.249999999999996</v>
      </c>
      <c r="AD1121" s="11">
        <f>IF(AB1121="","",MAX(Z1121,W1121)/AB1121)</f>
        <v>2757.8571428571422</v>
      </c>
      <c r="AE1121" s="8">
        <f ca="1">IF(N1121="","",IF(LOOKUP(YEAR(C1121),Teuerung!$A$4:$A$29,Teuerung!$D$4:$D$29)="",0,LOOKUP(YEAR(C1121),Teuerung!$A$4:$A$29,Teuerung!$D$4:$D$29)))</f>
        <v>0.29999999999999999</v>
      </c>
      <c r="AF1121" s="7">
        <f t="shared" ca="1" si="24"/>
        <v>308.88</v>
      </c>
      <c r="AG1121" s="2"/>
      <c r="AH1121" s="1"/>
      <c r="AI1121" s="1"/>
    </row>
    <row r="1122">
      <c r="A1122" s="2"/>
      <c r="B1122" s="2"/>
      <c r="C1122" s="3">
        <v>41932</v>
      </c>
      <c r="D1122" s="1"/>
      <c r="E1122" s="4" t="s">
        <v>51</v>
      </c>
      <c r="H1122" s="4" t="s">
        <v>51</v>
      </c>
      <c r="K1122" s="6">
        <v>0.20000000000000001</v>
      </c>
      <c r="L1122" s="6">
        <v>0.20000000000000001</v>
      </c>
      <c r="M1122" s="6">
        <v>2.7999999999999998</v>
      </c>
      <c r="N1122" s="7">
        <v>650</v>
      </c>
      <c r="P1122" s="1">
        <v>1</v>
      </c>
      <c r="Q1122" s="2" t="s">
        <v>56</v>
      </c>
      <c r="R1122" s="4" t="s">
        <v>51</v>
      </c>
      <c r="T1122" s="7">
        <v>237.59999999999999</v>
      </c>
      <c r="U1122" s="8">
        <v>0</v>
      </c>
      <c r="W1122" s="7">
        <f>IF(R1122="","",(T1122*(1-U1122)*(1+AE1122))+V1122)</f>
        <v>308.88</v>
      </c>
      <c r="Z1122" s="9" t="str">
        <f>IF(S1122="","",(X1122*(1-Y1122)*(1+AE1122)))</f>
        <v/>
      </c>
      <c r="AA1122" s="64">
        <f>IF(Eingabe!G1122="x",libCalc!A1122,IF(Eingabe!H1122="x",libCalc!B1122,IF(Eingabe!I1122="x",libCalc!C1122,"")))</f>
        <v>0.040000000000000008</v>
      </c>
      <c r="AB1122" s="5">
        <f>IF(AA1122="","",AA1122*M1122)</f>
        <v>0.11200000000000002</v>
      </c>
      <c r="AC1122" s="10">
        <f>IF(AA1122="","",N1122*1000/(AA1122*1000000))</f>
        <v>16.249999999999996</v>
      </c>
      <c r="AD1122" s="11">
        <f>IF(AB1122="","",MAX(Z1122,W1122)/AB1122)</f>
        <v>2757.8571428571422</v>
      </c>
      <c r="AE1122" s="8">
        <f ca="1">IF(N1122="","",IF(LOOKUP(YEAR(C1122),Teuerung!$A$4:$A$29,Teuerung!$D$4:$D$29)="",0,LOOKUP(YEAR(C1122),Teuerung!$A$4:$A$29,Teuerung!$D$4:$D$29)))</f>
        <v>0.29999999999999999</v>
      </c>
      <c r="AF1122" s="7">
        <f t="shared" ca="1" si="24"/>
        <v>308.88</v>
      </c>
      <c r="AG1122" s="2"/>
      <c r="AH1122" s="1"/>
      <c r="AI1122" s="1"/>
    </row>
    <row r="1123">
      <c r="A1123" s="2"/>
      <c r="B1123" s="2"/>
      <c r="C1123" s="3">
        <v>41932</v>
      </c>
      <c r="D1123" s="1"/>
      <c r="E1123" s="4" t="s">
        <v>51</v>
      </c>
      <c r="H1123" s="4" t="s">
        <v>51</v>
      </c>
      <c r="K1123" s="6">
        <v>0.20000000000000001</v>
      </c>
      <c r="L1123" s="6">
        <v>0.20000000000000001</v>
      </c>
      <c r="M1123" s="6">
        <v>2.7999999999999998</v>
      </c>
      <c r="N1123" s="7">
        <v>650</v>
      </c>
      <c r="P1123" s="1">
        <v>1</v>
      </c>
      <c r="Q1123" s="2" t="s">
        <v>56</v>
      </c>
      <c r="R1123" s="4" t="s">
        <v>51</v>
      </c>
      <c r="T1123" s="7">
        <v>237.59999999999999</v>
      </c>
      <c r="U1123" s="8">
        <v>0</v>
      </c>
      <c r="W1123" s="7">
        <f>IF(R1123="","",(T1123*(1-U1123)*(1+AE1123))+V1123)</f>
        <v>308.88</v>
      </c>
      <c r="Z1123" s="9" t="str">
        <f>IF(S1123="","",(X1123*(1-Y1123)*(1+AE1123)))</f>
        <v/>
      </c>
      <c r="AA1123" s="64">
        <f>IF(Eingabe!G1123="x",libCalc!A1123,IF(Eingabe!H1123="x",libCalc!B1123,IF(Eingabe!I1123="x",libCalc!C1123,"")))</f>
        <v>0.040000000000000008</v>
      </c>
      <c r="AB1123" s="5">
        <f>IF(AA1123="","",AA1123*M1123)</f>
        <v>0.11200000000000002</v>
      </c>
      <c r="AC1123" s="10">
        <f>IF(AA1123="","",N1123*1000/(AA1123*1000000))</f>
        <v>16.249999999999996</v>
      </c>
      <c r="AD1123" s="11">
        <f>IF(AB1123="","",MAX(Z1123,W1123)/AB1123)</f>
        <v>2757.8571428571422</v>
      </c>
      <c r="AE1123" s="8">
        <f ca="1">IF(N1123="","",IF(LOOKUP(YEAR(C1123),Teuerung!$A$4:$A$29,Teuerung!$D$4:$D$29)="",0,LOOKUP(YEAR(C1123),Teuerung!$A$4:$A$29,Teuerung!$D$4:$D$29)))</f>
        <v>0.29999999999999999</v>
      </c>
      <c r="AF1123" s="7">
        <f t="shared" ca="1" si="24"/>
        <v>308.88</v>
      </c>
      <c r="AG1123" s="2"/>
      <c r="AH1123" s="1"/>
      <c r="AI1123" s="1"/>
    </row>
    <row r="1124">
      <c r="A1124" s="2"/>
      <c r="B1124" s="2"/>
      <c r="C1124" s="3">
        <v>41932</v>
      </c>
      <c r="D1124" s="1"/>
      <c r="E1124" s="4" t="s">
        <v>51</v>
      </c>
      <c r="H1124" s="4" t="s">
        <v>51</v>
      </c>
      <c r="K1124" s="6">
        <v>0.20000000000000001</v>
      </c>
      <c r="L1124" s="6">
        <v>0.20000000000000001</v>
      </c>
      <c r="M1124" s="6">
        <v>3.3300000000000001</v>
      </c>
      <c r="N1124" s="7">
        <v>650</v>
      </c>
      <c r="P1124" s="1">
        <v>1</v>
      </c>
      <c r="Q1124" s="2" t="s">
        <v>56</v>
      </c>
      <c r="R1124" s="4" t="s">
        <v>51</v>
      </c>
      <c r="T1124" s="7">
        <v>294.39999999999998</v>
      </c>
      <c r="U1124" s="8">
        <v>0</v>
      </c>
      <c r="W1124" s="7">
        <f>IF(R1124="","",(T1124*(1-U1124)*(1+AE1124))+V1124)</f>
        <v>382.71999999999997</v>
      </c>
      <c r="Z1124" s="9" t="str">
        <f>IF(S1124="","",(X1124*(1-Y1124)*(1+AE1124)))</f>
        <v/>
      </c>
      <c r="AA1124" s="64">
        <f>IF(Eingabe!G1124="x",libCalc!A1124,IF(Eingabe!H1124="x",libCalc!B1124,IF(Eingabe!I1124="x",libCalc!C1124,"")))</f>
        <v>0.040000000000000008</v>
      </c>
      <c r="AB1124" s="5">
        <f>IF(AA1124="","",AA1124*M1124)</f>
        <v>0.13320000000000004</v>
      </c>
      <c r="AC1124" s="10">
        <f>IF(AA1124="","",N1124*1000/(AA1124*1000000))</f>
        <v>16.249999999999996</v>
      </c>
      <c r="AD1124" s="11">
        <f>IF(AB1124="","",MAX(Z1124,W1124)/AB1124)</f>
        <v>2873.273273273272</v>
      </c>
      <c r="AE1124" s="8">
        <f ca="1">IF(N1124="","",IF(LOOKUP(YEAR(C1124),Teuerung!$A$4:$A$29,Teuerung!$D$4:$D$29)="",0,LOOKUP(YEAR(C1124),Teuerung!$A$4:$A$29,Teuerung!$D$4:$D$29)))</f>
        <v>0.29999999999999999</v>
      </c>
      <c r="AF1124" s="7">
        <f t="shared" ca="1" si="24"/>
        <v>382.71999999999997</v>
      </c>
      <c r="AG1124" s="2"/>
      <c r="AH1124" s="1"/>
      <c r="AI1124" s="1"/>
    </row>
    <row r="1125">
      <c r="A1125" s="2"/>
      <c r="B1125" s="2"/>
      <c r="C1125" s="3">
        <v>41932</v>
      </c>
      <c r="D1125" s="1"/>
      <c r="E1125" s="4" t="s">
        <v>51</v>
      </c>
      <c r="H1125" s="4" t="s">
        <v>51</v>
      </c>
      <c r="K1125" s="6">
        <v>0.25</v>
      </c>
      <c r="L1125" s="6">
        <v>0.25</v>
      </c>
      <c r="M1125" s="6">
        <v>3.3300000000000001</v>
      </c>
      <c r="N1125" s="7">
        <v>300</v>
      </c>
      <c r="P1125" s="1">
        <v>1</v>
      </c>
      <c r="Q1125" s="2" t="s">
        <v>56</v>
      </c>
      <c r="R1125" s="4" t="s">
        <v>51</v>
      </c>
      <c r="T1125" s="7">
        <v>281.60000000000002</v>
      </c>
      <c r="U1125" s="8">
        <v>0</v>
      </c>
      <c r="W1125" s="7">
        <f>IF(R1125="","",(T1125*(1-U1125)*(1+AE1125))+V1125)</f>
        <v>366.08000000000004</v>
      </c>
      <c r="Z1125" s="9" t="str">
        <f>IF(S1125="","",(X1125*(1-Y1125)*(1+AE1125)))</f>
        <v/>
      </c>
      <c r="AA1125" s="64">
        <f>IF(Eingabe!G1125="x",libCalc!A1125,IF(Eingabe!H1125="x",libCalc!B1125,IF(Eingabe!I1125="x",libCalc!C1125,"")))</f>
        <v>0.0625</v>
      </c>
      <c r="AB1125" s="5">
        <f>IF(AA1125="","",AA1125*M1125)</f>
        <v>0.208125</v>
      </c>
      <c r="AC1125" s="10">
        <f>IF(AA1125="","",N1125*1000/(AA1125*1000000))</f>
        <v>4.7999999999999998</v>
      </c>
      <c r="AD1125" s="11">
        <f>IF(AB1125="","",MAX(Z1125,W1125)/AB1125)</f>
        <v>1758.9429429429431</v>
      </c>
      <c r="AE1125" s="8">
        <f ca="1">IF(N1125="","",IF(LOOKUP(YEAR(C1125),Teuerung!$A$4:$A$29,Teuerung!$D$4:$D$29)="",0,LOOKUP(YEAR(C1125),Teuerung!$A$4:$A$29,Teuerung!$D$4:$D$29)))</f>
        <v>0.29999999999999999</v>
      </c>
      <c r="AF1125" s="7">
        <f t="shared" ca="1" si="24"/>
        <v>366.08000000000004</v>
      </c>
      <c r="AG1125" s="2"/>
      <c r="AH1125" s="1"/>
      <c r="AI1125" s="1"/>
    </row>
    <row r="1126">
      <c r="A1126" s="2"/>
      <c r="B1126" s="2"/>
      <c r="C1126" s="3">
        <v>41932</v>
      </c>
      <c r="D1126" s="1"/>
      <c r="E1126" s="4" t="s">
        <v>51</v>
      </c>
      <c r="H1126" s="4" t="s">
        <v>51</v>
      </c>
      <c r="K1126" s="6">
        <v>0.25</v>
      </c>
      <c r="L1126" s="6">
        <v>0.25</v>
      </c>
      <c r="M1126" s="6">
        <v>3.3300000000000001</v>
      </c>
      <c r="N1126" s="7">
        <v>300</v>
      </c>
      <c r="P1126" s="1">
        <v>1</v>
      </c>
      <c r="Q1126" s="2" t="s">
        <v>56</v>
      </c>
      <c r="R1126" s="4" t="s">
        <v>51</v>
      </c>
      <c r="T1126" s="7">
        <v>281.60000000000002</v>
      </c>
      <c r="U1126" s="8">
        <v>0</v>
      </c>
      <c r="W1126" s="7">
        <f>IF(R1126="","",(T1126*(1-U1126)*(1+AE1126))+V1126)</f>
        <v>366.08000000000004</v>
      </c>
      <c r="Z1126" s="9" t="str">
        <f>IF(S1126="","",(X1126*(1-Y1126)*(1+AE1126)))</f>
        <v/>
      </c>
      <c r="AA1126" s="64">
        <f>IF(Eingabe!G1126="x",libCalc!A1126,IF(Eingabe!H1126="x",libCalc!B1126,IF(Eingabe!I1126="x",libCalc!C1126,"")))</f>
        <v>0.0625</v>
      </c>
      <c r="AB1126" s="5">
        <f>IF(AA1126="","",AA1126*M1126)</f>
        <v>0.208125</v>
      </c>
      <c r="AC1126" s="10">
        <f>IF(AA1126="","",N1126*1000/(AA1126*1000000))</f>
        <v>4.7999999999999998</v>
      </c>
      <c r="AD1126" s="11">
        <f>IF(AB1126="","",MAX(Z1126,W1126)/AB1126)</f>
        <v>1758.9429429429431</v>
      </c>
      <c r="AE1126" s="8">
        <f ca="1">IF(N1126="","",IF(LOOKUP(YEAR(C1126),Teuerung!$A$4:$A$29,Teuerung!$D$4:$D$29)="",0,LOOKUP(YEAR(C1126),Teuerung!$A$4:$A$29,Teuerung!$D$4:$D$29)))</f>
        <v>0.29999999999999999</v>
      </c>
      <c r="AF1126" s="7">
        <f t="shared" ca="1" si="24"/>
        <v>366.08000000000004</v>
      </c>
      <c r="AG1126" s="2"/>
      <c r="AH1126" s="1"/>
      <c r="AI1126" s="1"/>
    </row>
    <row r="1127">
      <c r="A1127" s="2"/>
      <c r="B1127" s="2"/>
      <c r="C1127" s="3">
        <v>41932</v>
      </c>
      <c r="D1127" s="1"/>
      <c r="E1127" s="4" t="s">
        <v>51</v>
      </c>
      <c r="H1127" s="4" t="s">
        <v>51</v>
      </c>
      <c r="K1127" s="6">
        <v>0.20000000000000001</v>
      </c>
      <c r="L1127" s="6">
        <v>0.20000000000000001</v>
      </c>
      <c r="M1127" s="6">
        <v>3.3300000000000001</v>
      </c>
      <c r="N1127" s="7">
        <v>650</v>
      </c>
      <c r="P1127" s="1">
        <v>1</v>
      </c>
      <c r="Q1127" s="2" t="s">
        <v>56</v>
      </c>
      <c r="R1127" s="4" t="s">
        <v>51</v>
      </c>
      <c r="T1127" s="7">
        <v>294.39999999999998</v>
      </c>
      <c r="U1127" s="8">
        <v>0</v>
      </c>
      <c r="W1127" s="7">
        <f>IF(R1127="","",(T1127*(1-U1127)*(1+AE1127))+V1127)</f>
        <v>382.71999999999997</v>
      </c>
      <c r="Z1127" s="9" t="str">
        <f>IF(S1127="","",(X1127*(1-Y1127)*(1+AE1127)))</f>
        <v/>
      </c>
      <c r="AA1127" s="64">
        <f>IF(Eingabe!G1127="x",libCalc!A1127,IF(Eingabe!H1127="x",libCalc!B1127,IF(Eingabe!I1127="x",libCalc!C1127,"")))</f>
        <v>0.040000000000000008</v>
      </c>
      <c r="AB1127" s="5">
        <f>IF(AA1127="","",AA1127*M1127)</f>
        <v>0.13320000000000004</v>
      </c>
      <c r="AC1127" s="10">
        <f>IF(AA1127="","",N1127*1000/(AA1127*1000000))</f>
        <v>16.249999999999996</v>
      </c>
      <c r="AD1127" s="11">
        <f>IF(AB1127="","",MAX(Z1127,W1127)/AB1127)</f>
        <v>2873.273273273272</v>
      </c>
      <c r="AE1127" s="8">
        <f ca="1">IF(N1127="","",IF(LOOKUP(YEAR(C1127),Teuerung!$A$4:$A$29,Teuerung!$D$4:$D$29)="",0,LOOKUP(YEAR(C1127),Teuerung!$A$4:$A$29,Teuerung!$D$4:$D$29)))</f>
        <v>0.29999999999999999</v>
      </c>
      <c r="AF1127" s="7">
        <f t="shared" ca="1" si="24"/>
        <v>382.71999999999997</v>
      </c>
      <c r="AG1127" s="2"/>
      <c r="AH1127" s="1"/>
      <c r="AI1127" s="1"/>
    </row>
    <row r="1128">
      <c r="A1128" s="2"/>
      <c r="B1128" s="2"/>
      <c r="C1128" s="3">
        <v>41932</v>
      </c>
      <c r="D1128" s="1"/>
      <c r="E1128" s="4" t="s">
        <v>51</v>
      </c>
      <c r="H1128" s="4" t="s">
        <v>51</v>
      </c>
      <c r="K1128" s="6">
        <v>0.20000000000000001</v>
      </c>
      <c r="L1128" s="6">
        <v>0.20000000000000001</v>
      </c>
      <c r="M1128" s="6">
        <v>2.7999999999999998</v>
      </c>
      <c r="N1128" s="7">
        <v>650</v>
      </c>
      <c r="P1128" s="1">
        <v>1</v>
      </c>
      <c r="Q1128" s="2" t="s">
        <v>56</v>
      </c>
      <c r="R1128" s="4" t="s">
        <v>51</v>
      </c>
      <c r="T1128" s="7">
        <v>237.59999999999999</v>
      </c>
      <c r="U1128" s="8">
        <v>0</v>
      </c>
      <c r="W1128" s="7">
        <f>IF(R1128="","",(T1128*(1-U1128)*(1+AE1128))+V1128)</f>
        <v>308.88</v>
      </c>
      <c r="Z1128" s="9" t="str">
        <f>IF(S1128="","",(X1128*(1-Y1128)*(1+AE1128)))</f>
        <v/>
      </c>
      <c r="AA1128" s="64">
        <f>IF(Eingabe!G1128="x",libCalc!A1128,IF(Eingabe!H1128="x",libCalc!B1128,IF(Eingabe!I1128="x",libCalc!C1128,"")))</f>
        <v>0.040000000000000008</v>
      </c>
      <c r="AB1128" s="5">
        <f>IF(AA1128="","",AA1128*M1128)</f>
        <v>0.11200000000000002</v>
      </c>
      <c r="AC1128" s="10">
        <f>IF(AA1128="","",N1128*1000/(AA1128*1000000))</f>
        <v>16.249999999999996</v>
      </c>
      <c r="AD1128" s="11">
        <f>IF(AB1128="","",MAX(Z1128,W1128)/AB1128)</f>
        <v>2757.8571428571422</v>
      </c>
      <c r="AE1128" s="8">
        <f ca="1">IF(N1128="","",IF(LOOKUP(YEAR(C1128),Teuerung!$A$4:$A$29,Teuerung!$D$4:$D$29)="",0,LOOKUP(YEAR(C1128),Teuerung!$A$4:$A$29,Teuerung!$D$4:$D$29)))</f>
        <v>0.29999999999999999</v>
      </c>
      <c r="AF1128" s="7">
        <f t="shared" ca="1" si="24"/>
        <v>308.88</v>
      </c>
      <c r="AG1128" s="2"/>
      <c r="AH1128" s="1"/>
      <c r="AI1128" s="1"/>
    </row>
    <row r="1129">
      <c r="A1129" s="2"/>
      <c r="B1129" s="2"/>
      <c r="C1129" s="3">
        <v>41905</v>
      </c>
      <c r="D1129" s="1"/>
      <c r="E1129" s="4" t="s">
        <v>51</v>
      </c>
      <c r="H1129" s="4" t="s">
        <v>51</v>
      </c>
      <c r="K1129" s="6">
        <v>0.29999999999999999</v>
      </c>
      <c r="L1129" s="6">
        <v>0.40000000000000002</v>
      </c>
      <c r="M1129" s="6">
        <v>2.2000000000000002</v>
      </c>
      <c r="N1129" s="7">
        <v>3000</v>
      </c>
      <c r="P1129" s="1">
        <v>10</v>
      </c>
      <c r="Q1129" s="2" t="s">
        <v>56</v>
      </c>
      <c r="R1129" s="4" t="s">
        <v>51</v>
      </c>
      <c r="T1129" s="7">
        <v>277.68000000000001</v>
      </c>
      <c r="U1129" s="8">
        <v>0</v>
      </c>
      <c r="W1129" s="7">
        <f>IF(R1129="","",(T1129*(1-U1129)*(1+AE1129))+V1129)</f>
        <v>360.98400000000004</v>
      </c>
      <c r="Z1129" s="9" t="str">
        <f>IF(S1129="","",(X1129*(1-Y1129)*(1+AE1129)))</f>
        <v/>
      </c>
      <c r="AA1129" s="64">
        <f>IF(Eingabe!G1129="x",libCalc!A1129,IF(Eingabe!H1129="x",libCalc!B1129,IF(Eingabe!I1129="x",libCalc!C1129,"")))</f>
        <v>0.12</v>
      </c>
      <c r="AB1129" s="5">
        <f>IF(AA1129="","",AA1129*M1129)</f>
        <v>0.26400000000000001</v>
      </c>
      <c r="AC1129" s="10">
        <f>IF(AA1129="","",N1129*1000/(AA1129*1000000))</f>
        <v>25</v>
      </c>
      <c r="AD1129" s="11">
        <f>IF(AB1129="","",MAX(Z1129,W1129)/AB1129)</f>
        <v>1367.3636363636365</v>
      </c>
      <c r="AE1129" s="8">
        <f ca="1">IF(N1129="","",IF(LOOKUP(YEAR(C1129),Teuerung!$A$4:$A$29,Teuerung!$D$4:$D$29)="",0,LOOKUP(YEAR(C1129),Teuerung!$A$4:$A$29,Teuerung!$D$4:$D$29)))</f>
        <v>0.29999999999999999</v>
      </c>
      <c r="AF1129" s="7">
        <f t="shared" ca="1" si="24"/>
        <v>3609.8400000000001</v>
      </c>
      <c r="AG1129" s="2" t="s">
        <v>65</v>
      </c>
      <c r="AH1129" s="1"/>
      <c r="AI1129" s="1"/>
    </row>
    <row r="1130">
      <c r="A1130" s="2"/>
      <c r="B1130" s="2"/>
      <c r="C1130" s="3">
        <v>41905</v>
      </c>
      <c r="D1130" s="1"/>
      <c r="E1130" s="4" t="s">
        <v>51</v>
      </c>
      <c r="H1130" s="4" t="s">
        <v>51</v>
      </c>
      <c r="K1130" s="6">
        <v>0.20000000000000001</v>
      </c>
      <c r="L1130" s="6">
        <v>0.5</v>
      </c>
      <c r="M1130" s="6">
        <v>2.6400000000000001</v>
      </c>
      <c r="N1130" s="7">
        <v>1300</v>
      </c>
      <c r="P1130" s="1">
        <v>5</v>
      </c>
      <c r="Q1130" s="2" t="s">
        <v>56</v>
      </c>
      <c r="R1130" s="4" t="s">
        <v>51</v>
      </c>
      <c r="T1130" s="7">
        <v>288.60000000000002</v>
      </c>
      <c r="U1130" s="8">
        <v>0</v>
      </c>
      <c r="W1130" s="7">
        <f>IF(R1130="","",(T1130*(1-U1130)*(1+AE1130))+V1130)</f>
        <v>375.18000000000006</v>
      </c>
      <c r="Z1130" s="9" t="str">
        <f>IF(S1130="","",(X1130*(1-Y1130)*(1+AE1130)))</f>
        <v/>
      </c>
      <c r="AA1130" s="64">
        <f>IF(Eingabe!G1130="x",libCalc!A1130,IF(Eingabe!H1130="x",libCalc!B1130,IF(Eingabe!I1130="x",libCalc!C1130,"")))</f>
        <v>0.10000000000000001</v>
      </c>
      <c r="AB1130" s="5">
        <f>IF(AA1130="","",AA1130*M1130)</f>
        <v>0.26400000000000001</v>
      </c>
      <c r="AC1130" s="10">
        <f>IF(AA1130="","",N1130*1000/(AA1130*1000000))</f>
        <v>13</v>
      </c>
      <c r="AD1130" s="11">
        <f>IF(AB1130="","",MAX(Z1130,W1130)/AB1130)</f>
        <v>1421.1363636363637</v>
      </c>
      <c r="AE1130" s="8">
        <f ca="1">IF(N1130="","",IF(LOOKUP(YEAR(C1130),Teuerung!$A$4:$A$29,Teuerung!$D$4:$D$29)="",0,LOOKUP(YEAR(C1130),Teuerung!$A$4:$A$29,Teuerung!$D$4:$D$29)))</f>
        <v>0.29999999999999999</v>
      </c>
      <c r="AF1130" s="7">
        <f t="shared" ca="1" si="24"/>
        <v>1875.9000000000003</v>
      </c>
      <c r="AG1130" s="2" t="s">
        <v>65</v>
      </c>
      <c r="AH1130" s="1"/>
      <c r="AI1130" s="1"/>
    </row>
    <row r="1131">
      <c r="A1131" s="2"/>
      <c r="B1131" s="2"/>
      <c r="C1131" s="3">
        <v>41905</v>
      </c>
      <c r="D1131" s="1"/>
      <c r="E1131" s="4" t="s">
        <v>51</v>
      </c>
      <c r="H1131" s="4" t="s">
        <v>51</v>
      </c>
      <c r="K1131" s="6">
        <v>0.20000000000000001</v>
      </c>
      <c r="L1131" s="6">
        <v>0.20000000000000001</v>
      </c>
      <c r="M1131" s="6">
        <v>2.6400000000000001</v>
      </c>
      <c r="N1131" s="7">
        <v>1300</v>
      </c>
      <c r="P1131" s="1">
        <v>4</v>
      </c>
      <c r="Q1131" s="2" t="s">
        <v>56</v>
      </c>
      <c r="R1131" s="4" t="s">
        <v>51</v>
      </c>
      <c r="T1131" s="7">
        <v>225.41999999999999</v>
      </c>
      <c r="U1131" s="8">
        <v>0</v>
      </c>
      <c r="W1131" s="7">
        <f>IF(R1131="","",(T1131*(1-U1131)*(1+AE1131))+V1131)</f>
        <v>293.04599999999999</v>
      </c>
      <c r="Z1131" s="9" t="str">
        <f>IF(S1131="","",(X1131*(1-Y1131)*(1+AE1131)))</f>
        <v/>
      </c>
      <c r="AA1131" s="64">
        <f>IF(Eingabe!G1131="x",libCalc!A1131,IF(Eingabe!H1131="x",libCalc!B1131,IF(Eingabe!I1131="x",libCalc!C1131,"")))</f>
        <v>0.040000000000000008</v>
      </c>
      <c r="AB1131" s="5">
        <f>IF(AA1131="","",AA1131*M1131)</f>
        <v>0.10560000000000003</v>
      </c>
      <c r="AC1131" s="10">
        <f>IF(AA1131="","",N1131*1000/(AA1131*1000000))</f>
        <v>32.499999999999993</v>
      </c>
      <c r="AD1131" s="11">
        <f>IF(AB1131="","",MAX(Z1131,W1131)/AB1131)</f>
        <v>2775.0568181818176</v>
      </c>
      <c r="AE1131" s="8">
        <f ca="1">IF(N1131="","",IF(LOOKUP(YEAR(C1131),Teuerung!$A$4:$A$29,Teuerung!$D$4:$D$29)="",0,LOOKUP(YEAR(C1131),Teuerung!$A$4:$A$29,Teuerung!$D$4:$D$29)))</f>
        <v>0.29999999999999999</v>
      </c>
      <c r="AF1131" s="7">
        <f t="shared" ca="1" si="24"/>
        <v>1172.184</v>
      </c>
      <c r="AG1131" s="2" t="s">
        <v>65</v>
      </c>
      <c r="AH1131" s="1"/>
      <c r="AI1131" s="1"/>
    </row>
    <row r="1132">
      <c r="A1132" s="2"/>
      <c r="B1132" s="2"/>
      <c r="C1132" s="3">
        <v>41905</v>
      </c>
      <c r="D1132" s="1"/>
      <c r="E1132" s="4" t="s">
        <v>51</v>
      </c>
      <c r="H1132" s="4" t="s">
        <v>51</v>
      </c>
      <c r="K1132" s="6">
        <v>0.20000000000000001</v>
      </c>
      <c r="L1132" s="6">
        <v>0.29999999999999999</v>
      </c>
      <c r="M1132" s="6">
        <v>2.6400000000000001</v>
      </c>
      <c r="N1132" s="7">
        <v>1300</v>
      </c>
      <c r="P1132" s="1">
        <v>3</v>
      </c>
      <c r="Q1132" s="2" t="s">
        <v>56</v>
      </c>
      <c r="R1132" s="4" t="s">
        <v>51</v>
      </c>
      <c r="T1132" s="7">
        <v>240.24000000000001</v>
      </c>
      <c r="U1132" s="8">
        <v>0</v>
      </c>
      <c r="W1132" s="7">
        <f>IF(R1132="","",(T1132*(1-U1132)*(1+AE1132))+V1132)</f>
        <v>312.31200000000001</v>
      </c>
      <c r="Z1132" s="9" t="str">
        <f>IF(S1132="","",(X1132*(1-Y1132)*(1+AE1132)))</f>
        <v/>
      </c>
      <c r="AA1132" s="64">
        <f>IF(Eingabe!G1132="x",libCalc!A1132,IF(Eingabe!H1132="x",libCalc!B1132,IF(Eingabe!I1132="x",libCalc!C1132,"")))</f>
        <v>0.059999999999999998</v>
      </c>
      <c r="AB1132" s="5">
        <f>IF(AA1132="","",AA1132*M1132)</f>
        <v>0.15840000000000001</v>
      </c>
      <c r="AC1132" s="10">
        <f>IF(AA1132="","",N1132*1000/(AA1132*1000000))</f>
        <v>21.666666666666668</v>
      </c>
      <c r="AD1132" s="11">
        <f>IF(AB1132="","",MAX(Z1132,W1132)/AB1132)</f>
        <v>1971.6666666666665</v>
      </c>
      <c r="AE1132" s="8">
        <f ca="1">IF(N1132="","",IF(LOOKUP(YEAR(C1132),Teuerung!$A$4:$A$29,Teuerung!$D$4:$D$29)="",0,LOOKUP(YEAR(C1132),Teuerung!$A$4:$A$29,Teuerung!$D$4:$D$29)))</f>
        <v>0.29999999999999999</v>
      </c>
      <c r="AF1132" s="7">
        <f t="shared" ca="1" si="24"/>
        <v>936.93600000000004</v>
      </c>
      <c r="AG1132" s="2" t="s">
        <v>65</v>
      </c>
      <c r="AH1132" s="1"/>
      <c r="AI1132" s="1"/>
    </row>
    <row r="1133">
      <c r="A1133" s="2"/>
      <c r="B1133" s="2"/>
      <c r="C1133" s="3">
        <v>41905</v>
      </c>
      <c r="D1133" s="1"/>
      <c r="E1133" s="4" t="s">
        <v>51</v>
      </c>
      <c r="H1133" s="4" t="s">
        <v>51</v>
      </c>
      <c r="K1133" s="6">
        <v>0.17999999999999999</v>
      </c>
      <c r="L1133" s="6">
        <v>0.34000000000000002</v>
      </c>
      <c r="M1133" s="6">
        <v>2.6400000000000001</v>
      </c>
      <c r="N1133" s="7">
        <v>1500</v>
      </c>
      <c r="P1133" s="1">
        <v>4</v>
      </c>
      <c r="Q1133" s="2" t="s">
        <v>56</v>
      </c>
      <c r="R1133" s="4" t="s">
        <v>51</v>
      </c>
      <c r="T1133" s="7">
        <v>241.80000000000001</v>
      </c>
      <c r="U1133" s="8">
        <v>0</v>
      </c>
      <c r="W1133" s="7">
        <f>IF(R1133="","",(T1133*(1-U1133)*(1+AE1133))+V1133)</f>
        <v>314.34000000000003</v>
      </c>
      <c r="Z1133" s="9" t="str">
        <f>IF(S1133="","",(X1133*(1-Y1133)*(1+AE1133)))</f>
        <v/>
      </c>
      <c r="AA1133" s="64">
        <f>IF(Eingabe!G1133="x",libCalc!A1133,IF(Eingabe!H1133="x",libCalc!B1133,IF(Eingabe!I1133="x",libCalc!C1133,"")))</f>
        <v>0.061200000000000004</v>
      </c>
      <c r="AB1133" s="5">
        <f>IF(AA1133="","",AA1133*M1133)</f>
        <v>0.16156800000000002</v>
      </c>
      <c r="AC1133" s="10">
        <f>IF(AA1133="","",N1133*1000/(AA1133*1000000))</f>
        <v>24.509803921568626</v>
      </c>
      <c r="AD1133" s="11">
        <f>IF(AB1133="","",MAX(Z1133,W1133)/AB1133)</f>
        <v>1945.5585264408794</v>
      </c>
      <c r="AE1133" s="8">
        <f ca="1">IF(N1133="","",IF(LOOKUP(YEAR(C1133),Teuerung!$A$4:$A$29,Teuerung!$D$4:$D$29)="",0,LOOKUP(YEAR(C1133),Teuerung!$A$4:$A$29,Teuerung!$D$4:$D$29)))</f>
        <v>0.29999999999999999</v>
      </c>
      <c r="AF1133" s="7">
        <f t="shared" ca="1" si="24"/>
        <v>1257.3600000000001</v>
      </c>
      <c r="AG1133" s="2"/>
      <c r="AH1133" s="1"/>
      <c r="AI1133" s="1"/>
    </row>
    <row r="1134">
      <c r="A1134" s="2"/>
      <c r="B1134" s="2"/>
      <c r="C1134" s="3">
        <v>41905</v>
      </c>
      <c r="D1134" s="1"/>
      <c r="E1134" s="4" t="s">
        <v>51</v>
      </c>
      <c r="H1134" s="4" t="s">
        <v>51</v>
      </c>
      <c r="K1134" s="6">
        <v>0.20000000000000001</v>
      </c>
      <c r="L1134" s="6">
        <v>0.57999999999999996</v>
      </c>
      <c r="M1134" s="6">
        <v>2.6400000000000001</v>
      </c>
      <c r="N1134" s="7">
        <v>1500</v>
      </c>
      <c r="P1134" s="1">
        <v>4</v>
      </c>
      <c r="Q1134" s="2" t="s">
        <v>56</v>
      </c>
      <c r="R1134" s="4" t="s">
        <v>51</v>
      </c>
      <c r="T1134" s="7">
        <v>308.88</v>
      </c>
      <c r="U1134" s="8">
        <v>0</v>
      </c>
      <c r="W1134" s="7">
        <f>IF(R1134="","",(T1134*(1-U1134)*(1+AE1134))+V1134)</f>
        <v>401.54399999999998</v>
      </c>
      <c r="Z1134" s="9" t="str">
        <f>IF(S1134="","",(X1134*(1-Y1134)*(1+AE1134)))</f>
        <v/>
      </c>
      <c r="AA1134" s="64">
        <f>IF(Eingabe!G1134="x",libCalc!A1134,IF(Eingabe!H1134="x",libCalc!B1134,IF(Eingabe!I1134="x",libCalc!C1134,"")))</f>
        <v>0.11599999999999999</v>
      </c>
      <c r="AB1134" s="5">
        <f>IF(AA1134="","",AA1134*M1134)</f>
        <v>0.30624000000000001</v>
      </c>
      <c r="AC1134" s="10">
        <f>IF(AA1134="","",N1134*1000/(AA1134*1000000))</f>
        <v>12.931034482758623</v>
      </c>
      <c r="AD1134" s="11">
        <f>IF(AB1134="","",MAX(Z1134,W1134)/AB1134)</f>
        <v>1311.206896551724</v>
      </c>
      <c r="AE1134" s="8">
        <f ca="1">IF(N1134="","",IF(LOOKUP(YEAR(C1134),Teuerung!$A$4:$A$29,Teuerung!$D$4:$D$29)="",0,LOOKUP(YEAR(C1134),Teuerung!$A$4:$A$29,Teuerung!$D$4:$D$29)))</f>
        <v>0.29999999999999999</v>
      </c>
      <c r="AF1134" s="7">
        <f t="shared" ca="1" si="24"/>
        <v>1606.1759999999999</v>
      </c>
      <c r="AG1134" s="2"/>
      <c r="AH1134" s="1"/>
      <c r="AI1134" s="1"/>
    </row>
    <row r="1135">
      <c r="A1135" s="2"/>
      <c r="B1135" s="2"/>
      <c r="C1135" s="3">
        <v>41905</v>
      </c>
      <c r="D1135" s="1"/>
      <c r="E1135" s="4" t="s">
        <v>51</v>
      </c>
      <c r="H1135" s="4" t="s">
        <v>51</v>
      </c>
      <c r="K1135" s="6">
        <v>0.20000000000000001</v>
      </c>
      <c r="L1135" s="6">
        <v>0.5</v>
      </c>
      <c r="M1135" s="6">
        <v>2.52</v>
      </c>
      <c r="N1135" s="7">
        <v>1100</v>
      </c>
      <c r="P1135" s="1">
        <v>5</v>
      </c>
      <c r="Q1135" s="2" t="s">
        <v>56</v>
      </c>
      <c r="R1135" s="4" t="s">
        <v>51</v>
      </c>
      <c r="T1135" s="7">
        <v>278.45999999999998</v>
      </c>
      <c r="U1135" s="8">
        <v>0</v>
      </c>
      <c r="W1135" s="7">
        <f>IF(R1135="","",(T1135*(1-U1135)*(1+AE1135))+V1135)</f>
        <v>361.99799999999999</v>
      </c>
      <c r="Z1135" s="9" t="str">
        <f>IF(S1135="","",(X1135*(1-Y1135)*(1+AE1135)))</f>
        <v/>
      </c>
      <c r="AA1135" s="64">
        <f>IF(Eingabe!G1135="x",libCalc!A1135,IF(Eingabe!H1135="x",libCalc!B1135,IF(Eingabe!I1135="x",libCalc!C1135,"")))</f>
        <v>0.10000000000000001</v>
      </c>
      <c r="AB1135" s="5">
        <f>IF(AA1135="","",AA1135*M1135)</f>
        <v>0.252</v>
      </c>
      <c r="AC1135" s="10">
        <f>IF(AA1135="","",N1135*1000/(AA1135*1000000))</f>
        <v>11</v>
      </c>
      <c r="AD1135" s="11">
        <f>IF(AB1135="","",MAX(Z1135,W1135)/AB1135)</f>
        <v>1436.5</v>
      </c>
      <c r="AE1135" s="8">
        <f ca="1">IF(N1135="","",IF(LOOKUP(YEAR(C1135),Teuerung!$A$4:$A$29,Teuerung!$D$4:$D$29)="",0,LOOKUP(YEAR(C1135),Teuerung!$A$4:$A$29,Teuerung!$D$4:$D$29)))</f>
        <v>0.29999999999999999</v>
      </c>
      <c r="AF1135" s="7">
        <f t="shared" ca="1" si="24"/>
        <v>1809.99</v>
      </c>
      <c r="AG1135" s="2"/>
      <c r="AH1135" s="1"/>
      <c r="AI1135" s="1"/>
    </row>
    <row r="1136">
      <c r="A1136" s="2"/>
      <c r="B1136" s="2"/>
      <c r="C1136" s="3">
        <v>41905</v>
      </c>
      <c r="D1136" s="1"/>
      <c r="E1136" s="4" t="s">
        <v>51</v>
      </c>
      <c r="H1136" s="4" t="s">
        <v>51</v>
      </c>
      <c r="K1136" s="6">
        <v>0.20000000000000001</v>
      </c>
      <c r="L1136" s="6">
        <v>0.20000000000000001</v>
      </c>
      <c r="M1136" s="6">
        <v>2.52</v>
      </c>
      <c r="N1136" s="7">
        <v>1100</v>
      </c>
      <c r="P1136" s="1">
        <v>4</v>
      </c>
      <c r="Q1136" s="2" t="s">
        <v>56</v>
      </c>
      <c r="R1136" s="4" t="s">
        <v>51</v>
      </c>
      <c r="T1136" s="7">
        <v>215.28</v>
      </c>
      <c r="U1136" s="8">
        <v>0</v>
      </c>
      <c r="W1136" s="7">
        <f>IF(R1136="","",(T1136*(1-U1136)*(1+AE1136))+V1136)</f>
        <v>279.86400000000003</v>
      </c>
      <c r="Z1136" s="9" t="str">
        <f>IF(S1136="","",(X1136*(1-Y1136)*(1+AE1136)))</f>
        <v/>
      </c>
      <c r="AA1136" s="64">
        <f>IF(Eingabe!G1136="x",libCalc!A1136,IF(Eingabe!H1136="x",libCalc!B1136,IF(Eingabe!I1136="x",libCalc!C1136,"")))</f>
        <v>0.040000000000000008</v>
      </c>
      <c r="AB1136" s="5">
        <f>IF(AA1136="","",AA1136*M1136)</f>
        <v>0.10080000000000001</v>
      </c>
      <c r="AC1136" s="10">
        <f>IF(AA1136="","",N1136*1000/(AA1136*1000000))</f>
        <v>27.499999999999996</v>
      </c>
      <c r="AD1136" s="11">
        <f>IF(AB1136="","",MAX(Z1136,W1136)/AB1136)</f>
        <v>2776.4285714285716</v>
      </c>
      <c r="AE1136" s="8">
        <f ca="1">IF(N1136="","",IF(LOOKUP(YEAR(C1136),Teuerung!$A$4:$A$29,Teuerung!$D$4:$D$29)="",0,LOOKUP(YEAR(C1136),Teuerung!$A$4:$A$29,Teuerung!$D$4:$D$29)))</f>
        <v>0.29999999999999999</v>
      </c>
      <c r="AF1136" s="7">
        <f t="shared" ca="1" si="24"/>
        <v>1119.4560000000001</v>
      </c>
      <c r="AG1136" s="2"/>
      <c r="AH1136" s="1"/>
      <c r="AI1136" s="1"/>
    </row>
    <row r="1137">
      <c r="A1137" s="2"/>
      <c r="B1137" s="2"/>
      <c r="C1137" s="3">
        <v>41905</v>
      </c>
      <c r="D1137" s="1"/>
      <c r="E1137" s="4" t="s">
        <v>51</v>
      </c>
      <c r="H1137" s="4" t="s">
        <v>51</v>
      </c>
      <c r="K1137" s="6">
        <v>0.20000000000000001</v>
      </c>
      <c r="L1137" s="6">
        <v>0.29999999999999999</v>
      </c>
      <c r="M1137" s="6">
        <v>2.52</v>
      </c>
      <c r="N1137" s="7">
        <v>1100</v>
      </c>
      <c r="P1137" s="1">
        <v>3</v>
      </c>
      <c r="Q1137" s="2" t="s">
        <v>56</v>
      </c>
      <c r="R1137" s="4" t="s">
        <v>51</v>
      </c>
      <c r="T1137" s="7">
        <v>234</v>
      </c>
      <c r="U1137" s="8">
        <v>0</v>
      </c>
      <c r="W1137" s="7">
        <f>IF(R1137="","",(T1137*(1-U1137)*(1+AE1137))+V1137)</f>
        <v>304.19999999999999</v>
      </c>
      <c r="Z1137" s="9" t="str">
        <f>IF(S1137="","",(X1137*(1-Y1137)*(1+AE1137)))</f>
        <v/>
      </c>
      <c r="AA1137" s="64">
        <f>IF(Eingabe!G1137="x",libCalc!A1137,IF(Eingabe!H1137="x",libCalc!B1137,IF(Eingabe!I1137="x",libCalc!C1137,"")))</f>
        <v>0.059999999999999998</v>
      </c>
      <c r="AB1137" s="5">
        <f>IF(AA1137="","",AA1137*M1137)</f>
        <v>0.1512</v>
      </c>
      <c r="AC1137" s="10">
        <f>IF(AA1137="","",N1137*1000/(AA1137*1000000))</f>
        <v>18.333333333333332</v>
      </c>
      <c r="AD1137" s="11">
        <f>IF(AB1137="","",MAX(Z1137,W1137)/AB1137)</f>
        <v>2011.9047619047619</v>
      </c>
      <c r="AE1137" s="8">
        <f ca="1">IF(N1137="","",IF(LOOKUP(YEAR(C1137),Teuerung!$A$4:$A$29,Teuerung!$D$4:$D$29)="",0,LOOKUP(YEAR(C1137),Teuerung!$A$4:$A$29,Teuerung!$D$4:$D$29)))</f>
        <v>0.29999999999999999</v>
      </c>
      <c r="AF1137" s="7">
        <f t="shared" ca="1" si="24"/>
        <v>912.59999999999991</v>
      </c>
      <c r="AG1137" s="2"/>
      <c r="AH1137" s="1"/>
      <c r="AI1137" s="1"/>
    </row>
    <row r="1138">
      <c r="A1138" s="2"/>
      <c r="B1138" s="2"/>
      <c r="C1138" s="3">
        <v>41905</v>
      </c>
      <c r="D1138" s="1"/>
      <c r="E1138" s="4" t="s">
        <v>51</v>
      </c>
      <c r="H1138" s="4" t="s">
        <v>51</v>
      </c>
      <c r="K1138" s="6">
        <v>0.17999999999999999</v>
      </c>
      <c r="L1138" s="6">
        <v>0.34000000000000002</v>
      </c>
      <c r="M1138" s="6">
        <v>2.52</v>
      </c>
      <c r="N1138" s="7">
        <v>1300</v>
      </c>
      <c r="P1138" s="1">
        <v>4</v>
      </c>
      <c r="Q1138" s="2" t="s">
        <v>56</v>
      </c>
      <c r="R1138" s="4" t="s">
        <v>51</v>
      </c>
      <c r="T1138" s="7">
        <v>236.34</v>
      </c>
      <c r="U1138" s="8">
        <v>0</v>
      </c>
      <c r="W1138" s="7">
        <f>IF(R1138="","",(T1138*(1-U1138)*(1+AE1138))+V1138)</f>
        <v>307.24200000000002</v>
      </c>
      <c r="Z1138" s="9" t="str">
        <f>IF(S1138="","",(X1138*(1-Y1138)*(1+AE1138)))</f>
        <v/>
      </c>
      <c r="AA1138" s="64">
        <f>IF(Eingabe!G1138="x",libCalc!A1138,IF(Eingabe!H1138="x",libCalc!B1138,IF(Eingabe!I1138="x",libCalc!C1138,"")))</f>
        <v>0.061200000000000004</v>
      </c>
      <c r="AB1138" s="5">
        <f>IF(AA1138="","",AA1138*M1138)</f>
        <v>0.154224</v>
      </c>
      <c r="AC1138" s="10">
        <f>IF(AA1138="","",N1138*1000/(AA1138*1000000))</f>
        <v>21.241830065359476</v>
      </c>
      <c r="AD1138" s="11">
        <f>IF(AB1138="","",MAX(Z1138,W1138)/AB1138)</f>
        <v>1992.1802054154996</v>
      </c>
      <c r="AE1138" s="8">
        <f ca="1">IF(N1138="","",IF(LOOKUP(YEAR(C1138),Teuerung!$A$4:$A$29,Teuerung!$D$4:$D$29)="",0,LOOKUP(YEAR(C1138),Teuerung!$A$4:$A$29,Teuerung!$D$4:$D$29)))</f>
        <v>0.29999999999999999</v>
      </c>
      <c r="AF1138" s="7">
        <f t="shared" ca="1" si="24"/>
        <v>1228.9680000000001</v>
      </c>
      <c r="AG1138" s="2"/>
      <c r="AH1138" s="1"/>
      <c r="AI1138" s="1"/>
    </row>
    <row r="1139">
      <c r="A1139" s="2"/>
      <c r="B1139" s="2"/>
      <c r="C1139" s="3">
        <v>41905</v>
      </c>
      <c r="D1139" s="1"/>
      <c r="E1139" s="4" t="s">
        <v>51</v>
      </c>
      <c r="H1139" s="4" t="s">
        <v>51</v>
      </c>
      <c r="K1139" s="6">
        <v>0.20000000000000001</v>
      </c>
      <c r="L1139" s="6">
        <v>0.57999999999999996</v>
      </c>
      <c r="M1139" s="6">
        <v>2.52</v>
      </c>
      <c r="N1139" s="7">
        <v>1300</v>
      </c>
      <c r="P1139" s="1">
        <v>4</v>
      </c>
      <c r="Q1139" s="2" t="s">
        <v>56</v>
      </c>
      <c r="R1139" s="4" t="s">
        <v>51</v>
      </c>
      <c r="T1139" s="7">
        <v>301.86000000000001</v>
      </c>
      <c r="U1139" s="8">
        <v>0</v>
      </c>
      <c r="W1139" s="7">
        <f>IF(R1139="","",(T1139*(1-U1139)*(1+AE1139))+V1139)</f>
        <v>392.41800000000001</v>
      </c>
      <c r="Z1139" s="9" t="str">
        <f>IF(S1139="","",(X1139*(1-Y1139)*(1+AE1139)))</f>
        <v/>
      </c>
      <c r="AA1139" s="64">
        <f>IF(Eingabe!G1139="x",libCalc!A1139,IF(Eingabe!H1139="x",libCalc!B1139,IF(Eingabe!I1139="x",libCalc!C1139,"")))</f>
        <v>0.11599999999999999</v>
      </c>
      <c r="AB1139" s="5">
        <f>IF(AA1139="","",AA1139*M1139)</f>
        <v>0.29231999999999997</v>
      </c>
      <c r="AC1139" s="10">
        <f>IF(AA1139="","",N1139*1000/(AA1139*1000000))</f>
        <v>11.206896551724139</v>
      </c>
      <c r="AD1139" s="11">
        <f>IF(AB1139="","",MAX(Z1139,W1139)/AB1139)</f>
        <v>1342.4261083743845</v>
      </c>
      <c r="AE1139" s="8">
        <f ca="1">IF(N1139="","",IF(LOOKUP(YEAR(C1139),Teuerung!$A$4:$A$29,Teuerung!$D$4:$D$29)="",0,LOOKUP(YEAR(C1139),Teuerung!$A$4:$A$29,Teuerung!$D$4:$D$29)))</f>
        <v>0.29999999999999999</v>
      </c>
      <c r="AF1139" s="7">
        <f t="shared" ca="1" si="24"/>
        <v>1569.672</v>
      </c>
      <c r="AG1139" s="2"/>
      <c r="AH1139" s="1"/>
      <c r="AI1139" s="1"/>
    </row>
    <row r="1140">
      <c r="A1140" s="2"/>
      <c r="B1140" s="2"/>
      <c r="C1140" s="3">
        <v>41905</v>
      </c>
      <c r="D1140" s="1"/>
      <c r="E1140" s="4" t="s">
        <v>51</v>
      </c>
      <c r="H1140" s="4" t="s">
        <v>51</v>
      </c>
      <c r="K1140" s="6">
        <v>0.20000000000000001</v>
      </c>
      <c r="L1140" s="6">
        <v>0.5</v>
      </c>
      <c r="M1140" s="6">
        <v>2.52</v>
      </c>
      <c r="N1140" s="7">
        <v>900</v>
      </c>
      <c r="P1140" s="1">
        <v>5</v>
      </c>
      <c r="Q1140" s="2" t="s">
        <v>56</v>
      </c>
      <c r="R1140" s="4" t="s">
        <v>51</v>
      </c>
      <c r="T1140" s="7">
        <v>278.45999999999998</v>
      </c>
      <c r="U1140" s="8">
        <v>0</v>
      </c>
      <c r="W1140" s="7">
        <f>IF(R1140="","",(T1140*(1-U1140)*(1+AE1140))+V1140)</f>
        <v>361.99799999999999</v>
      </c>
      <c r="Z1140" s="9" t="str">
        <f>IF(S1140="","",(X1140*(1-Y1140)*(1+AE1140)))</f>
        <v/>
      </c>
      <c r="AA1140" s="64">
        <f>IF(Eingabe!G1140="x",libCalc!A1140,IF(Eingabe!H1140="x",libCalc!B1140,IF(Eingabe!I1140="x",libCalc!C1140,"")))</f>
        <v>0.10000000000000001</v>
      </c>
      <c r="AB1140" s="5">
        <f>IF(AA1140="","",AA1140*M1140)</f>
        <v>0.252</v>
      </c>
      <c r="AC1140" s="10">
        <f>IF(AA1140="","",N1140*1000/(AA1140*1000000))</f>
        <v>9</v>
      </c>
      <c r="AD1140" s="11">
        <f>IF(AB1140="","",MAX(Z1140,W1140)/AB1140)</f>
        <v>1436.5</v>
      </c>
      <c r="AE1140" s="8">
        <f ca="1">IF(N1140="","",IF(LOOKUP(YEAR(C1140),Teuerung!$A$4:$A$29,Teuerung!$D$4:$D$29)="",0,LOOKUP(YEAR(C1140),Teuerung!$A$4:$A$29,Teuerung!$D$4:$D$29)))</f>
        <v>0.29999999999999999</v>
      </c>
      <c r="AF1140" s="7">
        <f t="shared" ca="1" si="24"/>
        <v>1809.99</v>
      </c>
      <c r="AG1140" s="2"/>
      <c r="AH1140" s="1"/>
      <c r="AI1140" s="1"/>
    </row>
    <row r="1141">
      <c r="A1141" s="2"/>
      <c r="B1141" s="2"/>
      <c r="C1141" s="3">
        <v>41905</v>
      </c>
      <c r="D1141" s="1"/>
      <c r="E1141" s="4" t="s">
        <v>51</v>
      </c>
      <c r="H1141" s="4" t="s">
        <v>51</v>
      </c>
      <c r="K1141" s="6">
        <v>0.20000000000000001</v>
      </c>
      <c r="L1141" s="6">
        <v>0.20000000000000001</v>
      </c>
      <c r="M1141" s="6">
        <v>2.52</v>
      </c>
      <c r="N1141" s="7">
        <v>900</v>
      </c>
      <c r="P1141" s="1">
        <v>4</v>
      </c>
      <c r="Q1141" s="2" t="s">
        <v>56</v>
      </c>
      <c r="R1141" s="4" t="s">
        <v>51</v>
      </c>
      <c r="T1141" s="7">
        <v>215.28</v>
      </c>
      <c r="U1141" s="8">
        <v>0</v>
      </c>
      <c r="W1141" s="7">
        <f>IF(R1141="","",(T1141*(1-U1141)*(1+AE1141))+V1141)</f>
        <v>279.86400000000003</v>
      </c>
      <c r="Z1141" s="9" t="str">
        <f>IF(S1141="","",(X1141*(1-Y1141)*(1+AE1141)))</f>
        <v/>
      </c>
      <c r="AA1141" s="64">
        <f>IF(Eingabe!G1141="x",libCalc!A1141,IF(Eingabe!H1141="x",libCalc!B1141,IF(Eingabe!I1141="x",libCalc!C1141,"")))</f>
        <v>0.040000000000000008</v>
      </c>
      <c r="AB1141" s="5">
        <f>IF(AA1141="","",AA1141*M1141)</f>
        <v>0.10080000000000001</v>
      </c>
      <c r="AC1141" s="10">
        <f>IF(AA1141="","",N1141*1000/(AA1141*1000000))</f>
        <v>22.499999999999996</v>
      </c>
      <c r="AD1141" s="11">
        <f>IF(AB1141="","",MAX(Z1141,W1141)/AB1141)</f>
        <v>2776.4285714285716</v>
      </c>
      <c r="AE1141" s="8">
        <f ca="1">IF(N1141="","",IF(LOOKUP(YEAR(C1141),Teuerung!$A$4:$A$29,Teuerung!$D$4:$D$29)="",0,LOOKUP(YEAR(C1141),Teuerung!$A$4:$A$29,Teuerung!$D$4:$D$29)))</f>
        <v>0.29999999999999999</v>
      </c>
      <c r="AF1141" s="7">
        <f t="shared" ca="1" si="24"/>
        <v>1119.4560000000001</v>
      </c>
      <c r="AG1141" s="2"/>
      <c r="AH1141" s="1"/>
      <c r="AI1141" s="1"/>
    </row>
    <row r="1142">
      <c r="A1142" s="2"/>
      <c r="B1142" s="2"/>
      <c r="C1142" s="3">
        <v>41905</v>
      </c>
      <c r="D1142" s="1"/>
      <c r="E1142" s="4" t="s">
        <v>51</v>
      </c>
      <c r="H1142" s="4" t="s">
        <v>51</v>
      </c>
      <c r="K1142" s="6">
        <v>0.20000000000000001</v>
      </c>
      <c r="L1142" s="6">
        <v>0.29999999999999999</v>
      </c>
      <c r="M1142" s="6">
        <v>2.52</v>
      </c>
      <c r="N1142" s="7">
        <v>900</v>
      </c>
      <c r="P1142" s="1">
        <v>3</v>
      </c>
      <c r="Q1142" s="2" t="s">
        <v>56</v>
      </c>
      <c r="R1142" s="4" t="s">
        <v>51</v>
      </c>
      <c r="T1142" s="7">
        <v>234</v>
      </c>
      <c r="U1142" s="8">
        <v>0</v>
      </c>
      <c r="W1142" s="7">
        <f>IF(R1142="","",(T1142*(1-U1142)*(1+AE1142))+V1142)</f>
        <v>304.19999999999999</v>
      </c>
      <c r="Z1142" s="9" t="str">
        <f>IF(S1142="","",(X1142*(1-Y1142)*(1+AE1142)))</f>
        <v/>
      </c>
      <c r="AA1142" s="64">
        <f>IF(Eingabe!G1142="x",libCalc!A1142,IF(Eingabe!H1142="x",libCalc!B1142,IF(Eingabe!I1142="x",libCalc!C1142,"")))</f>
        <v>0.059999999999999998</v>
      </c>
      <c r="AB1142" s="5">
        <f>IF(AA1142="","",AA1142*M1142)</f>
        <v>0.1512</v>
      </c>
      <c r="AC1142" s="10">
        <f>IF(AA1142="","",N1142*1000/(AA1142*1000000))</f>
        <v>15</v>
      </c>
      <c r="AD1142" s="11">
        <f>IF(AB1142="","",MAX(Z1142,W1142)/AB1142)</f>
        <v>2011.9047619047619</v>
      </c>
      <c r="AE1142" s="8">
        <f ca="1">IF(N1142="","",IF(LOOKUP(YEAR(C1142),Teuerung!$A$4:$A$29,Teuerung!$D$4:$D$29)="",0,LOOKUP(YEAR(C1142),Teuerung!$A$4:$A$29,Teuerung!$D$4:$D$29)))</f>
        <v>0.29999999999999999</v>
      </c>
      <c r="AF1142" s="7">
        <f t="shared" ca="1" si="24"/>
        <v>912.59999999999991</v>
      </c>
      <c r="AG1142" s="2"/>
      <c r="AH1142" s="1"/>
      <c r="AI1142" s="1"/>
    </row>
    <row r="1143">
      <c r="A1143" s="2"/>
      <c r="B1143" s="2"/>
      <c r="C1143" s="3">
        <v>41905</v>
      </c>
      <c r="D1143" s="1"/>
      <c r="E1143" s="4" t="s">
        <v>51</v>
      </c>
      <c r="H1143" s="4" t="s">
        <v>51</v>
      </c>
      <c r="K1143" s="6">
        <v>0.17999999999999999</v>
      </c>
      <c r="L1143" s="6">
        <v>0.34000000000000002</v>
      </c>
      <c r="M1143" s="6">
        <v>2.52</v>
      </c>
      <c r="N1143" s="7">
        <v>1100</v>
      </c>
      <c r="P1143" s="1">
        <v>4</v>
      </c>
      <c r="Q1143" s="2" t="s">
        <v>56</v>
      </c>
      <c r="R1143" s="4" t="s">
        <v>51</v>
      </c>
      <c r="T1143" s="7">
        <v>236.34</v>
      </c>
      <c r="U1143" s="8">
        <v>0</v>
      </c>
      <c r="W1143" s="7">
        <f>IF(R1143="","",(T1143*(1-U1143)*(1+AE1143))+V1143)</f>
        <v>307.24200000000002</v>
      </c>
      <c r="Z1143" s="9" t="str">
        <f>IF(S1143="","",(X1143*(1-Y1143)*(1+AE1143)))</f>
        <v/>
      </c>
      <c r="AA1143" s="64">
        <f>IF(Eingabe!G1143="x",libCalc!A1143,IF(Eingabe!H1143="x",libCalc!B1143,IF(Eingabe!I1143="x",libCalc!C1143,"")))</f>
        <v>0.061200000000000004</v>
      </c>
      <c r="AB1143" s="5">
        <f>IF(AA1143="","",AA1143*M1143)</f>
        <v>0.154224</v>
      </c>
      <c r="AC1143" s="10">
        <f>IF(AA1143="","",N1143*1000/(AA1143*1000000))</f>
        <v>17.973856209150323</v>
      </c>
      <c r="AD1143" s="11">
        <f>IF(AB1143="","",MAX(Z1143,W1143)/AB1143)</f>
        <v>1992.1802054154996</v>
      </c>
      <c r="AE1143" s="8">
        <f ca="1">IF(N1143="","",IF(LOOKUP(YEAR(C1143),Teuerung!$A$4:$A$29,Teuerung!$D$4:$D$29)="",0,LOOKUP(YEAR(C1143),Teuerung!$A$4:$A$29,Teuerung!$D$4:$D$29)))</f>
        <v>0.29999999999999999</v>
      </c>
      <c r="AF1143" s="7">
        <f t="shared" ca="1" si="24"/>
        <v>1228.9680000000001</v>
      </c>
      <c r="AG1143" s="2"/>
      <c r="AH1143" s="1"/>
      <c r="AI1143" s="1"/>
    </row>
    <row r="1144">
      <c r="A1144" s="2"/>
      <c r="B1144" s="2"/>
      <c r="C1144" s="3">
        <v>41905</v>
      </c>
      <c r="D1144" s="1"/>
      <c r="E1144" s="4" t="s">
        <v>51</v>
      </c>
      <c r="H1144" s="4" t="s">
        <v>51</v>
      </c>
      <c r="K1144" s="6">
        <v>0.20000000000000001</v>
      </c>
      <c r="L1144" s="6">
        <v>0.57999999999999996</v>
      </c>
      <c r="M1144" s="6">
        <v>2.52</v>
      </c>
      <c r="N1144" s="7">
        <v>1100</v>
      </c>
      <c r="P1144" s="1">
        <v>4</v>
      </c>
      <c r="Q1144" s="2" t="s">
        <v>56</v>
      </c>
      <c r="R1144" s="4" t="s">
        <v>51</v>
      </c>
      <c r="T1144" s="7">
        <v>301.86000000000001</v>
      </c>
      <c r="U1144" s="8">
        <v>0</v>
      </c>
      <c r="W1144" s="7">
        <f>IF(R1144="","",(T1144*(1-U1144)*(1+AE1144))+V1144)</f>
        <v>392.41800000000001</v>
      </c>
      <c r="Z1144" s="9" t="str">
        <f>IF(S1144="","",(X1144*(1-Y1144)*(1+AE1144)))</f>
        <v/>
      </c>
      <c r="AA1144" s="64">
        <f>IF(Eingabe!G1144="x",libCalc!A1144,IF(Eingabe!H1144="x",libCalc!B1144,IF(Eingabe!I1144="x",libCalc!C1144,"")))</f>
        <v>0.11599999999999999</v>
      </c>
      <c r="AB1144" s="5">
        <f>IF(AA1144="","",AA1144*M1144)</f>
        <v>0.29231999999999997</v>
      </c>
      <c r="AC1144" s="10">
        <f>IF(AA1144="","",N1144*1000/(AA1144*1000000))</f>
        <v>9.4827586206896566</v>
      </c>
      <c r="AD1144" s="11">
        <f>IF(AB1144="","",MAX(Z1144,W1144)/AB1144)</f>
        <v>1342.4261083743845</v>
      </c>
      <c r="AE1144" s="8">
        <f ca="1">IF(N1144="","",IF(LOOKUP(YEAR(C1144),Teuerung!$A$4:$A$29,Teuerung!$D$4:$D$29)="",0,LOOKUP(YEAR(C1144),Teuerung!$A$4:$A$29,Teuerung!$D$4:$D$29)))</f>
        <v>0.29999999999999999</v>
      </c>
      <c r="AF1144" s="7">
        <f t="shared" ca="1" si="24"/>
        <v>1569.672</v>
      </c>
      <c r="AG1144" s="2"/>
      <c r="AH1144" s="1"/>
      <c r="AI1144" s="1"/>
    </row>
    <row r="1145">
      <c r="A1145" s="2"/>
      <c r="B1145" s="2"/>
      <c r="C1145" s="3">
        <v>41905</v>
      </c>
      <c r="D1145" s="1"/>
      <c r="E1145" s="4" t="s">
        <v>51</v>
      </c>
      <c r="H1145" s="4" t="s">
        <v>51</v>
      </c>
      <c r="K1145" s="6">
        <v>0.20000000000000001</v>
      </c>
      <c r="L1145" s="6">
        <v>0.5</v>
      </c>
      <c r="M1145" s="6">
        <v>2.52</v>
      </c>
      <c r="N1145" s="7">
        <v>700</v>
      </c>
      <c r="P1145" s="1">
        <v>5</v>
      </c>
      <c r="Q1145" s="2" t="s">
        <v>56</v>
      </c>
      <c r="R1145" s="4" t="s">
        <v>51</v>
      </c>
      <c r="T1145" s="7">
        <v>278.45999999999998</v>
      </c>
      <c r="U1145" s="8">
        <v>0</v>
      </c>
      <c r="W1145" s="7">
        <f>IF(R1145="","",(T1145*(1-U1145)*(1+AE1145))+V1145)</f>
        <v>361.99799999999999</v>
      </c>
      <c r="Z1145" s="9" t="str">
        <f>IF(S1145="","",(X1145*(1-Y1145)*(1+AE1145)))</f>
        <v/>
      </c>
      <c r="AA1145" s="64">
        <f>IF(Eingabe!G1145="x",libCalc!A1145,IF(Eingabe!H1145="x",libCalc!B1145,IF(Eingabe!I1145="x",libCalc!C1145,"")))</f>
        <v>0.10000000000000001</v>
      </c>
      <c r="AB1145" s="5">
        <f>IF(AA1145="","",AA1145*M1145)</f>
        <v>0.252</v>
      </c>
      <c r="AC1145" s="10">
        <f>IF(AA1145="","",N1145*1000/(AA1145*1000000))</f>
        <v>7</v>
      </c>
      <c r="AD1145" s="11">
        <f>IF(AB1145="","",MAX(Z1145,W1145)/AB1145)</f>
        <v>1436.5</v>
      </c>
      <c r="AE1145" s="8">
        <f ca="1">IF(N1145="","",IF(LOOKUP(YEAR(C1145),Teuerung!$A$4:$A$29,Teuerung!$D$4:$D$29)="",0,LOOKUP(YEAR(C1145),Teuerung!$A$4:$A$29,Teuerung!$D$4:$D$29)))</f>
        <v>0.29999999999999999</v>
      </c>
      <c r="AF1145" s="7">
        <f t="shared" ca="1" si="24"/>
        <v>1809.99</v>
      </c>
      <c r="AG1145" s="2"/>
      <c r="AH1145" s="1"/>
      <c r="AI1145" s="1"/>
    </row>
    <row r="1146">
      <c r="A1146" s="2"/>
      <c r="B1146" s="2"/>
      <c r="C1146" s="3">
        <v>41905</v>
      </c>
      <c r="D1146" s="1"/>
      <c r="E1146" s="4" t="s">
        <v>51</v>
      </c>
      <c r="H1146" s="4" t="s">
        <v>51</v>
      </c>
      <c r="K1146" s="6">
        <v>0.20000000000000001</v>
      </c>
      <c r="L1146" s="6">
        <v>0.20000000000000001</v>
      </c>
      <c r="M1146" s="6">
        <v>2.52</v>
      </c>
      <c r="N1146" s="7">
        <v>700</v>
      </c>
      <c r="P1146" s="1">
        <v>4</v>
      </c>
      <c r="Q1146" s="2" t="s">
        <v>56</v>
      </c>
      <c r="R1146" s="4" t="s">
        <v>51</v>
      </c>
      <c r="T1146" s="7">
        <v>215.28</v>
      </c>
      <c r="U1146" s="8">
        <v>0</v>
      </c>
      <c r="W1146" s="7">
        <f>IF(R1146="","",(T1146*(1-U1146)*(1+AE1146))+V1146)</f>
        <v>279.86400000000003</v>
      </c>
      <c r="Z1146" s="9" t="str">
        <f>IF(S1146="","",(X1146*(1-Y1146)*(1+AE1146)))</f>
        <v/>
      </c>
      <c r="AA1146" s="64">
        <f>IF(Eingabe!G1146="x",libCalc!A1146,IF(Eingabe!H1146="x",libCalc!B1146,IF(Eingabe!I1146="x",libCalc!C1146,"")))</f>
        <v>0.040000000000000008</v>
      </c>
      <c r="AB1146" s="5">
        <f>IF(AA1146="","",AA1146*M1146)</f>
        <v>0.10080000000000001</v>
      </c>
      <c r="AC1146" s="10">
        <f>IF(AA1146="","",N1146*1000/(AA1146*1000000))</f>
        <v>17.499999999999996</v>
      </c>
      <c r="AD1146" s="11">
        <f>IF(AB1146="","",MAX(Z1146,W1146)/AB1146)</f>
        <v>2776.4285714285716</v>
      </c>
      <c r="AE1146" s="8">
        <f ca="1">IF(N1146="","",IF(LOOKUP(YEAR(C1146),Teuerung!$A$4:$A$29,Teuerung!$D$4:$D$29)="",0,LOOKUP(YEAR(C1146),Teuerung!$A$4:$A$29,Teuerung!$D$4:$D$29)))</f>
        <v>0.29999999999999999</v>
      </c>
      <c r="AF1146" s="7">
        <f t="shared" ca="1" si="24"/>
        <v>1119.4560000000001</v>
      </c>
      <c r="AG1146" s="2"/>
      <c r="AH1146" s="1"/>
      <c r="AI1146" s="1"/>
    </row>
    <row r="1147">
      <c r="A1147" s="2"/>
      <c r="B1147" s="2"/>
      <c r="C1147" s="3">
        <v>41905</v>
      </c>
      <c r="D1147" s="1"/>
      <c r="E1147" s="4" t="s">
        <v>51</v>
      </c>
      <c r="H1147" s="4" t="s">
        <v>51</v>
      </c>
      <c r="K1147" s="6">
        <v>0.20000000000000001</v>
      </c>
      <c r="L1147" s="6">
        <v>0.29999999999999999</v>
      </c>
      <c r="M1147" s="6">
        <v>2.52</v>
      </c>
      <c r="N1147" s="7">
        <v>700</v>
      </c>
      <c r="P1147" s="1">
        <v>3</v>
      </c>
      <c r="Q1147" s="2" t="s">
        <v>56</v>
      </c>
      <c r="R1147" s="4" t="s">
        <v>51</v>
      </c>
      <c r="T1147" s="7">
        <v>234</v>
      </c>
      <c r="U1147" s="8">
        <v>0</v>
      </c>
      <c r="W1147" s="7">
        <f>IF(R1147="","",(T1147*(1-U1147)*(1+AE1147))+V1147)</f>
        <v>304.19999999999999</v>
      </c>
      <c r="Z1147" s="9" t="str">
        <f>IF(S1147="","",(X1147*(1-Y1147)*(1+AE1147)))</f>
        <v/>
      </c>
      <c r="AA1147" s="64">
        <f>IF(Eingabe!G1147="x",libCalc!A1147,IF(Eingabe!H1147="x",libCalc!B1147,IF(Eingabe!I1147="x",libCalc!C1147,"")))</f>
        <v>0.059999999999999998</v>
      </c>
      <c r="AB1147" s="5">
        <f>IF(AA1147="","",AA1147*M1147)</f>
        <v>0.1512</v>
      </c>
      <c r="AC1147" s="10">
        <f>IF(AA1147="","",N1147*1000/(AA1147*1000000))</f>
        <v>11.666666666666666</v>
      </c>
      <c r="AD1147" s="11">
        <f>IF(AB1147="","",MAX(Z1147,W1147)/AB1147)</f>
        <v>2011.9047619047619</v>
      </c>
      <c r="AE1147" s="8">
        <f ca="1">IF(N1147="","",IF(LOOKUP(YEAR(C1147),Teuerung!$A$4:$A$29,Teuerung!$D$4:$D$29)="",0,LOOKUP(YEAR(C1147),Teuerung!$A$4:$A$29,Teuerung!$D$4:$D$29)))</f>
        <v>0.29999999999999999</v>
      </c>
      <c r="AF1147" s="7">
        <f t="shared" ca="1" si="24"/>
        <v>912.59999999999991</v>
      </c>
      <c r="AG1147" s="2"/>
      <c r="AH1147" s="1"/>
      <c r="AI1147" s="1"/>
    </row>
    <row r="1148">
      <c r="A1148" s="2"/>
      <c r="B1148" s="2"/>
      <c r="C1148" s="3">
        <v>41905</v>
      </c>
      <c r="D1148" s="1"/>
      <c r="E1148" s="4" t="s">
        <v>51</v>
      </c>
      <c r="H1148" s="4" t="s">
        <v>51</v>
      </c>
      <c r="K1148" s="6">
        <v>0.17999999999999999</v>
      </c>
      <c r="L1148" s="6">
        <v>0.34000000000000002</v>
      </c>
      <c r="M1148" s="6">
        <v>2.52</v>
      </c>
      <c r="N1148" s="7">
        <v>900</v>
      </c>
      <c r="P1148" s="1">
        <v>4</v>
      </c>
      <c r="Q1148" s="2" t="s">
        <v>56</v>
      </c>
      <c r="R1148" s="4" t="s">
        <v>51</v>
      </c>
      <c r="T1148" s="7">
        <v>236.34</v>
      </c>
      <c r="U1148" s="8">
        <v>0</v>
      </c>
      <c r="W1148" s="7">
        <f>IF(R1148="","",(T1148*(1-U1148)*(1+AE1148))+V1148)</f>
        <v>307.24200000000002</v>
      </c>
      <c r="Z1148" s="9" t="str">
        <f>IF(S1148="","",(X1148*(1-Y1148)*(1+AE1148)))</f>
        <v/>
      </c>
      <c r="AA1148" s="64">
        <f>IF(Eingabe!G1148="x",libCalc!A1148,IF(Eingabe!H1148="x",libCalc!B1148,IF(Eingabe!I1148="x",libCalc!C1148,"")))</f>
        <v>0.061200000000000004</v>
      </c>
      <c r="AB1148" s="5">
        <f>IF(AA1148="","",AA1148*M1148)</f>
        <v>0.154224</v>
      </c>
      <c r="AC1148" s="10">
        <f>IF(AA1148="","",N1148*1000/(AA1148*1000000))</f>
        <v>14.705882352941174</v>
      </c>
      <c r="AD1148" s="11">
        <f>IF(AB1148="","",MAX(Z1148,W1148)/AB1148)</f>
        <v>1992.1802054154996</v>
      </c>
      <c r="AE1148" s="8">
        <f ca="1">IF(N1148="","",IF(LOOKUP(YEAR(C1148),Teuerung!$A$4:$A$29,Teuerung!$D$4:$D$29)="",0,LOOKUP(YEAR(C1148),Teuerung!$A$4:$A$29,Teuerung!$D$4:$D$29)))</f>
        <v>0.29999999999999999</v>
      </c>
      <c r="AF1148" s="7">
        <f t="shared" ca="1" si="24"/>
        <v>1228.9680000000001</v>
      </c>
      <c r="AG1148" s="2"/>
      <c r="AH1148" s="1"/>
      <c r="AI1148" s="1"/>
    </row>
    <row r="1149">
      <c r="A1149" s="2"/>
      <c r="B1149" s="2"/>
      <c r="C1149" s="3">
        <v>41905</v>
      </c>
      <c r="D1149" s="1"/>
      <c r="E1149" s="4" t="s">
        <v>51</v>
      </c>
      <c r="H1149" s="4" t="s">
        <v>51</v>
      </c>
      <c r="K1149" s="6">
        <v>0.20000000000000001</v>
      </c>
      <c r="L1149" s="6">
        <v>0.57999999999999996</v>
      </c>
      <c r="M1149" s="6">
        <v>2.52</v>
      </c>
      <c r="N1149" s="7">
        <v>900</v>
      </c>
      <c r="P1149" s="1">
        <v>4</v>
      </c>
      <c r="Q1149" s="2" t="s">
        <v>56</v>
      </c>
      <c r="R1149" s="4" t="s">
        <v>51</v>
      </c>
      <c r="T1149" s="7">
        <v>301.86000000000001</v>
      </c>
      <c r="U1149" s="8">
        <v>0</v>
      </c>
      <c r="W1149" s="7">
        <f>IF(R1149="","",(T1149*(1-U1149)*(1+AE1149))+V1149)</f>
        <v>392.41800000000001</v>
      </c>
      <c r="Z1149" s="9" t="str">
        <f>IF(S1149="","",(X1149*(1-Y1149)*(1+AE1149)))</f>
        <v/>
      </c>
      <c r="AA1149" s="64">
        <f>IF(Eingabe!G1149="x",libCalc!A1149,IF(Eingabe!H1149="x",libCalc!B1149,IF(Eingabe!I1149="x",libCalc!C1149,"")))</f>
        <v>0.11599999999999999</v>
      </c>
      <c r="AB1149" s="5">
        <f>IF(AA1149="","",AA1149*M1149)</f>
        <v>0.29231999999999997</v>
      </c>
      <c r="AC1149" s="10">
        <f>IF(AA1149="","",N1149*1000/(AA1149*1000000))</f>
        <v>7.7586206896551735</v>
      </c>
      <c r="AD1149" s="11">
        <f>IF(AB1149="","",MAX(Z1149,W1149)/AB1149)</f>
        <v>1342.4261083743845</v>
      </c>
      <c r="AE1149" s="8">
        <f ca="1">IF(N1149="","",IF(LOOKUP(YEAR(C1149),Teuerung!$A$4:$A$29,Teuerung!$D$4:$D$29)="",0,LOOKUP(YEAR(C1149),Teuerung!$A$4:$A$29,Teuerung!$D$4:$D$29)))</f>
        <v>0.29999999999999999</v>
      </c>
      <c r="AF1149" s="7">
        <f t="shared" ca="1" si="24"/>
        <v>1569.672</v>
      </c>
      <c r="AG1149" s="2"/>
      <c r="AH1149" s="1"/>
      <c r="AI1149" s="1"/>
    </row>
    <row r="1150">
      <c r="A1150" s="2"/>
      <c r="B1150" s="2"/>
      <c r="C1150" s="3">
        <v>41905</v>
      </c>
      <c r="D1150" s="1"/>
      <c r="E1150" s="4" t="s">
        <v>51</v>
      </c>
      <c r="H1150" s="4" t="s">
        <v>51</v>
      </c>
      <c r="K1150" s="6">
        <v>0.20000000000000001</v>
      </c>
      <c r="L1150" s="6">
        <v>0.5</v>
      </c>
      <c r="M1150" s="6">
        <v>2.52</v>
      </c>
      <c r="N1150" s="7">
        <v>350</v>
      </c>
      <c r="P1150" s="1">
        <v>5</v>
      </c>
      <c r="Q1150" s="2" t="s">
        <v>56</v>
      </c>
      <c r="R1150" s="4" t="s">
        <v>51</v>
      </c>
      <c r="T1150" s="7">
        <v>278.45999999999998</v>
      </c>
      <c r="U1150" s="8">
        <v>0</v>
      </c>
      <c r="W1150" s="7">
        <f>IF(R1150="","",(T1150*(1-U1150)*(1+AE1150))+V1150)</f>
        <v>361.99799999999999</v>
      </c>
      <c r="Z1150" s="9" t="str">
        <f>IF(S1150="","",(X1150*(1-Y1150)*(1+AE1150)))</f>
        <v/>
      </c>
      <c r="AA1150" s="64">
        <f>IF(Eingabe!G1150="x",libCalc!A1150,IF(Eingabe!H1150="x",libCalc!B1150,IF(Eingabe!I1150="x",libCalc!C1150,"")))</f>
        <v>0.10000000000000001</v>
      </c>
      <c r="AB1150" s="5">
        <f>IF(AA1150="","",AA1150*M1150)</f>
        <v>0.252</v>
      </c>
      <c r="AC1150" s="10">
        <f>IF(AA1150="","",N1150*1000/(AA1150*1000000))</f>
        <v>3.5</v>
      </c>
      <c r="AD1150" s="11">
        <f>IF(AB1150="","",MAX(Z1150,W1150)/AB1150)</f>
        <v>1436.5</v>
      </c>
      <c r="AE1150" s="8">
        <f ca="1">IF(N1150="","",IF(LOOKUP(YEAR(C1150),Teuerung!$A$4:$A$29,Teuerung!$D$4:$D$29)="",0,LOOKUP(YEAR(C1150),Teuerung!$A$4:$A$29,Teuerung!$D$4:$D$29)))</f>
        <v>0.29999999999999999</v>
      </c>
      <c r="AF1150" s="7">
        <f t="shared" ca="1" si="24"/>
        <v>1809.99</v>
      </c>
      <c r="AG1150" s="2"/>
      <c r="AH1150" s="1"/>
      <c r="AI1150" s="1"/>
    </row>
    <row r="1151">
      <c r="A1151" s="2"/>
      <c r="B1151" s="2"/>
      <c r="C1151" s="3">
        <v>41905</v>
      </c>
      <c r="D1151" s="1"/>
      <c r="E1151" s="4" t="s">
        <v>51</v>
      </c>
      <c r="H1151" s="4" t="s">
        <v>51</v>
      </c>
      <c r="K1151" s="6">
        <v>0.20000000000000001</v>
      </c>
      <c r="L1151" s="6">
        <v>0.20000000000000001</v>
      </c>
      <c r="M1151" s="6">
        <v>2.52</v>
      </c>
      <c r="N1151" s="7">
        <v>350</v>
      </c>
      <c r="P1151" s="1">
        <v>4</v>
      </c>
      <c r="Q1151" s="2" t="s">
        <v>56</v>
      </c>
      <c r="R1151" s="4" t="s">
        <v>51</v>
      </c>
      <c r="T1151" s="7">
        <v>215.28</v>
      </c>
      <c r="U1151" s="8">
        <v>0</v>
      </c>
      <c r="W1151" s="7">
        <f>IF(R1151="","",(T1151*(1-U1151)*(1+AE1151))+V1151)</f>
        <v>279.86400000000003</v>
      </c>
      <c r="Z1151" s="9" t="str">
        <f>IF(S1151="","",(X1151*(1-Y1151)*(1+AE1151)))</f>
        <v/>
      </c>
      <c r="AA1151" s="64">
        <f>IF(Eingabe!G1151="x",libCalc!A1151,IF(Eingabe!H1151="x",libCalc!B1151,IF(Eingabe!I1151="x",libCalc!C1151,"")))</f>
        <v>0.040000000000000008</v>
      </c>
      <c r="AB1151" s="5">
        <f>IF(AA1151="","",AA1151*M1151)</f>
        <v>0.10080000000000001</v>
      </c>
      <c r="AC1151" s="10">
        <f>IF(AA1151="","",N1151*1000/(AA1151*1000000))</f>
        <v>8.7499999999999982</v>
      </c>
      <c r="AD1151" s="11">
        <f>IF(AB1151="","",MAX(Z1151,W1151)/AB1151)</f>
        <v>2776.4285714285716</v>
      </c>
      <c r="AE1151" s="8">
        <f ca="1">IF(N1151="","",IF(LOOKUP(YEAR(C1151),Teuerung!$A$4:$A$29,Teuerung!$D$4:$D$29)="",0,LOOKUP(YEAR(C1151),Teuerung!$A$4:$A$29,Teuerung!$D$4:$D$29)))</f>
        <v>0.29999999999999999</v>
      </c>
      <c r="AF1151" s="7">
        <f t="shared" ca="1" si="24"/>
        <v>1119.4560000000001</v>
      </c>
      <c r="AG1151" s="2"/>
      <c r="AH1151" s="1"/>
      <c r="AI1151" s="1"/>
    </row>
    <row r="1152">
      <c r="A1152" s="2"/>
      <c r="B1152" s="2"/>
      <c r="C1152" s="3">
        <v>41905</v>
      </c>
      <c r="D1152" s="1"/>
      <c r="E1152" s="4" t="s">
        <v>51</v>
      </c>
      <c r="H1152" s="4" t="s">
        <v>51</v>
      </c>
      <c r="K1152" s="6">
        <v>0.20000000000000001</v>
      </c>
      <c r="L1152" s="6">
        <v>0.29999999999999999</v>
      </c>
      <c r="M1152" s="6">
        <v>2.52</v>
      </c>
      <c r="N1152" s="7">
        <v>350</v>
      </c>
      <c r="P1152" s="1">
        <v>3</v>
      </c>
      <c r="Q1152" s="2" t="s">
        <v>56</v>
      </c>
      <c r="R1152" s="4" t="s">
        <v>51</v>
      </c>
      <c r="T1152" s="7">
        <v>234</v>
      </c>
      <c r="U1152" s="8">
        <v>0</v>
      </c>
      <c r="W1152" s="7">
        <f>IF(R1152="","",(T1152*(1-U1152)*(1+AE1152))+V1152)</f>
        <v>304.19999999999999</v>
      </c>
      <c r="Z1152" s="9" t="str">
        <f>IF(S1152="","",(X1152*(1-Y1152)*(1+AE1152)))</f>
        <v/>
      </c>
      <c r="AA1152" s="64">
        <f>IF(Eingabe!G1152="x",libCalc!A1152,IF(Eingabe!H1152="x",libCalc!B1152,IF(Eingabe!I1152="x",libCalc!C1152,"")))</f>
        <v>0.059999999999999998</v>
      </c>
      <c r="AB1152" s="5">
        <f>IF(AA1152="","",AA1152*M1152)</f>
        <v>0.1512</v>
      </c>
      <c r="AC1152" s="10">
        <f>IF(AA1152="","",N1152*1000/(AA1152*1000000))</f>
        <v>5.833333333333333</v>
      </c>
      <c r="AD1152" s="11">
        <f>IF(AB1152="","",MAX(Z1152,W1152)/AB1152)</f>
        <v>2011.9047619047619</v>
      </c>
      <c r="AE1152" s="8">
        <f ca="1">IF(N1152="","",IF(LOOKUP(YEAR(C1152),Teuerung!$A$4:$A$29,Teuerung!$D$4:$D$29)="",0,LOOKUP(YEAR(C1152),Teuerung!$A$4:$A$29,Teuerung!$D$4:$D$29)))</f>
        <v>0.29999999999999999</v>
      </c>
      <c r="AF1152" s="7">
        <f t="shared" ca="1" si="24"/>
        <v>912.59999999999991</v>
      </c>
      <c r="AG1152" s="2"/>
      <c r="AH1152" s="1"/>
      <c r="AI1152" s="1"/>
    </row>
    <row r="1153">
      <c r="A1153" s="2"/>
      <c r="B1153" s="2"/>
      <c r="C1153" s="3">
        <v>41905</v>
      </c>
      <c r="D1153" s="1"/>
      <c r="E1153" s="4" t="s">
        <v>51</v>
      </c>
      <c r="H1153" s="4" t="s">
        <v>51</v>
      </c>
      <c r="K1153" s="6">
        <v>0.17999999999999999</v>
      </c>
      <c r="L1153" s="6">
        <v>0.34000000000000002</v>
      </c>
      <c r="M1153" s="6">
        <v>2.52</v>
      </c>
      <c r="N1153" s="7">
        <v>450</v>
      </c>
      <c r="P1153" s="1">
        <v>4</v>
      </c>
      <c r="Q1153" s="2" t="s">
        <v>56</v>
      </c>
      <c r="R1153" s="4" t="s">
        <v>51</v>
      </c>
      <c r="T1153" s="7">
        <v>236.34</v>
      </c>
      <c r="U1153" s="8">
        <v>0</v>
      </c>
      <c r="W1153" s="7">
        <f>IF(R1153="","",(T1153*(1-U1153)*(1+AE1153))+V1153)</f>
        <v>307.24200000000002</v>
      </c>
      <c r="Z1153" s="9" t="str">
        <f>IF(S1153="","",(X1153*(1-Y1153)*(1+AE1153)))</f>
        <v/>
      </c>
      <c r="AA1153" s="64">
        <f>IF(Eingabe!G1153="x",libCalc!A1153,IF(Eingabe!H1153="x",libCalc!B1153,IF(Eingabe!I1153="x",libCalc!C1153,"")))</f>
        <v>0.061200000000000004</v>
      </c>
      <c r="AB1153" s="5">
        <f>IF(AA1153="","",AA1153*M1153)</f>
        <v>0.154224</v>
      </c>
      <c r="AC1153" s="10">
        <f>IF(AA1153="","",N1153*1000/(AA1153*1000000))</f>
        <v>7.352941176470587</v>
      </c>
      <c r="AD1153" s="11">
        <f>IF(AB1153="","",MAX(Z1153,W1153)/AB1153)</f>
        <v>1992.1802054154996</v>
      </c>
      <c r="AE1153" s="8">
        <f ca="1">IF(N1153="","",IF(LOOKUP(YEAR(C1153),Teuerung!$A$4:$A$29,Teuerung!$D$4:$D$29)="",0,LOOKUP(YEAR(C1153),Teuerung!$A$4:$A$29,Teuerung!$D$4:$D$29)))</f>
        <v>0.29999999999999999</v>
      </c>
      <c r="AF1153" s="7">
        <f t="shared" ca="1" si="24"/>
        <v>1228.9680000000001</v>
      </c>
      <c r="AG1153" s="2"/>
      <c r="AH1153" s="1"/>
      <c r="AI1153" s="1"/>
    </row>
    <row r="1154">
      <c r="A1154" s="2"/>
      <c r="B1154" s="2"/>
      <c r="C1154" s="3">
        <v>41905</v>
      </c>
      <c r="D1154" s="1"/>
      <c r="E1154" s="4" t="s">
        <v>51</v>
      </c>
      <c r="H1154" s="4" t="s">
        <v>51</v>
      </c>
      <c r="K1154" s="6">
        <v>0.20000000000000001</v>
      </c>
      <c r="L1154" s="6">
        <v>0.57999999999999996</v>
      </c>
      <c r="M1154" s="6">
        <v>2.52</v>
      </c>
      <c r="N1154" s="7">
        <v>450</v>
      </c>
      <c r="P1154" s="1">
        <v>4</v>
      </c>
      <c r="Q1154" s="2" t="s">
        <v>56</v>
      </c>
      <c r="R1154" s="4" t="s">
        <v>51</v>
      </c>
      <c r="T1154" s="7">
        <v>301.86000000000001</v>
      </c>
      <c r="U1154" s="8">
        <v>0</v>
      </c>
      <c r="W1154" s="7">
        <f>IF(R1154="","",(T1154*(1-U1154)*(1+AE1154))+V1154)</f>
        <v>392.41800000000001</v>
      </c>
      <c r="Z1154" s="9" t="str">
        <f>IF(S1154="","",(X1154*(1-Y1154)*(1+AE1154)))</f>
        <v/>
      </c>
      <c r="AA1154" s="64">
        <f>IF(Eingabe!G1154="x",libCalc!A1154,IF(Eingabe!H1154="x",libCalc!B1154,IF(Eingabe!I1154="x",libCalc!C1154,"")))</f>
        <v>0.11599999999999999</v>
      </c>
      <c r="AB1154" s="5">
        <f>IF(AA1154="","",AA1154*M1154)</f>
        <v>0.29231999999999997</v>
      </c>
      <c r="AC1154" s="10">
        <f>IF(AA1154="","",N1154*1000/(AA1154*1000000))</f>
        <v>3.8793103448275867</v>
      </c>
      <c r="AD1154" s="11">
        <f>IF(AB1154="","",MAX(Z1154,W1154)/AB1154)</f>
        <v>1342.4261083743845</v>
      </c>
      <c r="AE1154" s="8">
        <f ca="1">IF(N1154="","",IF(LOOKUP(YEAR(C1154),Teuerung!$A$4:$A$29,Teuerung!$D$4:$D$29)="",0,LOOKUP(YEAR(C1154),Teuerung!$A$4:$A$29,Teuerung!$D$4:$D$29)))</f>
        <v>0.29999999999999999</v>
      </c>
      <c r="AF1154" s="7">
        <f t="shared" ca="1" si="24"/>
        <v>1569.672</v>
      </c>
      <c r="AG1154" s="2"/>
      <c r="AH1154" s="1"/>
      <c r="AI1154" s="1"/>
    </row>
    <row r="1155">
      <c r="A1155" s="2"/>
      <c r="B1155" s="2"/>
      <c r="C1155" s="3">
        <v>41905</v>
      </c>
      <c r="D1155" s="1"/>
      <c r="E1155" s="4" t="s">
        <v>51</v>
      </c>
      <c r="H1155" s="4" t="s">
        <v>51</v>
      </c>
      <c r="K1155" s="6">
        <v>0.25</v>
      </c>
      <c r="L1155" s="6">
        <v>0.65000000000000002</v>
      </c>
      <c r="M1155" s="6">
        <v>2.29</v>
      </c>
      <c r="N1155" s="7">
        <v>1000</v>
      </c>
      <c r="P1155" s="1">
        <v>36</v>
      </c>
      <c r="Q1155" s="2" t="s">
        <v>56</v>
      </c>
      <c r="R1155" s="4" t="s">
        <v>51</v>
      </c>
      <c r="T1155" s="7">
        <v>305.75999999999999</v>
      </c>
      <c r="U1155" s="8">
        <v>0</v>
      </c>
      <c r="W1155" s="7">
        <f>IF(R1155="","",(T1155*(1-U1155)*(1+AE1155))+V1155)</f>
        <v>397.488</v>
      </c>
      <c r="Z1155" s="9" t="str">
        <f>IF(S1155="","",(X1155*(1-Y1155)*(1+AE1155)))</f>
        <v/>
      </c>
      <c r="AA1155" s="64">
        <f>IF(Eingabe!G1155="x",libCalc!A1155,IF(Eingabe!H1155="x",libCalc!B1155,IF(Eingabe!I1155="x",libCalc!C1155,"")))</f>
        <v>0.16250000000000001</v>
      </c>
      <c r="AB1155" s="5">
        <f>IF(AA1155="","",AA1155*M1155)</f>
        <v>0.37212500000000004</v>
      </c>
      <c r="AC1155" s="10">
        <f>IF(AA1155="","",N1155*1000/(AA1155*1000000))</f>
        <v>6.1538461538461542</v>
      </c>
      <c r="AD1155" s="11">
        <f>IF(AB1155="","",MAX(Z1155,W1155)/AB1155)</f>
        <v>1068.1572052401746</v>
      </c>
      <c r="AE1155" s="8">
        <f ca="1">IF(N1155="","",IF(LOOKUP(YEAR(C1155),Teuerung!$A$4:$A$29,Teuerung!$D$4:$D$29)="",0,LOOKUP(YEAR(C1155),Teuerung!$A$4:$A$29,Teuerung!$D$4:$D$29)))</f>
        <v>0.29999999999999999</v>
      </c>
      <c r="AF1155" s="7">
        <f t="shared" ca="1" si="24"/>
        <v>14309.567999999999</v>
      </c>
      <c r="AG1155" s="2"/>
      <c r="AH1155" s="1"/>
      <c r="AI1155" s="1"/>
    </row>
    <row r="1156">
      <c r="A1156" s="2"/>
      <c r="B1156" s="2"/>
      <c r="C1156" s="3">
        <v>41905</v>
      </c>
      <c r="D1156" s="1"/>
      <c r="E1156" s="4" t="s">
        <v>51</v>
      </c>
      <c r="H1156" s="4" t="s">
        <v>51</v>
      </c>
      <c r="K1156" s="6">
        <v>0.20000000000000001</v>
      </c>
      <c r="L1156" s="6">
        <v>0.90000000000000002</v>
      </c>
      <c r="M1156" s="6">
        <v>2.52</v>
      </c>
      <c r="N1156" s="7">
        <v>1000</v>
      </c>
      <c r="P1156" s="1">
        <v>36</v>
      </c>
      <c r="Q1156" s="2" t="s">
        <v>56</v>
      </c>
      <c r="R1156" s="4" t="s">
        <v>51</v>
      </c>
      <c r="T1156" s="7">
        <v>377.51999999999998</v>
      </c>
      <c r="U1156" s="8">
        <v>0</v>
      </c>
      <c r="W1156" s="7">
        <f>IF(R1156="","",(T1156*(1-U1156)*(1+AE1156))+V1156)</f>
        <v>490.77600000000001</v>
      </c>
      <c r="Z1156" s="9" t="str">
        <f>IF(S1156="","",(X1156*(1-Y1156)*(1+AE1156)))</f>
        <v/>
      </c>
      <c r="AA1156" s="64">
        <f>IF(Eingabe!G1156="x",libCalc!A1156,IF(Eingabe!H1156="x",libCalc!B1156,IF(Eingabe!I1156="x",libCalc!C1156,"")))</f>
        <v>0.18000000000000002</v>
      </c>
      <c r="AB1156" s="5">
        <f>IF(AA1156="","",AA1156*M1156)</f>
        <v>0.45360000000000006</v>
      </c>
      <c r="AC1156" s="10">
        <f>IF(AA1156="","",N1156*1000/(AA1156*1000000))</f>
        <v>5.5555555555555545</v>
      </c>
      <c r="AD1156" s="11">
        <f>IF(AB1156="","",MAX(Z1156,W1156)/AB1156)</f>
        <v>1081.9576719576719</v>
      </c>
      <c r="AE1156" s="8">
        <f ca="1">IF(N1156="","",IF(LOOKUP(YEAR(C1156),Teuerung!$A$4:$A$29,Teuerung!$D$4:$D$29)="",0,LOOKUP(YEAR(C1156),Teuerung!$A$4:$A$29,Teuerung!$D$4:$D$29)))</f>
        <v>0.29999999999999999</v>
      </c>
      <c r="AF1156" s="7">
        <f t="shared" ca="1" si="24"/>
        <v>17667.936000000002</v>
      </c>
      <c r="AG1156" s="2"/>
      <c r="AH1156" s="1"/>
      <c r="AI1156" s="1"/>
    </row>
    <row r="1157">
      <c r="A1157" s="2"/>
      <c r="B1157" s="2"/>
      <c r="C1157" s="3">
        <v>41743</v>
      </c>
      <c r="D1157" s="1"/>
      <c r="E1157" s="4" t="s">
        <v>51</v>
      </c>
      <c r="I1157" s="4" t="s">
        <v>51</v>
      </c>
      <c r="K1157" s="6">
        <v>0.25</v>
      </c>
      <c r="L1157" s="6">
        <v>0.5</v>
      </c>
      <c r="M1157" s="6">
        <v>2.5</v>
      </c>
      <c r="N1157" s="7">
        <v>4800</v>
      </c>
      <c r="P1157" s="1">
        <v>5</v>
      </c>
      <c r="Q1157" s="2" t="s">
        <v>53</v>
      </c>
      <c r="R1157" s="4" t="s">
        <v>51</v>
      </c>
      <c r="T1157" s="7">
        <v>597.60000000000002</v>
      </c>
      <c r="U1157" s="8">
        <v>0</v>
      </c>
      <c r="W1157" s="7">
        <f>IF(R1157="","",(T1157*(1-U1157)*(1+AE1157))+V1157)</f>
        <v>776.88000000000011</v>
      </c>
      <c r="Z1157" s="9" t="str">
        <f>IF(S1157="","",(X1157*(1-Y1157)*(1+AE1157)))</f>
        <v/>
      </c>
      <c r="AA1157" s="64">
        <f>IF(Eingabe!G1157="x",libCalc!A1157,IF(Eingabe!H1157="x",libCalc!B1157,IF(Eingabe!I1157="x",libCalc!C1157,"")))</f>
        <v>0.125</v>
      </c>
      <c r="AB1157" s="5">
        <f>IF(AA1157="","",AA1157*M1157)</f>
        <v>0.3125</v>
      </c>
      <c r="AC1157" s="10">
        <f>IF(AA1157="","",N1157*1000/(AA1157*1000000))</f>
        <v>38.399999999999999</v>
      </c>
      <c r="AD1157" s="11">
        <f>IF(AB1157="","",MAX(Z1157,W1157)/AB1157)</f>
        <v>2486.0160000000005</v>
      </c>
      <c r="AE1157" s="8">
        <f ca="1">IF(N1157="","",IF(LOOKUP(YEAR(C1157),Teuerung!$A$4:$A$29,Teuerung!$D$4:$D$29)="",0,LOOKUP(YEAR(C1157),Teuerung!$A$4:$A$29,Teuerung!$D$4:$D$29)))</f>
        <v>0.29999999999999999</v>
      </c>
      <c r="AF1157" s="7">
        <f t="shared" ca="1" si="24"/>
        <v>3884.4000000000005</v>
      </c>
      <c r="AG1157" s="2" t="s">
        <v>66</v>
      </c>
      <c r="AH1157" s="1"/>
      <c r="AI1157" s="1"/>
    </row>
    <row r="1158">
      <c r="A1158" s="2"/>
      <c r="B1158" s="2"/>
      <c r="C1158" s="3">
        <v>41743</v>
      </c>
      <c r="D1158" s="1"/>
      <c r="E1158" s="4" t="s">
        <v>51</v>
      </c>
      <c r="I1158" s="4" t="s">
        <v>51</v>
      </c>
      <c r="K1158" s="6">
        <v>0.25</v>
      </c>
      <c r="L1158" s="6">
        <v>0.5</v>
      </c>
      <c r="M1158" s="6">
        <v>2.5</v>
      </c>
      <c r="N1158" s="7">
        <v>5250</v>
      </c>
      <c r="P1158" s="1">
        <v>4</v>
      </c>
      <c r="Q1158" s="2" t="s">
        <v>53</v>
      </c>
      <c r="R1158" s="4" t="s">
        <v>51</v>
      </c>
      <c r="T1158" s="7">
        <v>636.60000000000002</v>
      </c>
      <c r="U1158" s="8">
        <v>0</v>
      </c>
      <c r="W1158" s="7">
        <f>IF(R1158="","",(T1158*(1-U1158)*(1+AE1158))+V1158)</f>
        <v>827.58000000000004</v>
      </c>
      <c r="Z1158" s="9" t="str">
        <f>IF(S1158="","",(X1158*(1-Y1158)*(1+AE1158)))</f>
        <v/>
      </c>
      <c r="AA1158" s="64">
        <f>IF(Eingabe!G1158="x",libCalc!A1158,IF(Eingabe!H1158="x",libCalc!B1158,IF(Eingabe!I1158="x",libCalc!C1158,"")))</f>
        <v>0.125</v>
      </c>
      <c r="AB1158" s="5">
        <f>IF(AA1158="","",AA1158*M1158)</f>
        <v>0.3125</v>
      </c>
      <c r="AC1158" s="10">
        <f>IF(AA1158="","",N1158*1000/(AA1158*1000000))</f>
        <v>42</v>
      </c>
      <c r="AD1158" s="11">
        <f>IF(AB1158="","",MAX(Z1158,W1158)/AB1158)</f>
        <v>2648.2560000000003</v>
      </c>
      <c r="AE1158" s="8">
        <f ca="1">IF(N1158="","",IF(LOOKUP(YEAR(C1158),Teuerung!$A$4:$A$29,Teuerung!$D$4:$D$29)="",0,LOOKUP(YEAR(C1158),Teuerung!$A$4:$A$29,Teuerung!$D$4:$D$29)))</f>
        <v>0.29999999999999999</v>
      </c>
      <c r="AF1158" s="7">
        <f t="shared" ca="1" si="24"/>
        <v>3310.3200000000002</v>
      </c>
      <c r="AG1158" s="2" t="s">
        <v>66</v>
      </c>
      <c r="AH1158" s="1"/>
      <c r="AI1158" s="1"/>
    </row>
    <row r="1159">
      <c r="A1159" s="2"/>
      <c r="B1159" s="2"/>
      <c r="C1159" s="3">
        <v>41743</v>
      </c>
      <c r="D1159" s="1"/>
      <c r="E1159" s="4" t="s">
        <v>51</v>
      </c>
      <c r="I1159" s="4" t="s">
        <v>51</v>
      </c>
      <c r="K1159" s="6">
        <v>0.25</v>
      </c>
      <c r="L1159" s="6">
        <v>0.5</v>
      </c>
      <c r="M1159" s="6">
        <v>2.5</v>
      </c>
      <c r="N1159" s="7">
        <v>7150</v>
      </c>
      <c r="P1159" s="1">
        <v>12</v>
      </c>
      <c r="Q1159" s="2" t="s">
        <v>53</v>
      </c>
      <c r="R1159" s="4" t="s">
        <v>51</v>
      </c>
      <c r="T1159" s="7">
        <v>988.20000000000005</v>
      </c>
      <c r="U1159" s="8">
        <v>0</v>
      </c>
      <c r="W1159" s="7">
        <f>IF(R1159="","",(T1159*(1-U1159)*(1+AE1159))+V1159)</f>
        <v>1284.6600000000001</v>
      </c>
      <c r="Z1159" s="9" t="str">
        <f>IF(S1159="","",(X1159*(1-Y1159)*(1+AE1159)))</f>
        <v/>
      </c>
      <c r="AA1159" s="64">
        <f>IF(Eingabe!G1159="x",libCalc!A1159,IF(Eingabe!H1159="x",libCalc!B1159,IF(Eingabe!I1159="x",libCalc!C1159,"")))</f>
        <v>0.125</v>
      </c>
      <c r="AB1159" s="5">
        <f>IF(AA1159="","",AA1159*M1159)</f>
        <v>0.3125</v>
      </c>
      <c r="AC1159" s="10">
        <f>IF(AA1159="","",N1159*1000/(AA1159*1000000))</f>
        <v>57.200000000000003</v>
      </c>
      <c r="AD1159" s="11">
        <f>IF(AB1159="","",MAX(Z1159,W1159)/AB1159)</f>
        <v>4110.9120000000003</v>
      </c>
      <c r="AE1159" s="8">
        <f ca="1">IF(N1159="","",IF(LOOKUP(YEAR(C1159),Teuerung!$A$4:$A$29,Teuerung!$D$4:$D$29)="",0,LOOKUP(YEAR(C1159),Teuerung!$A$4:$A$29,Teuerung!$D$4:$D$29)))</f>
        <v>0.29999999999999999</v>
      </c>
      <c r="AF1159" s="7">
        <f t="shared" ca="1" si="24"/>
        <v>15415.920000000002</v>
      </c>
      <c r="AG1159" s="2" t="s">
        <v>66</v>
      </c>
      <c r="AH1159" s="1"/>
      <c r="AI1159" s="1"/>
    </row>
    <row r="1160">
      <c r="A1160" s="2"/>
      <c r="B1160" s="2"/>
      <c r="C1160" s="3">
        <v>41743</v>
      </c>
      <c r="D1160" s="1"/>
      <c r="E1160" s="4" t="s">
        <v>51</v>
      </c>
      <c r="I1160" s="4" t="s">
        <v>51</v>
      </c>
      <c r="K1160" s="6">
        <v>0.25</v>
      </c>
      <c r="L1160" s="6">
        <v>0.5</v>
      </c>
      <c r="M1160" s="6">
        <v>2.5</v>
      </c>
      <c r="N1160" s="7">
        <v>2700</v>
      </c>
      <c r="P1160" s="1">
        <v>4</v>
      </c>
      <c r="Q1160" s="2" t="s">
        <v>53</v>
      </c>
      <c r="R1160" s="4" t="s">
        <v>51</v>
      </c>
      <c r="T1160" s="7">
        <v>523.79999999999995</v>
      </c>
      <c r="U1160" s="8">
        <v>0</v>
      </c>
      <c r="W1160" s="7">
        <f>IF(R1160="","",(T1160*(1-U1160)*(1+AE1160))+V1160)</f>
        <v>680.93999999999994</v>
      </c>
      <c r="Z1160" s="9" t="str">
        <f>IF(S1160="","",(X1160*(1-Y1160)*(1+AE1160)))</f>
        <v/>
      </c>
      <c r="AA1160" s="64">
        <f>IF(Eingabe!G1160="x",libCalc!A1160,IF(Eingabe!H1160="x",libCalc!B1160,IF(Eingabe!I1160="x",libCalc!C1160,"")))</f>
        <v>0.125</v>
      </c>
      <c r="AB1160" s="5">
        <f>IF(AA1160="","",AA1160*M1160)</f>
        <v>0.3125</v>
      </c>
      <c r="AC1160" s="10">
        <f>IF(AA1160="","",N1160*1000/(AA1160*1000000))</f>
        <v>21.600000000000001</v>
      </c>
      <c r="AD1160" s="11">
        <f>IF(AB1160="","",MAX(Z1160,W1160)/AB1160)</f>
        <v>2179.0079999999998</v>
      </c>
      <c r="AE1160" s="8">
        <f ca="1">IF(N1160="","",IF(LOOKUP(YEAR(C1160),Teuerung!$A$4:$A$29,Teuerung!$D$4:$D$29)="",0,LOOKUP(YEAR(C1160),Teuerung!$A$4:$A$29,Teuerung!$D$4:$D$29)))</f>
        <v>0.29999999999999999</v>
      </c>
      <c r="AF1160" s="7">
        <f t="shared" ca="1" si="24"/>
        <v>2723.7599999999998</v>
      </c>
      <c r="AG1160" s="2" t="s">
        <v>66</v>
      </c>
      <c r="AH1160" s="1"/>
      <c r="AI1160" s="1"/>
    </row>
    <row r="1161">
      <c r="A1161" s="2"/>
      <c r="B1161" s="2"/>
      <c r="C1161" s="3">
        <v>41743</v>
      </c>
      <c r="D1161" s="1"/>
      <c r="E1161" s="4" t="s">
        <v>51</v>
      </c>
      <c r="I1161" s="4" t="s">
        <v>51</v>
      </c>
      <c r="K1161" s="6">
        <v>0.25</v>
      </c>
      <c r="L1161" s="6">
        <v>0.5</v>
      </c>
      <c r="M1161" s="6">
        <v>2.5</v>
      </c>
      <c r="N1161" s="7">
        <v>3850</v>
      </c>
      <c r="P1161" s="1">
        <v>5</v>
      </c>
      <c r="Q1161" s="2" t="s">
        <v>53</v>
      </c>
      <c r="R1161" s="4" t="s">
        <v>51</v>
      </c>
      <c r="T1161" s="7">
        <v>525.60000000000002</v>
      </c>
      <c r="U1161" s="8">
        <v>0</v>
      </c>
      <c r="W1161" s="7">
        <f>IF(R1161="","",(T1161*(1-U1161)*(1+AE1161))+V1161)</f>
        <v>683.28000000000009</v>
      </c>
      <c r="Z1161" s="9" t="str">
        <f>IF(S1161="","",(X1161*(1-Y1161)*(1+AE1161)))</f>
        <v/>
      </c>
      <c r="AA1161" s="64">
        <f>IF(Eingabe!G1161="x",libCalc!A1161,IF(Eingabe!H1161="x",libCalc!B1161,IF(Eingabe!I1161="x",libCalc!C1161,"")))</f>
        <v>0.125</v>
      </c>
      <c r="AB1161" s="5">
        <f>IF(AA1161="","",AA1161*M1161)</f>
        <v>0.3125</v>
      </c>
      <c r="AC1161" s="10">
        <f>IF(AA1161="","",N1161*1000/(AA1161*1000000))</f>
        <v>30.800000000000001</v>
      </c>
      <c r="AD1161" s="11">
        <f>IF(AB1161="","",MAX(Z1161,W1161)/AB1161)</f>
        <v>2186.4960000000001</v>
      </c>
      <c r="AE1161" s="8">
        <f ca="1">IF(N1161="","",IF(LOOKUP(YEAR(C1161),Teuerung!$A$4:$A$29,Teuerung!$D$4:$D$29)="",0,LOOKUP(YEAR(C1161),Teuerung!$A$4:$A$29,Teuerung!$D$4:$D$29)))</f>
        <v>0.29999999999999999</v>
      </c>
      <c r="AF1161" s="7">
        <f t="shared" ca="1" si="24"/>
        <v>3416.4000000000005</v>
      </c>
      <c r="AG1161" s="2" t="s">
        <v>66</v>
      </c>
      <c r="AH1161" s="1"/>
      <c r="AI1161" s="1"/>
    </row>
    <row r="1162">
      <c r="A1162" s="2"/>
      <c r="B1162" s="2"/>
      <c r="C1162" s="3">
        <v>41743</v>
      </c>
      <c r="D1162" s="1"/>
      <c r="E1162" s="4" t="s">
        <v>51</v>
      </c>
      <c r="I1162" s="4" t="s">
        <v>51</v>
      </c>
      <c r="K1162" s="6">
        <v>0.25</v>
      </c>
      <c r="L1162" s="6">
        <v>0.5</v>
      </c>
      <c r="M1162" s="6">
        <v>2.5</v>
      </c>
      <c r="N1162" s="7">
        <v>4350</v>
      </c>
      <c r="P1162" s="1">
        <v>4</v>
      </c>
      <c r="Q1162" s="2" t="s">
        <v>53</v>
      </c>
      <c r="R1162" s="4" t="s">
        <v>51</v>
      </c>
      <c r="T1162" s="7">
        <v>550.79999999999995</v>
      </c>
      <c r="U1162" s="8">
        <v>0</v>
      </c>
      <c r="W1162" s="7">
        <f>IF(R1162="","",(T1162*(1-U1162)*(1+AE1162))+V1162)</f>
        <v>716.03999999999996</v>
      </c>
      <c r="Z1162" s="9" t="str">
        <f>IF(S1162="","",(X1162*(1-Y1162)*(1+AE1162)))</f>
        <v/>
      </c>
      <c r="AA1162" s="64">
        <f>IF(Eingabe!G1162="x",libCalc!A1162,IF(Eingabe!H1162="x",libCalc!B1162,IF(Eingabe!I1162="x",libCalc!C1162,"")))</f>
        <v>0.125</v>
      </c>
      <c r="AB1162" s="5">
        <f>IF(AA1162="","",AA1162*M1162)</f>
        <v>0.3125</v>
      </c>
      <c r="AC1162" s="10">
        <f>IF(AA1162="","",N1162*1000/(AA1162*1000000))</f>
        <v>34.799999999999997</v>
      </c>
      <c r="AD1162" s="11">
        <f>IF(AB1162="","",MAX(Z1162,W1162)/AB1162)</f>
        <v>2291.328</v>
      </c>
      <c r="AE1162" s="8">
        <f ca="1">IF(N1162="","",IF(LOOKUP(YEAR(C1162),Teuerung!$A$4:$A$29,Teuerung!$D$4:$D$29)="",0,LOOKUP(YEAR(C1162),Teuerung!$A$4:$A$29,Teuerung!$D$4:$D$29)))</f>
        <v>0.29999999999999999</v>
      </c>
      <c r="AF1162" s="7">
        <f t="shared" ca="1" si="24"/>
        <v>2864.1599999999999</v>
      </c>
      <c r="AG1162" s="2" t="s">
        <v>66</v>
      </c>
      <c r="AH1162" s="1"/>
      <c r="AI1162" s="1"/>
    </row>
    <row r="1163">
      <c r="A1163" s="2"/>
      <c r="B1163" s="2"/>
      <c r="C1163" s="3">
        <v>41743</v>
      </c>
      <c r="D1163" s="1"/>
      <c r="E1163" s="4" t="s">
        <v>51</v>
      </c>
      <c r="I1163" s="4" t="s">
        <v>51</v>
      </c>
      <c r="K1163" s="6">
        <v>0.25</v>
      </c>
      <c r="L1163" s="6">
        <v>0.5</v>
      </c>
      <c r="M1163" s="6">
        <v>2.5</v>
      </c>
      <c r="N1163" s="7">
        <v>5950</v>
      </c>
      <c r="P1163" s="1">
        <v>12</v>
      </c>
      <c r="Q1163" s="2" t="s">
        <v>53</v>
      </c>
      <c r="R1163" s="4" t="s">
        <v>51</v>
      </c>
      <c r="T1163" s="7">
        <v>733.20000000000005</v>
      </c>
      <c r="U1163" s="8">
        <v>0</v>
      </c>
      <c r="W1163" s="7">
        <f>IF(R1163="","",(T1163*(1-U1163)*(1+AE1163))+V1163)</f>
        <v>953.16000000000008</v>
      </c>
      <c r="Z1163" s="9" t="str">
        <f>IF(S1163="","",(X1163*(1-Y1163)*(1+AE1163)))</f>
        <v/>
      </c>
      <c r="AA1163" s="64">
        <f>IF(Eingabe!G1163="x",libCalc!A1163,IF(Eingabe!H1163="x",libCalc!B1163,IF(Eingabe!I1163="x",libCalc!C1163,"")))</f>
        <v>0.125</v>
      </c>
      <c r="AB1163" s="5">
        <f>IF(AA1163="","",AA1163*M1163)</f>
        <v>0.3125</v>
      </c>
      <c r="AC1163" s="10">
        <f>IF(AA1163="","",N1163*1000/(AA1163*1000000))</f>
        <v>47.600000000000001</v>
      </c>
      <c r="AD1163" s="11">
        <f>IF(AB1163="","",MAX(Z1163,W1163)/AB1163)</f>
        <v>3050.1120000000001</v>
      </c>
      <c r="AE1163" s="8">
        <f ca="1">IF(N1163="","",IF(LOOKUP(YEAR(C1163),Teuerung!$A$4:$A$29,Teuerung!$D$4:$D$29)="",0,LOOKUP(YEAR(C1163),Teuerung!$A$4:$A$29,Teuerung!$D$4:$D$29)))</f>
        <v>0.29999999999999999</v>
      </c>
      <c r="AF1163" s="7">
        <f t="shared" ca="1" si="24"/>
        <v>11437.920000000002</v>
      </c>
      <c r="AG1163" s="2" t="s">
        <v>66</v>
      </c>
      <c r="AH1163" s="1"/>
      <c r="AI1163" s="1"/>
    </row>
    <row r="1164">
      <c r="A1164" s="2"/>
      <c r="B1164" s="2"/>
      <c r="C1164" s="3">
        <v>41743</v>
      </c>
      <c r="D1164" s="1"/>
      <c r="E1164" s="4" t="s">
        <v>51</v>
      </c>
      <c r="I1164" s="4" t="s">
        <v>51</v>
      </c>
      <c r="K1164" s="6">
        <v>0.25</v>
      </c>
      <c r="L1164" s="6">
        <v>0.5</v>
      </c>
      <c r="M1164" s="6">
        <v>2.5</v>
      </c>
      <c r="N1164" s="7">
        <v>2000</v>
      </c>
      <c r="P1164" s="1">
        <v>4</v>
      </c>
      <c r="Q1164" s="2" t="s">
        <v>53</v>
      </c>
      <c r="R1164" s="4" t="s">
        <v>51</v>
      </c>
      <c r="T1164" s="7">
        <v>525.60000000000002</v>
      </c>
      <c r="U1164" s="8">
        <v>0</v>
      </c>
      <c r="W1164" s="7">
        <f>IF(R1164="","",(T1164*(1-U1164)*(1+AE1164))+V1164)</f>
        <v>683.28000000000009</v>
      </c>
      <c r="Z1164" s="9" t="str">
        <f>IF(S1164="","",(X1164*(1-Y1164)*(1+AE1164)))</f>
        <v/>
      </c>
      <c r="AA1164" s="64">
        <f>IF(Eingabe!G1164="x",libCalc!A1164,IF(Eingabe!H1164="x",libCalc!B1164,IF(Eingabe!I1164="x",libCalc!C1164,"")))</f>
        <v>0.125</v>
      </c>
      <c r="AB1164" s="5">
        <f>IF(AA1164="","",AA1164*M1164)</f>
        <v>0.3125</v>
      </c>
      <c r="AC1164" s="10">
        <f>IF(AA1164="","",N1164*1000/(AA1164*1000000))</f>
        <v>16</v>
      </c>
      <c r="AD1164" s="11">
        <f>IF(AB1164="","",MAX(Z1164,W1164)/AB1164)</f>
        <v>2186.4960000000001</v>
      </c>
      <c r="AE1164" s="8">
        <f ca="1">IF(N1164="","",IF(LOOKUP(YEAR(C1164),Teuerung!$A$4:$A$29,Teuerung!$D$4:$D$29)="",0,LOOKUP(YEAR(C1164),Teuerung!$A$4:$A$29,Teuerung!$D$4:$D$29)))</f>
        <v>0.29999999999999999</v>
      </c>
      <c r="AF1164" s="7">
        <f t="shared" ca="1" si="24"/>
        <v>2733.1200000000003</v>
      </c>
      <c r="AG1164" s="2" t="s">
        <v>66</v>
      </c>
      <c r="AH1164" s="1"/>
      <c r="AI1164" s="1"/>
    </row>
    <row r="1165">
      <c r="A1165" s="2"/>
      <c r="B1165" s="2"/>
      <c r="C1165" s="3">
        <v>41743</v>
      </c>
      <c r="D1165" s="1"/>
      <c r="E1165" s="4" t="s">
        <v>51</v>
      </c>
      <c r="I1165" s="4" t="s">
        <v>51</v>
      </c>
      <c r="K1165" s="6">
        <v>0.25</v>
      </c>
      <c r="L1165" s="6">
        <v>0.5</v>
      </c>
      <c r="M1165" s="6">
        <v>2.5</v>
      </c>
      <c r="N1165" s="7">
        <v>3500</v>
      </c>
      <c r="P1165" s="1">
        <v>7</v>
      </c>
      <c r="Q1165" s="2" t="s">
        <v>53</v>
      </c>
      <c r="R1165" s="4" t="s">
        <v>51</v>
      </c>
      <c r="T1165" s="7">
        <v>525.60000000000002</v>
      </c>
      <c r="U1165" s="8">
        <v>0</v>
      </c>
      <c r="W1165" s="7">
        <f>IF(R1165="","",(T1165*(1-U1165)*(1+AE1165))+V1165)</f>
        <v>683.28000000000009</v>
      </c>
      <c r="Z1165" s="9" t="str">
        <f>IF(S1165="","",(X1165*(1-Y1165)*(1+AE1165)))</f>
        <v/>
      </c>
      <c r="AA1165" s="64">
        <f>IF(Eingabe!G1165="x",libCalc!A1165,IF(Eingabe!H1165="x",libCalc!B1165,IF(Eingabe!I1165="x",libCalc!C1165,"")))</f>
        <v>0.125</v>
      </c>
      <c r="AB1165" s="5">
        <f>IF(AA1165="","",AA1165*M1165)</f>
        <v>0.3125</v>
      </c>
      <c r="AC1165" s="10">
        <f>IF(AA1165="","",N1165*1000/(AA1165*1000000))</f>
        <v>28</v>
      </c>
      <c r="AD1165" s="11">
        <f>IF(AB1165="","",MAX(Z1165,W1165)/AB1165)</f>
        <v>2186.4960000000001</v>
      </c>
      <c r="AE1165" s="8">
        <f ca="1">IF(N1165="","",IF(LOOKUP(YEAR(C1165),Teuerung!$A$4:$A$29,Teuerung!$D$4:$D$29)="",0,LOOKUP(YEAR(C1165),Teuerung!$A$4:$A$29,Teuerung!$D$4:$D$29)))</f>
        <v>0.29999999999999999</v>
      </c>
      <c r="AF1165" s="7">
        <f t="shared" ca="1" si="24"/>
        <v>4782.9600000000009</v>
      </c>
      <c r="AG1165" s="2" t="s">
        <v>66</v>
      </c>
      <c r="AH1165" s="1"/>
      <c r="AI1165" s="1"/>
    </row>
    <row r="1166">
      <c r="A1166" s="2"/>
      <c r="B1166" s="2"/>
      <c r="C1166" s="3">
        <v>41743</v>
      </c>
      <c r="D1166" s="1"/>
      <c r="E1166" s="4" t="s">
        <v>51</v>
      </c>
      <c r="I1166" s="4" t="s">
        <v>51</v>
      </c>
      <c r="K1166" s="6">
        <v>0.255</v>
      </c>
      <c r="L1166" s="6">
        <v>0.5</v>
      </c>
      <c r="M1166" s="6">
        <v>2.5</v>
      </c>
      <c r="N1166" s="7">
        <v>2900</v>
      </c>
      <c r="P1166" s="1">
        <v>5</v>
      </c>
      <c r="Q1166" s="2" t="s">
        <v>53</v>
      </c>
      <c r="R1166" s="4" t="s">
        <v>51</v>
      </c>
      <c r="T1166" s="7">
        <v>525.60000000000002</v>
      </c>
      <c r="U1166" s="8">
        <v>0</v>
      </c>
      <c r="W1166" s="7">
        <f>IF(R1166="","",(T1166*(1-U1166)*(1+AE1166))+V1166)</f>
        <v>683.28000000000009</v>
      </c>
      <c r="Z1166" s="9" t="str">
        <f>IF(S1166="","",(X1166*(1-Y1166)*(1+AE1166)))</f>
        <v/>
      </c>
      <c r="AA1166" s="64">
        <f>IF(Eingabe!G1166="x",libCalc!A1166,IF(Eingabe!H1166="x",libCalc!B1166,IF(Eingabe!I1166="x",libCalc!C1166,"")))</f>
        <v>0.1275</v>
      </c>
      <c r="AB1166" s="5">
        <f>IF(AA1166="","",AA1166*M1166)</f>
        <v>0.31874999999999998</v>
      </c>
      <c r="AC1166" s="10">
        <f>IF(AA1166="","",N1166*1000/(AA1166*1000000))</f>
        <v>22.745098039215687</v>
      </c>
      <c r="AD1166" s="11">
        <f>IF(AB1166="","",MAX(Z1166,W1166)/AB1166)</f>
        <v>2143.623529411765</v>
      </c>
      <c r="AE1166" s="8">
        <f ca="1">IF(N1166="","",IF(LOOKUP(YEAR(C1166),Teuerung!$A$4:$A$29,Teuerung!$D$4:$D$29)="",0,LOOKUP(YEAR(C1166),Teuerung!$A$4:$A$29,Teuerung!$D$4:$D$29)))</f>
        <v>0.29999999999999999</v>
      </c>
      <c r="AF1166" s="7">
        <f t="shared" ca="1" si="24"/>
        <v>3416.4000000000005</v>
      </c>
      <c r="AG1166" s="2" t="s">
        <v>66</v>
      </c>
      <c r="AH1166" s="1"/>
      <c r="AI1166" s="1"/>
    </row>
    <row r="1167">
      <c r="A1167" s="2"/>
      <c r="B1167" s="2"/>
      <c r="C1167" s="3">
        <v>41743</v>
      </c>
      <c r="D1167" s="1"/>
      <c r="E1167" s="4" t="s">
        <v>51</v>
      </c>
      <c r="I1167" s="4" t="s">
        <v>51</v>
      </c>
      <c r="K1167" s="6">
        <v>0.25</v>
      </c>
      <c r="L1167" s="6">
        <v>0.5</v>
      </c>
      <c r="M1167" s="6">
        <v>2.5</v>
      </c>
      <c r="N1167" s="7">
        <v>4700</v>
      </c>
      <c r="P1167" s="1">
        <v>12</v>
      </c>
      <c r="Q1167" s="2" t="s">
        <v>53</v>
      </c>
      <c r="R1167" s="4" t="s">
        <v>51</v>
      </c>
      <c r="T1167" s="7">
        <v>598.79999999999995</v>
      </c>
      <c r="U1167" s="8">
        <v>0</v>
      </c>
      <c r="W1167" s="7">
        <f>IF(R1167="","",(T1167*(1-U1167)*(1+AE1167))+V1167)</f>
        <v>778.43999999999994</v>
      </c>
      <c r="Z1167" s="9" t="str">
        <f>IF(S1167="","",(X1167*(1-Y1167)*(1+AE1167)))</f>
        <v/>
      </c>
      <c r="AA1167" s="64">
        <f>IF(Eingabe!G1167="x",libCalc!A1167,IF(Eingabe!H1167="x",libCalc!B1167,IF(Eingabe!I1167="x",libCalc!C1167,"")))</f>
        <v>0.125</v>
      </c>
      <c r="AB1167" s="5">
        <f>IF(AA1167="","",AA1167*M1167)</f>
        <v>0.3125</v>
      </c>
      <c r="AC1167" s="10">
        <f>IF(AA1167="","",N1167*1000/(AA1167*1000000))</f>
        <v>37.600000000000001</v>
      </c>
      <c r="AD1167" s="11">
        <f>IF(AB1167="","",MAX(Z1167,W1167)/AB1167)</f>
        <v>2491.0079999999998</v>
      </c>
      <c r="AE1167" s="8">
        <f ca="1">IF(N1167="","",IF(LOOKUP(YEAR(C1167),Teuerung!$A$4:$A$29,Teuerung!$D$4:$D$29)="",0,LOOKUP(YEAR(C1167),Teuerung!$A$4:$A$29,Teuerung!$D$4:$D$29)))</f>
        <v>0.29999999999999999</v>
      </c>
      <c r="AF1167" s="7">
        <f t="shared" ca="1" si="24"/>
        <v>9341.2799999999988</v>
      </c>
      <c r="AG1167" s="2" t="s">
        <v>66</v>
      </c>
      <c r="AH1167" s="1"/>
      <c r="AI1167" s="1"/>
    </row>
    <row r="1168">
      <c r="A1168" s="2"/>
      <c r="B1168" s="2"/>
      <c r="C1168" s="3">
        <v>41743</v>
      </c>
      <c r="D1168" s="1"/>
      <c r="E1168" s="4" t="s">
        <v>51</v>
      </c>
      <c r="H1168" s="4" t="s">
        <v>51</v>
      </c>
      <c r="K1168" s="6">
        <v>0.29999999999999999</v>
      </c>
      <c r="L1168" s="6">
        <v>0.29999999999999999</v>
      </c>
      <c r="M1168" s="6">
        <v>2.5</v>
      </c>
      <c r="N1168" s="7">
        <v>2500</v>
      </c>
      <c r="P1168" s="1">
        <v>1</v>
      </c>
      <c r="Q1168" s="2" t="s">
        <v>53</v>
      </c>
      <c r="R1168" s="4" t="s">
        <v>51</v>
      </c>
      <c r="T1168" s="7">
        <v>275.39999999999998</v>
      </c>
      <c r="U1168" s="8">
        <v>0</v>
      </c>
      <c r="W1168" s="7">
        <f>IF(R1168="","",(T1168*(1-U1168)*(1+AE1168))+V1168)</f>
        <v>358.01999999999998</v>
      </c>
      <c r="Z1168" s="9" t="str">
        <f>IF(S1168="","",(X1168*(1-Y1168)*(1+AE1168)))</f>
        <v/>
      </c>
      <c r="AA1168" s="64">
        <f>IF(Eingabe!G1168="x",libCalc!A1168,IF(Eingabe!H1168="x",libCalc!B1168,IF(Eingabe!I1168="x",libCalc!C1168,"")))</f>
        <v>0.089999999999999997</v>
      </c>
      <c r="AB1168" s="5">
        <f>IF(AA1168="","",AA1168*M1168)</f>
        <v>0.22499999999999998</v>
      </c>
      <c r="AC1168" s="10">
        <f>IF(AA1168="","",N1168*1000/(AA1168*1000000))</f>
        <v>27.777777777777779</v>
      </c>
      <c r="AD1168" s="11">
        <f>IF(AB1168="","",MAX(Z1168,W1168)/AB1168)</f>
        <v>1591.2</v>
      </c>
      <c r="AE1168" s="8">
        <f ca="1">IF(N1168="","",IF(LOOKUP(YEAR(C1168),Teuerung!$A$4:$A$29,Teuerung!$D$4:$D$29)="",0,LOOKUP(YEAR(C1168),Teuerung!$A$4:$A$29,Teuerung!$D$4:$D$29)))</f>
        <v>0.29999999999999999</v>
      </c>
      <c r="AF1168" s="7">
        <f t="shared" ca="1" si="24"/>
        <v>358.01999999999998</v>
      </c>
      <c r="AG1168" s="2"/>
      <c r="AH1168" s="1"/>
      <c r="AI1168" s="1"/>
    </row>
    <row r="1169">
      <c r="A1169" s="2"/>
      <c r="B1169" s="2"/>
      <c r="C1169" s="3">
        <v>41743</v>
      </c>
      <c r="D1169" s="1"/>
      <c r="E1169" s="4" t="s">
        <v>51</v>
      </c>
      <c r="I1169" s="4" t="s">
        <v>51</v>
      </c>
      <c r="K1169" s="6">
        <v>0.25</v>
      </c>
      <c r="L1169" s="6">
        <v>0.5</v>
      </c>
      <c r="M1169" s="6">
        <v>2.5</v>
      </c>
      <c r="N1169" s="7">
        <v>3400</v>
      </c>
      <c r="P1169" s="68">
        <v>21</v>
      </c>
      <c r="Q1169" s="2" t="s">
        <v>53</v>
      </c>
      <c r="R1169" s="69" t="s">
        <v>51</v>
      </c>
      <c r="S1169" s="69"/>
      <c r="T1169" s="70">
        <v>297.60000000000002</v>
      </c>
      <c r="U1169" s="8">
        <v>0</v>
      </c>
      <c r="W1169" s="7">
        <f>IF(R1169="","",(T1169*(1-U1169)*(1+AE1169))+V1169)</f>
        <v>386.88000000000005</v>
      </c>
      <c r="Z1169" s="9" t="str">
        <f>IF(S1169="","",(X1169*(1-Y1169)*(1+AE1169)))</f>
        <v/>
      </c>
      <c r="AA1169" s="64">
        <f>IF(Eingabe!G1169="x",libCalc!A1169,IF(Eingabe!H1169="x",libCalc!B1169,IF(Eingabe!I1169="x",libCalc!C1169,"")))</f>
        <v>0.125</v>
      </c>
      <c r="AB1169" s="5">
        <f>IF(AA1169="","",AA1169*M1169)</f>
        <v>0.3125</v>
      </c>
      <c r="AC1169" s="10">
        <f>IF(AA1169="","",N1169*1000/(AA1169*1000000))</f>
        <v>27.199999999999999</v>
      </c>
      <c r="AD1169" s="11">
        <f>IF(AB1169="","",MAX(Z1169,W1169)/AB1169)</f>
        <v>1238.0160000000001</v>
      </c>
      <c r="AE1169" s="8">
        <f ca="1">IF(N1169="","",IF(LOOKUP(YEAR(C1169),Teuerung!$A$4:$A$29,Teuerung!$D$4:$D$29)="",0,LOOKUP(YEAR(C1169),Teuerung!$A$4:$A$29,Teuerung!$D$4:$D$29)))</f>
        <v>0.29999999999999999</v>
      </c>
      <c r="AF1169" s="7">
        <f t="shared" ca="1" si="24"/>
        <v>8124.4800000000014</v>
      </c>
      <c r="AG1169" s="2" t="s">
        <v>66</v>
      </c>
      <c r="AH1169" s="71"/>
      <c r="AI1169" s="1"/>
    </row>
    <row r="1170">
      <c r="A1170" s="2"/>
      <c r="B1170" s="2"/>
      <c r="C1170" s="3">
        <v>41743</v>
      </c>
      <c r="D1170" s="1"/>
      <c r="E1170" s="4" t="s">
        <v>51</v>
      </c>
      <c r="H1170" s="4" t="s">
        <v>51</v>
      </c>
      <c r="K1170" s="6">
        <v>0.29999999999999999</v>
      </c>
      <c r="L1170" s="6">
        <v>0.29999999999999999</v>
      </c>
      <c r="M1170" s="6">
        <v>2.5</v>
      </c>
      <c r="N1170" s="7">
        <v>2200</v>
      </c>
      <c r="P1170" s="1">
        <v>4</v>
      </c>
      <c r="Q1170" s="2" t="s">
        <v>53</v>
      </c>
      <c r="R1170" s="4" t="s">
        <v>51</v>
      </c>
      <c r="T1170" s="7">
        <v>333</v>
      </c>
      <c r="U1170" s="8">
        <v>0</v>
      </c>
      <c r="W1170" s="7">
        <f>IF(R1170="","",(T1170*(1-U1170)*(1+AE1170))+V1170)</f>
        <v>432.90000000000003</v>
      </c>
      <c r="Z1170" s="9" t="str">
        <f>IF(S1170="","",(X1170*(1-Y1170)*(1+AE1170)))</f>
        <v/>
      </c>
      <c r="AA1170" s="64">
        <f>IF(Eingabe!G1170="x",libCalc!A1170,IF(Eingabe!H1170="x",libCalc!B1170,IF(Eingabe!I1170="x",libCalc!C1170,"")))</f>
        <v>0.089999999999999997</v>
      </c>
      <c r="AB1170" s="5">
        <f>IF(AA1170="","",AA1170*M1170)</f>
        <v>0.22499999999999998</v>
      </c>
      <c r="AC1170" s="10">
        <f>IF(AA1170="","",N1170*1000/(AA1170*1000000))</f>
        <v>24.444444444444443</v>
      </c>
      <c r="AD1170" s="11">
        <f>IF(AB1170="","",MAX(Z1170,W1170)/AB1170)</f>
        <v>1924.0000000000005</v>
      </c>
      <c r="AE1170" s="8">
        <f ca="1">IF(N1170="","",IF(LOOKUP(YEAR(C1170),Teuerung!$A$4:$A$29,Teuerung!$D$4:$D$29)="",0,LOOKUP(YEAR(C1170),Teuerung!$A$4:$A$29,Teuerung!$D$4:$D$29)))</f>
        <v>0.29999999999999999</v>
      </c>
      <c r="AF1170" s="7">
        <f t="shared" ca="1" si="24"/>
        <v>1731.6000000000001</v>
      </c>
      <c r="AG1170" s="2" t="s">
        <v>66</v>
      </c>
      <c r="AH1170" s="1"/>
      <c r="AI1170" s="1"/>
    </row>
    <row r="1171">
      <c r="A1171" s="2"/>
      <c r="B1171" s="2"/>
      <c r="C1171" s="3">
        <v>41725</v>
      </c>
      <c r="D1171" s="1"/>
      <c r="E1171" s="4" t="s">
        <v>51</v>
      </c>
      <c r="G1171" s="4" t="s">
        <v>51</v>
      </c>
      <c r="J1171" s="5">
        <v>0.29999999999999999</v>
      </c>
      <c r="M1171" s="6">
        <v>4.9459999999999997</v>
      </c>
      <c r="N1171" s="7">
        <v>2650</v>
      </c>
      <c r="P1171" s="1">
        <v>3</v>
      </c>
      <c r="Q1171" s="2" t="s">
        <v>53</v>
      </c>
      <c r="R1171" s="4" t="s">
        <v>51</v>
      </c>
      <c r="T1171" s="7">
        <v>883.44000000000005</v>
      </c>
      <c r="U1171" s="8">
        <v>0</v>
      </c>
      <c r="W1171" s="7">
        <f>IF(R1171="","",(T1171*(1-U1171)*(1+AE1171))+V1171)</f>
        <v>1148.4720000000002</v>
      </c>
      <c r="Z1171" s="9" t="str">
        <f>IF(S1171="","",(X1171*(1-Y1171)*(1+AE1171)))</f>
        <v/>
      </c>
      <c r="AA1171" s="64">
        <f>IF(Eingabe!G1171="x",libCalc!A1171,IF(Eingabe!H1171="x",libCalc!B1171,IF(Eingabe!I1171="x",libCalc!C1171,"")))</f>
        <v>0.070685834705770348</v>
      </c>
      <c r="AB1171" s="5">
        <f>IF(AA1171="","",AA1171*M1171)</f>
        <v>0.3496121384547401</v>
      </c>
      <c r="AC1171" s="10">
        <f>IF(AA1171="","",N1171*1000/(AA1171*1000000))</f>
        <v>37.489831039424232</v>
      </c>
      <c r="AD1171" s="11">
        <f>IF(AB1171="","",MAX(Z1171,W1171)/AB1171)</f>
        <v>3284.9889167926544</v>
      </c>
      <c r="AE1171" s="8">
        <f ca="1">IF(N1171="","",IF(LOOKUP(YEAR(C1171),Teuerung!$A$4:$A$29,Teuerung!$D$4:$D$29)="",0,LOOKUP(YEAR(C1171),Teuerung!$A$4:$A$29,Teuerung!$D$4:$D$29)))</f>
        <v>0.29999999999999999</v>
      </c>
      <c r="AF1171" s="7">
        <f t="shared" ref="AF1171:AF1234" ca="1" si="25">IF(P1171="","",P1171*MAX(W1171,Z1171))</f>
        <v>3445.4160000000006</v>
      </c>
      <c r="AG1171" s="72" t="s">
        <v>67</v>
      </c>
      <c r="AH1171" s="71"/>
      <c r="AI1171" s="1"/>
    </row>
    <row r="1172">
      <c r="A1172" s="2"/>
      <c r="B1172" s="2"/>
      <c r="C1172" s="3">
        <v>41725</v>
      </c>
      <c r="D1172" s="1"/>
      <c r="E1172" s="4" t="s">
        <v>51</v>
      </c>
      <c r="G1172" s="4" t="s">
        <v>51</v>
      </c>
      <c r="J1172" s="5">
        <v>0.29999999999999999</v>
      </c>
      <c r="M1172" s="6">
        <v>4.9459999999999997</v>
      </c>
      <c r="N1172" s="7">
        <v>1800</v>
      </c>
      <c r="P1172" s="1">
        <v>3</v>
      </c>
      <c r="Q1172" s="2" t="s">
        <v>53</v>
      </c>
      <c r="R1172" s="4" t="s">
        <v>51</v>
      </c>
      <c r="T1172" s="7">
        <v>815.39999999999998</v>
      </c>
      <c r="U1172" s="8">
        <v>0</v>
      </c>
      <c r="W1172" s="7">
        <f>IF(R1172="","",(T1172*(1-U1172)*(1+AE1172))+V1172)</f>
        <v>1060.02</v>
      </c>
      <c r="Z1172" s="9" t="str">
        <f>IF(S1172="","",(X1172*(1-Y1172)*(1+AE1172)))</f>
        <v/>
      </c>
      <c r="AA1172" s="64">
        <f>IF(Eingabe!G1172="x",libCalc!A1172,IF(Eingabe!H1172="x",libCalc!B1172,IF(Eingabe!I1172="x",libCalc!C1172,"")))</f>
        <v>0.070685834705770348</v>
      </c>
      <c r="AB1172" s="5">
        <f>IF(AA1172="","",AA1172*M1172)</f>
        <v>0.3496121384547401</v>
      </c>
      <c r="AC1172" s="10">
        <f>IF(AA1172="","",N1172*1000/(AA1172*1000000))</f>
        <v>25.464790894703253</v>
      </c>
      <c r="AD1172" s="11">
        <f>IF(AB1172="","",MAX(Z1172,W1172)/AB1172)</f>
        <v>3031.9885478954202</v>
      </c>
      <c r="AE1172" s="8">
        <f ca="1">IF(N1172="","",IF(LOOKUP(YEAR(C1172),Teuerung!$A$4:$A$29,Teuerung!$D$4:$D$29)="",0,LOOKUP(YEAR(C1172),Teuerung!$A$4:$A$29,Teuerung!$D$4:$D$29)))</f>
        <v>0.29999999999999999</v>
      </c>
      <c r="AF1172" s="7">
        <f t="shared" ca="1" si="25"/>
        <v>3180.0599999999999</v>
      </c>
      <c r="AG1172" s="72" t="s">
        <v>67</v>
      </c>
      <c r="AH1172" s="71"/>
      <c r="AI1172" s="1"/>
    </row>
    <row r="1173">
      <c r="A1173" s="2"/>
      <c r="B1173" s="2"/>
      <c r="C1173" s="3">
        <v>41725</v>
      </c>
      <c r="D1173" s="1"/>
      <c r="E1173" s="4" t="s">
        <v>51</v>
      </c>
      <c r="G1173" s="4" t="s">
        <v>51</v>
      </c>
      <c r="J1173" s="5">
        <v>0.29999999999999999</v>
      </c>
      <c r="M1173" s="6">
        <v>4.968</v>
      </c>
      <c r="N1173" s="7">
        <v>1800</v>
      </c>
      <c r="P1173" s="1">
        <v>5</v>
      </c>
      <c r="Q1173" s="2" t="s">
        <v>53</v>
      </c>
      <c r="R1173" s="4" t="s">
        <v>51</v>
      </c>
      <c r="T1173" s="7">
        <v>818.10000000000002</v>
      </c>
      <c r="U1173" s="8">
        <v>0</v>
      </c>
      <c r="W1173" s="7">
        <f>IF(R1173="","",(T1173*(1-U1173)*(1+AE1173))+V1173)</f>
        <v>1063.53</v>
      </c>
      <c r="Z1173" s="9" t="str">
        <f>IF(S1173="","",(X1173*(1-Y1173)*(1+AE1173)))</f>
        <v/>
      </c>
      <c r="AA1173" s="64">
        <f>IF(Eingabe!G1173="x",libCalc!A1173,IF(Eingabe!H1173="x",libCalc!B1173,IF(Eingabe!I1173="x",libCalc!C1173,"")))</f>
        <v>0.070685834705770348</v>
      </c>
      <c r="AB1173" s="5">
        <f>IF(AA1173="","",AA1173*M1173)</f>
        <v>0.35116722681826706</v>
      </c>
      <c r="AC1173" s="10">
        <f>IF(AA1173="","",N1173*1000/(AA1173*1000000))</f>
        <v>25.464790894703253</v>
      </c>
      <c r="AD1173" s="11">
        <f>IF(AB1173="","",MAX(Z1173,W1173)/AB1173)</f>
        <v>3028.5571055022983</v>
      </c>
      <c r="AE1173" s="8">
        <f ca="1">IF(N1173="","",IF(LOOKUP(YEAR(C1173),Teuerung!$A$4:$A$29,Teuerung!$D$4:$D$29)="",0,LOOKUP(YEAR(C1173),Teuerung!$A$4:$A$29,Teuerung!$D$4:$D$29)))</f>
        <v>0.29999999999999999</v>
      </c>
      <c r="AF1173" s="7">
        <f t="shared" ca="1" si="25"/>
        <v>5317.6499999999996</v>
      </c>
      <c r="AG1173" s="72" t="s">
        <v>67</v>
      </c>
      <c r="AH1173" s="71"/>
      <c r="AI1173" s="1"/>
    </row>
    <row r="1174">
      <c r="A1174" s="2"/>
      <c r="B1174" s="2"/>
      <c r="C1174" s="3">
        <v>41725</v>
      </c>
      <c r="D1174" s="1"/>
      <c r="E1174" s="4" t="s">
        <v>51</v>
      </c>
      <c r="G1174" s="4" t="s">
        <v>51</v>
      </c>
      <c r="J1174" s="5">
        <v>0.29999999999999999</v>
      </c>
      <c r="M1174" s="6">
        <v>4.9210000000000003</v>
      </c>
      <c r="N1174" s="7">
        <v>1800</v>
      </c>
      <c r="P1174" s="1">
        <v>1</v>
      </c>
      <c r="Q1174" s="2" t="s">
        <v>53</v>
      </c>
      <c r="R1174" s="4" t="s">
        <v>51</v>
      </c>
      <c r="T1174" s="7">
        <v>813.77999999999997</v>
      </c>
      <c r="U1174" s="8">
        <v>0</v>
      </c>
      <c r="W1174" s="7">
        <f>IF(R1174="","",(T1174*(1-U1174)*(1+AE1174))+V1174)</f>
        <v>1057.914</v>
      </c>
      <c r="Z1174" s="9" t="str">
        <f>IF(S1174="","",(X1174*(1-Y1174)*(1+AE1174)))</f>
        <v/>
      </c>
      <c r="AA1174" s="64">
        <f>IF(Eingabe!G1174="x",libCalc!A1174,IF(Eingabe!H1174="x",libCalc!B1174,IF(Eingabe!I1174="x",libCalc!C1174,"")))</f>
        <v>0.070685834705770348</v>
      </c>
      <c r="AB1174" s="5">
        <f>IF(AA1174="","",AA1174*M1174)</f>
        <v>0.34784499258709589</v>
      </c>
      <c r="AC1174" s="10">
        <f>IF(AA1174="","",N1174*1000/(AA1174*1000000))</f>
        <v>25.464790894703253</v>
      </c>
      <c r="AD1174" s="11">
        <f>IF(AB1174="","",MAX(Z1174,W1174)/AB1174)</f>
        <v>3041.3374420938717</v>
      </c>
      <c r="AE1174" s="8">
        <f ca="1">IF(N1174="","",IF(LOOKUP(YEAR(C1174),Teuerung!$A$4:$A$29,Teuerung!$D$4:$D$29)="",0,LOOKUP(YEAR(C1174),Teuerung!$A$4:$A$29,Teuerung!$D$4:$D$29)))</f>
        <v>0.29999999999999999</v>
      </c>
      <c r="AF1174" s="7">
        <f t="shared" ca="1" si="25"/>
        <v>1057.914</v>
      </c>
      <c r="AG1174" s="72" t="s">
        <v>67</v>
      </c>
      <c r="AH1174" s="71"/>
      <c r="AI1174" s="1"/>
    </row>
    <row r="1175">
      <c r="A1175" s="2"/>
      <c r="B1175" s="2"/>
      <c r="C1175" s="3">
        <v>41725</v>
      </c>
      <c r="D1175" s="1"/>
      <c r="E1175" s="4" t="s">
        <v>51</v>
      </c>
      <c r="G1175" s="4" t="s">
        <v>51</v>
      </c>
      <c r="J1175" s="5">
        <v>0.29999999999999999</v>
      </c>
      <c r="M1175" s="6">
        <v>5.4100000000000001</v>
      </c>
      <c r="N1175" s="7">
        <v>1300</v>
      </c>
      <c r="P1175" s="1">
        <v>2</v>
      </c>
      <c r="Q1175" s="2" t="s">
        <v>53</v>
      </c>
      <c r="R1175" s="4" t="s">
        <v>51</v>
      </c>
      <c r="T1175" s="7">
        <v>762.48000000000002</v>
      </c>
      <c r="U1175" s="8">
        <v>0</v>
      </c>
      <c r="W1175" s="7">
        <f>IF(R1175="","",(T1175*(1-U1175)*(1+AE1175))+V1175)</f>
        <v>991.22400000000005</v>
      </c>
      <c r="Z1175" s="9" t="str">
        <f>IF(S1175="","",(X1175*(1-Y1175)*(1+AE1175)))</f>
        <v/>
      </c>
      <c r="AA1175" s="64">
        <f>IF(Eingabe!G1175="x",libCalc!A1175,IF(Eingabe!H1175="x",libCalc!B1175,IF(Eingabe!I1175="x",libCalc!C1175,"")))</f>
        <v>0.070685834705770348</v>
      </c>
      <c r="AB1175" s="5">
        <f>IF(AA1175="","",AA1175*M1175)</f>
        <v>0.38241036575821757</v>
      </c>
      <c r="AC1175" s="10">
        <f>IF(AA1175="","",N1175*1000/(AA1175*1000000))</f>
        <v>18.391237868396793</v>
      </c>
      <c r="AD1175" s="11">
        <f>IF(AB1175="","",MAX(Z1175,W1175)/AB1175)</f>
        <v>2592.0427079288702</v>
      </c>
      <c r="AE1175" s="8">
        <f ca="1">IF(N1175="","",IF(LOOKUP(YEAR(C1175),Teuerung!$A$4:$A$29,Teuerung!$D$4:$D$29)="",0,LOOKUP(YEAR(C1175),Teuerung!$A$4:$A$29,Teuerung!$D$4:$D$29)))</f>
        <v>0.29999999999999999</v>
      </c>
      <c r="AF1175" s="7">
        <f t="shared" ca="1" si="25"/>
        <v>1982.4480000000001</v>
      </c>
      <c r="AG1175" s="72" t="s">
        <v>67</v>
      </c>
      <c r="AH1175" s="71"/>
      <c r="AI1175" s="1"/>
    </row>
    <row r="1176">
      <c r="A1176" s="2"/>
      <c r="B1176" s="2"/>
      <c r="C1176" s="3">
        <v>41725</v>
      </c>
      <c r="D1176" s="1"/>
      <c r="E1176" s="4" t="s">
        <v>51</v>
      </c>
      <c r="G1176" s="4" t="s">
        <v>51</v>
      </c>
      <c r="J1176" s="5">
        <v>0.29999999999999999</v>
      </c>
      <c r="M1176" s="6">
        <v>4.9210000000000003</v>
      </c>
      <c r="N1176" s="7">
        <v>2650</v>
      </c>
      <c r="P1176" s="1">
        <v>1</v>
      </c>
      <c r="Q1176" s="2" t="s">
        <v>53</v>
      </c>
      <c r="R1176" s="4" t="s">
        <v>51</v>
      </c>
      <c r="T1176" s="7">
        <v>881.82000000000005</v>
      </c>
      <c r="U1176" s="8">
        <v>0</v>
      </c>
      <c r="W1176" s="7">
        <f>IF(R1176="","",(T1176*(1-U1176)*(1+AE1176))+V1176)</f>
        <v>1146.3660000000002</v>
      </c>
      <c r="Z1176" s="9" t="str">
        <f>IF(S1176="","",(X1176*(1-Y1176)*(1+AE1176)))</f>
        <v/>
      </c>
      <c r="AA1176" s="64">
        <f>IF(Eingabe!G1176="x",libCalc!A1176,IF(Eingabe!H1176="x",libCalc!B1176,IF(Eingabe!I1176="x",libCalc!C1176,"")))</f>
        <v>0.070685834705770348</v>
      </c>
      <c r="AB1176" s="5">
        <f>IF(AA1176="","",AA1176*M1176)</f>
        <v>0.34784499258709589</v>
      </c>
      <c r="AC1176" s="10">
        <f>IF(AA1176="","",N1176*1000/(AA1176*1000000))</f>
        <v>37.489831039424232</v>
      </c>
      <c r="AD1176" s="11">
        <f>IF(AB1176="","",MAX(Z1176,W1176)/AB1176)</f>
        <v>3295.6231207294582</v>
      </c>
      <c r="AE1176" s="8">
        <f ca="1">IF(N1176="","",IF(LOOKUP(YEAR(C1176),Teuerung!$A$4:$A$29,Teuerung!$D$4:$D$29)="",0,LOOKUP(YEAR(C1176),Teuerung!$A$4:$A$29,Teuerung!$D$4:$D$29)))</f>
        <v>0.29999999999999999</v>
      </c>
      <c r="AF1176" s="7">
        <f t="shared" ca="1" si="25"/>
        <v>1146.3660000000002</v>
      </c>
      <c r="AG1176" s="72" t="s">
        <v>67</v>
      </c>
      <c r="AH1176" s="71"/>
      <c r="AI1176" s="1"/>
    </row>
    <row r="1177">
      <c r="A1177" s="2"/>
      <c r="B1177" s="2"/>
      <c r="C1177" s="3">
        <v>41725</v>
      </c>
      <c r="D1177" s="1"/>
      <c r="E1177" s="4" t="s">
        <v>51</v>
      </c>
      <c r="G1177" s="4" t="s">
        <v>51</v>
      </c>
      <c r="J1177" s="5">
        <v>0.29999999999999999</v>
      </c>
      <c r="M1177" s="6">
        <v>4.96</v>
      </c>
      <c r="N1177" s="7">
        <v>1800</v>
      </c>
      <c r="P1177" s="1">
        <v>1</v>
      </c>
      <c r="Q1177" s="2" t="s">
        <v>53</v>
      </c>
      <c r="R1177" s="4" t="s">
        <v>51</v>
      </c>
      <c r="T1177" s="7">
        <v>815.94000000000005</v>
      </c>
      <c r="U1177" s="8">
        <v>0</v>
      </c>
      <c r="W1177" s="7">
        <f>IF(R1177="","",(T1177*(1-U1177)*(1+AE1177))+V1177)</f>
        <v>1060.7220000000002</v>
      </c>
      <c r="Z1177" s="9" t="str">
        <f>IF(S1177="","",(X1177*(1-Y1177)*(1+AE1177)))</f>
        <v/>
      </c>
      <c r="AA1177" s="64">
        <f>IF(Eingabe!G1177="x",libCalc!A1177,IF(Eingabe!H1177="x",libCalc!B1177,IF(Eingabe!I1177="x",libCalc!C1177,"")))</f>
        <v>0.070685834705770348</v>
      </c>
      <c r="AB1177" s="5">
        <f>IF(AA1177="","",AA1177*M1177)</f>
        <v>0.3506017401406209</v>
      </c>
      <c r="AC1177" s="10">
        <f>IF(AA1177="","",N1177*1000/(AA1177*1000000))</f>
        <v>25.464790894703253</v>
      </c>
      <c r="AD1177" s="11">
        <f>IF(AB1177="","",MAX(Z1177,W1177)/AB1177)</f>
        <v>3025.4327875684849</v>
      </c>
      <c r="AE1177" s="8">
        <f ca="1">IF(N1177="","",IF(LOOKUP(YEAR(C1177),Teuerung!$A$4:$A$29,Teuerung!$D$4:$D$29)="",0,LOOKUP(YEAR(C1177),Teuerung!$A$4:$A$29,Teuerung!$D$4:$D$29)))</f>
        <v>0.29999999999999999</v>
      </c>
      <c r="AF1177" s="7">
        <f t="shared" ca="1" si="25"/>
        <v>1060.7220000000002</v>
      </c>
      <c r="AG1177" s="72" t="s">
        <v>67</v>
      </c>
      <c r="AH1177" s="71"/>
      <c r="AI1177" s="1"/>
    </row>
    <row r="1178">
      <c r="A1178" s="2"/>
      <c r="B1178" s="2"/>
      <c r="C1178" s="3">
        <v>41725</v>
      </c>
      <c r="D1178" s="1"/>
      <c r="E1178" s="4" t="s">
        <v>51</v>
      </c>
      <c r="G1178" s="4" t="s">
        <v>51</v>
      </c>
      <c r="J1178" s="5">
        <v>0.29999999999999999</v>
      </c>
      <c r="M1178" s="6">
        <v>2.79</v>
      </c>
      <c r="N1178" s="7">
        <v>2650</v>
      </c>
      <c r="P1178" s="1">
        <v>1</v>
      </c>
      <c r="Q1178" s="2" t="s">
        <v>53</v>
      </c>
      <c r="R1178" s="4" t="s">
        <v>51</v>
      </c>
      <c r="T1178" s="7">
        <v>369.36000000000001</v>
      </c>
      <c r="U1178" s="8">
        <v>0</v>
      </c>
      <c r="W1178" s="7">
        <f>IF(R1178="","",(T1178*(1-U1178)*(1+AE1178))+V1178)</f>
        <v>480.16800000000001</v>
      </c>
      <c r="Z1178" s="9" t="str">
        <f>IF(S1178="","",(X1178*(1-Y1178)*(1+AE1178)))</f>
        <v/>
      </c>
      <c r="AA1178" s="64">
        <f>IF(Eingabe!G1178="x",libCalc!A1178,IF(Eingabe!H1178="x",libCalc!B1178,IF(Eingabe!I1178="x",libCalc!C1178,"")))</f>
        <v>0.070685834705770348</v>
      </c>
      <c r="AB1178" s="5">
        <f>IF(AA1178="","",AA1178*M1178)</f>
        <v>0.19721347882909929</v>
      </c>
      <c r="AC1178" s="10">
        <f>IF(AA1178="","",N1178*1000/(AA1178*1000000))</f>
        <v>37.489831039424232</v>
      </c>
      <c r="AD1178" s="11">
        <f>IF(AB1178="","",MAX(Z1178,W1178)/AB1178)</f>
        <v>2434.7625874806595</v>
      </c>
      <c r="AE1178" s="8">
        <f ca="1">IF(N1178="","",IF(LOOKUP(YEAR(C1178),Teuerung!$A$4:$A$29,Teuerung!$D$4:$D$29)="",0,LOOKUP(YEAR(C1178),Teuerung!$A$4:$A$29,Teuerung!$D$4:$D$29)))</f>
        <v>0.29999999999999999</v>
      </c>
      <c r="AF1178" s="7">
        <f t="shared" ca="1" si="25"/>
        <v>480.16800000000001</v>
      </c>
      <c r="AG1178" s="72" t="s">
        <v>67</v>
      </c>
      <c r="AH1178" s="71"/>
      <c r="AI1178" s="1"/>
    </row>
    <row r="1179">
      <c r="A1179" s="2"/>
      <c r="B1179" s="2"/>
      <c r="C1179" s="3">
        <v>41725</v>
      </c>
      <c r="D1179" s="1"/>
      <c r="E1179" s="4" t="s">
        <v>51</v>
      </c>
      <c r="G1179" s="4" t="s">
        <v>51</v>
      </c>
      <c r="J1179" s="5">
        <v>0.29999999999999999</v>
      </c>
      <c r="M1179" s="6">
        <v>2.79</v>
      </c>
      <c r="N1179" s="7">
        <v>1800</v>
      </c>
      <c r="P1179" s="1">
        <v>8</v>
      </c>
      <c r="Q1179" s="2" t="s">
        <v>53</v>
      </c>
      <c r="R1179" s="4" t="s">
        <v>51</v>
      </c>
      <c r="T1179" s="7">
        <v>300.24000000000001</v>
      </c>
      <c r="U1179" s="8">
        <v>0</v>
      </c>
      <c r="W1179" s="7">
        <f>IF(R1179="","",(T1179*(1-U1179)*(1+AE1179))+V1179)</f>
        <v>390.31200000000001</v>
      </c>
      <c r="Z1179" s="9" t="str">
        <f>IF(S1179="","",(X1179*(1-Y1179)*(1+AE1179)))</f>
        <v/>
      </c>
      <c r="AA1179" s="64">
        <f>IF(Eingabe!G1179="x",libCalc!A1179,IF(Eingabe!H1179="x",libCalc!B1179,IF(Eingabe!I1179="x",libCalc!C1179,"")))</f>
        <v>0.070685834705770348</v>
      </c>
      <c r="AB1179" s="5">
        <f>IF(AA1179="","",AA1179*M1179)</f>
        <v>0.19721347882909929</v>
      </c>
      <c r="AC1179" s="10">
        <f>IF(AA1179="","",N1179*1000/(AA1179*1000000))</f>
        <v>25.464790894703253</v>
      </c>
      <c r="AD1179" s="11">
        <f>IF(AB1179="","",MAX(Z1179,W1179)/AB1179)</f>
        <v>1979.134500934571</v>
      </c>
      <c r="AE1179" s="8">
        <f ca="1">IF(N1179="","",IF(LOOKUP(YEAR(C1179),Teuerung!$A$4:$A$29,Teuerung!$D$4:$D$29)="",0,LOOKUP(YEAR(C1179),Teuerung!$A$4:$A$29,Teuerung!$D$4:$D$29)))</f>
        <v>0.29999999999999999</v>
      </c>
      <c r="AF1179" s="7">
        <f t="shared" ca="1" si="25"/>
        <v>3122.4960000000001</v>
      </c>
      <c r="AG1179" s="72" t="s">
        <v>67</v>
      </c>
      <c r="AH1179" s="71"/>
      <c r="AI1179" s="1"/>
    </row>
    <row r="1180">
      <c r="A1180" s="2"/>
      <c r="B1180" s="2"/>
      <c r="C1180" s="3">
        <v>41725</v>
      </c>
      <c r="D1180" s="1"/>
      <c r="E1180" s="4" t="s">
        <v>51</v>
      </c>
      <c r="G1180" s="4" t="s">
        <v>51</v>
      </c>
      <c r="J1180" s="5">
        <v>0.40000000000000002</v>
      </c>
      <c r="M1180" s="6">
        <v>2.79</v>
      </c>
      <c r="N1180" s="7">
        <v>100</v>
      </c>
      <c r="P1180" s="1">
        <v>7</v>
      </c>
      <c r="Q1180" s="2" t="s">
        <v>53</v>
      </c>
      <c r="R1180" s="4" t="s">
        <v>51</v>
      </c>
      <c r="T1180" s="7">
        <v>375.30000000000001</v>
      </c>
      <c r="U1180" s="8">
        <v>0</v>
      </c>
      <c r="W1180" s="7">
        <f>IF(R1180="","",(T1180*(1-U1180)*(1+AE1180))+V1180)</f>
        <v>487.89000000000004</v>
      </c>
      <c r="Z1180" s="9" t="str">
        <f>IF(S1180="","",(X1180*(1-Y1180)*(1+AE1180)))</f>
        <v/>
      </c>
      <c r="AA1180" s="64">
        <f>IF(Eingabe!G1180="x",libCalc!A1180,IF(Eingabe!H1180="x",libCalc!B1180,IF(Eingabe!I1180="x",libCalc!C1180,"")))</f>
        <v>0.12566370614359174</v>
      </c>
      <c r="AB1180" s="5">
        <f>IF(AA1180="","",AA1180*M1180)</f>
        <v>0.35060174014062095</v>
      </c>
      <c r="AC1180" s="10">
        <f>IF(AA1180="","",N1180*1000/(AA1180*1000000))</f>
        <v>0.79577471545947664</v>
      </c>
      <c r="AD1180" s="11">
        <f>IF(AB1180="","",MAX(Z1180,W1180)/AB1180)</f>
        <v>1391.5789459696205</v>
      </c>
      <c r="AE1180" s="8">
        <f ca="1">IF(N1180="","",IF(LOOKUP(YEAR(C1180),Teuerung!$A$4:$A$29,Teuerung!$D$4:$D$29)="",0,LOOKUP(YEAR(C1180),Teuerung!$A$4:$A$29,Teuerung!$D$4:$D$29)))</f>
        <v>0.29999999999999999</v>
      </c>
      <c r="AF1180" s="7">
        <f t="shared" ca="1" si="25"/>
        <v>3415.2300000000005</v>
      </c>
      <c r="AG1180" s="72" t="s">
        <v>67</v>
      </c>
      <c r="AH1180" s="71"/>
      <c r="AI1180" s="1"/>
    </row>
    <row r="1181">
      <c r="A1181" s="2"/>
      <c r="B1181" s="2"/>
      <c r="C1181" s="3">
        <v>41725</v>
      </c>
      <c r="D1181" s="1"/>
      <c r="E1181" s="4" t="s">
        <v>51</v>
      </c>
      <c r="G1181" s="4" t="s">
        <v>51</v>
      </c>
      <c r="J1181" s="5">
        <v>0.29999999999999999</v>
      </c>
      <c r="M1181" s="6">
        <v>2.79</v>
      </c>
      <c r="N1181" s="7">
        <v>1300</v>
      </c>
      <c r="P1181" s="1">
        <v>10</v>
      </c>
      <c r="Q1181" s="2" t="s">
        <v>53</v>
      </c>
      <c r="R1181" s="4" t="s">
        <v>51</v>
      </c>
      <c r="T1181" s="7">
        <v>301.31999999999999</v>
      </c>
      <c r="U1181" s="8">
        <v>0</v>
      </c>
      <c r="W1181" s="7">
        <f>IF(R1181="","",(T1181*(1-U1181)*(1+AE1181))+V1181)</f>
        <v>391.71600000000001</v>
      </c>
      <c r="Z1181" s="9" t="str">
        <f>IF(S1181="","",(X1181*(1-Y1181)*(1+AE1181)))</f>
        <v/>
      </c>
      <c r="AA1181" s="64">
        <f>IF(Eingabe!G1181="x",libCalc!A1181,IF(Eingabe!H1181="x",libCalc!B1181,IF(Eingabe!I1181="x",libCalc!C1181,"")))</f>
        <v>0.070685834705770348</v>
      </c>
      <c r="AB1181" s="5">
        <f>IF(AA1181="","",AA1181*M1181)</f>
        <v>0.19721347882909929</v>
      </c>
      <c r="AC1181" s="10">
        <f>IF(AA1181="","",N1181*1000/(AA1181*1000000))</f>
        <v>18.391237868396793</v>
      </c>
      <c r="AD1181" s="11">
        <f>IF(AB1181="","",MAX(Z1181,W1181)/AB1181)</f>
        <v>1986.2536897868536</v>
      </c>
      <c r="AE1181" s="8">
        <f ca="1">IF(N1181="","",IF(LOOKUP(YEAR(C1181),Teuerung!$A$4:$A$29,Teuerung!$D$4:$D$29)="",0,LOOKUP(YEAR(C1181),Teuerung!$A$4:$A$29,Teuerung!$D$4:$D$29)))</f>
        <v>0.29999999999999999</v>
      </c>
      <c r="AF1181" s="7">
        <f t="shared" ca="1" si="25"/>
        <v>3917.1599999999999</v>
      </c>
      <c r="AG1181" s="72" t="s">
        <v>67</v>
      </c>
      <c r="AH1181" s="71"/>
      <c r="AI1181" s="1"/>
    </row>
    <row r="1182">
      <c r="A1182" s="2"/>
      <c r="B1182" s="2"/>
      <c r="C1182" s="3">
        <v>41725</v>
      </c>
      <c r="D1182" s="1"/>
      <c r="E1182" s="4" t="s">
        <v>51</v>
      </c>
      <c r="G1182" s="4" t="s">
        <v>51</v>
      </c>
      <c r="J1182" s="5">
        <v>0.29999999999999999</v>
      </c>
      <c r="M1182" s="6">
        <v>2.79</v>
      </c>
      <c r="N1182" s="7">
        <v>2300</v>
      </c>
      <c r="P1182" s="1">
        <v>1</v>
      </c>
      <c r="Q1182" s="2" t="s">
        <v>53</v>
      </c>
      <c r="R1182" s="4" t="s">
        <v>51</v>
      </c>
      <c r="T1182" s="7">
        <v>335.88</v>
      </c>
      <c r="U1182" s="8">
        <v>0</v>
      </c>
      <c r="W1182" s="7">
        <f>IF(R1182="","",(T1182*(1-U1182)*(1+AE1182))+V1182)</f>
        <v>436.64400000000001</v>
      </c>
      <c r="Z1182" s="9" t="str">
        <f>IF(S1182="","",(X1182*(1-Y1182)*(1+AE1182)))</f>
        <v/>
      </c>
      <c r="AA1182" s="64">
        <f>IF(Eingabe!G1182="x",libCalc!A1182,IF(Eingabe!H1182="x",libCalc!B1182,IF(Eingabe!I1182="x",libCalc!C1182,"")))</f>
        <v>0.070685834705770348</v>
      </c>
      <c r="AB1182" s="5">
        <f>IF(AA1182="","",AA1182*M1182)</f>
        <v>0.19721347882909929</v>
      </c>
      <c r="AC1182" s="10">
        <f>IF(AA1182="","",N1182*1000/(AA1182*1000000))</f>
        <v>32.538343921009712</v>
      </c>
      <c r="AD1182" s="11">
        <f>IF(AB1182="","",MAX(Z1182,W1182)/AB1182)</f>
        <v>2214.0677330598978</v>
      </c>
      <c r="AE1182" s="8">
        <f ca="1">IF(N1182="","",IF(LOOKUP(YEAR(C1182),Teuerung!$A$4:$A$29,Teuerung!$D$4:$D$29)="",0,LOOKUP(YEAR(C1182),Teuerung!$A$4:$A$29,Teuerung!$D$4:$D$29)))</f>
        <v>0.29999999999999999</v>
      </c>
      <c r="AF1182" s="7">
        <f t="shared" ca="1" si="25"/>
        <v>436.64400000000001</v>
      </c>
      <c r="AG1182" s="72" t="s">
        <v>67</v>
      </c>
      <c r="AH1182" s="71"/>
      <c r="AI1182" s="1"/>
    </row>
    <row r="1183">
      <c r="A1183" s="2"/>
      <c r="B1183" s="2"/>
      <c r="C1183" s="3">
        <v>41725</v>
      </c>
      <c r="D1183" s="1"/>
      <c r="E1183" s="4" t="s">
        <v>51</v>
      </c>
      <c r="G1183" s="4" t="s">
        <v>51</v>
      </c>
      <c r="J1183" s="5">
        <v>0.29999999999999999</v>
      </c>
      <c r="M1183" s="6">
        <v>2.79</v>
      </c>
      <c r="N1183" s="7">
        <v>1600</v>
      </c>
      <c r="P1183" s="1">
        <v>1</v>
      </c>
      <c r="Q1183" s="2" t="s">
        <v>53</v>
      </c>
      <c r="R1183" s="4" t="s">
        <v>51</v>
      </c>
      <c r="T1183" s="7">
        <v>303.48000000000002</v>
      </c>
      <c r="U1183" s="8">
        <v>0</v>
      </c>
      <c r="W1183" s="7">
        <f>IF(R1183="","",(T1183*(1-U1183)*(1+AE1183))+V1183)</f>
        <v>394.52400000000006</v>
      </c>
      <c r="Z1183" s="9" t="str">
        <f>IF(S1183="","",(X1183*(1-Y1183)*(1+AE1183)))</f>
        <v/>
      </c>
      <c r="AA1183" s="64">
        <f>IF(Eingabe!G1183="x",libCalc!A1183,IF(Eingabe!H1183="x",libCalc!B1183,IF(Eingabe!I1183="x",libCalc!C1183,"")))</f>
        <v>0.070685834705770348</v>
      </c>
      <c r="AB1183" s="5">
        <f>IF(AA1183="","",AA1183*M1183)</f>
        <v>0.19721347882909929</v>
      </c>
      <c r="AC1183" s="10">
        <f>IF(AA1183="","",N1183*1000/(AA1183*1000000))</f>
        <v>22.63536968418067</v>
      </c>
      <c r="AD1183" s="11">
        <f>IF(AB1183="","",MAX(Z1183,W1183)/AB1183)</f>
        <v>2000.4920674914192</v>
      </c>
      <c r="AE1183" s="8">
        <f ca="1">IF(N1183="","",IF(LOOKUP(YEAR(C1183),Teuerung!$A$4:$A$29,Teuerung!$D$4:$D$29)="",0,LOOKUP(YEAR(C1183),Teuerung!$A$4:$A$29,Teuerung!$D$4:$D$29)))</f>
        <v>0.29999999999999999</v>
      </c>
      <c r="AF1183" s="7">
        <f t="shared" ca="1" si="25"/>
        <v>394.52400000000006</v>
      </c>
      <c r="AG1183" s="72" t="s">
        <v>67</v>
      </c>
      <c r="AH1183" s="71"/>
      <c r="AI1183" s="1"/>
    </row>
    <row r="1184">
      <c r="A1184" s="2"/>
      <c r="B1184" s="2"/>
      <c r="C1184" s="3">
        <v>41725</v>
      </c>
      <c r="D1184" s="1"/>
      <c r="E1184" s="4" t="s">
        <v>51</v>
      </c>
      <c r="G1184" s="4" t="s">
        <v>51</v>
      </c>
      <c r="J1184" s="5">
        <v>0.29999999999999999</v>
      </c>
      <c r="M1184" s="6">
        <v>2.79</v>
      </c>
      <c r="N1184" s="7">
        <v>1020</v>
      </c>
      <c r="P1184" s="1">
        <v>16</v>
      </c>
      <c r="Q1184" s="2" t="s">
        <v>53</v>
      </c>
      <c r="R1184" s="4" t="s">
        <v>51</v>
      </c>
      <c r="T1184" s="7">
        <v>300.77999999999997</v>
      </c>
      <c r="U1184" s="8">
        <v>0</v>
      </c>
      <c r="W1184" s="7">
        <f>IF(R1184="","",(T1184*(1-U1184)*(1+AE1184))+V1184)</f>
        <v>391.01399999999995</v>
      </c>
      <c r="Z1184" s="9" t="str">
        <f>IF(S1184="","",(X1184*(1-Y1184)*(1+AE1184)))</f>
        <v/>
      </c>
      <c r="AA1184" s="64">
        <f>IF(Eingabe!G1184="x",libCalc!A1184,IF(Eingabe!H1184="x",libCalc!B1184,IF(Eingabe!I1184="x",libCalc!C1184,"")))</f>
        <v>0.070685834705770348</v>
      </c>
      <c r="AB1184" s="5">
        <f>IF(AA1184="","",AA1184*M1184)</f>
        <v>0.19721347882909929</v>
      </c>
      <c r="AC1184" s="10">
        <f>IF(AA1184="","",N1184*1000/(AA1184*1000000))</f>
        <v>14.430048173665176</v>
      </c>
      <c r="AD1184" s="11">
        <f>IF(AB1184="","",MAX(Z1184,W1184)/AB1184)</f>
        <v>1982.694095360712</v>
      </c>
      <c r="AE1184" s="8">
        <f ca="1">IF(N1184="","",IF(LOOKUP(YEAR(C1184),Teuerung!$A$4:$A$29,Teuerung!$D$4:$D$29)="",0,LOOKUP(YEAR(C1184),Teuerung!$A$4:$A$29,Teuerung!$D$4:$D$29)))</f>
        <v>0.29999999999999999</v>
      </c>
      <c r="AF1184" s="7">
        <f t="shared" ca="1" si="25"/>
        <v>6256.2239999999993</v>
      </c>
      <c r="AG1184" s="72" t="s">
        <v>67</v>
      </c>
      <c r="AH1184" s="71"/>
      <c r="AI1184" s="1"/>
    </row>
    <row r="1185">
      <c r="A1185" s="2"/>
      <c r="B1185" s="2"/>
      <c r="C1185" s="3">
        <v>41725</v>
      </c>
      <c r="D1185" s="1"/>
      <c r="E1185" s="4" t="s">
        <v>51</v>
      </c>
      <c r="G1185" s="4" t="s">
        <v>51</v>
      </c>
      <c r="J1185" s="5">
        <v>0.29999999999999999</v>
      </c>
      <c r="M1185" s="6">
        <v>2.2789999999999999</v>
      </c>
      <c r="N1185" s="7">
        <v>2050</v>
      </c>
      <c r="P1185" s="1">
        <v>15</v>
      </c>
      <c r="Q1185" s="2" t="s">
        <v>53</v>
      </c>
      <c r="R1185" s="4" t="s">
        <v>51</v>
      </c>
      <c r="T1185" s="7">
        <v>347.75999999999999</v>
      </c>
      <c r="U1185" s="8">
        <v>0</v>
      </c>
      <c r="W1185" s="7">
        <f>IF(R1185="","",(T1185*(1-U1185)*(1+AE1185))+V1185)</f>
        <v>452.08800000000002</v>
      </c>
      <c r="Z1185" s="9" t="str">
        <f>IF(S1185="","",(X1185*(1-Y1185)*(1+AE1185)))</f>
        <v/>
      </c>
      <c r="AA1185" s="64">
        <f>IF(Eingabe!G1185="x",libCalc!A1185,IF(Eingabe!H1185="x",libCalc!B1185,IF(Eingabe!I1185="x",libCalc!C1185,"")))</f>
        <v>0.070685834705770348</v>
      </c>
      <c r="AB1185" s="5">
        <f>IF(AA1185="","",AA1185*M1185)</f>
        <v>0.16109301729445061</v>
      </c>
      <c r="AC1185" s="10">
        <f>IF(AA1185="","",N1185*1000/(AA1185*1000000))</f>
        <v>29.001567407856481</v>
      </c>
      <c r="AD1185" s="11">
        <f>IF(AB1185="","",MAX(Z1185,W1185)/AB1185)</f>
        <v>2806.3786226913867</v>
      </c>
      <c r="AE1185" s="8">
        <f ca="1">IF(N1185="","",IF(LOOKUP(YEAR(C1185),Teuerung!$A$4:$A$29,Teuerung!$D$4:$D$29)="",0,LOOKUP(YEAR(C1185),Teuerung!$A$4:$A$29,Teuerung!$D$4:$D$29)))</f>
        <v>0.29999999999999999</v>
      </c>
      <c r="AF1185" s="7">
        <f t="shared" ca="1" si="25"/>
        <v>6781.3200000000006</v>
      </c>
      <c r="AG1185" s="72" t="s">
        <v>67</v>
      </c>
      <c r="AH1185" s="71"/>
      <c r="AI1185" s="1"/>
    </row>
    <row r="1186">
      <c r="A1186" s="2"/>
      <c r="B1186" s="2"/>
      <c r="C1186" s="3">
        <v>41725</v>
      </c>
      <c r="D1186" s="1"/>
      <c r="E1186" s="4" t="s">
        <v>51</v>
      </c>
      <c r="G1186" s="4" t="s">
        <v>51</v>
      </c>
      <c r="J1186" s="5">
        <v>0.29999999999999999</v>
      </c>
      <c r="M1186" s="6">
        <v>2.79</v>
      </c>
      <c r="N1186" s="7">
        <v>950</v>
      </c>
      <c r="P1186" s="1">
        <v>4</v>
      </c>
      <c r="Q1186" s="2" t="s">
        <v>53</v>
      </c>
      <c r="R1186" s="4" t="s">
        <v>51</v>
      </c>
      <c r="T1186" s="7">
        <v>300.77999999999997</v>
      </c>
      <c r="U1186" s="8">
        <v>0</v>
      </c>
      <c r="W1186" s="7">
        <f>IF(R1186="","",(T1186*(1-U1186)*(1+AE1186))+V1186)</f>
        <v>391.01399999999995</v>
      </c>
      <c r="Z1186" s="9" t="str">
        <f>IF(S1186="","",(X1186*(1-Y1186)*(1+AE1186)))</f>
        <v/>
      </c>
      <c r="AA1186" s="64">
        <f>IF(Eingabe!G1186="x",libCalc!A1186,IF(Eingabe!H1186="x",libCalc!B1186,IF(Eingabe!I1186="x",libCalc!C1186,"")))</f>
        <v>0.070685834705770348</v>
      </c>
      <c r="AB1186" s="5">
        <f>IF(AA1186="","",AA1186*M1186)</f>
        <v>0.19721347882909929</v>
      </c>
      <c r="AC1186" s="10">
        <f>IF(AA1186="","",N1186*1000/(AA1186*1000000))</f>
        <v>13.439750749982272</v>
      </c>
      <c r="AD1186" s="11">
        <f>IF(AB1186="","",MAX(Z1186,W1186)/AB1186)</f>
        <v>1982.694095360712</v>
      </c>
      <c r="AE1186" s="8">
        <f ca="1">IF(N1186="","",IF(LOOKUP(YEAR(C1186),Teuerung!$A$4:$A$29,Teuerung!$D$4:$D$29)="",0,LOOKUP(YEAR(C1186),Teuerung!$A$4:$A$29,Teuerung!$D$4:$D$29)))</f>
        <v>0.29999999999999999</v>
      </c>
      <c r="AF1186" s="7">
        <f t="shared" ca="1" si="25"/>
        <v>1564.0559999999998</v>
      </c>
      <c r="AG1186" s="72" t="s">
        <v>67</v>
      </c>
      <c r="AH1186" s="71"/>
      <c r="AI1186" s="1"/>
    </row>
    <row r="1187">
      <c r="A1187" s="2"/>
      <c r="B1187" s="2"/>
      <c r="C1187" s="3">
        <v>41725</v>
      </c>
      <c r="D1187" s="1"/>
      <c r="E1187" s="4" t="s">
        <v>51</v>
      </c>
      <c r="G1187" s="4" t="s">
        <v>51</v>
      </c>
      <c r="J1187" s="5">
        <v>0.40000000000000002</v>
      </c>
      <c r="M1187" s="6">
        <v>2.9199999999999999</v>
      </c>
      <c r="N1187" s="7">
        <v>100</v>
      </c>
      <c r="P1187" s="1">
        <v>21</v>
      </c>
      <c r="Q1187" s="2" t="s">
        <v>53</v>
      </c>
      <c r="R1187" s="4" t="s">
        <v>51</v>
      </c>
      <c r="T1187" s="7">
        <v>389.88</v>
      </c>
      <c r="U1187" s="8">
        <v>0</v>
      </c>
      <c r="W1187" s="7">
        <f>IF(R1187="","",(T1187*(1-U1187)*(1+AE1187))+V1187)</f>
        <v>506.84399999999999</v>
      </c>
      <c r="Z1187" s="9" t="str">
        <f>IF(S1187="","",(X1187*(1-Y1187)*(1+AE1187)))</f>
        <v/>
      </c>
      <c r="AA1187" s="64">
        <f>IF(Eingabe!G1187="x",libCalc!A1187,IF(Eingabe!H1187="x",libCalc!B1187,IF(Eingabe!I1187="x",libCalc!C1187,"")))</f>
        <v>0.12566370614359174</v>
      </c>
      <c r="AB1187" s="5">
        <f>IF(AA1187="","",AA1187*M1187)</f>
        <v>0.36693802193928787</v>
      </c>
      <c r="AC1187" s="10">
        <f>IF(AA1187="","",N1187*1000/(AA1187*1000000))</f>
        <v>0.79577471545947664</v>
      </c>
      <c r="AD1187" s="11">
        <f>IF(AB1187="","",MAX(Z1187,W1187)/AB1187)</f>
        <v>1381.2795886381609</v>
      </c>
      <c r="AE1187" s="8">
        <f ca="1">IF(N1187="","",IF(LOOKUP(YEAR(C1187),Teuerung!$A$4:$A$29,Teuerung!$D$4:$D$29)="",0,LOOKUP(YEAR(C1187),Teuerung!$A$4:$A$29,Teuerung!$D$4:$D$29)))</f>
        <v>0.29999999999999999</v>
      </c>
      <c r="AF1187" s="7">
        <f t="shared" ca="1" si="25"/>
        <v>10643.724</v>
      </c>
      <c r="AG1187" s="72" t="s">
        <v>67</v>
      </c>
      <c r="AH1187" s="71"/>
      <c r="AI1187" s="1"/>
    </row>
    <row r="1188">
      <c r="A1188" s="2"/>
      <c r="B1188" s="2"/>
      <c r="C1188" s="3">
        <v>41725</v>
      </c>
      <c r="D1188" s="1"/>
      <c r="E1188" s="4" t="s">
        <v>51</v>
      </c>
      <c r="G1188" s="4" t="s">
        <v>51</v>
      </c>
      <c r="J1188" s="5">
        <v>0.29999999999999999</v>
      </c>
      <c r="M1188" s="6">
        <v>2.7799999999999998</v>
      </c>
      <c r="N1188" s="7">
        <v>1060</v>
      </c>
      <c r="P1188" s="1">
        <v>17</v>
      </c>
      <c r="Q1188" s="2" t="s">
        <v>53</v>
      </c>
      <c r="R1188" s="4" t="s">
        <v>51</v>
      </c>
      <c r="T1188" s="7">
        <v>299.69999999999999</v>
      </c>
      <c r="U1188" s="8">
        <v>0</v>
      </c>
      <c r="W1188" s="7">
        <f>IF(R1188="","",(T1188*(1-U1188)*(1+AE1188))+V1188)</f>
        <v>389.61000000000001</v>
      </c>
      <c r="Z1188" s="9" t="str">
        <f>IF(S1188="","",(X1188*(1-Y1188)*(1+AE1188)))</f>
        <v/>
      </c>
      <c r="AA1188" s="64">
        <f>IF(Eingabe!G1188="x",libCalc!A1188,IF(Eingabe!H1188="x",libCalc!B1188,IF(Eingabe!I1188="x",libCalc!C1188,"")))</f>
        <v>0.070685834705770348</v>
      </c>
      <c r="AB1188" s="5">
        <f>IF(AA1188="","",AA1188*M1188)</f>
        <v>0.19650662048204157</v>
      </c>
      <c r="AC1188" s="10">
        <f>IF(AA1188="","",N1188*1000/(AA1188*1000000))</f>
        <v>14.995932415769694</v>
      </c>
      <c r="AD1188" s="11">
        <f>IF(AB1188="","",MAX(Z1188,W1188)/AB1188)</f>
        <v>1982.6812910642157</v>
      </c>
      <c r="AE1188" s="8">
        <f ca="1">IF(N1188="","",IF(LOOKUP(YEAR(C1188),Teuerung!$A$4:$A$29,Teuerung!$D$4:$D$29)="",0,LOOKUP(YEAR(C1188),Teuerung!$A$4:$A$29,Teuerung!$D$4:$D$29)))</f>
        <v>0.29999999999999999</v>
      </c>
      <c r="AF1188" s="7">
        <f t="shared" ca="1" si="25"/>
        <v>6623.3699999999999</v>
      </c>
      <c r="AG1188" s="72" t="s">
        <v>67</v>
      </c>
      <c r="AH1188" s="71"/>
      <c r="AI1188" s="1"/>
    </row>
    <row r="1189">
      <c r="A1189" s="2"/>
      <c r="B1189" s="2"/>
      <c r="C1189" s="3">
        <v>41725</v>
      </c>
      <c r="D1189" s="1"/>
      <c r="E1189" s="4" t="s">
        <v>51</v>
      </c>
      <c r="G1189" s="4" t="s">
        <v>51</v>
      </c>
      <c r="J1189" s="5">
        <v>0.29999999999999999</v>
      </c>
      <c r="M1189" s="6">
        <v>2.79</v>
      </c>
      <c r="N1189" s="7">
        <v>1560</v>
      </c>
      <c r="P1189" s="1">
        <v>19</v>
      </c>
      <c r="Q1189" s="2" t="s">
        <v>53</v>
      </c>
      <c r="R1189" s="4" t="s">
        <v>51</v>
      </c>
      <c r="T1189" s="7">
        <v>300.77999999999997</v>
      </c>
      <c r="U1189" s="8">
        <v>0</v>
      </c>
      <c r="W1189" s="7">
        <f>IF(R1189="","",(T1189*(1-U1189)*(1+AE1189))+V1189)</f>
        <v>391.01399999999995</v>
      </c>
      <c r="Z1189" s="9" t="str">
        <f>IF(S1189="","",(X1189*(1-Y1189)*(1+AE1189)))</f>
        <v/>
      </c>
      <c r="AA1189" s="64">
        <f>IF(Eingabe!G1189="x",libCalc!A1189,IF(Eingabe!H1189="x",libCalc!B1189,IF(Eingabe!I1189="x",libCalc!C1189,"")))</f>
        <v>0.070685834705770348</v>
      </c>
      <c r="AB1189" s="5">
        <f>IF(AA1189="","",AA1189*M1189)</f>
        <v>0.19721347882909929</v>
      </c>
      <c r="AC1189" s="10">
        <f>IF(AA1189="","",N1189*1000/(AA1189*1000000))</f>
        <v>22.069485442076154</v>
      </c>
      <c r="AD1189" s="11">
        <f>IF(AB1189="","",MAX(Z1189,W1189)/AB1189)</f>
        <v>1982.694095360712</v>
      </c>
      <c r="AE1189" s="8">
        <f ca="1">IF(N1189="","",IF(LOOKUP(YEAR(C1189),Teuerung!$A$4:$A$29,Teuerung!$D$4:$D$29)="",0,LOOKUP(YEAR(C1189),Teuerung!$A$4:$A$29,Teuerung!$D$4:$D$29)))</f>
        <v>0.29999999999999999</v>
      </c>
      <c r="AF1189" s="7">
        <f t="shared" ca="1" si="25"/>
        <v>7429.2659999999987</v>
      </c>
      <c r="AG1189" s="72" t="s">
        <v>67</v>
      </c>
      <c r="AH1189" s="71"/>
      <c r="AI1189" s="1"/>
    </row>
    <row r="1190">
      <c r="A1190" s="2"/>
      <c r="B1190" s="2"/>
      <c r="C1190" s="3">
        <v>41725</v>
      </c>
      <c r="D1190" s="1"/>
      <c r="E1190" s="4" t="s">
        <v>51</v>
      </c>
      <c r="G1190" s="4" t="s">
        <v>51</v>
      </c>
      <c r="J1190" s="5">
        <v>0.29999999999999999</v>
      </c>
      <c r="M1190" s="6">
        <v>2.7799999999999998</v>
      </c>
      <c r="N1190" s="7">
        <v>340</v>
      </c>
      <c r="P1190" s="1">
        <v>17</v>
      </c>
      <c r="Q1190" s="2" t="s">
        <v>53</v>
      </c>
      <c r="R1190" s="4" t="s">
        <v>51</v>
      </c>
      <c r="T1190" s="7">
        <v>299.69999999999999</v>
      </c>
      <c r="U1190" s="8">
        <v>0</v>
      </c>
      <c r="W1190" s="7">
        <f>IF(R1190="","",(T1190*(1-U1190)*(1+AE1190))+V1190)</f>
        <v>389.61000000000001</v>
      </c>
      <c r="Z1190" s="9" t="str">
        <f>IF(S1190="","",(X1190*(1-Y1190)*(1+AE1190)))</f>
        <v/>
      </c>
      <c r="AA1190" s="64">
        <f>IF(Eingabe!G1190="x",libCalc!A1190,IF(Eingabe!H1190="x",libCalc!B1190,IF(Eingabe!I1190="x",libCalc!C1190,"")))</f>
        <v>0.070685834705770348</v>
      </c>
      <c r="AB1190" s="5">
        <f>IF(AA1190="","",AA1190*M1190)</f>
        <v>0.19650662048204157</v>
      </c>
      <c r="AC1190" s="10">
        <f>IF(AA1190="","",N1190*1000/(AA1190*1000000))</f>
        <v>4.8100160578883919</v>
      </c>
      <c r="AD1190" s="11">
        <f>IF(AB1190="","",MAX(Z1190,W1190)/AB1190)</f>
        <v>1982.6812910642157</v>
      </c>
      <c r="AE1190" s="8">
        <f ca="1">IF(N1190="","",IF(LOOKUP(YEAR(C1190),Teuerung!$A$4:$A$29,Teuerung!$D$4:$D$29)="",0,LOOKUP(YEAR(C1190),Teuerung!$A$4:$A$29,Teuerung!$D$4:$D$29)))</f>
        <v>0.29999999999999999</v>
      </c>
      <c r="AF1190" s="7">
        <f t="shared" ca="1" si="25"/>
        <v>6623.3699999999999</v>
      </c>
      <c r="AG1190" s="72" t="s">
        <v>67</v>
      </c>
      <c r="AH1190" s="71"/>
      <c r="AI1190" s="1"/>
    </row>
    <row r="1191">
      <c r="A1191" s="2"/>
      <c r="B1191" s="2"/>
      <c r="C1191" s="3">
        <v>41725</v>
      </c>
      <c r="D1191" s="1"/>
      <c r="E1191" s="4" t="s">
        <v>51</v>
      </c>
      <c r="G1191" s="4" t="s">
        <v>51</v>
      </c>
      <c r="J1191" s="5">
        <v>0.29999999999999999</v>
      </c>
      <c r="M1191" s="6">
        <v>2.79</v>
      </c>
      <c r="N1191" s="7">
        <v>1150</v>
      </c>
      <c r="P1191" s="1">
        <v>19</v>
      </c>
      <c r="Q1191" s="2" t="s">
        <v>53</v>
      </c>
      <c r="R1191" s="4" t="s">
        <v>51</v>
      </c>
      <c r="T1191" s="7">
        <v>300.77999999999997</v>
      </c>
      <c r="U1191" s="8">
        <v>0</v>
      </c>
      <c r="W1191" s="7">
        <f>IF(R1191="","",(T1191*(1-U1191)*(1+AE1191))+V1191)</f>
        <v>391.01399999999995</v>
      </c>
      <c r="Z1191" s="9" t="str">
        <f>IF(S1191="","",(X1191*(1-Y1191)*(1+AE1191)))</f>
        <v/>
      </c>
      <c r="AA1191" s="64">
        <f>IF(Eingabe!G1191="x",libCalc!A1191,IF(Eingabe!H1191="x",libCalc!B1191,IF(Eingabe!I1191="x",libCalc!C1191,"")))</f>
        <v>0.070685834705770348</v>
      </c>
      <c r="AB1191" s="5">
        <f>IF(AA1191="","",AA1191*M1191)</f>
        <v>0.19721347882909929</v>
      </c>
      <c r="AC1191" s="10">
        <f>IF(AA1191="","",N1191*1000/(AA1191*1000000))</f>
        <v>16.269171960504856</v>
      </c>
      <c r="AD1191" s="11">
        <f>IF(AB1191="","",MAX(Z1191,W1191)/AB1191)</f>
        <v>1982.694095360712</v>
      </c>
      <c r="AE1191" s="8">
        <f ca="1">IF(N1191="","",IF(LOOKUP(YEAR(C1191),Teuerung!$A$4:$A$29,Teuerung!$D$4:$D$29)="",0,LOOKUP(YEAR(C1191),Teuerung!$A$4:$A$29,Teuerung!$D$4:$D$29)))</f>
        <v>0.29999999999999999</v>
      </c>
      <c r="AF1191" s="7">
        <f t="shared" ca="1" si="25"/>
        <v>7429.2659999999987</v>
      </c>
      <c r="AG1191" s="72" t="s">
        <v>67</v>
      </c>
      <c r="AH1191" s="71"/>
      <c r="AI1191" s="1"/>
    </row>
    <row r="1192">
      <c r="A1192" s="2"/>
      <c r="B1192" s="2"/>
      <c r="C1192" s="3">
        <v>41725</v>
      </c>
      <c r="D1192" s="1"/>
      <c r="E1192" s="4" t="s">
        <v>51</v>
      </c>
      <c r="G1192" s="4" t="s">
        <v>51</v>
      </c>
      <c r="J1192" s="5">
        <v>0.29999999999999999</v>
      </c>
      <c r="M1192" s="6">
        <v>2.79</v>
      </c>
      <c r="N1192" s="7">
        <v>750</v>
      </c>
      <c r="P1192" s="1">
        <v>19</v>
      </c>
      <c r="Q1192" s="2" t="s">
        <v>53</v>
      </c>
      <c r="R1192" s="4" t="s">
        <v>51</v>
      </c>
      <c r="T1192" s="7">
        <v>300.77999999999997</v>
      </c>
      <c r="U1192" s="8">
        <v>0</v>
      </c>
      <c r="W1192" s="7">
        <f>IF(R1192="","",(T1192*(1-U1192)*(1+AE1192))+V1192)</f>
        <v>391.01399999999995</v>
      </c>
      <c r="Z1192" s="9" t="str">
        <f>IF(S1192="","",(X1192*(1-Y1192)*(1+AE1192)))</f>
        <v/>
      </c>
      <c r="AA1192" s="64">
        <f>IF(Eingabe!G1192="x",libCalc!A1192,IF(Eingabe!H1192="x",libCalc!B1192,IF(Eingabe!I1192="x",libCalc!C1192,"")))</f>
        <v>0.070685834705770348</v>
      </c>
      <c r="AB1192" s="5">
        <f>IF(AA1192="","",AA1192*M1192)</f>
        <v>0.19721347882909929</v>
      </c>
      <c r="AC1192" s="10">
        <f>IF(AA1192="","",N1192*1000/(AA1192*1000000))</f>
        <v>10.610329539459689</v>
      </c>
      <c r="AD1192" s="11">
        <f>IF(AB1192="","",MAX(Z1192,W1192)/AB1192)</f>
        <v>1982.694095360712</v>
      </c>
      <c r="AE1192" s="8">
        <f ca="1">IF(N1192="","",IF(LOOKUP(YEAR(C1192),Teuerung!$A$4:$A$29,Teuerung!$D$4:$D$29)="",0,LOOKUP(YEAR(C1192),Teuerung!$A$4:$A$29,Teuerung!$D$4:$D$29)))</f>
        <v>0.29999999999999999</v>
      </c>
      <c r="AF1192" s="7">
        <f t="shared" ca="1" si="25"/>
        <v>7429.2659999999987</v>
      </c>
      <c r="AG1192" s="72" t="s">
        <v>67</v>
      </c>
      <c r="AH1192" s="71"/>
      <c r="AI1192" s="1"/>
    </row>
    <row r="1193">
      <c r="A1193" s="2"/>
      <c r="B1193" s="2"/>
      <c r="C1193" s="3">
        <v>41725</v>
      </c>
      <c r="D1193" s="1"/>
      <c r="E1193" s="4" t="s">
        <v>51</v>
      </c>
      <c r="G1193" s="4" t="s">
        <v>51</v>
      </c>
      <c r="J1193" s="5">
        <v>0.29999999999999999</v>
      </c>
      <c r="M1193" s="6">
        <v>2.79</v>
      </c>
      <c r="N1193" s="7">
        <v>350</v>
      </c>
      <c r="P1193" s="1">
        <v>19</v>
      </c>
      <c r="Q1193" s="2" t="s">
        <v>53</v>
      </c>
      <c r="R1193" s="4" t="s">
        <v>51</v>
      </c>
      <c r="T1193" s="7">
        <v>300.77999999999997</v>
      </c>
      <c r="U1193" s="8">
        <v>0</v>
      </c>
      <c r="W1193" s="7">
        <f>IF(R1193="","",(T1193*(1-U1193)*(1+AE1193))+V1193)</f>
        <v>391.01399999999995</v>
      </c>
      <c r="Z1193" s="9" t="str">
        <f>IF(S1193="","",(X1193*(1-Y1193)*(1+AE1193)))</f>
        <v/>
      </c>
      <c r="AA1193" s="64">
        <f>IF(Eingabe!G1193="x",libCalc!A1193,IF(Eingabe!H1193="x",libCalc!B1193,IF(Eingabe!I1193="x",libCalc!C1193,"")))</f>
        <v>0.070685834705770348</v>
      </c>
      <c r="AB1193" s="5">
        <f>IF(AA1193="","",AA1193*M1193)</f>
        <v>0.19721347882909929</v>
      </c>
      <c r="AC1193" s="10">
        <f>IF(AA1193="","",N1193*1000/(AA1193*1000000))</f>
        <v>4.951487118414521</v>
      </c>
      <c r="AD1193" s="11">
        <f>IF(AB1193="","",MAX(Z1193,W1193)/AB1193)</f>
        <v>1982.694095360712</v>
      </c>
      <c r="AE1193" s="8">
        <f ca="1">IF(N1193="","",IF(LOOKUP(YEAR(C1193),Teuerung!$A$4:$A$29,Teuerung!$D$4:$D$29)="",0,LOOKUP(YEAR(C1193),Teuerung!$A$4:$A$29,Teuerung!$D$4:$D$29)))</f>
        <v>0.29999999999999999</v>
      </c>
      <c r="AF1193" s="7">
        <f t="shared" ca="1" si="25"/>
        <v>7429.2659999999987</v>
      </c>
      <c r="AG1193" s="72" t="s">
        <v>67</v>
      </c>
      <c r="AH1193" s="71"/>
      <c r="AI1193" s="1"/>
    </row>
    <row r="1194">
      <c r="A1194" s="2"/>
      <c r="B1194" s="2"/>
      <c r="C1194" s="3">
        <v>41498</v>
      </c>
      <c r="D1194" s="1"/>
      <c r="E1194" s="4" t="s">
        <v>51</v>
      </c>
      <c r="H1194" s="4" t="s">
        <v>51</v>
      </c>
      <c r="K1194" s="6">
        <v>0.25</v>
      </c>
      <c r="L1194" s="6">
        <v>0.25</v>
      </c>
      <c r="M1194" s="6">
        <v>3.1200000000000001</v>
      </c>
      <c r="N1194" s="7">
        <v>2870</v>
      </c>
      <c r="P1194" s="1">
        <v>1</v>
      </c>
      <c r="Q1194" s="2" t="s">
        <v>53</v>
      </c>
      <c r="R1194" s="4" t="s">
        <v>51</v>
      </c>
      <c r="T1194" s="7">
        <v>1032</v>
      </c>
      <c r="U1194" s="8">
        <v>0.28000000000000003</v>
      </c>
      <c r="W1194" s="7">
        <f>IF(R1194="","",(T1194*(1-U1194)*(1+AE1194))+V1194)</f>
        <v>965.952</v>
      </c>
      <c r="Z1194" s="9" t="str">
        <f>IF(S1194="","",(X1194*(1-Y1194)*(1+AE1194)))</f>
        <v/>
      </c>
      <c r="AA1194" s="64">
        <f>IF(Eingabe!G1194="x",libCalc!A1194,IF(Eingabe!H1194="x",libCalc!B1194,IF(Eingabe!I1194="x",libCalc!C1194,"")))</f>
        <v>0.0625</v>
      </c>
      <c r="AB1194" s="5">
        <f>IF(AA1194="","",AA1194*M1194)</f>
        <v>0.19500000000000001</v>
      </c>
      <c r="AC1194" s="10">
        <f>IF(AA1194="","",N1194*1000/(AA1194*1000000))</f>
        <v>45.920000000000002</v>
      </c>
      <c r="AD1194" s="11">
        <f>IF(AB1194="","",MAX(Z1194,W1194)/AB1194)</f>
        <v>4953.5999999999995</v>
      </c>
      <c r="AE1194" s="8">
        <f ca="1">IF(N1194="","",IF(LOOKUP(YEAR(C1194),Teuerung!$A$4:$A$29,Teuerung!$D$4:$D$29)="",0,LOOKUP(YEAR(C1194),Teuerung!$A$4:$A$29,Teuerung!$D$4:$D$29)))</f>
        <v>0.29999999999999999</v>
      </c>
      <c r="AF1194" s="7">
        <f t="shared" ca="1" si="25"/>
        <v>965.952</v>
      </c>
      <c r="AG1194" s="2" t="s">
        <v>68</v>
      </c>
      <c r="AH1194" s="1"/>
      <c r="AI1194" s="1"/>
    </row>
    <row r="1195">
      <c r="A1195" s="2"/>
      <c r="B1195" s="2"/>
      <c r="C1195" s="3">
        <v>41498</v>
      </c>
      <c r="D1195" s="1"/>
      <c r="E1195" s="4" t="s">
        <v>51</v>
      </c>
      <c r="H1195" s="4" t="s">
        <v>51</v>
      </c>
      <c r="K1195" s="6">
        <v>0.25</v>
      </c>
      <c r="L1195" s="6">
        <v>0.25</v>
      </c>
      <c r="M1195" s="6">
        <v>3.1200000000000001</v>
      </c>
      <c r="N1195" s="7">
        <v>2790</v>
      </c>
      <c r="P1195" s="1">
        <v>1</v>
      </c>
      <c r="Q1195" s="2" t="s">
        <v>53</v>
      </c>
      <c r="R1195" s="4" t="s">
        <v>51</v>
      </c>
      <c r="T1195" s="7">
        <v>783</v>
      </c>
      <c r="U1195" s="8">
        <v>0.28000000000000003</v>
      </c>
      <c r="W1195" s="7">
        <f>IF(R1195="","",(T1195*(1-U1195)*(1+AE1195))+V1195)</f>
        <v>732.88800000000003</v>
      </c>
      <c r="Z1195" s="9" t="str">
        <f>IF(S1195="","",(X1195*(1-Y1195)*(1+AE1195)))</f>
        <v/>
      </c>
      <c r="AA1195" s="64">
        <f>IF(Eingabe!G1195="x",libCalc!A1195,IF(Eingabe!H1195="x",libCalc!B1195,IF(Eingabe!I1195="x",libCalc!C1195,"")))</f>
        <v>0.0625</v>
      </c>
      <c r="AB1195" s="5">
        <f>IF(AA1195="","",AA1195*M1195)</f>
        <v>0.19500000000000001</v>
      </c>
      <c r="AC1195" s="10">
        <f>IF(AA1195="","",N1195*1000/(AA1195*1000000))</f>
        <v>44.640000000000001</v>
      </c>
      <c r="AD1195" s="11">
        <f>IF(AB1195="","",MAX(Z1195,W1195)/AB1195)</f>
        <v>3758.4000000000001</v>
      </c>
      <c r="AE1195" s="8">
        <f ca="1">IF(N1195="","",IF(LOOKUP(YEAR(C1195),Teuerung!$A$4:$A$29,Teuerung!$D$4:$D$29)="",0,LOOKUP(YEAR(C1195),Teuerung!$A$4:$A$29,Teuerung!$D$4:$D$29)))</f>
        <v>0.29999999999999999</v>
      </c>
      <c r="AF1195" s="7">
        <f t="shared" ca="1" si="25"/>
        <v>732.88800000000003</v>
      </c>
      <c r="AG1195" s="2" t="s">
        <v>68</v>
      </c>
      <c r="AH1195" s="1"/>
      <c r="AI1195" s="1"/>
    </row>
    <row r="1196">
      <c r="A1196" s="2"/>
      <c r="B1196" s="2"/>
      <c r="C1196" s="3">
        <v>41498</v>
      </c>
      <c r="D1196" s="1"/>
      <c r="E1196" s="4" t="s">
        <v>51</v>
      </c>
      <c r="H1196" s="4" t="s">
        <v>51</v>
      </c>
      <c r="K1196" s="6">
        <v>0.25</v>
      </c>
      <c r="L1196" s="6">
        <v>0.25</v>
      </c>
      <c r="M1196" s="6">
        <v>3.1200000000000001</v>
      </c>
      <c r="N1196" s="7">
        <v>2530</v>
      </c>
      <c r="P1196" s="1">
        <v>2</v>
      </c>
      <c r="Q1196" s="2" t="s">
        <v>53</v>
      </c>
      <c r="R1196" s="4" t="s">
        <v>51</v>
      </c>
      <c r="T1196" s="7">
        <v>746</v>
      </c>
      <c r="U1196" s="8">
        <v>0.28000000000000003</v>
      </c>
      <c r="W1196" s="7">
        <f>IF(R1196="","",(T1196*(1-U1196)*(1+AE1196))+V1196)</f>
        <v>698.25600000000009</v>
      </c>
      <c r="Z1196" s="9" t="str">
        <f>IF(S1196="","",(X1196*(1-Y1196)*(1+AE1196)))</f>
        <v/>
      </c>
      <c r="AA1196" s="64">
        <f>IF(Eingabe!G1196="x",libCalc!A1196,IF(Eingabe!H1196="x",libCalc!B1196,IF(Eingabe!I1196="x",libCalc!C1196,"")))</f>
        <v>0.0625</v>
      </c>
      <c r="AB1196" s="5">
        <f>IF(AA1196="","",AA1196*M1196)</f>
        <v>0.19500000000000001</v>
      </c>
      <c r="AC1196" s="10">
        <f>IF(AA1196="","",N1196*1000/(AA1196*1000000))</f>
        <v>40.479999999999997</v>
      </c>
      <c r="AD1196" s="11">
        <f>IF(AB1196="","",MAX(Z1196,W1196)/AB1196)</f>
        <v>3580.8000000000002</v>
      </c>
      <c r="AE1196" s="8">
        <f ca="1">IF(N1196="","",IF(LOOKUP(YEAR(C1196),Teuerung!$A$4:$A$29,Teuerung!$D$4:$D$29)="",0,LOOKUP(YEAR(C1196),Teuerung!$A$4:$A$29,Teuerung!$D$4:$D$29)))</f>
        <v>0.29999999999999999</v>
      </c>
      <c r="AF1196" s="7">
        <f t="shared" ca="1" si="25"/>
        <v>1396.5120000000002</v>
      </c>
      <c r="AG1196" s="2" t="s">
        <v>68</v>
      </c>
      <c r="AH1196" s="1"/>
      <c r="AI1196" s="1"/>
    </row>
    <row r="1197">
      <c r="A1197" s="2"/>
      <c r="B1197" s="2"/>
      <c r="C1197" s="3">
        <v>41498</v>
      </c>
      <c r="D1197" s="1"/>
      <c r="E1197" s="4" t="s">
        <v>51</v>
      </c>
      <c r="H1197" s="4" t="s">
        <v>51</v>
      </c>
      <c r="K1197" s="6">
        <v>0.25</v>
      </c>
      <c r="L1197" s="6">
        <v>0.25</v>
      </c>
      <c r="M1197" s="6">
        <v>3.1200000000000001</v>
      </c>
      <c r="N1197" s="7">
        <v>2350</v>
      </c>
      <c r="P1197" s="1">
        <v>2</v>
      </c>
      <c r="Q1197" s="2" t="s">
        <v>53</v>
      </c>
      <c r="R1197" s="4" t="s">
        <v>51</v>
      </c>
      <c r="T1197" s="7">
        <v>688</v>
      </c>
      <c r="U1197" s="8">
        <v>0.28000000000000003</v>
      </c>
      <c r="W1197" s="7">
        <f>IF(R1197="","",(T1197*(1-U1197)*(1+AE1197))+V1197)</f>
        <v>643.96799999999996</v>
      </c>
      <c r="Z1197" s="9" t="str">
        <f>IF(S1197="","",(X1197*(1-Y1197)*(1+AE1197)))</f>
        <v/>
      </c>
      <c r="AA1197" s="64">
        <f>IF(Eingabe!G1197="x",libCalc!A1197,IF(Eingabe!H1197="x",libCalc!B1197,IF(Eingabe!I1197="x",libCalc!C1197,"")))</f>
        <v>0.0625</v>
      </c>
      <c r="AB1197" s="5">
        <f>IF(AA1197="","",AA1197*M1197)</f>
        <v>0.19500000000000001</v>
      </c>
      <c r="AC1197" s="10">
        <f>IF(AA1197="","",N1197*1000/(AA1197*1000000))</f>
        <v>37.600000000000001</v>
      </c>
      <c r="AD1197" s="11">
        <f>IF(AB1197="","",MAX(Z1197,W1197)/AB1197)</f>
        <v>3302.3999999999996</v>
      </c>
      <c r="AE1197" s="8">
        <f ca="1">IF(N1197="","",IF(LOOKUP(YEAR(C1197),Teuerung!$A$4:$A$29,Teuerung!$D$4:$D$29)="",0,LOOKUP(YEAR(C1197),Teuerung!$A$4:$A$29,Teuerung!$D$4:$D$29)))</f>
        <v>0.29999999999999999</v>
      </c>
      <c r="AF1197" s="7">
        <f t="shared" ca="1" si="25"/>
        <v>1287.9359999999999</v>
      </c>
      <c r="AG1197" s="2" t="s">
        <v>68</v>
      </c>
      <c r="AH1197" s="1"/>
      <c r="AI1197" s="1"/>
    </row>
    <row r="1198">
      <c r="A1198" s="2"/>
      <c r="B1198" s="2"/>
      <c r="C1198" s="3">
        <v>41498</v>
      </c>
      <c r="D1198" s="1"/>
      <c r="E1198" s="4" t="s">
        <v>51</v>
      </c>
      <c r="H1198" s="4" t="s">
        <v>51</v>
      </c>
      <c r="K1198" s="6">
        <v>0.25</v>
      </c>
      <c r="L1198" s="6">
        <v>0.25</v>
      </c>
      <c r="M1198" s="6">
        <v>3.1200000000000001</v>
      </c>
      <c r="N1198" s="7">
        <v>2130</v>
      </c>
      <c r="P1198" s="1">
        <v>6</v>
      </c>
      <c r="Q1198" s="2" t="s">
        <v>53</v>
      </c>
      <c r="R1198" s="4" t="s">
        <v>51</v>
      </c>
      <c r="T1198" s="7">
        <v>623</v>
      </c>
      <c r="U1198" s="8">
        <v>0.28000000000000003</v>
      </c>
      <c r="W1198" s="7">
        <f>IF(R1198="","",(T1198*(1-U1198)*(1+AE1198))+V1198)</f>
        <v>583.12800000000004</v>
      </c>
      <c r="Z1198" s="9" t="str">
        <f>IF(S1198="","",(X1198*(1-Y1198)*(1+AE1198)))</f>
        <v/>
      </c>
      <c r="AA1198" s="64">
        <f>IF(Eingabe!G1198="x",libCalc!A1198,IF(Eingabe!H1198="x",libCalc!B1198,IF(Eingabe!I1198="x",libCalc!C1198,"")))</f>
        <v>0.0625</v>
      </c>
      <c r="AB1198" s="5">
        <f>IF(AA1198="","",AA1198*M1198)</f>
        <v>0.19500000000000001</v>
      </c>
      <c r="AC1198" s="10">
        <f>IF(AA1198="","",N1198*1000/(AA1198*1000000))</f>
        <v>34.079999999999998</v>
      </c>
      <c r="AD1198" s="11">
        <f>IF(AB1198="","",MAX(Z1198,W1198)/AB1198)</f>
        <v>2990.4000000000001</v>
      </c>
      <c r="AE1198" s="8">
        <f ca="1">IF(N1198="","",IF(LOOKUP(YEAR(C1198),Teuerung!$A$4:$A$29,Teuerung!$D$4:$D$29)="",0,LOOKUP(YEAR(C1198),Teuerung!$A$4:$A$29,Teuerung!$D$4:$D$29)))</f>
        <v>0.29999999999999999</v>
      </c>
      <c r="AF1198" s="7">
        <f t="shared" ca="1" si="25"/>
        <v>3498.768</v>
      </c>
      <c r="AG1198" s="2" t="s">
        <v>68</v>
      </c>
      <c r="AH1198" s="1"/>
      <c r="AI1198" s="1"/>
    </row>
    <row r="1199">
      <c r="A1199" s="2"/>
      <c r="B1199" s="2"/>
      <c r="C1199" s="3">
        <v>41498</v>
      </c>
      <c r="D1199" s="1"/>
      <c r="E1199" s="4" t="s">
        <v>51</v>
      </c>
      <c r="H1199" s="4" t="s">
        <v>51</v>
      </c>
      <c r="K1199" s="6">
        <v>0.25</v>
      </c>
      <c r="L1199" s="6">
        <v>0.25</v>
      </c>
      <c r="M1199" s="6">
        <v>3.1200000000000001</v>
      </c>
      <c r="N1199" s="7">
        <v>2020</v>
      </c>
      <c r="P1199" s="1">
        <v>13</v>
      </c>
      <c r="Q1199" s="2" t="s">
        <v>53</v>
      </c>
      <c r="R1199" s="4" t="s">
        <v>51</v>
      </c>
      <c r="T1199" s="7">
        <v>602</v>
      </c>
      <c r="U1199" s="8">
        <v>0.28000000000000003</v>
      </c>
      <c r="W1199" s="7">
        <f>IF(R1199="","",(T1199*(1-U1199)*(1+AE1199))+V1199)</f>
        <v>563.47199999999998</v>
      </c>
      <c r="Z1199" s="9" t="str">
        <f>IF(S1199="","",(X1199*(1-Y1199)*(1+AE1199)))</f>
        <v/>
      </c>
      <c r="AA1199" s="64">
        <f>IF(Eingabe!G1199="x",libCalc!A1199,IF(Eingabe!H1199="x",libCalc!B1199,IF(Eingabe!I1199="x",libCalc!C1199,"")))</f>
        <v>0.0625</v>
      </c>
      <c r="AB1199" s="5">
        <f>IF(AA1199="","",AA1199*M1199)</f>
        <v>0.19500000000000001</v>
      </c>
      <c r="AC1199" s="10">
        <f>IF(AA1199="","",N1199*1000/(AA1199*1000000))</f>
        <v>32.32</v>
      </c>
      <c r="AD1199" s="11">
        <f>IF(AB1199="","",MAX(Z1199,W1199)/AB1199)</f>
        <v>2889.5999999999999</v>
      </c>
      <c r="AE1199" s="8">
        <f ca="1">IF(N1199="","",IF(LOOKUP(YEAR(C1199),Teuerung!$A$4:$A$29,Teuerung!$D$4:$D$29)="",0,LOOKUP(YEAR(C1199),Teuerung!$A$4:$A$29,Teuerung!$D$4:$D$29)))</f>
        <v>0.29999999999999999</v>
      </c>
      <c r="AF1199" s="7">
        <f t="shared" ca="1" si="25"/>
        <v>7325.1359999999995</v>
      </c>
      <c r="AG1199" s="2" t="s">
        <v>68</v>
      </c>
      <c r="AH1199" s="1"/>
      <c r="AI1199" s="1"/>
    </row>
    <row r="1200">
      <c r="A1200" s="2"/>
      <c r="B1200" s="2"/>
      <c r="C1200" s="3">
        <v>41498</v>
      </c>
      <c r="D1200" s="1"/>
      <c r="E1200" s="4" t="s">
        <v>51</v>
      </c>
      <c r="H1200" s="4" t="s">
        <v>51</v>
      </c>
      <c r="K1200" s="6">
        <v>0.25</v>
      </c>
      <c r="L1200" s="6">
        <v>0.25</v>
      </c>
      <c r="M1200" s="6">
        <v>3.1200000000000001</v>
      </c>
      <c r="N1200" s="7">
        <v>1590</v>
      </c>
      <c r="P1200" s="1">
        <v>12</v>
      </c>
      <c r="Q1200" s="2" t="s">
        <v>53</v>
      </c>
      <c r="R1200" s="4" t="s">
        <v>51</v>
      </c>
      <c r="T1200" s="7">
        <v>509</v>
      </c>
      <c r="U1200" s="8">
        <v>0.28000000000000003</v>
      </c>
      <c r="W1200" s="7">
        <f>IF(R1200="","",(T1200*(1-U1200)*(1+AE1200))+V1200)</f>
        <v>476.42399999999998</v>
      </c>
      <c r="Z1200" s="9" t="str">
        <f>IF(S1200="","",(X1200*(1-Y1200)*(1+AE1200)))</f>
        <v/>
      </c>
      <c r="AA1200" s="64">
        <f>IF(Eingabe!G1200="x",libCalc!A1200,IF(Eingabe!H1200="x",libCalc!B1200,IF(Eingabe!I1200="x",libCalc!C1200,"")))</f>
        <v>0.0625</v>
      </c>
      <c r="AB1200" s="5">
        <f>IF(AA1200="","",AA1200*M1200)</f>
        <v>0.19500000000000001</v>
      </c>
      <c r="AC1200" s="10">
        <f>IF(AA1200="","",N1200*1000/(AA1200*1000000))</f>
        <v>25.440000000000001</v>
      </c>
      <c r="AD1200" s="11">
        <f>IF(AB1200="","",MAX(Z1200,W1200)/AB1200)</f>
        <v>2443.1999999999998</v>
      </c>
      <c r="AE1200" s="8">
        <f ca="1">IF(N1200="","",IF(LOOKUP(YEAR(C1200),Teuerung!$A$4:$A$29,Teuerung!$D$4:$D$29)="",0,LOOKUP(YEAR(C1200),Teuerung!$A$4:$A$29,Teuerung!$D$4:$D$29)))</f>
        <v>0.29999999999999999</v>
      </c>
      <c r="AF1200" s="7">
        <f t="shared" ca="1" si="25"/>
        <v>5717.0879999999997</v>
      </c>
      <c r="AG1200" s="2" t="s">
        <v>68</v>
      </c>
      <c r="AH1200" s="1"/>
      <c r="AI1200" s="1"/>
    </row>
    <row r="1201">
      <c r="A1201" s="2"/>
      <c r="B1201" s="2"/>
      <c r="C1201" s="3">
        <v>41498</v>
      </c>
      <c r="D1201" s="1"/>
      <c r="E1201" s="4" t="s">
        <v>51</v>
      </c>
      <c r="H1201" s="4" t="s">
        <v>51</v>
      </c>
      <c r="K1201" s="6">
        <v>0.25</v>
      </c>
      <c r="L1201" s="6">
        <v>0.25</v>
      </c>
      <c r="M1201" s="6">
        <v>2.9199999999999999</v>
      </c>
      <c r="N1201" s="7">
        <v>1460</v>
      </c>
      <c r="P1201" s="1">
        <v>21</v>
      </c>
      <c r="Q1201" s="2" t="s">
        <v>53</v>
      </c>
      <c r="R1201" s="4" t="s">
        <v>51</v>
      </c>
      <c r="T1201" s="7">
        <v>446</v>
      </c>
      <c r="U1201" s="8">
        <v>0.28000000000000003</v>
      </c>
      <c r="W1201" s="7">
        <f>IF(R1201="","",(T1201*(1-U1201)*(1+AE1201))+V1201)</f>
        <v>417.45600000000002</v>
      </c>
      <c r="Z1201" s="9" t="str">
        <f>IF(S1201="","",(X1201*(1-Y1201)*(1+AE1201)))</f>
        <v/>
      </c>
      <c r="AA1201" s="64">
        <f>IF(Eingabe!G1201="x",libCalc!A1201,IF(Eingabe!H1201="x",libCalc!B1201,IF(Eingabe!I1201="x",libCalc!C1201,"")))</f>
        <v>0.0625</v>
      </c>
      <c r="AB1201" s="5">
        <f>IF(AA1201="","",AA1201*M1201)</f>
        <v>0.1825</v>
      </c>
      <c r="AC1201" s="10">
        <f>IF(AA1201="","",N1201*1000/(AA1201*1000000))</f>
        <v>23.359999999999999</v>
      </c>
      <c r="AD1201" s="11">
        <f>IF(AB1201="","",MAX(Z1201,W1201)/AB1201)</f>
        <v>2287.4301369863015</v>
      </c>
      <c r="AE1201" s="8">
        <f ca="1">IF(N1201="","",IF(LOOKUP(YEAR(C1201),Teuerung!$A$4:$A$29,Teuerung!$D$4:$D$29)="",0,LOOKUP(YEAR(C1201),Teuerung!$A$4:$A$29,Teuerung!$D$4:$D$29)))</f>
        <v>0.29999999999999999</v>
      </c>
      <c r="AF1201" s="7">
        <f t="shared" ca="1" si="25"/>
        <v>8766.5760000000009</v>
      </c>
      <c r="AG1201" s="2" t="s">
        <v>68</v>
      </c>
      <c r="AH1201" s="1"/>
      <c r="AI1201" s="1"/>
    </row>
    <row r="1202">
      <c r="A1202" s="2"/>
      <c r="B1202" s="2"/>
      <c r="C1202" s="3">
        <v>41498</v>
      </c>
      <c r="D1202" s="1"/>
      <c r="E1202" s="4" t="s">
        <v>51</v>
      </c>
      <c r="H1202" s="4" t="s">
        <v>51</v>
      </c>
      <c r="K1202" s="6">
        <v>0.25</v>
      </c>
      <c r="L1202" s="6">
        <v>0.25</v>
      </c>
      <c r="M1202" s="6">
        <v>2.8399999999999999</v>
      </c>
      <c r="N1202" s="7">
        <v>900</v>
      </c>
      <c r="P1202" s="1">
        <v>2</v>
      </c>
      <c r="Q1202" s="2" t="s">
        <v>53</v>
      </c>
      <c r="R1202" s="4" t="s">
        <v>51</v>
      </c>
      <c r="T1202" s="7">
        <v>462</v>
      </c>
      <c r="U1202" s="8">
        <v>0.28000000000000003</v>
      </c>
      <c r="W1202" s="7">
        <f>IF(R1202="","",(T1202*(1-U1202)*(1+AE1202))+V1202)</f>
        <v>432.43200000000002</v>
      </c>
      <c r="Z1202" s="9" t="str">
        <f>IF(S1202="","",(X1202*(1-Y1202)*(1+AE1202)))</f>
        <v/>
      </c>
      <c r="AA1202" s="64">
        <f>IF(Eingabe!G1202="x",libCalc!A1202,IF(Eingabe!H1202="x",libCalc!B1202,IF(Eingabe!I1202="x",libCalc!C1202,"")))</f>
        <v>0.0625</v>
      </c>
      <c r="AB1202" s="5">
        <f>IF(AA1202="","",AA1202*M1202)</f>
        <v>0.17749999999999999</v>
      </c>
      <c r="AC1202" s="10">
        <f>IF(AA1202="","",N1202*1000/(AA1202*1000000))</f>
        <v>14.4</v>
      </c>
      <c r="AD1202" s="11">
        <f>IF(AB1202="","",MAX(Z1202,W1202)/AB1202)</f>
        <v>2436.2366197183101</v>
      </c>
      <c r="AE1202" s="8">
        <f ca="1">IF(N1202="","",IF(LOOKUP(YEAR(C1202),Teuerung!$A$4:$A$29,Teuerung!$D$4:$D$29)="",0,LOOKUP(YEAR(C1202),Teuerung!$A$4:$A$29,Teuerung!$D$4:$D$29)))</f>
        <v>0.29999999999999999</v>
      </c>
      <c r="AF1202" s="7">
        <f t="shared" ca="1" si="25"/>
        <v>864.86400000000003</v>
      </c>
      <c r="AG1202" s="2" t="s">
        <v>68</v>
      </c>
      <c r="AH1202" s="1"/>
      <c r="AI1202" s="1"/>
    </row>
    <row r="1203">
      <c r="A1203" s="2"/>
      <c r="B1203" s="2"/>
      <c r="C1203" s="3">
        <v>41498</v>
      </c>
      <c r="D1203" s="1"/>
      <c r="E1203" s="4" t="s">
        <v>51</v>
      </c>
      <c r="H1203" s="4" t="s">
        <v>51</v>
      </c>
      <c r="K1203" s="6">
        <v>0.25</v>
      </c>
      <c r="L1203" s="6">
        <v>0.25</v>
      </c>
      <c r="M1203" s="6">
        <v>2.9199999999999999</v>
      </c>
      <c r="N1203" s="7">
        <v>1020</v>
      </c>
      <c r="P1203" s="1">
        <v>10</v>
      </c>
      <c r="Q1203" s="2" t="s">
        <v>53</v>
      </c>
      <c r="R1203" s="4" t="s">
        <v>51</v>
      </c>
      <c r="T1203" s="7">
        <v>446</v>
      </c>
      <c r="U1203" s="8">
        <v>0.28000000000000003</v>
      </c>
      <c r="W1203" s="7">
        <f>IF(R1203="","",(T1203*(1-U1203)*(1+AE1203))+V1203)</f>
        <v>417.45600000000002</v>
      </c>
      <c r="Z1203" s="9" t="str">
        <f>IF(S1203="","",(X1203*(1-Y1203)*(1+AE1203)))</f>
        <v/>
      </c>
      <c r="AA1203" s="64">
        <f>IF(Eingabe!G1203="x",libCalc!A1203,IF(Eingabe!H1203="x",libCalc!B1203,IF(Eingabe!I1203="x",libCalc!C1203,"")))</f>
        <v>0.0625</v>
      </c>
      <c r="AB1203" s="5">
        <f>IF(AA1203="","",AA1203*M1203)</f>
        <v>0.1825</v>
      </c>
      <c r="AC1203" s="10">
        <f>IF(AA1203="","",N1203*1000/(AA1203*1000000))</f>
        <v>16.32</v>
      </c>
      <c r="AD1203" s="11">
        <f>IF(AB1203="","",MAX(Z1203,W1203)/AB1203)</f>
        <v>2287.4301369863015</v>
      </c>
      <c r="AE1203" s="8">
        <f ca="1">IF(N1203="","",IF(LOOKUP(YEAR(C1203),Teuerung!$A$4:$A$29,Teuerung!$D$4:$D$29)="",0,LOOKUP(YEAR(C1203),Teuerung!$A$4:$A$29,Teuerung!$D$4:$D$29)))</f>
        <v>0.29999999999999999</v>
      </c>
      <c r="AF1203" s="7">
        <f t="shared" ca="1" si="25"/>
        <v>4174.5600000000004</v>
      </c>
      <c r="AG1203" s="2" t="s">
        <v>68</v>
      </c>
      <c r="AH1203" s="1"/>
      <c r="AI1203" s="1"/>
    </row>
    <row r="1204">
      <c r="A1204" s="2"/>
      <c r="B1204" s="2"/>
      <c r="C1204" s="3">
        <v>41498</v>
      </c>
      <c r="D1204" s="1"/>
      <c r="E1204" s="4" t="s">
        <v>51</v>
      </c>
      <c r="H1204" s="4" t="s">
        <v>51</v>
      </c>
      <c r="K1204" s="6">
        <v>0.25</v>
      </c>
      <c r="L1204" s="6">
        <v>0.25</v>
      </c>
      <c r="M1204" s="6">
        <v>2.9199999999999999</v>
      </c>
      <c r="N1204" s="7">
        <v>1820</v>
      </c>
      <c r="P1204" s="1">
        <v>2</v>
      </c>
      <c r="Q1204" s="2" t="s">
        <v>53</v>
      </c>
      <c r="R1204" s="4" t="s">
        <v>51</v>
      </c>
      <c r="T1204" s="7">
        <v>693</v>
      </c>
      <c r="U1204" s="8">
        <v>0.28000000000000003</v>
      </c>
      <c r="W1204" s="7">
        <f>IF(R1204="","",(T1204*(1-U1204)*(1+AE1204))+V1204)</f>
        <v>648.64800000000002</v>
      </c>
      <c r="Z1204" s="9" t="str">
        <f>IF(S1204="","",(X1204*(1-Y1204)*(1+AE1204)))</f>
        <v/>
      </c>
      <c r="AA1204" s="64">
        <f>IF(Eingabe!G1204="x",libCalc!A1204,IF(Eingabe!H1204="x",libCalc!B1204,IF(Eingabe!I1204="x",libCalc!C1204,"")))</f>
        <v>0.0625</v>
      </c>
      <c r="AB1204" s="5">
        <f>IF(AA1204="","",AA1204*M1204)</f>
        <v>0.1825</v>
      </c>
      <c r="AC1204" s="10">
        <f>IF(AA1204="","",N1204*1000/(AA1204*1000000))</f>
        <v>29.120000000000001</v>
      </c>
      <c r="AD1204" s="11">
        <f>IF(AB1204="","",MAX(Z1204,W1204)/AB1204)</f>
        <v>3554.2356164383564</v>
      </c>
      <c r="AE1204" s="8">
        <f ca="1">IF(N1204="","",IF(LOOKUP(YEAR(C1204),Teuerung!$A$4:$A$29,Teuerung!$D$4:$D$29)="",0,LOOKUP(YEAR(C1204),Teuerung!$A$4:$A$29,Teuerung!$D$4:$D$29)))</f>
        <v>0.29999999999999999</v>
      </c>
      <c r="AF1204" s="7">
        <f t="shared" ca="1" si="25"/>
        <v>1297.296</v>
      </c>
      <c r="AG1204" s="2" t="s">
        <v>68</v>
      </c>
      <c r="AH1204" s="1"/>
      <c r="AI1204" s="1"/>
    </row>
    <row r="1205">
      <c r="A1205" s="2"/>
      <c r="B1205" s="2"/>
      <c r="C1205" s="3">
        <v>41498</v>
      </c>
      <c r="D1205" s="1"/>
      <c r="E1205" s="4" t="s">
        <v>51</v>
      </c>
      <c r="H1205" s="4" t="s">
        <v>51</v>
      </c>
      <c r="K1205" s="6">
        <v>0.25</v>
      </c>
      <c r="L1205" s="6">
        <v>0.25</v>
      </c>
      <c r="M1205" s="6">
        <v>2.9199999999999999</v>
      </c>
      <c r="N1205" s="7">
        <v>650</v>
      </c>
      <c r="P1205" s="1">
        <v>33</v>
      </c>
      <c r="Q1205" s="2" t="s">
        <v>53</v>
      </c>
      <c r="R1205" s="4" t="s">
        <v>51</v>
      </c>
      <c r="T1205" s="7">
        <v>446</v>
      </c>
      <c r="U1205" s="8">
        <v>0.28000000000000003</v>
      </c>
      <c r="W1205" s="7">
        <f>IF(R1205="","",(T1205*(1-U1205)*(1+AE1205))+V1205)</f>
        <v>417.45600000000002</v>
      </c>
      <c r="Z1205" s="9" t="str">
        <f>IF(S1205="","",(X1205*(1-Y1205)*(1+AE1205)))</f>
        <v/>
      </c>
      <c r="AA1205" s="64">
        <f>IF(Eingabe!G1205="x",libCalc!A1205,IF(Eingabe!H1205="x",libCalc!B1205,IF(Eingabe!I1205="x",libCalc!C1205,"")))</f>
        <v>0.0625</v>
      </c>
      <c r="AB1205" s="5">
        <f>IF(AA1205="","",AA1205*M1205)</f>
        <v>0.1825</v>
      </c>
      <c r="AC1205" s="10">
        <f>IF(AA1205="","",N1205*1000/(AA1205*1000000))</f>
        <v>10.4</v>
      </c>
      <c r="AD1205" s="11">
        <f>IF(AB1205="","",MAX(Z1205,W1205)/AB1205)</f>
        <v>2287.4301369863015</v>
      </c>
      <c r="AE1205" s="8">
        <f ca="1">IF(N1205="","",IF(LOOKUP(YEAR(C1205),Teuerung!$A$4:$A$29,Teuerung!$D$4:$D$29)="",0,LOOKUP(YEAR(C1205),Teuerung!$A$4:$A$29,Teuerung!$D$4:$D$29)))</f>
        <v>0.29999999999999999</v>
      </c>
      <c r="AF1205" s="7">
        <f t="shared" ca="1" si="25"/>
        <v>13776.048000000001</v>
      </c>
      <c r="AG1205" s="2" t="s">
        <v>68</v>
      </c>
      <c r="AH1205" s="1"/>
      <c r="AI1205" s="1"/>
    </row>
    <row r="1206">
      <c r="A1206" s="2"/>
      <c r="B1206" s="2"/>
      <c r="C1206" s="3">
        <v>41498</v>
      </c>
      <c r="D1206" s="1"/>
      <c r="E1206" s="4" t="s">
        <v>51</v>
      </c>
      <c r="H1206" s="4" t="s">
        <v>51</v>
      </c>
      <c r="K1206" s="6">
        <v>0.25</v>
      </c>
      <c r="L1206" s="6">
        <v>0.25</v>
      </c>
      <c r="M1206" s="6">
        <v>2.9199999999999999</v>
      </c>
      <c r="N1206" s="7">
        <v>770</v>
      </c>
      <c r="P1206" s="1">
        <v>2</v>
      </c>
      <c r="Q1206" s="2" t="s">
        <v>53</v>
      </c>
      <c r="R1206" s="4" t="s">
        <v>51</v>
      </c>
      <c r="T1206" s="7">
        <v>446</v>
      </c>
      <c r="U1206" s="8">
        <v>0.28000000000000003</v>
      </c>
      <c r="W1206" s="7">
        <f>IF(R1206="","",(T1206*(1-U1206)*(1+AE1206))+V1206)</f>
        <v>417.45600000000002</v>
      </c>
      <c r="Z1206" s="9" t="str">
        <f>IF(S1206="","",(X1206*(1-Y1206)*(1+AE1206)))</f>
        <v/>
      </c>
      <c r="AA1206" s="64">
        <f>IF(Eingabe!G1206="x",libCalc!A1206,IF(Eingabe!H1206="x",libCalc!B1206,IF(Eingabe!I1206="x",libCalc!C1206,"")))</f>
        <v>0.0625</v>
      </c>
      <c r="AB1206" s="5">
        <f>IF(AA1206="","",AA1206*M1206)</f>
        <v>0.1825</v>
      </c>
      <c r="AC1206" s="10">
        <f>IF(AA1206="","",N1206*1000/(AA1206*1000000))</f>
        <v>12.32</v>
      </c>
      <c r="AD1206" s="11">
        <f>IF(AB1206="","",MAX(Z1206,W1206)/AB1206)</f>
        <v>2287.4301369863015</v>
      </c>
      <c r="AE1206" s="8">
        <f ca="1">IF(N1206="","",IF(LOOKUP(YEAR(C1206),Teuerung!$A$4:$A$29,Teuerung!$D$4:$D$29)="",0,LOOKUP(YEAR(C1206),Teuerung!$A$4:$A$29,Teuerung!$D$4:$D$29)))</f>
        <v>0.29999999999999999</v>
      </c>
      <c r="AF1206" s="7">
        <f t="shared" ca="1" si="25"/>
        <v>834.91200000000003</v>
      </c>
      <c r="AG1206" s="2" t="s">
        <v>68</v>
      </c>
      <c r="AH1206" s="1"/>
      <c r="AI1206" s="1"/>
    </row>
    <row r="1207">
      <c r="A1207" s="2"/>
      <c r="B1207" s="2"/>
      <c r="C1207" s="3">
        <v>41575</v>
      </c>
      <c r="D1207" s="1"/>
      <c r="E1207" s="4" t="s">
        <v>51</v>
      </c>
      <c r="H1207" s="4" t="s">
        <v>51</v>
      </c>
      <c r="K1207" s="6">
        <v>0.20000000000000001</v>
      </c>
      <c r="L1207" s="6">
        <v>0.20000000000000001</v>
      </c>
      <c r="M1207" s="6">
        <v>2.5899999999999999</v>
      </c>
      <c r="N1207" s="7">
        <v>1280</v>
      </c>
      <c r="P1207" s="1">
        <v>1</v>
      </c>
      <c r="Q1207" s="2" t="s">
        <v>54</v>
      </c>
      <c r="R1207" s="4" t="s">
        <v>51</v>
      </c>
      <c r="T1207" s="7">
        <v>521</v>
      </c>
      <c r="U1207" s="8">
        <v>0.14000000000000001</v>
      </c>
      <c r="V1207" s="6">
        <v>19.5</v>
      </c>
      <c r="W1207" s="7">
        <f>IF(R1207="","",(T1207*(1-U1207)*(1+AE1207))+V1207)</f>
        <v>601.97800000000007</v>
      </c>
      <c r="Z1207" s="9" t="str">
        <f>IF(S1207="","",(X1207*(1-Y1207)*(1+AE1207)))</f>
        <v/>
      </c>
      <c r="AA1207" s="64">
        <f>IF(Eingabe!G1207="x",libCalc!A1207,IF(Eingabe!H1207="x",libCalc!B1207,IF(Eingabe!I1207="x",libCalc!C1207,"")))</f>
        <v>0.040000000000000008</v>
      </c>
      <c r="AB1207" s="5">
        <f>IF(AA1207="","",AA1207*M1207)</f>
        <v>0.10360000000000001</v>
      </c>
      <c r="AC1207" s="10">
        <f>IF(AA1207="","",N1207*1000/(AA1207*1000000))</f>
        <v>31.999999999999993</v>
      </c>
      <c r="AD1207" s="11">
        <f>IF(AB1207="","",MAX(Z1207,W1207)/AB1207)</f>
        <v>5810.598455598456</v>
      </c>
      <c r="AE1207" s="8">
        <f ca="1">IF(N1207="","",IF(LOOKUP(YEAR(C1207),Teuerung!$A$4:$A$29,Teuerung!$D$4:$D$29)="",0,LOOKUP(YEAR(C1207),Teuerung!$A$4:$A$29,Teuerung!$D$4:$D$29)))</f>
        <v>0.29999999999999999</v>
      </c>
      <c r="AF1207" s="7">
        <f t="shared" ca="1" si="25"/>
        <v>601.97800000000007</v>
      </c>
      <c r="AG1207" s="2"/>
      <c r="AH1207" s="1"/>
      <c r="AI1207" s="1"/>
    </row>
    <row r="1208">
      <c r="A1208" s="2"/>
      <c r="B1208" s="2"/>
      <c r="C1208" s="3">
        <v>41575</v>
      </c>
      <c r="D1208" s="1"/>
      <c r="E1208" s="4" t="s">
        <v>51</v>
      </c>
      <c r="H1208" s="4" t="s">
        <v>51</v>
      </c>
      <c r="K1208" s="6">
        <v>0.20000000000000001</v>
      </c>
      <c r="L1208" s="6">
        <v>0.20000000000000001</v>
      </c>
      <c r="M1208" s="6">
        <v>2.5899999999999999</v>
      </c>
      <c r="N1208" s="7">
        <v>1000</v>
      </c>
      <c r="P1208" s="1">
        <v>6</v>
      </c>
      <c r="Q1208" s="2" t="s">
        <v>54</v>
      </c>
      <c r="R1208" s="4" t="s">
        <v>51</v>
      </c>
      <c r="T1208" s="7">
        <v>359</v>
      </c>
      <c r="U1208" s="8">
        <v>0.14000000000000001</v>
      </c>
      <c r="V1208" s="6">
        <v>19.5</v>
      </c>
      <c r="W1208" s="7">
        <f>IF(R1208="","",(T1208*(1-U1208)*(1+AE1208))+V1208)</f>
        <v>420.86200000000002</v>
      </c>
      <c r="Z1208" s="9" t="str">
        <f>IF(S1208="","",(X1208*(1-Y1208)*(1+AE1208)))</f>
        <v/>
      </c>
      <c r="AA1208" s="64">
        <f>IF(Eingabe!G1208="x",libCalc!A1208,IF(Eingabe!H1208="x",libCalc!B1208,IF(Eingabe!I1208="x",libCalc!C1208,"")))</f>
        <v>0.040000000000000008</v>
      </c>
      <c r="AB1208" s="5">
        <f>IF(AA1208="","",AA1208*M1208)</f>
        <v>0.10360000000000001</v>
      </c>
      <c r="AC1208" s="10">
        <f>IF(AA1208="","",N1208*1000/(AA1208*1000000))</f>
        <v>24.999999999999996</v>
      </c>
      <c r="AD1208" s="11">
        <f>IF(AB1208="","",MAX(Z1208,W1208)/AB1208)</f>
        <v>4062.3745173745169</v>
      </c>
      <c r="AE1208" s="8">
        <f ca="1">IF(N1208="","",IF(LOOKUP(YEAR(C1208),Teuerung!$A$4:$A$29,Teuerung!$D$4:$D$29)="",0,LOOKUP(YEAR(C1208),Teuerung!$A$4:$A$29,Teuerung!$D$4:$D$29)))</f>
        <v>0.29999999999999999</v>
      </c>
      <c r="AF1208" s="7">
        <f t="shared" ca="1" si="25"/>
        <v>2525.172</v>
      </c>
      <c r="AG1208" s="2"/>
      <c r="AH1208" s="1"/>
      <c r="AI1208" s="1"/>
    </row>
    <row r="1209">
      <c r="A1209" s="2"/>
      <c r="B1209" s="2"/>
      <c r="C1209" s="3">
        <v>41575</v>
      </c>
      <c r="D1209" s="1"/>
      <c r="E1209" s="4" t="s">
        <v>51</v>
      </c>
      <c r="H1209" s="4" t="s">
        <v>51</v>
      </c>
      <c r="K1209" s="6">
        <v>0.20000000000000001</v>
      </c>
      <c r="L1209" s="6">
        <v>0.20000000000000001</v>
      </c>
      <c r="M1209" s="6">
        <v>2.5899999999999999</v>
      </c>
      <c r="N1209" s="7">
        <v>750</v>
      </c>
      <c r="P1209" s="1">
        <v>4</v>
      </c>
      <c r="Q1209" s="2" t="s">
        <v>54</v>
      </c>
      <c r="R1209" s="4" t="s">
        <v>51</v>
      </c>
      <c r="T1209" s="7">
        <v>358</v>
      </c>
      <c r="U1209" s="8">
        <v>0.14000000000000001</v>
      </c>
      <c r="V1209" s="6">
        <v>19.5</v>
      </c>
      <c r="W1209" s="7">
        <f>IF(R1209="","",(T1209*(1-U1209)*(1+AE1209))+V1209)</f>
        <v>419.74400000000003</v>
      </c>
      <c r="Z1209" s="9" t="str">
        <f>IF(S1209="","",(X1209*(1-Y1209)*(1+AE1209)))</f>
        <v/>
      </c>
      <c r="AA1209" s="64">
        <f>IF(Eingabe!G1209="x",libCalc!A1209,IF(Eingabe!H1209="x",libCalc!B1209,IF(Eingabe!I1209="x",libCalc!C1209,"")))</f>
        <v>0.040000000000000008</v>
      </c>
      <c r="AB1209" s="5">
        <f>IF(AA1209="","",AA1209*M1209)</f>
        <v>0.10360000000000001</v>
      </c>
      <c r="AC1209" s="10">
        <f>IF(AA1209="","",N1209*1000/(AA1209*1000000))</f>
        <v>18.749999999999996</v>
      </c>
      <c r="AD1209" s="11">
        <f>IF(AB1209="","",MAX(Z1209,W1209)/AB1209)</f>
        <v>4051.5830115830113</v>
      </c>
      <c r="AE1209" s="8">
        <f ca="1">IF(N1209="","",IF(LOOKUP(YEAR(C1209),Teuerung!$A$4:$A$29,Teuerung!$D$4:$D$29)="",0,LOOKUP(YEAR(C1209),Teuerung!$A$4:$A$29,Teuerung!$D$4:$D$29)))</f>
        <v>0.29999999999999999</v>
      </c>
      <c r="AF1209" s="7">
        <f t="shared" ca="1" si="25"/>
        <v>1678.9760000000001</v>
      </c>
      <c r="AG1209" s="2"/>
      <c r="AH1209" s="1"/>
      <c r="AI1209" s="1"/>
    </row>
    <row r="1210">
      <c r="A1210" s="2"/>
      <c r="B1210" s="2"/>
      <c r="C1210" s="3">
        <v>41575</v>
      </c>
      <c r="D1210" s="1"/>
      <c r="E1210" s="4" t="s">
        <v>51</v>
      </c>
      <c r="H1210" s="4" t="s">
        <v>51</v>
      </c>
      <c r="K1210" s="6">
        <v>0.20000000000000001</v>
      </c>
      <c r="L1210" s="6">
        <v>0.20000000000000001</v>
      </c>
      <c r="M1210" s="6">
        <v>2.5899999999999999</v>
      </c>
      <c r="N1210" s="7">
        <v>960</v>
      </c>
      <c r="P1210" s="1">
        <v>1</v>
      </c>
      <c r="Q1210" s="2" t="s">
        <v>54</v>
      </c>
      <c r="R1210" s="4" t="s">
        <v>51</v>
      </c>
      <c r="T1210" s="7">
        <v>438</v>
      </c>
      <c r="U1210" s="8">
        <v>0.14000000000000001</v>
      </c>
      <c r="V1210" s="6">
        <v>19.5</v>
      </c>
      <c r="W1210" s="7">
        <f>IF(R1210="","",(T1210*(1-U1210)*(1+AE1210))+V1210)</f>
        <v>509.18400000000003</v>
      </c>
      <c r="Z1210" s="9" t="str">
        <f>IF(S1210="","",(X1210*(1-Y1210)*(1+AE1210)))</f>
        <v/>
      </c>
      <c r="AA1210" s="64">
        <f>IF(Eingabe!G1210="x",libCalc!A1210,IF(Eingabe!H1210="x",libCalc!B1210,IF(Eingabe!I1210="x",libCalc!C1210,"")))</f>
        <v>0.040000000000000008</v>
      </c>
      <c r="AB1210" s="5">
        <f>IF(AA1210="","",AA1210*M1210)</f>
        <v>0.10360000000000001</v>
      </c>
      <c r="AC1210" s="10">
        <f>IF(AA1210="","",N1210*1000/(AA1210*1000000))</f>
        <v>23.999999999999996</v>
      </c>
      <c r="AD1210" s="11">
        <f>IF(AB1210="","",MAX(Z1210,W1210)/AB1210)</f>
        <v>4914.9034749034745</v>
      </c>
      <c r="AE1210" s="8">
        <f ca="1">IF(N1210="","",IF(LOOKUP(YEAR(C1210),Teuerung!$A$4:$A$29,Teuerung!$D$4:$D$29)="",0,LOOKUP(YEAR(C1210),Teuerung!$A$4:$A$29,Teuerung!$D$4:$D$29)))</f>
        <v>0.29999999999999999</v>
      </c>
      <c r="AF1210" s="7">
        <f t="shared" ca="1" si="25"/>
        <v>509.18400000000003</v>
      </c>
      <c r="AG1210" s="2"/>
      <c r="AH1210" s="1"/>
      <c r="AI1210" s="1"/>
    </row>
    <row r="1211">
      <c r="A1211" s="2"/>
      <c r="B1211" s="2"/>
      <c r="C1211" s="3">
        <v>41575</v>
      </c>
      <c r="D1211" s="1"/>
      <c r="E1211" s="4" t="s">
        <v>51</v>
      </c>
      <c r="H1211" s="4" t="s">
        <v>51</v>
      </c>
      <c r="K1211" s="6">
        <v>0.20000000000000001</v>
      </c>
      <c r="L1211" s="6">
        <v>0.20000000000000001</v>
      </c>
      <c r="M1211" s="6">
        <v>2.5899999999999999</v>
      </c>
      <c r="N1211" s="7">
        <v>750</v>
      </c>
      <c r="P1211" s="1">
        <v>6</v>
      </c>
      <c r="Q1211" s="2" t="s">
        <v>54</v>
      </c>
      <c r="R1211" s="4" t="s">
        <v>51</v>
      </c>
      <c r="T1211" s="7">
        <v>349</v>
      </c>
      <c r="U1211" s="8">
        <v>0.14000000000000001</v>
      </c>
      <c r="V1211" s="6">
        <v>19.5</v>
      </c>
      <c r="W1211" s="7">
        <f>IF(R1211="","",(T1211*(1-U1211)*(1+AE1211))+V1211)</f>
        <v>409.68200000000002</v>
      </c>
      <c r="Z1211" s="9" t="str">
        <f>IF(S1211="","",(X1211*(1-Y1211)*(1+AE1211)))</f>
        <v/>
      </c>
      <c r="AA1211" s="64">
        <f>IF(Eingabe!G1211="x",libCalc!A1211,IF(Eingabe!H1211="x",libCalc!B1211,IF(Eingabe!I1211="x",libCalc!C1211,"")))</f>
        <v>0.040000000000000008</v>
      </c>
      <c r="AB1211" s="5">
        <f>IF(AA1211="","",AA1211*M1211)</f>
        <v>0.10360000000000001</v>
      </c>
      <c r="AC1211" s="10">
        <f>IF(AA1211="","",N1211*1000/(AA1211*1000000))</f>
        <v>18.749999999999996</v>
      </c>
      <c r="AD1211" s="11">
        <f>IF(AB1211="","",MAX(Z1211,W1211)/AB1211)</f>
        <v>3954.4594594594591</v>
      </c>
      <c r="AE1211" s="8">
        <f ca="1">IF(N1211="","",IF(LOOKUP(YEAR(C1211),Teuerung!$A$4:$A$29,Teuerung!$D$4:$D$29)="",0,LOOKUP(YEAR(C1211),Teuerung!$A$4:$A$29,Teuerung!$D$4:$D$29)))</f>
        <v>0.29999999999999999</v>
      </c>
      <c r="AF1211" s="7">
        <f t="shared" ca="1" si="25"/>
        <v>2458.0920000000001</v>
      </c>
      <c r="AG1211" s="2"/>
      <c r="AH1211" s="1"/>
      <c r="AI1211" s="1"/>
    </row>
    <row r="1212">
      <c r="A1212" s="2"/>
      <c r="B1212" s="2"/>
      <c r="C1212" s="3">
        <v>41575</v>
      </c>
      <c r="D1212" s="1"/>
      <c r="E1212" s="4" t="s">
        <v>51</v>
      </c>
      <c r="H1212" s="4" t="s">
        <v>51</v>
      </c>
      <c r="K1212" s="6">
        <v>0.20000000000000001</v>
      </c>
      <c r="L1212" s="6">
        <v>0.20000000000000001</v>
      </c>
      <c r="M1212" s="6">
        <v>2.5899999999999999</v>
      </c>
      <c r="N1212" s="7">
        <v>640</v>
      </c>
      <c r="P1212" s="1">
        <v>7</v>
      </c>
      <c r="Q1212" s="2" t="s">
        <v>54</v>
      </c>
      <c r="R1212" s="4" t="s">
        <v>51</v>
      </c>
      <c r="T1212" s="7">
        <v>347</v>
      </c>
      <c r="U1212" s="8">
        <v>0.14000000000000001</v>
      </c>
      <c r="V1212" s="6">
        <v>19.5</v>
      </c>
      <c r="W1212" s="7">
        <f>IF(R1212="","",(T1212*(1-U1212)*(1+AE1212))+V1212)</f>
        <v>407.44600000000003</v>
      </c>
      <c r="Z1212" s="9" t="str">
        <f>IF(S1212="","",(X1212*(1-Y1212)*(1+AE1212)))</f>
        <v/>
      </c>
      <c r="AA1212" s="64">
        <f>IF(Eingabe!G1212="x",libCalc!A1212,IF(Eingabe!H1212="x",libCalc!B1212,IF(Eingabe!I1212="x",libCalc!C1212,"")))</f>
        <v>0.040000000000000008</v>
      </c>
      <c r="AB1212" s="5">
        <f>IF(AA1212="","",AA1212*M1212)</f>
        <v>0.10360000000000001</v>
      </c>
      <c r="AC1212" s="10">
        <f>IF(AA1212="","",N1212*1000/(AA1212*1000000))</f>
        <v>15.999999999999996</v>
      </c>
      <c r="AD1212" s="11">
        <f>IF(AB1212="","",MAX(Z1212,W1212)/AB1212)</f>
        <v>3932.8764478764479</v>
      </c>
      <c r="AE1212" s="8">
        <f ca="1">IF(N1212="","",IF(LOOKUP(YEAR(C1212),Teuerung!$A$4:$A$29,Teuerung!$D$4:$D$29)="",0,LOOKUP(YEAR(C1212),Teuerung!$A$4:$A$29,Teuerung!$D$4:$D$29)))</f>
        <v>0.29999999999999999</v>
      </c>
      <c r="AF1212" s="7">
        <f t="shared" ca="1" si="25"/>
        <v>2852.1220000000003</v>
      </c>
      <c r="AG1212" s="2"/>
      <c r="AH1212" s="1"/>
      <c r="AI1212" s="1"/>
    </row>
    <row r="1213">
      <c r="A1213" s="2"/>
      <c r="B1213" s="2"/>
      <c r="C1213" s="3">
        <v>41575</v>
      </c>
      <c r="D1213" s="1"/>
      <c r="E1213" s="4" t="s">
        <v>51</v>
      </c>
      <c r="H1213" s="4" t="s">
        <v>51</v>
      </c>
      <c r="K1213" s="6">
        <v>0.20000000000000001</v>
      </c>
      <c r="L1213" s="6">
        <v>0.20000000000000001</v>
      </c>
      <c r="M1213" s="6">
        <v>2.5899999999999999</v>
      </c>
      <c r="N1213" s="7">
        <v>320</v>
      </c>
      <c r="P1213" s="1">
        <v>7</v>
      </c>
      <c r="Q1213" s="2" t="s">
        <v>54</v>
      </c>
      <c r="R1213" s="4" t="s">
        <v>51</v>
      </c>
      <c r="T1213" s="7">
        <v>347</v>
      </c>
      <c r="U1213" s="8">
        <v>0.14000000000000001</v>
      </c>
      <c r="V1213" s="6">
        <v>19.5</v>
      </c>
      <c r="W1213" s="7">
        <f>IF(R1213="","",(T1213*(1-U1213)*(1+AE1213))+V1213)</f>
        <v>407.44600000000003</v>
      </c>
      <c r="Z1213" s="9" t="str">
        <f>IF(S1213="","",(X1213*(1-Y1213)*(1+AE1213)))</f>
        <v/>
      </c>
      <c r="AA1213" s="64">
        <f>IF(Eingabe!G1213="x",libCalc!A1213,IF(Eingabe!H1213="x",libCalc!B1213,IF(Eingabe!I1213="x",libCalc!C1213,"")))</f>
        <v>0.040000000000000008</v>
      </c>
      <c r="AB1213" s="5">
        <f>IF(AA1213="","",AA1213*M1213)</f>
        <v>0.10360000000000001</v>
      </c>
      <c r="AC1213" s="10">
        <f>IF(AA1213="","",N1213*1000/(AA1213*1000000))</f>
        <v>7.9999999999999982</v>
      </c>
      <c r="AD1213" s="11">
        <f>IF(AB1213="","",MAX(Z1213,W1213)/AB1213)</f>
        <v>3932.8764478764479</v>
      </c>
      <c r="AE1213" s="8">
        <f ca="1">IF(N1213="","",IF(LOOKUP(YEAR(C1213),Teuerung!$A$4:$A$29,Teuerung!$D$4:$D$29)="",0,LOOKUP(YEAR(C1213),Teuerung!$A$4:$A$29,Teuerung!$D$4:$D$29)))</f>
        <v>0.29999999999999999</v>
      </c>
      <c r="AF1213" s="7">
        <f t="shared" ca="1" si="25"/>
        <v>2852.1220000000003</v>
      </c>
      <c r="AG1213" s="2"/>
      <c r="AH1213" s="1"/>
      <c r="AI1213" s="1"/>
    </row>
    <row r="1214">
      <c r="A1214" s="2"/>
      <c r="B1214" s="2"/>
      <c r="C1214" s="3">
        <v>41670</v>
      </c>
      <c r="D1214" s="1"/>
      <c r="E1214" s="4" t="s">
        <v>51</v>
      </c>
      <c r="I1214" s="4" t="s">
        <v>51</v>
      </c>
      <c r="K1214" s="6">
        <v>0.40000000000000002</v>
      </c>
      <c r="L1214" s="6">
        <v>0.90000000000000002</v>
      </c>
      <c r="M1214" s="6">
        <v>2.7000000000000002</v>
      </c>
      <c r="N1214" s="7">
        <v>10500</v>
      </c>
      <c r="P1214" s="1">
        <v>1</v>
      </c>
      <c r="Q1214" s="2" t="s">
        <v>53</v>
      </c>
      <c r="R1214" s="4" t="s">
        <v>51</v>
      </c>
      <c r="T1214" s="7">
        <v>1291.46</v>
      </c>
      <c r="U1214" s="8">
        <v>0</v>
      </c>
      <c r="W1214" s="7">
        <f>IF(R1214="","",(T1214*(1-U1214)*(1+AE1214))+V1214)</f>
        <v>1678.8980000000001</v>
      </c>
      <c r="Z1214" s="9" t="str">
        <f>IF(S1214="","",(X1214*(1-Y1214)*(1+AE1214)))</f>
        <v/>
      </c>
      <c r="AA1214" s="64">
        <f>IF(Eingabe!G1214="x",libCalc!A1214,IF(Eingabe!H1214="x",libCalc!B1214,IF(Eingabe!I1214="x",libCalc!C1214,"")))</f>
        <v>0.36000000000000004</v>
      </c>
      <c r="AB1214" s="5">
        <f>IF(AA1214="","",AA1214*M1214)</f>
        <v>0.9720000000000002</v>
      </c>
      <c r="AC1214" s="10">
        <f>IF(AA1214="","",N1214*1000/(AA1214*1000000))</f>
        <v>29.166666666666661</v>
      </c>
      <c r="AD1214" s="11">
        <f>IF(AB1214="","",MAX(Z1214,W1214)/AB1214)</f>
        <v>1727.2613168724279</v>
      </c>
      <c r="AE1214" s="8">
        <f ca="1">IF(N1214="","",IF(LOOKUP(YEAR(C1214),Teuerung!$A$4:$A$29,Teuerung!$D$4:$D$29)="",0,LOOKUP(YEAR(C1214),Teuerung!$A$4:$A$29,Teuerung!$D$4:$D$29)))</f>
        <v>0.29999999999999999</v>
      </c>
      <c r="AF1214" s="7">
        <f t="shared" ca="1" si="25"/>
        <v>1678.8980000000001</v>
      </c>
      <c r="AG1214" s="2"/>
      <c r="AH1214" s="1"/>
      <c r="AI1214" s="1"/>
    </row>
    <row r="1215">
      <c r="A1215" s="2"/>
      <c r="B1215" s="2"/>
      <c r="C1215" s="3">
        <v>41670</v>
      </c>
      <c r="D1215" s="1"/>
      <c r="E1215" s="4" t="s">
        <v>51</v>
      </c>
      <c r="I1215" s="4" t="s">
        <v>51</v>
      </c>
      <c r="K1215" s="6">
        <v>0.40000000000000002</v>
      </c>
      <c r="L1215" s="6">
        <v>0.90000000000000002</v>
      </c>
      <c r="M1215" s="6">
        <v>2.7000000000000002</v>
      </c>
      <c r="N1215" s="7">
        <v>10500</v>
      </c>
      <c r="P1215" s="1">
        <v>1</v>
      </c>
      <c r="Q1215" s="2" t="s">
        <v>53</v>
      </c>
      <c r="R1215" s="4" t="s">
        <v>51</v>
      </c>
      <c r="T1215" s="7">
        <v>1291.46</v>
      </c>
      <c r="U1215" s="8">
        <v>0</v>
      </c>
      <c r="W1215" s="7">
        <f>IF(R1215="","",(T1215*(1-U1215)*(1+AE1215))+V1215)</f>
        <v>1678.8980000000001</v>
      </c>
      <c r="Z1215" s="9" t="str">
        <f>IF(S1215="","",(X1215*(1-Y1215)*(1+AE1215)))</f>
        <v/>
      </c>
      <c r="AA1215" s="64">
        <f>IF(Eingabe!G1215="x",libCalc!A1215,IF(Eingabe!H1215="x",libCalc!B1215,IF(Eingabe!I1215="x",libCalc!C1215,"")))</f>
        <v>0.36000000000000004</v>
      </c>
      <c r="AB1215" s="5">
        <f>IF(AA1215="","",AA1215*M1215)</f>
        <v>0.9720000000000002</v>
      </c>
      <c r="AC1215" s="10">
        <f>IF(AA1215="","",N1215*1000/(AA1215*1000000))</f>
        <v>29.166666666666661</v>
      </c>
      <c r="AD1215" s="11">
        <f>IF(AB1215="","",MAX(Z1215,W1215)/AB1215)</f>
        <v>1727.2613168724279</v>
      </c>
      <c r="AE1215" s="8">
        <f ca="1">IF(N1215="","",IF(LOOKUP(YEAR(C1215),Teuerung!$A$4:$A$29,Teuerung!$D$4:$D$29)="",0,LOOKUP(YEAR(C1215),Teuerung!$A$4:$A$29,Teuerung!$D$4:$D$29)))</f>
        <v>0.29999999999999999</v>
      </c>
      <c r="AF1215" s="7">
        <f t="shared" ca="1" si="25"/>
        <v>1678.8980000000001</v>
      </c>
      <c r="AG1215" s="2"/>
      <c r="AH1215" s="1"/>
      <c r="AI1215" s="1"/>
    </row>
    <row r="1216">
      <c r="A1216" s="2"/>
      <c r="B1216" s="2"/>
      <c r="C1216" s="3">
        <v>41670</v>
      </c>
      <c r="D1216" s="1"/>
      <c r="E1216" s="4" t="s">
        <v>51</v>
      </c>
      <c r="I1216" s="4" t="s">
        <v>51</v>
      </c>
      <c r="K1216" s="6">
        <v>0.40000000000000002</v>
      </c>
      <c r="L1216" s="6">
        <v>0.90000000000000002</v>
      </c>
      <c r="M1216" s="6">
        <v>2.7000000000000002</v>
      </c>
      <c r="N1216" s="7">
        <v>16500</v>
      </c>
      <c r="P1216" s="1">
        <v>14</v>
      </c>
      <c r="Q1216" s="2" t="s">
        <v>53</v>
      </c>
      <c r="R1216" s="4" t="s">
        <v>51</v>
      </c>
      <c r="T1216" s="7">
        <v>2232.6199999999999</v>
      </c>
      <c r="U1216" s="8">
        <v>0</v>
      </c>
      <c r="W1216" s="7">
        <f>IF(R1216="","",(T1216*(1-U1216)*(1+AE1216))+V1216)</f>
        <v>2902.4059999999999</v>
      </c>
      <c r="Z1216" s="9" t="str">
        <f>IF(S1216="","",(X1216*(1-Y1216)*(1+AE1216)))</f>
        <v/>
      </c>
      <c r="AA1216" s="64">
        <f>IF(Eingabe!G1216="x",libCalc!A1216,IF(Eingabe!H1216="x",libCalc!B1216,IF(Eingabe!I1216="x",libCalc!C1216,"")))</f>
        <v>0.36000000000000004</v>
      </c>
      <c r="AB1216" s="5">
        <f>IF(AA1216="","",AA1216*M1216)</f>
        <v>0.9720000000000002</v>
      </c>
      <c r="AC1216" s="10">
        <f>IF(AA1216="","",N1216*1000/(AA1216*1000000))</f>
        <v>45.833333333333329</v>
      </c>
      <c r="AD1216" s="11">
        <f>IF(AB1216="","",MAX(Z1216,W1216)/AB1216)</f>
        <v>2986.0144032921803</v>
      </c>
      <c r="AE1216" s="8">
        <f ca="1">IF(N1216="","",IF(LOOKUP(YEAR(C1216),Teuerung!$A$4:$A$29,Teuerung!$D$4:$D$29)="",0,LOOKUP(YEAR(C1216),Teuerung!$A$4:$A$29,Teuerung!$D$4:$D$29)))</f>
        <v>0.29999999999999999</v>
      </c>
      <c r="AF1216" s="7">
        <f t="shared" ca="1" si="25"/>
        <v>40633.684000000001</v>
      </c>
      <c r="AG1216" s="2"/>
      <c r="AH1216" s="1"/>
      <c r="AI1216" s="1"/>
    </row>
    <row r="1217">
      <c r="A1217" s="2"/>
      <c r="B1217" s="2"/>
      <c r="C1217" s="3">
        <v>41670</v>
      </c>
      <c r="D1217" s="1"/>
      <c r="E1217" s="4" t="s">
        <v>51</v>
      </c>
      <c r="H1217" s="4" t="s">
        <v>51</v>
      </c>
      <c r="K1217" s="6">
        <v>0.59999999999999998</v>
      </c>
      <c r="L1217" s="6">
        <v>0.59999999999999998</v>
      </c>
      <c r="M1217" s="6">
        <v>2.8700000000000001</v>
      </c>
      <c r="N1217" s="7">
        <v>17500</v>
      </c>
      <c r="P1217" s="1">
        <v>8</v>
      </c>
      <c r="Q1217" s="2" t="s">
        <v>53</v>
      </c>
      <c r="R1217" s="4" t="s">
        <v>51</v>
      </c>
      <c r="T1217" s="7">
        <v>1853.8</v>
      </c>
      <c r="U1217" s="8">
        <v>0</v>
      </c>
      <c r="W1217" s="7">
        <f>IF(R1217="","",(T1217*(1-U1217)*(1+AE1217))+V1217)</f>
        <v>2409.9400000000001</v>
      </c>
      <c r="Z1217" s="9" t="str">
        <f>IF(S1217="","",(X1217*(1-Y1217)*(1+AE1217)))</f>
        <v/>
      </c>
      <c r="AA1217" s="64">
        <f>IF(Eingabe!G1217="x",libCalc!A1217,IF(Eingabe!H1217="x",libCalc!B1217,IF(Eingabe!I1217="x",libCalc!C1217,"")))</f>
        <v>0.35999999999999999</v>
      </c>
      <c r="AB1217" s="5">
        <f>IF(AA1217="","",AA1217*M1217)</f>
        <v>1.0331999999999999</v>
      </c>
      <c r="AC1217" s="10">
        <f>IF(AA1217="","",N1217*1000/(AA1217*1000000))</f>
        <v>48.611111111111114</v>
      </c>
      <c r="AD1217" s="11">
        <f>IF(AB1217="","",MAX(Z1217,W1217)/AB1217)</f>
        <v>2332.5009678668216</v>
      </c>
      <c r="AE1217" s="8">
        <f ca="1">IF(N1217="","",IF(LOOKUP(YEAR(C1217),Teuerung!$A$4:$A$29,Teuerung!$D$4:$D$29)="",0,LOOKUP(YEAR(C1217),Teuerung!$A$4:$A$29,Teuerung!$D$4:$D$29)))</f>
        <v>0.29999999999999999</v>
      </c>
      <c r="AF1217" s="7">
        <f t="shared" ca="1" si="25"/>
        <v>19279.52</v>
      </c>
      <c r="AG1217" s="2"/>
      <c r="AH1217" s="1"/>
      <c r="AI1217" s="1"/>
    </row>
    <row r="1218">
      <c r="A1218" s="2"/>
      <c r="B1218" s="2"/>
      <c r="C1218" s="3">
        <v>41670</v>
      </c>
      <c r="D1218" s="1"/>
      <c r="E1218" s="4" t="s">
        <v>51</v>
      </c>
      <c r="H1218" s="4" t="s">
        <v>51</v>
      </c>
      <c r="K1218" s="6">
        <v>0.5</v>
      </c>
      <c r="L1218" s="6">
        <v>0.5</v>
      </c>
      <c r="M1218" s="6">
        <v>6.4699999999999998</v>
      </c>
      <c r="N1218" s="7">
        <v>8500</v>
      </c>
      <c r="P1218" s="1">
        <v>10</v>
      </c>
      <c r="Q1218" s="2" t="s">
        <v>53</v>
      </c>
      <c r="R1218" s="4" t="s">
        <v>51</v>
      </c>
      <c r="T1218" s="7">
        <v>1962.3</v>
      </c>
      <c r="U1218" s="8">
        <v>0</v>
      </c>
      <c r="W1218" s="7">
        <f>IF(R1218="","",(T1218*(1-U1218)*(1+AE1218))+V1218)</f>
        <v>2550.9900000000002</v>
      </c>
      <c r="Z1218" s="9" t="str">
        <f>IF(S1218="","",(X1218*(1-Y1218)*(1+AE1218)))</f>
        <v/>
      </c>
      <c r="AA1218" s="64">
        <f>IF(Eingabe!G1218="x",libCalc!A1218,IF(Eingabe!H1218="x",libCalc!B1218,IF(Eingabe!I1218="x",libCalc!C1218,"")))</f>
        <v>0.25</v>
      </c>
      <c r="AB1218" s="5">
        <f>IF(AA1218="","",AA1218*M1218)</f>
        <v>1.6174999999999999</v>
      </c>
      <c r="AC1218" s="10">
        <f>IF(AA1218="","",N1218*1000/(AA1218*1000000))</f>
        <v>34</v>
      </c>
      <c r="AD1218" s="11">
        <f>IF(AB1218="","",MAX(Z1218,W1218)/AB1218)</f>
        <v>1577.1190108191656</v>
      </c>
      <c r="AE1218" s="8">
        <f ca="1">IF(N1218="","",IF(LOOKUP(YEAR(C1218),Teuerung!$A$4:$A$29,Teuerung!$D$4:$D$29)="",0,LOOKUP(YEAR(C1218),Teuerung!$A$4:$A$29,Teuerung!$D$4:$D$29)))</f>
        <v>0.29999999999999999</v>
      </c>
      <c r="AF1218" s="7">
        <f t="shared" ca="1" si="25"/>
        <v>25509.900000000001</v>
      </c>
      <c r="AG1218" s="2"/>
      <c r="AH1218" s="1"/>
      <c r="AI1218" s="1"/>
    </row>
    <row r="1219">
      <c r="A1219" s="2"/>
      <c r="B1219" s="2"/>
      <c r="C1219" s="3">
        <v>41670</v>
      </c>
      <c r="D1219" s="1"/>
      <c r="E1219" s="4" t="s">
        <v>51</v>
      </c>
      <c r="H1219" s="4" t="s">
        <v>51</v>
      </c>
      <c r="K1219" s="6">
        <v>0.59999999999999998</v>
      </c>
      <c r="L1219" s="6">
        <v>0.59999999999999998</v>
      </c>
      <c r="M1219" s="6">
        <v>6.4699999999999998</v>
      </c>
      <c r="N1219" s="7">
        <v>14000</v>
      </c>
      <c r="P1219" s="1">
        <v>8</v>
      </c>
      <c r="Q1219" s="2" t="s">
        <v>53</v>
      </c>
      <c r="R1219" s="4" t="s">
        <v>51</v>
      </c>
      <c r="T1219" s="7">
        <v>2680.2600000000002</v>
      </c>
      <c r="U1219" s="8">
        <v>0</v>
      </c>
      <c r="W1219" s="7">
        <f>IF(R1219="","",(T1219*(1-U1219)*(1+AE1219))+V1219)</f>
        <v>3484.3380000000002</v>
      </c>
      <c r="Z1219" s="9" t="str">
        <f>IF(S1219="","",(X1219*(1-Y1219)*(1+AE1219)))</f>
        <v/>
      </c>
      <c r="AA1219" s="64">
        <f>IF(Eingabe!G1219="x",libCalc!A1219,IF(Eingabe!H1219="x",libCalc!B1219,IF(Eingabe!I1219="x",libCalc!C1219,"")))</f>
        <v>0.35999999999999999</v>
      </c>
      <c r="AB1219" s="5">
        <f>IF(AA1219="","",AA1219*M1219)</f>
        <v>2.3291999999999997</v>
      </c>
      <c r="AC1219" s="10">
        <f>IF(AA1219="","",N1219*1000/(AA1219*1000000))</f>
        <v>38.888888888888886</v>
      </c>
      <c r="AD1219" s="11">
        <f>IF(AB1219="","",MAX(Z1219,W1219)/AB1219)</f>
        <v>1495.9376609994852</v>
      </c>
      <c r="AE1219" s="8">
        <f ca="1">IF(N1219="","",IF(LOOKUP(YEAR(C1219),Teuerung!$A$4:$A$29,Teuerung!$D$4:$D$29)="",0,LOOKUP(YEAR(C1219),Teuerung!$A$4:$A$29,Teuerung!$D$4:$D$29)))</f>
        <v>0.29999999999999999</v>
      </c>
      <c r="AF1219" s="7">
        <f t="shared" ca="1" si="25"/>
        <v>27874.704000000002</v>
      </c>
      <c r="AG1219" s="2"/>
      <c r="AH1219" s="1"/>
      <c r="AI1219" s="1"/>
    </row>
    <row r="1220">
      <c r="A1220" s="2"/>
      <c r="B1220" s="2"/>
      <c r="C1220" s="3">
        <v>41670</v>
      </c>
      <c r="D1220" s="1"/>
      <c r="E1220" s="4" t="s">
        <v>51</v>
      </c>
      <c r="H1220" s="4" t="s">
        <v>51</v>
      </c>
      <c r="K1220" s="6">
        <v>0.59999999999999998</v>
      </c>
      <c r="L1220" s="6">
        <v>0.59999999999999998</v>
      </c>
      <c r="M1220" s="6">
        <v>7.1200000000000001</v>
      </c>
      <c r="N1220" s="7">
        <v>13000</v>
      </c>
      <c r="P1220" s="1">
        <v>10</v>
      </c>
      <c r="Q1220" s="2" t="s">
        <v>53</v>
      </c>
      <c r="R1220" s="4" t="s">
        <v>51</v>
      </c>
      <c r="T1220" s="7">
        <v>2778.2199999999998</v>
      </c>
      <c r="U1220" s="8">
        <v>0</v>
      </c>
      <c r="W1220" s="7">
        <f>IF(R1220="","",(T1220*(1-U1220)*(1+AE1220))+V1220)</f>
        <v>3611.6859999999997</v>
      </c>
      <c r="Z1220" s="9" t="str">
        <f>IF(S1220="","",(X1220*(1-Y1220)*(1+AE1220)))</f>
        <v/>
      </c>
      <c r="AA1220" s="64">
        <f>IF(Eingabe!G1220="x",libCalc!A1220,IF(Eingabe!H1220="x",libCalc!B1220,IF(Eingabe!I1220="x",libCalc!C1220,"")))</f>
        <v>0.35999999999999999</v>
      </c>
      <c r="AB1220" s="5">
        <f>IF(AA1220="","",AA1220*M1220)</f>
        <v>2.5632000000000001</v>
      </c>
      <c r="AC1220" s="10">
        <f>IF(AA1220="","",N1220*1000/(AA1220*1000000))</f>
        <v>36.111111111111114</v>
      </c>
      <c r="AD1220" s="11">
        <f>IF(AB1220="","",MAX(Z1220,W1220)/AB1220)</f>
        <v>1409.053526841448</v>
      </c>
      <c r="AE1220" s="8">
        <f ca="1">IF(N1220="","",IF(LOOKUP(YEAR(C1220),Teuerung!$A$4:$A$29,Teuerung!$D$4:$D$29)="",0,LOOKUP(YEAR(C1220),Teuerung!$A$4:$A$29,Teuerung!$D$4:$D$29)))</f>
        <v>0.29999999999999999</v>
      </c>
      <c r="AF1220" s="7">
        <f t="shared" ca="1" si="25"/>
        <v>36116.860000000001</v>
      </c>
      <c r="AG1220" s="2"/>
      <c r="AH1220" s="1"/>
      <c r="AI1220" s="1"/>
    </row>
    <row r="1221">
      <c r="A1221" s="2"/>
      <c r="B1221" s="2"/>
      <c r="C1221" s="3">
        <v>41670</v>
      </c>
      <c r="D1221" s="1"/>
      <c r="E1221" s="4" t="s">
        <v>51</v>
      </c>
      <c r="H1221" s="4" t="s">
        <v>51</v>
      </c>
      <c r="K1221" s="6">
        <v>0.59999999999999998</v>
      </c>
      <c r="L1221" s="6">
        <v>0.59999999999999998</v>
      </c>
      <c r="M1221" s="6">
        <v>6.7199999999999998</v>
      </c>
      <c r="N1221" s="7">
        <v>10000</v>
      </c>
      <c r="P1221" s="1">
        <v>6</v>
      </c>
      <c r="Q1221" s="2" t="s">
        <v>53</v>
      </c>
      <c r="R1221" s="4" t="s">
        <v>51</v>
      </c>
      <c r="T1221" s="7">
        <v>2317.5599999999999</v>
      </c>
      <c r="U1221" s="8">
        <v>0</v>
      </c>
      <c r="W1221" s="7">
        <f>IF(R1221="","",(T1221*(1-U1221)*(1+AE1221))+V1221)</f>
        <v>3012.828</v>
      </c>
      <c r="Z1221" s="9" t="str">
        <f>IF(S1221="","",(X1221*(1-Y1221)*(1+AE1221)))</f>
        <v/>
      </c>
      <c r="AA1221" s="64">
        <f>IF(Eingabe!G1221="x",libCalc!A1221,IF(Eingabe!H1221="x",libCalc!B1221,IF(Eingabe!I1221="x",libCalc!C1221,"")))</f>
        <v>0.35999999999999999</v>
      </c>
      <c r="AB1221" s="5">
        <f>IF(AA1221="","",AA1221*M1221)</f>
        <v>2.4192</v>
      </c>
      <c r="AC1221" s="10">
        <f>IF(AA1221="","",N1221*1000/(AA1221*1000000))</f>
        <v>27.777777777777779</v>
      </c>
      <c r="AD1221" s="11">
        <f>IF(AB1221="","",MAX(Z1221,W1221)/AB1221)</f>
        <v>1245.3819444444443</v>
      </c>
      <c r="AE1221" s="8">
        <f ca="1">IF(N1221="","",IF(LOOKUP(YEAR(C1221),Teuerung!$A$4:$A$29,Teuerung!$D$4:$D$29)="",0,LOOKUP(YEAR(C1221),Teuerung!$A$4:$A$29,Teuerung!$D$4:$D$29)))</f>
        <v>0.29999999999999999</v>
      </c>
      <c r="AF1221" s="7">
        <f t="shared" ca="1" si="25"/>
        <v>18076.968000000001</v>
      </c>
      <c r="AG1221" s="2"/>
      <c r="AH1221" s="1"/>
      <c r="AI1221" s="1"/>
    </row>
    <row r="1222">
      <c r="A1222" s="2"/>
      <c r="B1222" s="2"/>
      <c r="C1222" s="3">
        <v>41670</v>
      </c>
      <c r="D1222" s="1"/>
      <c r="E1222" s="4" t="s">
        <v>51</v>
      </c>
      <c r="H1222" s="4" t="s">
        <v>51</v>
      </c>
      <c r="K1222" s="6">
        <v>0.5</v>
      </c>
      <c r="L1222" s="6">
        <v>0.5</v>
      </c>
      <c r="M1222" s="6">
        <v>2.8799999999999999</v>
      </c>
      <c r="N1222" s="7">
        <v>8000</v>
      </c>
      <c r="P1222" s="1">
        <v>19</v>
      </c>
      <c r="Q1222" s="2" t="s">
        <v>53</v>
      </c>
      <c r="R1222" s="4" t="s">
        <v>51</v>
      </c>
      <c r="T1222" s="7">
        <v>1013.7</v>
      </c>
      <c r="U1222" s="8">
        <v>0</v>
      </c>
      <c r="W1222" s="7">
        <f>IF(R1222="","",(T1222*(1-U1222)*(1+AE1222))+V1222)</f>
        <v>1317.8100000000002</v>
      </c>
      <c r="Z1222" s="9" t="str">
        <f>IF(S1222="","",(X1222*(1-Y1222)*(1+AE1222)))</f>
        <v/>
      </c>
      <c r="AA1222" s="64">
        <f>IF(Eingabe!G1222="x",libCalc!A1222,IF(Eingabe!H1222="x",libCalc!B1222,IF(Eingabe!I1222="x",libCalc!C1222,"")))</f>
        <v>0.25</v>
      </c>
      <c r="AB1222" s="5">
        <f>IF(AA1222="","",AA1222*M1222)</f>
        <v>0.71999999999999997</v>
      </c>
      <c r="AC1222" s="10">
        <f>IF(AA1222="","",N1222*1000/(AA1222*1000000))</f>
        <v>32</v>
      </c>
      <c r="AD1222" s="11">
        <f>IF(AB1222="","",MAX(Z1222,W1222)/AB1222)</f>
        <v>1830.291666666667</v>
      </c>
      <c r="AE1222" s="8">
        <f ca="1">IF(N1222="","",IF(LOOKUP(YEAR(C1222),Teuerung!$A$4:$A$29,Teuerung!$D$4:$D$29)="",0,LOOKUP(YEAR(C1222),Teuerung!$A$4:$A$29,Teuerung!$D$4:$D$29)))</f>
        <v>0.29999999999999999</v>
      </c>
      <c r="AF1222" s="7">
        <f t="shared" ca="1" si="25"/>
        <v>25038.390000000003</v>
      </c>
      <c r="AG1222" s="2"/>
      <c r="AH1222" s="1"/>
      <c r="AI1222" s="1"/>
    </row>
    <row r="1223">
      <c r="A1223" s="2"/>
      <c r="B1223" s="2"/>
      <c r="C1223" s="3">
        <v>41670</v>
      </c>
      <c r="D1223" s="1"/>
      <c r="E1223" s="4" t="s">
        <v>51</v>
      </c>
      <c r="H1223" s="4" t="s">
        <v>51</v>
      </c>
      <c r="K1223" s="6">
        <v>0.5</v>
      </c>
      <c r="L1223" s="6">
        <v>0.5</v>
      </c>
      <c r="M1223" s="6">
        <v>2.8799999999999999</v>
      </c>
      <c r="N1223" s="7">
        <v>4000</v>
      </c>
      <c r="P1223" s="1">
        <v>2</v>
      </c>
      <c r="Q1223" s="2" t="s">
        <v>53</v>
      </c>
      <c r="R1223" s="4" t="s">
        <v>51</v>
      </c>
      <c r="T1223" s="7">
        <v>1013.7</v>
      </c>
      <c r="U1223" s="8">
        <v>0</v>
      </c>
      <c r="W1223" s="7">
        <f>IF(R1223="","",(T1223*(1-U1223)*(1+AE1223))+V1223)</f>
        <v>1317.8100000000002</v>
      </c>
      <c r="Z1223" s="9" t="str">
        <f>IF(S1223="","",(X1223*(1-Y1223)*(1+AE1223)))</f>
        <v/>
      </c>
      <c r="AA1223" s="64">
        <f>IF(Eingabe!G1223="x",libCalc!A1223,IF(Eingabe!H1223="x",libCalc!B1223,IF(Eingabe!I1223="x",libCalc!C1223,"")))</f>
        <v>0.25</v>
      </c>
      <c r="AB1223" s="5">
        <f>IF(AA1223="","",AA1223*M1223)</f>
        <v>0.71999999999999997</v>
      </c>
      <c r="AC1223" s="10">
        <f>IF(AA1223="","",N1223*1000/(AA1223*1000000))</f>
        <v>16</v>
      </c>
      <c r="AD1223" s="11">
        <f>IF(AB1223="","",MAX(Z1223,W1223)/AB1223)</f>
        <v>1830.291666666667</v>
      </c>
      <c r="AE1223" s="8">
        <f ca="1">IF(N1223="","",IF(LOOKUP(YEAR(C1223),Teuerung!$A$4:$A$29,Teuerung!$D$4:$D$29)="",0,LOOKUP(YEAR(C1223),Teuerung!$A$4:$A$29,Teuerung!$D$4:$D$29)))</f>
        <v>0.29999999999999999</v>
      </c>
      <c r="AF1223" s="7">
        <f t="shared" ca="1" si="25"/>
        <v>2635.6200000000003</v>
      </c>
      <c r="AG1223" s="2"/>
      <c r="AH1223" s="1"/>
      <c r="AI1223" s="1"/>
    </row>
    <row r="1224">
      <c r="A1224" s="2"/>
      <c r="B1224" s="2"/>
      <c r="C1224" s="3">
        <v>41670</v>
      </c>
      <c r="D1224" s="1"/>
      <c r="E1224" s="4" t="s">
        <v>51</v>
      </c>
      <c r="H1224" s="4" t="s">
        <v>51</v>
      </c>
      <c r="K1224" s="6">
        <v>0.5</v>
      </c>
      <c r="L1224" s="6">
        <v>0.5</v>
      </c>
      <c r="M1224" s="6">
        <v>2.8799999999999999</v>
      </c>
      <c r="N1224" s="7">
        <v>6000</v>
      </c>
      <c r="P1224" s="1">
        <v>2</v>
      </c>
      <c r="Q1224" s="2" t="s">
        <v>53</v>
      </c>
      <c r="R1224" s="4" t="s">
        <v>51</v>
      </c>
      <c r="T1224" s="7">
        <v>1013.7</v>
      </c>
      <c r="U1224" s="8">
        <v>0</v>
      </c>
      <c r="W1224" s="7">
        <f>IF(R1224="","",(T1224*(1-U1224)*(1+AE1224))+V1224)</f>
        <v>1317.8100000000002</v>
      </c>
      <c r="Z1224" s="9" t="str">
        <f>IF(S1224="","",(X1224*(1-Y1224)*(1+AE1224)))</f>
        <v/>
      </c>
      <c r="AA1224" s="64">
        <f>IF(Eingabe!G1224="x",libCalc!A1224,IF(Eingabe!H1224="x",libCalc!B1224,IF(Eingabe!I1224="x",libCalc!C1224,"")))</f>
        <v>0.25</v>
      </c>
      <c r="AB1224" s="5">
        <f>IF(AA1224="","",AA1224*M1224)</f>
        <v>0.71999999999999997</v>
      </c>
      <c r="AC1224" s="10">
        <f>IF(AA1224="","",N1224*1000/(AA1224*1000000))</f>
        <v>24</v>
      </c>
      <c r="AD1224" s="11">
        <f>IF(AB1224="","",MAX(Z1224,W1224)/AB1224)</f>
        <v>1830.291666666667</v>
      </c>
      <c r="AE1224" s="8">
        <f ca="1">IF(N1224="","",IF(LOOKUP(YEAR(C1224),Teuerung!$A$4:$A$29,Teuerung!$D$4:$D$29)="",0,LOOKUP(YEAR(C1224),Teuerung!$A$4:$A$29,Teuerung!$D$4:$D$29)))</f>
        <v>0.29999999999999999</v>
      </c>
      <c r="AF1224" s="7">
        <f t="shared" ca="1" si="25"/>
        <v>2635.6200000000003</v>
      </c>
      <c r="AG1224" s="2"/>
      <c r="AH1224" s="1"/>
      <c r="AI1224" s="1"/>
    </row>
    <row r="1225">
      <c r="A1225" s="2"/>
      <c r="B1225" s="2"/>
      <c r="C1225" s="3">
        <v>41670</v>
      </c>
      <c r="D1225" s="1"/>
      <c r="E1225" s="4" t="s">
        <v>51</v>
      </c>
      <c r="H1225" s="4" t="s">
        <v>51</v>
      </c>
      <c r="K1225" s="6">
        <v>0.5</v>
      </c>
      <c r="L1225" s="6">
        <v>0.5</v>
      </c>
      <c r="M1225" s="6">
        <v>6.0099999999999998</v>
      </c>
      <c r="N1225" s="7">
        <v>5500</v>
      </c>
      <c r="P1225" s="1">
        <v>51</v>
      </c>
      <c r="Q1225" s="2" t="s">
        <v>53</v>
      </c>
      <c r="R1225" s="4" t="s">
        <v>51</v>
      </c>
      <c r="T1225" s="7">
        <v>1563.02</v>
      </c>
      <c r="U1225" s="8">
        <v>0</v>
      </c>
      <c r="W1225" s="7">
        <f>IF(R1225="","",(T1225*(1-U1225)*(1+AE1225))+V1225)</f>
        <v>2031.9260000000002</v>
      </c>
      <c r="Z1225" s="9" t="str">
        <f>IF(S1225="","",(X1225*(1-Y1225)*(1+AE1225)))</f>
        <v/>
      </c>
      <c r="AA1225" s="64">
        <f>IF(Eingabe!G1225="x",libCalc!A1225,IF(Eingabe!H1225="x",libCalc!B1225,IF(Eingabe!I1225="x",libCalc!C1225,"")))</f>
        <v>0.25</v>
      </c>
      <c r="AB1225" s="5">
        <f>IF(AA1225="","",AA1225*M1225)</f>
        <v>1.5024999999999999</v>
      </c>
      <c r="AC1225" s="10">
        <f>IF(AA1225="","",N1225*1000/(AA1225*1000000))</f>
        <v>22</v>
      </c>
      <c r="AD1225" s="11">
        <f>IF(AB1225="","",MAX(Z1225,W1225)/AB1225)</f>
        <v>1352.3633943427621</v>
      </c>
      <c r="AE1225" s="8">
        <f ca="1">IF(N1225="","",IF(LOOKUP(YEAR(C1225),Teuerung!$A$4:$A$29,Teuerung!$D$4:$D$29)="",0,LOOKUP(YEAR(C1225),Teuerung!$A$4:$A$29,Teuerung!$D$4:$D$29)))</f>
        <v>0.29999999999999999</v>
      </c>
      <c r="AF1225" s="7">
        <f t="shared" ca="1" si="25"/>
        <v>103628.22600000001</v>
      </c>
      <c r="AG1225" s="2"/>
      <c r="AH1225" s="1"/>
      <c r="AI1225" s="1"/>
    </row>
    <row r="1226">
      <c r="A1226" s="2"/>
      <c r="B1226" s="2"/>
      <c r="C1226" s="3">
        <v>41670</v>
      </c>
      <c r="D1226" s="1"/>
      <c r="E1226" s="4" t="s">
        <v>51</v>
      </c>
      <c r="H1226" s="4" t="s">
        <v>51</v>
      </c>
      <c r="K1226" s="6">
        <v>0.5</v>
      </c>
      <c r="L1226" s="6">
        <v>0.5</v>
      </c>
      <c r="M1226" s="6">
        <v>6.0099999999999998</v>
      </c>
      <c r="N1226" s="7">
        <v>8500</v>
      </c>
      <c r="P1226" s="1">
        <v>24</v>
      </c>
      <c r="Q1226" s="2" t="s">
        <v>53</v>
      </c>
      <c r="R1226" s="4" t="s">
        <v>51</v>
      </c>
      <c r="T1226" s="7">
        <v>1592.1600000000001</v>
      </c>
      <c r="U1226" s="8">
        <v>0</v>
      </c>
      <c r="W1226" s="7">
        <f>IF(R1226="","",(T1226*(1-U1226)*(1+AE1226))+V1226)</f>
        <v>2069.808</v>
      </c>
      <c r="Z1226" s="9" t="str">
        <f>IF(S1226="","",(X1226*(1-Y1226)*(1+AE1226)))</f>
        <v/>
      </c>
      <c r="AA1226" s="64">
        <f>IF(Eingabe!G1226="x",libCalc!A1226,IF(Eingabe!H1226="x",libCalc!B1226,IF(Eingabe!I1226="x",libCalc!C1226,"")))</f>
        <v>0.25</v>
      </c>
      <c r="AB1226" s="5">
        <f>IF(AA1226="","",AA1226*M1226)</f>
        <v>1.5024999999999999</v>
      </c>
      <c r="AC1226" s="10">
        <f>IF(AA1226="","",N1226*1000/(AA1226*1000000))</f>
        <v>34</v>
      </c>
      <c r="AD1226" s="11">
        <f>IF(AB1226="","",MAX(Z1226,W1226)/AB1226)</f>
        <v>1377.5760399334442</v>
      </c>
      <c r="AE1226" s="8">
        <f ca="1">IF(N1226="","",IF(LOOKUP(YEAR(C1226),Teuerung!$A$4:$A$29,Teuerung!$D$4:$D$29)="",0,LOOKUP(YEAR(C1226),Teuerung!$A$4:$A$29,Teuerung!$D$4:$D$29)))</f>
        <v>0.29999999999999999</v>
      </c>
      <c r="AF1226" s="7">
        <f t="shared" ca="1" si="25"/>
        <v>49675.392</v>
      </c>
      <c r="AG1226" s="2"/>
      <c r="AH1226" s="1"/>
      <c r="AI1226" s="1"/>
    </row>
    <row r="1227">
      <c r="A1227" s="2"/>
      <c r="B1227" s="2"/>
      <c r="C1227" s="3">
        <v>41670</v>
      </c>
      <c r="D1227" s="1"/>
      <c r="E1227" s="4" t="s">
        <v>51</v>
      </c>
      <c r="H1227" s="4" t="s">
        <v>51</v>
      </c>
      <c r="K1227" s="6">
        <v>0.29999999999999999</v>
      </c>
      <c r="L1227" s="6">
        <v>0.29999999999999999</v>
      </c>
      <c r="M1227" s="6">
        <v>6.0099999999999998</v>
      </c>
      <c r="N1227" s="7">
        <v>1500</v>
      </c>
      <c r="P1227" s="1">
        <v>4</v>
      </c>
      <c r="Q1227" s="2" t="s">
        <v>53</v>
      </c>
      <c r="R1227" s="4" t="s">
        <v>51</v>
      </c>
      <c r="T1227" s="7">
        <v>942.39999999999998</v>
      </c>
      <c r="U1227" s="8">
        <v>0</v>
      </c>
      <c r="W1227" s="7">
        <f>IF(R1227="","",(T1227*(1-U1227)*(1+AE1227))+V1227)</f>
        <v>1225.1200000000001</v>
      </c>
      <c r="Z1227" s="9" t="str">
        <f>IF(S1227="","",(X1227*(1-Y1227)*(1+AE1227)))</f>
        <v/>
      </c>
      <c r="AA1227" s="64">
        <f>IF(Eingabe!G1227="x",libCalc!A1227,IF(Eingabe!H1227="x",libCalc!B1227,IF(Eingabe!I1227="x",libCalc!C1227,"")))</f>
        <v>0.089999999999999997</v>
      </c>
      <c r="AB1227" s="5">
        <f>IF(AA1227="","",AA1227*M1227)</f>
        <v>0.54089999999999994</v>
      </c>
      <c r="AC1227" s="10">
        <f>IF(AA1227="","",N1227*1000/(AA1227*1000000))</f>
        <v>16.666666666666668</v>
      </c>
      <c r="AD1227" s="11">
        <f>IF(AB1227="","",MAX(Z1227,W1227)/AB1227)</f>
        <v>2264.9657977445004</v>
      </c>
      <c r="AE1227" s="8">
        <f ca="1">IF(N1227="","",IF(LOOKUP(YEAR(C1227),Teuerung!$A$4:$A$29,Teuerung!$D$4:$D$29)="",0,LOOKUP(YEAR(C1227),Teuerung!$A$4:$A$29,Teuerung!$D$4:$D$29)))</f>
        <v>0.29999999999999999</v>
      </c>
      <c r="AF1227" s="7">
        <f t="shared" ca="1" si="25"/>
        <v>4900.4800000000005</v>
      </c>
      <c r="AG1227" s="2"/>
      <c r="AH1227" s="1"/>
      <c r="AI1227" s="1"/>
    </row>
    <row r="1228">
      <c r="A1228" s="2"/>
      <c r="B1228" s="2"/>
      <c r="C1228" s="3">
        <v>41670</v>
      </c>
      <c r="D1228" s="1"/>
      <c r="E1228" s="4" t="s">
        <v>51</v>
      </c>
      <c r="H1228" s="4" t="s">
        <v>51</v>
      </c>
      <c r="K1228" s="6">
        <v>0.29999999999999999</v>
      </c>
      <c r="L1228" s="6">
        <v>0.29999999999999999</v>
      </c>
      <c r="M1228" s="6">
        <v>5.9900000000000002</v>
      </c>
      <c r="N1228" s="7">
        <v>1000</v>
      </c>
      <c r="P1228" s="1">
        <v>4</v>
      </c>
      <c r="Q1228" s="2" t="s">
        <v>53</v>
      </c>
      <c r="R1228" s="4" t="s">
        <v>51</v>
      </c>
      <c r="T1228" s="7">
        <v>902.10000000000002</v>
      </c>
      <c r="U1228" s="8">
        <v>0</v>
      </c>
      <c r="W1228" s="7">
        <f>IF(R1228="","",(T1228*(1-U1228)*(1+AE1228))+V1228)</f>
        <v>1172.73</v>
      </c>
      <c r="Z1228" s="9" t="str">
        <f>IF(S1228="","",(X1228*(1-Y1228)*(1+AE1228)))</f>
        <v/>
      </c>
      <c r="AA1228" s="64">
        <f>IF(Eingabe!G1228="x",libCalc!A1228,IF(Eingabe!H1228="x",libCalc!B1228,IF(Eingabe!I1228="x",libCalc!C1228,"")))</f>
        <v>0.089999999999999997</v>
      </c>
      <c r="AB1228" s="5">
        <f>IF(AA1228="","",AA1228*M1228)</f>
        <v>0.53910000000000002</v>
      </c>
      <c r="AC1228" s="10">
        <f>IF(AA1228="","",N1228*1000/(AA1228*1000000))</f>
        <v>11.111111111111111</v>
      </c>
      <c r="AD1228" s="11">
        <f>IF(AB1228="","",MAX(Z1228,W1228)/AB1228)</f>
        <v>2175.3478018920423</v>
      </c>
      <c r="AE1228" s="8">
        <f ca="1">IF(N1228="","",IF(LOOKUP(YEAR(C1228),Teuerung!$A$4:$A$29,Teuerung!$D$4:$D$29)="",0,LOOKUP(YEAR(C1228),Teuerung!$A$4:$A$29,Teuerung!$D$4:$D$29)))</f>
        <v>0.29999999999999999</v>
      </c>
      <c r="AF1228" s="7">
        <f t="shared" ca="1" si="25"/>
        <v>4690.9200000000001</v>
      </c>
      <c r="AG1228" s="2"/>
      <c r="AH1228" s="1"/>
      <c r="AI1228" s="1"/>
    </row>
    <row r="1229">
      <c r="A1229" s="2"/>
      <c r="B1229" s="2"/>
      <c r="C1229" s="3">
        <v>41670</v>
      </c>
      <c r="D1229" s="1"/>
      <c r="E1229" s="4" t="s">
        <v>51</v>
      </c>
      <c r="H1229" s="4" t="s">
        <v>51</v>
      </c>
      <c r="K1229" s="6">
        <v>0.5</v>
      </c>
      <c r="L1229" s="6">
        <v>0.5</v>
      </c>
      <c r="M1229" s="6">
        <v>5.9900000000000002</v>
      </c>
      <c r="N1229" s="7">
        <v>4000</v>
      </c>
      <c r="P1229" s="1">
        <v>77</v>
      </c>
      <c r="Q1229" s="2" t="s">
        <v>53</v>
      </c>
      <c r="R1229" s="4" t="s">
        <v>51</v>
      </c>
      <c r="T1229" s="7">
        <v>1484.28</v>
      </c>
      <c r="U1229" s="8">
        <v>0</v>
      </c>
      <c r="W1229" s="7">
        <f>IF(R1229="","",(T1229*(1-U1229)*(1+AE1229))+V1229)</f>
        <v>1929.5640000000001</v>
      </c>
      <c r="Z1229" s="9" t="str">
        <f>IF(S1229="","",(X1229*(1-Y1229)*(1+AE1229)))</f>
        <v/>
      </c>
      <c r="AA1229" s="64">
        <f>IF(Eingabe!G1229="x",libCalc!A1229,IF(Eingabe!H1229="x",libCalc!B1229,IF(Eingabe!I1229="x",libCalc!C1229,"")))</f>
        <v>0.25</v>
      </c>
      <c r="AB1229" s="5">
        <f>IF(AA1229="","",AA1229*M1229)</f>
        <v>1.4975000000000001</v>
      </c>
      <c r="AC1229" s="10">
        <f>IF(AA1229="","",N1229*1000/(AA1229*1000000))</f>
        <v>16</v>
      </c>
      <c r="AD1229" s="11">
        <f>IF(AB1229="","",MAX(Z1229,W1229)/AB1229)</f>
        <v>1288.5235392320535</v>
      </c>
      <c r="AE1229" s="8">
        <f ca="1">IF(N1229="","",IF(LOOKUP(YEAR(C1229),Teuerung!$A$4:$A$29,Teuerung!$D$4:$D$29)="",0,LOOKUP(YEAR(C1229),Teuerung!$A$4:$A$29,Teuerung!$D$4:$D$29)))</f>
        <v>0.29999999999999999</v>
      </c>
      <c r="AF1229" s="7">
        <f t="shared" ca="1" si="25"/>
        <v>148576.42800000001</v>
      </c>
      <c r="AG1229" s="2"/>
      <c r="AH1229" s="1"/>
      <c r="AI1229" s="1"/>
    </row>
    <row r="1230">
      <c r="A1230" s="2"/>
      <c r="B1230" s="2"/>
      <c r="C1230" s="3">
        <v>41085</v>
      </c>
      <c r="D1230" s="1"/>
      <c r="E1230" s="4" t="s">
        <v>51</v>
      </c>
      <c r="G1230" s="4" t="s">
        <v>51</v>
      </c>
      <c r="J1230" s="5">
        <v>0.20000000000000001</v>
      </c>
      <c r="M1230" s="6">
        <v>3.6699999999999999</v>
      </c>
      <c r="N1230" s="7">
        <v>1050</v>
      </c>
      <c r="P1230" s="1">
        <v>1</v>
      </c>
      <c r="Q1230" s="2" t="s">
        <v>54</v>
      </c>
      <c r="R1230" s="4" t="s">
        <v>51</v>
      </c>
      <c r="T1230" s="7">
        <v>856</v>
      </c>
      <c r="U1230" s="8">
        <v>0.14000000000000001</v>
      </c>
      <c r="V1230" s="6">
        <f>624/SUM(P1230:P1235)</f>
        <v>29.714285714285715</v>
      </c>
      <c r="W1230" s="7">
        <f>IF(R1230="","",(T1230*(1-U1230)*(1+AE1230))+V1230)</f>
        <v>986.7222857142857</v>
      </c>
      <c r="Z1230" s="9" t="str">
        <f>IF(S1230="","",(X1230*(1-Y1230)*(1+AE1230)))</f>
        <v/>
      </c>
      <c r="AA1230" s="64">
        <f>IF(Eingabe!G1230="x",libCalc!A1230,IF(Eingabe!H1230="x",libCalc!B1230,IF(Eingabe!I1230="x",libCalc!C1230,"")))</f>
        <v>0.031415926535897934</v>
      </c>
      <c r="AB1230" s="5">
        <f>IF(AA1230="","",AA1230*M1230)</f>
        <v>0.11529645038674542</v>
      </c>
      <c r="AC1230" s="10">
        <f>IF(AA1230="","",N1230*1000/(AA1230*1000000))</f>
        <v>33.422538049298019</v>
      </c>
      <c r="AD1230" s="11">
        <f>IF(AB1230="","",MAX(Z1230,W1230)/AB1230)</f>
        <v>8558.1323831259961</v>
      </c>
      <c r="AE1230" s="8">
        <f ca="1">IF(N1230="","",IF(LOOKUP(YEAR(C1230),Teuerung!$A$4:$A$29,Teuerung!$D$4:$D$29)="",0,LOOKUP(YEAR(C1230),Teuerung!$A$4:$A$29,Teuerung!$D$4:$D$29)))</f>
        <v>0.29999999999999999</v>
      </c>
      <c r="AF1230" s="7">
        <f t="shared" ca="1" si="25"/>
        <v>986.7222857142857</v>
      </c>
      <c r="AG1230" s="2"/>
      <c r="AH1230" s="1"/>
      <c r="AI1230" s="1"/>
    </row>
    <row r="1231">
      <c r="A1231" s="2"/>
      <c r="B1231" s="2"/>
      <c r="C1231" s="3">
        <v>41085</v>
      </c>
      <c r="D1231" s="1"/>
      <c r="E1231" s="4" t="s">
        <v>51</v>
      </c>
      <c r="G1231" s="4" t="s">
        <v>51</v>
      </c>
      <c r="J1231" s="5">
        <v>0.20000000000000001</v>
      </c>
      <c r="M1231" s="6">
        <v>3.7200000000000002</v>
      </c>
      <c r="N1231" s="7">
        <v>800</v>
      </c>
      <c r="P1231" s="1">
        <v>1</v>
      </c>
      <c r="Q1231" s="2" t="s">
        <v>54</v>
      </c>
      <c r="R1231" s="4" t="s">
        <v>51</v>
      </c>
      <c r="T1231" s="7">
        <v>579</v>
      </c>
      <c r="U1231" s="8">
        <v>0.14000000000000001</v>
      </c>
      <c r="V1231" s="6">
        <f>624/SUM(P1230:P1235)</f>
        <v>29.714285714285715</v>
      </c>
      <c r="W1231" s="7">
        <f>IF(R1231="","",(T1231*(1-U1231)*(1+AE1231))+V1231)</f>
        <v>677.03628571428567</v>
      </c>
      <c r="Z1231" s="9" t="str">
        <f>IF(S1231="","",(X1231*(1-Y1231)*(1+AE1231)))</f>
        <v/>
      </c>
      <c r="AA1231" s="64">
        <f>IF(Eingabe!G1231="x",libCalc!A1231,IF(Eingabe!H1231="x",libCalc!B1231,IF(Eingabe!I1231="x",libCalc!C1231,"")))</f>
        <v>0.031415926535897934</v>
      </c>
      <c r="AB1231" s="5">
        <f>IF(AA1231="","",AA1231*M1231)</f>
        <v>0.11686724671354032</v>
      </c>
      <c r="AC1231" s="10">
        <f>IF(AA1231="","",N1231*1000/(AA1231*1000000))</f>
        <v>25.464790894703253</v>
      </c>
      <c r="AD1231" s="11">
        <f>IF(AB1231="","",MAX(Z1231,W1231)/AB1231)</f>
        <v>5793.2081464518988</v>
      </c>
      <c r="AE1231" s="8">
        <f ca="1">IF(N1231="","",IF(LOOKUP(YEAR(C1231),Teuerung!$A$4:$A$29,Teuerung!$D$4:$D$29)="",0,LOOKUP(YEAR(C1231),Teuerung!$A$4:$A$29,Teuerung!$D$4:$D$29)))</f>
        <v>0.29999999999999999</v>
      </c>
      <c r="AF1231" s="7">
        <f t="shared" ca="1" si="25"/>
        <v>677.03628571428567</v>
      </c>
      <c r="AG1231" s="2"/>
      <c r="AH1231" s="1"/>
      <c r="AI1231" s="1"/>
    </row>
    <row r="1232">
      <c r="A1232" s="2"/>
      <c r="B1232" s="2"/>
      <c r="C1232" s="3">
        <v>41085</v>
      </c>
      <c r="D1232" s="1"/>
      <c r="E1232" s="4" t="s">
        <v>51</v>
      </c>
      <c r="G1232" s="4" t="s">
        <v>51</v>
      </c>
      <c r="J1232" s="5">
        <v>0.20000000000000001</v>
      </c>
      <c r="M1232" s="6">
        <v>3.7200000000000002</v>
      </c>
      <c r="N1232" s="7">
        <v>750</v>
      </c>
      <c r="P1232" s="1">
        <v>1</v>
      </c>
      <c r="Q1232" s="2" t="s">
        <v>54</v>
      </c>
      <c r="R1232" s="4" t="s">
        <v>51</v>
      </c>
      <c r="T1232" s="7">
        <v>536</v>
      </c>
      <c r="U1232" s="8">
        <v>0.14000000000000001</v>
      </c>
      <c r="V1232" s="6">
        <f>624/SUM(P1230:P1235)</f>
        <v>29.714285714285715</v>
      </c>
      <c r="W1232" s="7">
        <f>IF(R1232="","",(T1232*(1-U1232)*(1+AE1232))+V1232)</f>
        <v>628.96228571428571</v>
      </c>
      <c r="Z1232" s="9" t="str">
        <f>IF(S1232="","",(X1232*(1-Y1232)*(1+AE1232)))</f>
        <v/>
      </c>
      <c r="AA1232" s="64">
        <f>IF(Eingabe!G1232="x",libCalc!A1232,IF(Eingabe!H1232="x",libCalc!B1232,IF(Eingabe!I1232="x",libCalc!C1232,"")))</f>
        <v>0.031415926535897934</v>
      </c>
      <c r="AB1232" s="5">
        <f>IF(AA1232="","",AA1232*M1232)</f>
        <v>0.11686724671354032</v>
      </c>
      <c r="AC1232" s="10">
        <f>IF(AA1232="","",N1232*1000/(AA1232*1000000))</f>
        <v>23.873241463784296</v>
      </c>
      <c r="AD1232" s="11">
        <f>IF(AB1232="","",MAX(Z1232,W1232)/AB1232)</f>
        <v>5381.8525155809439</v>
      </c>
      <c r="AE1232" s="8">
        <f ca="1">IF(N1232="","",IF(LOOKUP(YEAR(C1232),Teuerung!$A$4:$A$29,Teuerung!$D$4:$D$29)="",0,LOOKUP(YEAR(C1232),Teuerung!$A$4:$A$29,Teuerung!$D$4:$D$29)))</f>
        <v>0.29999999999999999</v>
      </c>
      <c r="AF1232" s="7">
        <f t="shared" ca="1" si="25"/>
        <v>628.96228571428571</v>
      </c>
      <c r="AG1232" s="2"/>
      <c r="AH1232" s="1"/>
      <c r="AI1232" s="1"/>
    </row>
    <row r="1233">
      <c r="A1233" s="2"/>
      <c r="B1233" s="2"/>
      <c r="C1233" s="3">
        <v>41085</v>
      </c>
      <c r="D1233" s="1"/>
      <c r="E1233" s="4" t="s">
        <v>51</v>
      </c>
      <c r="G1233" s="4" t="s">
        <v>51</v>
      </c>
      <c r="J1233" s="5">
        <v>0.20000000000000001</v>
      </c>
      <c r="M1233" s="6">
        <v>3.8199999999999998</v>
      </c>
      <c r="N1233" s="7">
        <v>480</v>
      </c>
      <c r="P1233" s="1">
        <v>1</v>
      </c>
      <c r="Q1233" s="2" t="s">
        <v>54</v>
      </c>
      <c r="R1233" s="4" t="s">
        <v>51</v>
      </c>
      <c r="T1233" s="7">
        <v>438</v>
      </c>
      <c r="U1233" s="8">
        <v>0.14000000000000001</v>
      </c>
      <c r="V1233" s="6">
        <f>624/SUM(P1230:P1235)</f>
        <v>29.714285714285715</v>
      </c>
      <c r="W1233" s="7">
        <f>IF(R1233="","",(T1233*(1-U1233)*(1+AE1233))+V1233)</f>
        <v>519.39828571428575</v>
      </c>
      <c r="Z1233" s="9" t="str">
        <f>IF(S1233="","",(X1233*(1-Y1233)*(1+AE1233)))</f>
        <v/>
      </c>
      <c r="AA1233" s="64">
        <f>IF(Eingabe!G1233="x",libCalc!A1233,IF(Eingabe!H1233="x",libCalc!B1233,IF(Eingabe!I1233="x",libCalc!C1233,"")))</f>
        <v>0.031415926535897934</v>
      </c>
      <c r="AB1233" s="5">
        <f>IF(AA1233="","",AA1233*M1233)</f>
        <v>0.1200088393671301</v>
      </c>
      <c r="AC1233" s="10">
        <f>IF(AA1233="","",N1233*1000/(AA1233*1000000))</f>
        <v>15.278874536821951</v>
      </c>
      <c r="AD1233" s="11">
        <f>IF(AB1233="","",MAX(Z1233,W1233)/AB1233)</f>
        <v>4328.000241093463</v>
      </c>
      <c r="AE1233" s="8">
        <f ca="1">IF(N1233="","",IF(LOOKUP(YEAR(C1233),Teuerung!$A$4:$A$29,Teuerung!$D$4:$D$29)="",0,LOOKUP(YEAR(C1233),Teuerung!$A$4:$A$29,Teuerung!$D$4:$D$29)))</f>
        <v>0.29999999999999999</v>
      </c>
      <c r="AF1233" s="7">
        <f t="shared" ca="1" si="25"/>
        <v>519.39828571428575</v>
      </c>
      <c r="AG1233" s="2"/>
      <c r="AH1233" s="1"/>
      <c r="AI1233" s="1"/>
    </row>
    <row r="1234">
      <c r="A1234" s="2"/>
      <c r="B1234" s="2"/>
      <c r="C1234" s="3">
        <v>41085</v>
      </c>
      <c r="D1234" s="1"/>
      <c r="E1234" s="4" t="s">
        <v>51</v>
      </c>
      <c r="G1234" s="4" t="s">
        <v>51</v>
      </c>
      <c r="J1234" s="5">
        <v>0.20000000000000001</v>
      </c>
      <c r="M1234" s="6">
        <v>4.1500000000000004</v>
      </c>
      <c r="N1234" s="7">
        <v>480</v>
      </c>
      <c r="P1234" s="1">
        <v>2</v>
      </c>
      <c r="Q1234" s="2" t="s">
        <v>54</v>
      </c>
      <c r="R1234" s="4" t="s">
        <v>51</v>
      </c>
      <c r="T1234" s="7">
        <v>408</v>
      </c>
      <c r="U1234" s="8">
        <v>0.14000000000000001</v>
      </c>
      <c r="V1234" s="6">
        <f>624/SUM(P1230:P1235)</f>
        <v>29.714285714285715</v>
      </c>
      <c r="W1234" s="7">
        <f>IF(R1234="","",(T1234*(1-U1234)*(1+AE1234))+V1234)</f>
        <v>485.85828571428573</v>
      </c>
      <c r="Z1234" s="9" t="str">
        <f>IF(S1234="","",(X1234*(1-Y1234)*(1+AE1234)))</f>
        <v/>
      </c>
      <c r="AA1234" s="64">
        <f>IF(Eingabe!G1234="x",libCalc!A1234,IF(Eingabe!H1234="x",libCalc!B1234,IF(Eingabe!I1234="x",libCalc!C1234,"")))</f>
        <v>0.031415926535897934</v>
      </c>
      <c r="AB1234" s="5">
        <f>IF(AA1234="","",AA1234*M1234)</f>
        <v>0.13037609512397644</v>
      </c>
      <c r="AC1234" s="10">
        <f>IF(AA1234="","",N1234*1000/(AA1234*1000000))</f>
        <v>15.278874536821951</v>
      </c>
      <c r="AD1234" s="11">
        <f>IF(AB1234="","",MAX(Z1234,W1234)/AB1234)</f>
        <v>3726.590256076287</v>
      </c>
      <c r="AE1234" s="8">
        <f ca="1">IF(N1234="","",IF(LOOKUP(YEAR(C1234),Teuerung!$A$4:$A$29,Teuerung!$D$4:$D$29)="",0,LOOKUP(YEAR(C1234),Teuerung!$A$4:$A$29,Teuerung!$D$4:$D$29)))</f>
        <v>0.29999999999999999</v>
      </c>
      <c r="AF1234" s="7">
        <f t="shared" ca="1" si="25"/>
        <v>971.71657142857146</v>
      </c>
      <c r="AG1234" s="2"/>
      <c r="AH1234" s="1"/>
      <c r="AI1234" s="1"/>
    </row>
    <row r="1235">
      <c r="A1235" s="2"/>
      <c r="B1235" s="2"/>
      <c r="C1235" s="3">
        <v>41085</v>
      </c>
      <c r="D1235" s="1"/>
      <c r="E1235" s="4" t="s">
        <v>51</v>
      </c>
      <c r="G1235" s="4" t="s">
        <v>51</v>
      </c>
      <c r="J1235" s="5">
        <v>0.20000000000000001</v>
      </c>
      <c r="M1235" s="6">
        <v>2.9199999999999999</v>
      </c>
      <c r="N1235" s="7">
        <v>400</v>
      </c>
      <c r="P1235" s="1">
        <v>15</v>
      </c>
      <c r="Q1235" s="2" t="s">
        <v>54</v>
      </c>
      <c r="R1235" s="4" t="s">
        <v>51</v>
      </c>
      <c r="T1235" s="7">
        <v>290</v>
      </c>
      <c r="U1235" s="8">
        <v>0.14000000000000001</v>
      </c>
      <c r="V1235" s="6">
        <f>624/SUM(P1230:P1235)</f>
        <v>29.714285714285715</v>
      </c>
      <c r="W1235" s="7">
        <f>IF(R1235="","",(T1235*(1-U1235)*(1+AE1235))+V1235)</f>
        <v>353.93428571428575</v>
      </c>
      <c r="Z1235" s="9" t="str">
        <f>IF(S1235="","",(X1235*(1-Y1235)*(1+AE1235)))</f>
        <v/>
      </c>
      <c r="AA1235" s="64">
        <f>IF(Eingabe!G1235="x",libCalc!A1235,IF(Eingabe!H1235="x",libCalc!B1235,IF(Eingabe!I1235="x",libCalc!C1235,"")))</f>
        <v>0.031415926535897934</v>
      </c>
      <c r="AB1235" s="5">
        <f>IF(AA1235="","",AA1235*M1235)</f>
        <v>0.091734505484821968</v>
      </c>
      <c r="AC1235" s="10">
        <f>IF(AA1235="","",N1235*1000/(AA1235*1000000))</f>
        <v>12.732395447351626</v>
      </c>
      <c r="AD1235" s="11">
        <f>IF(AB1235="","",MAX(Z1235,W1235)/AB1235)</f>
        <v>3858.2459658306693</v>
      </c>
      <c r="AE1235" s="8">
        <f ca="1">IF(N1235="","",IF(LOOKUP(YEAR(C1235),Teuerung!$A$4:$A$29,Teuerung!$D$4:$D$29)="",0,LOOKUP(YEAR(C1235),Teuerung!$A$4:$A$29,Teuerung!$D$4:$D$29)))</f>
        <v>0.29999999999999999</v>
      </c>
      <c r="AF1235" s="7">
        <f t="shared" ref="AF1235:AF1298" ca="1" si="26">IF(P1235="","",P1235*MAX(W1235,Z1235))</f>
        <v>5309.0142857142864</v>
      </c>
      <c r="AG1235" s="2" t="s">
        <v>69</v>
      </c>
      <c r="AH1235" s="1"/>
      <c r="AI1235" s="1"/>
    </row>
    <row r="1236">
      <c r="A1236" s="2"/>
      <c r="B1236" s="2"/>
      <c r="C1236" s="3">
        <v>41085</v>
      </c>
      <c r="D1236" s="1"/>
      <c r="E1236" s="4" t="s">
        <v>51</v>
      </c>
      <c r="H1236" s="4" t="s">
        <v>51</v>
      </c>
      <c r="K1236" s="6">
        <v>0.20000000000000001</v>
      </c>
      <c r="L1236" s="6">
        <v>0.20000000000000001</v>
      </c>
      <c r="M1236" s="6">
        <v>2.8999999999999999</v>
      </c>
      <c r="N1236" s="7">
        <v>560</v>
      </c>
      <c r="P1236" s="1">
        <v>3</v>
      </c>
      <c r="Q1236" s="2" t="s">
        <v>54</v>
      </c>
      <c r="R1236" s="4" t="s">
        <v>51</v>
      </c>
      <c r="T1236" s="7">
        <v>340</v>
      </c>
      <c r="U1236" s="8">
        <v>0.14000000000000001</v>
      </c>
      <c r="V1236" s="6">
        <f>624/SUM(P1236:P1245)</f>
        <v>28.363636363636363</v>
      </c>
      <c r="W1236" s="7">
        <f>IF(R1236="","",(T1236*(1-U1236)*(1+AE1236))+V1236)</f>
        <v>408.48363636363638</v>
      </c>
      <c r="Z1236" s="9" t="str">
        <f>IF(S1236="","",(X1236*(1-Y1236)*(1+AE1236)))</f>
        <v/>
      </c>
      <c r="AA1236" s="64">
        <f>IF(Eingabe!G1236="x",libCalc!A1236,IF(Eingabe!H1236="x",libCalc!B1236,IF(Eingabe!I1236="x",libCalc!C1236,"")))</f>
        <v>0.040000000000000008</v>
      </c>
      <c r="AB1236" s="5">
        <f>IF(AA1236="","",AA1236*M1236)</f>
        <v>0.11600000000000002</v>
      </c>
      <c r="AC1236" s="10">
        <f>IF(AA1236="","",N1236*1000/(AA1236*1000000))</f>
        <v>13.999999999999998</v>
      </c>
      <c r="AD1236" s="11">
        <f>IF(AB1236="","",MAX(Z1236,W1236)/AB1236)</f>
        <v>3521.4106583072094</v>
      </c>
      <c r="AE1236" s="8">
        <f ca="1">IF(N1236="","",IF(LOOKUP(YEAR(C1236),Teuerung!$A$4:$A$29,Teuerung!$D$4:$D$29)="",0,LOOKUP(YEAR(C1236),Teuerung!$A$4:$A$29,Teuerung!$D$4:$D$29)))</f>
        <v>0.29999999999999999</v>
      </c>
      <c r="AF1236" s="7">
        <f t="shared" ca="1" si="26"/>
        <v>1225.4509090909091</v>
      </c>
      <c r="AG1236" s="2"/>
      <c r="AH1236" s="1"/>
      <c r="AI1236" s="1"/>
    </row>
    <row r="1237">
      <c r="A1237" s="2"/>
      <c r="B1237" s="2"/>
      <c r="C1237" s="3">
        <v>41085</v>
      </c>
      <c r="D1237" s="1"/>
      <c r="E1237" s="4" t="s">
        <v>51</v>
      </c>
      <c r="H1237" s="4" t="s">
        <v>51</v>
      </c>
      <c r="K1237" s="6">
        <v>0.20000000000000001</v>
      </c>
      <c r="L1237" s="6">
        <v>0.20000000000000001</v>
      </c>
      <c r="M1237" s="6">
        <v>2.9700000000000002</v>
      </c>
      <c r="N1237" s="7">
        <v>1070</v>
      </c>
      <c r="P1237" s="1">
        <v>1</v>
      </c>
      <c r="Q1237" s="2" t="s">
        <v>54</v>
      </c>
      <c r="R1237" s="4" t="s">
        <v>51</v>
      </c>
      <c r="T1237" s="7">
        <v>565</v>
      </c>
      <c r="U1237" s="8">
        <v>0.14000000000000001</v>
      </c>
      <c r="V1237" s="6">
        <f>624/SUM(P1236:P1245)</f>
        <v>28.363636363636363</v>
      </c>
      <c r="W1237" s="7">
        <f>IF(R1237="","",(T1237*(1-U1237)*(1+AE1237))+V1237)</f>
        <v>660.03363636363633</v>
      </c>
      <c r="Z1237" s="9" t="str">
        <f>IF(S1237="","",(X1237*(1-Y1237)*(1+AE1237)))</f>
        <v/>
      </c>
      <c r="AA1237" s="64">
        <f>IF(Eingabe!G1237="x",libCalc!A1237,IF(Eingabe!H1237="x",libCalc!B1237,IF(Eingabe!I1237="x",libCalc!C1237,"")))</f>
        <v>0.040000000000000008</v>
      </c>
      <c r="AB1237" s="5">
        <f>IF(AA1237="","",AA1237*M1237)</f>
        <v>0.11880000000000003</v>
      </c>
      <c r="AC1237" s="10">
        <f>IF(AA1237="","",N1237*1000/(AA1237*1000000))</f>
        <v>26.749999999999996</v>
      </c>
      <c r="AD1237" s="11">
        <f>IF(AB1237="","",MAX(Z1237,W1237)/AB1237)</f>
        <v>5555.8386899295974</v>
      </c>
      <c r="AE1237" s="8">
        <f ca="1">IF(N1237="","",IF(LOOKUP(YEAR(C1237),Teuerung!$A$4:$A$29,Teuerung!$D$4:$D$29)="",0,LOOKUP(YEAR(C1237),Teuerung!$A$4:$A$29,Teuerung!$D$4:$D$29)))</f>
        <v>0.29999999999999999</v>
      </c>
      <c r="AF1237" s="7">
        <f t="shared" ca="1" si="26"/>
        <v>660.03363636363633</v>
      </c>
      <c r="AG1237" s="2"/>
      <c r="AH1237" s="1"/>
      <c r="AI1237" s="1"/>
    </row>
    <row r="1238">
      <c r="A1238" s="2"/>
      <c r="B1238" s="2"/>
      <c r="C1238" s="3">
        <v>41085</v>
      </c>
      <c r="D1238" s="1"/>
      <c r="E1238" s="4" t="s">
        <v>51</v>
      </c>
      <c r="H1238" s="4" t="s">
        <v>51</v>
      </c>
      <c r="K1238" s="6">
        <v>0.20000000000000001</v>
      </c>
      <c r="L1238" s="6">
        <v>0.20000000000000001</v>
      </c>
      <c r="M1238" s="6">
        <v>3.9199999999999999</v>
      </c>
      <c r="N1238" s="7">
        <v>1680</v>
      </c>
      <c r="P1238" s="1">
        <v>2</v>
      </c>
      <c r="Q1238" s="2" t="s">
        <v>54</v>
      </c>
      <c r="R1238" s="4" t="s">
        <v>51</v>
      </c>
      <c r="T1238" s="7">
        <v>829</v>
      </c>
      <c r="U1238" s="8">
        <v>0.14000000000000001</v>
      </c>
      <c r="V1238" s="6">
        <f>624/SUM(P1236:P1245)</f>
        <v>28.363636363636363</v>
      </c>
      <c r="W1238" s="7">
        <f>IF(R1238="","",(T1238*(1-U1238)*(1+AE1238))+V1238)</f>
        <v>955.18563636363638</v>
      </c>
      <c r="Z1238" s="9" t="str">
        <f>IF(S1238="","",(X1238*(1-Y1238)*(1+AE1238)))</f>
        <v/>
      </c>
      <c r="AA1238" s="64">
        <f>IF(Eingabe!G1238="x",libCalc!A1238,IF(Eingabe!H1238="x",libCalc!B1238,IF(Eingabe!I1238="x",libCalc!C1238,"")))</f>
        <v>0.040000000000000008</v>
      </c>
      <c r="AB1238" s="5">
        <f>IF(AA1238="","",AA1238*M1238)</f>
        <v>0.15680000000000002</v>
      </c>
      <c r="AC1238" s="10">
        <f>IF(AA1238="","",N1238*1000/(AA1238*1000000))</f>
        <v>41.999999999999993</v>
      </c>
      <c r="AD1238" s="11">
        <f>IF(AB1238="","",MAX(Z1238,W1238)/AB1238)</f>
        <v>6091.7451298701289</v>
      </c>
      <c r="AE1238" s="8">
        <f ca="1">IF(N1238="","",IF(LOOKUP(YEAR(C1238),Teuerung!$A$4:$A$29,Teuerung!$D$4:$D$29)="",0,LOOKUP(YEAR(C1238),Teuerung!$A$4:$A$29,Teuerung!$D$4:$D$29)))</f>
        <v>0.29999999999999999</v>
      </c>
      <c r="AF1238" s="7">
        <f t="shared" ca="1" si="26"/>
        <v>1910.3712727272728</v>
      </c>
      <c r="AG1238" s="2"/>
      <c r="AH1238" s="1"/>
      <c r="AI1238" s="1"/>
    </row>
    <row r="1239">
      <c r="A1239" s="2"/>
      <c r="B1239" s="2"/>
      <c r="C1239" s="3">
        <v>41085</v>
      </c>
      <c r="D1239" s="1"/>
      <c r="E1239" s="4" t="s">
        <v>51</v>
      </c>
      <c r="H1239" s="4" t="s">
        <v>51</v>
      </c>
      <c r="K1239" s="6">
        <v>0.20000000000000001</v>
      </c>
      <c r="L1239" s="6">
        <v>0.20000000000000001</v>
      </c>
      <c r="M1239" s="6">
        <v>3.8399999999999999</v>
      </c>
      <c r="N1239" s="7">
        <v>1400</v>
      </c>
      <c r="P1239" s="1">
        <v>1</v>
      </c>
      <c r="Q1239" s="2" t="s">
        <v>54</v>
      </c>
      <c r="R1239" s="4" t="s">
        <v>51</v>
      </c>
      <c r="T1239" s="7">
        <v>789</v>
      </c>
      <c r="U1239" s="8">
        <v>0.14000000000000001</v>
      </c>
      <c r="V1239" s="6">
        <f>624/SUM(P1236:P1245)</f>
        <v>28.363636363636363</v>
      </c>
      <c r="W1239" s="7">
        <f>IF(R1239="","",(T1239*(1-U1239)*(1+AE1239))+V1239)</f>
        <v>910.46563636363635</v>
      </c>
      <c r="Z1239" s="9" t="str">
        <f>IF(S1239="","",(X1239*(1-Y1239)*(1+AE1239)))</f>
        <v/>
      </c>
      <c r="AA1239" s="64">
        <f>IF(Eingabe!G1239="x",libCalc!A1239,IF(Eingabe!H1239="x",libCalc!B1239,IF(Eingabe!I1239="x",libCalc!C1239,"")))</f>
        <v>0.040000000000000008</v>
      </c>
      <c r="AB1239" s="5">
        <f>IF(AA1239="","",AA1239*M1239)</f>
        <v>0.15360000000000001</v>
      </c>
      <c r="AC1239" s="10">
        <f>IF(AA1239="","",N1239*1000/(AA1239*1000000))</f>
        <v>34.999999999999993</v>
      </c>
      <c r="AD1239" s="11">
        <f>IF(AB1239="","",MAX(Z1239,W1239)/AB1239)</f>
        <v>5927.5106534090901</v>
      </c>
      <c r="AE1239" s="8">
        <f ca="1">IF(N1239="","",IF(LOOKUP(YEAR(C1239),Teuerung!$A$4:$A$29,Teuerung!$D$4:$D$29)="",0,LOOKUP(YEAR(C1239),Teuerung!$A$4:$A$29,Teuerung!$D$4:$D$29)))</f>
        <v>0.29999999999999999</v>
      </c>
      <c r="AF1239" s="7">
        <f t="shared" ca="1" si="26"/>
        <v>910.46563636363635</v>
      </c>
      <c r="AG1239" s="2"/>
      <c r="AH1239" s="1"/>
      <c r="AI1239" s="1"/>
    </row>
    <row r="1240">
      <c r="A1240" s="2"/>
      <c r="B1240" s="2"/>
      <c r="C1240" s="3">
        <v>41085</v>
      </c>
      <c r="D1240" s="1"/>
      <c r="E1240" s="4" t="s">
        <v>51</v>
      </c>
      <c r="H1240" s="4" t="s">
        <v>51</v>
      </c>
      <c r="K1240" s="6">
        <v>0.20000000000000001</v>
      </c>
      <c r="L1240" s="6">
        <v>0.20000000000000001</v>
      </c>
      <c r="M1240" s="6">
        <v>2.8849999999999998</v>
      </c>
      <c r="N1240" s="7">
        <v>1680</v>
      </c>
      <c r="P1240" s="1">
        <v>1</v>
      </c>
      <c r="Q1240" s="2" t="s">
        <v>54</v>
      </c>
      <c r="R1240" s="4" t="s">
        <v>51</v>
      </c>
      <c r="T1240" s="7">
        <v>691</v>
      </c>
      <c r="U1240" s="8">
        <v>0.14000000000000001</v>
      </c>
      <c r="V1240" s="6">
        <f>624/SUM(P1236:P1245)</f>
        <v>28.363636363636363</v>
      </c>
      <c r="W1240" s="7">
        <f>IF(R1240="","",(T1240*(1-U1240)*(1+AE1240))+V1240)</f>
        <v>800.90163636363638</v>
      </c>
      <c r="Z1240" s="9" t="str">
        <f>IF(S1240="","",(X1240*(1-Y1240)*(1+AE1240)))</f>
        <v/>
      </c>
      <c r="AA1240" s="64">
        <f>IF(Eingabe!G1240="x",libCalc!A1240,IF(Eingabe!H1240="x",libCalc!B1240,IF(Eingabe!I1240="x",libCalc!C1240,"")))</f>
        <v>0.040000000000000008</v>
      </c>
      <c r="AB1240" s="5">
        <f>IF(AA1240="","",AA1240*M1240)</f>
        <v>0.11540000000000002</v>
      </c>
      <c r="AC1240" s="10">
        <f>IF(AA1240="","",N1240*1000/(AA1240*1000000))</f>
        <v>41.999999999999993</v>
      </c>
      <c r="AD1240" s="11">
        <f>IF(AB1240="","",MAX(Z1240,W1240)/AB1240)</f>
        <v>6940.2221521978881</v>
      </c>
      <c r="AE1240" s="8">
        <f ca="1">IF(N1240="","",IF(LOOKUP(YEAR(C1240),Teuerung!$A$4:$A$29,Teuerung!$D$4:$D$29)="",0,LOOKUP(YEAR(C1240),Teuerung!$A$4:$A$29,Teuerung!$D$4:$D$29)))</f>
        <v>0.29999999999999999</v>
      </c>
      <c r="AF1240" s="7">
        <f t="shared" ca="1" si="26"/>
        <v>800.90163636363638</v>
      </c>
      <c r="AG1240" s="2"/>
      <c r="AH1240" s="1"/>
      <c r="AI1240" s="1"/>
    </row>
    <row r="1241">
      <c r="A1241" s="2"/>
      <c r="B1241" s="2"/>
      <c r="C1241" s="3">
        <v>41085</v>
      </c>
      <c r="D1241" s="1"/>
      <c r="E1241" s="4" t="s">
        <v>51</v>
      </c>
      <c r="H1241" s="4" t="s">
        <v>51</v>
      </c>
      <c r="K1241" s="6">
        <v>0.20000000000000001</v>
      </c>
      <c r="L1241" s="6">
        <v>0.20000000000000001</v>
      </c>
      <c r="M1241" s="6">
        <v>3.8399999999999999</v>
      </c>
      <c r="N1241" s="7">
        <v>1680</v>
      </c>
      <c r="P1241" s="1">
        <v>2</v>
      </c>
      <c r="Q1241" s="2" t="s">
        <v>54</v>
      </c>
      <c r="R1241" s="4" t="s">
        <v>51</v>
      </c>
      <c r="T1241" s="7">
        <v>826</v>
      </c>
      <c r="U1241" s="8">
        <v>0.14000000000000001</v>
      </c>
      <c r="V1241" s="6">
        <f>624/SUM(P1236:P1245)</f>
        <v>28.363636363636363</v>
      </c>
      <c r="W1241" s="7">
        <f>IF(R1241="","",(T1241*(1-U1241)*(1+AE1241))+V1241)</f>
        <v>951.83163636363645</v>
      </c>
      <c r="Z1241" s="9" t="str">
        <f>IF(S1241="","",(X1241*(1-Y1241)*(1+AE1241)))</f>
        <v/>
      </c>
      <c r="AA1241" s="64">
        <f>IF(Eingabe!G1241="x",libCalc!A1241,IF(Eingabe!H1241="x",libCalc!B1241,IF(Eingabe!I1241="x",libCalc!C1241,"")))</f>
        <v>0.040000000000000008</v>
      </c>
      <c r="AB1241" s="5">
        <f>IF(AA1241="","",AA1241*M1241)</f>
        <v>0.15360000000000001</v>
      </c>
      <c r="AC1241" s="10">
        <f>IF(AA1241="","",N1241*1000/(AA1241*1000000))</f>
        <v>41.999999999999993</v>
      </c>
      <c r="AD1241" s="11">
        <f>IF(AB1241="","",MAX(Z1241,W1241)/AB1241)</f>
        <v>6196.820549242424</v>
      </c>
      <c r="AE1241" s="8">
        <f ca="1">IF(N1241="","",IF(LOOKUP(YEAR(C1241),Teuerung!$A$4:$A$29,Teuerung!$D$4:$D$29)="",0,LOOKUP(YEAR(C1241),Teuerung!$A$4:$A$29,Teuerung!$D$4:$D$29)))</f>
        <v>0.29999999999999999</v>
      </c>
      <c r="AF1241" s="7">
        <f t="shared" ca="1" si="26"/>
        <v>1903.6632727272729</v>
      </c>
      <c r="AG1241" s="2"/>
      <c r="AH1241" s="1"/>
      <c r="AI1241" s="1"/>
    </row>
    <row r="1242">
      <c r="A1242" s="2"/>
      <c r="B1242" s="2"/>
      <c r="C1242" s="3">
        <v>41085</v>
      </c>
      <c r="D1242" s="1"/>
      <c r="E1242" s="4" t="s">
        <v>51</v>
      </c>
      <c r="H1242" s="4" t="s">
        <v>51</v>
      </c>
      <c r="K1242" s="6">
        <v>0.20000000000000001</v>
      </c>
      <c r="L1242" s="6">
        <v>0.20000000000000001</v>
      </c>
      <c r="M1242" s="6">
        <v>3.9300000000000002</v>
      </c>
      <c r="N1242" s="7">
        <v>1400</v>
      </c>
      <c r="P1242" s="1">
        <v>3</v>
      </c>
      <c r="Q1242" s="2" t="s">
        <v>54</v>
      </c>
      <c r="R1242" s="4" t="s">
        <v>51</v>
      </c>
      <c r="T1242" s="7">
        <v>488</v>
      </c>
      <c r="U1242" s="8">
        <v>0.14000000000000001</v>
      </c>
      <c r="V1242" s="6">
        <f>624/SUM(P1236:P1245)</f>
        <v>28.363636363636363</v>
      </c>
      <c r="W1242" s="7">
        <f>IF(R1242="","",(T1242*(1-U1242)*(1+AE1242))+V1242)</f>
        <v>573.94763636363643</v>
      </c>
      <c r="Z1242" s="9" t="str">
        <f>IF(S1242="","",(X1242*(1-Y1242)*(1+AE1242)))</f>
        <v/>
      </c>
      <c r="AA1242" s="64">
        <f>IF(Eingabe!G1242="x",libCalc!A1242,IF(Eingabe!H1242="x",libCalc!B1242,IF(Eingabe!I1242="x",libCalc!C1242,"")))</f>
        <v>0.040000000000000008</v>
      </c>
      <c r="AB1242" s="5">
        <f>IF(AA1242="","",AA1242*M1242)</f>
        <v>0.15720000000000003</v>
      </c>
      <c r="AC1242" s="10">
        <f>IF(AA1242="","",N1242*1000/(AA1242*1000000))</f>
        <v>34.999999999999993</v>
      </c>
      <c r="AD1242" s="11">
        <f>IF(AB1242="","",MAX(Z1242,W1242)/AB1242)</f>
        <v>3651.0663890816559</v>
      </c>
      <c r="AE1242" s="8">
        <f ca="1">IF(N1242="","",IF(LOOKUP(YEAR(C1242),Teuerung!$A$4:$A$29,Teuerung!$D$4:$D$29)="",0,LOOKUP(YEAR(C1242),Teuerung!$A$4:$A$29,Teuerung!$D$4:$D$29)))</f>
        <v>0.29999999999999999</v>
      </c>
      <c r="AF1242" s="7">
        <f t="shared" ca="1" si="26"/>
        <v>1721.8429090909094</v>
      </c>
      <c r="AG1242" s="2"/>
      <c r="AH1242" s="1"/>
      <c r="AI1242" s="1"/>
    </row>
    <row r="1243">
      <c r="A1243" s="2"/>
      <c r="B1243" s="2"/>
      <c r="C1243" s="3">
        <v>41085</v>
      </c>
      <c r="D1243" s="1"/>
      <c r="E1243" s="4" t="s">
        <v>51</v>
      </c>
      <c r="H1243" s="4" t="s">
        <v>51</v>
      </c>
      <c r="K1243" s="6">
        <v>0.20000000000000001</v>
      </c>
      <c r="L1243" s="6">
        <v>0.20000000000000001</v>
      </c>
      <c r="M1243" s="6">
        <v>2.9300000000000002</v>
      </c>
      <c r="N1243" s="7">
        <v>1120</v>
      </c>
      <c r="P1243" s="1">
        <v>3</v>
      </c>
      <c r="Q1243" s="2" t="s">
        <v>54</v>
      </c>
      <c r="R1243" s="4" t="s">
        <v>51</v>
      </c>
      <c r="T1243" s="7">
        <v>417</v>
      </c>
      <c r="U1243" s="8">
        <v>0.14000000000000001</v>
      </c>
      <c r="V1243" s="6">
        <f>624/SUM(P1236:P1245)</f>
        <v>28.363636363636363</v>
      </c>
      <c r="W1243" s="7">
        <f>IF(R1243="","",(T1243*(1-U1243)*(1+AE1243))+V1243)</f>
        <v>494.56963636363639</v>
      </c>
      <c r="Z1243" s="9" t="str">
        <f>IF(S1243="","",(X1243*(1-Y1243)*(1+AE1243)))</f>
        <v/>
      </c>
      <c r="AA1243" s="64">
        <f>IF(Eingabe!G1243="x",libCalc!A1243,IF(Eingabe!H1243="x",libCalc!B1243,IF(Eingabe!I1243="x",libCalc!C1243,"")))</f>
        <v>0.040000000000000008</v>
      </c>
      <c r="AB1243" s="5">
        <f>IF(AA1243="","",AA1243*M1243)</f>
        <v>0.11720000000000003</v>
      </c>
      <c r="AC1243" s="10">
        <f>IF(AA1243="","",N1243*1000/(AA1243*1000000))</f>
        <v>27.999999999999996</v>
      </c>
      <c r="AD1243" s="11">
        <f>IF(AB1243="","",MAX(Z1243,W1243)/AB1243)</f>
        <v>4219.8774433757362</v>
      </c>
      <c r="AE1243" s="8">
        <f ca="1">IF(N1243="","",IF(LOOKUP(YEAR(C1243),Teuerung!$A$4:$A$29,Teuerung!$D$4:$D$29)="",0,LOOKUP(YEAR(C1243),Teuerung!$A$4:$A$29,Teuerung!$D$4:$D$29)))</f>
        <v>0.29999999999999999</v>
      </c>
      <c r="AF1243" s="7">
        <f t="shared" ca="1" si="26"/>
        <v>1483.7089090909092</v>
      </c>
      <c r="AG1243" s="2"/>
      <c r="AH1243" s="1"/>
      <c r="AI1243" s="1"/>
    </row>
    <row r="1244">
      <c r="A1244" s="2"/>
      <c r="B1244" s="2"/>
      <c r="C1244" s="3">
        <v>41085</v>
      </c>
      <c r="D1244" s="1"/>
      <c r="E1244" s="4" t="s">
        <v>51</v>
      </c>
      <c r="H1244" s="4" t="s">
        <v>51</v>
      </c>
      <c r="K1244" s="6">
        <v>0.20000000000000001</v>
      </c>
      <c r="L1244" s="6">
        <v>0.20000000000000001</v>
      </c>
      <c r="M1244" s="6">
        <v>2.9300000000000002</v>
      </c>
      <c r="N1244" s="7">
        <v>840</v>
      </c>
      <c r="P1244" s="1">
        <v>3</v>
      </c>
      <c r="Q1244" s="2" t="s">
        <v>54</v>
      </c>
      <c r="R1244" s="4" t="s">
        <v>51</v>
      </c>
      <c r="T1244" s="7">
        <v>390</v>
      </c>
      <c r="U1244" s="8">
        <v>0.14000000000000001</v>
      </c>
      <c r="V1244" s="6">
        <f>624/SUM(P1236:P1245)</f>
        <v>28.363636363636363</v>
      </c>
      <c r="W1244" s="7">
        <f>IF(R1244="","",(T1244*(1-U1244)*(1+AE1244))+V1244)</f>
        <v>464.38363636363636</v>
      </c>
      <c r="Z1244" s="9" t="str">
        <f>IF(S1244="","",(X1244*(1-Y1244)*(1+AE1244)))</f>
        <v/>
      </c>
      <c r="AA1244" s="64">
        <f>IF(Eingabe!G1244="x",libCalc!A1244,IF(Eingabe!H1244="x",libCalc!B1244,IF(Eingabe!I1244="x",libCalc!C1244,"")))</f>
        <v>0.040000000000000008</v>
      </c>
      <c r="AB1244" s="5">
        <f>IF(AA1244="","",AA1244*M1244)</f>
        <v>0.11720000000000003</v>
      </c>
      <c r="AC1244" s="10">
        <f>IF(AA1244="","",N1244*1000/(AA1244*1000000))</f>
        <v>20.999999999999996</v>
      </c>
      <c r="AD1244" s="11">
        <f>IF(AB1244="","",MAX(Z1244,W1244)/AB1244)</f>
        <v>3962.3177164132785</v>
      </c>
      <c r="AE1244" s="8">
        <f ca="1">IF(N1244="","",IF(LOOKUP(YEAR(C1244),Teuerung!$A$4:$A$29,Teuerung!$D$4:$D$29)="",0,LOOKUP(YEAR(C1244),Teuerung!$A$4:$A$29,Teuerung!$D$4:$D$29)))</f>
        <v>0.29999999999999999</v>
      </c>
      <c r="AF1244" s="7">
        <f t="shared" ca="1" si="26"/>
        <v>1393.150909090909</v>
      </c>
      <c r="AG1244" s="2"/>
      <c r="AH1244" s="1"/>
      <c r="AI1244" s="1"/>
    </row>
    <row r="1245">
      <c r="A1245" s="2"/>
      <c r="B1245" s="2"/>
      <c r="C1245" s="3">
        <v>41085</v>
      </c>
      <c r="D1245" s="1"/>
      <c r="E1245" s="4" t="s">
        <v>51</v>
      </c>
      <c r="H1245" s="4" t="s">
        <v>51</v>
      </c>
      <c r="K1245" s="6">
        <v>0.20000000000000001</v>
      </c>
      <c r="L1245" s="6">
        <v>0.20000000000000001</v>
      </c>
      <c r="M1245" s="6">
        <v>2.9500000000000002</v>
      </c>
      <c r="N1245" s="7">
        <v>560</v>
      </c>
      <c r="P1245" s="1">
        <v>3</v>
      </c>
      <c r="Q1245" s="2" t="s">
        <v>54</v>
      </c>
      <c r="R1245" s="4" t="s">
        <v>51</v>
      </c>
      <c r="T1245" s="7">
        <v>386</v>
      </c>
      <c r="U1245" s="8">
        <v>0.14000000000000001</v>
      </c>
      <c r="V1245" s="6">
        <f>624/SUM(P1236:P1245)</f>
        <v>28.363636363636363</v>
      </c>
      <c r="W1245" s="7">
        <f>IF(R1245="","",(T1245*(1-U1245)*(1+AE1245))+V1245)</f>
        <v>459.91163636363638</v>
      </c>
      <c r="Z1245" s="9" t="str">
        <f>IF(S1245="","",(X1245*(1-Y1245)*(1+AE1245)))</f>
        <v/>
      </c>
      <c r="AA1245" s="64">
        <f>IF(Eingabe!G1245="x",libCalc!A1245,IF(Eingabe!H1245="x",libCalc!B1245,IF(Eingabe!I1245="x",libCalc!C1245,"")))</f>
        <v>0.040000000000000008</v>
      </c>
      <c r="AB1245" s="5">
        <f>IF(AA1245="","",AA1245*M1245)</f>
        <v>0.11800000000000004</v>
      </c>
      <c r="AC1245" s="10">
        <f>IF(AA1245="","",N1245*1000/(AA1245*1000000))</f>
        <v>13.999999999999998</v>
      </c>
      <c r="AD1245" s="11">
        <f>IF(AB1245="","",MAX(Z1245,W1245)/AB1245)</f>
        <v>3897.5562403697986</v>
      </c>
      <c r="AE1245" s="8">
        <f ca="1">IF(N1245="","",IF(LOOKUP(YEAR(C1245),Teuerung!$A$4:$A$29,Teuerung!$D$4:$D$29)="",0,LOOKUP(YEAR(C1245),Teuerung!$A$4:$A$29,Teuerung!$D$4:$D$29)))</f>
        <v>0.29999999999999999</v>
      </c>
      <c r="AF1245" s="7">
        <f t="shared" ca="1" si="26"/>
        <v>1379.7349090909092</v>
      </c>
      <c r="AG1245" s="2"/>
      <c r="AH1245" s="1"/>
      <c r="AI1245" s="1"/>
    </row>
    <row r="1246">
      <c r="A1246" s="2"/>
      <c r="B1246" s="2"/>
      <c r="C1246" s="3">
        <v>41766</v>
      </c>
      <c r="D1246" s="1"/>
      <c r="E1246" s="4" t="s">
        <v>51</v>
      </c>
      <c r="H1246" s="4" t="s">
        <v>51</v>
      </c>
      <c r="K1246" s="6">
        <v>0.25</v>
      </c>
      <c r="L1246" s="6">
        <v>0.25</v>
      </c>
      <c r="M1246" s="6">
        <v>3.3500000000000001</v>
      </c>
      <c r="N1246" s="7">
        <v>1000</v>
      </c>
      <c r="P1246" s="1">
        <v>86</v>
      </c>
      <c r="Q1246" s="2" t="s">
        <v>56</v>
      </c>
      <c r="R1246" s="4" t="s">
        <v>51</v>
      </c>
      <c r="T1246" s="7">
        <v>266.42000000000002</v>
      </c>
      <c r="U1246" s="8">
        <v>0</v>
      </c>
      <c r="V1246" s="6">
        <v>10.01</v>
      </c>
      <c r="W1246" s="7">
        <f>IF(R1246="","",(T1246*(1-U1246)*(1+AE1246))+V1246)</f>
        <v>356.35600000000005</v>
      </c>
      <c r="Z1246" s="9" t="str">
        <f>IF(S1246="","",(X1246*(1-Y1246)*(1+AE1246)))</f>
        <v/>
      </c>
      <c r="AA1246" s="64">
        <f>IF(Eingabe!G1246="x",libCalc!A1246,IF(Eingabe!H1246="x",libCalc!B1246,IF(Eingabe!I1246="x",libCalc!C1246,"")))</f>
        <v>0.0625</v>
      </c>
      <c r="AB1246" s="5">
        <f>IF(AA1246="","",AA1246*M1246)</f>
        <v>0.20937500000000001</v>
      </c>
      <c r="AC1246" s="10">
        <f>IF(AA1246="","",N1246*1000/(AA1246*1000000))</f>
        <v>16</v>
      </c>
      <c r="AD1246" s="11">
        <f>IF(AB1246="","",MAX(Z1246,W1246)/AB1246)</f>
        <v>1701.9988059701495</v>
      </c>
      <c r="AE1246" s="8">
        <f ca="1">IF(N1246="","",IF(LOOKUP(YEAR(C1246),Teuerung!$A$4:$A$29,Teuerung!$D$4:$D$29)="",0,LOOKUP(YEAR(C1246),Teuerung!$A$4:$A$29,Teuerung!$D$4:$D$29)))</f>
        <v>0.29999999999999999</v>
      </c>
      <c r="AF1246" s="7">
        <f t="shared" ca="1" si="26"/>
        <v>30646.616000000005</v>
      </c>
      <c r="AG1246" s="2"/>
      <c r="AH1246" s="1"/>
      <c r="AI1246" s="1"/>
    </row>
    <row r="1247">
      <c r="A1247" s="2"/>
      <c r="B1247" s="2"/>
      <c r="C1247" s="3">
        <v>41766</v>
      </c>
      <c r="D1247" s="1"/>
      <c r="E1247" s="4" t="s">
        <v>51</v>
      </c>
      <c r="H1247" s="4" t="s">
        <v>51</v>
      </c>
      <c r="K1247" s="6">
        <v>0.25</v>
      </c>
      <c r="L1247" s="6">
        <v>0.25</v>
      </c>
      <c r="M1247" s="6">
        <v>3.3500000000000001</v>
      </c>
      <c r="N1247" s="7">
        <v>2000</v>
      </c>
      <c r="P1247" s="1">
        <v>86</v>
      </c>
      <c r="Q1247" s="2" t="s">
        <v>56</v>
      </c>
      <c r="R1247" s="4" t="s">
        <v>51</v>
      </c>
      <c r="T1247" s="7">
        <v>285.67000000000002</v>
      </c>
      <c r="U1247" s="8">
        <v>0</v>
      </c>
      <c r="V1247" s="6">
        <v>10.01</v>
      </c>
      <c r="W1247" s="7">
        <f>IF(R1247="","",(T1247*(1-U1247)*(1+AE1247))+V1247)</f>
        <v>381.38100000000003</v>
      </c>
      <c r="Z1247" s="9" t="str">
        <f>IF(S1247="","",(X1247*(1-Y1247)*(1+AE1247)))</f>
        <v/>
      </c>
      <c r="AA1247" s="64">
        <f>IF(Eingabe!G1247="x",libCalc!A1247,IF(Eingabe!H1247="x",libCalc!B1247,IF(Eingabe!I1247="x",libCalc!C1247,"")))</f>
        <v>0.0625</v>
      </c>
      <c r="AB1247" s="5">
        <f>IF(AA1247="","",AA1247*M1247)</f>
        <v>0.20937500000000001</v>
      </c>
      <c r="AC1247" s="10">
        <f>IF(AA1247="","",N1247*1000/(AA1247*1000000))</f>
        <v>32</v>
      </c>
      <c r="AD1247" s="11">
        <f>IF(AB1247="","",MAX(Z1247,W1247)/AB1247)</f>
        <v>1821.5211940298509</v>
      </c>
      <c r="AE1247" s="8">
        <f ca="1">IF(N1247="","",IF(LOOKUP(YEAR(C1247),Teuerung!$A$4:$A$29,Teuerung!$D$4:$D$29)="",0,LOOKUP(YEAR(C1247),Teuerung!$A$4:$A$29,Teuerung!$D$4:$D$29)))</f>
        <v>0.29999999999999999</v>
      </c>
      <c r="AF1247" s="7">
        <f t="shared" ca="1" si="26"/>
        <v>32798.766000000003</v>
      </c>
      <c r="AG1247" s="2"/>
      <c r="AH1247" s="1"/>
      <c r="AI1247" s="1"/>
    </row>
    <row r="1248">
      <c r="A1248" s="2"/>
      <c r="B1248" s="2"/>
      <c r="C1248" s="3">
        <v>41766</v>
      </c>
      <c r="D1248" s="1"/>
      <c r="E1248" s="4" t="s">
        <v>51</v>
      </c>
      <c r="H1248" s="4" t="s">
        <v>51</v>
      </c>
      <c r="K1248" s="6">
        <v>0.29999999999999999</v>
      </c>
      <c r="L1248" s="6">
        <v>0.29999999999999999</v>
      </c>
      <c r="M1248" s="6">
        <v>3.3500000000000001</v>
      </c>
      <c r="N1248" s="7">
        <v>2900</v>
      </c>
      <c r="P1248" s="1">
        <v>86</v>
      </c>
      <c r="Q1248" s="2" t="s">
        <v>56</v>
      </c>
      <c r="R1248" s="4" t="s">
        <v>51</v>
      </c>
      <c r="T1248" s="7">
        <v>301.83999999999997</v>
      </c>
      <c r="U1248" s="8">
        <v>0</v>
      </c>
      <c r="V1248" s="6">
        <v>10.01</v>
      </c>
      <c r="W1248" s="7">
        <f>IF(R1248="","",(T1248*(1-U1248)*(1+AE1248))+V1248)</f>
        <v>402.40199999999999</v>
      </c>
      <c r="Z1248" s="9" t="str">
        <f>IF(S1248="","",(X1248*(1-Y1248)*(1+AE1248)))</f>
        <v/>
      </c>
      <c r="AA1248" s="64">
        <f>IF(Eingabe!G1248="x",libCalc!A1248,IF(Eingabe!H1248="x",libCalc!B1248,IF(Eingabe!I1248="x",libCalc!C1248,"")))</f>
        <v>0.089999999999999997</v>
      </c>
      <c r="AB1248" s="5">
        <f>IF(AA1248="","",AA1248*M1248)</f>
        <v>0.30149999999999999</v>
      </c>
      <c r="AC1248" s="10">
        <f>IF(AA1248="","",N1248*1000/(AA1248*1000000))</f>
        <v>32.222222222222221</v>
      </c>
      <c r="AD1248" s="11">
        <f>IF(AB1248="","",MAX(Z1248,W1248)/AB1248)</f>
        <v>1334.6666666666667</v>
      </c>
      <c r="AE1248" s="8">
        <f ca="1">IF(N1248="","",IF(LOOKUP(YEAR(C1248),Teuerung!$A$4:$A$29,Teuerung!$D$4:$D$29)="",0,LOOKUP(YEAR(C1248),Teuerung!$A$4:$A$29,Teuerung!$D$4:$D$29)))</f>
        <v>0.29999999999999999</v>
      </c>
      <c r="AF1248" s="7">
        <f t="shared" ca="1" si="26"/>
        <v>34606.572</v>
      </c>
      <c r="AG1248" s="2"/>
      <c r="AH1248" s="1"/>
      <c r="AI1248" s="1"/>
    </row>
    <row r="1249">
      <c r="A1249" s="2"/>
      <c r="B1249" s="2"/>
      <c r="C1249" s="3">
        <v>41766</v>
      </c>
      <c r="D1249" s="1"/>
      <c r="E1249" s="4" t="s">
        <v>51</v>
      </c>
      <c r="H1249" s="4" t="s">
        <v>51</v>
      </c>
      <c r="K1249" s="6">
        <v>0.29999999999999999</v>
      </c>
      <c r="L1249" s="6">
        <v>0.29999999999999999</v>
      </c>
      <c r="M1249" s="6">
        <v>3.3500000000000001</v>
      </c>
      <c r="N1249" s="7">
        <v>3900</v>
      </c>
      <c r="P1249" s="1">
        <v>86</v>
      </c>
      <c r="Q1249" s="2" t="s">
        <v>56</v>
      </c>
      <c r="R1249" s="4" t="s">
        <v>51</v>
      </c>
      <c r="T1249" s="7">
        <v>572.88</v>
      </c>
      <c r="U1249" s="8">
        <v>0</v>
      </c>
      <c r="V1249" s="6">
        <v>10.01</v>
      </c>
      <c r="W1249" s="7">
        <f>IF(R1249="","",(T1249*(1-U1249)*(1+AE1249))+V1249)</f>
        <v>754.75400000000002</v>
      </c>
      <c r="Z1249" s="9" t="str">
        <f>IF(S1249="","",(X1249*(1-Y1249)*(1+AE1249)))</f>
        <v/>
      </c>
      <c r="AA1249" s="64">
        <f>IF(Eingabe!G1249="x",libCalc!A1249,IF(Eingabe!H1249="x",libCalc!B1249,IF(Eingabe!I1249="x",libCalc!C1249,"")))</f>
        <v>0.089999999999999997</v>
      </c>
      <c r="AB1249" s="5">
        <f>IF(AA1249="","",AA1249*M1249)</f>
        <v>0.30149999999999999</v>
      </c>
      <c r="AC1249" s="10">
        <f>IF(AA1249="","",N1249*1000/(AA1249*1000000))</f>
        <v>43.333333333333336</v>
      </c>
      <c r="AD1249" s="11">
        <f>IF(AB1249="","",MAX(Z1249,W1249)/AB1249)</f>
        <v>2503.3300165837481</v>
      </c>
      <c r="AE1249" s="8">
        <f ca="1">IF(N1249="","",IF(LOOKUP(YEAR(C1249),Teuerung!$A$4:$A$29,Teuerung!$D$4:$D$29)="",0,LOOKUP(YEAR(C1249),Teuerung!$A$4:$A$29,Teuerung!$D$4:$D$29)))</f>
        <v>0.29999999999999999</v>
      </c>
      <c r="AF1249" s="7">
        <f t="shared" ca="1" si="26"/>
        <v>64908.844000000005</v>
      </c>
      <c r="AG1249" s="2"/>
      <c r="AH1249" s="1"/>
      <c r="AI1249" s="1"/>
    </row>
    <row r="1250">
      <c r="A1250" s="2"/>
      <c r="B1250" s="2"/>
      <c r="C1250" s="3">
        <v>41766</v>
      </c>
      <c r="D1250" s="1"/>
      <c r="E1250" s="4" t="s">
        <v>51</v>
      </c>
      <c r="H1250" s="4" t="s">
        <v>51</v>
      </c>
      <c r="K1250" s="6">
        <v>0.34999999999999998</v>
      </c>
      <c r="L1250" s="6">
        <v>0.34999999999999998</v>
      </c>
      <c r="M1250" s="6">
        <v>4.5</v>
      </c>
      <c r="N1250" s="7">
        <v>4500</v>
      </c>
      <c r="P1250" s="1">
        <v>80</v>
      </c>
      <c r="Q1250" s="2" t="s">
        <v>56</v>
      </c>
      <c r="R1250" s="4" t="s">
        <v>51</v>
      </c>
      <c r="T1250" s="7">
        <v>789.25</v>
      </c>
      <c r="U1250" s="8">
        <v>0</v>
      </c>
      <c r="V1250" s="6">
        <v>10.01</v>
      </c>
      <c r="W1250" s="7">
        <f>IF(R1250="","",(T1250*(1-U1250)*(1+AE1250))+V1250)</f>
        <v>1036.0350000000001</v>
      </c>
      <c r="Z1250" s="9" t="str">
        <f>IF(S1250="","",(X1250*(1-Y1250)*(1+AE1250)))</f>
        <v/>
      </c>
      <c r="AA1250" s="64">
        <f>IF(Eingabe!G1250="x",libCalc!A1250,IF(Eingabe!H1250="x",libCalc!B1250,IF(Eingabe!I1250="x",libCalc!C1250,"")))</f>
        <v>0.12249999999999998</v>
      </c>
      <c r="AB1250" s="5">
        <f>IF(AA1250="","",AA1250*M1250)</f>
        <v>0.55124999999999991</v>
      </c>
      <c r="AC1250" s="10">
        <f>IF(AA1250="","",N1250*1000/(AA1250*1000000))</f>
        <v>36.734693877551024</v>
      </c>
      <c r="AD1250" s="11">
        <f>IF(AB1250="","",MAX(Z1250,W1250)/AB1250)</f>
        <v>1879.4285714285718</v>
      </c>
      <c r="AE1250" s="8">
        <f ca="1">IF(N1250="","",IF(LOOKUP(YEAR(C1250),Teuerung!$A$4:$A$29,Teuerung!$D$4:$D$29)="",0,LOOKUP(YEAR(C1250),Teuerung!$A$4:$A$29,Teuerung!$D$4:$D$29)))</f>
        <v>0.29999999999999999</v>
      </c>
      <c r="AF1250" s="7">
        <f t="shared" ca="1" si="26"/>
        <v>82882.800000000003</v>
      </c>
      <c r="AG1250" s="2"/>
      <c r="AH1250" s="1"/>
      <c r="AI1250" s="1"/>
    </row>
    <row r="1251">
      <c r="A1251" s="2"/>
      <c r="B1251" s="2"/>
      <c r="C1251" s="3">
        <v>41766</v>
      </c>
      <c r="D1251" s="1"/>
      <c r="E1251" s="4" t="s">
        <v>51</v>
      </c>
      <c r="H1251" s="4" t="s">
        <v>51</v>
      </c>
      <c r="K1251" s="6">
        <v>0.29999999999999999</v>
      </c>
      <c r="L1251" s="6">
        <v>0.5</v>
      </c>
      <c r="M1251" s="6">
        <v>3.6000000000000001</v>
      </c>
      <c r="N1251" s="7">
        <v>5700</v>
      </c>
      <c r="P1251" s="1">
        <v>44</v>
      </c>
      <c r="Q1251" s="2" t="s">
        <v>56</v>
      </c>
      <c r="R1251" s="4" t="s">
        <v>51</v>
      </c>
      <c r="T1251" s="7">
        <v>975.59000000000003</v>
      </c>
      <c r="U1251" s="8">
        <v>0</v>
      </c>
      <c r="V1251" s="6">
        <v>10.01</v>
      </c>
      <c r="W1251" s="7">
        <f>IF(R1251="","",(T1251*(1-U1251)*(1+AE1251))+V1251)</f>
        <v>1278.277</v>
      </c>
      <c r="Z1251" s="9" t="str">
        <f>IF(S1251="","",(X1251*(1-Y1251)*(1+AE1251)))</f>
        <v/>
      </c>
      <c r="AA1251" s="64">
        <f>IF(Eingabe!G1251="x",libCalc!A1251,IF(Eingabe!H1251="x",libCalc!B1251,IF(Eingabe!I1251="x",libCalc!C1251,"")))</f>
        <v>0.14999999999999999</v>
      </c>
      <c r="AB1251" s="5">
        <f>IF(AA1251="","",AA1251*M1251)</f>
        <v>0.54000000000000004</v>
      </c>
      <c r="AC1251" s="10">
        <f>IF(AA1251="","",N1251*1000/(AA1251*1000000))</f>
        <v>38</v>
      </c>
      <c r="AD1251" s="11">
        <f>IF(AB1251="","",MAX(Z1251,W1251)/AB1251)</f>
        <v>2367.1796296296297</v>
      </c>
      <c r="AE1251" s="8">
        <f ca="1">IF(N1251="","",IF(LOOKUP(YEAR(C1251),Teuerung!$A$4:$A$29,Teuerung!$D$4:$D$29)="",0,LOOKUP(YEAR(C1251),Teuerung!$A$4:$A$29,Teuerung!$D$4:$D$29)))</f>
        <v>0.29999999999999999</v>
      </c>
      <c r="AF1251" s="7">
        <f t="shared" ca="1" si="26"/>
        <v>56244.188000000002</v>
      </c>
      <c r="AG1251" s="2"/>
      <c r="AH1251" s="1"/>
      <c r="AI1251" s="1"/>
    </row>
    <row r="1252">
      <c r="A1252" s="2"/>
      <c r="B1252" s="2"/>
      <c r="C1252" s="3">
        <v>41766</v>
      </c>
      <c r="D1252" s="1"/>
      <c r="E1252" s="4" t="s">
        <v>51</v>
      </c>
      <c r="H1252" s="4" t="s">
        <v>51</v>
      </c>
      <c r="K1252" s="6">
        <v>0.29999999999999999</v>
      </c>
      <c r="L1252" s="6">
        <v>0.5</v>
      </c>
      <c r="M1252" s="6">
        <v>2.7999999999999998</v>
      </c>
      <c r="N1252" s="7">
        <v>6900</v>
      </c>
      <c r="P1252" s="1">
        <v>38</v>
      </c>
      <c r="Q1252" s="2" t="s">
        <v>56</v>
      </c>
      <c r="R1252" s="4" t="s">
        <v>51</v>
      </c>
      <c r="T1252" s="7">
        <v>985.60000000000002</v>
      </c>
      <c r="U1252" s="8">
        <v>0</v>
      </c>
      <c r="V1252" s="6">
        <v>10.01</v>
      </c>
      <c r="W1252" s="7">
        <f>IF(R1252="","",(T1252*(1-U1252)*(1+AE1252))+V1252)</f>
        <v>1291.29</v>
      </c>
      <c r="Z1252" s="9" t="str">
        <f>IF(S1252="","",(X1252*(1-Y1252)*(1+AE1252)))</f>
        <v/>
      </c>
      <c r="AA1252" s="64">
        <f>IF(Eingabe!G1252="x",libCalc!A1252,IF(Eingabe!H1252="x",libCalc!B1252,IF(Eingabe!I1252="x",libCalc!C1252,"")))</f>
        <v>0.14999999999999999</v>
      </c>
      <c r="AB1252" s="5">
        <f>IF(AA1252="","",AA1252*M1252)</f>
        <v>0.41999999999999998</v>
      </c>
      <c r="AC1252" s="10">
        <f>IF(AA1252="","",N1252*1000/(AA1252*1000000))</f>
        <v>46</v>
      </c>
      <c r="AD1252" s="11">
        <f>IF(AB1252="","",MAX(Z1252,W1252)/AB1252)</f>
        <v>3074.5</v>
      </c>
      <c r="AE1252" s="8">
        <f ca="1">IF(N1252="","",IF(LOOKUP(YEAR(C1252),Teuerung!$A$4:$A$29,Teuerung!$D$4:$D$29)="",0,LOOKUP(YEAR(C1252),Teuerung!$A$4:$A$29,Teuerung!$D$4:$D$29)))</f>
        <v>0.29999999999999999</v>
      </c>
      <c r="AF1252" s="7">
        <f t="shared" ca="1" si="26"/>
        <v>49069.019999999997</v>
      </c>
      <c r="AG1252" s="2"/>
      <c r="AH1252" s="1"/>
      <c r="AI1252" s="1"/>
    </row>
    <row r="1253">
      <c r="A1253" s="2"/>
      <c r="B1253" s="2"/>
      <c r="C1253" s="3">
        <v>41766</v>
      </c>
      <c r="D1253" s="1"/>
      <c r="E1253" s="4" t="s">
        <v>51</v>
      </c>
      <c r="H1253" s="4" t="s">
        <v>51</v>
      </c>
      <c r="K1253" s="6">
        <v>0.5</v>
      </c>
      <c r="L1253" s="6">
        <v>0.5</v>
      </c>
      <c r="M1253" s="6">
        <v>2.7999999999999998</v>
      </c>
      <c r="N1253" s="7">
        <v>3000</v>
      </c>
      <c r="P1253" s="1">
        <v>4</v>
      </c>
      <c r="Q1253" s="2" t="s">
        <v>56</v>
      </c>
      <c r="R1253" s="4" t="s">
        <v>51</v>
      </c>
      <c r="T1253" s="7">
        <v>804.64999999999998</v>
      </c>
      <c r="U1253" s="8">
        <v>0</v>
      </c>
      <c r="V1253" s="6">
        <v>10.01</v>
      </c>
      <c r="W1253" s="7">
        <f>IF(R1253="","",(T1253*(1-U1253)*(1+AE1253))+V1253)</f>
        <v>1056.0550000000001</v>
      </c>
      <c r="Z1253" s="9" t="str">
        <f>IF(S1253="","",(X1253*(1-Y1253)*(1+AE1253)))</f>
        <v/>
      </c>
      <c r="AA1253" s="64">
        <f>IF(Eingabe!G1253="x",libCalc!A1253,IF(Eingabe!H1253="x",libCalc!B1253,IF(Eingabe!I1253="x",libCalc!C1253,"")))</f>
        <v>0.25</v>
      </c>
      <c r="AB1253" s="5">
        <f>IF(AA1253="","",AA1253*M1253)</f>
        <v>0.69999999999999996</v>
      </c>
      <c r="AC1253" s="10">
        <f>IF(AA1253="","",N1253*1000/(AA1253*1000000))</f>
        <v>12</v>
      </c>
      <c r="AD1253" s="11">
        <f>IF(AB1253="","",MAX(Z1253,W1253)/AB1253)</f>
        <v>1508.6500000000001</v>
      </c>
      <c r="AE1253" s="8">
        <f ca="1">IF(N1253="","",IF(LOOKUP(YEAR(C1253),Teuerung!$A$4:$A$29,Teuerung!$D$4:$D$29)="",0,LOOKUP(YEAR(C1253),Teuerung!$A$4:$A$29,Teuerung!$D$4:$D$29)))</f>
        <v>0.29999999999999999</v>
      </c>
      <c r="AF1253" s="7">
        <f t="shared" ca="1" si="26"/>
        <v>4224.2200000000003</v>
      </c>
      <c r="AG1253" s="2"/>
      <c r="AH1253" s="1"/>
      <c r="AI1253" s="1"/>
    </row>
    <row r="1254">
      <c r="A1254" s="2"/>
      <c r="B1254" s="2"/>
      <c r="C1254" s="3">
        <v>42201</v>
      </c>
      <c r="D1254" s="67"/>
      <c r="E1254" s="4" t="s">
        <v>51</v>
      </c>
      <c r="H1254" s="4" t="s">
        <v>51</v>
      </c>
      <c r="K1254" s="6">
        <v>0.20000000000000001</v>
      </c>
      <c r="L1254" s="6">
        <v>0.20000000000000001</v>
      </c>
      <c r="M1254" s="6">
        <v>2.6000000000000001</v>
      </c>
      <c r="N1254" s="7">
        <v>600</v>
      </c>
      <c r="P1254" s="1">
        <v>46</v>
      </c>
      <c r="Q1254" s="2" t="s">
        <v>56</v>
      </c>
      <c r="R1254" s="4" t="s">
        <v>51</v>
      </c>
      <c r="T1254" s="7">
        <f>289-V1254</f>
        <v>276</v>
      </c>
      <c r="U1254" s="8">
        <v>0</v>
      </c>
      <c r="V1254" s="6">
        <v>13</v>
      </c>
      <c r="W1254" s="7">
        <f>IF(R1254="","",(T1254*(1-U1254)*(1+AE1254))+V1254)</f>
        <v>371.80000000000001</v>
      </c>
      <c r="Z1254" s="9" t="str">
        <f>IF(S1254="","",(X1254*(1-Y1254)*(1+AE1254)))</f>
        <v/>
      </c>
      <c r="AA1254" s="64">
        <f>IF(Eingabe!G1254="x",libCalc!A1254,IF(Eingabe!H1254="x",libCalc!B1254,IF(Eingabe!I1254="x",libCalc!C1254,"")))</f>
        <v>0.040000000000000008</v>
      </c>
      <c r="AB1254" s="5">
        <f>IF(AA1254="","",AA1254*M1254)</f>
        <v>0.10400000000000002</v>
      </c>
      <c r="AC1254" s="10">
        <f>IF(AA1254="","",N1254*1000/(AA1254*1000000))</f>
        <v>14.999999999999996</v>
      </c>
      <c r="AD1254" s="11">
        <f>IF(AB1254="","",MAX(Z1254,W1254)/AB1254)</f>
        <v>3574.9999999999995</v>
      </c>
      <c r="AE1254" s="8">
        <f ca="1">IF(N1254="","",IF(LOOKUP(YEAR(C1254),Teuerung!$A$4:$A$29,Teuerung!$D$4:$D$29)="",0,LOOKUP(YEAR(C1254),Teuerung!$A$4:$A$29,Teuerung!$D$4:$D$29)))</f>
        <v>0.29999999999999999</v>
      </c>
      <c r="AF1254" s="7">
        <f t="shared" ca="1" si="26"/>
        <v>17102.799999999999</v>
      </c>
      <c r="AG1254" s="2"/>
      <c r="AH1254" s="1"/>
      <c r="AI1254" s="1"/>
    </row>
    <row r="1255">
      <c r="A1255" s="2"/>
      <c r="B1255" s="2"/>
      <c r="C1255" s="3">
        <v>42212</v>
      </c>
      <c r="D1255" s="1"/>
      <c r="E1255" s="4" t="s">
        <v>51</v>
      </c>
      <c r="H1255" s="4" t="s">
        <v>51</v>
      </c>
      <c r="K1255" s="6">
        <v>0.20000000000000001</v>
      </c>
      <c r="L1255" s="6">
        <v>0.40000000000000002</v>
      </c>
      <c r="M1255" s="6">
        <v>2.3100000000000001</v>
      </c>
      <c r="N1255" s="7">
        <v>3000</v>
      </c>
      <c r="P1255" s="1">
        <v>1</v>
      </c>
      <c r="Q1255" s="2" t="s">
        <v>56</v>
      </c>
      <c r="R1255" s="4" t="s">
        <v>51</v>
      </c>
      <c r="T1255" s="7">
        <v>688</v>
      </c>
      <c r="U1255" s="8">
        <v>0.27000000000000002</v>
      </c>
      <c r="W1255" s="7">
        <f>IF(R1255="","",(T1255*(1-U1255)*(1+AE1255))+V1255)</f>
        <v>652.91200000000003</v>
      </c>
      <c r="Z1255" s="9" t="str">
        <f>IF(S1255="","",(X1255*(1-Y1255)*(1+AE1255)))</f>
        <v/>
      </c>
      <c r="AA1255" s="64">
        <f>IF(Eingabe!G1255="x",libCalc!A1255,IF(Eingabe!H1255="x",libCalc!B1255,IF(Eingabe!I1255="x",libCalc!C1255,"")))</f>
        <v>0.080000000000000016</v>
      </c>
      <c r="AB1255" s="5">
        <f>IF(AA1255="","",AA1255*M1255)</f>
        <v>0.18480000000000005</v>
      </c>
      <c r="AC1255" s="10">
        <f>IF(AA1255="","",N1255*1000/(AA1255*1000000))</f>
        <v>37.499999999999993</v>
      </c>
      <c r="AD1255" s="11">
        <f>IF(AB1255="","",MAX(Z1255,W1255)/AB1255)</f>
        <v>3533.0735930735923</v>
      </c>
      <c r="AE1255" s="8">
        <f ca="1">IF(N1255="","",IF(LOOKUP(YEAR(C1255),Teuerung!$A$4:$A$29,Teuerung!$D$4:$D$29)="",0,LOOKUP(YEAR(C1255),Teuerung!$A$4:$A$29,Teuerung!$D$4:$D$29)))</f>
        <v>0.29999999999999999</v>
      </c>
      <c r="AF1255" s="7">
        <f t="shared" ca="1" si="26"/>
        <v>652.91200000000003</v>
      </c>
      <c r="AG1255" s="2"/>
      <c r="AH1255" s="1"/>
      <c r="AI1255" s="1"/>
    </row>
    <row r="1256">
      <c r="A1256" s="2"/>
      <c r="B1256" s="2"/>
      <c r="C1256" s="3">
        <v>42212</v>
      </c>
      <c r="D1256" s="1"/>
      <c r="E1256" s="4" t="s">
        <v>51</v>
      </c>
      <c r="H1256" s="4" t="s">
        <v>51</v>
      </c>
      <c r="K1256" s="6">
        <v>0.20000000000000001</v>
      </c>
      <c r="L1256" s="6">
        <v>0.40000000000000002</v>
      </c>
      <c r="M1256" s="6">
        <v>2.3100000000000001</v>
      </c>
      <c r="N1256" s="7">
        <v>4000</v>
      </c>
      <c r="P1256" s="1">
        <v>1</v>
      </c>
      <c r="Q1256" s="2" t="s">
        <v>56</v>
      </c>
      <c r="R1256" s="4" t="s">
        <v>51</v>
      </c>
      <c r="T1256" s="7">
        <v>854</v>
      </c>
      <c r="U1256" s="8">
        <v>0.27000000000000002</v>
      </c>
      <c r="W1256" s="7">
        <f>IF(R1256="","",(T1256*(1-U1256)*(1+AE1256))+V1256)</f>
        <v>810.44600000000003</v>
      </c>
      <c r="Z1256" s="9" t="str">
        <f>IF(S1256="","",(X1256*(1-Y1256)*(1+AE1256)))</f>
        <v/>
      </c>
      <c r="AA1256" s="64">
        <f>IF(Eingabe!G1256="x",libCalc!A1256,IF(Eingabe!H1256="x",libCalc!B1256,IF(Eingabe!I1256="x",libCalc!C1256,"")))</f>
        <v>0.080000000000000016</v>
      </c>
      <c r="AB1256" s="5">
        <f>IF(AA1256="","",AA1256*M1256)</f>
        <v>0.18480000000000005</v>
      </c>
      <c r="AC1256" s="10">
        <f>IF(AA1256="","",N1256*1000/(AA1256*1000000))</f>
        <v>49.999999999999993</v>
      </c>
      <c r="AD1256" s="11">
        <f>IF(AB1256="","",MAX(Z1256,W1256)/AB1256)</f>
        <v>4385.5303030303021</v>
      </c>
      <c r="AE1256" s="8">
        <f ca="1">IF(N1256="","",IF(LOOKUP(YEAR(C1256),Teuerung!$A$4:$A$29,Teuerung!$D$4:$D$29)="",0,LOOKUP(YEAR(C1256),Teuerung!$A$4:$A$29,Teuerung!$D$4:$D$29)))</f>
        <v>0.29999999999999999</v>
      </c>
      <c r="AF1256" s="7">
        <f t="shared" ca="1" si="26"/>
        <v>810.44600000000003</v>
      </c>
      <c r="AG1256" s="2"/>
      <c r="AH1256" s="1"/>
      <c r="AI1256" s="1"/>
    </row>
    <row r="1257">
      <c r="A1257" s="2"/>
      <c r="B1257" s="2"/>
      <c r="C1257" s="3">
        <v>42212</v>
      </c>
      <c r="D1257" s="1"/>
      <c r="E1257" s="4" t="s">
        <v>51</v>
      </c>
      <c r="G1257" s="4" t="s">
        <v>51</v>
      </c>
      <c r="J1257" s="5">
        <v>0.25</v>
      </c>
      <c r="M1257" s="6">
        <v>2.3100000000000001</v>
      </c>
      <c r="N1257" s="7">
        <v>3000</v>
      </c>
      <c r="P1257" s="1">
        <v>1</v>
      </c>
      <c r="Q1257" s="2" t="s">
        <v>56</v>
      </c>
      <c r="R1257" s="4" t="s">
        <v>51</v>
      </c>
      <c r="T1257" s="7">
        <v>695</v>
      </c>
      <c r="U1257" s="8">
        <v>0.27000000000000002</v>
      </c>
      <c r="W1257" s="7">
        <f>IF(R1257="","",(T1257*(1-U1257)*(1+AE1257))+V1257)</f>
        <v>659.55499999999995</v>
      </c>
      <c r="Z1257" s="9" t="str">
        <f>IF(S1257="","",(X1257*(1-Y1257)*(1+AE1257)))</f>
        <v/>
      </c>
      <c r="AA1257" s="64">
        <f>IF(Eingabe!G1257="x",libCalc!A1257,IF(Eingabe!H1257="x",libCalc!B1257,IF(Eingabe!I1257="x",libCalc!C1257,"")))</f>
        <v>0.049087385212340517</v>
      </c>
      <c r="AB1257" s="5">
        <f>IF(AA1257="","",AA1257*M1257)</f>
        <v>0.11339185984050659</v>
      </c>
      <c r="AC1257" s="10">
        <f>IF(AA1257="","",N1257*1000/(AA1257*1000000))</f>
        <v>61.115498147287816</v>
      </c>
      <c r="AD1257" s="11">
        <f>IF(AB1257="","",MAX(Z1257,W1257)/AB1257)</f>
        <v>5816.5991891103049</v>
      </c>
      <c r="AE1257" s="8">
        <f ca="1">IF(N1257="","",IF(LOOKUP(YEAR(C1257),Teuerung!$A$4:$A$29,Teuerung!$D$4:$D$29)="",0,LOOKUP(YEAR(C1257),Teuerung!$A$4:$A$29,Teuerung!$D$4:$D$29)))</f>
        <v>0.29999999999999999</v>
      </c>
      <c r="AF1257" s="7">
        <f t="shared" ca="1" si="26"/>
        <v>659.55499999999995</v>
      </c>
      <c r="AG1257" s="2"/>
      <c r="AH1257" s="1"/>
      <c r="AI1257" s="1"/>
    </row>
    <row r="1258">
      <c r="A1258" s="2"/>
      <c r="B1258" s="2"/>
      <c r="C1258" s="3">
        <v>42212</v>
      </c>
      <c r="D1258" s="1"/>
      <c r="E1258" s="4" t="s">
        <v>51</v>
      </c>
      <c r="H1258" s="4" t="s">
        <v>51</v>
      </c>
      <c r="K1258" s="6">
        <v>0.20000000000000001</v>
      </c>
      <c r="L1258" s="6">
        <v>0.40000000000000002</v>
      </c>
      <c r="M1258" s="6">
        <v>2.3100000000000001</v>
      </c>
      <c r="N1258" s="7">
        <v>3500</v>
      </c>
      <c r="P1258" s="1">
        <v>1</v>
      </c>
      <c r="Q1258" s="2" t="s">
        <v>56</v>
      </c>
      <c r="R1258" s="4" t="s">
        <v>51</v>
      </c>
      <c r="T1258" s="7">
        <v>755</v>
      </c>
      <c r="U1258" s="8">
        <v>0.27000000000000002</v>
      </c>
      <c r="W1258" s="7">
        <f>IF(R1258="","",(T1258*(1-U1258)*(1+AE1258))+V1258)</f>
        <v>716.495</v>
      </c>
      <c r="Z1258" s="9" t="str">
        <f>IF(S1258="","",(X1258*(1-Y1258)*(1+AE1258)))</f>
        <v/>
      </c>
      <c r="AA1258" s="64">
        <f>IF(Eingabe!G1258="x",libCalc!A1258,IF(Eingabe!H1258="x",libCalc!B1258,IF(Eingabe!I1258="x",libCalc!C1258,"")))</f>
        <v>0.080000000000000016</v>
      </c>
      <c r="AB1258" s="5">
        <f>IF(AA1258="","",AA1258*M1258)</f>
        <v>0.18480000000000005</v>
      </c>
      <c r="AC1258" s="10">
        <f>IF(AA1258="","",N1258*1000/(AA1258*1000000))</f>
        <v>43.749999999999993</v>
      </c>
      <c r="AD1258" s="11">
        <f>IF(AB1258="","",MAX(Z1258,W1258)/AB1258)</f>
        <v>3877.1374458874448</v>
      </c>
      <c r="AE1258" s="8">
        <f ca="1">IF(N1258="","",IF(LOOKUP(YEAR(C1258),Teuerung!$A$4:$A$29,Teuerung!$D$4:$D$29)="",0,LOOKUP(YEAR(C1258),Teuerung!$A$4:$A$29,Teuerung!$D$4:$D$29)))</f>
        <v>0.29999999999999999</v>
      </c>
      <c r="AF1258" s="7">
        <f t="shared" ca="1" si="26"/>
        <v>716.495</v>
      </c>
      <c r="AG1258" s="2"/>
      <c r="AH1258" s="1"/>
      <c r="AI1258" s="1"/>
    </row>
    <row r="1259">
      <c r="A1259" s="2"/>
      <c r="B1259" s="2"/>
      <c r="C1259" s="3">
        <v>42212</v>
      </c>
      <c r="D1259" s="1"/>
      <c r="E1259" s="4" t="s">
        <v>51</v>
      </c>
      <c r="H1259" s="4" t="s">
        <v>51</v>
      </c>
      <c r="K1259" s="6">
        <v>0.20000000000000001</v>
      </c>
      <c r="L1259" s="6">
        <v>0.40000000000000002</v>
      </c>
      <c r="M1259" s="6">
        <v>2.3100000000000001</v>
      </c>
      <c r="N1259" s="7">
        <v>4500</v>
      </c>
      <c r="P1259" s="1">
        <v>1</v>
      </c>
      <c r="Q1259" s="2" t="s">
        <v>56</v>
      </c>
      <c r="R1259" s="4" t="s">
        <v>51</v>
      </c>
      <c r="T1259" s="7">
        <v>985</v>
      </c>
      <c r="U1259" s="8">
        <v>0.27000000000000002</v>
      </c>
      <c r="W1259" s="7">
        <f>IF(R1259="","",(T1259*(1-U1259)*(1+AE1259))+V1259)</f>
        <v>934.76499999999999</v>
      </c>
      <c r="Z1259" s="9" t="str">
        <f>IF(S1259="","",(X1259*(1-Y1259)*(1+AE1259)))</f>
        <v/>
      </c>
      <c r="AA1259" s="64">
        <f>IF(Eingabe!G1259="x",libCalc!A1259,IF(Eingabe!H1259="x",libCalc!B1259,IF(Eingabe!I1259="x",libCalc!C1259,"")))</f>
        <v>0.080000000000000016</v>
      </c>
      <c r="AB1259" s="5">
        <f>IF(AA1259="","",AA1259*M1259)</f>
        <v>0.18480000000000005</v>
      </c>
      <c r="AC1259" s="10">
        <f>IF(AA1259="","",N1259*1000/(AA1259*1000000))</f>
        <v>56.249999999999993</v>
      </c>
      <c r="AD1259" s="11">
        <f>IF(AB1259="","",MAX(Z1259,W1259)/AB1259)</f>
        <v>5058.2521645021634</v>
      </c>
      <c r="AE1259" s="8">
        <f ca="1">IF(N1259="","",IF(LOOKUP(YEAR(C1259),Teuerung!$A$4:$A$29,Teuerung!$D$4:$D$29)="",0,LOOKUP(YEAR(C1259),Teuerung!$A$4:$A$29,Teuerung!$D$4:$D$29)))</f>
        <v>0.29999999999999999</v>
      </c>
      <c r="AF1259" s="7">
        <f t="shared" ca="1" si="26"/>
        <v>934.76499999999999</v>
      </c>
      <c r="AG1259" s="2"/>
      <c r="AH1259" s="1"/>
      <c r="AI1259" s="1"/>
    </row>
    <row r="1260">
      <c r="A1260" s="2"/>
      <c r="B1260" s="2"/>
      <c r="C1260" s="3">
        <v>42212</v>
      </c>
      <c r="D1260" s="1"/>
      <c r="E1260" s="4" t="s">
        <v>51</v>
      </c>
      <c r="G1260" s="4" t="s">
        <v>51</v>
      </c>
      <c r="J1260" s="5">
        <v>0.29999999999999999</v>
      </c>
      <c r="M1260" s="6">
        <v>2.3100000000000001</v>
      </c>
      <c r="N1260" s="7">
        <v>5000</v>
      </c>
      <c r="P1260" s="1">
        <v>2</v>
      </c>
      <c r="Q1260" s="2" t="s">
        <v>56</v>
      </c>
      <c r="R1260" s="4" t="s">
        <v>51</v>
      </c>
      <c r="T1260" s="7">
        <v>972</v>
      </c>
      <c r="U1260" s="8">
        <v>0.27000000000000002</v>
      </c>
      <c r="W1260" s="7">
        <f>IF(R1260="","",(T1260*(1-U1260)*(1+AE1260))+V1260)</f>
        <v>922.428</v>
      </c>
      <c r="Z1260" s="9" t="str">
        <f>IF(S1260="","",(X1260*(1-Y1260)*(1+AE1260)))</f>
        <v/>
      </c>
      <c r="AA1260" s="64">
        <f>IF(Eingabe!G1260="x",libCalc!A1260,IF(Eingabe!H1260="x",libCalc!B1260,IF(Eingabe!I1260="x",libCalc!C1260,"")))</f>
        <v>0.070685834705770348</v>
      </c>
      <c r="AB1260" s="5">
        <f>IF(AA1260="","",AA1260*M1260)</f>
        <v>0.16328427817032951</v>
      </c>
      <c r="AC1260" s="10">
        <f>IF(AA1260="","",N1260*1000/(AA1260*1000000))</f>
        <v>70.735530263064589</v>
      </c>
      <c r="AD1260" s="11">
        <f>IF(AB1260="","",MAX(Z1260,W1260)/AB1260)</f>
        <v>5649.2150397833893</v>
      </c>
      <c r="AE1260" s="8">
        <f ca="1">IF(N1260="","",IF(LOOKUP(YEAR(C1260),Teuerung!$A$4:$A$29,Teuerung!$D$4:$D$29)="",0,LOOKUP(YEAR(C1260),Teuerung!$A$4:$A$29,Teuerung!$D$4:$D$29)))</f>
        <v>0.29999999999999999</v>
      </c>
      <c r="AF1260" s="7">
        <f t="shared" ca="1" si="26"/>
        <v>1844.856</v>
      </c>
      <c r="AG1260" s="2"/>
      <c r="AH1260" s="1"/>
      <c r="AI1260" s="1"/>
    </row>
    <row r="1261">
      <c r="A1261" s="2"/>
      <c r="B1261" s="2"/>
      <c r="C1261" s="3">
        <v>42212</v>
      </c>
      <c r="D1261" s="1"/>
      <c r="E1261" s="4" t="s">
        <v>51</v>
      </c>
      <c r="G1261" s="4" t="s">
        <v>51</v>
      </c>
      <c r="J1261" s="5">
        <v>0.25</v>
      </c>
      <c r="M1261" s="6">
        <v>2.3100000000000001</v>
      </c>
      <c r="N1261" s="7">
        <v>2000</v>
      </c>
      <c r="P1261" s="1">
        <v>1</v>
      </c>
      <c r="Q1261" s="2" t="s">
        <v>56</v>
      </c>
      <c r="R1261" s="4" t="s">
        <v>51</v>
      </c>
      <c r="T1261" s="7">
        <v>518</v>
      </c>
      <c r="U1261" s="8">
        <v>0.27000000000000002</v>
      </c>
      <c r="W1261" s="7">
        <f>IF(R1261="","",(T1261*(1-U1261)*(1+AE1261))+V1261)</f>
        <v>491.58199999999999</v>
      </c>
      <c r="Z1261" s="9" t="str">
        <f>IF(S1261="","",(X1261*(1-Y1261)*(1+AE1261)))</f>
        <v/>
      </c>
      <c r="AA1261" s="64">
        <f>IF(Eingabe!G1261="x",libCalc!A1261,IF(Eingabe!H1261="x",libCalc!B1261,IF(Eingabe!I1261="x",libCalc!C1261,"")))</f>
        <v>0.049087385212340517</v>
      </c>
      <c r="AB1261" s="5">
        <f>IF(AA1261="","",AA1261*M1261)</f>
        <v>0.11339185984050659</v>
      </c>
      <c r="AC1261" s="10">
        <f>IF(AA1261="","",N1261*1000/(AA1261*1000000))</f>
        <v>40.743665431525208</v>
      </c>
      <c r="AD1261" s="11">
        <f>IF(AB1261="","",MAX(Z1261,W1261)/AB1261)</f>
        <v>4335.2494675671051</v>
      </c>
      <c r="AE1261" s="8">
        <f ca="1">IF(N1261="","",IF(LOOKUP(YEAR(C1261),Teuerung!$A$4:$A$29,Teuerung!$D$4:$D$29)="",0,LOOKUP(YEAR(C1261),Teuerung!$A$4:$A$29,Teuerung!$D$4:$D$29)))</f>
        <v>0.29999999999999999</v>
      </c>
      <c r="AF1261" s="7">
        <f t="shared" ca="1" si="26"/>
        <v>491.58199999999999</v>
      </c>
      <c r="AG1261" s="2"/>
      <c r="AH1261" s="1"/>
      <c r="AI1261" s="1"/>
    </row>
    <row r="1262">
      <c r="A1262" s="2"/>
      <c r="B1262" s="2"/>
      <c r="C1262" s="3">
        <v>42212</v>
      </c>
      <c r="D1262" s="1"/>
      <c r="E1262" s="4" t="s">
        <v>51</v>
      </c>
      <c r="H1262" s="4" t="s">
        <v>51</v>
      </c>
      <c r="K1262" s="6">
        <v>0.20000000000000001</v>
      </c>
      <c r="L1262" s="6">
        <v>0.5</v>
      </c>
      <c r="M1262" s="6">
        <v>2.3100000000000001</v>
      </c>
      <c r="N1262" s="7">
        <v>6000</v>
      </c>
      <c r="P1262" s="1">
        <v>1</v>
      </c>
      <c r="Q1262" s="2" t="s">
        <v>56</v>
      </c>
      <c r="R1262" s="4" t="s">
        <v>51</v>
      </c>
      <c r="T1262" s="7">
        <v>1321</v>
      </c>
      <c r="U1262" s="8">
        <v>0.27000000000000002</v>
      </c>
      <c r="W1262" s="7">
        <f>IF(R1262="","",(T1262*(1-U1262)*(1+AE1262))+V1262)</f>
        <v>1253.6289999999999</v>
      </c>
      <c r="Z1262" s="9" t="str">
        <f>IF(S1262="","",(X1262*(1-Y1262)*(1+AE1262)))</f>
        <v/>
      </c>
      <c r="AA1262" s="64">
        <f>IF(Eingabe!G1262="x",libCalc!A1262,IF(Eingabe!H1262="x",libCalc!B1262,IF(Eingabe!I1262="x",libCalc!C1262,"")))</f>
        <v>0.10000000000000001</v>
      </c>
      <c r="AB1262" s="5">
        <f>IF(AA1262="","",AA1262*M1262)</f>
        <v>0.23100000000000001</v>
      </c>
      <c r="AC1262" s="10">
        <f>IF(AA1262="","",N1262*1000/(AA1262*1000000))</f>
        <v>60</v>
      </c>
      <c r="AD1262" s="11">
        <f>IF(AB1262="","",MAX(Z1262,W1262)/AB1262)</f>
        <v>5426.9653679653675</v>
      </c>
      <c r="AE1262" s="8">
        <f ca="1">IF(N1262="","",IF(LOOKUP(YEAR(C1262),Teuerung!$A$4:$A$29,Teuerung!$D$4:$D$29)="",0,LOOKUP(YEAR(C1262),Teuerung!$A$4:$A$29,Teuerung!$D$4:$D$29)))</f>
        <v>0.29999999999999999</v>
      </c>
      <c r="AF1262" s="7">
        <f t="shared" ca="1" si="26"/>
        <v>1253.6289999999999</v>
      </c>
      <c r="AG1262" s="2"/>
      <c r="AH1262" s="1"/>
      <c r="AI1262" s="1"/>
    </row>
    <row r="1263">
      <c r="A1263" s="2"/>
      <c r="B1263" s="2"/>
      <c r="C1263" s="3">
        <v>42212</v>
      </c>
      <c r="D1263" s="1"/>
      <c r="E1263" s="4" t="s">
        <v>51</v>
      </c>
      <c r="H1263" s="4" t="s">
        <v>51</v>
      </c>
      <c r="K1263" s="6">
        <v>0.20000000000000001</v>
      </c>
      <c r="L1263" s="6">
        <v>0.40000000000000002</v>
      </c>
      <c r="M1263" s="6">
        <v>2.3100000000000001</v>
      </c>
      <c r="N1263" s="7">
        <v>4000</v>
      </c>
      <c r="P1263" s="1">
        <v>1</v>
      </c>
      <c r="Q1263" s="2" t="s">
        <v>56</v>
      </c>
      <c r="R1263" s="4" t="s">
        <v>51</v>
      </c>
      <c r="T1263" s="7">
        <v>854</v>
      </c>
      <c r="U1263" s="8">
        <v>0.27000000000000002</v>
      </c>
      <c r="W1263" s="7">
        <f>IF(R1263="","",(T1263*(1-U1263)*(1+AE1263))+V1263)</f>
        <v>810.44600000000003</v>
      </c>
      <c r="Z1263" s="9" t="str">
        <f>IF(S1263="","",(X1263*(1-Y1263)*(1+AE1263)))</f>
        <v/>
      </c>
      <c r="AA1263" s="64">
        <f>IF(Eingabe!G1263="x",libCalc!A1263,IF(Eingabe!H1263="x",libCalc!B1263,IF(Eingabe!I1263="x",libCalc!C1263,"")))</f>
        <v>0.080000000000000016</v>
      </c>
      <c r="AB1263" s="5">
        <f>IF(AA1263="","",AA1263*M1263)</f>
        <v>0.18480000000000005</v>
      </c>
      <c r="AC1263" s="10">
        <f>IF(AA1263="","",N1263*1000/(AA1263*1000000))</f>
        <v>49.999999999999993</v>
      </c>
      <c r="AD1263" s="11">
        <f>IF(AB1263="","",MAX(Z1263,W1263)/AB1263)</f>
        <v>4385.5303030303021</v>
      </c>
      <c r="AE1263" s="8">
        <f ca="1">IF(N1263="","",IF(LOOKUP(YEAR(C1263),Teuerung!$A$4:$A$29,Teuerung!$D$4:$D$29)="",0,LOOKUP(YEAR(C1263),Teuerung!$A$4:$A$29,Teuerung!$D$4:$D$29)))</f>
        <v>0.29999999999999999</v>
      </c>
      <c r="AF1263" s="7">
        <f t="shared" ca="1" si="26"/>
        <v>810.44600000000003</v>
      </c>
      <c r="AG1263" s="2"/>
      <c r="AH1263" s="1"/>
      <c r="AI1263" s="1"/>
    </row>
    <row r="1264">
      <c r="A1264" s="2"/>
      <c r="B1264" s="2"/>
      <c r="C1264" s="3">
        <v>42212</v>
      </c>
      <c r="D1264" s="1"/>
      <c r="E1264" s="4" t="s">
        <v>51</v>
      </c>
      <c r="H1264" s="4" t="s">
        <v>51</v>
      </c>
      <c r="K1264" s="6">
        <v>0.20000000000000001</v>
      </c>
      <c r="L1264" s="6">
        <v>0.40000000000000002</v>
      </c>
      <c r="M1264" s="6">
        <v>2.3100000000000001</v>
      </c>
      <c r="N1264" s="7">
        <v>5000</v>
      </c>
      <c r="P1264" s="1">
        <v>1</v>
      </c>
      <c r="Q1264" s="2" t="s">
        <v>56</v>
      </c>
      <c r="R1264" s="4" t="s">
        <v>51</v>
      </c>
      <c r="T1264" s="7">
        <v>1123</v>
      </c>
      <c r="U1264" s="8">
        <v>0.27000000000000002</v>
      </c>
      <c r="W1264" s="7">
        <f>IF(R1264="","",(T1264*(1-U1264)*(1+AE1264))+V1264)</f>
        <v>1065.7270000000001</v>
      </c>
      <c r="Z1264" s="9" t="str">
        <f>IF(S1264="","",(X1264*(1-Y1264)*(1+AE1264)))</f>
        <v/>
      </c>
      <c r="AA1264" s="64">
        <f>IF(Eingabe!G1264="x",libCalc!A1264,IF(Eingabe!H1264="x",libCalc!B1264,IF(Eingabe!I1264="x",libCalc!C1264,"")))</f>
        <v>0.080000000000000016</v>
      </c>
      <c r="AB1264" s="5">
        <f>IF(AA1264="","",AA1264*M1264)</f>
        <v>0.18480000000000005</v>
      </c>
      <c r="AC1264" s="10">
        <f>IF(AA1264="","",N1264*1000/(AA1264*1000000))</f>
        <v>62.499999999999986</v>
      </c>
      <c r="AD1264" s="11">
        <f>IF(AB1264="","",MAX(Z1264,W1264)/AB1264)</f>
        <v>5766.9209956709947</v>
      </c>
      <c r="AE1264" s="8">
        <f ca="1">IF(N1264="","",IF(LOOKUP(YEAR(C1264),Teuerung!$A$4:$A$29,Teuerung!$D$4:$D$29)="",0,LOOKUP(YEAR(C1264),Teuerung!$A$4:$A$29,Teuerung!$D$4:$D$29)))</f>
        <v>0.29999999999999999</v>
      </c>
      <c r="AF1264" s="7">
        <f t="shared" ca="1" si="26"/>
        <v>1065.7270000000001</v>
      </c>
      <c r="AG1264" s="2"/>
      <c r="AH1264" s="1"/>
      <c r="AI1264" s="1"/>
    </row>
    <row r="1265">
      <c r="A1265" s="2"/>
      <c r="B1265" s="2"/>
      <c r="C1265" s="3">
        <v>42212</v>
      </c>
      <c r="D1265" s="1"/>
      <c r="E1265" s="4" t="s">
        <v>51</v>
      </c>
      <c r="H1265" s="4" t="s">
        <v>51</v>
      </c>
      <c r="K1265" s="6">
        <v>0.20000000000000001</v>
      </c>
      <c r="L1265" s="6">
        <v>0.40000000000000002</v>
      </c>
      <c r="M1265" s="6">
        <v>2.3100000000000001</v>
      </c>
      <c r="N1265" s="7">
        <v>4500</v>
      </c>
      <c r="P1265" s="1">
        <v>1</v>
      </c>
      <c r="Q1265" s="2" t="s">
        <v>56</v>
      </c>
      <c r="R1265" s="4" t="s">
        <v>51</v>
      </c>
      <c r="T1265" s="7">
        <v>985</v>
      </c>
      <c r="U1265" s="8">
        <v>0.27000000000000002</v>
      </c>
      <c r="W1265" s="7">
        <f>IF(R1265="","",(T1265*(1-U1265)*(1+AE1265))+V1265)</f>
        <v>934.76499999999999</v>
      </c>
      <c r="Z1265" s="9" t="str">
        <f>IF(S1265="","",(X1265*(1-Y1265)*(1+AE1265)))</f>
        <v/>
      </c>
      <c r="AA1265" s="64">
        <f>IF(Eingabe!G1265="x",libCalc!A1265,IF(Eingabe!H1265="x",libCalc!B1265,IF(Eingabe!I1265="x",libCalc!C1265,"")))</f>
        <v>0.080000000000000016</v>
      </c>
      <c r="AB1265" s="5">
        <f>IF(AA1265="","",AA1265*M1265)</f>
        <v>0.18480000000000005</v>
      </c>
      <c r="AC1265" s="10">
        <f>IF(AA1265="","",N1265*1000/(AA1265*1000000))</f>
        <v>56.249999999999993</v>
      </c>
      <c r="AD1265" s="11">
        <f>IF(AB1265="","",MAX(Z1265,W1265)/AB1265)</f>
        <v>5058.2521645021634</v>
      </c>
      <c r="AE1265" s="8">
        <f ca="1">IF(N1265="","",IF(LOOKUP(YEAR(C1265),Teuerung!$A$4:$A$29,Teuerung!$D$4:$D$29)="",0,LOOKUP(YEAR(C1265),Teuerung!$A$4:$A$29,Teuerung!$D$4:$D$29)))</f>
        <v>0.29999999999999999</v>
      </c>
      <c r="AF1265" s="7">
        <f t="shared" ca="1" si="26"/>
        <v>934.76499999999999</v>
      </c>
      <c r="AG1265" s="2"/>
      <c r="AH1265" s="1"/>
      <c r="AI1265" s="1"/>
    </row>
    <row r="1266">
      <c r="A1266" s="2"/>
      <c r="B1266" s="2"/>
      <c r="C1266" s="3">
        <v>42212</v>
      </c>
      <c r="D1266" s="1"/>
      <c r="E1266" s="4" t="s">
        <v>51</v>
      </c>
      <c r="G1266" s="4" t="s">
        <v>51</v>
      </c>
      <c r="J1266" s="5">
        <v>0.25</v>
      </c>
      <c r="M1266" s="6">
        <v>2.3100000000000001</v>
      </c>
      <c r="N1266" s="7">
        <v>3000</v>
      </c>
      <c r="P1266" s="1">
        <v>1</v>
      </c>
      <c r="Q1266" s="2" t="s">
        <v>56</v>
      </c>
      <c r="R1266" s="4" t="s">
        <v>51</v>
      </c>
      <c r="T1266" s="7">
        <v>682</v>
      </c>
      <c r="U1266" s="8">
        <v>0.27000000000000002</v>
      </c>
      <c r="W1266" s="7">
        <f>IF(R1266="","",(T1266*(1-U1266)*(1+AE1266))+V1266)</f>
        <v>647.21800000000007</v>
      </c>
      <c r="Z1266" s="9" t="str">
        <f>IF(S1266="","",(X1266*(1-Y1266)*(1+AE1266)))</f>
        <v/>
      </c>
      <c r="AA1266" s="64">
        <f>IF(Eingabe!G1266="x",libCalc!A1266,IF(Eingabe!H1266="x",libCalc!B1266,IF(Eingabe!I1266="x",libCalc!C1266,"")))</f>
        <v>0.049087385212340517</v>
      </c>
      <c r="AB1266" s="5">
        <f>IF(AA1266="","",AA1266*M1266)</f>
        <v>0.11339185984050659</v>
      </c>
      <c r="AC1266" s="10">
        <f>IF(AA1266="","",N1266*1000/(AA1266*1000000))</f>
        <v>61.115498147287816</v>
      </c>
      <c r="AD1266" s="11">
        <f>IF(AB1266="","",MAX(Z1266,W1266)/AB1266)</f>
        <v>5707.7994920478104</v>
      </c>
      <c r="AE1266" s="8">
        <f ca="1">IF(N1266="","",IF(LOOKUP(YEAR(C1266),Teuerung!$A$4:$A$29,Teuerung!$D$4:$D$29)="",0,LOOKUP(YEAR(C1266),Teuerung!$A$4:$A$29,Teuerung!$D$4:$D$29)))</f>
        <v>0.29999999999999999</v>
      </c>
      <c r="AF1266" s="7">
        <f t="shared" ca="1" si="26"/>
        <v>647.21800000000007</v>
      </c>
      <c r="AG1266" s="2"/>
      <c r="AH1266" s="1"/>
      <c r="AI1266" s="1"/>
    </row>
    <row r="1267">
      <c r="A1267" s="2"/>
      <c r="B1267" s="2"/>
      <c r="C1267" s="3">
        <v>42212</v>
      </c>
      <c r="D1267" s="1"/>
      <c r="E1267" s="4" t="s">
        <v>51</v>
      </c>
      <c r="G1267" s="4" t="s">
        <v>51</v>
      </c>
      <c r="J1267" s="5">
        <v>0.25</v>
      </c>
      <c r="M1267" s="6">
        <v>2.3100000000000001</v>
      </c>
      <c r="N1267" s="7">
        <v>2000</v>
      </c>
      <c r="P1267" s="1">
        <v>1</v>
      </c>
      <c r="Q1267" s="2" t="s">
        <v>56</v>
      </c>
      <c r="R1267" s="4" t="s">
        <v>51</v>
      </c>
      <c r="T1267" s="7">
        <v>506</v>
      </c>
      <c r="U1267" s="8">
        <v>0.27000000000000002</v>
      </c>
      <c r="W1267" s="7">
        <f>IF(R1267="","",(T1267*(1-U1267)*(1+AE1267))+V1267)</f>
        <v>480.19400000000002</v>
      </c>
      <c r="Z1267" s="9" t="str">
        <f>IF(S1267="","",(X1267*(1-Y1267)*(1+AE1267)))</f>
        <v/>
      </c>
      <c r="AA1267" s="64">
        <f>IF(Eingabe!G1267="x",libCalc!A1267,IF(Eingabe!H1267="x",libCalc!B1267,IF(Eingabe!I1267="x",libCalc!C1267,"")))</f>
        <v>0.049087385212340517</v>
      </c>
      <c r="AB1267" s="5">
        <f>IF(AA1267="","",AA1267*M1267)</f>
        <v>0.11339185984050659</v>
      </c>
      <c r="AC1267" s="10">
        <f>IF(AA1267="","",N1267*1000/(AA1267*1000000))</f>
        <v>40.743665431525208</v>
      </c>
      <c r="AD1267" s="11">
        <f>IF(AB1267="","",MAX(Z1267,W1267)/AB1267)</f>
        <v>4234.8189779709564</v>
      </c>
      <c r="AE1267" s="8">
        <f ca="1">IF(N1267="","",IF(LOOKUP(YEAR(C1267),Teuerung!$A$4:$A$29,Teuerung!$D$4:$D$29)="",0,LOOKUP(YEAR(C1267),Teuerung!$A$4:$A$29,Teuerung!$D$4:$D$29)))</f>
        <v>0.29999999999999999</v>
      </c>
      <c r="AF1267" s="7">
        <f t="shared" ca="1" si="26"/>
        <v>480.19400000000002</v>
      </c>
      <c r="AG1267" s="2"/>
      <c r="AH1267" s="1"/>
      <c r="AI1267" s="1"/>
    </row>
    <row r="1268">
      <c r="A1268" s="2"/>
      <c r="B1268" s="2"/>
      <c r="C1268" s="3">
        <v>42212</v>
      </c>
      <c r="D1268" s="1"/>
      <c r="E1268" s="4" t="s">
        <v>51</v>
      </c>
      <c r="H1268" s="4" t="s">
        <v>51</v>
      </c>
      <c r="K1268" s="6">
        <v>0.20000000000000001</v>
      </c>
      <c r="L1268" s="6">
        <v>0.5</v>
      </c>
      <c r="M1268" s="6">
        <v>2.3100000000000001</v>
      </c>
      <c r="N1268" s="7">
        <v>6000</v>
      </c>
      <c r="P1268" s="1">
        <v>2</v>
      </c>
      <c r="Q1268" s="2" t="s">
        <v>56</v>
      </c>
      <c r="R1268" s="4" t="s">
        <v>51</v>
      </c>
      <c r="T1268" s="7">
        <v>1321</v>
      </c>
      <c r="U1268" s="8">
        <v>0.27000000000000002</v>
      </c>
      <c r="W1268" s="7">
        <f>IF(R1268="","",(T1268*(1-U1268)*(1+AE1268))+V1268)</f>
        <v>1253.6289999999999</v>
      </c>
      <c r="Z1268" s="9" t="str">
        <f>IF(S1268="","",(X1268*(1-Y1268)*(1+AE1268)))</f>
        <v/>
      </c>
      <c r="AA1268" s="64">
        <f>IF(Eingabe!G1268="x",libCalc!A1268,IF(Eingabe!H1268="x",libCalc!B1268,IF(Eingabe!I1268="x",libCalc!C1268,"")))</f>
        <v>0.10000000000000001</v>
      </c>
      <c r="AB1268" s="5">
        <f>IF(AA1268="","",AA1268*M1268)</f>
        <v>0.23100000000000001</v>
      </c>
      <c r="AC1268" s="10">
        <f>IF(AA1268="","",N1268*1000/(AA1268*1000000))</f>
        <v>60</v>
      </c>
      <c r="AD1268" s="11">
        <f>IF(AB1268="","",MAX(Z1268,W1268)/AB1268)</f>
        <v>5426.9653679653675</v>
      </c>
      <c r="AE1268" s="8">
        <f ca="1">IF(N1268="","",IF(LOOKUP(YEAR(C1268),Teuerung!$A$4:$A$29,Teuerung!$D$4:$D$29)="",0,LOOKUP(YEAR(C1268),Teuerung!$A$4:$A$29,Teuerung!$D$4:$D$29)))</f>
        <v>0.29999999999999999</v>
      </c>
      <c r="AF1268" s="7">
        <f t="shared" ca="1" si="26"/>
        <v>2507.2579999999998</v>
      </c>
      <c r="AG1268" s="2"/>
      <c r="AH1268" s="1"/>
      <c r="AI1268" s="1"/>
    </row>
    <row r="1269">
      <c r="A1269" s="2"/>
      <c r="B1269" s="2"/>
      <c r="C1269" s="3">
        <v>42212</v>
      </c>
      <c r="D1269" s="1"/>
      <c r="E1269" s="4" t="s">
        <v>51</v>
      </c>
      <c r="G1269" s="4" t="s">
        <v>51</v>
      </c>
      <c r="J1269" s="5">
        <v>0.25</v>
      </c>
      <c r="M1269" s="6">
        <v>2.3100000000000001</v>
      </c>
      <c r="N1269" s="7">
        <v>3000</v>
      </c>
      <c r="P1269" s="1">
        <v>2</v>
      </c>
      <c r="Q1269" s="2" t="s">
        <v>56</v>
      </c>
      <c r="R1269" s="4" t="s">
        <v>51</v>
      </c>
      <c r="T1269" s="7">
        <v>682</v>
      </c>
      <c r="U1269" s="8">
        <v>0.27000000000000002</v>
      </c>
      <c r="W1269" s="7">
        <f>IF(R1269="","",(T1269*(1-U1269)*(1+AE1269))+V1269)</f>
        <v>647.21800000000007</v>
      </c>
      <c r="Z1269" s="9" t="str">
        <f>IF(S1269="","",(X1269*(1-Y1269)*(1+AE1269)))</f>
        <v/>
      </c>
      <c r="AA1269" s="64">
        <f>IF(Eingabe!G1269="x",libCalc!A1269,IF(Eingabe!H1269="x",libCalc!B1269,IF(Eingabe!I1269="x",libCalc!C1269,"")))</f>
        <v>0.049087385212340517</v>
      </c>
      <c r="AB1269" s="5">
        <f>IF(AA1269="","",AA1269*M1269)</f>
        <v>0.11339185984050659</v>
      </c>
      <c r="AC1269" s="10">
        <f>IF(AA1269="","",N1269*1000/(AA1269*1000000))</f>
        <v>61.115498147287816</v>
      </c>
      <c r="AD1269" s="11">
        <f>IF(AB1269="","",MAX(Z1269,W1269)/AB1269)</f>
        <v>5707.7994920478104</v>
      </c>
      <c r="AE1269" s="8">
        <f ca="1">IF(N1269="","",IF(LOOKUP(YEAR(C1269),Teuerung!$A$4:$A$29,Teuerung!$D$4:$D$29)="",0,LOOKUP(YEAR(C1269),Teuerung!$A$4:$A$29,Teuerung!$D$4:$D$29)))</f>
        <v>0.29999999999999999</v>
      </c>
      <c r="AF1269" s="7">
        <f t="shared" ca="1" si="26"/>
        <v>1294.4360000000001</v>
      </c>
      <c r="AG1269" s="2"/>
      <c r="AH1269" s="1"/>
      <c r="AI1269" s="1"/>
    </row>
    <row r="1270">
      <c r="A1270" s="2"/>
      <c r="B1270" s="2"/>
      <c r="C1270" s="3">
        <v>42212</v>
      </c>
      <c r="D1270" s="1"/>
      <c r="E1270" s="4" t="s">
        <v>51</v>
      </c>
      <c r="H1270" s="4" t="s">
        <v>51</v>
      </c>
      <c r="K1270" s="6">
        <v>0.20000000000000001</v>
      </c>
      <c r="L1270" s="6">
        <v>0.40000000000000002</v>
      </c>
      <c r="M1270" s="6">
        <v>2.3100000000000001</v>
      </c>
      <c r="N1270" s="7">
        <v>4500</v>
      </c>
      <c r="P1270" s="1">
        <v>1</v>
      </c>
      <c r="Q1270" s="2" t="s">
        <v>56</v>
      </c>
      <c r="R1270" s="4" t="s">
        <v>51</v>
      </c>
      <c r="T1270" s="7">
        <v>985</v>
      </c>
      <c r="U1270" s="8">
        <v>0.27000000000000002</v>
      </c>
      <c r="W1270" s="7">
        <f>IF(R1270="","",(T1270*(1-U1270)*(1+AE1270))+V1270)</f>
        <v>934.76499999999999</v>
      </c>
      <c r="Z1270" s="9" t="str">
        <f>IF(S1270="","",(X1270*(1-Y1270)*(1+AE1270)))</f>
        <v/>
      </c>
      <c r="AA1270" s="64">
        <f>IF(Eingabe!G1270="x",libCalc!A1270,IF(Eingabe!H1270="x",libCalc!B1270,IF(Eingabe!I1270="x",libCalc!C1270,"")))</f>
        <v>0.080000000000000016</v>
      </c>
      <c r="AB1270" s="5">
        <f>IF(AA1270="","",AA1270*M1270)</f>
        <v>0.18480000000000005</v>
      </c>
      <c r="AC1270" s="10">
        <f>IF(AA1270="","",N1270*1000/(AA1270*1000000))</f>
        <v>56.249999999999993</v>
      </c>
      <c r="AD1270" s="11">
        <f>IF(AB1270="","",MAX(Z1270,W1270)/AB1270)</f>
        <v>5058.2521645021634</v>
      </c>
      <c r="AE1270" s="8">
        <f ca="1">IF(N1270="","",IF(LOOKUP(YEAR(C1270),Teuerung!$A$4:$A$29,Teuerung!$D$4:$D$29)="",0,LOOKUP(YEAR(C1270),Teuerung!$A$4:$A$29,Teuerung!$D$4:$D$29)))</f>
        <v>0.29999999999999999</v>
      </c>
      <c r="AF1270" s="7">
        <f t="shared" ca="1" si="26"/>
        <v>934.76499999999999</v>
      </c>
      <c r="AG1270" s="2"/>
      <c r="AH1270" s="1"/>
      <c r="AI1270" s="1"/>
    </row>
    <row r="1271">
      <c r="A1271" s="2"/>
      <c r="B1271" s="2"/>
      <c r="C1271" s="3">
        <v>42212</v>
      </c>
      <c r="D1271" s="1"/>
      <c r="E1271" s="4" t="s">
        <v>51</v>
      </c>
      <c r="H1271" s="4" t="s">
        <v>51</v>
      </c>
      <c r="K1271" s="6">
        <v>0.20000000000000001</v>
      </c>
      <c r="L1271" s="6">
        <v>0.40000000000000002</v>
      </c>
      <c r="M1271" s="6">
        <v>2.3100000000000001</v>
      </c>
      <c r="N1271" s="7">
        <v>3000</v>
      </c>
      <c r="P1271" s="1">
        <v>1</v>
      </c>
      <c r="Q1271" s="2" t="s">
        <v>56</v>
      </c>
      <c r="R1271" s="4" t="s">
        <v>51</v>
      </c>
      <c r="T1271" s="7">
        <v>688</v>
      </c>
      <c r="U1271" s="8">
        <v>0.27000000000000002</v>
      </c>
      <c r="W1271" s="7">
        <f>IF(R1271="","",(T1271*(1-U1271)*(1+AE1271))+V1271)</f>
        <v>652.91200000000003</v>
      </c>
      <c r="Z1271" s="9" t="str">
        <f>IF(S1271="","",(X1271*(1-Y1271)*(1+AE1271)))</f>
        <v/>
      </c>
      <c r="AA1271" s="64">
        <f>IF(Eingabe!G1271="x",libCalc!A1271,IF(Eingabe!H1271="x",libCalc!B1271,IF(Eingabe!I1271="x",libCalc!C1271,"")))</f>
        <v>0.080000000000000016</v>
      </c>
      <c r="AB1271" s="5">
        <f>IF(AA1271="","",AA1271*M1271)</f>
        <v>0.18480000000000005</v>
      </c>
      <c r="AC1271" s="10">
        <f>IF(AA1271="","",N1271*1000/(AA1271*1000000))</f>
        <v>37.499999999999993</v>
      </c>
      <c r="AD1271" s="11">
        <f>IF(AB1271="","",MAX(Z1271,W1271)/AB1271)</f>
        <v>3533.0735930735923</v>
      </c>
      <c r="AE1271" s="8">
        <f ca="1">IF(N1271="","",IF(LOOKUP(YEAR(C1271),Teuerung!$A$4:$A$29,Teuerung!$D$4:$D$29)="",0,LOOKUP(YEAR(C1271),Teuerung!$A$4:$A$29,Teuerung!$D$4:$D$29)))</f>
        <v>0.29999999999999999</v>
      </c>
      <c r="AF1271" s="7">
        <f t="shared" ca="1" si="26"/>
        <v>652.91200000000003</v>
      </c>
      <c r="AG1271" s="2"/>
      <c r="AH1271" s="1"/>
      <c r="AI1271" s="1"/>
    </row>
    <row r="1272">
      <c r="A1272" s="2"/>
      <c r="B1272" s="2"/>
      <c r="C1272" s="3">
        <v>42212</v>
      </c>
      <c r="D1272" s="1"/>
      <c r="E1272" s="4" t="s">
        <v>51</v>
      </c>
      <c r="H1272" s="4" t="s">
        <v>51</v>
      </c>
      <c r="K1272" s="6">
        <v>0.20000000000000001</v>
      </c>
      <c r="L1272" s="6">
        <v>0.40000000000000002</v>
      </c>
      <c r="M1272" s="6">
        <v>2.3100000000000001</v>
      </c>
      <c r="N1272" s="7">
        <v>4000</v>
      </c>
      <c r="P1272" s="1">
        <v>1</v>
      </c>
      <c r="Q1272" s="2" t="s">
        <v>56</v>
      </c>
      <c r="R1272" s="4" t="s">
        <v>51</v>
      </c>
      <c r="T1272" s="7">
        <v>854</v>
      </c>
      <c r="U1272" s="8">
        <v>0.27000000000000002</v>
      </c>
      <c r="W1272" s="7">
        <f>IF(R1272="","",(T1272*(1-U1272)*(1+AE1272))+V1272)</f>
        <v>810.44600000000003</v>
      </c>
      <c r="Z1272" s="9" t="str">
        <f>IF(S1272="","",(X1272*(1-Y1272)*(1+AE1272)))</f>
        <v/>
      </c>
      <c r="AA1272" s="64">
        <f>IF(Eingabe!G1272="x",libCalc!A1272,IF(Eingabe!H1272="x",libCalc!B1272,IF(Eingabe!I1272="x",libCalc!C1272,"")))</f>
        <v>0.080000000000000016</v>
      </c>
      <c r="AB1272" s="5">
        <f>IF(AA1272="","",AA1272*M1272)</f>
        <v>0.18480000000000005</v>
      </c>
      <c r="AC1272" s="10">
        <f>IF(AA1272="","",N1272*1000/(AA1272*1000000))</f>
        <v>49.999999999999993</v>
      </c>
      <c r="AD1272" s="11">
        <f>IF(AB1272="","",MAX(Z1272,W1272)/AB1272)</f>
        <v>4385.5303030303021</v>
      </c>
      <c r="AE1272" s="8">
        <f ca="1">IF(N1272="","",IF(LOOKUP(YEAR(C1272),Teuerung!$A$4:$A$29,Teuerung!$D$4:$D$29)="",0,LOOKUP(YEAR(C1272),Teuerung!$A$4:$A$29,Teuerung!$D$4:$D$29)))</f>
        <v>0.29999999999999999</v>
      </c>
      <c r="AF1272" s="7">
        <f t="shared" ca="1" si="26"/>
        <v>810.44600000000003</v>
      </c>
      <c r="AG1272" s="2"/>
      <c r="AH1272" s="1"/>
      <c r="AI1272" s="1"/>
    </row>
    <row r="1273">
      <c r="A1273" s="2"/>
      <c r="B1273" s="2"/>
      <c r="C1273" s="3">
        <v>42212</v>
      </c>
      <c r="D1273" s="1"/>
      <c r="E1273" s="4" t="s">
        <v>51</v>
      </c>
      <c r="H1273" s="4" t="s">
        <v>51</v>
      </c>
      <c r="K1273" s="6">
        <v>0.20000000000000001</v>
      </c>
      <c r="L1273" s="6">
        <v>0.40000000000000002</v>
      </c>
      <c r="M1273" s="6">
        <v>2.3100000000000001</v>
      </c>
      <c r="N1273" s="7">
        <v>4500</v>
      </c>
      <c r="P1273" s="1">
        <v>1</v>
      </c>
      <c r="Q1273" s="2" t="s">
        <v>56</v>
      </c>
      <c r="R1273" s="4" t="s">
        <v>51</v>
      </c>
      <c r="T1273" s="7">
        <v>985</v>
      </c>
      <c r="U1273" s="8">
        <v>0.27000000000000002</v>
      </c>
      <c r="W1273" s="7">
        <f>IF(R1273="","",(T1273*(1-U1273)*(1+AE1273))+V1273)</f>
        <v>934.76499999999999</v>
      </c>
      <c r="Z1273" s="9" t="str">
        <f>IF(S1273="","",(X1273*(1-Y1273)*(1+AE1273)))</f>
        <v/>
      </c>
      <c r="AA1273" s="64">
        <f>IF(Eingabe!G1273="x",libCalc!A1273,IF(Eingabe!H1273="x",libCalc!B1273,IF(Eingabe!I1273="x",libCalc!C1273,"")))</f>
        <v>0.080000000000000016</v>
      </c>
      <c r="AB1273" s="5">
        <f>IF(AA1273="","",AA1273*M1273)</f>
        <v>0.18480000000000005</v>
      </c>
      <c r="AC1273" s="10">
        <f>IF(AA1273="","",N1273*1000/(AA1273*1000000))</f>
        <v>56.249999999999993</v>
      </c>
      <c r="AD1273" s="11">
        <f>IF(AB1273="","",MAX(Z1273,W1273)/AB1273)</f>
        <v>5058.2521645021634</v>
      </c>
      <c r="AE1273" s="8">
        <f ca="1">IF(N1273="","",IF(LOOKUP(YEAR(C1273),Teuerung!$A$4:$A$29,Teuerung!$D$4:$D$29)="",0,LOOKUP(YEAR(C1273),Teuerung!$A$4:$A$29,Teuerung!$D$4:$D$29)))</f>
        <v>0.29999999999999999</v>
      </c>
      <c r="AF1273" s="7">
        <f t="shared" ca="1" si="26"/>
        <v>934.76499999999999</v>
      </c>
      <c r="AG1273" s="2"/>
      <c r="AH1273" s="1"/>
      <c r="AI1273" s="1"/>
    </row>
    <row r="1274">
      <c r="A1274" s="2"/>
      <c r="B1274" s="2"/>
      <c r="C1274" s="3">
        <v>42212</v>
      </c>
      <c r="D1274" s="1"/>
      <c r="E1274" s="4" t="s">
        <v>51</v>
      </c>
      <c r="H1274" s="4" t="s">
        <v>51</v>
      </c>
      <c r="K1274" s="6">
        <v>0.20000000000000001</v>
      </c>
      <c r="L1274" s="6">
        <v>0.40000000000000002</v>
      </c>
      <c r="M1274" s="6">
        <v>2.3100000000000001</v>
      </c>
      <c r="N1274" s="7">
        <v>4000</v>
      </c>
      <c r="P1274" s="1">
        <v>1</v>
      </c>
      <c r="Q1274" s="2" t="s">
        <v>56</v>
      </c>
      <c r="R1274" s="4" t="s">
        <v>51</v>
      </c>
      <c r="T1274" s="7">
        <v>854</v>
      </c>
      <c r="U1274" s="8">
        <v>0.27000000000000002</v>
      </c>
      <c r="W1274" s="7">
        <f>IF(R1274="","",(T1274*(1-U1274)*(1+AE1274))+V1274)</f>
        <v>810.44600000000003</v>
      </c>
      <c r="Z1274" s="9" t="str">
        <f>IF(S1274="","",(X1274*(1-Y1274)*(1+AE1274)))</f>
        <v/>
      </c>
      <c r="AA1274" s="64">
        <f>IF(Eingabe!G1274="x",libCalc!A1274,IF(Eingabe!H1274="x",libCalc!B1274,IF(Eingabe!I1274="x",libCalc!C1274,"")))</f>
        <v>0.080000000000000016</v>
      </c>
      <c r="AB1274" s="5">
        <f>IF(AA1274="","",AA1274*M1274)</f>
        <v>0.18480000000000005</v>
      </c>
      <c r="AC1274" s="10">
        <f>IF(AA1274="","",N1274*1000/(AA1274*1000000))</f>
        <v>49.999999999999993</v>
      </c>
      <c r="AD1274" s="11">
        <f>IF(AB1274="","",MAX(Z1274,W1274)/AB1274)</f>
        <v>4385.5303030303021</v>
      </c>
      <c r="AE1274" s="8">
        <f ca="1">IF(N1274="","",IF(LOOKUP(YEAR(C1274),Teuerung!$A$4:$A$29,Teuerung!$D$4:$D$29)="",0,LOOKUP(YEAR(C1274),Teuerung!$A$4:$A$29,Teuerung!$D$4:$D$29)))</f>
        <v>0.29999999999999999</v>
      </c>
      <c r="AF1274" s="7">
        <f t="shared" ca="1" si="26"/>
        <v>810.44600000000003</v>
      </c>
      <c r="AG1274" s="2"/>
      <c r="AH1274" s="1"/>
      <c r="AI1274" s="1"/>
    </row>
    <row r="1275">
      <c r="A1275" s="2"/>
      <c r="B1275" s="2"/>
      <c r="C1275" s="3">
        <v>42212</v>
      </c>
      <c r="D1275" s="1"/>
      <c r="E1275" s="4" t="s">
        <v>51</v>
      </c>
      <c r="H1275" s="4" t="s">
        <v>51</v>
      </c>
      <c r="K1275" s="6">
        <v>0.20000000000000001</v>
      </c>
      <c r="L1275" s="6">
        <v>0.40000000000000002</v>
      </c>
      <c r="M1275" s="6">
        <v>2.3100000000000001</v>
      </c>
      <c r="N1275" s="7">
        <v>3500</v>
      </c>
      <c r="P1275" s="1">
        <v>1</v>
      </c>
      <c r="Q1275" s="2" t="s">
        <v>56</v>
      </c>
      <c r="R1275" s="4" t="s">
        <v>51</v>
      </c>
      <c r="T1275" s="7">
        <v>755</v>
      </c>
      <c r="U1275" s="8">
        <v>0.27000000000000002</v>
      </c>
      <c r="W1275" s="7">
        <f>IF(R1275="","",(T1275*(1-U1275)*(1+AE1275))+V1275)</f>
        <v>716.495</v>
      </c>
      <c r="Z1275" s="9" t="str">
        <f>IF(S1275="","",(X1275*(1-Y1275)*(1+AE1275)))</f>
        <v/>
      </c>
      <c r="AA1275" s="64">
        <f>IF(Eingabe!G1275="x",libCalc!A1275,IF(Eingabe!H1275="x",libCalc!B1275,IF(Eingabe!I1275="x",libCalc!C1275,"")))</f>
        <v>0.080000000000000016</v>
      </c>
      <c r="AB1275" s="5">
        <f>IF(AA1275="","",AA1275*M1275)</f>
        <v>0.18480000000000005</v>
      </c>
      <c r="AC1275" s="10">
        <f>IF(AA1275="","",N1275*1000/(AA1275*1000000))</f>
        <v>43.749999999999993</v>
      </c>
      <c r="AD1275" s="11">
        <f>IF(AB1275="","",MAX(Z1275,W1275)/AB1275)</f>
        <v>3877.1374458874448</v>
      </c>
      <c r="AE1275" s="8">
        <f ca="1">IF(N1275="","",IF(LOOKUP(YEAR(C1275),Teuerung!$A$4:$A$29,Teuerung!$D$4:$D$29)="",0,LOOKUP(YEAR(C1275),Teuerung!$A$4:$A$29,Teuerung!$D$4:$D$29)))</f>
        <v>0.29999999999999999</v>
      </c>
      <c r="AF1275" s="7">
        <f t="shared" ca="1" si="26"/>
        <v>716.495</v>
      </c>
      <c r="AG1275" s="2"/>
      <c r="AH1275" s="1"/>
      <c r="AI1275" s="1"/>
    </row>
    <row r="1276">
      <c r="A1276" s="2"/>
      <c r="B1276" s="2"/>
      <c r="C1276" s="3">
        <v>42212</v>
      </c>
      <c r="D1276" s="1"/>
      <c r="E1276" s="4" t="s">
        <v>51</v>
      </c>
      <c r="H1276" s="4" t="s">
        <v>51</v>
      </c>
      <c r="K1276" s="6">
        <v>0.20000000000000001</v>
      </c>
      <c r="L1276" s="6">
        <v>0.5</v>
      </c>
      <c r="M1276" s="6">
        <v>2.3100000000000001</v>
      </c>
      <c r="N1276" s="7">
        <v>5500</v>
      </c>
      <c r="P1276" s="1">
        <v>3</v>
      </c>
      <c r="Q1276" s="2" t="s">
        <v>56</v>
      </c>
      <c r="R1276" s="4" t="s">
        <v>51</v>
      </c>
      <c r="T1276" s="7">
        <v>1188</v>
      </c>
      <c r="U1276" s="8">
        <v>0.27000000000000002</v>
      </c>
      <c r="W1276" s="7">
        <f>IF(R1276="","",(T1276*(1-U1276)*(1+AE1276))+V1276)</f>
        <v>1127.412</v>
      </c>
      <c r="Z1276" s="9" t="str">
        <f>IF(S1276="","",(X1276*(1-Y1276)*(1+AE1276)))</f>
        <v/>
      </c>
      <c r="AA1276" s="64">
        <f>IF(Eingabe!G1276="x",libCalc!A1276,IF(Eingabe!H1276="x",libCalc!B1276,IF(Eingabe!I1276="x",libCalc!C1276,"")))</f>
        <v>0.10000000000000001</v>
      </c>
      <c r="AB1276" s="5">
        <f>IF(AA1276="","",AA1276*M1276)</f>
        <v>0.23100000000000001</v>
      </c>
      <c r="AC1276" s="10">
        <f>IF(AA1276="","",N1276*1000/(AA1276*1000000))</f>
        <v>55</v>
      </c>
      <c r="AD1276" s="11">
        <f>IF(AB1276="","",MAX(Z1276,W1276)/AB1276)</f>
        <v>4880.5714285714284</v>
      </c>
      <c r="AE1276" s="8">
        <f ca="1">IF(N1276="","",IF(LOOKUP(YEAR(C1276),Teuerung!$A$4:$A$29,Teuerung!$D$4:$D$29)="",0,LOOKUP(YEAR(C1276),Teuerung!$A$4:$A$29,Teuerung!$D$4:$D$29)))</f>
        <v>0.29999999999999999</v>
      </c>
      <c r="AF1276" s="7">
        <f t="shared" ca="1" si="26"/>
        <v>3382.2359999999999</v>
      </c>
      <c r="AG1276" s="2"/>
      <c r="AH1276" s="1"/>
      <c r="AI1276" s="1"/>
    </row>
    <row r="1277">
      <c r="A1277" s="2"/>
      <c r="B1277" s="2"/>
      <c r="C1277" s="3">
        <v>42212</v>
      </c>
      <c r="D1277" s="1"/>
      <c r="E1277" s="4" t="s">
        <v>51</v>
      </c>
      <c r="H1277" s="4" t="s">
        <v>51</v>
      </c>
      <c r="K1277" s="6">
        <v>0.20000000000000001</v>
      </c>
      <c r="L1277" s="6">
        <v>0.40000000000000002</v>
      </c>
      <c r="M1277" s="6">
        <v>2.3100000000000001</v>
      </c>
      <c r="N1277" s="7">
        <v>3000</v>
      </c>
      <c r="P1277" s="1">
        <v>4</v>
      </c>
      <c r="Q1277" s="2" t="s">
        <v>56</v>
      </c>
      <c r="R1277" s="4" t="s">
        <v>51</v>
      </c>
      <c r="T1277" s="7">
        <v>695</v>
      </c>
      <c r="U1277" s="8">
        <v>0.27000000000000002</v>
      </c>
      <c r="W1277" s="7">
        <f>IF(R1277="","",(T1277*(1-U1277)*(1+AE1277))+V1277)</f>
        <v>659.55499999999995</v>
      </c>
      <c r="Z1277" s="9" t="str">
        <f>IF(S1277="","",(X1277*(1-Y1277)*(1+AE1277)))</f>
        <v/>
      </c>
      <c r="AA1277" s="64">
        <f>IF(Eingabe!G1277="x",libCalc!A1277,IF(Eingabe!H1277="x",libCalc!B1277,IF(Eingabe!I1277="x",libCalc!C1277,"")))</f>
        <v>0.080000000000000016</v>
      </c>
      <c r="AB1277" s="5">
        <f>IF(AA1277="","",AA1277*M1277)</f>
        <v>0.18480000000000005</v>
      </c>
      <c r="AC1277" s="10">
        <f>IF(AA1277="","",N1277*1000/(AA1277*1000000))</f>
        <v>37.499999999999993</v>
      </c>
      <c r="AD1277" s="11">
        <f>IF(AB1277="","",MAX(Z1277,W1277)/AB1277)</f>
        <v>3569.0205627705614</v>
      </c>
      <c r="AE1277" s="8">
        <f ca="1">IF(N1277="","",IF(LOOKUP(YEAR(C1277),Teuerung!$A$4:$A$29,Teuerung!$D$4:$D$29)="",0,LOOKUP(YEAR(C1277),Teuerung!$A$4:$A$29,Teuerung!$D$4:$D$29)))</f>
        <v>0.29999999999999999</v>
      </c>
      <c r="AF1277" s="7">
        <f t="shared" ca="1" si="26"/>
        <v>2638.2199999999998</v>
      </c>
      <c r="AG1277" s="2"/>
      <c r="AH1277" s="1"/>
      <c r="AI1277" s="1"/>
    </row>
    <row r="1278">
      <c r="A1278" s="2"/>
      <c r="B1278" s="2"/>
      <c r="C1278" s="3">
        <v>42212</v>
      </c>
      <c r="D1278" s="1"/>
      <c r="E1278" s="4" t="s">
        <v>51</v>
      </c>
      <c r="G1278" s="4" t="s">
        <v>51</v>
      </c>
      <c r="J1278" s="5">
        <v>0.25</v>
      </c>
      <c r="M1278" s="6">
        <v>2.3100000000000001</v>
      </c>
      <c r="N1278" s="7">
        <v>2000</v>
      </c>
      <c r="P1278" s="1">
        <v>2</v>
      </c>
      <c r="Q1278" s="2" t="s">
        <v>56</v>
      </c>
      <c r="R1278" s="4" t="s">
        <v>51</v>
      </c>
      <c r="T1278" s="7">
        <v>503</v>
      </c>
      <c r="U1278" s="8">
        <v>0.27000000000000002</v>
      </c>
      <c r="W1278" s="7">
        <f>IF(R1278="","",(T1278*(1-U1278)*(1+AE1278))+V1278)</f>
        <v>477.34700000000004</v>
      </c>
      <c r="Z1278" s="9" t="str">
        <f>IF(S1278="","",(X1278*(1-Y1278)*(1+AE1278)))</f>
        <v/>
      </c>
      <c r="AA1278" s="64">
        <f>IF(Eingabe!G1278="x",libCalc!A1278,IF(Eingabe!H1278="x",libCalc!B1278,IF(Eingabe!I1278="x",libCalc!C1278,"")))</f>
        <v>0.049087385212340517</v>
      </c>
      <c r="AB1278" s="5">
        <f>IF(AA1278="","",AA1278*M1278)</f>
        <v>0.11339185984050659</v>
      </c>
      <c r="AC1278" s="10">
        <f>IF(AA1278="","",N1278*1000/(AA1278*1000000))</f>
        <v>40.743665431525208</v>
      </c>
      <c r="AD1278" s="11">
        <f>IF(AB1278="","",MAX(Z1278,W1278)/AB1278)</f>
        <v>4209.7113555719188</v>
      </c>
      <c r="AE1278" s="8">
        <f ca="1">IF(N1278="","",IF(LOOKUP(YEAR(C1278),Teuerung!$A$4:$A$29,Teuerung!$D$4:$D$29)="",0,LOOKUP(YEAR(C1278),Teuerung!$A$4:$A$29,Teuerung!$D$4:$D$29)))</f>
        <v>0.29999999999999999</v>
      </c>
      <c r="AF1278" s="7">
        <f t="shared" ca="1" si="26"/>
        <v>954.69400000000007</v>
      </c>
      <c r="AG1278" s="2"/>
      <c r="AH1278" s="1"/>
      <c r="AI1278" s="1"/>
    </row>
    <row r="1279">
      <c r="A1279" s="2"/>
      <c r="B1279" s="2"/>
      <c r="C1279" s="3">
        <v>42212</v>
      </c>
      <c r="D1279" s="1"/>
      <c r="E1279" s="4" t="s">
        <v>51</v>
      </c>
      <c r="H1279" s="4" t="s">
        <v>51</v>
      </c>
      <c r="K1279" s="6">
        <v>0.20000000000000001</v>
      </c>
      <c r="L1279" s="6">
        <v>0.40000000000000002</v>
      </c>
      <c r="M1279" s="6">
        <v>2.4049999999999998</v>
      </c>
      <c r="N1279" s="7">
        <v>3000</v>
      </c>
      <c r="P1279" s="1">
        <v>1</v>
      </c>
      <c r="Q1279" s="2" t="s">
        <v>56</v>
      </c>
      <c r="R1279" s="4" t="s">
        <v>51</v>
      </c>
      <c r="T1279" s="7">
        <v>726</v>
      </c>
      <c r="U1279" s="8">
        <v>0.27000000000000002</v>
      </c>
      <c r="W1279" s="7">
        <f>IF(R1279="","",(T1279*(1-U1279)*(1+AE1279))+V1279)</f>
        <v>688.97400000000005</v>
      </c>
      <c r="Z1279" s="9" t="str">
        <f>IF(S1279="","",(X1279*(1-Y1279)*(1+AE1279)))</f>
        <v/>
      </c>
      <c r="AA1279" s="64">
        <f>IF(Eingabe!G1279="x",libCalc!A1279,IF(Eingabe!H1279="x",libCalc!B1279,IF(Eingabe!I1279="x",libCalc!C1279,"")))</f>
        <v>0.080000000000000016</v>
      </c>
      <c r="AB1279" s="5">
        <f>IF(AA1279="","",AA1279*M1279)</f>
        <v>0.19240000000000002</v>
      </c>
      <c r="AC1279" s="10">
        <f>IF(AA1279="","",N1279*1000/(AA1279*1000000))</f>
        <v>37.499999999999993</v>
      </c>
      <c r="AD1279" s="11">
        <f>IF(AB1279="","",MAX(Z1279,W1279)/AB1279)</f>
        <v>3580.9459459459458</v>
      </c>
      <c r="AE1279" s="8">
        <f ca="1">IF(N1279="","",IF(LOOKUP(YEAR(C1279),Teuerung!$A$4:$A$29,Teuerung!$D$4:$D$29)="",0,LOOKUP(YEAR(C1279),Teuerung!$A$4:$A$29,Teuerung!$D$4:$D$29)))</f>
        <v>0.29999999999999999</v>
      </c>
      <c r="AF1279" s="7">
        <f t="shared" ca="1" si="26"/>
        <v>688.97400000000005</v>
      </c>
      <c r="AG1279" s="2"/>
      <c r="AH1279" s="1"/>
      <c r="AI1279" s="1"/>
    </row>
    <row r="1280">
      <c r="A1280" s="2"/>
      <c r="B1280" s="2"/>
      <c r="C1280" s="3">
        <v>42212</v>
      </c>
      <c r="D1280" s="1"/>
      <c r="E1280" s="4" t="s">
        <v>51</v>
      </c>
      <c r="H1280" s="4" t="s">
        <v>51</v>
      </c>
      <c r="K1280" s="6">
        <v>0.20000000000000001</v>
      </c>
      <c r="L1280" s="6">
        <v>0.40000000000000002</v>
      </c>
      <c r="M1280" s="6">
        <v>2.4049999999999998</v>
      </c>
      <c r="N1280" s="7">
        <v>4000</v>
      </c>
      <c r="P1280" s="1">
        <v>1</v>
      </c>
      <c r="Q1280" s="2" t="s">
        <v>56</v>
      </c>
      <c r="R1280" s="4" t="s">
        <v>51</v>
      </c>
      <c r="T1280" s="7">
        <v>1028</v>
      </c>
      <c r="U1280" s="8">
        <v>0.27000000000000002</v>
      </c>
      <c r="W1280" s="7">
        <f>IF(R1280="","",(T1280*(1-U1280)*(1+AE1280))+V1280)</f>
        <v>975.572</v>
      </c>
      <c r="Z1280" s="9" t="str">
        <f>IF(S1280="","",(X1280*(1-Y1280)*(1+AE1280)))</f>
        <v/>
      </c>
      <c r="AA1280" s="64">
        <f>IF(Eingabe!G1280="x",libCalc!A1280,IF(Eingabe!H1280="x",libCalc!B1280,IF(Eingabe!I1280="x",libCalc!C1280,"")))</f>
        <v>0.080000000000000016</v>
      </c>
      <c r="AB1280" s="5">
        <f>IF(AA1280="","",AA1280*M1280)</f>
        <v>0.19240000000000002</v>
      </c>
      <c r="AC1280" s="10">
        <f>IF(AA1280="","",N1280*1000/(AA1280*1000000))</f>
        <v>49.999999999999993</v>
      </c>
      <c r="AD1280" s="11">
        <f>IF(AB1280="","",MAX(Z1280,W1280)/AB1280)</f>
        <v>5070.54054054054</v>
      </c>
      <c r="AE1280" s="8">
        <f ca="1">IF(N1280="","",IF(LOOKUP(YEAR(C1280),Teuerung!$A$4:$A$29,Teuerung!$D$4:$D$29)="",0,LOOKUP(YEAR(C1280),Teuerung!$A$4:$A$29,Teuerung!$D$4:$D$29)))</f>
        <v>0.29999999999999999</v>
      </c>
      <c r="AF1280" s="7">
        <f t="shared" ca="1" si="26"/>
        <v>975.572</v>
      </c>
      <c r="AG1280" s="2"/>
      <c r="AH1280" s="1"/>
      <c r="AI1280" s="1"/>
    </row>
    <row r="1281">
      <c r="A1281" s="2"/>
      <c r="B1281" s="2"/>
      <c r="C1281" s="3">
        <v>42212</v>
      </c>
      <c r="D1281" s="1"/>
      <c r="E1281" s="4" t="s">
        <v>51</v>
      </c>
      <c r="H1281" s="4" t="s">
        <v>51</v>
      </c>
      <c r="K1281" s="6">
        <v>0.20000000000000001</v>
      </c>
      <c r="L1281" s="6">
        <v>0.40000000000000002</v>
      </c>
      <c r="M1281" s="6">
        <v>2.415</v>
      </c>
      <c r="N1281" s="7">
        <v>3000</v>
      </c>
      <c r="P1281" s="1">
        <v>1</v>
      </c>
      <c r="Q1281" s="2" t="s">
        <v>56</v>
      </c>
      <c r="R1281" s="4" t="s">
        <v>51</v>
      </c>
      <c r="T1281" s="7">
        <v>583</v>
      </c>
      <c r="U1281" s="8">
        <v>0.27000000000000002</v>
      </c>
      <c r="W1281" s="7">
        <f>IF(R1281="","",(T1281*(1-U1281)*(1+AE1281))+V1281)</f>
        <v>553.26699999999994</v>
      </c>
      <c r="Z1281" s="9" t="str">
        <f>IF(S1281="","",(X1281*(1-Y1281)*(1+AE1281)))</f>
        <v/>
      </c>
      <c r="AA1281" s="64">
        <f>IF(Eingabe!G1281="x",libCalc!A1281,IF(Eingabe!H1281="x",libCalc!B1281,IF(Eingabe!I1281="x",libCalc!C1281,"")))</f>
        <v>0.080000000000000016</v>
      </c>
      <c r="AB1281" s="5">
        <f>IF(AA1281="","",AA1281*M1281)</f>
        <v>0.19320000000000004</v>
      </c>
      <c r="AC1281" s="10">
        <f>IF(AA1281="","",N1281*1000/(AA1281*1000000))</f>
        <v>37.499999999999993</v>
      </c>
      <c r="AD1281" s="11">
        <f>IF(AB1281="","",MAX(Z1281,W1281)/AB1281)</f>
        <v>2863.700828157349</v>
      </c>
      <c r="AE1281" s="8">
        <f ca="1">IF(N1281="","",IF(LOOKUP(YEAR(C1281),Teuerung!$A$4:$A$29,Teuerung!$D$4:$D$29)="",0,LOOKUP(YEAR(C1281),Teuerung!$A$4:$A$29,Teuerung!$D$4:$D$29)))</f>
        <v>0.29999999999999999</v>
      </c>
      <c r="AF1281" s="7">
        <f t="shared" ca="1" si="26"/>
        <v>553.26699999999994</v>
      </c>
      <c r="AG1281" s="2"/>
      <c r="AH1281" s="1"/>
      <c r="AI1281" s="1"/>
    </row>
    <row r="1282">
      <c r="A1282" s="2"/>
      <c r="B1282" s="2"/>
      <c r="C1282" s="3">
        <v>42212</v>
      </c>
      <c r="D1282" s="1"/>
      <c r="E1282" s="4" t="s">
        <v>51</v>
      </c>
      <c r="H1282" s="4" t="s">
        <v>51</v>
      </c>
      <c r="K1282" s="6">
        <v>0.20000000000000001</v>
      </c>
      <c r="L1282" s="6">
        <v>0.40000000000000002</v>
      </c>
      <c r="M1282" s="6">
        <v>2.52</v>
      </c>
      <c r="N1282" s="7">
        <v>3000</v>
      </c>
      <c r="P1282" s="1">
        <v>1</v>
      </c>
      <c r="Q1282" s="2" t="s">
        <v>56</v>
      </c>
      <c r="R1282" s="4" t="s">
        <v>51</v>
      </c>
      <c r="T1282" s="7">
        <v>742</v>
      </c>
      <c r="U1282" s="8">
        <v>0.27000000000000002</v>
      </c>
      <c r="W1282" s="7">
        <f>IF(R1282="","",(T1282*(1-U1282)*(1+AE1282))+V1282)</f>
        <v>704.15800000000002</v>
      </c>
      <c r="Z1282" s="9" t="str">
        <f>IF(S1282="","",(X1282*(1-Y1282)*(1+AE1282)))</f>
        <v/>
      </c>
      <c r="AA1282" s="64">
        <f>IF(Eingabe!G1282="x",libCalc!A1282,IF(Eingabe!H1282="x",libCalc!B1282,IF(Eingabe!I1282="x",libCalc!C1282,"")))</f>
        <v>0.080000000000000016</v>
      </c>
      <c r="AB1282" s="5">
        <f>IF(AA1282="","",AA1282*M1282)</f>
        <v>0.20160000000000003</v>
      </c>
      <c r="AC1282" s="10">
        <f>IF(AA1282="","",N1282*1000/(AA1282*1000000))</f>
        <v>37.499999999999993</v>
      </c>
      <c r="AD1282" s="11">
        <f>IF(AB1282="","",MAX(Z1282,W1282)/AB1282)</f>
        <v>3492.8472222222217</v>
      </c>
      <c r="AE1282" s="8">
        <f ca="1">IF(N1282="","",IF(LOOKUP(YEAR(C1282),Teuerung!$A$4:$A$29,Teuerung!$D$4:$D$29)="",0,LOOKUP(YEAR(C1282),Teuerung!$A$4:$A$29,Teuerung!$D$4:$D$29)))</f>
        <v>0.29999999999999999</v>
      </c>
      <c r="AF1282" s="7">
        <f t="shared" ca="1" si="26"/>
        <v>704.15800000000002</v>
      </c>
      <c r="AG1282" s="2"/>
      <c r="AH1282" s="1"/>
      <c r="AI1282" s="1"/>
    </row>
    <row r="1283">
      <c r="A1283" s="2"/>
      <c r="B1283" s="2"/>
      <c r="C1283" s="3">
        <v>42212</v>
      </c>
      <c r="D1283" s="1"/>
      <c r="E1283" s="4" t="s">
        <v>51</v>
      </c>
      <c r="H1283" s="4" t="s">
        <v>51</v>
      </c>
      <c r="K1283" s="6">
        <v>0.20000000000000001</v>
      </c>
      <c r="L1283" s="6">
        <v>0.40000000000000002</v>
      </c>
      <c r="M1283" s="6">
        <v>2.52</v>
      </c>
      <c r="N1283" s="7">
        <v>4500</v>
      </c>
      <c r="P1283" s="1">
        <v>1</v>
      </c>
      <c r="Q1283" s="2" t="s">
        <v>56</v>
      </c>
      <c r="R1283" s="4" t="s">
        <v>51</v>
      </c>
      <c r="T1283" s="7">
        <v>1027</v>
      </c>
      <c r="U1283" s="8">
        <v>0.27000000000000002</v>
      </c>
      <c r="W1283" s="7">
        <f>IF(R1283="","",(T1283*(1-U1283)*(1+AE1283))+V1283)</f>
        <v>974.62300000000005</v>
      </c>
      <c r="Z1283" s="9" t="str">
        <f>IF(S1283="","",(X1283*(1-Y1283)*(1+AE1283)))</f>
        <v/>
      </c>
      <c r="AA1283" s="64">
        <f>IF(Eingabe!G1283="x",libCalc!A1283,IF(Eingabe!H1283="x",libCalc!B1283,IF(Eingabe!I1283="x",libCalc!C1283,"")))</f>
        <v>0.080000000000000016</v>
      </c>
      <c r="AB1283" s="5">
        <f>IF(AA1283="","",AA1283*M1283)</f>
        <v>0.20160000000000003</v>
      </c>
      <c r="AC1283" s="10">
        <f>IF(AA1283="","",N1283*1000/(AA1283*1000000))</f>
        <v>56.249999999999993</v>
      </c>
      <c r="AD1283" s="11">
        <f>IF(AB1283="","",MAX(Z1283,W1283)/AB1283)</f>
        <v>4834.4394841269841</v>
      </c>
      <c r="AE1283" s="8">
        <f ca="1">IF(N1283="","",IF(LOOKUP(YEAR(C1283),Teuerung!$A$4:$A$29,Teuerung!$D$4:$D$29)="",0,LOOKUP(YEAR(C1283),Teuerung!$A$4:$A$29,Teuerung!$D$4:$D$29)))</f>
        <v>0.29999999999999999</v>
      </c>
      <c r="AF1283" s="7">
        <f t="shared" ca="1" si="26"/>
        <v>974.62300000000005</v>
      </c>
      <c r="AG1283" s="2"/>
      <c r="AH1283" s="1"/>
      <c r="AI1283" s="1"/>
    </row>
    <row r="1284">
      <c r="A1284" s="2"/>
      <c r="B1284" s="2"/>
      <c r="C1284" s="3">
        <v>42212</v>
      </c>
      <c r="D1284" s="1"/>
      <c r="E1284" s="4" t="s">
        <v>51</v>
      </c>
      <c r="H1284" s="4" t="s">
        <v>51</v>
      </c>
      <c r="K1284" s="6">
        <v>0.20000000000000001</v>
      </c>
      <c r="L1284" s="6">
        <v>0.40000000000000002</v>
      </c>
      <c r="M1284" s="6">
        <v>2.52</v>
      </c>
      <c r="N1284" s="7">
        <v>5000</v>
      </c>
      <c r="P1284" s="1">
        <v>1</v>
      </c>
      <c r="Q1284" s="2" t="s">
        <v>56</v>
      </c>
      <c r="R1284" s="4" t="s">
        <v>51</v>
      </c>
      <c r="T1284" s="7">
        <v>1192</v>
      </c>
      <c r="U1284" s="8">
        <v>0.27000000000000002</v>
      </c>
      <c r="W1284" s="7">
        <f>IF(R1284="","",(T1284*(1-U1284)*(1+AE1284))+V1284)</f>
        <v>1131.2080000000001</v>
      </c>
      <c r="Z1284" s="9" t="str">
        <f>IF(S1284="","",(X1284*(1-Y1284)*(1+AE1284)))</f>
        <v/>
      </c>
      <c r="AA1284" s="64">
        <f>IF(Eingabe!G1284="x",libCalc!A1284,IF(Eingabe!H1284="x",libCalc!B1284,IF(Eingabe!I1284="x",libCalc!C1284,"")))</f>
        <v>0.080000000000000016</v>
      </c>
      <c r="AB1284" s="5">
        <f>IF(AA1284="","",AA1284*M1284)</f>
        <v>0.20160000000000003</v>
      </c>
      <c r="AC1284" s="10">
        <f>IF(AA1284="","",N1284*1000/(AA1284*1000000))</f>
        <v>62.499999999999986</v>
      </c>
      <c r="AD1284" s="11">
        <f>IF(AB1284="","",MAX(Z1284,W1284)/AB1284)</f>
        <v>5611.1507936507933</v>
      </c>
      <c r="AE1284" s="8">
        <f ca="1">IF(N1284="","",IF(LOOKUP(YEAR(C1284),Teuerung!$A$4:$A$29,Teuerung!$D$4:$D$29)="",0,LOOKUP(YEAR(C1284),Teuerung!$A$4:$A$29,Teuerung!$D$4:$D$29)))</f>
        <v>0.29999999999999999</v>
      </c>
      <c r="AF1284" s="7">
        <f t="shared" ca="1" si="26"/>
        <v>1131.2080000000001</v>
      </c>
      <c r="AG1284" s="2"/>
      <c r="AH1284" s="1"/>
      <c r="AI1284" s="1"/>
    </row>
    <row r="1285">
      <c r="A1285" s="2"/>
      <c r="B1285" s="2"/>
      <c r="C1285" s="3">
        <v>42212</v>
      </c>
      <c r="D1285" s="1"/>
      <c r="E1285" s="4" t="s">
        <v>51</v>
      </c>
      <c r="H1285" s="4" t="s">
        <v>51</v>
      </c>
      <c r="K1285" s="6">
        <v>0.20000000000000001</v>
      </c>
      <c r="L1285" s="6">
        <v>0.40000000000000002</v>
      </c>
      <c r="M1285" s="6">
        <v>2.52</v>
      </c>
      <c r="N1285" s="7">
        <v>4500</v>
      </c>
      <c r="P1285" s="1">
        <v>1</v>
      </c>
      <c r="Q1285" s="2" t="s">
        <v>56</v>
      </c>
      <c r="R1285" s="4" t="s">
        <v>51</v>
      </c>
      <c r="T1285" s="7">
        <v>1063</v>
      </c>
      <c r="U1285" s="8">
        <v>0.27000000000000002</v>
      </c>
      <c r="W1285" s="7">
        <f>IF(R1285="","",(T1285*(1-U1285)*(1+AE1285))+V1285)</f>
        <v>1008.787</v>
      </c>
      <c r="Z1285" s="9" t="str">
        <f>IF(S1285="","",(X1285*(1-Y1285)*(1+AE1285)))</f>
        <v/>
      </c>
      <c r="AA1285" s="64">
        <f>IF(Eingabe!G1285="x",libCalc!A1285,IF(Eingabe!H1285="x",libCalc!B1285,IF(Eingabe!I1285="x",libCalc!C1285,"")))</f>
        <v>0.080000000000000016</v>
      </c>
      <c r="AB1285" s="5">
        <f>IF(AA1285="","",AA1285*M1285)</f>
        <v>0.20160000000000003</v>
      </c>
      <c r="AC1285" s="10">
        <f>IF(AA1285="","",N1285*1000/(AA1285*1000000))</f>
        <v>56.249999999999993</v>
      </c>
      <c r="AD1285" s="11">
        <f>IF(AB1285="","",MAX(Z1285,W1285)/AB1285)</f>
        <v>5003.9037698412694</v>
      </c>
      <c r="AE1285" s="8">
        <f ca="1">IF(N1285="","",IF(LOOKUP(YEAR(C1285),Teuerung!$A$4:$A$29,Teuerung!$D$4:$D$29)="",0,LOOKUP(YEAR(C1285),Teuerung!$A$4:$A$29,Teuerung!$D$4:$D$29)))</f>
        <v>0.29999999999999999</v>
      </c>
      <c r="AF1285" s="7">
        <f t="shared" ca="1" si="26"/>
        <v>1008.787</v>
      </c>
      <c r="AG1285" s="2"/>
      <c r="AH1285" s="1"/>
      <c r="AI1285" s="1"/>
    </row>
    <row r="1286">
      <c r="A1286" s="2"/>
      <c r="B1286" s="2"/>
      <c r="C1286" s="3">
        <v>42212</v>
      </c>
      <c r="D1286" s="1"/>
      <c r="E1286" s="4" t="s">
        <v>51</v>
      </c>
      <c r="H1286" s="4" t="s">
        <v>51</v>
      </c>
      <c r="K1286" s="6">
        <v>0.20000000000000001</v>
      </c>
      <c r="L1286" s="6">
        <v>0.40000000000000002</v>
      </c>
      <c r="M1286" s="6">
        <v>2.5299999999999998</v>
      </c>
      <c r="N1286" s="7">
        <v>2000</v>
      </c>
      <c r="P1286" s="1">
        <v>1</v>
      </c>
      <c r="Q1286" s="2" t="s">
        <v>56</v>
      </c>
      <c r="R1286" s="4" t="s">
        <v>51</v>
      </c>
      <c r="T1286" s="7">
        <v>419</v>
      </c>
      <c r="U1286" s="8">
        <v>0.27000000000000002</v>
      </c>
      <c r="W1286" s="7">
        <f>IF(R1286="","",(T1286*(1-U1286)*(1+AE1286))+V1286)</f>
        <v>397.63100000000003</v>
      </c>
      <c r="Z1286" s="9" t="str">
        <f>IF(S1286="","",(X1286*(1-Y1286)*(1+AE1286)))</f>
        <v/>
      </c>
      <c r="AA1286" s="64">
        <f>IF(Eingabe!G1286="x",libCalc!A1286,IF(Eingabe!H1286="x",libCalc!B1286,IF(Eingabe!I1286="x",libCalc!C1286,"")))</f>
        <v>0.080000000000000016</v>
      </c>
      <c r="AB1286" s="5">
        <f>IF(AA1286="","",AA1286*M1286)</f>
        <v>0.20240000000000002</v>
      </c>
      <c r="AC1286" s="10">
        <f>IF(AA1286="","",N1286*1000/(AA1286*1000000))</f>
        <v>24.999999999999996</v>
      </c>
      <c r="AD1286" s="11">
        <f>IF(AB1286="","",MAX(Z1286,W1286)/AB1286)</f>
        <v>1964.5800395256915</v>
      </c>
      <c r="AE1286" s="8">
        <f ca="1">IF(N1286="","",IF(LOOKUP(YEAR(C1286),Teuerung!$A$4:$A$29,Teuerung!$D$4:$D$29)="",0,LOOKUP(YEAR(C1286),Teuerung!$A$4:$A$29,Teuerung!$D$4:$D$29)))</f>
        <v>0.29999999999999999</v>
      </c>
      <c r="AF1286" s="7">
        <f t="shared" ca="1" si="26"/>
        <v>397.63100000000003</v>
      </c>
      <c r="AG1286" s="2"/>
      <c r="AH1286" s="1"/>
      <c r="AI1286" s="1"/>
    </row>
    <row r="1287">
      <c r="A1287" s="2"/>
      <c r="B1287" s="2"/>
      <c r="C1287" s="3">
        <v>42212</v>
      </c>
      <c r="D1287" s="1"/>
      <c r="E1287" s="4" t="s">
        <v>51</v>
      </c>
      <c r="H1287" s="4" t="s">
        <v>51</v>
      </c>
      <c r="K1287" s="6">
        <v>0.20000000000000001</v>
      </c>
      <c r="L1287" s="6">
        <v>0.5</v>
      </c>
      <c r="M1287" s="6">
        <v>2.52</v>
      </c>
      <c r="N1287" s="7">
        <v>2000</v>
      </c>
      <c r="P1287" s="1">
        <v>1</v>
      </c>
      <c r="Q1287" s="2" t="s">
        <v>56</v>
      </c>
      <c r="R1287" s="4" t="s">
        <v>51</v>
      </c>
      <c r="T1287" s="7">
        <v>625</v>
      </c>
      <c r="U1287" s="8">
        <v>0.27000000000000002</v>
      </c>
      <c r="W1287" s="7">
        <f>IF(R1287="","",(T1287*(1-U1287)*(1+AE1287))+V1287)</f>
        <v>593.125</v>
      </c>
      <c r="Z1287" s="9" t="str">
        <f>IF(S1287="","",(X1287*(1-Y1287)*(1+AE1287)))</f>
        <v/>
      </c>
      <c r="AA1287" s="64">
        <f>IF(Eingabe!G1287="x",libCalc!A1287,IF(Eingabe!H1287="x",libCalc!B1287,IF(Eingabe!I1287="x",libCalc!C1287,"")))</f>
        <v>0.10000000000000001</v>
      </c>
      <c r="AB1287" s="5">
        <f>IF(AA1287="","",AA1287*M1287)</f>
        <v>0.252</v>
      </c>
      <c r="AC1287" s="10">
        <f>IF(AA1287="","",N1287*1000/(AA1287*1000000))</f>
        <v>20</v>
      </c>
      <c r="AD1287" s="11">
        <f>IF(AB1287="","",MAX(Z1287,W1287)/AB1287)</f>
        <v>2353.6706349206347</v>
      </c>
      <c r="AE1287" s="8">
        <f ca="1">IF(N1287="","",IF(LOOKUP(YEAR(C1287),Teuerung!$A$4:$A$29,Teuerung!$D$4:$D$29)="",0,LOOKUP(YEAR(C1287),Teuerung!$A$4:$A$29,Teuerung!$D$4:$D$29)))</f>
        <v>0.29999999999999999</v>
      </c>
      <c r="AF1287" s="7">
        <f t="shared" ca="1" si="26"/>
        <v>593.125</v>
      </c>
      <c r="AG1287" s="2"/>
      <c r="AH1287" s="1"/>
      <c r="AI1287" s="1"/>
    </row>
    <row r="1288">
      <c r="A1288" s="2"/>
      <c r="B1288" s="2"/>
      <c r="C1288" s="3">
        <v>42212</v>
      </c>
      <c r="D1288" s="1"/>
      <c r="E1288" s="4" t="s">
        <v>51</v>
      </c>
      <c r="H1288" s="4" t="s">
        <v>51</v>
      </c>
      <c r="K1288" s="6">
        <v>0.20000000000000001</v>
      </c>
      <c r="L1288" s="6">
        <v>0.40000000000000002</v>
      </c>
      <c r="M1288" s="6">
        <v>2.52</v>
      </c>
      <c r="N1288" s="7">
        <v>4000</v>
      </c>
      <c r="P1288" s="1">
        <v>1</v>
      </c>
      <c r="Q1288" s="2" t="s">
        <v>56</v>
      </c>
      <c r="R1288" s="4" t="s">
        <v>51</v>
      </c>
      <c r="T1288" s="7">
        <v>1018</v>
      </c>
      <c r="U1288" s="8">
        <v>0.27000000000000002</v>
      </c>
      <c r="W1288" s="7">
        <f>IF(R1288="","",(T1288*(1-U1288)*(1+AE1288))+V1288)</f>
        <v>966.08199999999999</v>
      </c>
      <c r="Z1288" s="9" t="str">
        <f>IF(S1288="","",(X1288*(1-Y1288)*(1+AE1288)))</f>
        <v/>
      </c>
      <c r="AA1288" s="64">
        <f>IF(Eingabe!G1288="x",libCalc!A1288,IF(Eingabe!H1288="x",libCalc!B1288,IF(Eingabe!I1288="x",libCalc!C1288,"")))</f>
        <v>0.080000000000000016</v>
      </c>
      <c r="AB1288" s="5">
        <f>IF(AA1288="","",AA1288*M1288)</f>
        <v>0.20160000000000003</v>
      </c>
      <c r="AC1288" s="10">
        <f>IF(AA1288="","",N1288*1000/(AA1288*1000000))</f>
        <v>49.999999999999993</v>
      </c>
      <c r="AD1288" s="11">
        <f>IF(AB1288="","",MAX(Z1288,W1288)/AB1288)</f>
        <v>4792.0734126984116</v>
      </c>
      <c r="AE1288" s="8">
        <f ca="1">IF(N1288="","",IF(LOOKUP(YEAR(C1288),Teuerung!$A$4:$A$29,Teuerung!$D$4:$D$29)="",0,LOOKUP(YEAR(C1288),Teuerung!$A$4:$A$29,Teuerung!$D$4:$D$29)))</f>
        <v>0.29999999999999999</v>
      </c>
      <c r="AF1288" s="7">
        <f t="shared" ca="1" si="26"/>
        <v>966.08199999999999</v>
      </c>
      <c r="AG1288" s="2"/>
      <c r="AH1288" s="1"/>
      <c r="AI1288" s="1"/>
    </row>
    <row r="1289">
      <c r="A1289" s="2"/>
      <c r="B1289" s="2"/>
      <c r="C1289" s="3">
        <v>42212</v>
      </c>
      <c r="D1289" s="1"/>
      <c r="E1289" s="4" t="s">
        <v>51</v>
      </c>
      <c r="H1289" s="4" t="s">
        <v>51</v>
      </c>
      <c r="K1289" s="6">
        <v>0.20000000000000001</v>
      </c>
      <c r="L1289" s="6">
        <v>0.40000000000000002</v>
      </c>
      <c r="M1289" s="6">
        <v>2.4049999999999998</v>
      </c>
      <c r="N1289" s="7">
        <v>4500</v>
      </c>
      <c r="P1289" s="1">
        <v>1</v>
      </c>
      <c r="Q1289" s="2" t="s">
        <v>56</v>
      </c>
      <c r="R1289" s="4" t="s">
        <v>51</v>
      </c>
      <c r="T1289" s="7">
        <v>1004</v>
      </c>
      <c r="U1289" s="8">
        <v>0.27000000000000002</v>
      </c>
      <c r="W1289" s="7">
        <f>IF(R1289="","",(T1289*(1-U1289)*(1+AE1289))+V1289)</f>
        <v>952.79599999999994</v>
      </c>
      <c r="Z1289" s="9" t="str">
        <f>IF(S1289="","",(X1289*(1-Y1289)*(1+AE1289)))</f>
        <v/>
      </c>
      <c r="AA1289" s="64">
        <f>IF(Eingabe!G1289="x",libCalc!A1289,IF(Eingabe!H1289="x",libCalc!B1289,IF(Eingabe!I1289="x",libCalc!C1289,"")))</f>
        <v>0.080000000000000016</v>
      </c>
      <c r="AB1289" s="5">
        <f>IF(AA1289="","",AA1289*M1289)</f>
        <v>0.19240000000000002</v>
      </c>
      <c r="AC1289" s="10">
        <f>IF(AA1289="","",N1289*1000/(AA1289*1000000))</f>
        <v>56.249999999999993</v>
      </c>
      <c r="AD1289" s="11">
        <f>IF(AB1289="","",MAX(Z1289,W1289)/AB1289)</f>
        <v>4952.1621621621616</v>
      </c>
      <c r="AE1289" s="8">
        <f ca="1">IF(N1289="","",IF(LOOKUP(YEAR(C1289),Teuerung!$A$4:$A$29,Teuerung!$D$4:$D$29)="",0,LOOKUP(YEAR(C1289),Teuerung!$A$4:$A$29,Teuerung!$D$4:$D$29)))</f>
        <v>0.29999999999999999</v>
      </c>
      <c r="AF1289" s="7">
        <f t="shared" ca="1" si="26"/>
        <v>952.79599999999994</v>
      </c>
      <c r="AG1289" s="2"/>
      <c r="AH1289" s="1"/>
      <c r="AI1289" s="1"/>
    </row>
    <row r="1290">
      <c r="A1290" s="2"/>
      <c r="B1290" s="2"/>
      <c r="C1290" s="3">
        <v>42212</v>
      </c>
      <c r="D1290" s="1"/>
      <c r="E1290" s="4" t="s">
        <v>51</v>
      </c>
      <c r="H1290" s="4" t="s">
        <v>51</v>
      </c>
      <c r="K1290" s="6">
        <v>0.20000000000000001</v>
      </c>
      <c r="L1290" s="6">
        <v>0.40000000000000002</v>
      </c>
      <c r="M1290" s="6">
        <v>2.52</v>
      </c>
      <c r="N1290" s="7">
        <v>4000</v>
      </c>
      <c r="P1290" s="1">
        <v>1</v>
      </c>
      <c r="Q1290" s="2" t="s">
        <v>56</v>
      </c>
      <c r="R1290" s="4" t="s">
        <v>51</v>
      </c>
      <c r="T1290" s="7">
        <v>1049</v>
      </c>
      <c r="U1290" s="8">
        <v>0.27000000000000002</v>
      </c>
      <c r="W1290" s="7">
        <f>IF(R1290="","",(T1290*(1-U1290)*(1+AE1290))+V1290)</f>
        <v>995.50099999999998</v>
      </c>
      <c r="Z1290" s="9" t="str">
        <f>IF(S1290="","",(X1290*(1-Y1290)*(1+AE1290)))</f>
        <v/>
      </c>
      <c r="AA1290" s="64">
        <f>IF(Eingabe!G1290="x",libCalc!A1290,IF(Eingabe!H1290="x",libCalc!B1290,IF(Eingabe!I1290="x",libCalc!C1290,"")))</f>
        <v>0.080000000000000016</v>
      </c>
      <c r="AB1290" s="5">
        <f>IF(AA1290="","",AA1290*M1290)</f>
        <v>0.20160000000000003</v>
      </c>
      <c r="AC1290" s="10">
        <f>IF(AA1290="","",N1290*1000/(AA1290*1000000))</f>
        <v>49.999999999999993</v>
      </c>
      <c r="AD1290" s="11">
        <f>IF(AB1290="","",MAX(Z1290,W1290)/AB1290)</f>
        <v>4938.0009920634911</v>
      </c>
      <c r="AE1290" s="8">
        <f ca="1">IF(N1290="","",IF(LOOKUP(YEAR(C1290),Teuerung!$A$4:$A$29,Teuerung!$D$4:$D$29)="",0,LOOKUP(YEAR(C1290),Teuerung!$A$4:$A$29,Teuerung!$D$4:$D$29)))</f>
        <v>0.29999999999999999</v>
      </c>
      <c r="AF1290" s="7">
        <f t="shared" ca="1" si="26"/>
        <v>995.50099999999998</v>
      </c>
      <c r="AG1290" s="2"/>
      <c r="AH1290" s="1"/>
      <c r="AI1290" s="1"/>
    </row>
    <row r="1291">
      <c r="A1291" s="2"/>
      <c r="B1291" s="2"/>
      <c r="C1291" s="3">
        <v>42212</v>
      </c>
      <c r="D1291" s="1"/>
      <c r="E1291" s="4" t="s">
        <v>51</v>
      </c>
      <c r="G1291" s="4" t="s">
        <v>51</v>
      </c>
      <c r="J1291" s="5">
        <v>0.25</v>
      </c>
      <c r="M1291" s="6">
        <v>2.6200000000000001</v>
      </c>
      <c r="N1291" s="7">
        <v>2000</v>
      </c>
      <c r="P1291" s="1">
        <v>1</v>
      </c>
      <c r="Q1291" s="2" t="s">
        <v>56</v>
      </c>
      <c r="R1291" s="4" t="s">
        <v>51</v>
      </c>
      <c r="T1291" s="7">
        <v>562</v>
      </c>
      <c r="U1291" s="8">
        <v>0.27000000000000002</v>
      </c>
      <c r="W1291" s="7">
        <f>IF(R1291="","",(T1291*(1-U1291)*(1+AE1291))+V1291)</f>
        <v>533.33799999999997</v>
      </c>
      <c r="Z1291" s="9" t="str">
        <f>IF(S1291="","",(X1291*(1-Y1291)*(1+AE1291)))</f>
        <v/>
      </c>
      <c r="AA1291" s="64">
        <f>IF(Eingabe!G1291="x",libCalc!A1291,IF(Eingabe!H1291="x",libCalc!B1291,IF(Eingabe!I1291="x",libCalc!C1291,"")))</f>
        <v>0.049087385212340517</v>
      </c>
      <c r="AB1291" s="5">
        <f>IF(AA1291="","",AA1291*M1291)</f>
        <v>0.12860894925633215</v>
      </c>
      <c r="AC1291" s="10">
        <f>IF(AA1291="","",N1291*1000/(AA1291*1000000))</f>
        <v>40.743665431525208</v>
      </c>
      <c r="AD1291" s="11">
        <f>IF(AB1291="","",MAX(Z1291,W1291)/AB1291)</f>
        <v>4146.9742431142731</v>
      </c>
      <c r="AE1291" s="8">
        <f ca="1">IF(N1291="","",IF(LOOKUP(YEAR(C1291),Teuerung!$A$4:$A$29,Teuerung!$D$4:$D$29)="",0,LOOKUP(YEAR(C1291),Teuerung!$A$4:$A$29,Teuerung!$D$4:$D$29)))</f>
        <v>0.29999999999999999</v>
      </c>
      <c r="AF1291" s="7">
        <f t="shared" ca="1" si="26"/>
        <v>533.33799999999997</v>
      </c>
      <c r="AG1291" s="2"/>
      <c r="AH1291" s="1"/>
      <c r="AI1291" s="1"/>
    </row>
    <row r="1292">
      <c r="A1292" s="2"/>
      <c r="B1292" s="2"/>
      <c r="C1292" s="3">
        <v>42212</v>
      </c>
      <c r="D1292" s="1"/>
      <c r="E1292" s="4" t="s">
        <v>51</v>
      </c>
      <c r="G1292" s="4" t="s">
        <v>51</v>
      </c>
      <c r="J1292" s="5">
        <v>0.25</v>
      </c>
      <c r="M1292" s="6">
        <v>2.6200000000000001</v>
      </c>
      <c r="N1292" s="7">
        <v>1500</v>
      </c>
      <c r="P1292" s="1">
        <v>1</v>
      </c>
      <c r="Q1292" s="2" t="s">
        <v>56</v>
      </c>
      <c r="R1292" s="4" t="s">
        <v>51</v>
      </c>
      <c r="T1292" s="7">
        <v>562</v>
      </c>
      <c r="U1292" s="8">
        <v>0.27000000000000002</v>
      </c>
      <c r="W1292" s="7">
        <f>IF(R1292="","",(T1292*(1-U1292)*(1+AE1292))+V1292)</f>
        <v>533.33799999999997</v>
      </c>
      <c r="Z1292" s="9" t="str">
        <f>IF(S1292="","",(X1292*(1-Y1292)*(1+AE1292)))</f>
        <v/>
      </c>
      <c r="AA1292" s="64">
        <f>IF(Eingabe!G1292="x",libCalc!A1292,IF(Eingabe!H1292="x",libCalc!B1292,IF(Eingabe!I1292="x",libCalc!C1292,"")))</f>
        <v>0.049087385212340517</v>
      </c>
      <c r="AB1292" s="5">
        <f>IF(AA1292="","",AA1292*M1292)</f>
        <v>0.12860894925633215</v>
      </c>
      <c r="AC1292" s="10">
        <f>IF(AA1292="","",N1292*1000/(AA1292*1000000))</f>
        <v>30.557749073643908</v>
      </c>
      <c r="AD1292" s="11">
        <f>IF(AB1292="","",MAX(Z1292,W1292)/AB1292)</f>
        <v>4146.9742431142731</v>
      </c>
      <c r="AE1292" s="8">
        <f ca="1">IF(N1292="","",IF(LOOKUP(YEAR(C1292),Teuerung!$A$4:$A$29,Teuerung!$D$4:$D$29)="",0,LOOKUP(YEAR(C1292),Teuerung!$A$4:$A$29,Teuerung!$D$4:$D$29)))</f>
        <v>0.29999999999999999</v>
      </c>
      <c r="AF1292" s="7">
        <f t="shared" ca="1" si="26"/>
        <v>533.33799999999997</v>
      </c>
      <c r="AG1292" s="2"/>
      <c r="AH1292" s="1"/>
      <c r="AI1292" s="1"/>
    </row>
    <row r="1293">
      <c r="A1293" s="2"/>
      <c r="B1293" s="2"/>
      <c r="C1293" s="3">
        <v>42212</v>
      </c>
      <c r="D1293" s="1"/>
      <c r="E1293" s="4" t="s">
        <v>51</v>
      </c>
      <c r="H1293" s="4" t="s">
        <v>51</v>
      </c>
      <c r="K1293" s="6">
        <v>0.20000000000000001</v>
      </c>
      <c r="L1293" s="6">
        <v>0.5</v>
      </c>
      <c r="M1293" s="6">
        <v>2.4049999999999998</v>
      </c>
      <c r="N1293" s="7">
        <v>5500</v>
      </c>
      <c r="P1293" s="1">
        <v>1</v>
      </c>
      <c r="Q1293" s="2" t="s">
        <v>56</v>
      </c>
      <c r="R1293" s="4" t="s">
        <v>51</v>
      </c>
      <c r="T1293" s="7">
        <v>1203</v>
      </c>
      <c r="U1293" s="8">
        <v>0.27000000000000002</v>
      </c>
      <c r="W1293" s="7">
        <f>IF(R1293="","",(T1293*(1-U1293)*(1+AE1293))+V1293)</f>
        <v>1141.6469999999999</v>
      </c>
      <c r="Z1293" s="9" t="str">
        <f>IF(S1293="","",(X1293*(1-Y1293)*(1+AE1293)))</f>
        <v/>
      </c>
      <c r="AA1293" s="64">
        <f>IF(Eingabe!G1293="x",libCalc!A1293,IF(Eingabe!H1293="x",libCalc!B1293,IF(Eingabe!I1293="x",libCalc!C1293,"")))</f>
        <v>0.10000000000000001</v>
      </c>
      <c r="AB1293" s="5">
        <f>IF(AA1293="","",AA1293*M1293)</f>
        <v>0.24049999999999999</v>
      </c>
      <c r="AC1293" s="10">
        <f>IF(AA1293="","",N1293*1000/(AA1293*1000000))</f>
        <v>55</v>
      </c>
      <c r="AD1293" s="11">
        <f>IF(AB1293="","",MAX(Z1293,W1293)/AB1293)</f>
        <v>4746.9729729729725</v>
      </c>
      <c r="AE1293" s="8">
        <f ca="1">IF(N1293="","",IF(LOOKUP(YEAR(C1293),Teuerung!$A$4:$A$29,Teuerung!$D$4:$D$29)="",0,LOOKUP(YEAR(C1293),Teuerung!$A$4:$A$29,Teuerung!$D$4:$D$29)))</f>
        <v>0.29999999999999999</v>
      </c>
      <c r="AF1293" s="7">
        <f t="shared" ca="1" si="26"/>
        <v>1141.6469999999999</v>
      </c>
      <c r="AG1293" s="2"/>
      <c r="AH1293" s="1"/>
      <c r="AI1293" s="1"/>
    </row>
    <row r="1294">
      <c r="A1294" s="2"/>
      <c r="B1294" s="2"/>
      <c r="C1294" s="3">
        <v>42212</v>
      </c>
      <c r="D1294" s="1"/>
      <c r="E1294" s="4" t="s">
        <v>51</v>
      </c>
      <c r="H1294" s="4" t="s">
        <v>51</v>
      </c>
      <c r="K1294" s="6">
        <v>0.20000000000000001</v>
      </c>
      <c r="L1294" s="6">
        <v>0.5</v>
      </c>
      <c r="M1294" s="6">
        <v>2.52</v>
      </c>
      <c r="N1294" s="7">
        <v>2000</v>
      </c>
      <c r="P1294" s="1">
        <v>1</v>
      </c>
      <c r="Q1294" s="2" t="s">
        <v>56</v>
      </c>
      <c r="R1294" s="4" t="s">
        <v>51</v>
      </c>
      <c r="T1294" s="7">
        <v>625</v>
      </c>
      <c r="U1294" s="8">
        <v>0.27000000000000002</v>
      </c>
      <c r="W1294" s="7">
        <f>IF(R1294="","",(T1294*(1-U1294)*(1+AE1294))+V1294)</f>
        <v>593.125</v>
      </c>
      <c r="Z1294" s="9" t="str">
        <f>IF(S1294="","",(X1294*(1-Y1294)*(1+AE1294)))</f>
        <v/>
      </c>
      <c r="AA1294" s="64">
        <f>IF(Eingabe!G1294="x",libCalc!A1294,IF(Eingabe!H1294="x",libCalc!B1294,IF(Eingabe!I1294="x",libCalc!C1294,"")))</f>
        <v>0.10000000000000001</v>
      </c>
      <c r="AB1294" s="5">
        <f>IF(AA1294="","",AA1294*M1294)</f>
        <v>0.252</v>
      </c>
      <c r="AC1294" s="10">
        <f>IF(AA1294="","",N1294*1000/(AA1294*1000000))</f>
        <v>20</v>
      </c>
      <c r="AD1294" s="11">
        <f>IF(AB1294="","",MAX(Z1294,W1294)/AB1294)</f>
        <v>2353.6706349206347</v>
      </c>
      <c r="AE1294" s="8">
        <f ca="1">IF(N1294="","",IF(LOOKUP(YEAR(C1294),Teuerung!$A$4:$A$29,Teuerung!$D$4:$D$29)="",0,LOOKUP(YEAR(C1294),Teuerung!$A$4:$A$29,Teuerung!$D$4:$D$29)))</f>
        <v>0.29999999999999999</v>
      </c>
      <c r="AF1294" s="7">
        <f t="shared" ca="1" si="26"/>
        <v>593.125</v>
      </c>
      <c r="AG1294" s="2"/>
      <c r="AH1294" s="1"/>
      <c r="AI1294" s="1"/>
    </row>
    <row r="1295">
      <c r="A1295" s="2"/>
      <c r="B1295" s="2"/>
      <c r="C1295" s="3">
        <v>42212</v>
      </c>
      <c r="D1295" s="1"/>
      <c r="E1295" s="4" t="s">
        <v>51</v>
      </c>
      <c r="G1295" s="4" t="s">
        <v>51</v>
      </c>
      <c r="J1295" s="5">
        <v>0.25</v>
      </c>
      <c r="M1295" s="6">
        <v>2.6200000000000001</v>
      </c>
      <c r="N1295" s="7">
        <v>2500</v>
      </c>
      <c r="P1295" s="1">
        <v>1</v>
      </c>
      <c r="Q1295" s="2" t="s">
        <v>56</v>
      </c>
      <c r="R1295" s="4" t="s">
        <v>51</v>
      </c>
      <c r="T1295" s="7">
        <v>661</v>
      </c>
      <c r="U1295" s="8">
        <v>0.27000000000000002</v>
      </c>
      <c r="W1295" s="7">
        <f>IF(R1295="","",(T1295*(1-U1295)*(1+AE1295))+V1295)</f>
        <v>627.28899999999999</v>
      </c>
      <c r="Z1295" s="9" t="str">
        <f>IF(S1295="","",(X1295*(1-Y1295)*(1+AE1295)))</f>
        <v/>
      </c>
      <c r="AA1295" s="64">
        <f>IF(Eingabe!G1295="x",libCalc!A1295,IF(Eingabe!H1295="x",libCalc!B1295,IF(Eingabe!I1295="x",libCalc!C1295,"")))</f>
        <v>0.049087385212340517</v>
      </c>
      <c r="AB1295" s="5">
        <f>IF(AA1295="","",AA1295*M1295)</f>
        <v>0.12860894925633215</v>
      </c>
      <c r="AC1295" s="10">
        <f>IF(AA1295="","",N1295*1000/(AA1295*1000000))</f>
        <v>50.929581789406512</v>
      </c>
      <c r="AD1295" s="11">
        <f>IF(AB1295="","",MAX(Z1295,W1295)/AB1295)</f>
        <v>4877.4910581824461</v>
      </c>
      <c r="AE1295" s="8">
        <f ca="1">IF(N1295="","",IF(LOOKUP(YEAR(C1295),Teuerung!$A$4:$A$29,Teuerung!$D$4:$D$29)="",0,LOOKUP(YEAR(C1295),Teuerung!$A$4:$A$29,Teuerung!$D$4:$D$29)))</f>
        <v>0.29999999999999999</v>
      </c>
      <c r="AF1295" s="7">
        <f t="shared" ca="1" si="26"/>
        <v>627.28899999999999</v>
      </c>
      <c r="AG1295" s="2"/>
      <c r="AH1295" s="1"/>
      <c r="AI1295" s="1"/>
    </row>
    <row r="1296">
      <c r="A1296" s="2"/>
      <c r="B1296" s="2"/>
      <c r="C1296" s="3">
        <v>42212</v>
      </c>
      <c r="D1296" s="1"/>
      <c r="E1296" s="4" t="s">
        <v>51</v>
      </c>
      <c r="G1296" s="4" t="s">
        <v>51</v>
      </c>
      <c r="J1296" s="5">
        <v>0.25</v>
      </c>
      <c r="M1296" s="6">
        <v>2.6200000000000001</v>
      </c>
      <c r="N1296" s="7">
        <v>2000</v>
      </c>
      <c r="P1296" s="1">
        <v>1</v>
      </c>
      <c r="Q1296" s="2" t="s">
        <v>56</v>
      </c>
      <c r="R1296" s="4" t="s">
        <v>51</v>
      </c>
      <c r="T1296" s="7">
        <v>562</v>
      </c>
      <c r="U1296" s="8">
        <v>0.27000000000000002</v>
      </c>
      <c r="W1296" s="7">
        <f>IF(R1296="","",(T1296*(1-U1296)*(1+AE1296))+V1296)</f>
        <v>533.33799999999997</v>
      </c>
      <c r="Z1296" s="9" t="str">
        <f>IF(S1296="","",(X1296*(1-Y1296)*(1+AE1296)))</f>
        <v/>
      </c>
      <c r="AA1296" s="64">
        <f>IF(Eingabe!G1296="x",libCalc!A1296,IF(Eingabe!H1296="x",libCalc!B1296,IF(Eingabe!I1296="x",libCalc!C1296,"")))</f>
        <v>0.049087385212340517</v>
      </c>
      <c r="AB1296" s="5">
        <f>IF(AA1296="","",AA1296*M1296)</f>
        <v>0.12860894925633215</v>
      </c>
      <c r="AC1296" s="10">
        <f>IF(AA1296="","",N1296*1000/(AA1296*1000000))</f>
        <v>40.743665431525208</v>
      </c>
      <c r="AD1296" s="11">
        <f>IF(AB1296="","",MAX(Z1296,W1296)/AB1296)</f>
        <v>4146.9742431142731</v>
      </c>
      <c r="AE1296" s="8">
        <f ca="1">IF(N1296="","",IF(LOOKUP(YEAR(C1296),Teuerung!$A$4:$A$29,Teuerung!$D$4:$D$29)="",0,LOOKUP(YEAR(C1296),Teuerung!$A$4:$A$29,Teuerung!$D$4:$D$29)))</f>
        <v>0.29999999999999999</v>
      </c>
      <c r="AF1296" s="7">
        <f t="shared" ca="1" si="26"/>
        <v>533.33799999999997</v>
      </c>
      <c r="AG1296" s="2"/>
      <c r="AH1296" s="1"/>
      <c r="AI1296" s="1"/>
    </row>
    <row r="1297">
      <c r="A1297" s="2"/>
      <c r="B1297" s="2"/>
      <c r="C1297" s="3">
        <v>42212</v>
      </c>
      <c r="D1297" s="1"/>
      <c r="E1297" s="4" t="s">
        <v>51</v>
      </c>
      <c r="H1297" s="4" t="s">
        <v>51</v>
      </c>
      <c r="K1297" s="6">
        <v>0.20000000000000001</v>
      </c>
      <c r="L1297" s="6">
        <v>0.40000000000000002</v>
      </c>
      <c r="M1297" s="6">
        <v>2.4249999999999998</v>
      </c>
      <c r="N1297" s="7">
        <v>4000</v>
      </c>
      <c r="P1297" s="1">
        <v>1</v>
      </c>
      <c r="Q1297" s="2" t="s">
        <v>56</v>
      </c>
      <c r="R1297" s="4" t="s">
        <v>51</v>
      </c>
      <c r="T1297" s="7">
        <v>1000</v>
      </c>
      <c r="U1297" s="8">
        <v>0.27000000000000002</v>
      </c>
      <c r="W1297" s="7">
        <f>IF(R1297="","",(T1297*(1-U1297)*(1+AE1297))+V1297)</f>
        <v>949</v>
      </c>
      <c r="Z1297" s="9" t="str">
        <f>IF(S1297="","",(X1297*(1-Y1297)*(1+AE1297)))</f>
        <v/>
      </c>
      <c r="AA1297" s="64">
        <f>IF(Eingabe!G1297="x",libCalc!A1297,IF(Eingabe!H1297="x",libCalc!B1297,IF(Eingabe!I1297="x",libCalc!C1297,"")))</f>
        <v>0.080000000000000016</v>
      </c>
      <c r="AB1297" s="5">
        <f>IF(AA1297="","",AA1297*M1297)</f>
        <v>0.19400000000000003</v>
      </c>
      <c r="AC1297" s="10">
        <f>IF(AA1297="","",N1297*1000/(AA1297*1000000))</f>
        <v>49.999999999999993</v>
      </c>
      <c r="AD1297" s="11">
        <f>IF(AB1297="","",MAX(Z1297,W1297)/AB1297)</f>
        <v>4891.7525773195866</v>
      </c>
      <c r="AE1297" s="8">
        <f ca="1">IF(N1297="","",IF(LOOKUP(YEAR(C1297),Teuerung!$A$4:$A$29,Teuerung!$D$4:$D$29)="",0,LOOKUP(YEAR(C1297),Teuerung!$A$4:$A$29,Teuerung!$D$4:$D$29)))</f>
        <v>0.29999999999999999</v>
      </c>
      <c r="AF1297" s="7">
        <f t="shared" ca="1" si="26"/>
        <v>949</v>
      </c>
      <c r="AG1297" s="2"/>
      <c r="AH1297" s="1"/>
      <c r="AI1297" s="1"/>
    </row>
    <row r="1298">
      <c r="A1298" s="2"/>
      <c r="B1298" s="2"/>
      <c r="C1298" s="3">
        <v>42212</v>
      </c>
      <c r="D1298" s="1"/>
      <c r="E1298" s="4" t="s">
        <v>51</v>
      </c>
      <c r="H1298" s="4" t="s">
        <v>51</v>
      </c>
      <c r="K1298" s="6">
        <v>0.20000000000000001</v>
      </c>
      <c r="L1298" s="6">
        <v>0.40000000000000002</v>
      </c>
      <c r="M1298" s="6">
        <v>2.5499999999999998</v>
      </c>
      <c r="N1298" s="7">
        <v>2000</v>
      </c>
      <c r="P1298" s="1">
        <v>1</v>
      </c>
      <c r="Q1298" s="2" t="s">
        <v>56</v>
      </c>
      <c r="R1298" s="4" t="s">
        <v>51</v>
      </c>
      <c r="T1298" s="7">
        <v>419</v>
      </c>
      <c r="U1298" s="8">
        <v>0.27000000000000002</v>
      </c>
      <c r="W1298" s="7">
        <f>IF(R1298="","",(T1298*(1-U1298)*(1+AE1298))+V1298)</f>
        <v>397.63100000000003</v>
      </c>
      <c r="Z1298" s="9" t="str">
        <f>IF(S1298="","",(X1298*(1-Y1298)*(1+AE1298)))</f>
        <v/>
      </c>
      <c r="AA1298" s="64">
        <f>IF(Eingabe!G1298="x",libCalc!A1298,IF(Eingabe!H1298="x",libCalc!B1298,IF(Eingabe!I1298="x",libCalc!C1298,"")))</f>
        <v>0.080000000000000016</v>
      </c>
      <c r="AB1298" s="5">
        <f>IF(AA1298="","",AA1298*M1298)</f>
        <v>0.20400000000000001</v>
      </c>
      <c r="AC1298" s="10">
        <f>IF(AA1298="","",N1298*1000/(AA1298*1000000))</f>
        <v>24.999999999999996</v>
      </c>
      <c r="AD1298" s="11">
        <f>IF(AB1298="","",MAX(Z1298,W1298)/AB1298)</f>
        <v>1949.1715686274511</v>
      </c>
      <c r="AE1298" s="8">
        <f ca="1">IF(N1298="","",IF(LOOKUP(YEAR(C1298),Teuerung!$A$4:$A$29,Teuerung!$D$4:$D$29)="",0,LOOKUP(YEAR(C1298),Teuerung!$A$4:$A$29,Teuerung!$D$4:$D$29)))</f>
        <v>0.29999999999999999</v>
      </c>
      <c r="AF1298" s="7">
        <f t="shared" ca="1" si="26"/>
        <v>397.63100000000003</v>
      </c>
      <c r="AG1298" s="2"/>
      <c r="AH1298" s="1"/>
      <c r="AI1298" s="1"/>
    </row>
    <row r="1299">
      <c r="A1299" s="2"/>
      <c r="B1299" s="2"/>
      <c r="C1299" s="3">
        <v>42212</v>
      </c>
      <c r="D1299" s="1"/>
      <c r="E1299" s="4" t="s">
        <v>51</v>
      </c>
      <c r="H1299" s="4" t="s">
        <v>51</v>
      </c>
      <c r="K1299" s="6">
        <v>0.20000000000000001</v>
      </c>
      <c r="L1299" s="6">
        <v>0.40000000000000002</v>
      </c>
      <c r="M1299" s="6">
        <v>2.54</v>
      </c>
      <c r="N1299" s="7">
        <v>4000</v>
      </c>
      <c r="P1299" s="1">
        <v>1</v>
      </c>
      <c r="Q1299" s="2" t="s">
        <v>56</v>
      </c>
      <c r="R1299" s="4" t="s">
        <v>51</v>
      </c>
      <c r="T1299" s="7">
        <v>1021</v>
      </c>
      <c r="U1299" s="8">
        <v>0.27000000000000002</v>
      </c>
      <c r="W1299" s="7">
        <f>IF(R1299="","",(T1299*(1-U1299)*(1+AE1299))+V1299)</f>
        <v>968.92899999999997</v>
      </c>
      <c r="Z1299" s="9" t="str">
        <f>IF(S1299="","",(X1299*(1-Y1299)*(1+AE1299)))</f>
        <v/>
      </c>
      <c r="AA1299" s="64">
        <f>IF(Eingabe!G1299="x",libCalc!A1299,IF(Eingabe!H1299="x",libCalc!B1299,IF(Eingabe!I1299="x",libCalc!C1299,"")))</f>
        <v>0.080000000000000016</v>
      </c>
      <c r="AB1299" s="5">
        <f>IF(AA1299="","",AA1299*M1299)</f>
        <v>0.20320000000000005</v>
      </c>
      <c r="AC1299" s="10">
        <f>IF(AA1299="","",N1299*1000/(AA1299*1000000))</f>
        <v>49.999999999999993</v>
      </c>
      <c r="AD1299" s="11">
        <f>IF(AB1299="","",MAX(Z1299,W1299)/AB1299)</f>
        <v>4768.3513779527548</v>
      </c>
      <c r="AE1299" s="8">
        <f ca="1">IF(N1299="","",IF(LOOKUP(YEAR(C1299),Teuerung!$A$4:$A$29,Teuerung!$D$4:$D$29)="",0,LOOKUP(YEAR(C1299),Teuerung!$A$4:$A$29,Teuerung!$D$4:$D$29)))</f>
        <v>0.29999999999999999</v>
      </c>
      <c r="AF1299" s="7">
        <f t="shared" ref="AF1299:AF1362" ca="1" si="27">IF(P1299="","",P1299*MAX(W1299,Z1299))</f>
        <v>968.92899999999997</v>
      </c>
      <c r="AG1299" s="2"/>
      <c r="AH1299" s="1"/>
      <c r="AI1299" s="1"/>
    </row>
    <row r="1300">
      <c r="A1300" s="2"/>
      <c r="B1300" s="2"/>
      <c r="C1300" s="3">
        <v>42212</v>
      </c>
      <c r="D1300" s="1"/>
      <c r="E1300" s="4" t="s">
        <v>51</v>
      </c>
      <c r="H1300" s="4" t="s">
        <v>51</v>
      </c>
      <c r="K1300" s="6">
        <v>0.20000000000000001</v>
      </c>
      <c r="L1300" s="6">
        <v>0.40000000000000002</v>
      </c>
      <c r="M1300" s="6">
        <v>2.605</v>
      </c>
      <c r="N1300" s="7">
        <v>4000</v>
      </c>
      <c r="P1300" s="1">
        <v>1</v>
      </c>
      <c r="Q1300" s="2" t="s">
        <v>56</v>
      </c>
      <c r="R1300" s="4" t="s">
        <v>51</v>
      </c>
      <c r="T1300" s="7">
        <v>1043</v>
      </c>
      <c r="U1300" s="8">
        <v>0.27000000000000002</v>
      </c>
      <c r="W1300" s="7">
        <f>IF(R1300="","",(T1300*(1-U1300)*(1+AE1300))+V1300)</f>
        <v>989.80700000000002</v>
      </c>
      <c r="Z1300" s="9" t="str">
        <f>IF(S1300="","",(X1300*(1-Y1300)*(1+AE1300)))</f>
        <v/>
      </c>
      <c r="AA1300" s="64">
        <f>IF(Eingabe!G1300="x",libCalc!A1300,IF(Eingabe!H1300="x",libCalc!B1300,IF(Eingabe!I1300="x",libCalc!C1300,"")))</f>
        <v>0.080000000000000016</v>
      </c>
      <c r="AB1300" s="5">
        <f>IF(AA1300="","",AA1300*M1300)</f>
        <v>0.20840000000000003</v>
      </c>
      <c r="AC1300" s="10">
        <f>IF(AA1300="","",N1300*1000/(AA1300*1000000))</f>
        <v>49.999999999999993</v>
      </c>
      <c r="AD1300" s="11">
        <f>IF(AB1300="","",MAX(Z1300,W1300)/AB1300)</f>
        <v>4749.5537428023026</v>
      </c>
      <c r="AE1300" s="8">
        <f ca="1">IF(N1300="","",IF(LOOKUP(YEAR(C1300),Teuerung!$A$4:$A$29,Teuerung!$D$4:$D$29)="",0,LOOKUP(YEAR(C1300),Teuerung!$A$4:$A$29,Teuerung!$D$4:$D$29)))</f>
        <v>0.29999999999999999</v>
      </c>
      <c r="AF1300" s="7">
        <f t="shared" ca="1" si="27"/>
        <v>989.80700000000002</v>
      </c>
      <c r="AG1300" s="2"/>
      <c r="AH1300" s="1"/>
      <c r="AI1300" s="1"/>
    </row>
    <row r="1301">
      <c r="A1301" s="2"/>
      <c r="B1301" s="2"/>
      <c r="C1301" s="3">
        <v>42212</v>
      </c>
      <c r="D1301" s="1"/>
      <c r="E1301" s="4" t="s">
        <v>51</v>
      </c>
      <c r="H1301" s="4" t="s">
        <v>51</v>
      </c>
      <c r="K1301" s="6">
        <v>0.20000000000000001</v>
      </c>
      <c r="L1301" s="6">
        <v>0.40000000000000002</v>
      </c>
      <c r="M1301" s="6">
        <v>2.4100000000000001</v>
      </c>
      <c r="N1301" s="7">
        <v>3500</v>
      </c>
      <c r="P1301" s="1">
        <v>1</v>
      </c>
      <c r="Q1301" s="2" t="s">
        <v>56</v>
      </c>
      <c r="R1301" s="4" t="s">
        <v>51</v>
      </c>
      <c r="T1301" s="7">
        <v>740</v>
      </c>
      <c r="U1301" s="8">
        <v>0.27000000000000002</v>
      </c>
      <c r="W1301" s="7">
        <f>IF(R1301="","",(T1301*(1-U1301)*(1+AE1301))+V1301)</f>
        <v>702.25999999999999</v>
      </c>
      <c r="Z1301" s="9" t="str">
        <f>IF(S1301="","",(X1301*(1-Y1301)*(1+AE1301)))</f>
        <v/>
      </c>
      <c r="AA1301" s="64">
        <f>IF(Eingabe!G1301="x",libCalc!A1301,IF(Eingabe!H1301="x",libCalc!B1301,IF(Eingabe!I1301="x",libCalc!C1301,"")))</f>
        <v>0.080000000000000016</v>
      </c>
      <c r="AB1301" s="5">
        <f>IF(AA1301="","",AA1301*M1301)</f>
        <v>0.19280000000000005</v>
      </c>
      <c r="AC1301" s="10">
        <f>IF(AA1301="","",N1301*1000/(AA1301*1000000))</f>
        <v>43.749999999999993</v>
      </c>
      <c r="AD1301" s="11">
        <f>IF(AB1301="","",MAX(Z1301,W1301)/AB1301)</f>
        <v>3642.4273858921151</v>
      </c>
      <c r="AE1301" s="8">
        <f ca="1">IF(N1301="","",IF(LOOKUP(YEAR(C1301),Teuerung!$A$4:$A$29,Teuerung!$D$4:$D$29)="",0,LOOKUP(YEAR(C1301),Teuerung!$A$4:$A$29,Teuerung!$D$4:$D$29)))</f>
        <v>0.29999999999999999</v>
      </c>
      <c r="AF1301" s="7">
        <f t="shared" ca="1" si="27"/>
        <v>702.25999999999999</v>
      </c>
      <c r="AG1301" s="2"/>
      <c r="AH1301" s="1"/>
      <c r="AI1301" s="1"/>
    </row>
    <row r="1302">
      <c r="A1302" s="2"/>
      <c r="B1302" s="2"/>
      <c r="C1302" s="3">
        <v>42212</v>
      </c>
      <c r="D1302" s="1"/>
      <c r="E1302" s="4" t="s">
        <v>51</v>
      </c>
      <c r="H1302" s="4" t="s">
        <v>51</v>
      </c>
      <c r="K1302" s="6">
        <v>0.20000000000000001</v>
      </c>
      <c r="L1302" s="6">
        <v>0.40000000000000002</v>
      </c>
      <c r="M1302" s="6">
        <v>2.3999999999999999</v>
      </c>
      <c r="N1302" s="7">
        <v>3000</v>
      </c>
      <c r="P1302" s="1">
        <v>1</v>
      </c>
      <c r="Q1302" s="2" t="s">
        <v>56</v>
      </c>
      <c r="R1302" s="4" t="s">
        <v>51</v>
      </c>
      <c r="T1302" s="7">
        <v>717</v>
      </c>
      <c r="U1302" s="8">
        <v>0.27000000000000002</v>
      </c>
      <c r="W1302" s="7">
        <f>IF(R1302="","",(T1302*(1-U1302)*(1+AE1302))+V1302)</f>
        <v>680.43299999999999</v>
      </c>
      <c r="Z1302" s="9" t="str">
        <f>IF(S1302="","",(X1302*(1-Y1302)*(1+AE1302)))</f>
        <v/>
      </c>
      <c r="AA1302" s="64">
        <f>IF(Eingabe!G1302="x",libCalc!A1302,IF(Eingabe!H1302="x",libCalc!B1302,IF(Eingabe!I1302="x",libCalc!C1302,"")))</f>
        <v>0.080000000000000016</v>
      </c>
      <c r="AB1302" s="5">
        <f>IF(AA1302="","",AA1302*M1302)</f>
        <v>0.19200000000000003</v>
      </c>
      <c r="AC1302" s="10">
        <f>IF(AA1302="","",N1302*1000/(AA1302*1000000))</f>
        <v>37.499999999999993</v>
      </c>
      <c r="AD1302" s="11">
        <f>IF(AB1302="","",MAX(Z1302,W1302)/AB1302)</f>
        <v>3543.9218749999995</v>
      </c>
      <c r="AE1302" s="8">
        <f ca="1">IF(N1302="","",IF(LOOKUP(YEAR(C1302),Teuerung!$A$4:$A$29,Teuerung!$D$4:$D$29)="",0,LOOKUP(YEAR(C1302),Teuerung!$A$4:$A$29,Teuerung!$D$4:$D$29)))</f>
        <v>0.29999999999999999</v>
      </c>
      <c r="AF1302" s="7">
        <f t="shared" ca="1" si="27"/>
        <v>680.43299999999999</v>
      </c>
      <c r="AG1302" s="2"/>
      <c r="AH1302" s="1"/>
      <c r="AI1302" s="1"/>
    </row>
    <row r="1303">
      <c r="A1303" s="2"/>
      <c r="B1303" s="2"/>
      <c r="C1303" s="3">
        <v>42212</v>
      </c>
      <c r="D1303" s="1"/>
      <c r="E1303" s="4" t="s">
        <v>51</v>
      </c>
      <c r="H1303" s="4" t="s">
        <v>51</v>
      </c>
      <c r="K1303" s="6">
        <v>0.20000000000000001</v>
      </c>
      <c r="L1303" s="6">
        <v>0.5</v>
      </c>
      <c r="M1303" s="6">
        <v>2.4100000000000001</v>
      </c>
      <c r="N1303" s="7">
        <v>5000</v>
      </c>
      <c r="P1303" s="1">
        <v>3</v>
      </c>
      <c r="Q1303" s="2" t="s">
        <v>56</v>
      </c>
      <c r="R1303" s="4" t="s">
        <v>51</v>
      </c>
      <c r="T1303" s="7">
        <v>1120</v>
      </c>
      <c r="U1303" s="8">
        <v>0.27000000000000002</v>
      </c>
      <c r="W1303" s="7">
        <f>IF(R1303="","",(T1303*(1-U1303)*(1+AE1303))+V1303)</f>
        <v>1062.8800000000001</v>
      </c>
      <c r="Z1303" s="9" t="str">
        <f>IF(S1303="","",(X1303*(1-Y1303)*(1+AE1303)))</f>
        <v/>
      </c>
      <c r="AA1303" s="64">
        <f>IF(Eingabe!G1303="x",libCalc!A1303,IF(Eingabe!H1303="x",libCalc!B1303,IF(Eingabe!I1303="x",libCalc!C1303,"")))</f>
        <v>0.10000000000000001</v>
      </c>
      <c r="AB1303" s="5">
        <f>IF(AA1303="","",AA1303*M1303)</f>
        <v>0.24100000000000002</v>
      </c>
      <c r="AC1303" s="10">
        <f>IF(AA1303="","",N1303*1000/(AA1303*1000000))</f>
        <v>50</v>
      </c>
      <c r="AD1303" s="11">
        <f>IF(AB1303="","",MAX(Z1303,W1303)/AB1303)</f>
        <v>4410.2904564315349</v>
      </c>
      <c r="AE1303" s="8">
        <f ca="1">IF(N1303="","",IF(LOOKUP(YEAR(C1303),Teuerung!$A$4:$A$29,Teuerung!$D$4:$D$29)="",0,LOOKUP(YEAR(C1303),Teuerung!$A$4:$A$29,Teuerung!$D$4:$D$29)))</f>
        <v>0.29999999999999999</v>
      </c>
      <c r="AF1303" s="7">
        <f t="shared" ca="1" si="27"/>
        <v>3188.6400000000003</v>
      </c>
      <c r="AG1303" s="2"/>
      <c r="AH1303" s="1"/>
      <c r="AI1303" s="1"/>
    </row>
    <row r="1304">
      <c r="A1304" s="2"/>
      <c r="B1304" s="2"/>
      <c r="C1304" s="3">
        <v>42212</v>
      </c>
      <c r="D1304" s="1"/>
      <c r="E1304" s="4" t="s">
        <v>51</v>
      </c>
      <c r="H1304" s="4" t="s">
        <v>51</v>
      </c>
      <c r="K1304" s="6">
        <v>0.20000000000000001</v>
      </c>
      <c r="L1304" s="6">
        <v>0.40000000000000002</v>
      </c>
      <c r="M1304" s="6">
        <v>2.335</v>
      </c>
      <c r="N1304" s="7">
        <v>2000</v>
      </c>
      <c r="P1304" s="1">
        <v>4</v>
      </c>
      <c r="Q1304" s="2" t="s">
        <v>56</v>
      </c>
      <c r="R1304" s="4" t="s">
        <v>51</v>
      </c>
      <c r="T1304" s="7">
        <v>406</v>
      </c>
      <c r="U1304" s="8">
        <v>0.27000000000000002</v>
      </c>
      <c r="W1304" s="7">
        <f>IF(R1304="","",(T1304*(1-U1304)*(1+AE1304))+V1304)</f>
        <v>385.29399999999998</v>
      </c>
      <c r="Z1304" s="9" t="str">
        <f>IF(S1304="","",(X1304*(1-Y1304)*(1+AE1304)))</f>
        <v/>
      </c>
      <c r="AA1304" s="64">
        <f>IF(Eingabe!G1304="x",libCalc!A1304,IF(Eingabe!H1304="x",libCalc!B1304,IF(Eingabe!I1304="x",libCalc!C1304,"")))</f>
        <v>0.080000000000000016</v>
      </c>
      <c r="AB1304" s="5">
        <f>IF(AA1304="","",AA1304*M1304)</f>
        <v>0.18680000000000002</v>
      </c>
      <c r="AC1304" s="10">
        <f>IF(AA1304="","",N1304*1000/(AA1304*1000000))</f>
        <v>24.999999999999996</v>
      </c>
      <c r="AD1304" s="11">
        <f>IF(AB1304="","",MAX(Z1304,W1304)/AB1304)</f>
        <v>2062.601713062098</v>
      </c>
      <c r="AE1304" s="8">
        <f ca="1">IF(N1304="","",IF(LOOKUP(YEAR(C1304),Teuerung!$A$4:$A$29,Teuerung!$D$4:$D$29)="",0,LOOKUP(YEAR(C1304),Teuerung!$A$4:$A$29,Teuerung!$D$4:$D$29)))</f>
        <v>0.29999999999999999</v>
      </c>
      <c r="AF1304" s="7">
        <f t="shared" ca="1" si="27"/>
        <v>1541.1759999999999</v>
      </c>
      <c r="AG1304" s="2"/>
      <c r="AH1304" s="1"/>
      <c r="AI1304" s="1"/>
    </row>
    <row r="1305">
      <c r="A1305" s="2"/>
      <c r="B1305" s="2"/>
      <c r="C1305" s="3">
        <v>42212</v>
      </c>
      <c r="D1305" s="1"/>
      <c r="E1305" s="4" t="s">
        <v>51</v>
      </c>
      <c r="G1305" s="4" t="s">
        <v>51</v>
      </c>
      <c r="J1305" s="5">
        <v>0.25</v>
      </c>
      <c r="M1305" s="6">
        <v>2.3500000000000001</v>
      </c>
      <c r="N1305" s="7">
        <v>2000</v>
      </c>
      <c r="P1305" s="1">
        <v>1</v>
      </c>
      <c r="Q1305" s="2" t="s">
        <v>56</v>
      </c>
      <c r="R1305" s="4" t="s">
        <v>51</v>
      </c>
      <c r="T1305" s="7">
        <v>409</v>
      </c>
      <c r="U1305" s="8">
        <v>0.27000000000000002</v>
      </c>
      <c r="W1305" s="7">
        <f>IF(R1305="","",(T1305*(1-U1305)*(1+AE1305))+V1305)</f>
        <v>388.14100000000002</v>
      </c>
      <c r="Z1305" s="9" t="str">
        <f>IF(S1305="","",(X1305*(1-Y1305)*(1+AE1305)))</f>
        <v/>
      </c>
      <c r="AA1305" s="64">
        <f>IF(Eingabe!G1305="x",libCalc!A1305,IF(Eingabe!H1305="x",libCalc!B1305,IF(Eingabe!I1305="x",libCalc!C1305,"")))</f>
        <v>0.049087385212340517</v>
      </c>
      <c r="AB1305" s="5">
        <f>IF(AA1305="","",AA1305*M1305)</f>
        <v>0.11535535524900022</v>
      </c>
      <c r="AC1305" s="10">
        <f>IF(AA1305="","",N1305*1000/(AA1305*1000000))</f>
        <v>40.743665431525208</v>
      </c>
      <c r="AD1305" s="11">
        <f>IF(AB1305="","",MAX(Z1305,W1305)/AB1305)</f>
        <v>3364.7419243101331</v>
      </c>
      <c r="AE1305" s="8">
        <f ca="1">IF(N1305="","",IF(LOOKUP(YEAR(C1305),Teuerung!$A$4:$A$29,Teuerung!$D$4:$D$29)="",0,LOOKUP(YEAR(C1305),Teuerung!$A$4:$A$29,Teuerung!$D$4:$D$29)))</f>
        <v>0.29999999999999999</v>
      </c>
      <c r="AF1305" s="7">
        <f t="shared" ca="1" si="27"/>
        <v>388.14100000000002</v>
      </c>
      <c r="AG1305" s="2"/>
      <c r="AH1305" s="1"/>
      <c r="AI1305" s="1"/>
    </row>
    <row r="1306">
      <c r="A1306" s="2"/>
      <c r="B1306" s="2"/>
      <c r="C1306" s="3">
        <v>42212</v>
      </c>
      <c r="D1306" s="1"/>
      <c r="E1306" s="4" t="s">
        <v>51</v>
      </c>
      <c r="G1306" s="4" t="s">
        <v>51</v>
      </c>
      <c r="J1306" s="5">
        <v>0.25</v>
      </c>
      <c r="M1306" s="6">
        <v>2.3300000000000001</v>
      </c>
      <c r="N1306" s="7">
        <v>2000</v>
      </c>
      <c r="P1306" s="1">
        <v>1</v>
      </c>
      <c r="Q1306" s="2" t="s">
        <v>56</v>
      </c>
      <c r="R1306" s="4" t="s">
        <v>51</v>
      </c>
      <c r="T1306" s="7">
        <v>408</v>
      </c>
      <c r="U1306" s="8">
        <v>0.27000000000000002</v>
      </c>
      <c r="W1306" s="7">
        <f>IF(R1306="","",(T1306*(1-U1306)*(1+AE1306))+V1306)</f>
        <v>387.19200000000001</v>
      </c>
      <c r="Z1306" s="9" t="str">
        <f>IF(S1306="","",(X1306*(1-Y1306)*(1+AE1306)))</f>
        <v/>
      </c>
      <c r="AA1306" s="64">
        <f>IF(Eingabe!G1306="x",libCalc!A1306,IF(Eingabe!H1306="x",libCalc!B1306,IF(Eingabe!I1306="x",libCalc!C1306,"")))</f>
        <v>0.049087385212340517</v>
      </c>
      <c r="AB1306" s="5">
        <f>IF(AA1306="","",AA1306*M1306)</f>
        <v>0.11437360754475341</v>
      </c>
      <c r="AC1306" s="10">
        <f>IF(AA1306="","",N1306*1000/(AA1306*1000000))</f>
        <v>40.743665431525208</v>
      </c>
      <c r="AD1306" s="11">
        <f>IF(AB1306="","",MAX(Z1306,W1306)/AB1306)</f>
        <v>3385.3264604641863</v>
      </c>
      <c r="AE1306" s="8">
        <f ca="1">IF(N1306="","",IF(LOOKUP(YEAR(C1306),Teuerung!$A$4:$A$29,Teuerung!$D$4:$D$29)="",0,LOOKUP(YEAR(C1306),Teuerung!$A$4:$A$29,Teuerung!$D$4:$D$29)))</f>
        <v>0.29999999999999999</v>
      </c>
      <c r="AF1306" s="7">
        <f t="shared" ca="1" si="27"/>
        <v>387.19200000000001</v>
      </c>
      <c r="AG1306" s="2"/>
      <c r="AH1306" s="1"/>
      <c r="AI1306" s="1"/>
    </row>
    <row r="1307">
      <c r="A1307" s="2"/>
      <c r="B1307" s="2"/>
      <c r="C1307" s="3">
        <v>42212</v>
      </c>
      <c r="D1307" s="1"/>
      <c r="E1307" s="4" t="s">
        <v>51</v>
      </c>
      <c r="H1307" s="4" t="s">
        <v>51</v>
      </c>
      <c r="K1307" s="6">
        <v>0.20000000000000001</v>
      </c>
      <c r="L1307" s="6">
        <v>0.40000000000000002</v>
      </c>
      <c r="M1307" s="6">
        <v>2.4249999999999998</v>
      </c>
      <c r="N1307" s="7">
        <v>4000</v>
      </c>
      <c r="P1307" s="1">
        <v>3</v>
      </c>
      <c r="Q1307" s="2" t="s">
        <v>56</v>
      </c>
      <c r="R1307" s="4" t="s">
        <v>51</v>
      </c>
      <c r="T1307" s="7">
        <v>1049</v>
      </c>
      <c r="U1307" s="8">
        <v>0.27000000000000002</v>
      </c>
      <c r="W1307" s="7">
        <f>IF(R1307="","",(T1307*(1-U1307)*(1+AE1307))+V1307)</f>
        <v>995.50099999999998</v>
      </c>
      <c r="Z1307" s="9" t="str">
        <f>IF(S1307="","",(X1307*(1-Y1307)*(1+AE1307)))</f>
        <v/>
      </c>
      <c r="AA1307" s="64">
        <f>IF(Eingabe!G1307="x",libCalc!A1307,IF(Eingabe!H1307="x",libCalc!B1307,IF(Eingabe!I1307="x",libCalc!C1307,"")))</f>
        <v>0.080000000000000016</v>
      </c>
      <c r="AB1307" s="5">
        <f>IF(AA1307="","",AA1307*M1307)</f>
        <v>0.19400000000000003</v>
      </c>
      <c r="AC1307" s="10">
        <f>IF(AA1307="","",N1307*1000/(AA1307*1000000))</f>
        <v>49.999999999999993</v>
      </c>
      <c r="AD1307" s="11">
        <f>IF(AB1307="","",MAX(Z1307,W1307)/AB1307)</f>
        <v>5131.4484536082464</v>
      </c>
      <c r="AE1307" s="8">
        <f ca="1">IF(N1307="","",IF(LOOKUP(YEAR(C1307),Teuerung!$A$4:$A$29,Teuerung!$D$4:$D$29)="",0,LOOKUP(YEAR(C1307),Teuerung!$A$4:$A$29,Teuerung!$D$4:$D$29)))</f>
        <v>0.29999999999999999</v>
      </c>
      <c r="AF1307" s="7">
        <f t="shared" ca="1" si="27"/>
        <v>2986.5029999999997</v>
      </c>
      <c r="AG1307" s="2"/>
      <c r="AH1307" s="1"/>
      <c r="AI1307" s="1"/>
    </row>
    <row r="1308">
      <c r="A1308" s="2"/>
      <c r="B1308" s="2"/>
      <c r="C1308" s="3">
        <v>42212</v>
      </c>
      <c r="D1308" s="1"/>
      <c r="E1308" s="4" t="s">
        <v>51</v>
      </c>
      <c r="H1308" s="4" t="s">
        <v>51</v>
      </c>
      <c r="K1308" s="6">
        <v>0.20000000000000001</v>
      </c>
      <c r="L1308" s="6">
        <v>0.40000000000000002</v>
      </c>
      <c r="M1308" s="6">
        <v>2.54</v>
      </c>
      <c r="N1308" s="7">
        <v>4000</v>
      </c>
      <c r="P1308" s="1">
        <v>1</v>
      </c>
      <c r="Q1308" s="2" t="s">
        <v>56</v>
      </c>
      <c r="R1308" s="4" t="s">
        <v>51</v>
      </c>
      <c r="T1308" s="7">
        <v>1108</v>
      </c>
      <c r="U1308" s="8">
        <v>0.27000000000000002</v>
      </c>
      <c r="W1308" s="7">
        <f>IF(R1308="","",(T1308*(1-U1308)*(1+AE1308))+V1308)</f>
        <v>1051.4920000000002</v>
      </c>
      <c r="Z1308" s="9" t="str">
        <f>IF(S1308="","",(X1308*(1-Y1308)*(1+AE1308)))</f>
        <v/>
      </c>
      <c r="AA1308" s="64">
        <f>IF(Eingabe!G1308="x",libCalc!A1308,IF(Eingabe!H1308="x",libCalc!B1308,IF(Eingabe!I1308="x",libCalc!C1308,"")))</f>
        <v>0.080000000000000016</v>
      </c>
      <c r="AB1308" s="5">
        <f>IF(AA1308="","",AA1308*M1308)</f>
        <v>0.20320000000000005</v>
      </c>
      <c r="AC1308" s="10">
        <f>IF(AA1308="","",N1308*1000/(AA1308*1000000))</f>
        <v>49.999999999999993</v>
      </c>
      <c r="AD1308" s="11">
        <f>IF(AB1308="","",MAX(Z1308,W1308)/AB1308)</f>
        <v>5174.6653543307084</v>
      </c>
      <c r="AE1308" s="8">
        <f ca="1">IF(N1308="","",IF(LOOKUP(YEAR(C1308),Teuerung!$A$4:$A$29,Teuerung!$D$4:$D$29)="",0,LOOKUP(YEAR(C1308),Teuerung!$A$4:$A$29,Teuerung!$D$4:$D$29)))</f>
        <v>0.29999999999999999</v>
      </c>
      <c r="AF1308" s="7">
        <f t="shared" ca="1" si="27"/>
        <v>1051.4920000000002</v>
      </c>
      <c r="AG1308" s="2"/>
      <c r="AH1308" s="1"/>
      <c r="AI1308" s="1"/>
    </row>
    <row r="1309">
      <c r="A1309" s="2"/>
      <c r="B1309" s="2"/>
      <c r="C1309" s="3">
        <v>42212</v>
      </c>
      <c r="D1309" s="1"/>
      <c r="E1309" s="4" t="s">
        <v>51</v>
      </c>
      <c r="H1309" s="4" t="s">
        <v>51</v>
      </c>
      <c r="K1309" s="6">
        <v>0.29999999999999999</v>
      </c>
      <c r="L1309" s="6">
        <v>0.29999999999999999</v>
      </c>
      <c r="M1309" s="6">
        <v>2.54</v>
      </c>
      <c r="N1309" s="7">
        <v>3000</v>
      </c>
      <c r="P1309" s="1">
        <v>2</v>
      </c>
      <c r="Q1309" s="2" t="s">
        <v>56</v>
      </c>
      <c r="R1309" s="4" t="s">
        <v>51</v>
      </c>
      <c r="T1309" s="7">
        <v>427</v>
      </c>
      <c r="U1309" s="8">
        <v>0.27000000000000002</v>
      </c>
      <c r="W1309" s="7">
        <f>IF(R1309="","",(T1309*(1-U1309)*(1+AE1309))+V1309)</f>
        <v>405.22300000000001</v>
      </c>
      <c r="Z1309" s="9" t="str">
        <f>IF(S1309="","",(X1309*(1-Y1309)*(1+AE1309)))</f>
        <v/>
      </c>
      <c r="AA1309" s="64">
        <f>IF(Eingabe!G1309="x",libCalc!A1309,IF(Eingabe!H1309="x",libCalc!B1309,IF(Eingabe!I1309="x",libCalc!C1309,"")))</f>
        <v>0.089999999999999997</v>
      </c>
      <c r="AB1309" s="5">
        <f>IF(AA1309="","",AA1309*M1309)</f>
        <v>0.2286</v>
      </c>
      <c r="AC1309" s="10">
        <f>IF(AA1309="","",N1309*1000/(AA1309*1000000))</f>
        <v>33.333333333333336</v>
      </c>
      <c r="AD1309" s="11">
        <f>IF(AB1309="","",MAX(Z1309,W1309)/AB1309)</f>
        <v>1772.6290463692039</v>
      </c>
      <c r="AE1309" s="8">
        <f ca="1">IF(N1309="","",IF(LOOKUP(YEAR(C1309),Teuerung!$A$4:$A$29,Teuerung!$D$4:$D$29)="",0,LOOKUP(YEAR(C1309),Teuerung!$A$4:$A$29,Teuerung!$D$4:$D$29)))</f>
        <v>0.29999999999999999</v>
      </c>
      <c r="AF1309" s="7">
        <f t="shared" ca="1" si="27"/>
        <v>810.44600000000003</v>
      </c>
      <c r="AG1309" s="2"/>
      <c r="AH1309" s="1"/>
      <c r="AI1309" s="1"/>
    </row>
    <row r="1310">
      <c r="A1310" s="2"/>
      <c r="B1310" s="2"/>
      <c r="C1310" s="3">
        <v>42212</v>
      </c>
      <c r="D1310" s="1"/>
      <c r="E1310" s="4" t="s">
        <v>51</v>
      </c>
      <c r="H1310" s="4" t="s">
        <v>51</v>
      </c>
      <c r="K1310" s="6">
        <v>0.23999999999999999</v>
      </c>
      <c r="L1310" s="6">
        <v>0.25</v>
      </c>
      <c r="M1310" s="6">
        <v>2.6600000000000001</v>
      </c>
      <c r="N1310" s="7">
        <v>1100</v>
      </c>
      <c r="P1310" s="1">
        <v>1</v>
      </c>
      <c r="Q1310" s="2" t="s">
        <v>56</v>
      </c>
      <c r="R1310" s="4" t="s">
        <v>51</v>
      </c>
      <c r="T1310" s="7">
        <v>345</v>
      </c>
      <c r="U1310" s="8">
        <v>0.27000000000000002</v>
      </c>
      <c r="W1310" s="7">
        <f>IF(R1310="","",(T1310*(1-U1310)*(1+AE1310))+V1310)</f>
        <v>327.40500000000003</v>
      </c>
      <c r="Z1310" s="9" t="str">
        <f>IF(S1310="","",(X1310*(1-Y1310)*(1+AE1310)))</f>
        <v/>
      </c>
      <c r="AA1310" s="64">
        <f>IF(Eingabe!G1310="x",libCalc!A1310,IF(Eingabe!H1310="x",libCalc!B1310,IF(Eingabe!I1310="x",libCalc!C1310,"")))</f>
        <v>0.059999999999999998</v>
      </c>
      <c r="AB1310" s="5">
        <f>IF(AA1310="","",AA1310*M1310)</f>
        <v>0.15959999999999999</v>
      </c>
      <c r="AC1310" s="10">
        <f>IF(AA1310="","",N1310*1000/(AA1310*1000000))</f>
        <v>18.333333333333332</v>
      </c>
      <c r="AD1310" s="11">
        <f>IF(AB1310="","",MAX(Z1310,W1310)/AB1310)</f>
        <v>2051.4097744360906</v>
      </c>
      <c r="AE1310" s="8">
        <f ca="1">IF(N1310="","",IF(LOOKUP(YEAR(C1310),Teuerung!$A$4:$A$29,Teuerung!$D$4:$D$29)="",0,LOOKUP(YEAR(C1310),Teuerung!$A$4:$A$29,Teuerung!$D$4:$D$29)))</f>
        <v>0.29999999999999999</v>
      </c>
      <c r="AF1310" s="7">
        <f t="shared" ca="1" si="27"/>
        <v>327.40500000000003</v>
      </c>
      <c r="AG1310" s="2"/>
      <c r="AH1310" s="1"/>
      <c r="AI1310" s="1"/>
    </row>
    <row r="1311">
      <c r="A1311" s="2"/>
      <c r="B1311" s="2"/>
      <c r="C1311" s="3">
        <v>42212</v>
      </c>
      <c r="D1311" s="1"/>
      <c r="E1311" s="4" t="s">
        <v>51</v>
      </c>
      <c r="H1311" s="4" t="s">
        <v>51</v>
      </c>
      <c r="K1311" s="6">
        <v>0.23999999999999999</v>
      </c>
      <c r="L1311" s="6">
        <v>0.25</v>
      </c>
      <c r="M1311" s="6">
        <v>2.6600000000000001</v>
      </c>
      <c r="N1311" s="7">
        <v>700</v>
      </c>
      <c r="P1311" s="1">
        <v>1</v>
      </c>
      <c r="Q1311" s="2" t="s">
        <v>56</v>
      </c>
      <c r="R1311" s="4" t="s">
        <v>51</v>
      </c>
      <c r="T1311" s="7">
        <v>345</v>
      </c>
      <c r="U1311" s="8">
        <v>0.27000000000000002</v>
      </c>
      <c r="W1311" s="7">
        <f>IF(R1311="","",(T1311*(1-U1311)*(1+AE1311))+V1311)</f>
        <v>327.40500000000003</v>
      </c>
      <c r="Z1311" s="9" t="str">
        <f>IF(S1311="","",(X1311*(1-Y1311)*(1+AE1311)))</f>
        <v/>
      </c>
      <c r="AA1311" s="64">
        <f>IF(Eingabe!G1311="x",libCalc!A1311,IF(Eingabe!H1311="x",libCalc!B1311,IF(Eingabe!I1311="x",libCalc!C1311,"")))</f>
        <v>0.059999999999999998</v>
      </c>
      <c r="AB1311" s="5">
        <f>IF(AA1311="","",AA1311*M1311)</f>
        <v>0.15959999999999999</v>
      </c>
      <c r="AC1311" s="10">
        <f>IF(AA1311="","",N1311*1000/(AA1311*1000000))</f>
        <v>11.666666666666666</v>
      </c>
      <c r="AD1311" s="11">
        <f>IF(AB1311="","",MAX(Z1311,W1311)/AB1311)</f>
        <v>2051.4097744360906</v>
      </c>
      <c r="AE1311" s="8">
        <f ca="1">IF(N1311="","",IF(LOOKUP(YEAR(C1311),Teuerung!$A$4:$A$29,Teuerung!$D$4:$D$29)="",0,LOOKUP(YEAR(C1311),Teuerung!$A$4:$A$29,Teuerung!$D$4:$D$29)))</f>
        <v>0.29999999999999999</v>
      </c>
      <c r="AF1311" s="7">
        <f t="shared" ca="1" si="27"/>
        <v>327.40500000000003</v>
      </c>
      <c r="AG1311" s="2"/>
      <c r="AH1311" s="1"/>
      <c r="AI1311" s="1"/>
    </row>
    <row r="1312">
      <c r="A1312" s="2"/>
      <c r="B1312" s="2"/>
      <c r="C1312" s="3">
        <v>42212</v>
      </c>
      <c r="D1312" s="1"/>
      <c r="E1312" s="4" t="s">
        <v>51</v>
      </c>
      <c r="H1312" s="4" t="s">
        <v>51</v>
      </c>
      <c r="K1312" s="6">
        <v>0.23999999999999999</v>
      </c>
      <c r="L1312" s="6">
        <v>0.25</v>
      </c>
      <c r="M1312" s="6">
        <v>2.6600000000000001</v>
      </c>
      <c r="N1312" s="7">
        <v>1000</v>
      </c>
      <c r="P1312" s="1">
        <v>1</v>
      </c>
      <c r="Q1312" s="2" t="s">
        <v>56</v>
      </c>
      <c r="R1312" s="4" t="s">
        <v>51</v>
      </c>
      <c r="T1312" s="7">
        <v>345</v>
      </c>
      <c r="U1312" s="8">
        <v>0.27000000000000002</v>
      </c>
      <c r="W1312" s="7">
        <f>IF(R1312="","",(T1312*(1-U1312)*(1+AE1312))+V1312)</f>
        <v>327.40500000000003</v>
      </c>
      <c r="Z1312" s="9" t="str">
        <f>IF(S1312="","",(X1312*(1-Y1312)*(1+AE1312)))</f>
        <v/>
      </c>
      <c r="AA1312" s="64">
        <f>IF(Eingabe!G1312="x",libCalc!A1312,IF(Eingabe!H1312="x",libCalc!B1312,IF(Eingabe!I1312="x",libCalc!C1312,"")))</f>
        <v>0.059999999999999998</v>
      </c>
      <c r="AB1312" s="5">
        <f>IF(AA1312="","",AA1312*M1312)</f>
        <v>0.15959999999999999</v>
      </c>
      <c r="AC1312" s="10">
        <f>IF(AA1312="","",N1312*1000/(AA1312*1000000))</f>
        <v>16.666666666666668</v>
      </c>
      <c r="AD1312" s="11">
        <f>IF(AB1312="","",MAX(Z1312,W1312)/AB1312)</f>
        <v>2051.4097744360906</v>
      </c>
      <c r="AE1312" s="8">
        <f ca="1">IF(N1312="","",IF(LOOKUP(YEAR(C1312),Teuerung!$A$4:$A$29,Teuerung!$D$4:$D$29)="",0,LOOKUP(YEAR(C1312),Teuerung!$A$4:$A$29,Teuerung!$D$4:$D$29)))</f>
        <v>0.29999999999999999</v>
      </c>
      <c r="AF1312" s="7">
        <f t="shared" ca="1" si="27"/>
        <v>327.40500000000003</v>
      </c>
      <c r="AG1312" s="2"/>
      <c r="AH1312" s="1"/>
      <c r="AI1312" s="1"/>
    </row>
    <row r="1313">
      <c r="A1313" s="2"/>
      <c r="B1313" s="2"/>
      <c r="C1313" s="3">
        <v>42212</v>
      </c>
      <c r="D1313" s="1"/>
      <c r="E1313" s="4" t="s">
        <v>51</v>
      </c>
      <c r="H1313" s="4" t="s">
        <v>51</v>
      </c>
      <c r="K1313" s="6">
        <v>0.23999999999999999</v>
      </c>
      <c r="L1313" s="6">
        <v>0.25</v>
      </c>
      <c r="M1313" s="6">
        <v>2.6600000000000001</v>
      </c>
      <c r="N1313" s="7">
        <v>500</v>
      </c>
      <c r="P1313" s="1">
        <v>2</v>
      </c>
      <c r="Q1313" s="2" t="s">
        <v>56</v>
      </c>
      <c r="R1313" s="4" t="s">
        <v>51</v>
      </c>
      <c r="T1313" s="7">
        <v>345</v>
      </c>
      <c r="U1313" s="8">
        <v>0.27000000000000002</v>
      </c>
      <c r="W1313" s="7">
        <f>IF(R1313="","",(T1313*(1-U1313)*(1+AE1313))+V1313)</f>
        <v>327.40500000000003</v>
      </c>
      <c r="Z1313" s="9" t="str">
        <f>IF(S1313="","",(X1313*(1-Y1313)*(1+AE1313)))</f>
        <v/>
      </c>
      <c r="AA1313" s="64">
        <f>IF(Eingabe!G1313="x",libCalc!A1313,IF(Eingabe!H1313="x",libCalc!B1313,IF(Eingabe!I1313="x",libCalc!C1313,"")))</f>
        <v>0.059999999999999998</v>
      </c>
      <c r="AB1313" s="5">
        <f>IF(AA1313="","",AA1313*M1313)</f>
        <v>0.15959999999999999</v>
      </c>
      <c r="AC1313" s="10">
        <f>IF(AA1313="","",N1313*1000/(AA1313*1000000))</f>
        <v>8.3333333333333339</v>
      </c>
      <c r="AD1313" s="11">
        <f>IF(AB1313="","",MAX(Z1313,W1313)/AB1313)</f>
        <v>2051.4097744360906</v>
      </c>
      <c r="AE1313" s="8">
        <f ca="1">IF(N1313="","",IF(LOOKUP(YEAR(C1313),Teuerung!$A$4:$A$29,Teuerung!$D$4:$D$29)="",0,LOOKUP(YEAR(C1313),Teuerung!$A$4:$A$29,Teuerung!$D$4:$D$29)))</f>
        <v>0.29999999999999999</v>
      </c>
      <c r="AF1313" s="7">
        <f t="shared" ca="1" si="27"/>
        <v>654.81000000000006</v>
      </c>
      <c r="AG1313" s="2"/>
      <c r="AH1313" s="1"/>
      <c r="AI1313" s="1"/>
    </row>
    <row r="1314">
      <c r="A1314" s="2"/>
      <c r="B1314" s="2"/>
      <c r="C1314" s="3">
        <v>42212</v>
      </c>
      <c r="D1314" s="1"/>
      <c r="E1314" s="4" t="s">
        <v>51</v>
      </c>
      <c r="H1314" s="4" t="s">
        <v>51</v>
      </c>
      <c r="K1314" s="6">
        <v>0.22</v>
      </c>
      <c r="L1314" s="6">
        <v>0.31</v>
      </c>
      <c r="M1314" s="6">
        <v>2.6600000000000001</v>
      </c>
      <c r="N1314" s="7">
        <v>1300</v>
      </c>
      <c r="P1314" s="1">
        <v>1</v>
      </c>
      <c r="Q1314" s="2" t="s">
        <v>56</v>
      </c>
      <c r="R1314" s="4" t="s">
        <v>51</v>
      </c>
      <c r="T1314" s="7">
        <v>353</v>
      </c>
      <c r="U1314" s="8">
        <v>0.27000000000000002</v>
      </c>
      <c r="W1314" s="7">
        <f>IF(R1314="","",(T1314*(1-U1314)*(1+AE1314))+V1314)</f>
        <v>334.99700000000001</v>
      </c>
      <c r="Z1314" s="9" t="str">
        <f>IF(S1314="","",(X1314*(1-Y1314)*(1+AE1314)))</f>
        <v/>
      </c>
      <c r="AA1314" s="64">
        <f>IF(Eingabe!G1314="x",libCalc!A1314,IF(Eingabe!H1314="x",libCalc!B1314,IF(Eingabe!I1314="x",libCalc!C1314,"")))</f>
        <v>0.068199999999999997</v>
      </c>
      <c r="AB1314" s="5">
        <f>IF(AA1314="","",AA1314*M1314)</f>
        <v>0.18141199999999999</v>
      </c>
      <c r="AC1314" s="10">
        <f>IF(AA1314="","",N1314*1000/(AA1314*1000000))</f>
        <v>19.061583577712611</v>
      </c>
      <c r="AD1314" s="11">
        <f>IF(AB1314="","",MAX(Z1314,W1314)/AB1314)</f>
        <v>1846.6088241130687</v>
      </c>
      <c r="AE1314" s="8">
        <f ca="1">IF(N1314="","",IF(LOOKUP(YEAR(C1314),Teuerung!$A$4:$A$29,Teuerung!$D$4:$D$29)="",0,LOOKUP(YEAR(C1314),Teuerung!$A$4:$A$29,Teuerung!$D$4:$D$29)))</f>
        <v>0.29999999999999999</v>
      </c>
      <c r="AF1314" s="7">
        <f t="shared" ca="1" si="27"/>
        <v>334.99700000000001</v>
      </c>
      <c r="AG1314" s="2"/>
      <c r="AH1314" s="1"/>
      <c r="AI1314" s="1"/>
    </row>
    <row r="1315">
      <c r="A1315" s="2"/>
      <c r="B1315" s="2"/>
      <c r="C1315" s="3">
        <v>42212</v>
      </c>
      <c r="D1315" s="1"/>
      <c r="E1315" s="4" t="s">
        <v>51</v>
      </c>
      <c r="H1315" s="4" t="s">
        <v>51</v>
      </c>
      <c r="K1315" s="6">
        <v>0.22</v>
      </c>
      <c r="L1315" s="6">
        <v>0.33000000000000002</v>
      </c>
      <c r="M1315" s="6">
        <v>2.6600000000000001</v>
      </c>
      <c r="N1315" s="7">
        <v>1300</v>
      </c>
      <c r="P1315" s="1">
        <v>1</v>
      </c>
      <c r="Q1315" s="2" t="s">
        <v>56</v>
      </c>
      <c r="R1315" s="4" t="s">
        <v>51</v>
      </c>
      <c r="T1315" s="7">
        <v>359</v>
      </c>
      <c r="U1315" s="8">
        <v>0.27000000000000002</v>
      </c>
      <c r="W1315" s="7">
        <f>IF(R1315="","",(T1315*(1-U1315)*(1+AE1315))+V1315)</f>
        <v>340.69100000000003</v>
      </c>
      <c r="Z1315" s="9" t="str">
        <f>IF(S1315="","",(X1315*(1-Y1315)*(1+AE1315)))</f>
        <v/>
      </c>
      <c r="AA1315" s="64">
        <f>IF(Eingabe!G1315="x",libCalc!A1315,IF(Eingabe!H1315="x",libCalc!B1315,IF(Eingabe!I1315="x",libCalc!C1315,"")))</f>
        <v>0.072599999999999998</v>
      </c>
      <c r="AB1315" s="5">
        <f>IF(AA1315="","",AA1315*M1315)</f>
        <v>0.19311600000000001</v>
      </c>
      <c r="AC1315" s="10">
        <f>IF(AA1315="","",N1315*1000/(AA1315*1000000))</f>
        <v>17.906336088154269</v>
      </c>
      <c r="AD1315" s="11">
        <f>IF(AB1315="","",MAX(Z1315,W1315)/AB1315)</f>
        <v>1764.1780070009736</v>
      </c>
      <c r="AE1315" s="8">
        <f ca="1">IF(N1315="","",IF(LOOKUP(YEAR(C1315),Teuerung!$A$4:$A$29,Teuerung!$D$4:$D$29)="",0,LOOKUP(YEAR(C1315),Teuerung!$A$4:$A$29,Teuerung!$D$4:$D$29)))</f>
        <v>0.29999999999999999</v>
      </c>
      <c r="AF1315" s="7">
        <f t="shared" ca="1" si="27"/>
        <v>340.69100000000003</v>
      </c>
      <c r="AG1315" s="2"/>
      <c r="AH1315" s="1"/>
      <c r="AI1315" s="1"/>
    </row>
    <row r="1316">
      <c r="A1316" s="2"/>
      <c r="B1316" s="2"/>
      <c r="C1316" s="3">
        <v>42212</v>
      </c>
      <c r="D1316" s="1"/>
      <c r="E1316" s="4" t="s">
        <v>51</v>
      </c>
      <c r="H1316" s="4" t="s">
        <v>51</v>
      </c>
      <c r="K1316" s="6">
        <v>0.22</v>
      </c>
      <c r="L1316" s="6">
        <v>0.23000000000000001</v>
      </c>
      <c r="M1316" s="6">
        <v>2.6600000000000001</v>
      </c>
      <c r="N1316" s="7">
        <v>700</v>
      </c>
      <c r="P1316" s="1">
        <v>1</v>
      </c>
      <c r="Q1316" s="2" t="s">
        <v>56</v>
      </c>
      <c r="R1316" s="4" t="s">
        <v>51</v>
      </c>
      <c r="T1316" s="7">
        <v>336</v>
      </c>
      <c r="U1316" s="8">
        <v>0.27000000000000002</v>
      </c>
      <c r="W1316" s="7">
        <f>IF(R1316="","",(T1316*(1-U1316)*(1+AE1316))+V1316)</f>
        <v>318.86400000000003</v>
      </c>
      <c r="Z1316" s="9" t="str">
        <f>IF(S1316="","",(X1316*(1-Y1316)*(1+AE1316)))</f>
        <v/>
      </c>
      <c r="AA1316" s="64">
        <f>IF(Eingabe!G1316="x",libCalc!A1316,IF(Eingabe!H1316="x",libCalc!B1316,IF(Eingabe!I1316="x",libCalc!C1316,"")))</f>
        <v>0.050599999999999999</v>
      </c>
      <c r="AB1316" s="5">
        <f>IF(AA1316="","",AA1316*M1316)</f>
        <v>0.13459599999999999</v>
      </c>
      <c r="AC1316" s="10">
        <f>IF(AA1316="","",N1316*1000/(AA1316*1000000))</f>
        <v>13.83399209486166</v>
      </c>
      <c r="AD1316" s="11">
        <f>IF(AB1316="","",MAX(Z1316,W1316)/AB1316)</f>
        <v>2369.0451425005203</v>
      </c>
      <c r="AE1316" s="8">
        <f ca="1">IF(N1316="","",IF(LOOKUP(YEAR(C1316),Teuerung!$A$4:$A$29,Teuerung!$D$4:$D$29)="",0,LOOKUP(YEAR(C1316),Teuerung!$A$4:$A$29,Teuerung!$D$4:$D$29)))</f>
        <v>0.29999999999999999</v>
      </c>
      <c r="AF1316" s="7">
        <f t="shared" ca="1" si="27"/>
        <v>318.86400000000003</v>
      </c>
      <c r="AG1316" s="2"/>
      <c r="AH1316" s="1"/>
      <c r="AI1316" s="1"/>
    </row>
    <row r="1317">
      <c r="A1317" s="2"/>
      <c r="B1317" s="2"/>
      <c r="C1317" s="3">
        <v>42212</v>
      </c>
      <c r="D1317" s="1"/>
      <c r="E1317" s="4" t="s">
        <v>51</v>
      </c>
      <c r="H1317" s="4" t="s">
        <v>51</v>
      </c>
      <c r="K1317" s="6">
        <v>0.22</v>
      </c>
      <c r="L1317" s="6">
        <v>0.33000000000000002</v>
      </c>
      <c r="M1317" s="6">
        <v>2.6600000000000001</v>
      </c>
      <c r="N1317" s="7">
        <v>700</v>
      </c>
      <c r="P1317" s="1">
        <v>1</v>
      </c>
      <c r="Q1317" s="2" t="s">
        <v>56</v>
      </c>
      <c r="R1317" s="4" t="s">
        <v>51</v>
      </c>
      <c r="T1317" s="7">
        <v>359</v>
      </c>
      <c r="U1317" s="8">
        <v>0.27000000000000002</v>
      </c>
      <c r="W1317" s="7">
        <f>IF(R1317="","",(T1317*(1-U1317)*(1+AE1317))+V1317)</f>
        <v>340.69100000000003</v>
      </c>
      <c r="Z1317" s="9" t="str">
        <f>IF(S1317="","",(X1317*(1-Y1317)*(1+AE1317)))</f>
        <v/>
      </c>
      <c r="AA1317" s="64">
        <f>IF(Eingabe!G1317="x",libCalc!A1317,IF(Eingabe!H1317="x",libCalc!B1317,IF(Eingabe!I1317="x",libCalc!C1317,"")))</f>
        <v>0.072599999999999998</v>
      </c>
      <c r="AB1317" s="5">
        <f>IF(AA1317="","",AA1317*M1317)</f>
        <v>0.19311600000000001</v>
      </c>
      <c r="AC1317" s="10">
        <f>IF(AA1317="","",N1317*1000/(AA1317*1000000))</f>
        <v>9.6418732782369148</v>
      </c>
      <c r="AD1317" s="11">
        <f>IF(AB1317="","",MAX(Z1317,W1317)/AB1317)</f>
        <v>1764.1780070009736</v>
      </c>
      <c r="AE1317" s="8">
        <f ca="1">IF(N1317="","",IF(LOOKUP(YEAR(C1317),Teuerung!$A$4:$A$29,Teuerung!$D$4:$D$29)="",0,LOOKUP(YEAR(C1317),Teuerung!$A$4:$A$29,Teuerung!$D$4:$D$29)))</f>
        <v>0.29999999999999999</v>
      </c>
      <c r="AF1317" s="7">
        <f t="shared" ca="1" si="27"/>
        <v>340.69100000000003</v>
      </c>
      <c r="AG1317" s="2"/>
      <c r="AH1317" s="1"/>
      <c r="AI1317" s="1"/>
    </row>
    <row r="1318">
      <c r="A1318" s="2"/>
      <c r="B1318" s="2"/>
      <c r="C1318" s="3">
        <v>42212</v>
      </c>
      <c r="D1318" s="1"/>
      <c r="E1318" s="4" t="s">
        <v>51</v>
      </c>
      <c r="H1318" s="4" t="s">
        <v>51</v>
      </c>
      <c r="K1318" s="6">
        <v>0.22</v>
      </c>
      <c r="L1318" s="6">
        <v>0.33000000000000002</v>
      </c>
      <c r="M1318" s="6">
        <v>2.6600000000000001</v>
      </c>
      <c r="N1318" s="7">
        <v>1000</v>
      </c>
      <c r="P1318" s="1">
        <v>1</v>
      </c>
      <c r="Q1318" s="2" t="s">
        <v>56</v>
      </c>
      <c r="R1318" s="4" t="s">
        <v>51</v>
      </c>
      <c r="T1318" s="7">
        <v>359</v>
      </c>
      <c r="U1318" s="8">
        <v>0.27000000000000002</v>
      </c>
      <c r="W1318" s="7">
        <f>IF(R1318="","",(T1318*(1-U1318)*(1+AE1318))+V1318)</f>
        <v>340.69100000000003</v>
      </c>
      <c r="Z1318" s="9" t="str">
        <f>IF(S1318="","",(X1318*(1-Y1318)*(1+AE1318)))</f>
        <v/>
      </c>
      <c r="AA1318" s="64">
        <f>IF(Eingabe!G1318="x",libCalc!A1318,IF(Eingabe!H1318="x",libCalc!B1318,IF(Eingabe!I1318="x",libCalc!C1318,"")))</f>
        <v>0.072599999999999998</v>
      </c>
      <c r="AB1318" s="5">
        <f>IF(AA1318="","",AA1318*M1318)</f>
        <v>0.19311600000000001</v>
      </c>
      <c r="AC1318" s="10">
        <f>IF(AA1318="","",N1318*1000/(AA1318*1000000))</f>
        <v>13.774104683195592</v>
      </c>
      <c r="AD1318" s="11">
        <f>IF(AB1318="","",MAX(Z1318,W1318)/AB1318)</f>
        <v>1764.1780070009736</v>
      </c>
      <c r="AE1318" s="8">
        <f ca="1">IF(N1318="","",IF(LOOKUP(YEAR(C1318),Teuerung!$A$4:$A$29,Teuerung!$D$4:$D$29)="",0,LOOKUP(YEAR(C1318),Teuerung!$A$4:$A$29,Teuerung!$D$4:$D$29)))</f>
        <v>0.29999999999999999</v>
      </c>
      <c r="AF1318" s="7">
        <f t="shared" ca="1" si="27"/>
        <v>340.69100000000003</v>
      </c>
      <c r="AG1318" s="2"/>
      <c r="AH1318" s="1"/>
      <c r="AI1318" s="1"/>
    </row>
    <row r="1319">
      <c r="A1319" s="2"/>
      <c r="B1319" s="2"/>
      <c r="C1319" s="3">
        <v>42212</v>
      </c>
      <c r="D1319" s="1"/>
      <c r="E1319" s="4" t="s">
        <v>51</v>
      </c>
      <c r="H1319" s="4" t="s">
        <v>51</v>
      </c>
      <c r="K1319" s="6">
        <v>0.22</v>
      </c>
      <c r="L1319" s="6">
        <v>0.33000000000000002</v>
      </c>
      <c r="M1319" s="6">
        <v>2.6600000000000001</v>
      </c>
      <c r="N1319" s="7">
        <v>800</v>
      </c>
      <c r="P1319" s="1">
        <v>1</v>
      </c>
      <c r="Q1319" s="2" t="s">
        <v>56</v>
      </c>
      <c r="R1319" s="4" t="s">
        <v>51</v>
      </c>
      <c r="T1319" s="7">
        <v>359</v>
      </c>
      <c r="U1319" s="8">
        <v>0.27000000000000002</v>
      </c>
      <c r="W1319" s="7">
        <f>IF(R1319="","",(T1319*(1-U1319)*(1+AE1319))+V1319)</f>
        <v>340.69100000000003</v>
      </c>
      <c r="Z1319" s="9" t="str">
        <f>IF(S1319="","",(X1319*(1-Y1319)*(1+AE1319)))</f>
        <v/>
      </c>
      <c r="AA1319" s="64">
        <f>IF(Eingabe!G1319="x",libCalc!A1319,IF(Eingabe!H1319="x",libCalc!B1319,IF(Eingabe!I1319="x",libCalc!C1319,"")))</f>
        <v>0.072599999999999998</v>
      </c>
      <c r="AB1319" s="5">
        <f>IF(AA1319="","",AA1319*M1319)</f>
        <v>0.19311600000000001</v>
      </c>
      <c r="AC1319" s="10">
        <f>IF(AA1319="","",N1319*1000/(AA1319*1000000))</f>
        <v>11.019283746556473</v>
      </c>
      <c r="AD1319" s="11">
        <f>IF(AB1319="","",MAX(Z1319,W1319)/AB1319)</f>
        <v>1764.1780070009736</v>
      </c>
      <c r="AE1319" s="8">
        <f ca="1">IF(N1319="","",IF(LOOKUP(YEAR(C1319),Teuerung!$A$4:$A$29,Teuerung!$D$4:$D$29)="",0,LOOKUP(YEAR(C1319),Teuerung!$A$4:$A$29,Teuerung!$D$4:$D$29)))</f>
        <v>0.29999999999999999</v>
      </c>
      <c r="AF1319" s="7">
        <f t="shared" ca="1" si="27"/>
        <v>340.69100000000003</v>
      </c>
      <c r="AG1319" s="2"/>
      <c r="AH1319" s="1"/>
      <c r="AI1319" s="1"/>
    </row>
    <row r="1320">
      <c r="A1320" s="2"/>
      <c r="B1320" s="2"/>
      <c r="C1320" s="3">
        <v>42212</v>
      </c>
      <c r="D1320" s="1"/>
      <c r="E1320" s="4" t="s">
        <v>51</v>
      </c>
      <c r="H1320" s="4" t="s">
        <v>51</v>
      </c>
      <c r="K1320" s="6">
        <v>0.22</v>
      </c>
      <c r="L1320" s="6">
        <v>0.33000000000000002</v>
      </c>
      <c r="M1320" s="6">
        <v>2.6600000000000001</v>
      </c>
      <c r="N1320" s="7">
        <v>700</v>
      </c>
      <c r="P1320" s="1">
        <v>1</v>
      </c>
      <c r="Q1320" s="2" t="s">
        <v>56</v>
      </c>
      <c r="R1320" s="4" t="s">
        <v>51</v>
      </c>
      <c r="T1320" s="7">
        <v>359</v>
      </c>
      <c r="U1320" s="8">
        <v>0.27000000000000002</v>
      </c>
      <c r="W1320" s="7">
        <f>IF(R1320="","",(T1320*(1-U1320)*(1+AE1320))+V1320)</f>
        <v>340.69100000000003</v>
      </c>
      <c r="Z1320" s="9" t="str">
        <f>IF(S1320="","",(X1320*(1-Y1320)*(1+AE1320)))</f>
        <v/>
      </c>
      <c r="AA1320" s="64">
        <f>IF(Eingabe!G1320="x",libCalc!A1320,IF(Eingabe!H1320="x",libCalc!B1320,IF(Eingabe!I1320="x",libCalc!C1320,"")))</f>
        <v>0.072599999999999998</v>
      </c>
      <c r="AB1320" s="5">
        <f>IF(AA1320="","",AA1320*M1320)</f>
        <v>0.19311600000000001</v>
      </c>
      <c r="AC1320" s="10">
        <f>IF(AA1320="","",N1320*1000/(AA1320*1000000))</f>
        <v>9.6418732782369148</v>
      </c>
      <c r="AD1320" s="11">
        <f>IF(AB1320="","",MAX(Z1320,W1320)/AB1320)</f>
        <v>1764.1780070009736</v>
      </c>
      <c r="AE1320" s="8">
        <f ca="1">IF(N1320="","",IF(LOOKUP(YEAR(C1320),Teuerung!$A$4:$A$29,Teuerung!$D$4:$D$29)="",0,LOOKUP(YEAR(C1320),Teuerung!$A$4:$A$29,Teuerung!$D$4:$D$29)))</f>
        <v>0.29999999999999999</v>
      </c>
      <c r="AF1320" s="7">
        <f t="shared" ca="1" si="27"/>
        <v>340.69100000000003</v>
      </c>
      <c r="AG1320" s="2"/>
      <c r="AH1320" s="1"/>
      <c r="AI1320" s="1"/>
    </row>
    <row r="1321">
      <c r="A1321" s="2"/>
      <c r="B1321" s="2"/>
      <c r="C1321" s="3">
        <v>42212</v>
      </c>
      <c r="D1321" s="1"/>
      <c r="E1321" s="4" t="s">
        <v>51</v>
      </c>
      <c r="H1321" s="4" t="s">
        <v>51</v>
      </c>
      <c r="K1321" s="6">
        <v>0.22</v>
      </c>
      <c r="L1321" s="6">
        <v>0.33000000000000002</v>
      </c>
      <c r="M1321" s="6">
        <v>2.6600000000000001</v>
      </c>
      <c r="N1321" s="7">
        <v>900</v>
      </c>
      <c r="P1321" s="1">
        <v>1</v>
      </c>
      <c r="Q1321" s="2" t="s">
        <v>56</v>
      </c>
      <c r="R1321" s="4" t="s">
        <v>51</v>
      </c>
      <c r="T1321" s="7">
        <v>359</v>
      </c>
      <c r="U1321" s="8">
        <v>0.27000000000000002</v>
      </c>
      <c r="W1321" s="7">
        <f>IF(R1321="","",(T1321*(1-U1321)*(1+AE1321))+V1321)</f>
        <v>340.69100000000003</v>
      </c>
      <c r="Z1321" s="9" t="str">
        <f>IF(S1321="","",(X1321*(1-Y1321)*(1+AE1321)))</f>
        <v/>
      </c>
      <c r="AA1321" s="64">
        <f>IF(Eingabe!G1321="x",libCalc!A1321,IF(Eingabe!H1321="x",libCalc!B1321,IF(Eingabe!I1321="x",libCalc!C1321,"")))</f>
        <v>0.072599999999999998</v>
      </c>
      <c r="AB1321" s="5">
        <f>IF(AA1321="","",AA1321*M1321)</f>
        <v>0.19311600000000001</v>
      </c>
      <c r="AC1321" s="10">
        <f>IF(AA1321="","",N1321*1000/(AA1321*1000000))</f>
        <v>12.396694214876034</v>
      </c>
      <c r="AD1321" s="11">
        <f>IF(AB1321="","",MAX(Z1321,W1321)/AB1321)</f>
        <v>1764.1780070009736</v>
      </c>
      <c r="AE1321" s="8">
        <f ca="1">IF(N1321="","",IF(LOOKUP(YEAR(C1321),Teuerung!$A$4:$A$29,Teuerung!$D$4:$D$29)="",0,LOOKUP(YEAR(C1321),Teuerung!$A$4:$A$29,Teuerung!$D$4:$D$29)))</f>
        <v>0.29999999999999999</v>
      </c>
      <c r="AF1321" s="7">
        <f t="shared" ca="1" si="27"/>
        <v>340.69100000000003</v>
      </c>
      <c r="AG1321" s="2"/>
      <c r="AH1321" s="1"/>
      <c r="AI1321" s="1"/>
    </row>
    <row r="1322">
      <c r="A1322" s="2"/>
      <c r="B1322" s="2"/>
      <c r="C1322" s="3">
        <v>42212</v>
      </c>
      <c r="D1322" s="1"/>
      <c r="E1322" s="4" t="s">
        <v>51</v>
      </c>
      <c r="H1322" s="4" t="s">
        <v>51</v>
      </c>
      <c r="K1322" s="6">
        <v>0.22</v>
      </c>
      <c r="L1322" s="6">
        <v>0.33000000000000002</v>
      </c>
      <c r="M1322" s="6">
        <v>2.6600000000000001</v>
      </c>
      <c r="N1322" s="7">
        <v>1000</v>
      </c>
      <c r="P1322" s="1">
        <v>2</v>
      </c>
      <c r="Q1322" s="2" t="s">
        <v>56</v>
      </c>
      <c r="R1322" s="4" t="s">
        <v>51</v>
      </c>
      <c r="T1322" s="7">
        <v>359</v>
      </c>
      <c r="U1322" s="8">
        <v>0.27000000000000002</v>
      </c>
      <c r="W1322" s="7">
        <f>IF(R1322="","",(T1322*(1-U1322)*(1+AE1322))+V1322)</f>
        <v>340.69100000000003</v>
      </c>
      <c r="Z1322" s="9" t="str">
        <f>IF(S1322="","",(X1322*(1-Y1322)*(1+AE1322)))</f>
        <v/>
      </c>
      <c r="AA1322" s="64">
        <f>IF(Eingabe!G1322="x",libCalc!A1322,IF(Eingabe!H1322="x",libCalc!B1322,IF(Eingabe!I1322="x",libCalc!C1322,"")))</f>
        <v>0.072599999999999998</v>
      </c>
      <c r="AB1322" s="5">
        <f>IF(AA1322="","",AA1322*M1322)</f>
        <v>0.19311600000000001</v>
      </c>
      <c r="AC1322" s="10">
        <f>IF(AA1322="","",N1322*1000/(AA1322*1000000))</f>
        <v>13.774104683195592</v>
      </c>
      <c r="AD1322" s="11">
        <f>IF(AB1322="","",MAX(Z1322,W1322)/AB1322)</f>
        <v>1764.1780070009736</v>
      </c>
      <c r="AE1322" s="8">
        <f ca="1">IF(N1322="","",IF(LOOKUP(YEAR(C1322),Teuerung!$A$4:$A$29,Teuerung!$D$4:$D$29)="",0,LOOKUP(YEAR(C1322),Teuerung!$A$4:$A$29,Teuerung!$D$4:$D$29)))</f>
        <v>0.29999999999999999</v>
      </c>
      <c r="AF1322" s="7">
        <f t="shared" ca="1" si="27"/>
        <v>681.38200000000006</v>
      </c>
      <c r="AG1322" s="2"/>
      <c r="AH1322" s="1"/>
      <c r="AI1322" s="1"/>
    </row>
    <row r="1323">
      <c r="A1323" s="2"/>
      <c r="B1323" s="2"/>
      <c r="C1323" s="3">
        <v>42212</v>
      </c>
      <c r="D1323" s="1"/>
      <c r="E1323" s="4" t="s">
        <v>51</v>
      </c>
      <c r="H1323" s="4" t="s">
        <v>51</v>
      </c>
      <c r="K1323" s="6">
        <v>0.22</v>
      </c>
      <c r="L1323" s="6">
        <v>0.23999999999999999</v>
      </c>
      <c r="M1323" s="6">
        <v>2.6600000000000001</v>
      </c>
      <c r="N1323" s="7">
        <v>800</v>
      </c>
      <c r="P1323" s="1">
        <v>3</v>
      </c>
      <c r="Q1323" s="2" t="s">
        <v>56</v>
      </c>
      <c r="R1323" s="4" t="s">
        <v>51</v>
      </c>
      <c r="T1323" s="7">
        <v>338</v>
      </c>
      <c r="U1323" s="8">
        <v>0.27000000000000002</v>
      </c>
      <c r="W1323" s="7">
        <f>IF(R1323="","",(T1323*(1-U1323)*(1+AE1323))+V1323)</f>
        <v>320.762</v>
      </c>
      <c r="Z1323" s="9" t="str">
        <f>IF(S1323="","",(X1323*(1-Y1323)*(1+AE1323)))</f>
        <v/>
      </c>
      <c r="AA1323" s="64">
        <f>IF(Eingabe!G1323="x",libCalc!A1323,IF(Eingabe!H1323="x",libCalc!B1323,IF(Eingabe!I1323="x",libCalc!C1323,"")))</f>
        <v>0.0528</v>
      </c>
      <c r="AB1323" s="5">
        <f>IF(AA1323="","",AA1323*M1323)</f>
        <v>0.14044800000000002</v>
      </c>
      <c r="AC1323" s="10">
        <f>IF(AA1323="","",N1323*1000/(AA1323*1000000))</f>
        <v>15.151515151515152</v>
      </c>
      <c r="AD1323" s="11">
        <f>IF(AB1323="","",MAX(Z1323,W1323)/AB1323)</f>
        <v>2283.8488266119844</v>
      </c>
      <c r="AE1323" s="8">
        <f ca="1">IF(N1323="","",IF(LOOKUP(YEAR(C1323),Teuerung!$A$4:$A$29,Teuerung!$D$4:$D$29)="",0,LOOKUP(YEAR(C1323),Teuerung!$A$4:$A$29,Teuerung!$D$4:$D$29)))</f>
        <v>0.29999999999999999</v>
      </c>
      <c r="AF1323" s="7">
        <f t="shared" ca="1" si="27"/>
        <v>962.28600000000006</v>
      </c>
      <c r="AG1323" s="2"/>
      <c r="AH1323" s="1"/>
      <c r="AI1323" s="1"/>
    </row>
    <row r="1324">
      <c r="A1324" s="2"/>
      <c r="B1324" s="2"/>
      <c r="C1324" s="3">
        <v>42212</v>
      </c>
      <c r="D1324" s="1"/>
      <c r="E1324" s="4" t="s">
        <v>51</v>
      </c>
      <c r="H1324" s="4" t="s">
        <v>51</v>
      </c>
      <c r="K1324" s="6">
        <v>0.22</v>
      </c>
      <c r="L1324" s="6">
        <v>0.23999999999999999</v>
      </c>
      <c r="M1324" s="6">
        <v>2.6600000000000001</v>
      </c>
      <c r="N1324" s="7">
        <v>600</v>
      </c>
      <c r="P1324" s="1">
        <v>3</v>
      </c>
      <c r="Q1324" s="2" t="s">
        <v>56</v>
      </c>
      <c r="R1324" s="4" t="s">
        <v>51</v>
      </c>
      <c r="T1324" s="7">
        <v>338</v>
      </c>
      <c r="U1324" s="8">
        <v>0.27000000000000002</v>
      </c>
      <c r="W1324" s="7">
        <f>IF(R1324="","",(T1324*(1-U1324)*(1+AE1324))+V1324)</f>
        <v>320.762</v>
      </c>
      <c r="Z1324" s="9" t="str">
        <f>IF(S1324="","",(X1324*(1-Y1324)*(1+AE1324)))</f>
        <v/>
      </c>
      <c r="AA1324" s="64">
        <f>IF(Eingabe!G1324="x",libCalc!A1324,IF(Eingabe!H1324="x",libCalc!B1324,IF(Eingabe!I1324="x",libCalc!C1324,"")))</f>
        <v>0.0528</v>
      </c>
      <c r="AB1324" s="5">
        <f>IF(AA1324="","",AA1324*M1324)</f>
        <v>0.14044800000000002</v>
      </c>
      <c r="AC1324" s="10">
        <f>IF(AA1324="","",N1324*1000/(AA1324*1000000))</f>
        <v>11.363636363636363</v>
      </c>
      <c r="AD1324" s="11">
        <f>IF(AB1324="","",MAX(Z1324,W1324)/AB1324)</f>
        <v>2283.8488266119844</v>
      </c>
      <c r="AE1324" s="8">
        <f ca="1">IF(N1324="","",IF(LOOKUP(YEAR(C1324),Teuerung!$A$4:$A$29,Teuerung!$D$4:$D$29)="",0,LOOKUP(YEAR(C1324),Teuerung!$A$4:$A$29,Teuerung!$D$4:$D$29)))</f>
        <v>0.29999999999999999</v>
      </c>
      <c r="AF1324" s="7">
        <f t="shared" ca="1" si="27"/>
        <v>962.28600000000006</v>
      </c>
      <c r="AG1324" s="2"/>
      <c r="AH1324" s="1"/>
      <c r="AI1324" s="1"/>
    </row>
    <row r="1325">
      <c r="A1325" s="2"/>
      <c r="B1325" s="2"/>
      <c r="C1325" s="3">
        <v>42212</v>
      </c>
      <c r="D1325" s="1"/>
      <c r="E1325" s="4" t="s">
        <v>51</v>
      </c>
      <c r="H1325" s="4" t="s">
        <v>51</v>
      </c>
      <c r="K1325" s="6">
        <v>0.22</v>
      </c>
      <c r="L1325" s="6">
        <v>0.23999999999999999</v>
      </c>
      <c r="M1325" s="6">
        <v>2.6600000000000001</v>
      </c>
      <c r="N1325" s="7">
        <v>700</v>
      </c>
      <c r="P1325" s="1">
        <v>1</v>
      </c>
      <c r="Q1325" s="2" t="s">
        <v>56</v>
      </c>
      <c r="R1325" s="4" t="s">
        <v>51</v>
      </c>
      <c r="T1325" s="7">
        <v>338</v>
      </c>
      <c r="U1325" s="8">
        <v>0.27000000000000002</v>
      </c>
      <c r="W1325" s="7">
        <f>IF(R1325="","",(T1325*(1-U1325)*(1+AE1325))+V1325)</f>
        <v>320.762</v>
      </c>
      <c r="Z1325" s="9" t="str">
        <f>IF(S1325="","",(X1325*(1-Y1325)*(1+AE1325)))</f>
        <v/>
      </c>
      <c r="AA1325" s="64">
        <f>IF(Eingabe!G1325="x",libCalc!A1325,IF(Eingabe!H1325="x",libCalc!B1325,IF(Eingabe!I1325="x",libCalc!C1325,"")))</f>
        <v>0.0528</v>
      </c>
      <c r="AB1325" s="5">
        <f>IF(AA1325="","",AA1325*M1325)</f>
        <v>0.14044800000000002</v>
      </c>
      <c r="AC1325" s="10">
        <f>IF(AA1325="","",N1325*1000/(AA1325*1000000))</f>
        <v>13.257575757575758</v>
      </c>
      <c r="AD1325" s="11">
        <f>IF(AB1325="","",MAX(Z1325,W1325)/AB1325)</f>
        <v>2283.8488266119844</v>
      </c>
      <c r="AE1325" s="8">
        <f ca="1">IF(N1325="","",IF(LOOKUP(YEAR(C1325),Teuerung!$A$4:$A$29,Teuerung!$D$4:$D$29)="",0,LOOKUP(YEAR(C1325),Teuerung!$A$4:$A$29,Teuerung!$D$4:$D$29)))</f>
        <v>0.29999999999999999</v>
      </c>
      <c r="AF1325" s="7">
        <f t="shared" ca="1" si="27"/>
        <v>320.762</v>
      </c>
      <c r="AG1325" s="2"/>
      <c r="AH1325" s="1"/>
      <c r="AI1325" s="1"/>
    </row>
    <row r="1326">
      <c r="A1326" s="2"/>
      <c r="B1326" s="2"/>
      <c r="C1326" s="3">
        <v>42212</v>
      </c>
      <c r="D1326" s="1"/>
      <c r="E1326" s="4" t="s">
        <v>51</v>
      </c>
      <c r="H1326" s="4" t="s">
        <v>51</v>
      </c>
      <c r="K1326" s="6">
        <v>0.22</v>
      </c>
      <c r="L1326" s="6">
        <v>0.31</v>
      </c>
      <c r="M1326" s="6">
        <v>2.6600000000000001</v>
      </c>
      <c r="N1326" s="7">
        <v>900</v>
      </c>
      <c r="P1326" s="1">
        <v>1</v>
      </c>
      <c r="Q1326" s="2" t="s">
        <v>56</v>
      </c>
      <c r="R1326" s="4" t="s">
        <v>51</v>
      </c>
      <c r="T1326" s="7">
        <v>353</v>
      </c>
      <c r="U1326" s="8">
        <v>0.27000000000000002</v>
      </c>
      <c r="W1326" s="7">
        <f>IF(R1326="","",(T1326*(1-U1326)*(1+AE1326))+V1326)</f>
        <v>334.99700000000001</v>
      </c>
      <c r="Z1326" s="9" t="str">
        <f>IF(S1326="","",(X1326*(1-Y1326)*(1+AE1326)))</f>
        <v/>
      </c>
      <c r="AA1326" s="64">
        <f>IF(Eingabe!G1326="x",libCalc!A1326,IF(Eingabe!H1326="x",libCalc!B1326,IF(Eingabe!I1326="x",libCalc!C1326,"")))</f>
        <v>0.068199999999999997</v>
      </c>
      <c r="AB1326" s="5">
        <f>IF(AA1326="","",AA1326*M1326)</f>
        <v>0.18141199999999999</v>
      </c>
      <c r="AC1326" s="10">
        <f>IF(AA1326="","",N1326*1000/(AA1326*1000000))</f>
        <v>13.196480938416423</v>
      </c>
      <c r="AD1326" s="11">
        <f>IF(AB1326="","",MAX(Z1326,W1326)/AB1326)</f>
        <v>1846.6088241130687</v>
      </c>
      <c r="AE1326" s="8">
        <f ca="1">IF(N1326="","",IF(LOOKUP(YEAR(C1326),Teuerung!$A$4:$A$29,Teuerung!$D$4:$D$29)="",0,LOOKUP(YEAR(C1326),Teuerung!$A$4:$A$29,Teuerung!$D$4:$D$29)))</f>
        <v>0.29999999999999999</v>
      </c>
      <c r="AF1326" s="7">
        <f t="shared" ca="1" si="27"/>
        <v>334.99700000000001</v>
      </c>
      <c r="AG1326" s="2"/>
      <c r="AH1326" s="1"/>
      <c r="AI1326" s="1"/>
    </row>
    <row r="1327">
      <c r="A1327" s="2"/>
      <c r="B1327" s="2"/>
      <c r="C1327" s="3">
        <v>42212</v>
      </c>
      <c r="D1327" s="1"/>
      <c r="E1327" s="4" t="s">
        <v>51</v>
      </c>
      <c r="H1327" s="4" t="s">
        <v>51</v>
      </c>
      <c r="K1327" s="6">
        <v>0.22</v>
      </c>
      <c r="L1327" s="6">
        <v>0.33000000000000002</v>
      </c>
      <c r="M1327" s="6">
        <v>2.6600000000000001</v>
      </c>
      <c r="N1327" s="7">
        <v>900</v>
      </c>
      <c r="P1327" s="1">
        <v>1</v>
      </c>
      <c r="Q1327" s="2" t="s">
        <v>56</v>
      </c>
      <c r="R1327" s="4" t="s">
        <v>51</v>
      </c>
      <c r="T1327" s="7">
        <v>359</v>
      </c>
      <c r="U1327" s="8">
        <v>0.27000000000000002</v>
      </c>
      <c r="W1327" s="7">
        <f>IF(R1327="","",(T1327*(1-U1327)*(1+AE1327))+V1327)</f>
        <v>340.69100000000003</v>
      </c>
      <c r="Z1327" s="9" t="str">
        <f>IF(S1327="","",(X1327*(1-Y1327)*(1+AE1327)))</f>
        <v/>
      </c>
      <c r="AA1327" s="64">
        <f>IF(Eingabe!G1327="x",libCalc!A1327,IF(Eingabe!H1327="x",libCalc!B1327,IF(Eingabe!I1327="x",libCalc!C1327,"")))</f>
        <v>0.072599999999999998</v>
      </c>
      <c r="AB1327" s="5">
        <f>IF(AA1327="","",AA1327*M1327)</f>
        <v>0.19311600000000001</v>
      </c>
      <c r="AC1327" s="10">
        <f>IF(AA1327="","",N1327*1000/(AA1327*1000000))</f>
        <v>12.396694214876034</v>
      </c>
      <c r="AD1327" s="11">
        <f>IF(AB1327="","",MAX(Z1327,W1327)/AB1327)</f>
        <v>1764.1780070009736</v>
      </c>
      <c r="AE1327" s="8">
        <f ca="1">IF(N1327="","",IF(LOOKUP(YEAR(C1327),Teuerung!$A$4:$A$29,Teuerung!$D$4:$D$29)="",0,LOOKUP(YEAR(C1327),Teuerung!$A$4:$A$29,Teuerung!$D$4:$D$29)))</f>
        <v>0.29999999999999999</v>
      </c>
      <c r="AF1327" s="7">
        <f t="shared" ca="1" si="27"/>
        <v>340.69100000000003</v>
      </c>
      <c r="AG1327" s="2"/>
      <c r="AH1327" s="1"/>
      <c r="AI1327" s="1"/>
    </row>
    <row r="1328">
      <c r="A1328" s="2"/>
      <c r="B1328" s="2"/>
      <c r="C1328" s="3">
        <v>42212</v>
      </c>
      <c r="D1328" s="1"/>
      <c r="E1328" s="4" t="s">
        <v>51</v>
      </c>
      <c r="H1328" s="4" t="s">
        <v>51</v>
      </c>
      <c r="K1328" s="6">
        <v>0.22</v>
      </c>
      <c r="L1328" s="6">
        <v>0.23000000000000001</v>
      </c>
      <c r="M1328" s="6">
        <v>2.6600000000000001</v>
      </c>
      <c r="N1328" s="7">
        <v>600</v>
      </c>
      <c r="P1328" s="1">
        <v>1</v>
      </c>
      <c r="Q1328" s="2" t="s">
        <v>56</v>
      </c>
      <c r="R1328" s="4" t="s">
        <v>51</v>
      </c>
      <c r="T1328" s="7">
        <v>336</v>
      </c>
      <c r="U1328" s="8">
        <v>0.27000000000000002</v>
      </c>
      <c r="W1328" s="7">
        <f>IF(R1328="","",(T1328*(1-U1328)*(1+AE1328))+V1328)</f>
        <v>318.86400000000003</v>
      </c>
      <c r="Z1328" s="9" t="str">
        <f>IF(S1328="","",(X1328*(1-Y1328)*(1+AE1328)))</f>
        <v/>
      </c>
      <c r="AA1328" s="64">
        <f>IF(Eingabe!G1328="x",libCalc!A1328,IF(Eingabe!H1328="x",libCalc!B1328,IF(Eingabe!I1328="x",libCalc!C1328,"")))</f>
        <v>0.050599999999999999</v>
      </c>
      <c r="AB1328" s="5">
        <f>IF(AA1328="","",AA1328*M1328)</f>
        <v>0.13459599999999999</v>
      </c>
      <c r="AC1328" s="10">
        <f>IF(AA1328="","",N1328*1000/(AA1328*1000000))</f>
        <v>11.857707509881424</v>
      </c>
      <c r="AD1328" s="11">
        <f>IF(AB1328="","",MAX(Z1328,W1328)/AB1328)</f>
        <v>2369.0451425005203</v>
      </c>
      <c r="AE1328" s="8">
        <f ca="1">IF(N1328="","",IF(LOOKUP(YEAR(C1328),Teuerung!$A$4:$A$29,Teuerung!$D$4:$D$29)="",0,LOOKUP(YEAR(C1328),Teuerung!$A$4:$A$29,Teuerung!$D$4:$D$29)))</f>
        <v>0.29999999999999999</v>
      </c>
      <c r="AF1328" s="7">
        <f t="shared" ca="1" si="27"/>
        <v>318.86400000000003</v>
      </c>
      <c r="AG1328" s="2"/>
      <c r="AH1328" s="1"/>
      <c r="AI1328" s="1"/>
    </row>
    <row r="1329">
      <c r="A1329" s="2"/>
      <c r="B1329" s="2"/>
      <c r="C1329" s="3">
        <v>42212</v>
      </c>
      <c r="D1329" s="1"/>
      <c r="E1329" s="4" t="s">
        <v>51</v>
      </c>
      <c r="H1329" s="4" t="s">
        <v>51</v>
      </c>
      <c r="K1329" s="6">
        <v>0.22</v>
      </c>
      <c r="L1329" s="6">
        <v>0.33000000000000002</v>
      </c>
      <c r="M1329" s="6">
        <v>2.6600000000000001</v>
      </c>
      <c r="N1329" s="7">
        <v>400</v>
      </c>
      <c r="P1329" s="1">
        <v>1</v>
      </c>
      <c r="Q1329" s="2" t="s">
        <v>56</v>
      </c>
      <c r="R1329" s="4" t="s">
        <v>51</v>
      </c>
      <c r="T1329" s="7">
        <v>359</v>
      </c>
      <c r="U1329" s="8">
        <v>0.27000000000000002</v>
      </c>
      <c r="W1329" s="7">
        <f>IF(R1329="","",(T1329*(1-U1329)*(1+AE1329))+V1329)</f>
        <v>340.69100000000003</v>
      </c>
      <c r="Z1329" s="9" t="str">
        <f>IF(S1329="","",(X1329*(1-Y1329)*(1+AE1329)))</f>
        <v/>
      </c>
      <c r="AA1329" s="64">
        <f>IF(Eingabe!G1329="x",libCalc!A1329,IF(Eingabe!H1329="x",libCalc!B1329,IF(Eingabe!I1329="x",libCalc!C1329,"")))</f>
        <v>0.072599999999999998</v>
      </c>
      <c r="AB1329" s="5">
        <f>IF(AA1329="","",AA1329*M1329)</f>
        <v>0.19311600000000001</v>
      </c>
      <c r="AC1329" s="10">
        <f>IF(AA1329="","",N1329*1000/(AA1329*1000000))</f>
        <v>5.5096418732782366</v>
      </c>
      <c r="AD1329" s="11">
        <f>IF(AB1329="","",MAX(Z1329,W1329)/AB1329)</f>
        <v>1764.1780070009736</v>
      </c>
      <c r="AE1329" s="8">
        <f ca="1">IF(N1329="","",IF(LOOKUP(YEAR(C1329),Teuerung!$A$4:$A$29,Teuerung!$D$4:$D$29)="",0,LOOKUP(YEAR(C1329),Teuerung!$A$4:$A$29,Teuerung!$D$4:$D$29)))</f>
        <v>0.29999999999999999</v>
      </c>
      <c r="AF1329" s="7">
        <f t="shared" ca="1" si="27"/>
        <v>340.69100000000003</v>
      </c>
      <c r="AG1329" s="2"/>
      <c r="AH1329" s="1"/>
      <c r="AI1329" s="1"/>
    </row>
    <row r="1330">
      <c r="A1330" s="2"/>
      <c r="B1330" s="2"/>
      <c r="C1330" s="3">
        <v>42212</v>
      </c>
      <c r="D1330" s="1"/>
      <c r="E1330" s="4" t="s">
        <v>51</v>
      </c>
      <c r="H1330" s="4" t="s">
        <v>51</v>
      </c>
      <c r="K1330" s="6">
        <v>0.22</v>
      </c>
      <c r="L1330" s="6">
        <v>0.33000000000000002</v>
      </c>
      <c r="M1330" s="6">
        <v>2.6600000000000001</v>
      </c>
      <c r="N1330" s="7">
        <v>800</v>
      </c>
      <c r="P1330" s="1">
        <v>3</v>
      </c>
      <c r="Q1330" s="2" t="s">
        <v>56</v>
      </c>
      <c r="R1330" s="4" t="s">
        <v>51</v>
      </c>
      <c r="T1330" s="7">
        <v>359</v>
      </c>
      <c r="U1330" s="8">
        <v>0.27000000000000002</v>
      </c>
      <c r="W1330" s="7">
        <f>IF(R1330="","",(T1330*(1-U1330)*(1+AE1330))+V1330)</f>
        <v>340.69100000000003</v>
      </c>
      <c r="Z1330" s="9" t="str">
        <f>IF(S1330="","",(X1330*(1-Y1330)*(1+AE1330)))</f>
        <v/>
      </c>
      <c r="AA1330" s="64">
        <f>IF(Eingabe!G1330="x",libCalc!A1330,IF(Eingabe!H1330="x",libCalc!B1330,IF(Eingabe!I1330="x",libCalc!C1330,"")))</f>
        <v>0.072599999999999998</v>
      </c>
      <c r="AB1330" s="5">
        <f>IF(AA1330="","",AA1330*M1330)</f>
        <v>0.19311600000000001</v>
      </c>
      <c r="AC1330" s="10">
        <f>IF(AA1330="","",N1330*1000/(AA1330*1000000))</f>
        <v>11.019283746556473</v>
      </c>
      <c r="AD1330" s="11">
        <f>IF(AB1330="","",MAX(Z1330,W1330)/AB1330)</f>
        <v>1764.1780070009736</v>
      </c>
      <c r="AE1330" s="8">
        <f ca="1">IF(N1330="","",IF(LOOKUP(YEAR(C1330),Teuerung!$A$4:$A$29,Teuerung!$D$4:$D$29)="",0,LOOKUP(YEAR(C1330),Teuerung!$A$4:$A$29,Teuerung!$D$4:$D$29)))</f>
        <v>0.29999999999999999</v>
      </c>
      <c r="AF1330" s="7">
        <f t="shared" ca="1" si="27"/>
        <v>1022.0730000000001</v>
      </c>
      <c r="AG1330" s="2"/>
      <c r="AH1330" s="1"/>
      <c r="AI1330" s="1"/>
    </row>
    <row r="1331">
      <c r="A1331" s="2"/>
      <c r="B1331" s="2"/>
      <c r="C1331" s="3">
        <v>42212</v>
      </c>
      <c r="D1331" s="1"/>
      <c r="E1331" s="4" t="s">
        <v>51</v>
      </c>
      <c r="H1331" s="4" t="s">
        <v>51</v>
      </c>
      <c r="K1331" s="6">
        <v>0.22</v>
      </c>
      <c r="L1331" s="6">
        <v>0.33000000000000002</v>
      </c>
      <c r="M1331" s="6">
        <v>2.6600000000000001</v>
      </c>
      <c r="N1331" s="7">
        <v>500</v>
      </c>
      <c r="P1331" s="1">
        <v>2</v>
      </c>
      <c r="Q1331" s="2" t="s">
        <v>56</v>
      </c>
      <c r="R1331" s="4" t="s">
        <v>51</v>
      </c>
      <c r="T1331" s="7">
        <v>359</v>
      </c>
      <c r="U1331" s="8">
        <v>0.27000000000000002</v>
      </c>
      <c r="W1331" s="7">
        <f>IF(R1331="","",(T1331*(1-U1331)*(1+AE1331))+V1331)</f>
        <v>340.69100000000003</v>
      </c>
      <c r="Z1331" s="9" t="str">
        <f>IF(S1331="","",(X1331*(1-Y1331)*(1+AE1331)))</f>
        <v/>
      </c>
      <c r="AA1331" s="64">
        <f>IF(Eingabe!G1331="x",libCalc!A1331,IF(Eingabe!H1331="x",libCalc!B1331,IF(Eingabe!I1331="x",libCalc!C1331,"")))</f>
        <v>0.072599999999999998</v>
      </c>
      <c r="AB1331" s="5">
        <f>IF(AA1331="","",AA1331*M1331)</f>
        <v>0.19311600000000001</v>
      </c>
      <c r="AC1331" s="10">
        <f>IF(AA1331="","",N1331*1000/(AA1331*1000000))</f>
        <v>6.887052341597796</v>
      </c>
      <c r="AD1331" s="11">
        <f>IF(AB1331="","",MAX(Z1331,W1331)/AB1331)</f>
        <v>1764.1780070009736</v>
      </c>
      <c r="AE1331" s="8">
        <f ca="1">IF(N1331="","",IF(LOOKUP(YEAR(C1331),Teuerung!$A$4:$A$29,Teuerung!$D$4:$D$29)="",0,LOOKUP(YEAR(C1331),Teuerung!$A$4:$A$29,Teuerung!$D$4:$D$29)))</f>
        <v>0.29999999999999999</v>
      </c>
      <c r="AF1331" s="7">
        <f t="shared" ca="1" si="27"/>
        <v>681.38200000000006</v>
      </c>
      <c r="AG1331" s="2"/>
      <c r="AH1331" s="1"/>
      <c r="AI1331" s="1"/>
    </row>
    <row r="1332">
      <c r="A1332" s="2"/>
      <c r="B1332" s="2"/>
      <c r="C1332" s="3">
        <v>42212</v>
      </c>
      <c r="D1332" s="1"/>
      <c r="E1332" s="4" t="s">
        <v>51</v>
      </c>
      <c r="H1332" s="4" t="s">
        <v>51</v>
      </c>
      <c r="K1332" s="6">
        <v>0.22</v>
      </c>
      <c r="L1332" s="6">
        <v>0.34000000000000002</v>
      </c>
      <c r="M1332" s="6">
        <v>2.6600000000000001</v>
      </c>
      <c r="N1332" s="7">
        <v>800</v>
      </c>
      <c r="P1332" s="1">
        <v>1</v>
      </c>
      <c r="Q1332" s="2" t="s">
        <v>56</v>
      </c>
      <c r="R1332" s="4" t="s">
        <v>51</v>
      </c>
      <c r="T1332" s="7">
        <v>366</v>
      </c>
      <c r="U1332" s="8">
        <v>0.27000000000000002</v>
      </c>
      <c r="W1332" s="7">
        <f>IF(R1332="","",(T1332*(1-U1332)*(1+AE1332))+V1332)</f>
        <v>347.334</v>
      </c>
      <c r="Z1332" s="9" t="str">
        <f>IF(S1332="","",(X1332*(1-Y1332)*(1+AE1332)))</f>
        <v/>
      </c>
      <c r="AA1332" s="64">
        <f>IF(Eingabe!G1332="x",libCalc!A1332,IF(Eingabe!H1332="x",libCalc!B1332,IF(Eingabe!I1332="x",libCalc!C1332,"")))</f>
        <v>0.074800000000000005</v>
      </c>
      <c r="AB1332" s="5">
        <f>IF(AA1332="","",AA1332*M1332)</f>
        <v>0.19896800000000003</v>
      </c>
      <c r="AC1332" s="10">
        <f>IF(AA1332="","",N1332*1000/(AA1332*1000000))</f>
        <v>10.695187165775401</v>
      </c>
      <c r="AD1332" s="11">
        <f>IF(AB1332="","",MAX(Z1332,W1332)/AB1332)</f>
        <v>1745.6776969160867</v>
      </c>
      <c r="AE1332" s="8">
        <f ca="1">IF(N1332="","",IF(LOOKUP(YEAR(C1332),Teuerung!$A$4:$A$29,Teuerung!$D$4:$D$29)="",0,LOOKUP(YEAR(C1332),Teuerung!$A$4:$A$29,Teuerung!$D$4:$D$29)))</f>
        <v>0.29999999999999999</v>
      </c>
      <c r="AF1332" s="7">
        <f t="shared" ca="1" si="27"/>
        <v>347.334</v>
      </c>
      <c r="AG1332" s="2"/>
      <c r="AH1332" s="1"/>
      <c r="AI1332" s="1"/>
    </row>
    <row r="1333">
      <c r="A1333" s="2"/>
      <c r="B1333" s="2"/>
      <c r="C1333" s="3">
        <v>42212</v>
      </c>
      <c r="D1333" s="1"/>
      <c r="E1333" s="4" t="s">
        <v>51</v>
      </c>
      <c r="H1333" s="4" t="s">
        <v>51</v>
      </c>
      <c r="K1333" s="6">
        <v>0.22</v>
      </c>
      <c r="L1333" s="6">
        <v>0.23999999999999999</v>
      </c>
      <c r="M1333" s="6">
        <v>2.6600000000000001</v>
      </c>
      <c r="N1333" s="7">
        <v>500</v>
      </c>
      <c r="P1333" s="1">
        <v>4</v>
      </c>
      <c r="Q1333" s="2" t="s">
        <v>56</v>
      </c>
      <c r="R1333" s="4" t="s">
        <v>51</v>
      </c>
      <c r="T1333" s="7">
        <v>338</v>
      </c>
      <c r="U1333" s="8">
        <v>0.27000000000000002</v>
      </c>
      <c r="W1333" s="7">
        <f>IF(R1333="","",(T1333*(1-U1333)*(1+AE1333))+V1333)</f>
        <v>320.762</v>
      </c>
      <c r="Z1333" s="9" t="str">
        <f>IF(S1333="","",(X1333*(1-Y1333)*(1+AE1333)))</f>
        <v/>
      </c>
      <c r="AA1333" s="64">
        <f>IF(Eingabe!G1333="x",libCalc!A1333,IF(Eingabe!H1333="x",libCalc!B1333,IF(Eingabe!I1333="x",libCalc!C1333,"")))</f>
        <v>0.0528</v>
      </c>
      <c r="AB1333" s="5">
        <f>IF(AA1333="","",AA1333*M1333)</f>
        <v>0.14044800000000002</v>
      </c>
      <c r="AC1333" s="10">
        <f>IF(AA1333="","",N1333*1000/(AA1333*1000000))</f>
        <v>9.4696969696969688</v>
      </c>
      <c r="AD1333" s="11">
        <f>IF(AB1333="","",MAX(Z1333,W1333)/AB1333)</f>
        <v>2283.8488266119844</v>
      </c>
      <c r="AE1333" s="8">
        <f ca="1">IF(N1333="","",IF(LOOKUP(YEAR(C1333),Teuerung!$A$4:$A$29,Teuerung!$D$4:$D$29)="",0,LOOKUP(YEAR(C1333),Teuerung!$A$4:$A$29,Teuerung!$D$4:$D$29)))</f>
        <v>0.29999999999999999</v>
      </c>
      <c r="AF1333" s="7">
        <f t="shared" ca="1" si="27"/>
        <v>1283.048</v>
      </c>
      <c r="AG1333" s="2"/>
      <c r="AH1333" s="1"/>
      <c r="AI1333" s="1"/>
    </row>
    <row r="1334">
      <c r="A1334" s="2"/>
      <c r="B1334" s="2"/>
      <c r="C1334" s="3">
        <v>42212</v>
      </c>
      <c r="D1334" s="1"/>
      <c r="E1334" s="4" t="s">
        <v>51</v>
      </c>
      <c r="H1334" s="4" t="s">
        <v>51</v>
      </c>
      <c r="K1334" s="6">
        <v>0.22</v>
      </c>
      <c r="L1334" s="6">
        <v>0.23999999999999999</v>
      </c>
      <c r="M1334" s="6">
        <v>2.6600000000000001</v>
      </c>
      <c r="N1334" s="7">
        <v>800</v>
      </c>
      <c r="P1334" s="1">
        <v>1</v>
      </c>
      <c r="Q1334" s="2" t="s">
        <v>56</v>
      </c>
      <c r="R1334" s="4" t="s">
        <v>51</v>
      </c>
      <c r="T1334" s="7">
        <v>338</v>
      </c>
      <c r="U1334" s="8">
        <v>0.27000000000000002</v>
      </c>
      <c r="W1334" s="7">
        <f>IF(R1334="","",(T1334*(1-U1334)*(1+AE1334))+V1334)</f>
        <v>320.762</v>
      </c>
      <c r="Z1334" s="9" t="str">
        <f>IF(S1334="","",(X1334*(1-Y1334)*(1+AE1334)))</f>
        <v/>
      </c>
      <c r="AA1334" s="64">
        <f>IF(Eingabe!G1334="x",libCalc!A1334,IF(Eingabe!H1334="x",libCalc!B1334,IF(Eingabe!I1334="x",libCalc!C1334,"")))</f>
        <v>0.0528</v>
      </c>
      <c r="AB1334" s="5">
        <f>IF(AA1334="","",AA1334*M1334)</f>
        <v>0.14044800000000002</v>
      </c>
      <c r="AC1334" s="10">
        <f>IF(AA1334="","",N1334*1000/(AA1334*1000000))</f>
        <v>15.151515151515152</v>
      </c>
      <c r="AD1334" s="11">
        <f>IF(AB1334="","",MAX(Z1334,W1334)/AB1334)</f>
        <v>2283.8488266119844</v>
      </c>
      <c r="AE1334" s="8">
        <f ca="1">IF(N1334="","",IF(LOOKUP(YEAR(C1334),Teuerung!$A$4:$A$29,Teuerung!$D$4:$D$29)="",0,LOOKUP(YEAR(C1334),Teuerung!$A$4:$A$29,Teuerung!$D$4:$D$29)))</f>
        <v>0.29999999999999999</v>
      </c>
      <c r="AF1334" s="7">
        <f t="shared" ca="1" si="27"/>
        <v>320.762</v>
      </c>
      <c r="AG1334" s="2"/>
      <c r="AH1334" s="1"/>
      <c r="AI1334" s="1"/>
    </row>
    <row r="1335">
      <c r="A1335" s="2"/>
      <c r="B1335" s="2"/>
      <c r="C1335" s="3">
        <v>42212</v>
      </c>
      <c r="D1335" s="1"/>
      <c r="E1335" s="4" t="s">
        <v>51</v>
      </c>
      <c r="H1335" s="4" t="s">
        <v>51</v>
      </c>
      <c r="K1335" s="6">
        <v>0.22</v>
      </c>
      <c r="L1335" s="6">
        <v>0.23999999999999999</v>
      </c>
      <c r="M1335" s="6">
        <v>2.6600000000000001</v>
      </c>
      <c r="N1335" s="7">
        <v>600</v>
      </c>
      <c r="P1335" s="1">
        <v>4</v>
      </c>
      <c r="Q1335" s="2" t="s">
        <v>56</v>
      </c>
      <c r="R1335" s="4" t="s">
        <v>51</v>
      </c>
      <c r="T1335" s="7">
        <v>338</v>
      </c>
      <c r="U1335" s="8">
        <v>0.27000000000000002</v>
      </c>
      <c r="W1335" s="7">
        <f>IF(R1335="","",(T1335*(1-U1335)*(1+AE1335))+V1335)</f>
        <v>320.762</v>
      </c>
      <c r="Z1335" s="9" t="str">
        <f>IF(S1335="","",(X1335*(1-Y1335)*(1+AE1335)))</f>
        <v/>
      </c>
      <c r="AA1335" s="64">
        <f>IF(Eingabe!G1335="x",libCalc!A1335,IF(Eingabe!H1335="x",libCalc!B1335,IF(Eingabe!I1335="x",libCalc!C1335,"")))</f>
        <v>0.0528</v>
      </c>
      <c r="AB1335" s="5">
        <f>IF(AA1335="","",AA1335*M1335)</f>
        <v>0.14044800000000002</v>
      </c>
      <c r="AC1335" s="10">
        <f>IF(AA1335="","",N1335*1000/(AA1335*1000000))</f>
        <v>11.363636363636363</v>
      </c>
      <c r="AD1335" s="11">
        <f>IF(AB1335="","",MAX(Z1335,W1335)/AB1335)</f>
        <v>2283.8488266119844</v>
      </c>
      <c r="AE1335" s="8">
        <f ca="1">IF(N1335="","",IF(LOOKUP(YEAR(C1335),Teuerung!$A$4:$A$29,Teuerung!$D$4:$D$29)="",0,LOOKUP(YEAR(C1335),Teuerung!$A$4:$A$29,Teuerung!$D$4:$D$29)))</f>
        <v>0.29999999999999999</v>
      </c>
      <c r="AF1335" s="7">
        <f t="shared" ca="1" si="27"/>
        <v>1283.048</v>
      </c>
      <c r="AG1335" s="2"/>
      <c r="AH1335" s="1"/>
      <c r="AI1335" s="1"/>
    </row>
    <row r="1336">
      <c r="A1336" s="2"/>
      <c r="B1336" s="2"/>
      <c r="C1336" s="3">
        <v>42212</v>
      </c>
      <c r="D1336" s="1"/>
      <c r="E1336" s="4" t="s">
        <v>51</v>
      </c>
      <c r="H1336" s="4" t="s">
        <v>51</v>
      </c>
      <c r="K1336" s="6">
        <v>0.22</v>
      </c>
      <c r="L1336" s="6">
        <v>0.23999999999999999</v>
      </c>
      <c r="M1336" s="6">
        <v>2.6600000000000001</v>
      </c>
      <c r="N1336" s="7">
        <v>400</v>
      </c>
      <c r="P1336" s="1">
        <v>1</v>
      </c>
      <c r="Q1336" s="2" t="s">
        <v>56</v>
      </c>
      <c r="R1336" s="4" t="s">
        <v>51</v>
      </c>
      <c r="T1336" s="7">
        <v>338</v>
      </c>
      <c r="U1336" s="8">
        <v>0.27000000000000002</v>
      </c>
      <c r="W1336" s="7">
        <f>IF(R1336="","",(T1336*(1-U1336)*(1+AE1336))+V1336)</f>
        <v>320.762</v>
      </c>
      <c r="Z1336" s="9" t="str">
        <f>IF(S1336="","",(X1336*(1-Y1336)*(1+AE1336)))</f>
        <v/>
      </c>
      <c r="AA1336" s="64">
        <f>IF(Eingabe!G1336="x",libCalc!A1336,IF(Eingabe!H1336="x",libCalc!B1336,IF(Eingabe!I1336="x",libCalc!C1336,"")))</f>
        <v>0.0528</v>
      </c>
      <c r="AB1336" s="5">
        <f>IF(AA1336="","",AA1336*M1336)</f>
        <v>0.14044800000000002</v>
      </c>
      <c r="AC1336" s="10">
        <f>IF(AA1336="","",N1336*1000/(AA1336*1000000))</f>
        <v>7.5757575757575761</v>
      </c>
      <c r="AD1336" s="11">
        <f>IF(AB1336="","",MAX(Z1336,W1336)/AB1336)</f>
        <v>2283.8488266119844</v>
      </c>
      <c r="AE1336" s="8">
        <f ca="1">IF(N1336="","",IF(LOOKUP(YEAR(C1336),Teuerung!$A$4:$A$29,Teuerung!$D$4:$D$29)="",0,LOOKUP(YEAR(C1336),Teuerung!$A$4:$A$29,Teuerung!$D$4:$D$29)))</f>
        <v>0.29999999999999999</v>
      </c>
      <c r="AF1336" s="7">
        <f t="shared" ca="1" si="27"/>
        <v>320.762</v>
      </c>
      <c r="AG1336" s="2"/>
      <c r="AH1336" s="1"/>
      <c r="AI1336" s="1"/>
    </row>
    <row r="1337">
      <c r="A1337" s="2"/>
      <c r="B1337" s="2"/>
      <c r="C1337" s="3">
        <v>42212</v>
      </c>
      <c r="D1337" s="1"/>
      <c r="E1337" s="4" t="s">
        <v>51</v>
      </c>
      <c r="H1337" s="4" t="s">
        <v>51</v>
      </c>
      <c r="K1337" s="6">
        <v>0.22</v>
      </c>
      <c r="L1337" s="6">
        <v>0.31</v>
      </c>
      <c r="M1337" s="6">
        <v>2.6600000000000001</v>
      </c>
      <c r="N1337" s="7">
        <v>500</v>
      </c>
      <c r="P1337" s="1">
        <v>1</v>
      </c>
      <c r="Q1337" s="2" t="s">
        <v>56</v>
      </c>
      <c r="R1337" s="4" t="s">
        <v>51</v>
      </c>
      <c r="T1337" s="7">
        <v>353</v>
      </c>
      <c r="U1337" s="8">
        <v>0.27000000000000002</v>
      </c>
      <c r="W1337" s="7">
        <f>IF(R1337="","",(T1337*(1-U1337)*(1+AE1337))+V1337)</f>
        <v>334.99700000000001</v>
      </c>
      <c r="Z1337" s="9" t="str">
        <f>IF(S1337="","",(X1337*(1-Y1337)*(1+AE1337)))</f>
        <v/>
      </c>
      <c r="AA1337" s="64">
        <f>IF(Eingabe!G1337="x",libCalc!A1337,IF(Eingabe!H1337="x",libCalc!B1337,IF(Eingabe!I1337="x",libCalc!C1337,"")))</f>
        <v>0.068199999999999997</v>
      </c>
      <c r="AB1337" s="5">
        <f>IF(AA1337="","",AA1337*M1337)</f>
        <v>0.18141199999999999</v>
      </c>
      <c r="AC1337" s="10">
        <f>IF(AA1337="","",N1337*1000/(AA1337*1000000))</f>
        <v>7.3313782991202343</v>
      </c>
      <c r="AD1337" s="11">
        <f>IF(AB1337="","",MAX(Z1337,W1337)/AB1337)</f>
        <v>1846.6088241130687</v>
      </c>
      <c r="AE1337" s="8">
        <f ca="1">IF(N1337="","",IF(LOOKUP(YEAR(C1337),Teuerung!$A$4:$A$29,Teuerung!$D$4:$D$29)="",0,LOOKUP(YEAR(C1337),Teuerung!$A$4:$A$29,Teuerung!$D$4:$D$29)))</f>
        <v>0.29999999999999999</v>
      </c>
      <c r="AF1337" s="7">
        <f t="shared" ca="1" si="27"/>
        <v>334.99700000000001</v>
      </c>
      <c r="AG1337" s="2"/>
      <c r="AH1337" s="1"/>
      <c r="AI1337" s="1"/>
    </row>
    <row r="1338">
      <c r="A1338" s="2"/>
      <c r="B1338" s="2"/>
      <c r="C1338" s="3">
        <v>42212</v>
      </c>
      <c r="D1338" s="1"/>
      <c r="E1338" s="4" t="s">
        <v>51</v>
      </c>
      <c r="H1338" s="4" t="s">
        <v>51</v>
      </c>
      <c r="K1338" s="6">
        <v>0.22</v>
      </c>
      <c r="L1338" s="6">
        <v>0.33000000000000002</v>
      </c>
      <c r="M1338" s="6">
        <v>2.6600000000000001</v>
      </c>
      <c r="N1338" s="7">
        <v>500</v>
      </c>
      <c r="P1338" s="1">
        <v>3</v>
      </c>
      <c r="Q1338" s="2" t="s">
        <v>56</v>
      </c>
      <c r="R1338" s="4" t="s">
        <v>51</v>
      </c>
      <c r="T1338" s="7">
        <v>359</v>
      </c>
      <c r="U1338" s="8">
        <v>0.27000000000000002</v>
      </c>
      <c r="W1338" s="7">
        <f>IF(R1338="","",(T1338*(1-U1338)*(1+AE1338))+V1338)</f>
        <v>340.69100000000003</v>
      </c>
      <c r="Z1338" s="9" t="str">
        <f>IF(S1338="","",(X1338*(1-Y1338)*(1+AE1338)))</f>
        <v/>
      </c>
      <c r="AA1338" s="64">
        <f>IF(Eingabe!G1338="x",libCalc!A1338,IF(Eingabe!H1338="x",libCalc!B1338,IF(Eingabe!I1338="x",libCalc!C1338,"")))</f>
        <v>0.072599999999999998</v>
      </c>
      <c r="AB1338" s="5">
        <f>IF(AA1338="","",AA1338*M1338)</f>
        <v>0.19311600000000001</v>
      </c>
      <c r="AC1338" s="10">
        <f>IF(AA1338="","",N1338*1000/(AA1338*1000000))</f>
        <v>6.887052341597796</v>
      </c>
      <c r="AD1338" s="11">
        <f>IF(AB1338="","",MAX(Z1338,W1338)/AB1338)</f>
        <v>1764.1780070009736</v>
      </c>
      <c r="AE1338" s="8">
        <f ca="1">IF(N1338="","",IF(LOOKUP(YEAR(C1338),Teuerung!$A$4:$A$29,Teuerung!$D$4:$D$29)="",0,LOOKUP(YEAR(C1338),Teuerung!$A$4:$A$29,Teuerung!$D$4:$D$29)))</f>
        <v>0.29999999999999999</v>
      </c>
      <c r="AF1338" s="7">
        <f t="shared" ca="1" si="27"/>
        <v>1022.0730000000001</v>
      </c>
      <c r="AG1338" s="2"/>
      <c r="AH1338" s="1"/>
      <c r="AI1338" s="1"/>
    </row>
    <row r="1339">
      <c r="A1339" s="2"/>
      <c r="B1339" s="2"/>
      <c r="C1339" s="3">
        <v>42212</v>
      </c>
      <c r="D1339" s="1"/>
      <c r="E1339" s="4" t="s">
        <v>51</v>
      </c>
      <c r="H1339" s="4" t="s">
        <v>51</v>
      </c>
      <c r="K1339" s="6">
        <v>0.22</v>
      </c>
      <c r="L1339" s="6">
        <v>0.23000000000000001</v>
      </c>
      <c r="M1339" s="6">
        <v>2.6600000000000001</v>
      </c>
      <c r="N1339" s="7">
        <v>500</v>
      </c>
      <c r="P1339" s="1">
        <v>1</v>
      </c>
      <c r="Q1339" s="2" t="s">
        <v>56</v>
      </c>
      <c r="R1339" s="4" t="s">
        <v>51</v>
      </c>
      <c r="T1339" s="7">
        <v>336</v>
      </c>
      <c r="U1339" s="8">
        <v>0.27000000000000002</v>
      </c>
      <c r="W1339" s="7">
        <f>IF(R1339="","",(T1339*(1-U1339)*(1+AE1339))+V1339)</f>
        <v>318.86400000000003</v>
      </c>
      <c r="Z1339" s="9" t="str">
        <f>IF(S1339="","",(X1339*(1-Y1339)*(1+AE1339)))</f>
        <v/>
      </c>
      <c r="AA1339" s="64">
        <f>IF(Eingabe!G1339="x",libCalc!A1339,IF(Eingabe!H1339="x",libCalc!B1339,IF(Eingabe!I1339="x",libCalc!C1339,"")))</f>
        <v>0.050599999999999999</v>
      </c>
      <c r="AB1339" s="5">
        <f>IF(AA1339="","",AA1339*M1339)</f>
        <v>0.13459599999999999</v>
      </c>
      <c r="AC1339" s="10">
        <f>IF(AA1339="","",N1339*1000/(AA1339*1000000))</f>
        <v>9.8814229249011856</v>
      </c>
      <c r="AD1339" s="11">
        <f>IF(AB1339="","",MAX(Z1339,W1339)/AB1339)</f>
        <v>2369.0451425005203</v>
      </c>
      <c r="AE1339" s="8">
        <f ca="1">IF(N1339="","",IF(LOOKUP(YEAR(C1339),Teuerung!$A$4:$A$29,Teuerung!$D$4:$D$29)="",0,LOOKUP(YEAR(C1339),Teuerung!$A$4:$A$29,Teuerung!$D$4:$D$29)))</f>
        <v>0.29999999999999999</v>
      </c>
      <c r="AF1339" s="7">
        <f t="shared" ca="1" si="27"/>
        <v>318.86400000000003</v>
      </c>
      <c r="AG1339" s="2"/>
      <c r="AH1339" s="1"/>
      <c r="AI1339" s="1"/>
    </row>
    <row r="1340">
      <c r="A1340" s="2"/>
      <c r="B1340" s="2"/>
      <c r="C1340" s="3">
        <v>42212</v>
      </c>
      <c r="D1340" s="1"/>
      <c r="E1340" s="4" t="s">
        <v>51</v>
      </c>
      <c r="H1340" s="4" t="s">
        <v>51</v>
      </c>
      <c r="K1340" s="6">
        <v>0.22</v>
      </c>
      <c r="L1340" s="6">
        <v>0.33000000000000002</v>
      </c>
      <c r="M1340" s="6">
        <v>2.6600000000000001</v>
      </c>
      <c r="N1340" s="7">
        <v>400</v>
      </c>
      <c r="P1340" s="1">
        <v>4</v>
      </c>
      <c r="Q1340" s="2" t="s">
        <v>56</v>
      </c>
      <c r="R1340" s="4" t="s">
        <v>51</v>
      </c>
      <c r="T1340" s="7">
        <v>359</v>
      </c>
      <c r="U1340" s="8">
        <v>0.27000000000000002</v>
      </c>
      <c r="W1340" s="7">
        <f>IF(R1340="","",(T1340*(1-U1340)*(1+AE1340))+V1340)</f>
        <v>340.69100000000003</v>
      </c>
      <c r="Z1340" s="9" t="str">
        <f>IF(S1340="","",(X1340*(1-Y1340)*(1+AE1340)))</f>
        <v/>
      </c>
      <c r="AA1340" s="64">
        <f>IF(Eingabe!G1340="x",libCalc!A1340,IF(Eingabe!H1340="x",libCalc!B1340,IF(Eingabe!I1340="x",libCalc!C1340,"")))</f>
        <v>0.072599999999999998</v>
      </c>
      <c r="AB1340" s="5">
        <f>IF(AA1340="","",AA1340*M1340)</f>
        <v>0.19311600000000001</v>
      </c>
      <c r="AC1340" s="10">
        <f>IF(AA1340="","",N1340*1000/(AA1340*1000000))</f>
        <v>5.5096418732782366</v>
      </c>
      <c r="AD1340" s="11">
        <f>IF(AB1340="","",MAX(Z1340,W1340)/AB1340)</f>
        <v>1764.1780070009736</v>
      </c>
      <c r="AE1340" s="8">
        <f ca="1">IF(N1340="","",IF(LOOKUP(YEAR(C1340),Teuerung!$A$4:$A$29,Teuerung!$D$4:$D$29)="",0,LOOKUP(YEAR(C1340),Teuerung!$A$4:$A$29,Teuerung!$D$4:$D$29)))</f>
        <v>0.29999999999999999</v>
      </c>
      <c r="AF1340" s="7">
        <f t="shared" ca="1" si="27"/>
        <v>1362.7640000000001</v>
      </c>
      <c r="AG1340" s="2"/>
      <c r="AH1340" s="1"/>
      <c r="AI1340" s="1"/>
    </row>
    <row r="1341">
      <c r="A1341" s="2"/>
      <c r="B1341" s="2"/>
      <c r="C1341" s="3">
        <v>42212</v>
      </c>
      <c r="D1341" s="1"/>
      <c r="E1341" s="4" t="s">
        <v>51</v>
      </c>
      <c r="H1341" s="4" t="s">
        <v>51</v>
      </c>
      <c r="K1341" s="6">
        <v>0.22</v>
      </c>
      <c r="L1341" s="6">
        <v>0.34000000000000002</v>
      </c>
      <c r="M1341" s="6">
        <v>2.6600000000000001</v>
      </c>
      <c r="N1341" s="7">
        <v>500</v>
      </c>
      <c r="P1341" s="1">
        <v>1</v>
      </c>
      <c r="Q1341" s="2" t="s">
        <v>56</v>
      </c>
      <c r="R1341" s="4" t="s">
        <v>51</v>
      </c>
      <c r="T1341" s="7">
        <v>366</v>
      </c>
      <c r="U1341" s="8">
        <v>0.27000000000000002</v>
      </c>
      <c r="W1341" s="7">
        <f>IF(R1341="","",(T1341*(1-U1341)*(1+AE1341))+V1341)</f>
        <v>347.334</v>
      </c>
      <c r="Z1341" s="9" t="str">
        <f>IF(S1341="","",(X1341*(1-Y1341)*(1+AE1341)))</f>
        <v/>
      </c>
      <c r="AA1341" s="64">
        <f>IF(Eingabe!G1341="x",libCalc!A1341,IF(Eingabe!H1341="x",libCalc!B1341,IF(Eingabe!I1341="x",libCalc!C1341,"")))</f>
        <v>0.074800000000000005</v>
      </c>
      <c r="AB1341" s="5">
        <f>IF(AA1341="","",AA1341*M1341)</f>
        <v>0.19896800000000003</v>
      </c>
      <c r="AC1341" s="10">
        <f>IF(AA1341="","",N1341*1000/(AA1341*1000000))</f>
        <v>6.6844919786096257</v>
      </c>
      <c r="AD1341" s="11">
        <f>IF(AB1341="","",MAX(Z1341,W1341)/AB1341)</f>
        <v>1745.6776969160867</v>
      </c>
      <c r="AE1341" s="8">
        <f ca="1">IF(N1341="","",IF(LOOKUP(YEAR(C1341),Teuerung!$A$4:$A$29,Teuerung!$D$4:$D$29)="",0,LOOKUP(YEAR(C1341),Teuerung!$A$4:$A$29,Teuerung!$D$4:$D$29)))</f>
        <v>0.29999999999999999</v>
      </c>
      <c r="AF1341" s="7">
        <f t="shared" ca="1" si="27"/>
        <v>347.334</v>
      </c>
      <c r="AG1341" s="2"/>
      <c r="AH1341" s="1"/>
      <c r="AI1341" s="1"/>
    </row>
    <row r="1342">
      <c r="A1342" s="2"/>
      <c r="B1342" s="2"/>
      <c r="C1342" s="3">
        <v>42212</v>
      </c>
      <c r="D1342" s="1"/>
      <c r="E1342" s="4" t="s">
        <v>51</v>
      </c>
      <c r="H1342" s="4" t="s">
        <v>51</v>
      </c>
      <c r="K1342" s="6">
        <v>0.22</v>
      </c>
      <c r="L1342" s="6">
        <v>0.23999999999999999</v>
      </c>
      <c r="M1342" s="6">
        <v>2.6600000000000001</v>
      </c>
      <c r="N1342" s="7">
        <v>500</v>
      </c>
      <c r="P1342" s="1">
        <v>1</v>
      </c>
      <c r="Q1342" s="2" t="s">
        <v>56</v>
      </c>
      <c r="R1342" s="4" t="s">
        <v>51</v>
      </c>
      <c r="T1342" s="7">
        <v>338</v>
      </c>
      <c r="U1342" s="8">
        <v>0.27000000000000002</v>
      </c>
      <c r="W1342" s="7">
        <f>IF(R1342="","",(T1342*(1-U1342)*(1+AE1342))+V1342)</f>
        <v>320.762</v>
      </c>
      <c r="Z1342" s="9" t="str">
        <f>IF(S1342="","",(X1342*(1-Y1342)*(1+AE1342)))</f>
        <v/>
      </c>
      <c r="AA1342" s="64">
        <f>IF(Eingabe!G1342="x",libCalc!A1342,IF(Eingabe!H1342="x",libCalc!B1342,IF(Eingabe!I1342="x",libCalc!C1342,"")))</f>
        <v>0.0528</v>
      </c>
      <c r="AB1342" s="5">
        <f>IF(AA1342="","",AA1342*M1342)</f>
        <v>0.14044800000000002</v>
      </c>
      <c r="AC1342" s="10">
        <f>IF(AA1342="","",N1342*1000/(AA1342*1000000))</f>
        <v>9.4696969696969688</v>
      </c>
      <c r="AD1342" s="11">
        <f>IF(AB1342="","",MAX(Z1342,W1342)/AB1342)</f>
        <v>2283.8488266119844</v>
      </c>
      <c r="AE1342" s="8">
        <f ca="1">IF(N1342="","",IF(LOOKUP(YEAR(C1342),Teuerung!$A$4:$A$29,Teuerung!$D$4:$D$29)="",0,LOOKUP(YEAR(C1342),Teuerung!$A$4:$A$29,Teuerung!$D$4:$D$29)))</f>
        <v>0.29999999999999999</v>
      </c>
      <c r="AF1342" s="7">
        <f t="shared" ca="1" si="27"/>
        <v>320.762</v>
      </c>
      <c r="AG1342" s="2"/>
      <c r="AH1342" s="1"/>
      <c r="AI1342" s="1"/>
    </row>
    <row r="1343">
      <c r="A1343" s="2"/>
      <c r="B1343" s="2"/>
      <c r="C1343" s="3">
        <v>42212</v>
      </c>
      <c r="D1343" s="1"/>
      <c r="E1343" s="4" t="s">
        <v>51</v>
      </c>
      <c r="H1343" s="4" t="s">
        <v>51</v>
      </c>
      <c r="K1343" s="6">
        <v>0.22</v>
      </c>
      <c r="L1343" s="6">
        <v>0.23999999999999999</v>
      </c>
      <c r="M1343" s="6">
        <v>2.6600000000000001</v>
      </c>
      <c r="N1343" s="7">
        <v>600</v>
      </c>
      <c r="P1343" s="1">
        <v>1</v>
      </c>
      <c r="Q1343" s="2" t="s">
        <v>56</v>
      </c>
      <c r="R1343" s="4" t="s">
        <v>51</v>
      </c>
      <c r="T1343" s="7">
        <v>338</v>
      </c>
      <c r="U1343" s="8">
        <v>0.27000000000000002</v>
      </c>
      <c r="W1343" s="7">
        <f>IF(R1343="","",(T1343*(1-U1343)*(1+AE1343))+V1343)</f>
        <v>320.762</v>
      </c>
      <c r="Z1343" s="9" t="str">
        <f>IF(S1343="","",(X1343*(1-Y1343)*(1+AE1343)))</f>
        <v/>
      </c>
      <c r="AA1343" s="64">
        <f>IF(Eingabe!G1343="x",libCalc!A1343,IF(Eingabe!H1343="x",libCalc!B1343,IF(Eingabe!I1343="x",libCalc!C1343,"")))</f>
        <v>0.0528</v>
      </c>
      <c r="AB1343" s="5">
        <f>IF(AA1343="","",AA1343*M1343)</f>
        <v>0.14044800000000002</v>
      </c>
      <c r="AC1343" s="10">
        <f>IF(AA1343="","",N1343*1000/(AA1343*1000000))</f>
        <v>11.363636363636363</v>
      </c>
      <c r="AD1343" s="11">
        <f>IF(AB1343="","",MAX(Z1343,W1343)/AB1343)</f>
        <v>2283.8488266119844</v>
      </c>
      <c r="AE1343" s="8">
        <f ca="1">IF(N1343="","",IF(LOOKUP(YEAR(C1343),Teuerung!$A$4:$A$29,Teuerung!$D$4:$D$29)="",0,LOOKUP(YEAR(C1343),Teuerung!$A$4:$A$29,Teuerung!$D$4:$D$29)))</f>
        <v>0.29999999999999999</v>
      </c>
      <c r="AF1343" s="7">
        <f t="shared" ca="1" si="27"/>
        <v>320.762</v>
      </c>
      <c r="AG1343" s="2"/>
      <c r="AH1343" s="1"/>
      <c r="AI1343" s="1"/>
    </row>
    <row r="1344">
      <c r="A1344" s="2"/>
      <c r="B1344" s="2"/>
      <c r="C1344" s="3">
        <v>42212</v>
      </c>
      <c r="D1344" s="1"/>
      <c r="E1344" s="4" t="s">
        <v>51</v>
      </c>
      <c r="H1344" s="4" t="s">
        <v>51</v>
      </c>
      <c r="K1344" s="6">
        <v>0.22</v>
      </c>
      <c r="L1344" s="6">
        <v>0.23999999999999999</v>
      </c>
      <c r="M1344" s="6">
        <v>2.6600000000000001</v>
      </c>
      <c r="N1344" s="7">
        <v>400</v>
      </c>
      <c r="P1344" s="1">
        <v>8</v>
      </c>
      <c r="Q1344" s="2" t="s">
        <v>56</v>
      </c>
      <c r="R1344" s="4" t="s">
        <v>51</v>
      </c>
      <c r="T1344" s="7">
        <v>338</v>
      </c>
      <c r="U1344" s="8">
        <v>0.27000000000000002</v>
      </c>
      <c r="W1344" s="7">
        <f>IF(R1344="","",(T1344*(1-U1344)*(1+AE1344))+V1344)</f>
        <v>320.762</v>
      </c>
      <c r="Z1344" s="9" t="str">
        <f>IF(S1344="","",(X1344*(1-Y1344)*(1+AE1344)))</f>
        <v/>
      </c>
      <c r="AA1344" s="64">
        <f>IF(Eingabe!G1344="x",libCalc!A1344,IF(Eingabe!H1344="x",libCalc!B1344,IF(Eingabe!I1344="x",libCalc!C1344,"")))</f>
        <v>0.0528</v>
      </c>
      <c r="AB1344" s="5">
        <f>IF(AA1344="","",AA1344*M1344)</f>
        <v>0.14044800000000002</v>
      </c>
      <c r="AC1344" s="10">
        <f>IF(AA1344="","",N1344*1000/(AA1344*1000000))</f>
        <v>7.5757575757575761</v>
      </c>
      <c r="AD1344" s="11">
        <f>IF(AB1344="","",MAX(Z1344,W1344)/AB1344)</f>
        <v>2283.8488266119844</v>
      </c>
      <c r="AE1344" s="8">
        <f ca="1">IF(N1344="","",IF(LOOKUP(YEAR(C1344),Teuerung!$A$4:$A$29,Teuerung!$D$4:$D$29)="",0,LOOKUP(YEAR(C1344),Teuerung!$A$4:$A$29,Teuerung!$D$4:$D$29)))</f>
        <v>0.29999999999999999</v>
      </c>
      <c r="AF1344" s="7">
        <f t="shared" ca="1" si="27"/>
        <v>2566.096</v>
      </c>
      <c r="AG1344" s="2"/>
      <c r="AH1344" s="1"/>
      <c r="AI1344" s="1"/>
    </row>
    <row r="1345">
      <c r="A1345" s="2"/>
      <c r="B1345" s="2"/>
      <c r="C1345" s="3">
        <v>42212</v>
      </c>
      <c r="D1345" s="1"/>
      <c r="E1345" s="4" t="s">
        <v>51</v>
      </c>
      <c r="H1345" s="4" t="s">
        <v>51</v>
      </c>
      <c r="K1345" s="6">
        <v>0.22</v>
      </c>
      <c r="L1345" s="6">
        <v>0.31</v>
      </c>
      <c r="M1345" s="6">
        <v>2.6600000000000001</v>
      </c>
      <c r="N1345" s="7">
        <v>400</v>
      </c>
      <c r="P1345" s="1">
        <v>1</v>
      </c>
      <c r="Q1345" s="2" t="s">
        <v>56</v>
      </c>
      <c r="R1345" s="4" t="s">
        <v>51</v>
      </c>
      <c r="T1345" s="7">
        <v>353</v>
      </c>
      <c r="U1345" s="8">
        <v>0.27000000000000002</v>
      </c>
      <c r="W1345" s="7">
        <f>IF(R1345="","",(T1345*(1-U1345)*(1+AE1345))+V1345)</f>
        <v>334.99700000000001</v>
      </c>
      <c r="Z1345" s="9" t="str">
        <f>IF(S1345="","",(X1345*(1-Y1345)*(1+AE1345)))</f>
        <v/>
      </c>
      <c r="AA1345" s="64">
        <f>IF(Eingabe!G1345="x",libCalc!A1345,IF(Eingabe!H1345="x",libCalc!B1345,IF(Eingabe!I1345="x",libCalc!C1345,"")))</f>
        <v>0.068199999999999997</v>
      </c>
      <c r="AB1345" s="5">
        <f>IF(AA1345="","",AA1345*M1345)</f>
        <v>0.18141199999999999</v>
      </c>
      <c r="AC1345" s="10">
        <f>IF(AA1345="","",N1345*1000/(AA1345*1000000))</f>
        <v>5.8651026392961878</v>
      </c>
      <c r="AD1345" s="11">
        <f>IF(AB1345="","",MAX(Z1345,W1345)/AB1345)</f>
        <v>1846.6088241130687</v>
      </c>
      <c r="AE1345" s="8">
        <f ca="1">IF(N1345="","",IF(LOOKUP(YEAR(C1345),Teuerung!$A$4:$A$29,Teuerung!$D$4:$D$29)="",0,LOOKUP(YEAR(C1345),Teuerung!$A$4:$A$29,Teuerung!$D$4:$D$29)))</f>
        <v>0.29999999999999999</v>
      </c>
      <c r="AF1345" s="7">
        <f t="shared" ca="1" si="27"/>
        <v>334.99700000000001</v>
      </c>
      <c r="AG1345" s="2"/>
      <c r="AH1345" s="1"/>
      <c r="AI1345" s="1"/>
    </row>
    <row r="1346">
      <c r="A1346" s="2"/>
      <c r="B1346" s="2"/>
      <c r="C1346" s="3">
        <v>42212</v>
      </c>
      <c r="D1346" s="1"/>
      <c r="E1346" s="4" t="s">
        <v>51</v>
      </c>
      <c r="H1346" s="4" t="s">
        <v>51</v>
      </c>
      <c r="K1346" s="6">
        <v>0.22</v>
      </c>
      <c r="L1346" s="6">
        <v>0.33000000000000002</v>
      </c>
      <c r="M1346" s="6">
        <v>2.6600000000000001</v>
      </c>
      <c r="N1346" s="7">
        <v>400</v>
      </c>
      <c r="P1346" s="1">
        <v>7</v>
      </c>
      <c r="Q1346" s="2" t="s">
        <v>56</v>
      </c>
      <c r="R1346" s="4" t="s">
        <v>51</v>
      </c>
      <c r="T1346" s="7">
        <v>359</v>
      </c>
      <c r="U1346" s="8">
        <v>0.27000000000000002</v>
      </c>
      <c r="W1346" s="7">
        <f>IF(R1346="","",(T1346*(1-U1346)*(1+AE1346))+V1346)</f>
        <v>340.69100000000003</v>
      </c>
      <c r="Z1346" s="9" t="str">
        <f>IF(S1346="","",(X1346*(1-Y1346)*(1+AE1346)))</f>
        <v/>
      </c>
      <c r="AA1346" s="64">
        <f>IF(Eingabe!G1346="x",libCalc!A1346,IF(Eingabe!H1346="x",libCalc!B1346,IF(Eingabe!I1346="x",libCalc!C1346,"")))</f>
        <v>0.072599999999999998</v>
      </c>
      <c r="AB1346" s="5">
        <f>IF(AA1346="","",AA1346*M1346)</f>
        <v>0.19311600000000001</v>
      </c>
      <c r="AC1346" s="10">
        <f>IF(AA1346="","",N1346*1000/(AA1346*1000000))</f>
        <v>5.5096418732782366</v>
      </c>
      <c r="AD1346" s="11">
        <f>IF(AB1346="","",MAX(Z1346,W1346)/AB1346)</f>
        <v>1764.1780070009736</v>
      </c>
      <c r="AE1346" s="8">
        <f ca="1">IF(N1346="","",IF(LOOKUP(YEAR(C1346),Teuerung!$A$4:$A$29,Teuerung!$D$4:$D$29)="",0,LOOKUP(YEAR(C1346),Teuerung!$A$4:$A$29,Teuerung!$D$4:$D$29)))</f>
        <v>0.29999999999999999</v>
      </c>
      <c r="AF1346" s="7">
        <f t="shared" ca="1" si="27"/>
        <v>2384.8370000000004</v>
      </c>
      <c r="AG1346" s="2"/>
      <c r="AH1346" s="1"/>
      <c r="AI1346" s="1"/>
    </row>
    <row r="1347">
      <c r="A1347" s="2"/>
      <c r="B1347" s="2"/>
      <c r="C1347" s="3">
        <v>42212</v>
      </c>
      <c r="D1347" s="1"/>
      <c r="E1347" s="4" t="s">
        <v>51</v>
      </c>
      <c r="H1347" s="4" t="s">
        <v>51</v>
      </c>
      <c r="K1347" s="6">
        <v>0.22</v>
      </c>
      <c r="L1347" s="6">
        <v>0.23000000000000001</v>
      </c>
      <c r="M1347" s="6">
        <v>2.6600000000000001</v>
      </c>
      <c r="N1347" s="7">
        <v>400</v>
      </c>
      <c r="P1347" s="1">
        <v>1</v>
      </c>
      <c r="Q1347" s="2" t="s">
        <v>56</v>
      </c>
      <c r="R1347" s="4" t="s">
        <v>51</v>
      </c>
      <c r="T1347" s="7">
        <v>336</v>
      </c>
      <c r="U1347" s="8">
        <v>0.27000000000000002</v>
      </c>
      <c r="W1347" s="7">
        <f>IF(R1347="","",(T1347*(1-U1347)*(1+AE1347))+V1347)</f>
        <v>318.86400000000003</v>
      </c>
      <c r="Z1347" s="9" t="str">
        <f>IF(S1347="","",(X1347*(1-Y1347)*(1+AE1347)))</f>
        <v/>
      </c>
      <c r="AA1347" s="64">
        <f>IF(Eingabe!G1347="x",libCalc!A1347,IF(Eingabe!H1347="x",libCalc!B1347,IF(Eingabe!I1347="x",libCalc!C1347,"")))</f>
        <v>0.050599999999999999</v>
      </c>
      <c r="AB1347" s="5">
        <f>IF(AA1347="","",AA1347*M1347)</f>
        <v>0.13459599999999999</v>
      </c>
      <c r="AC1347" s="10">
        <f>IF(AA1347="","",N1347*1000/(AA1347*1000000))</f>
        <v>7.9051383399209483</v>
      </c>
      <c r="AD1347" s="11">
        <f>IF(AB1347="","",MAX(Z1347,W1347)/AB1347)</f>
        <v>2369.0451425005203</v>
      </c>
      <c r="AE1347" s="8">
        <f ca="1">IF(N1347="","",IF(LOOKUP(YEAR(C1347),Teuerung!$A$4:$A$29,Teuerung!$D$4:$D$29)="",0,LOOKUP(YEAR(C1347),Teuerung!$A$4:$A$29,Teuerung!$D$4:$D$29)))</f>
        <v>0.29999999999999999</v>
      </c>
      <c r="AF1347" s="7">
        <f t="shared" ca="1" si="27"/>
        <v>318.86400000000003</v>
      </c>
      <c r="AG1347" s="2"/>
      <c r="AH1347" s="1"/>
      <c r="AI1347" s="1"/>
    </row>
    <row r="1348">
      <c r="A1348" s="2"/>
      <c r="B1348" s="2"/>
      <c r="C1348" s="3">
        <v>42212</v>
      </c>
      <c r="D1348" s="1"/>
      <c r="E1348" s="4" t="s">
        <v>51</v>
      </c>
      <c r="H1348" s="4" t="s">
        <v>51</v>
      </c>
      <c r="K1348" s="6">
        <v>0.22</v>
      </c>
      <c r="L1348" s="6">
        <v>0.34000000000000002</v>
      </c>
      <c r="M1348" s="6">
        <v>2.6600000000000001</v>
      </c>
      <c r="N1348" s="7">
        <v>400</v>
      </c>
      <c r="P1348" s="1">
        <v>1</v>
      </c>
      <c r="Q1348" s="2" t="s">
        <v>56</v>
      </c>
      <c r="R1348" s="4" t="s">
        <v>51</v>
      </c>
      <c r="T1348" s="7">
        <v>366</v>
      </c>
      <c r="U1348" s="8">
        <v>0.27000000000000002</v>
      </c>
      <c r="W1348" s="7">
        <f>IF(R1348="","",(T1348*(1-U1348)*(1+AE1348))+V1348)</f>
        <v>347.334</v>
      </c>
      <c r="Z1348" s="9" t="str">
        <f>IF(S1348="","",(X1348*(1-Y1348)*(1+AE1348)))</f>
        <v/>
      </c>
      <c r="AA1348" s="64">
        <f>IF(Eingabe!G1348="x",libCalc!A1348,IF(Eingabe!H1348="x",libCalc!B1348,IF(Eingabe!I1348="x",libCalc!C1348,"")))</f>
        <v>0.074800000000000005</v>
      </c>
      <c r="AB1348" s="5">
        <f>IF(AA1348="","",AA1348*M1348)</f>
        <v>0.19896800000000003</v>
      </c>
      <c r="AC1348" s="10">
        <f>IF(AA1348="","",N1348*1000/(AA1348*1000000))</f>
        <v>5.3475935828877006</v>
      </c>
      <c r="AD1348" s="11">
        <f>IF(AB1348="","",MAX(Z1348,W1348)/AB1348)</f>
        <v>1745.6776969160867</v>
      </c>
      <c r="AE1348" s="8">
        <f ca="1">IF(N1348="","",IF(LOOKUP(YEAR(C1348),Teuerung!$A$4:$A$29,Teuerung!$D$4:$D$29)="",0,LOOKUP(YEAR(C1348),Teuerung!$A$4:$A$29,Teuerung!$D$4:$D$29)))</f>
        <v>0.29999999999999999</v>
      </c>
      <c r="AF1348" s="7">
        <f t="shared" ca="1" si="27"/>
        <v>347.334</v>
      </c>
      <c r="AG1348" s="2"/>
      <c r="AH1348" s="1"/>
      <c r="AI1348" s="1"/>
    </row>
    <row r="1349">
      <c r="A1349" s="2"/>
      <c r="B1349" s="2"/>
      <c r="C1349" s="3">
        <v>42212</v>
      </c>
      <c r="D1349" s="1"/>
      <c r="E1349" s="4" t="s">
        <v>51</v>
      </c>
      <c r="H1349" s="4" t="s">
        <v>51</v>
      </c>
      <c r="K1349" s="6">
        <v>0.22</v>
      </c>
      <c r="L1349" s="6">
        <v>0.23999999999999999</v>
      </c>
      <c r="M1349" s="6">
        <v>2.6600000000000001</v>
      </c>
      <c r="N1349" s="7">
        <v>400</v>
      </c>
      <c r="P1349" s="1">
        <v>5</v>
      </c>
      <c r="Q1349" s="2" t="s">
        <v>56</v>
      </c>
      <c r="R1349" s="4" t="s">
        <v>51</v>
      </c>
      <c r="T1349" s="7">
        <v>338</v>
      </c>
      <c r="U1349" s="8">
        <v>0.27000000000000002</v>
      </c>
      <c r="W1349" s="7">
        <f>IF(R1349="","",(T1349*(1-U1349)*(1+AE1349))+V1349)</f>
        <v>320.762</v>
      </c>
      <c r="Z1349" s="9" t="str">
        <f>IF(S1349="","",(X1349*(1-Y1349)*(1+AE1349)))</f>
        <v/>
      </c>
      <c r="AA1349" s="64">
        <f>IF(Eingabe!G1349="x",libCalc!A1349,IF(Eingabe!H1349="x",libCalc!B1349,IF(Eingabe!I1349="x",libCalc!C1349,"")))</f>
        <v>0.0528</v>
      </c>
      <c r="AB1349" s="5">
        <f>IF(AA1349="","",AA1349*M1349)</f>
        <v>0.14044800000000002</v>
      </c>
      <c r="AC1349" s="10">
        <f>IF(AA1349="","",N1349*1000/(AA1349*1000000))</f>
        <v>7.5757575757575761</v>
      </c>
      <c r="AD1349" s="11">
        <f>IF(AB1349="","",MAX(Z1349,W1349)/AB1349)</f>
        <v>2283.8488266119844</v>
      </c>
      <c r="AE1349" s="8">
        <f ca="1">IF(N1349="","",IF(LOOKUP(YEAR(C1349),Teuerung!$A$4:$A$29,Teuerung!$D$4:$D$29)="",0,LOOKUP(YEAR(C1349),Teuerung!$A$4:$A$29,Teuerung!$D$4:$D$29)))</f>
        <v>0.29999999999999999</v>
      </c>
      <c r="AF1349" s="7">
        <f t="shared" ca="1" si="27"/>
        <v>1603.8099999999999</v>
      </c>
      <c r="AG1349" s="2"/>
      <c r="AH1349" s="1"/>
      <c r="AI1349" s="1"/>
    </row>
    <row r="1350">
      <c r="A1350" s="2"/>
      <c r="B1350" s="2"/>
      <c r="C1350" s="3">
        <v>42212</v>
      </c>
      <c r="D1350" s="1"/>
      <c r="E1350" s="4" t="s">
        <v>51</v>
      </c>
      <c r="H1350" s="4" t="s">
        <v>51</v>
      </c>
      <c r="K1350" s="6">
        <v>0.22</v>
      </c>
      <c r="L1350" s="6">
        <v>0.23999999999999999</v>
      </c>
      <c r="M1350" s="6">
        <v>2.6600000000000001</v>
      </c>
      <c r="N1350" s="7">
        <v>300</v>
      </c>
      <c r="P1350" s="1">
        <v>5</v>
      </c>
      <c r="Q1350" s="2" t="s">
        <v>56</v>
      </c>
      <c r="R1350" s="4" t="s">
        <v>51</v>
      </c>
      <c r="T1350" s="7">
        <v>338</v>
      </c>
      <c r="U1350" s="8">
        <v>0.27000000000000002</v>
      </c>
      <c r="W1350" s="7">
        <f>IF(R1350="","",(T1350*(1-U1350)*(1+AE1350))+V1350)</f>
        <v>320.762</v>
      </c>
      <c r="Z1350" s="9" t="str">
        <f>IF(S1350="","",(X1350*(1-Y1350)*(1+AE1350)))</f>
        <v/>
      </c>
      <c r="AA1350" s="64">
        <f>IF(Eingabe!G1350="x",libCalc!A1350,IF(Eingabe!H1350="x",libCalc!B1350,IF(Eingabe!I1350="x",libCalc!C1350,"")))</f>
        <v>0.0528</v>
      </c>
      <c r="AB1350" s="5">
        <f>IF(AA1350="","",AA1350*M1350)</f>
        <v>0.14044800000000002</v>
      </c>
      <c r="AC1350" s="10">
        <f>IF(AA1350="","",N1350*1000/(AA1350*1000000))</f>
        <v>5.6818181818181817</v>
      </c>
      <c r="AD1350" s="11">
        <f>IF(AB1350="","",MAX(Z1350,W1350)/AB1350)</f>
        <v>2283.8488266119844</v>
      </c>
      <c r="AE1350" s="8">
        <f ca="1">IF(N1350="","",IF(LOOKUP(YEAR(C1350),Teuerung!$A$4:$A$29,Teuerung!$D$4:$D$29)="",0,LOOKUP(YEAR(C1350),Teuerung!$A$4:$A$29,Teuerung!$D$4:$D$29)))</f>
        <v>0.29999999999999999</v>
      </c>
      <c r="AF1350" s="7">
        <f t="shared" ca="1" si="27"/>
        <v>1603.8099999999999</v>
      </c>
      <c r="AG1350" s="2"/>
      <c r="AH1350" s="1"/>
      <c r="AI1350" s="1"/>
    </row>
    <row r="1351">
      <c r="A1351" s="2"/>
      <c r="B1351" s="2"/>
      <c r="C1351" s="3">
        <v>42212</v>
      </c>
      <c r="D1351" s="1"/>
      <c r="E1351" s="4" t="s">
        <v>51</v>
      </c>
      <c r="H1351" s="4" t="s">
        <v>51</v>
      </c>
      <c r="K1351" s="6">
        <v>0.22</v>
      </c>
      <c r="L1351" s="6">
        <v>0.31</v>
      </c>
      <c r="M1351" s="6">
        <v>2.6600000000000001</v>
      </c>
      <c r="N1351" s="7">
        <v>300</v>
      </c>
      <c r="P1351" s="1">
        <v>1</v>
      </c>
      <c r="Q1351" s="2" t="s">
        <v>56</v>
      </c>
      <c r="R1351" s="4" t="s">
        <v>51</v>
      </c>
      <c r="T1351" s="7">
        <v>353</v>
      </c>
      <c r="U1351" s="8">
        <v>0.27000000000000002</v>
      </c>
      <c r="W1351" s="7">
        <f>IF(R1351="","",(T1351*(1-U1351)*(1+AE1351))+V1351)</f>
        <v>334.99700000000001</v>
      </c>
      <c r="Z1351" s="9" t="str">
        <f>IF(S1351="","",(X1351*(1-Y1351)*(1+AE1351)))</f>
        <v/>
      </c>
      <c r="AA1351" s="64">
        <f>IF(Eingabe!G1351="x",libCalc!A1351,IF(Eingabe!H1351="x",libCalc!B1351,IF(Eingabe!I1351="x",libCalc!C1351,"")))</f>
        <v>0.068199999999999997</v>
      </c>
      <c r="AB1351" s="5">
        <f>IF(AA1351="","",AA1351*M1351)</f>
        <v>0.18141199999999999</v>
      </c>
      <c r="AC1351" s="10">
        <f>IF(AA1351="","",N1351*1000/(AA1351*1000000))</f>
        <v>4.3988269794721404</v>
      </c>
      <c r="AD1351" s="11">
        <f>IF(AB1351="","",MAX(Z1351,W1351)/AB1351)</f>
        <v>1846.6088241130687</v>
      </c>
      <c r="AE1351" s="8">
        <f ca="1">IF(N1351="","",IF(LOOKUP(YEAR(C1351),Teuerung!$A$4:$A$29,Teuerung!$D$4:$D$29)="",0,LOOKUP(YEAR(C1351),Teuerung!$A$4:$A$29,Teuerung!$D$4:$D$29)))</f>
        <v>0.29999999999999999</v>
      </c>
      <c r="AF1351" s="7">
        <f t="shared" ca="1" si="27"/>
        <v>334.99700000000001</v>
      </c>
      <c r="AG1351" s="2"/>
      <c r="AH1351" s="1"/>
      <c r="AI1351" s="1"/>
    </row>
    <row r="1352">
      <c r="A1352" s="2"/>
      <c r="B1352" s="2"/>
      <c r="C1352" s="3">
        <v>42212</v>
      </c>
      <c r="D1352" s="1"/>
      <c r="E1352" s="4" t="s">
        <v>51</v>
      </c>
      <c r="H1352" s="4" t="s">
        <v>51</v>
      </c>
      <c r="K1352" s="6">
        <v>0.22</v>
      </c>
      <c r="L1352" s="6">
        <v>0.33000000000000002</v>
      </c>
      <c r="M1352" s="6">
        <v>2.6600000000000001</v>
      </c>
      <c r="N1352" s="7">
        <v>300</v>
      </c>
      <c r="P1352" s="1">
        <v>7</v>
      </c>
      <c r="Q1352" s="2" t="s">
        <v>56</v>
      </c>
      <c r="R1352" s="4" t="s">
        <v>51</v>
      </c>
      <c r="T1352" s="7">
        <v>359</v>
      </c>
      <c r="U1352" s="8">
        <v>0.27000000000000002</v>
      </c>
      <c r="W1352" s="7">
        <f>IF(R1352="","",(T1352*(1-U1352)*(1+AE1352))+V1352)</f>
        <v>340.69100000000003</v>
      </c>
      <c r="Z1352" s="9" t="str">
        <f>IF(S1352="","",(X1352*(1-Y1352)*(1+AE1352)))</f>
        <v/>
      </c>
      <c r="AA1352" s="64">
        <f>IF(Eingabe!G1352="x",libCalc!A1352,IF(Eingabe!H1352="x",libCalc!B1352,IF(Eingabe!I1352="x",libCalc!C1352,"")))</f>
        <v>0.072599999999999998</v>
      </c>
      <c r="AB1352" s="5">
        <f>IF(AA1352="","",AA1352*M1352)</f>
        <v>0.19311600000000001</v>
      </c>
      <c r="AC1352" s="10">
        <f>IF(AA1352="","",N1352*1000/(AA1352*1000000))</f>
        <v>4.1322314049586772</v>
      </c>
      <c r="AD1352" s="11">
        <f>IF(AB1352="","",MAX(Z1352,W1352)/AB1352)</f>
        <v>1764.1780070009736</v>
      </c>
      <c r="AE1352" s="8">
        <f ca="1">IF(N1352="","",IF(LOOKUP(YEAR(C1352),Teuerung!$A$4:$A$29,Teuerung!$D$4:$D$29)="",0,LOOKUP(YEAR(C1352),Teuerung!$A$4:$A$29,Teuerung!$D$4:$D$29)))</f>
        <v>0.29999999999999999</v>
      </c>
      <c r="AF1352" s="7">
        <f t="shared" ca="1" si="27"/>
        <v>2384.8370000000004</v>
      </c>
      <c r="AG1352" s="2"/>
      <c r="AH1352" s="1"/>
      <c r="AI1352" s="1"/>
    </row>
    <row r="1353">
      <c r="A1353" s="2"/>
      <c r="B1353" s="2"/>
      <c r="C1353" s="3">
        <v>42212</v>
      </c>
      <c r="D1353" s="1"/>
      <c r="E1353" s="4" t="s">
        <v>51</v>
      </c>
      <c r="H1353" s="4" t="s">
        <v>51</v>
      </c>
      <c r="K1353" s="6">
        <v>0.22</v>
      </c>
      <c r="L1353" s="6">
        <v>0.23000000000000001</v>
      </c>
      <c r="M1353" s="6">
        <v>2.6600000000000001</v>
      </c>
      <c r="N1353" s="7">
        <v>300</v>
      </c>
      <c r="P1353" s="1">
        <v>1</v>
      </c>
      <c r="Q1353" s="2" t="s">
        <v>56</v>
      </c>
      <c r="R1353" s="4" t="s">
        <v>51</v>
      </c>
      <c r="T1353" s="7">
        <v>336</v>
      </c>
      <c r="U1353" s="8">
        <v>0.27000000000000002</v>
      </c>
      <c r="W1353" s="7">
        <f>IF(R1353="","",(T1353*(1-U1353)*(1+AE1353))+V1353)</f>
        <v>318.86400000000003</v>
      </c>
      <c r="Z1353" s="9" t="str">
        <f>IF(S1353="","",(X1353*(1-Y1353)*(1+AE1353)))</f>
        <v/>
      </c>
      <c r="AA1353" s="64">
        <f>IF(Eingabe!G1353="x",libCalc!A1353,IF(Eingabe!H1353="x",libCalc!B1353,IF(Eingabe!I1353="x",libCalc!C1353,"")))</f>
        <v>0.050599999999999999</v>
      </c>
      <c r="AB1353" s="5">
        <f>IF(AA1353="","",AA1353*M1353)</f>
        <v>0.13459599999999999</v>
      </c>
      <c r="AC1353" s="10">
        <f>IF(AA1353="","",N1353*1000/(AA1353*1000000))</f>
        <v>5.9288537549407119</v>
      </c>
      <c r="AD1353" s="11">
        <f>IF(AB1353="","",MAX(Z1353,W1353)/AB1353)</f>
        <v>2369.0451425005203</v>
      </c>
      <c r="AE1353" s="8">
        <f ca="1">IF(N1353="","",IF(LOOKUP(YEAR(C1353),Teuerung!$A$4:$A$29,Teuerung!$D$4:$D$29)="",0,LOOKUP(YEAR(C1353),Teuerung!$A$4:$A$29,Teuerung!$D$4:$D$29)))</f>
        <v>0.29999999999999999</v>
      </c>
      <c r="AF1353" s="7">
        <f t="shared" ca="1" si="27"/>
        <v>318.86400000000003</v>
      </c>
      <c r="AG1353" s="2"/>
      <c r="AH1353" s="1"/>
      <c r="AI1353" s="1"/>
    </row>
    <row r="1354">
      <c r="A1354" s="2"/>
      <c r="B1354" s="2"/>
      <c r="C1354" s="3">
        <v>42212</v>
      </c>
      <c r="D1354" s="1"/>
      <c r="E1354" s="4" t="s">
        <v>51</v>
      </c>
      <c r="H1354" s="4" t="s">
        <v>51</v>
      </c>
      <c r="K1354" s="6">
        <v>0.22</v>
      </c>
      <c r="L1354" s="6">
        <v>0.34000000000000002</v>
      </c>
      <c r="M1354" s="6">
        <v>2.6600000000000001</v>
      </c>
      <c r="N1354" s="7">
        <v>300</v>
      </c>
      <c r="P1354" s="1">
        <v>1</v>
      </c>
      <c r="Q1354" s="2" t="s">
        <v>56</v>
      </c>
      <c r="R1354" s="4" t="s">
        <v>51</v>
      </c>
      <c r="T1354" s="7">
        <v>366</v>
      </c>
      <c r="U1354" s="8">
        <v>0.27000000000000002</v>
      </c>
      <c r="W1354" s="7">
        <f>IF(R1354="","",(T1354*(1-U1354)*(1+AE1354))+V1354)</f>
        <v>347.334</v>
      </c>
      <c r="Z1354" s="9" t="str">
        <f>IF(S1354="","",(X1354*(1-Y1354)*(1+AE1354)))</f>
        <v/>
      </c>
      <c r="AA1354" s="64">
        <f>IF(Eingabe!G1354="x",libCalc!A1354,IF(Eingabe!H1354="x",libCalc!B1354,IF(Eingabe!I1354="x",libCalc!C1354,"")))</f>
        <v>0.074800000000000005</v>
      </c>
      <c r="AB1354" s="5">
        <f>IF(AA1354="","",AA1354*M1354)</f>
        <v>0.19896800000000003</v>
      </c>
      <c r="AC1354" s="10">
        <f>IF(AA1354="","",N1354*1000/(AA1354*1000000))</f>
        <v>4.0106951871657754</v>
      </c>
      <c r="AD1354" s="11">
        <f>IF(AB1354="","",MAX(Z1354,W1354)/AB1354)</f>
        <v>1745.6776969160867</v>
      </c>
      <c r="AE1354" s="8">
        <f ca="1">IF(N1354="","",IF(LOOKUP(YEAR(C1354),Teuerung!$A$4:$A$29,Teuerung!$D$4:$D$29)="",0,LOOKUP(YEAR(C1354),Teuerung!$A$4:$A$29,Teuerung!$D$4:$D$29)))</f>
        <v>0.29999999999999999</v>
      </c>
      <c r="AF1354" s="7">
        <f t="shared" ca="1" si="27"/>
        <v>347.334</v>
      </c>
      <c r="AG1354" s="2"/>
      <c r="AH1354" s="1"/>
      <c r="AI1354" s="1"/>
    </row>
    <row r="1355">
      <c r="A1355" s="2"/>
      <c r="B1355" s="2"/>
      <c r="C1355" s="3">
        <v>42212</v>
      </c>
      <c r="D1355" s="1"/>
      <c r="E1355" s="4" t="s">
        <v>51</v>
      </c>
      <c r="H1355" s="4" t="s">
        <v>51</v>
      </c>
      <c r="K1355" s="6">
        <v>0.22</v>
      </c>
      <c r="L1355" s="6">
        <v>0.23999999999999999</v>
      </c>
      <c r="M1355" s="6">
        <v>2.6600000000000001</v>
      </c>
      <c r="N1355" s="7">
        <v>300</v>
      </c>
      <c r="P1355" s="1">
        <v>5</v>
      </c>
      <c r="Q1355" s="2" t="s">
        <v>56</v>
      </c>
      <c r="R1355" s="4" t="s">
        <v>51</v>
      </c>
      <c r="T1355" s="7">
        <v>338</v>
      </c>
      <c r="U1355" s="8">
        <v>0.27000000000000002</v>
      </c>
      <c r="W1355" s="7">
        <f>IF(R1355="","",(T1355*(1-U1355)*(1+AE1355))+V1355)</f>
        <v>320.762</v>
      </c>
      <c r="Z1355" s="9" t="str">
        <f>IF(S1355="","",(X1355*(1-Y1355)*(1+AE1355)))</f>
        <v/>
      </c>
      <c r="AA1355" s="64">
        <f>IF(Eingabe!G1355="x",libCalc!A1355,IF(Eingabe!H1355="x",libCalc!B1355,IF(Eingabe!I1355="x",libCalc!C1355,"")))</f>
        <v>0.0528</v>
      </c>
      <c r="AB1355" s="5">
        <f>IF(AA1355="","",AA1355*M1355)</f>
        <v>0.14044800000000002</v>
      </c>
      <c r="AC1355" s="10">
        <f>IF(AA1355="","",N1355*1000/(AA1355*1000000))</f>
        <v>5.6818181818181817</v>
      </c>
      <c r="AD1355" s="11">
        <f>IF(AB1355="","",MAX(Z1355,W1355)/AB1355)</f>
        <v>2283.8488266119844</v>
      </c>
      <c r="AE1355" s="8">
        <f ca="1">IF(N1355="","",IF(LOOKUP(YEAR(C1355),Teuerung!$A$4:$A$29,Teuerung!$D$4:$D$29)="",0,LOOKUP(YEAR(C1355),Teuerung!$A$4:$A$29,Teuerung!$D$4:$D$29)))</f>
        <v>0.29999999999999999</v>
      </c>
      <c r="AF1355" s="7">
        <f t="shared" ca="1" si="27"/>
        <v>1603.8099999999999</v>
      </c>
      <c r="AG1355" s="2"/>
      <c r="AH1355" s="1"/>
      <c r="AI1355" s="1"/>
    </row>
    <row r="1356">
      <c r="A1356" s="2"/>
      <c r="B1356" s="2"/>
      <c r="C1356" s="3">
        <v>42212</v>
      </c>
      <c r="D1356" s="1"/>
      <c r="E1356" s="4" t="s">
        <v>51</v>
      </c>
      <c r="H1356" s="4" t="s">
        <v>51</v>
      </c>
      <c r="K1356" s="6">
        <v>0.22</v>
      </c>
      <c r="L1356" s="6">
        <v>0.23999999999999999</v>
      </c>
      <c r="M1356" s="6">
        <v>2.6600000000000001</v>
      </c>
      <c r="N1356" s="7">
        <v>200</v>
      </c>
      <c r="P1356" s="1">
        <v>5</v>
      </c>
      <c r="Q1356" s="2" t="s">
        <v>56</v>
      </c>
      <c r="R1356" s="4" t="s">
        <v>51</v>
      </c>
      <c r="T1356" s="7">
        <v>338</v>
      </c>
      <c r="U1356" s="8">
        <v>0.27000000000000002</v>
      </c>
      <c r="W1356" s="7">
        <f>IF(R1356="","",(T1356*(1-U1356)*(1+AE1356))+V1356)</f>
        <v>320.762</v>
      </c>
      <c r="Z1356" s="9" t="str">
        <f>IF(S1356="","",(X1356*(1-Y1356)*(1+AE1356)))</f>
        <v/>
      </c>
      <c r="AA1356" s="64">
        <f>IF(Eingabe!G1356="x",libCalc!A1356,IF(Eingabe!H1356="x",libCalc!B1356,IF(Eingabe!I1356="x",libCalc!C1356,"")))</f>
        <v>0.0528</v>
      </c>
      <c r="AB1356" s="5">
        <f>IF(AA1356="","",AA1356*M1356)</f>
        <v>0.14044800000000002</v>
      </c>
      <c r="AC1356" s="10">
        <f>IF(AA1356="","",N1356*1000/(AA1356*1000000))</f>
        <v>3.7878787878787881</v>
      </c>
      <c r="AD1356" s="11">
        <f>IF(AB1356="","",MAX(Z1356,W1356)/AB1356)</f>
        <v>2283.8488266119844</v>
      </c>
      <c r="AE1356" s="8">
        <f ca="1">IF(N1356="","",IF(LOOKUP(YEAR(C1356),Teuerung!$A$4:$A$29,Teuerung!$D$4:$D$29)="",0,LOOKUP(YEAR(C1356),Teuerung!$A$4:$A$29,Teuerung!$D$4:$D$29)))</f>
        <v>0.29999999999999999</v>
      </c>
      <c r="AF1356" s="7">
        <f t="shared" ca="1" si="27"/>
        <v>1603.8099999999999</v>
      </c>
      <c r="AG1356" s="2"/>
      <c r="AH1356" s="1"/>
      <c r="AI1356" s="1"/>
    </row>
    <row r="1357">
      <c r="A1357" s="2"/>
      <c r="B1357" s="2"/>
      <c r="C1357" s="3">
        <v>42212</v>
      </c>
      <c r="D1357" s="1"/>
      <c r="E1357" s="4" t="s">
        <v>51</v>
      </c>
      <c r="H1357" s="4" t="s">
        <v>51</v>
      </c>
      <c r="K1357" s="6">
        <v>0.22</v>
      </c>
      <c r="L1357" s="6">
        <v>0.33000000000000002</v>
      </c>
      <c r="M1357" s="6">
        <v>2.6600000000000001</v>
      </c>
      <c r="N1357" s="7">
        <v>200</v>
      </c>
      <c r="P1357" s="1">
        <v>1</v>
      </c>
      <c r="Q1357" s="2" t="s">
        <v>56</v>
      </c>
      <c r="R1357" s="4" t="s">
        <v>51</v>
      </c>
      <c r="T1357" s="7">
        <v>359</v>
      </c>
      <c r="U1357" s="8">
        <v>0.27000000000000002</v>
      </c>
      <c r="W1357" s="7">
        <f>IF(R1357="","",(T1357*(1-U1357)*(1+AE1357))+V1357)</f>
        <v>340.69100000000003</v>
      </c>
      <c r="Z1357" s="9" t="str">
        <f>IF(S1357="","",(X1357*(1-Y1357)*(1+AE1357)))</f>
        <v/>
      </c>
      <c r="AA1357" s="64">
        <f>IF(Eingabe!G1357="x",libCalc!A1357,IF(Eingabe!H1357="x",libCalc!B1357,IF(Eingabe!I1357="x",libCalc!C1357,"")))</f>
        <v>0.072599999999999998</v>
      </c>
      <c r="AB1357" s="5">
        <f>IF(AA1357="","",AA1357*M1357)</f>
        <v>0.19311600000000001</v>
      </c>
      <c r="AC1357" s="10">
        <f>IF(AA1357="","",N1357*1000/(AA1357*1000000))</f>
        <v>2.7548209366391183</v>
      </c>
      <c r="AD1357" s="11">
        <f>IF(AB1357="","",MAX(Z1357,W1357)/AB1357)</f>
        <v>1764.1780070009736</v>
      </c>
      <c r="AE1357" s="8">
        <f ca="1">IF(N1357="","",IF(LOOKUP(YEAR(C1357),Teuerung!$A$4:$A$29,Teuerung!$D$4:$D$29)="",0,LOOKUP(YEAR(C1357),Teuerung!$A$4:$A$29,Teuerung!$D$4:$D$29)))</f>
        <v>0.29999999999999999</v>
      </c>
      <c r="AF1357" s="7">
        <f t="shared" ca="1" si="27"/>
        <v>340.69100000000003</v>
      </c>
      <c r="AG1357" s="2"/>
      <c r="AH1357" s="1"/>
      <c r="AI1357" s="1"/>
    </row>
    <row r="1358">
      <c r="A1358" s="2"/>
      <c r="B1358" s="2"/>
      <c r="C1358" s="3">
        <v>42212</v>
      </c>
      <c r="D1358" s="1"/>
      <c r="E1358" s="4" t="s">
        <v>51</v>
      </c>
      <c r="H1358" s="4" t="s">
        <v>51</v>
      </c>
      <c r="K1358" s="6">
        <v>0.22</v>
      </c>
      <c r="L1358" s="6">
        <v>0.23000000000000001</v>
      </c>
      <c r="M1358" s="6">
        <v>2.6600000000000001</v>
      </c>
      <c r="N1358" s="7">
        <v>200</v>
      </c>
      <c r="P1358" s="1">
        <v>1</v>
      </c>
      <c r="Q1358" s="2" t="s">
        <v>56</v>
      </c>
      <c r="R1358" s="4" t="s">
        <v>51</v>
      </c>
      <c r="T1358" s="7">
        <v>336</v>
      </c>
      <c r="U1358" s="8">
        <v>0.27000000000000002</v>
      </c>
      <c r="W1358" s="7">
        <f>IF(R1358="","",(T1358*(1-U1358)*(1+AE1358))+V1358)</f>
        <v>318.86400000000003</v>
      </c>
      <c r="Z1358" s="9" t="str">
        <f>IF(S1358="","",(X1358*(1-Y1358)*(1+AE1358)))</f>
        <v/>
      </c>
      <c r="AA1358" s="64">
        <f>IF(Eingabe!G1358="x",libCalc!A1358,IF(Eingabe!H1358="x",libCalc!B1358,IF(Eingabe!I1358="x",libCalc!C1358,"")))</f>
        <v>0.050599999999999999</v>
      </c>
      <c r="AB1358" s="5">
        <f>IF(AA1358="","",AA1358*M1358)</f>
        <v>0.13459599999999999</v>
      </c>
      <c r="AC1358" s="10">
        <f>IF(AA1358="","",N1358*1000/(AA1358*1000000))</f>
        <v>3.9525691699604741</v>
      </c>
      <c r="AD1358" s="11">
        <f>IF(AB1358="","",MAX(Z1358,W1358)/AB1358)</f>
        <v>2369.0451425005203</v>
      </c>
      <c r="AE1358" s="8">
        <f ca="1">IF(N1358="","",IF(LOOKUP(YEAR(C1358),Teuerung!$A$4:$A$29,Teuerung!$D$4:$D$29)="",0,LOOKUP(YEAR(C1358),Teuerung!$A$4:$A$29,Teuerung!$D$4:$D$29)))</f>
        <v>0.29999999999999999</v>
      </c>
      <c r="AF1358" s="7">
        <f t="shared" ca="1" si="27"/>
        <v>318.86400000000003</v>
      </c>
      <c r="AG1358" s="2"/>
      <c r="AH1358" s="1"/>
      <c r="AI1358" s="1"/>
    </row>
    <row r="1359">
      <c r="A1359" s="2"/>
      <c r="B1359" s="2"/>
      <c r="C1359" s="3">
        <v>42212</v>
      </c>
      <c r="D1359" s="1"/>
      <c r="E1359" s="4" t="s">
        <v>51</v>
      </c>
      <c r="H1359" s="4" t="s">
        <v>51</v>
      </c>
      <c r="K1359" s="6">
        <v>0.22</v>
      </c>
      <c r="L1359" s="6">
        <v>0.33000000000000002</v>
      </c>
      <c r="M1359" s="6">
        <v>2.6600000000000001</v>
      </c>
      <c r="N1359" s="7">
        <v>200</v>
      </c>
      <c r="P1359" s="1">
        <v>4</v>
      </c>
      <c r="Q1359" s="2" t="s">
        <v>56</v>
      </c>
      <c r="R1359" s="4" t="s">
        <v>51</v>
      </c>
      <c r="T1359" s="7">
        <v>359</v>
      </c>
      <c r="U1359" s="8">
        <v>0.27000000000000002</v>
      </c>
      <c r="W1359" s="7">
        <f>IF(R1359="","",(T1359*(1-U1359)*(1+AE1359))+V1359)</f>
        <v>340.69100000000003</v>
      </c>
      <c r="Z1359" s="9" t="str">
        <f>IF(S1359="","",(X1359*(1-Y1359)*(1+AE1359)))</f>
        <v/>
      </c>
      <c r="AA1359" s="64">
        <f>IF(Eingabe!G1359="x",libCalc!A1359,IF(Eingabe!H1359="x",libCalc!B1359,IF(Eingabe!I1359="x",libCalc!C1359,"")))</f>
        <v>0.072599999999999998</v>
      </c>
      <c r="AB1359" s="5">
        <f>IF(AA1359="","",AA1359*M1359)</f>
        <v>0.19311600000000001</v>
      </c>
      <c r="AC1359" s="10">
        <f>IF(AA1359="","",N1359*1000/(AA1359*1000000))</f>
        <v>2.7548209366391183</v>
      </c>
      <c r="AD1359" s="11">
        <f>IF(AB1359="","",MAX(Z1359,W1359)/AB1359)</f>
        <v>1764.1780070009736</v>
      </c>
      <c r="AE1359" s="8">
        <f ca="1">IF(N1359="","",IF(LOOKUP(YEAR(C1359),Teuerung!$A$4:$A$29,Teuerung!$D$4:$D$29)="",0,LOOKUP(YEAR(C1359),Teuerung!$A$4:$A$29,Teuerung!$D$4:$D$29)))</f>
        <v>0.29999999999999999</v>
      </c>
      <c r="AF1359" s="7">
        <f t="shared" ca="1" si="27"/>
        <v>1362.7640000000001</v>
      </c>
      <c r="AG1359" s="2"/>
      <c r="AH1359" s="1"/>
      <c r="AI1359" s="1"/>
    </row>
    <row r="1360">
      <c r="A1360" s="2"/>
      <c r="B1360" s="2"/>
      <c r="C1360" s="3">
        <v>42212</v>
      </c>
      <c r="D1360" s="1"/>
      <c r="E1360" s="4" t="s">
        <v>51</v>
      </c>
      <c r="H1360" s="4" t="s">
        <v>51</v>
      </c>
      <c r="K1360" s="6">
        <v>0.22</v>
      </c>
      <c r="L1360" s="6">
        <v>0.23999999999999999</v>
      </c>
      <c r="M1360" s="6">
        <v>2.6600000000000001</v>
      </c>
      <c r="N1360" s="7">
        <v>200</v>
      </c>
      <c r="P1360" s="1">
        <v>6</v>
      </c>
      <c r="Q1360" s="2" t="s">
        <v>56</v>
      </c>
      <c r="R1360" s="4" t="s">
        <v>51</v>
      </c>
      <c r="T1360" s="7">
        <v>338</v>
      </c>
      <c r="U1360" s="8">
        <v>0.27000000000000002</v>
      </c>
      <c r="W1360" s="7">
        <f>IF(R1360="","",(T1360*(1-U1360)*(1+AE1360))+V1360)</f>
        <v>320.762</v>
      </c>
      <c r="Z1360" s="9" t="str">
        <f>IF(S1360="","",(X1360*(1-Y1360)*(1+AE1360)))</f>
        <v/>
      </c>
      <c r="AA1360" s="64">
        <f>IF(Eingabe!G1360="x",libCalc!A1360,IF(Eingabe!H1360="x",libCalc!B1360,IF(Eingabe!I1360="x",libCalc!C1360,"")))</f>
        <v>0.0528</v>
      </c>
      <c r="AB1360" s="5">
        <f>IF(AA1360="","",AA1360*M1360)</f>
        <v>0.14044800000000002</v>
      </c>
      <c r="AC1360" s="10">
        <f>IF(AA1360="","",N1360*1000/(AA1360*1000000))</f>
        <v>3.7878787878787881</v>
      </c>
      <c r="AD1360" s="11">
        <f>IF(AB1360="","",MAX(Z1360,W1360)/AB1360)</f>
        <v>2283.8488266119844</v>
      </c>
      <c r="AE1360" s="8">
        <f ca="1">IF(N1360="","",IF(LOOKUP(YEAR(C1360),Teuerung!$A$4:$A$29,Teuerung!$D$4:$D$29)="",0,LOOKUP(YEAR(C1360),Teuerung!$A$4:$A$29,Teuerung!$D$4:$D$29)))</f>
        <v>0.29999999999999999</v>
      </c>
      <c r="AF1360" s="7">
        <f t="shared" ca="1" si="27"/>
        <v>1924.5720000000001</v>
      </c>
      <c r="AG1360" s="2"/>
      <c r="AH1360" s="1"/>
      <c r="AI1360" s="1"/>
    </row>
    <row r="1361">
      <c r="A1361" s="2"/>
      <c r="B1361" s="2"/>
      <c r="C1361" s="3">
        <v>42212</v>
      </c>
      <c r="D1361" s="1"/>
      <c r="E1361" s="4" t="s">
        <v>51</v>
      </c>
      <c r="H1361" s="4" t="s">
        <v>51</v>
      </c>
      <c r="K1361" s="6">
        <v>0.22</v>
      </c>
      <c r="L1361" s="6">
        <v>0.33000000000000002</v>
      </c>
      <c r="M1361" s="6">
        <v>2.6600000000000001</v>
      </c>
      <c r="N1361" s="7">
        <v>200</v>
      </c>
      <c r="P1361" s="1">
        <v>1</v>
      </c>
      <c r="Q1361" s="2" t="s">
        <v>56</v>
      </c>
      <c r="R1361" s="4" t="s">
        <v>51</v>
      </c>
      <c r="T1361" s="7">
        <v>359</v>
      </c>
      <c r="U1361" s="8">
        <v>0.27000000000000002</v>
      </c>
      <c r="W1361" s="7">
        <f>IF(R1361="","",(T1361*(1-U1361)*(1+AE1361))+V1361)</f>
        <v>340.69100000000003</v>
      </c>
      <c r="Z1361" s="9" t="str">
        <f>IF(S1361="","",(X1361*(1-Y1361)*(1+AE1361)))</f>
        <v/>
      </c>
      <c r="AA1361" s="64">
        <f>IF(Eingabe!G1361="x",libCalc!A1361,IF(Eingabe!H1361="x",libCalc!B1361,IF(Eingabe!I1361="x",libCalc!C1361,"")))</f>
        <v>0.072599999999999998</v>
      </c>
      <c r="AB1361" s="5">
        <f>IF(AA1361="","",AA1361*M1361)</f>
        <v>0.19311600000000001</v>
      </c>
      <c r="AC1361" s="10">
        <f>IF(AA1361="","",N1361*1000/(AA1361*1000000))</f>
        <v>2.7548209366391183</v>
      </c>
      <c r="AD1361" s="11">
        <f>IF(AB1361="","",MAX(Z1361,W1361)/AB1361)</f>
        <v>1764.1780070009736</v>
      </c>
      <c r="AE1361" s="8">
        <f ca="1">IF(N1361="","",IF(LOOKUP(YEAR(C1361),Teuerung!$A$4:$A$29,Teuerung!$D$4:$D$29)="",0,LOOKUP(YEAR(C1361),Teuerung!$A$4:$A$29,Teuerung!$D$4:$D$29)))</f>
        <v>0.29999999999999999</v>
      </c>
      <c r="AF1361" s="7">
        <f t="shared" ca="1" si="27"/>
        <v>340.69100000000003</v>
      </c>
      <c r="AG1361" s="2"/>
      <c r="AH1361" s="1"/>
      <c r="AI1361" s="1"/>
    </row>
    <row r="1362">
      <c r="A1362" s="2"/>
      <c r="B1362" s="2"/>
      <c r="C1362" s="3">
        <v>42212</v>
      </c>
      <c r="D1362" s="1"/>
      <c r="E1362" s="4" t="s">
        <v>51</v>
      </c>
      <c r="H1362" s="4" t="s">
        <v>51</v>
      </c>
      <c r="K1362" s="6">
        <v>0.22</v>
      </c>
      <c r="L1362" s="6">
        <v>0.23999999999999999</v>
      </c>
      <c r="M1362" s="6">
        <v>2.6600000000000001</v>
      </c>
      <c r="N1362" s="7">
        <v>100</v>
      </c>
      <c r="P1362" s="1">
        <v>5</v>
      </c>
      <c r="Q1362" s="2" t="s">
        <v>56</v>
      </c>
      <c r="R1362" s="4" t="s">
        <v>51</v>
      </c>
      <c r="T1362" s="7">
        <v>338</v>
      </c>
      <c r="U1362" s="8">
        <v>0.27000000000000002</v>
      </c>
      <c r="W1362" s="7">
        <f>IF(R1362="","",(T1362*(1-U1362)*(1+AE1362))+V1362)</f>
        <v>320.762</v>
      </c>
      <c r="Z1362" s="9" t="str">
        <f>IF(S1362="","",(X1362*(1-Y1362)*(1+AE1362)))</f>
        <v/>
      </c>
      <c r="AA1362" s="64">
        <f>IF(Eingabe!G1362="x",libCalc!A1362,IF(Eingabe!H1362="x",libCalc!B1362,IF(Eingabe!I1362="x",libCalc!C1362,"")))</f>
        <v>0.0528</v>
      </c>
      <c r="AB1362" s="5">
        <f>IF(AA1362="","",AA1362*M1362)</f>
        <v>0.14044800000000002</v>
      </c>
      <c r="AC1362" s="10">
        <f>IF(AA1362="","",N1362*1000/(AA1362*1000000))</f>
        <v>1.893939393939394</v>
      </c>
      <c r="AD1362" s="11">
        <f>IF(AB1362="","",MAX(Z1362,W1362)/AB1362)</f>
        <v>2283.8488266119844</v>
      </c>
      <c r="AE1362" s="8">
        <f ca="1">IF(N1362="","",IF(LOOKUP(YEAR(C1362),Teuerung!$A$4:$A$29,Teuerung!$D$4:$D$29)="",0,LOOKUP(YEAR(C1362),Teuerung!$A$4:$A$29,Teuerung!$D$4:$D$29)))</f>
        <v>0.29999999999999999</v>
      </c>
      <c r="AF1362" s="7">
        <f t="shared" ca="1" si="27"/>
        <v>1603.8099999999999</v>
      </c>
      <c r="AG1362" s="2"/>
      <c r="AH1362" s="1"/>
      <c r="AI1362" s="1"/>
    </row>
    <row r="1363">
      <c r="A1363" s="2"/>
      <c r="B1363" s="2"/>
      <c r="C1363" s="3">
        <v>42212</v>
      </c>
      <c r="D1363" s="1"/>
      <c r="E1363" s="4" t="s">
        <v>51</v>
      </c>
      <c r="H1363" s="4" t="s">
        <v>51</v>
      </c>
      <c r="K1363" s="6">
        <v>0.22</v>
      </c>
      <c r="L1363" s="6">
        <v>0.23000000000000001</v>
      </c>
      <c r="M1363" s="6">
        <v>2.6600000000000001</v>
      </c>
      <c r="N1363" s="7">
        <v>100</v>
      </c>
      <c r="P1363" s="1">
        <v>1</v>
      </c>
      <c r="Q1363" s="2" t="s">
        <v>56</v>
      </c>
      <c r="R1363" s="4" t="s">
        <v>51</v>
      </c>
      <c r="T1363" s="7">
        <v>336</v>
      </c>
      <c r="U1363" s="8">
        <v>0.27000000000000002</v>
      </c>
      <c r="W1363" s="7">
        <f>IF(R1363="","",(T1363*(1-U1363)*(1+AE1363))+V1363)</f>
        <v>318.86400000000003</v>
      </c>
      <c r="Z1363" s="9" t="str">
        <f>IF(S1363="","",(X1363*(1-Y1363)*(1+AE1363)))</f>
        <v/>
      </c>
      <c r="AA1363" s="64">
        <f>IF(Eingabe!G1363="x",libCalc!A1363,IF(Eingabe!H1363="x",libCalc!B1363,IF(Eingabe!I1363="x",libCalc!C1363,"")))</f>
        <v>0.050599999999999999</v>
      </c>
      <c r="AB1363" s="5">
        <f>IF(AA1363="","",AA1363*M1363)</f>
        <v>0.13459599999999999</v>
      </c>
      <c r="AC1363" s="10">
        <f>IF(AA1363="","",N1363*1000/(AA1363*1000000))</f>
        <v>1.9762845849802371</v>
      </c>
      <c r="AD1363" s="11">
        <f>IF(AB1363="","",MAX(Z1363,W1363)/AB1363)</f>
        <v>2369.0451425005203</v>
      </c>
      <c r="AE1363" s="8">
        <f ca="1">IF(N1363="","",IF(LOOKUP(YEAR(C1363),Teuerung!$A$4:$A$29,Teuerung!$D$4:$D$29)="",0,LOOKUP(YEAR(C1363),Teuerung!$A$4:$A$29,Teuerung!$D$4:$D$29)))</f>
        <v>0.29999999999999999</v>
      </c>
      <c r="AF1363" s="7">
        <f t="shared" ref="AF1363:AF1426" ca="1" si="28">IF(P1363="","",P1363*MAX(W1363,Z1363))</f>
        <v>318.86400000000003</v>
      </c>
      <c r="AG1363" s="2"/>
      <c r="AH1363" s="1"/>
      <c r="AI1363" s="1"/>
    </row>
    <row r="1364">
      <c r="A1364" s="2"/>
      <c r="B1364" s="2"/>
      <c r="C1364" s="3">
        <v>42212</v>
      </c>
      <c r="D1364" s="1"/>
      <c r="E1364" s="4" t="s">
        <v>51</v>
      </c>
      <c r="H1364" s="4" t="s">
        <v>51</v>
      </c>
      <c r="K1364" s="6">
        <v>0.22</v>
      </c>
      <c r="L1364" s="6">
        <v>0.33000000000000002</v>
      </c>
      <c r="M1364" s="6">
        <v>2.6600000000000001</v>
      </c>
      <c r="N1364" s="7">
        <v>100</v>
      </c>
      <c r="P1364" s="1">
        <v>4</v>
      </c>
      <c r="Q1364" s="2" t="s">
        <v>56</v>
      </c>
      <c r="R1364" s="4" t="s">
        <v>51</v>
      </c>
      <c r="T1364" s="7">
        <v>359</v>
      </c>
      <c r="U1364" s="8">
        <v>0.27000000000000002</v>
      </c>
      <c r="W1364" s="7">
        <f>IF(R1364="","",(T1364*(1-U1364)*(1+AE1364))+V1364)</f>
        <v>340.69100000000003</v>
      </c>
      <c r="Z1364" s="9" t="str">
        <f>IF(S1364="","",(X1364*(1-Y1364)*(1+AE1364)))</f>
        <v/>
      </c>
      <c r="AA1364" s="64">
        <f>IF(Eingabe!G1364="x",libCalc!A1364,IF(Eingabe!H1364="x",libCalc!B1364,IF(Eingabe!I1364="x",libCalc!C1364,"")))</f>
        <v>0.072599999999999998</v>
      </c>
      <c r="AB1364" s="5">
        <f>IF(AA1364="","",AA1364*M1364)</f>
        <v>0.19311600000000001</v>
      </c>
      <c r="AC1364" s="10">
        <f>IF(AA1364="","",N1364*1000/(AA1364*1000000))</f>
        <v>1.3774104683195592</v>
      </c>
      <c r="AD1364" s="11">
        <f>IF(AB1364="","",MAX(Z1364,W1364)/AB1364)</f>
        <v>1764.1780070009736</v>
      </c>
      <c r="AE1364" s="8">
        <f ca="1">IF(N1364="","",IF(LOOKUP(YEAR(C1364),Teuerung!$A$4:$A$29,Teuerung!$D$4:$D$29)="",0,LOOKUP(YEAR(C1364),Teuerung!$A$4:$A$29,Teuerung!$D$4:$D$29)))</f>
        <v>0.29999999999999999</v>
      </c>
      <c r="AF1364" s="7">
        <f t="shared" ca="1" si="28"/>
        <v>1362.7640000000001</v>
      </c>
      <c r="AG1364" s="2"/>
      <c r="AH1364" s="1"/>
      <c r="AI1364" s="1"/>
    </row>
    <row r="1365">
      <c r="A1365" s="2"/>
      <c r="B1365" s="2"/>
      <c r="C1365" s="3">
        <v>42212</v>
      </c>
      <c r="D1365" s="1"/>
      <c r="E1365" s="4" t="s">
        <v>51</v>
      </c>
      <c r="H1365" s="4" t="s">
        <v>51</v>
      </c>
      <c r="K1365" s="6">
        <v>0.22</v>
      </c>
      <c r="L1365" s="6">
        <v>0.23999999999999999</v>
      </c>
      <c r="M1365" s="6">
        <v>2.6600000000000001</v>
      </c>
      <c r="N1365" s="7">
        <v>100</v>
      </c>
      <c r="P1365" s="1">
        <v>6</v>
      </c>
      <c r="Q1365" s="2" t="s">
        <v>56</v>
      </c>
      <c r="R1365" s="4" t="s">
        <v>51</v>
      </c>
      <c r="T1365" s="7">
        <v>338</v>
      </c>
      <c r="U1365" s="8">
        <v>0.27000000000000002</v>
      </c>
      <c r="W1365" s="7">
        <f>IF(R1365="","",(T1365*(1-U1365)*(1+AE1365))+V1365)</f>
        <v>320.762</v>
      </c>
      <c r="Z1365" s="9" t="str">
        <f>IF(S1365="","",(X1365*(1-Y1365)*(1+AE1365)))</f>
        <v/>
      </c>
      <c r="AA1365" s="64">
        <f>IF(Eingabe!G1365="x",libCalc!A1365,IF(Eingabe!H1365="x",libCalc!B1365,IF(Eingabe!I1365="x",libCalc!C1365,"")))</f>
        <v>0.0528</v>
      </c>
      <c r="AB1365" s="5">
        <f>IF(AA1365="","",AA1365*M1365)</f>
        <v>0.14044800000000002</v>
      </c>
      <c r="AC1365" s="10">
        <f>IF(AA1365="","",N1365*1000/(AA1365*1000000))</f>
        <v>1.893939393939394</v>
      </c>
      <c r="AD1365" s="11">
        <f>IF(AB1365="","",MAX(Z1365,W1365)/AB1365)</f>
        <v>2283.8488266119844</v>
      </c>
      <c r="AE1365" s="8">
        <f ca="1">IF(N1365="","",IF(LOOKUP(YEAR(C1365),Teuerung!$A$4:$A$29,Teuerung!$D$4:$D$29)="",0,LOOKUP(YEAR(C1365),Teuerung!$A$4:$A$29,Teuerung!$D$4:$D$29)))</f>
        <v>0.29999999999999999</v>
      </c>
      <c r="AF1365" s="7">
        <f t="shared" ca="1" si="28"/>
        <v>1924.5720000000001</v>
      </c>
      <c r="AG1365" s="2"/>
      <c r="AH1365" s="1"/>
      <c r="AI1365" s="1"/>
    </row>
    <row r="1366">
      <c r="A1366" s="2"/>
      <c r="B1366" s="2"/>
      <c r="C1366" s="3">
        <v>42216</v>
      </c>
      <c r="D1366" s="1"/>
      <c r="E1366" s="4" t="s">
        <v>51</v>
      </c>
      <c r="H1366" s="4" t="s">
        <v>51</v>
      </c>
      <c r="K1366" s="6">
        <v>0.29999999999999999</v>
      </c>
      <c r="L1366" s="6">
        <v>0.29999999999999999</v>
      </c>
      <c r="M1366" s="6">
        <v>2.5</v>
      </c>
      <c r="N1366" s="7">
        <v>500</v>
      </c>
      <c r="P1366" s="1">
        <v>1</v>
      </c>
      <c r="Q1366" s="2" t="s">
        <v>54</v>
      </c>
      <c r="R1366" s="4" t="s">
        <v>51</v>
      </c>
      <c r="T1366" s="7">
        <v>354</v>
      </c>
      <c r="U1366" s="8">
        <v>0.23999999999999999</v>
      </c>
      <c r="V1366" s="6">
        <v>48.32</v>
      </c>
      <c r="W1366" s="7">
        <f>IF(R1366="","",(T1366*(1-U1366)*(1+AE1366))+V1366)</f>
        <v>398.07200000000006</v>
      </c>
      <c r="Z1366" s="9" t="str">
        <f>IF(S1366="","",(X1366*(1-Y1366)*(1+AE1366)))</f>
        <v/>
      </c>
      <c r="AA1366" s="64">
        <f>IF(Eingabe!G1366="x",libCalc!A1366,IF(Eingabe!H1366="x",libCalc!B1366,IF(Eingabe!I1366="x",libCalc!C1366,"")))</f>
        <v>0.089999999999999997</v>
      </c>
      <c r="AB1366" s="5">
        <f>IF(AA1366="","",AA1366*M1366)</f>
        <v>0.22499999999999998</v>
      </c>
      <c r="AC1366" s="10">
        <f>IF(AA1366="","",N1366*1000/(AA1366*1000000))</f>
        <v>5.5555555555555554</v>
      </c>
      <c r="AD1366" s="11">
        <f>IF(AB1366="","",MAX(Z1366,W1366)/AB1366)</f>
        <v>1769.2088888888893</v>
      </c>
      <c r="AE1366" s="8">
        <f ca="1">IF(N1366="","",IF(LOOKUP(YEAR(C1366),Teuerung!$A$4:$A$29,Teuerung!$D$4:$D$29)="",0,LOOKUP(YEAR(C1366),Teuerung!$A$4:$A$29,Teuerung!$D$4:$D$29)))</f>
        <v>0.29999999999999999</v>
      </c>
      <c r="AF1366" s="7">
        <f t="shared" ca="1" si="28"/>
        <v>398.07200000000006</v>
      </c>
      <c r="AG1366" s="2"/>
      <c r="AH1366" s="1"/>
      <c r="AI1366" s="1"/>
    </row>
    <row r="1367">
      <c r="A1367" s="2"/>
      <c r="B1367" s="2"/>
      <c r="C1367" s="3">
        <v>42216</v>
      </c>
      <c r="D1367" s="1"/>
      <c r="E1367" s="4" t="s">
        <v>51</v>
      </c>
      <c r="H1367" s="4" t="s">
        <v>51</v>
      </c>
      <c r="K1367" s="6">
        <v>0.29999999999999999</v>
      </c>
      <c r="L1367" s="6">
        <v>0.29999999999999999</v>
      </c>
      <c r="M1367" s="6">
        <v>2.5</v>
      </c>
      <c r="N1367" s="7">
        <v>1400</v>
      </c>
      <c r="P1367" s="1">
        <v>1</v>
      </c>
      <c r="Q1367" s="2" t="s">
        <v>54</v>
      </c>
      <c r="R1367" s="4" t="s">
        <v>51</v>
      </c>
      <c r="T1367" s="7">
        <v>354</v>
      </c>
      <c r="U1367" s="8">
        <v>0.23999999999999999</v>
      </c>
      <c r="V1367" s="6">
        <v>48.32</v>
      </c>
      <c r="W1367" s="7">
        <f>IF(R1367="","",(T1367*(1-U1367)*(1+AE1367))+V1367)</f>
        <v>398.07200000000006</v>
      </c>
      <c r="Z1367" s="9" t="str">
        <f>IF(S1367="","",(X1367*(1-Y1367)*(1+AE1367)))</f>
        <v/>
      </c>
      <c r="AA1367" s="64">
        <f>IF(Eingabe!G1367="x",libCalc!A1367,IF(Eingabe!H1367="x",libCalc!B1367,IF(Eingabe!I1367="x",libCalc!C1367,"")))</f>
        <v>0.089999999999999997</v>
      </c>
      <c r="AB1367" s="5">
        <f>IF(AA1367="","",AA1367*M1367)</f>
        <v>0.22499999999999998</v>
      </c>
      <c r="AC1367" s="10">
        <f>IF(AA1367="","",N1367*1000/(AA1367*1000000))</f>
        <v>15.555555555555555</v>
      </c>
      <c r="AD1367" s="11">
        <f>IF(AB1367="","",MAX(Z1367,W1367)/AB1367)</f>
        <v>1769.2088888888893</v>
      </c>
      <c r="AE1367" s="8">
        <f ca="1">IF(N1367="","",IF(LOOKUP(YEAR(C1367),Teuerung!$A$4:$A$29,Teuerung!$D$4:$D$29)="",0,LOOKUP(YEAR(C1367),Teuerung!$A$4:$A$29,Teuerung!$D$4:$D$29)))</f>
        <v>0.29999999999999999</v>
      </c>
      <c r="AF1367" s="7">
        <f t="shared" ca="1" si="28"/>
        <v>398.07200000000006</v>
      </c>
      <c r="AG1367" s="2"/>
      <c r="AH1367" s="1"/>
      <c r="AI1367" s="1"/>
    </row>
    <row r="1368">
      <c r="A1368" s="2"/>
      <c r="B1368" s="2"/>
      <c r="C1368" s="3">
        <v>42216</v>
      </c>
      <c r="D1368" s="1"/>
      <c r="E1368" s="4" t="s">
        <v>51</v>
      </c>
      <c r="H1368" s="4" t="s">
        <v>51</v>
      </c>
      <c r="K1368" s="6">
        <v>0.29999999999999999</v>
      </c>
      <c r="L1368" s="6">
        <v>0.29999999999999999</v>
      </c>
      <c r="M1368" s="6">
        <v>2.5</v>
      </c>
      <c r="N1368" s="7">
        <v>700</v>
      </c>
      <c r="P1368" s="1">
        <v>1</v>
      </c>
      <c r="Q1368" s="2" t="s">
        <v>54</v>
      </c>
      <c r="R1368" s="4" t="s">
        <v>51</v>
      </c>
      <c r="T1368" s="7">
        <v>354</v>
      </c>
      <c r="U1368" s="8">
        <v>0.23999999999999999</v>
      </c>
      <c r="V1368" s="6">
        <v>48.32</v>
      </c>
      <c r="W1368" s="7">
        <f>IF(R1368="","",(T1368*(1-U1368)*(1+AE1368))+V1368)</f>
        <v>398.07200000000006</v>
      </c>
      <c r="Z1368" s="9" t="str">
        <f>IF(S1368="","",(X1368*(1-Y1368)*(1+AE1368)))</f>
        <v/>
      </c>
      <c r="AA1368" s="64">
        <f>IF(Eingabe!G1368="x",libCalc!A1368,IF(Eingabe!H1368="x",libCalc!B1368,IF(Eingabe!I1368="x",libCalc!C1368,"")))</f>
        <v>0.089999999999999997</v>
      </c>
      <c r="AB1368" s="5">
        <f>IF(AA1368="","",AA1368*M1368)</f>
        <v>0.22499999999999998</v>
      </c>
      <c r="AC1368" s="10">
        <f>IF(AA1368="","",N1368*1000/(AA1368*1000000))</f>
        <v>7.7777777777777777</v>
      </c>
      <c r="AD1368" s="11">
        <f>IF(AB1368="","",MAX(Z1368,W1368)/AB1368)</f>
        <v>1769.2088888888893</v>
      </c>
      <c r="AE1368" s="8">
        <f ca="1">IF(N1368="","",IF(LOOKUP(YEAR(C1368),Teuerung!$A$4:$A$29,Teuerung!$D$4:$D$29)="",0,LOOKUP(YEAR(C1368),Teuerung!$A$4:$A$29,Teuerung!$D$4:$D$29)))</f>
        <v>0.29999999999999999</v>
      </c>
      <c r="AF1368" s="7">
        <f t="shared" ca="1" si="28"/>
        <v>398.07200000000006</v>
      </c>
      <c r="AG1368" s="2"/>
      <c r="AH1368" s="1"/>
      <c r="AI1368" s="1"/>
    </row>
    <row r="1369">
      <c r="A1369" s="2"/>
      <c r="B1369" s="2"/>
      <c r="C1369" s="3">
        <v>42216</v>
      </c>
      <c r="D1369" s="1"/>
      <c r="E1369" s="4" t="s">
        <v>51</v>
      </c>
      <c r="H1369" s="4" t="s">
        <v>51</v>
      </c>
      <c r="K1369" s="6">
        <v>0.29999999999999999</v>
      </c>
      <c r="L1369" s="6">
        <v>0.29999999999999999</v>
      </c>
      <c r="M1369" s="6">
        <v>2.5</v>
      </c>
      <c r="N1369" s="7">
        <v>500</v>
      </c>
      <c r="P1369" s="1">
        <v>1</v>
      </c>
      <c r="Q1369" s="2" t="s">
        <v>54</v>
      </c>
      <c r="R1369" s="4" t="s">
        <v>51</v>
      </c>
      <c r="T1369" s="7">
        <v>354</v>
      </c>
      <c r="U1369" s="8">
        <v>0.23999999999999999</v>
      </c>
      <c r="V1369" s="6">
        <v>48.32</v>
      </c>
      <c r="W1369" s="7">
        <f>IF(R1369="","",(T1369*(1-U1369)*(1+AE1369))+V1369)</f>
        <v>398.07200000000006</v>
      </c>
      <c r="Z1369" s="9" t="str">
        <f>IF(S1369="","",(X1369*(1-Y1369)*(1+AE1369)))</f>
        <v/>
      </c>
      <c r="AA1369" s="64">
        <f>IF(Eingabe!G1369="x",libCalc!A1369,IF(Eingabe!H1369="x",libCalc!B1369,IF(Eingabe!I1369="x",libCalc!C1369,"")))</f>
        <v>0.089999999999999997</v>
      </c>
      <c r="AB1369" s="5">
        <f>IF(AA1369="","",AA1369*M1369)</f>
        <v>0.22499999999999998</v>
      </c>
      <c r="AC1369" s="10">
        <f>IF(AA1369="","",N1369*1000/(AA1369*1000000))</f>
        <v>5.5555555555555554</v>
      </c>
      <c r="AD1369" s="11">
        <f>IF(AB1369="","",MAX(Z1369,W1369)/AB1369)</f>
        <v>1769.2088888888893</v>
      </c>
      <c r="AE1369" s="8">
        <f ca="1">IF(N1369="","",IF(LOOKUP(YEAR(C1369),Teuerung!$A$4:$A$29,Teuerung!$D$4:$D$29)="",0,LOOKUP(YEAR(C1369),Teuerung!$A$4:$A$29,Teuerung!$D$4:$D$29)))</f>
        <v>0.29999999999999999</v>
      </c>
      <c r="AF1369" s="7">
        <f t="shared" ca="1" si="28"/>
        <v>398.07200000000006</v>
      </c>
      <c r="AG1369" s="2"/>
      <c r="AH1369" s="1"/>
      <c r="AI1369" s="1"/>
    </row>
    <row r="1370">
      <c r="A1370" s="2"/>
      <c r="B1370" s="2"/>
      <c r="C1370" s="3">
        <v>42216</v>
      </c>
      <c r="D1370" s="1"/>
      <c r="E1370" s="4" t="s">
        <v>51</v>
      </c>
      <c r="H1370" s="4" t="s">
        <v>51</v>
      </c>
      <c r="K1370" s="6">
        <v>0.29999999999999999</v>
      </c>
      <c r="L1370" s="6">
        <v>0.29999999999999999</v>
      </c>
      <c r="M1370" s="6">
        <v>2.5</v>
      </c>
      <c r="N1370" s="7">
        <v>900</v>
      </c>
      <c r="P1370" s="1">
        <v>1</v>
      </c>
      <c r="Q1370" s="2" t="s">
        <v>54</v>
      </c>
      <c r="R1370" s="4" t="s">
        <v>51</v>
      </c>
      <c r="T1370" s="7">
        <v>354</v>
      </c>
      <c r="U1370" s="8">
        <v>0.23999999999999999</v>
      </c>
      <c r="V1370" s="6">
        <v>48.32</v>
      </c>
      <c r="W1370" s="7">
        <f>IF(R1370="","",(T1370*(1-U1370)*(1+AE1370))+V1370)</f>
        <v>398.07200000000006</v>
      </c>
      <c r="Z1370" s="9" t="str">
        <f>IF(S1370="","",(X1370*(1-Y1370)*(1+AE1370)))</f>
        <v/>
      </c>
      <c r="AA1370" s="64">
        <f>IF(Eingabe!G1370="x",libCalc!A1370,IF(Eingabe!H1370="x",libCalc!B1370,IF(Eingabe!I1370="x",libCalc!C1370,"")))</f>
        <v>0.089999999999999997</v>
      </c>
      <c r="AB1370" s="5">
        <f>IF(AA1370="","",AA1370*M1370)</f>
        <v>0.22499999999999998</v>
      </c>
      <c r="AC1370" s="10">
        <f>IF(AA1370="","",N1370*1000/(AA1370*1000000))</f>
        <v>10</v>
      </c>
      <c r="AD1370" s="11">
        <f>IF(AB1370="","",MAX(Z1370,W1370)/AB1370)</f>
        <v>1769.2088888888893</v>
      </c>
      <c r="AE1370" s="8">
        <f ca="1">IF(N1370="","",IF(LOOKUP(YEAR(C1370),Teuerung!$A$4:$A$29,Teuerung!$D$4:$D$29)="",0,LOOKUP(YEAR(C1370),Teuerung!$A$4:$A$29,Teuerung!$D$4:$D$29)))</f>
        <v>0.29999999999999999</v>
      </c>
      <c r="AF1370" s="7">
        <f t="shared" ca="1" si="28"/>
        <v>398.07200000000006</v>
      </c>
      <c r="AG1370" s="2"/>
      <c r="AH1370" s="1"/>
      <c r="AI1370" s="1"/>
    </row>
    <row r="1371">
      <c r="A1371" s="2"/>
      <c r="B1371" s="2"/>
      <c r="C1371" s="3">
        <v>42216</v>
      </c>
      <c r="D1371" s="1"/>
      <c r="E1371" s="4" t="s">
        <v>51</v>
      </c>
      <c r="H1371" s="4" t="s">
        <v>51</v>
      </c>
      <c r="K1371" s="6">
        <v>0.29999999999999999</v>
      </c>
      <c r="L1371" s="6">
        <v>0.29999999999999999</v>
      </c>
      <c r="M1371" s="6">
        <v>2.5</v>
      </c>
      <c r="N1371" s="7">
        <v>300</v>
      </c>
      <c r="P1371" s="1">
        <v>1</v>
      </c>
      <c r="Q1371" s="2" t="s">
        <v>54</v>
      </c>
      <c r="R1371" s="4" t="s">
        <v>51</v>
      </c>
      <c r="T1371" s="7">
        <v>354</v>
      </c>
      <c r="U1371" s="8">
        <v>0.23999999999999999</v>
      </c>
      <c r="V1371" s="6">
        <v>48.32</v>
      </c>
      <c r="W1371" s="7">
        <f>IF(R1371="","",(T1371*(1-U1371)*(1+AE1371))+V1371)</f>
        <v>398.07200000000006</v>
      </c>
      <c r="Z1371" s="9" t="str">
        <f>IF(S1371="","",(X1371*(1-Y1371)*(1+AE1371)))</f>
        <v/>
      </c>
      <c r="AA1371" s="64">
        <f>IF(Eingabe!G1371="x",libCalc!A1371,IF(Eingabe!H1371="x",libCalc!B1371,IF(Eingabe!I1371="x",libCalc!C1371,"")))</f>
        <v>0.089999999999999997</v>
      </c>
      <c r="AB1371" s="5">
        <f>IF(AA1371="","",AA1371*M1371)</f>
        <v>0.22499999999999998</v>
      </c>
      <c r="AC1371" s="10">
        <f>IF(AA1371="","",N1371*1000/(AA1371*1000000))</f>
        <v>3.3333333333333335</v>
      </c>
      <c r="AD1371" s="11">
        <f>IF(AB1371="","",MAX(Z1371,W1371)/AB1371)</f>
        <v>1769.2088888888893</v>
      </c>
      <c r="AE1371" s="8">
        <f ca="1">IF(N1371="","",IF(LOOKUP(YEAR(C1371),Teuerung!$A$4:$A$29,Teuerung!$D$4:$D$29)="",0,LOOKUP(YEAR(C1371),Teuerung!$A$4:$A$29,Teuerung!$D$4:$D$29)))</f>
        <v>0.29999999999999999</v>
      </c>
      <c r="AF1371" s="7">
        <f t="shared" ca="1" si="28"/>
        <v>398.07200000000006</v>
      </c>
      <c r="AG1371" s="2"/>
      <c r="AH1371" s="1"/>
      <c r="AI1371" s="1"/>
    </row>
    <row r="1372">
      <c r="A1372" s="2"/>
      <c r="B1372" s="2"/>
      <c r="C1372" s="3">
        <v>42216</v>
      </c>
      <c r="D1372" s="1"/>
      <c r="E1372" s="4" t="s">
        <v>51</v>
      </c>
      <c r="H1372" s="4" t="s">
        <v>51</v>
      </c>
      <c r="K1372" s="6">
        <v>0.29999999999999999</v>
      </c>
      <c r="L1372" s="6">
        <v>0.29999999999999999</v>
      </c>
      <c r="M1372" s="6">
        <v>2.5</v>
      </c>
      <c r="N1372" s="7">
        <v>2100</v>
      </c>
      <c r="P1372" s="1">
        <v>1</v>
      </c>
      <c r="Q1372" s="2" t="s">
        <v>54</v>
      </c>
      <c r="R1372" s="4" t="s">
        <v>51</v>
      </c>
      <c r="T1372" s="7">
        <v>354</v>
      </c>
      <c r="U1372" s="8">
        <v>0.23999999999999999</v>
      </c>
      <c r="V1372" s="6">
        <v>48.32</v>
      </c>
      <c r="W1372" s="7">
        <f>IF(R1372="","",(T1372*(1-U1372)*(1+AE1372))+V1372)</f>
        <v>398.07200000000006</v>
      </c>
      <c r="Z1372" s="9" t="str">
        <f>IF(S1372="","",(X1372*(1-Y1372)*(1+AE1372)))</f>
        <v/>
      </c>
      <c r="AA1372" s="64">
        <f>IF(Eingabe!G1372="x",libCalc!A1372,IF(Eingabe!H1372="x",libCalc!B1372,IF(Eingabe!I1372="x",libCalc!C1372,"")))</f>
        <v>0.089999999999999997</v>
      </c>
      <c r="AB1372" s="5">
        <f>IF(AA1372="","",AA1372*M1372)</f>
        <v>0.22499999999999998</v>
      </c>
      <c r="AC1372" s="10">
        <f>IF(AA1372="","",N1372*1000/(AA1372*1000000))</f>
        <v>23.333333333333332</v>
      </c>
      <c r="AD1372" s="11">
        <f>IF(AB1372="","",MAX(Z1372,W1372)/AB1372)</f>
        <v>1769.2088888888893</v>
      </c>
      <c r="AE1372" s="8">
        <f ca="1">IF(N1372="","",IF(LOOKUP(YEAR(C1372),Teuerung!$A$4:$A$29,Teuerung!$D$4:$D$29)="",0,LOOKUP(YEAR(C1372),Teuerung!$A$4:$A$29,Teuerung!$D$4:$D$29)))</f>
        <v>0.29999999999999999</v>
      </c>
      <c r="AF1372" s="7">
        <f t="shared" ca="1" si="28"/>
        <v>398.07200000000006</v>
      </c>
      <c r="AG1372" s="2"/>
      <c r="AH1372" s="1"/>
      <c r="AI1372" s="1"/>
    </row>
    <row r="1373">
      <c r="A1373" s="2"/>
      <c r="B1373" s="2"/>
      <c r="C1373" s="3">
        <v>42216</v>
      </c>
      <c r="D1373" s="1"/>
      <c r="E1373" s="4" t="s">
        <v>51</v>
      </c>
      <c r="H1373" s="4" t="s">
        <v>51</v>
      </c>
      <c r="K1373" s="6">
        <v>0.29999999999999999</v>
      </c>
      <c r="L1373" s="6">
        <v>0.29999999999999999</v>
      </c>
      <c r="M1373" s="6">
        <v>2.5</v>
      </c>
      <c r="N1373" s="7">
        <v>1200</v>
      </c>
      <c r="P1373" s="1">
        <v>1</v>
      </c>
      <c r="Q1373" s="2" t="s">
        <v>54</v>
      </c>
      <c r="R1373" s="4" t="s">
        <v>51</v>
      </c>
      <c r="T1373" s="7">
        <v>354</v>
      </c>
      <c r="U1373" s="8">
        <v>0.23999999999999999</v>
      </c>
      <c r="V1373" s="6">
        <v>48.32</v>
      </c>
      <c r="W1373" s="7">
        <f>IF(R1373="","",(T1373*(1-U1373)*(1+AE1373))+V1373)</f>
        <v>398.07200000000006</v>
      </c>
      <c r="Z1373" s="9" t="str">
        <f>IF(S1373="","",(X1373*(1-Y1373)*(1+AE1373)))</f>
        <v/>
      </c>
      <c r="AA1373" s="64">
        <f>IF(Eingabe!G1373="x",libCalc!A1373,IF(Eingabe!H1373="x",libCalc!B1373,IF(Eingabe!I1373="x",libCalc!C1373,"")))</f>
        <v>0.089999999999999997</v>
      </c>
      <c r="AB1373" s="5">
        <f>IF(AA1373="","",AA1373*M1373)</f>
        <v>0.22499999999999998</v>
      </c>
      <c r="AC1373" s="10">
        <f>IF(AA1373="","",N1373*1000/(AA1373*1000000))</f>
        <v>13.333333333333334</v>
      </c>
      <c r="AD1373" s="11">
        <f>IF(AB1373="","",MAX(Z1373,W1373)/AB1373)</f>
        <v>1769.2088888888893</v>
      </c>
      <c r="AE1373" s="8">
        <f ca="1">IF(N1373="","",IF(LOOKUP(YEAR(C1373),Teuerung!$A$4:$A$29,Teuerung!$D$4:$D$29)="",0,LOOKUP(YEAR(C1373),Teuerung!$A$4:$A$29,Teuerung!$D$4:$D$29)))</f>
        <v>0.29999999999999999</v>
      </c>
      <c r="AF1373" s="7">
        <f t="shared" ca="1" si="28"/>
        <v>398.07200000000006</v>
      </c>
      <c r="AG1373" s="2"/>
      <c r="AH1373" s="1"/>
      <c r="AI1373" s="1"/>
    </row>
    <row r="1374">
      <c r="A1374" s="2"/>
      <c r="B1374" s="2"/>
      <c r="C1374" s="3">
        <v>42216</v>
      </c>
      <c r="D1374" s="1"/>
      <c r="E1374" s="4" t="s">
        <v>51</v>
      </c>
      <c r="H1374" s="4" t="s">
        <v>51</v>
      </c>
      <c r="K1374" s="6">
        <v>0.29999999999999999</v>
      </c>
      <c r="L1374" s="6">
        <v>0.29999999999999999</v>
      </c>
      <c r="M1374" s="6">
        <v>2.5</v>
      </c>
      <c r="N1374" s="7">
        <v>1900</v>
      </c>
      <c r="P1374" s="1">
        <v>1</v>
      </c>
      <c r="Q1374" s="2" t="s">
        <v>54</v>
      </c>
      <c r="R1374" s="4" t="s">
        <v>51</v>
      </c>
      <c r="T1374" s="7">
        <v>354</v>
      </c>
      <c r="U1374" s="8">
        <v>0.23999999999999999</v>
      </c>
      <c r="V1374" s="6">
        <v>48.32</v>
      </c>
      <c r="W1374" s="7">
        <f>IF(R1374="","",(T1374*(1-U1374)*(1+AE1374))+V1374)</f>
        <v>398.07200000000006</v>
      </c>
      <c r="Z1374" s="9" t="str">
        <f>IF(S1374="","",(X1374*(1-Y1374)*(1+AE1374)))</f>
        <v/>
      </c>
      <c r="AA1374" s="64">
        <f>IF(Eingabe!G1374="x",libCalc!A1374,IF(Eingabe!H1374="x",libCalc!B1374,IF(Eingabe!I1374="x",libCalc!C1374,"")))</f>
        <v>0.089999999999999997</v>
      </c>
      <c r="AB1374" s="5">
        <f>IF(AA1374="","",AA1374*M1374)</f>
        <v>0.22499999999999998</v>
      </c>
      <c r="AC1374" s="10">
        <f>IF(AA1374="","",N1374*1000/(AA1374*1000000))</f>
        <v>21.111111111111111</v>
      </c>
      <c r="AD1374" s="11">
        <f>IF(AB1374="","",MAX(Z1374,W1374)/AB1374)</f>
        <v>1769.2088888888893</v>
      </c>
      <c r="AE1374" s="8">
        <f ca="1">IF(N1374="","",IF(LOOKUP(YEAR(C1374),Teuerung!$A$4:$A$29,Teuerung!$D$4:$D$29)="",0,LOOKUP(YEAR(C1374),Teuerung!$A$4:$A$29,Teuerung!$D$4:$D$29)))</f>
        <v>0.29999999999999999</v>
      </c>
      <c r="AF1374" s="7">
        <f t="shared" ca="1" si="28"/>
        <v>398.07200000000006</v>
      </c>
      <c r="AG1374" s="2"/>
      <c r="AH1374" s="1"/>
      <c r="AI1374" s="1"/>
    </row>
    <row r="1375">
      <c r="A1375" s="2"/>
      <c r="B1375" s="2"/>
      <c r="C1375" s="3">
        <v>42216</v>
      </c>
      <c r="D1375" s="1"/>
      <c r="E1375" s="4" t="s">
        <v>51</v>
      </c>
      <c r="H1375" s="4" t="s">
        <v>51</v>
      </c>
      <c r="K1375" s="6">
        <v>0.29999999999999999</v>
      </c>
      <c r="L1375" s="6">
        <v>0.29999999999999999</v>
      </c>
      <c r="M1375" s="6">
        <v>2.6499999999999999</v>
      </c>
      <c r="N1375" s="7">
        <v>900</v>
      </c>
      <c r="P1375" s="1">
        <v>2</v>
      </c>
      <c r="Q1375" s="2" t="s">
        <v>54</v>
      </c>
      <c r="R1375" s="4" t="s">
        <v>51</v>
      </c>
      <c r="T1375" s="7">
        <v>364.99999999999994</v>
      </c>
      <c r="U1375" s="8">
        <v>0.23999999999999999</v>
      </c>
      <c r="V1375" s="6">
        <v>48.32</v>
      </c>
      <c r="W1375" s="7">
        <f>IF(R1375="","",(T1375*(1-U1375)*(1+AE1375))+V1375)</f>
        <v>408.94</v>
      </c>
      <c r="Z1375" s="9" t="str">
        <f>IF(S1375="","",(X1375*(1-Y1375)*(1+AE1375)))</f>
        <v/>
      </c>
      <c r="AA1375" s="64">
        <f>IF(Eingabe!G1375="x",libCalc!A1375,IF(Eingabe!H1375="x",libCalc!B1375,IF(Eingabe!I1375="x",libCalc!C1375,"")))</f>
        <v>0.089999999999999997</v>
      </c>
      <c r="AB1375" s="5">
        <f>IF(AA1375="","",AA1375*M1375)</f>
        <v>0.23849999999999999</v>
      </c>
      <c r="AC1375" s="10">
        <f>IF(AA1375="","",N1375*1000/(AA1375*1000000))</f>
        <v>10</v>
      </c>
      <c r="AD1375" s="11">
        <f>IF(AB1375="","",MAX(Z1375,W1375)/AB1375)</f>
        <v>1714.6331236897274</v>
      </c>
      <c r="AE1375" s="8">
        <f ca="1">IF(N1375="","",IF(LOOKUP(YEAR(C1375),Teuerung!$A$4:$A$29,Teuerung!$D$4:$D$29)="",0,LOOKUP(YEAR(C1375),Teuerung!$A$4:$A$29,Teuerung!$D$4:$D$29)))</f>
        <v>0.29999999999999999</v>
      </c>
      <c r="AF1375" s="7">
        <f t="shared" ca="1" si="28"/>
        <v>817.88</v>
      </c>
      <c r="AG1375" s="2"/>
      <c r="AH1375" s="1"/>
      <c r="AI1375" s="1"/>
    </row>
    <row r="1376">
      <c r="A1376" s="2"/>
      <c r="B1376" s="2"/>
      <c r="C1376" s="3">
        <v>42216</v>
      </c>
      <c r="D1376" s="1"/>
      <c r="E1376" s="4" t="s">
        <v>51</v>
      </c>
      <c r="H1376" s="4" t="s">
        <v>51</v>
      </c>
      <c r="K1376" s="6">
        <v>0.29999999999999999</v>
      </c>
      <c r="L1376" s="6">
        <v>0.29999999999999999</v>
      </c>
      <c r="M1376" s="6">
        <v>2.6499999999999999</v>
      </c>
      <c r="N1376" s="7">
        <v>2300</v>
      </c>
      <c r="P1376" s="1">
        <v>1</v>
      </c>
      <c r="Q1376" s="2" t="s">
        <v>54</v>
      </c>
      <c r="R1376" s="4" t="s">
        <v>51</v>
      </c>
      <c r="T1376" s="7">
        <v>383.99999999999994</v>
      </c>
      <c r="U1376" s="8">
        <v>0.23999999999999999</v>
      </c>
      <c r="V1376" s="6">
        <v>48.32</v>
      </c>
      <c r="W1376" s="7">
        <f>IF(R1376="","",(T1376*(1-U1376)*(1+AE1376))+V1376)</f>
        <v>427.71199999999999</v>
      </c>
      <c r="Z1376" s="9" t="str">
        <f>IF(S1376="","",(X1376*(1-Y1376)*(1+AE1376)))</f>
        <v/>
      </c>
      <c r="AA1376" s="64">
        <f>IF(Eingabe!G1376="x",libCalc!A1376,IF(Eingabe!H1376="x",libCalc!B1376,IF(Eingabe!I1376="x",libCalc!C1376,"")))</f>
        <v>0.089999999999999997</v>
      </c>
      <c r="AB1376" s="5">
        <f>IF(AA1376="","",AA1376*M1376)</f>
        <v>0.23849999999999999</v>
      </c>
      <c r="AC1376" s="10">
        <f>IF(AA1376="","",N1376*1000/(AA1376*1000000))</f>
        <v>25.555555555555557</v>
      </c>
      <c r="AD1376" s="11">
        <f>IF(AB1376="","",MAX(Z1376,W1376)/AB1376)</f>
        <v>1793.3417190775681</v>
      </c>
      <c r="AE1376" s="8">
        <f ca="1">IF(N1376="","",IF(LOOKUP(YEAR(C1376),Teuerung!$A$4:$A$29,Teuerung!$D$4:$D$29)="",0,LOOKUP(YEAR(C1376),Teuerung!$A$4:$A$29,Teuerung!$D$4:$D$29)))</f>
        <v>0.29999999999999999</v>
      </c>
      <c r="AF1376" s="7">
        <f t="shared" ca="1" si="28"/>
        <v>427.71199999999999</v>
      </c>
      <c r="AG1376" s="2"/>
      <c r="AH1376" s="1"/>
      <c r="AI1376" s="1"/>
    </row>
    <row r="1377">
      <c r="A1377" s="2"/>
      <c r="B1377" s="2"/>
      <c r="C1377" s="3">
        <v>42216</v>
      </c>
      <c r="D1377" s="1"/>
      <c r="E1377" s="4" t="s">
        <v>51</v>
      </c>
      <c r="H1377" s="4" t="s">
        <v>51</v>
      </c>
      <c r="K1377" s="6">
        <v>0.29999999999999999</v>
      </c>
      <c r="L1377" s="6">
        <v>0.29999999999999999</v>
      </c>
      <c r="M1377" s="6">
        <v>2.6200000000000001</v>
      </c>
      <c r="N1377" s="7">
        <v>1000</v>
      </c>
      <c r="P1377" s="1">
        <v>1</v>
      </c>
      <c r="Q1377" s="2" t="s">
        <v>54</v>
      </c>
      <c r="R1377" s="4" t="s">
        <v>51</v>
      </c>
      <c r="T1377" s="7">
        <v>363</v>
      </c>
      <c r="U1377" s="8">
        <v>0.23999999999999999</v>
      </c>
      <c r="V1377" s="6">
        <v>48.32</v>
      </c>
      <c r="W1377" s="7">
        <f>IF(R1377="","",(T1377*(1-U1377)*(1+AE1377))+V1377)</f>
        <v>406.964</v>
      </c>
      <c r="Z1377" s="9" t="str">
        <f>IF(S1377="","",(X1377*(1-Y1377)*(1+AE1377)))</f>
        <v/>
      </c>
      <c r="AA1377" s="64">
        <f>IF(Eingabe!G1377="x",libCalc!A1377,IF(Eingabe!H1377="x",libCalc!B1377,IF(Eingabe!I1377="x",libCalc!C1377,"")))</f>
        <v>0.089999999999999997</v>
      </c>
      <c r="AB1377" s="5">
        <f>IF(AA1377="","",AA1377*M1377)</f>
        <v>0.23580000000000001</v>
      </c>
      <c r="AC1377" s="10">
        <f>IF(AA1377="","",N1377*1000/(AA1377*1000000))</f>
        <v>11.111111111111111</v>
      </c>
      <c r="AD1377" s="11">
        <f>IF(AB1377="","",MAX(Z1377,W1377)/AB1377)</f>
        <v>1725.8863443596267</v>
      </c>
      <c r="AE1377" s="8">
        <f ca="1">IF(N1377="","",IF(LOOKUP(YEAR(C1377),Teuerung!$A$4:$A$29,Teuerung!$D$4:$D$29)="",0,LOOKUP(YEAR(C1377),Teuerung!$A$4:$A$29,Teuerung!$D$4:$D$29)))</f>
        <v>0.29999999999999999</v>
      </c>
      <c r="AF1377" s="7">
        <f t="shared" ca="1" si="28"/>
        <v>406.964</v>
      </c>
      <c r="AG1377" s="2"/>
      <c r="AH1377" s="1"/>
      <c r="AI1377" s="1"/>
    </row>
    <row r="1378">
      <c r="A1378" s="2"/>
      <c r="B1378" s="2"/>
      <c r="C1378" s="3">
        <v>42216</v>
      </c>
      <c r="D1378" s="1"/>
      <c r="E1378" s="4" t="s">
        <v>51</v>
      </c>
      <c r="H1378" s="4" t="s">
        <v>51</v>
      </c>
      <c r="K1378" s="6">
        <v>0.29999999999999999</v>
      </c>
      <c r="L1378" s="6">
        <v>0.29999999999999999</v>
      </c>
      <c r="M1378" s="6">
        <v>2.6200000000000001</v>
      </c>
      <c r="N1378" s="7">
        <v>200</v>
      </c>
      <c r="P1378" s="1">
        <v>1</v>
      </c>
      <c r="Q1378" s="2" t="s">
        <v>54</v>
      </c>
      <c r="R1378" s="4" t="s">
        <v>51</v>
      </c>
      <c r="T1378" s="7">
        <v>363</v>
      </c>
      <c r="U1378" s="8">
        <v>0.23999999999999999</v>
      </c>
      <c r="V1378" s="6">
        <v>48.32</v>
      </c>
      <c r="W1378" s="7">
        <f>IF(R1378="","",(T1378*(1-U1378)*(1+AE1378))+V1378)</f>
        <v>406.964</v>
      </c>
      <c r="Z1378" s="9" t="str">
        <f>IF(S1378="","",(X1378*(1-Y1378)*(1+AE1378)))</f>
        <v/>
      </c>
      <c r="AA1378" s="64">
        <f>IF(Eingabe!G1378="x",libCalc!A1378,IF(Eingabe!H1378="x",libCalc!B1378,IF(Eingabe!I1378="x",libCalc!C1378,"")))</f>
        <v>0.089999999999999997</v>
      </c>
      <c r="AB1378" s="5">
        <f>IF(AA1378="","",AA1378*M1378)</f>
        <v>0.23580000000000001</v>
      </c>
      <c r="AC1378" s="10">
        <f>IF(AA1378="","",N1378*1000/(AA1378*1000000))</f>
        <v>2.2222222222222223</v>
      </c>
      <c r="AD1378" s="11">
        <f>IF(AB1378="","",MAX(Z1378,W1378)/AB1378)</f>
        <v>1725.8863443596267</v>
      </c>
      <c r="AE1378" s="8">
        <f ca="1">IF(N1378="","",IF(LOOKUP(YEAR(C1378),Teuerung!$A$4:$A$29,Teuerung!$D$4:$D$29)="",0,LOOKUP(YEAR(C1378),Teuerung!$A$4:$A$29,Teuerung!$D$4:$D$29)))</f>
        <v>0.29999999999999999</v>
      </c>
      <c r="AF1378" s="7">
        <f t="shared" ca="1" si="28"/>
        <v>406.964</v>
      </c>
      <c r="AG1378" s="2"/>
      <c r="AH1378" s="1"/>
      <c r="AI1378" s="1"/>
    </row>
    <row r="1379">
      <c r="A1379" s="2"/>
      <c r="B1379" s="2"/>
      <c r="C1379" s="3">
        <v>42216</v>
      </c>
      <c r="D1379" s="1"/>
      <c r="E1379" s="4" t="s">
        <v>51</v>
      </c>
      <c r="H1379" s="4" t="s">
        <v>51</v>
      </c>
      <c r="K1379" s="6">
        <v>0.29999999999999999</v>
      </c>
      <c r="L1379" s="6">
        <v>0.29999999999999999</v>
      </c>
      <c r="M1379" s="6">
        <v>2.6499999999999999</v>
      </c>
      <c r="N1379" s="7">
        <v>1700</v>
      </c>
      <c r="P1379" s="1">
        <v>1</v>
      </c>
      <c r="Q1379" s="2" t="s">
        <v>54</v>
      </c>
      <c r="R1379" s="4" t="s">
        <v>51</v>
      </c>
      <c r="T1379" s="7">
        <v>364.99999999999994</v>
      </c>
      <c r="U1379" s="8">
        <v>0.23999999999999999</v>
      </c>
      <c r="V1379" s="6">
        <v>48.32</v>
      </c>
      <c r="W1379" s="7">
        <f>IF(R1379="","",(T1379*(1-U1379)*(1+AE1379))+V1379)</f>
        <v>408.94</v>
      </c>
      <c r="Z1379" s="9" t="str">
        <f>IF(S1379="","",(X1379*(1-Y1379)*(1+AE1379)))</f>
        <v/>
      </c>
      <c r="AA1379" s="64">
        <f>IF(Eingabe!G1379="x",libCalc!A1379,IF(Eingabe!H1379="x",libCalc!B1379,IF(Eingabe!I1379="x",libCalc!C1379,"")))</f>
        <v>0.089999999999999997</v>
      </c>
      <c r="AB1379" s="5">
        <f>IF(AA1379="","",AA1379*M1379)</f>
        <v>0.23849999999999999</v>
      </c>
      <c r="AC1379" s="10">
        <f>IF(AA1379="","",N1379*1000/(AA1379*1000000))</f>
        <v>18.888888888888889</v>
      </c>
      <c r="AD1379" s="11">
        <f>IF(AB1379="","",MAX(Z1379,W1379)/AB1379)</f>
        <v>1714.6331236897274</v>
      </c>
      <c r="AE1379" s="8">
        <f ca="1">IF(N1379="","",IF(LOOKUP(YEAR(C1379),Teuerung!$A$4:$A$29,Teuerung!$D$4:$D$29)="",0,LOOKUP(YEAR(C1379),Teuerung!$A$4:$A$29,Teuerung!$D$4:$D$29)))</f>
        <v>0.29999999999999999</v>
      </c>
      <c r="AF1379" s="7">
        <f t="shared" ca="1" si="28"/>
        <v>408.94</v>
      </c>
      <c r="AG1379" s="2"/>
      <c r="AH1379" s="1"/>
      <c r="AI1379" s="1"/>
    </row>
    <row r="1380">
      <c r="A1380" s="2"/>
      <c r="B1380" s="2"/>
      <c r="C1380" s="3">
        <v>42216</v>
      </c>
      <c r="D1380" s="1"/>
      <c r="E1380" s="4" t="s">
        <v>51</v>
      </c>
      <c r="H1380" s="4" t="s">
        <v>51</v>
      </c>
      <c r="K1380" s="6">
        <v>0.29999999999999999</v>
      </c>
      <c r="L1380" s="6">
        <v>0.29999999999999999</v>
      </c>
      <c r="M1380" s="6">
        <v>2.6499999999999999</v>
      </c>
      <c r="N1380" s="7">
        <v>500</v>
      </c>
      <c r="P1380" s="1">
        <v>1</v>
      </c>
      <c r="Q1380" s="2" t="s">
        <v>54</v>
      </c>
      <c r="R1380" s="4" t="s">
        <v>51</v>
      </c>
      <c r="T1380" s="7">
        <v>364.99999999999994</v>
      </c>
      <c r="U1380" s="8">
        <v>0.23999999999999999</v>
      </c>
      <c r="V1380" s="6">
        <v>48.32</v>
      </c>
      <c r="W1380" s="7">
        <f>IF(R1380="","",(T1380*(1-U1380)*(1+AE1380))+V1380)</f>
        <v>408.94</v>
      </c>
      <c r="Z1380" s="9" t="str">
        <f>IF(S1380="","",(X1380*(1-Y1380)*(1+AE1380)))</f>
        <v/>
      </c>
      <c r="AA1380" s="64">
        <f>IF(Eingabe!G1380="x",libCalc!A1380,IF(Eingabe!H1380="x",libCalc!B1380,IF(Eingabe!I1380="x",libCalc!C1380,"")))</f>
        <v>0.089999999999999997</v>
      </c>
      <c r="AB1380" s="5">
        <f>IF(AA1380="","",AA1380*M1380)</f>
        <v>0.23849999999999999</v>
      </c>
      <c r="AC1380" s="10">
        <f>IF(AA1380="","",N1380*1000/(AA1380*1000000))</f>
        <v>5.5555555555555554</v>
      </c>
      <c r="AD1380" s="11">
        <f>IF(AB1380="","",MAX(Z1380,W1380)/AB1380)</f>
        <v>1714.6331236897274</v>
      </c>
      <c r="AE1380" s="8">
        <f ca="1">IF(N1380="","",IF(LOOKUP(YEAR(C1380),Teuerung!$A$4:$A$29,Teuerung!$D$4:$D$29)="",0,LOOKUP(YEAR(C1380),Teuerung!$A$4:$A$29,Teuerung!$D$4:$D$29)))</f>
        <v>0.29999999999999999</v>
      </c>
      <c r="AF1380" s="7">
        <f t="shared" ca="1" si="28"/>
        <v>408.94</v>
      </c>
      <c r="AG1380" s="2"/>
      <c r="AH1380" s="1"/>
      <c r="AI1380" s="1"/>
    </row>
    <row r="1381">
      <c r="A1381" s="2"/>
      <c r="B1381" s="2"/>
      <c r="C1381" s="3">
        <v>42216</v>
      </c>
      <c r="D1381" s="1"/>
      <c r="E1381" s="4" t="s">
        <v>51</v>
      </c>
      <c r="H1381" s="4" t="s">
        <v>51</v>
      </c>
      <c r="K1381" s="6">
        <v>0.29999999999999999</v>
      </c>
      <c r="L1381" s="6">
        <v>0.29999999999999999</v>
      </c>
      <c r="M1381" s="6">
        <v>2.6000000000000001</v>
      </c>
      <c r="N1381" s="7">
        <v>3800</v>
      </c>
      <c r="P1381" s="1">
        <v>1</v>
      </c>
      <c r="Q1381" s="2" t="s">
        <v>54</v>
      </c>
      <c r="R1381" s="4" t="s">
        <v>51</v>
      </c>
      <c r="T1381" s="7">
        <v>729</v>
      </c>
      <c r="U1381" s="8">
        <v>0.23999999999999999</v>
      </c>
      <c r="V1381" s="6">
        <v>48.32</v>
      </c>
      <c r="W1381" s="7">
        <f>IF(R1381="","",(T1381*(1-U1381)*(1+AE1381))+V1381)</f>
        <v>768.572</v>
      </c>
      <c r="Z1381" s="9" t="str">
        <f>IF(S1381="","",(X1381*(1-Y1381)*(1+AE1381)))</f>
        <v/>
      </c>
      <c r="AA1381" s="64">
        <f>IF(Eingabe!G1381="x",libCalc!A1381,IF(Eingabe!H1381="x",libCalc!B1381,IF(Eingabe!I1381="x",libCalc!C1381,"")))</f>
        <v>0.089999999999999997</v>
      </c>
      <c r="AB1381" s="5">
        <f>IF(AA1381="","",AA1381*M1381)</f>
        <v>0.23399999999999999</v>
      </c>
      <c r="AC1381" s="10">
        <f>IF(AA1381="","",N1381*1000/(AA1381*1000000))</f>
        <v>42.222222222222221</v>
      </c>
      <c r="AD1381" s="11">
        <f>IF(AB1381="","",MAX(Z1381,W1381)/AB1381)</f>
        <v>3284.4957264957266</v>
      </c>
      <c r="AE1381" s="8">
        <f ca="1">IF(N1381="","",IF(LOOKUP(YEAR(C1381),Teuerung!$A$4:$A$29,Teuerung!$D$4:$D$29)="",0,LOOKUP(YEAR(C1381),Teuerung!$A$4:$A$29,Teuerung!$D$4:$D$29)))</f>
        <v>0.29999999999999999</v>
      </c>
      <c r="AF1381" s="7">
        <f t="shared" ca="1" si="28"/>
        <v>768.572</v>
      </c>
      <c r="AG1381" s="2"/>
      <c r="AH1381" s="1"/>
      <c r="AI1381" s="1"/>
    </row>
    <row r="1382">
      <c r="A1382" s="2"/>
      <c r="B1382" s="2"/>
      <c r="C1382" s="3">
        <v>42216</v>
      </c>
      <c r="D1382" s="1"/>
      <c r="E1382" s="4" t="s">
        <v>51</v>
      </c>
      <c r="H1382" s="4" t="s">
        <v>51</v>
      </c>
      <c r="K1382" s="6">
        <v>0.29999999999999999</v>
      </c>
      <c r="L1382" s="6">
        <v>0.29999999999999999</v>
      </c>
      <c r="M1382" s="6">
        <v>2.6000000000000001</v>
      </c>
      <c r="N1382" s="7">
        <v>1000</v>
      </c>
      <c r="P1382" s="1">
        <v>1</v>
      </c>
      <c r="Q1382" s="2" t="s">
        <v>54</v>
      </c>
      <c r="R1382" s="4" t="s">
        <v>51</v>
      </c>
      <c r="T1382" s="7">
        <v>361</v>
      </c>
      <c r="U1382" s="8">
        <v>0.23999999999999999</v>
      </c>
      <c r="V1382" s="6">
        <v>48.32</v>
      </c>
      <c r="W1382" s="7">
        <f>IF(R1382="","",(T1382*(1-U1382)*(1+AE1382))+V1382)</f>
        <v>404.988</v>
      </c>
      <c r="Z1382" s="9" t="str">
        <f>IF(S1382="","",(X1382*(1-Y1382)*(1+AE1382)))</f>
        <v/>
      </c>
      <c r="AA1382" s="64">
        <f>IF(Eingabe!G1382="x",libCalc!A1382,IF(Eingabe!H1382="x",libCalc!B1382,IF(Eingabe!I1382="x",libCalc!C1382,"")))</f>
        <v>0.089999999999999997</v>
      </c>
      <c r="AB1382" s="5">
        <f>IF(AA1382="","",AA1382*M1382)</f>
        <v>0.23399999999999999</v>
      </c>
      <c r="AC1382" s="10">
        <f>IF(AA1382="","",N1382*1000/(AA1382*1000000))</f>
        <v>11.111111111111111</v>
      </c>
      <c r="AD1382" s="11">
        <f>IF(AB1382="","",MAX(Z1382,W1382)/AB1382)</f>
        <v>1730.7179487179487</v>
      </c>
      <c r="AE1382" s="8">
        <f ca="1">IF(N1382="","",IF(LOOKUP(YEAR(C1382),Teuerung!$A$4:$A$29,Teuerung!$D$4:$D$29)="",0,LOOKUP(YEAR(C1382),Teuerung!$A$4:$A$29,Teuerung!$D$4:$D$29)))</f>
        <v>0.29999999999999999</v>
      </c>
      <c r="AF1382" s="7">
        <f t="shared" ca="1" si="28"/>
        <v>404.988</v>
      </c>
      <c r="AG1382" s="2"/>
      <c r="AH1382" s="1"/>
      <c r="AI1382" s="1"/>
    </row>
    <row r="1383">
      <c r="A1383" s="2"/>
      <c r="B1383" s="2"/>
      <c r="C1383" s="3">
        <v>42216</v>
      </c>
      <c r="D1383" s="1"/>
      <c r="E1383" s="4" t="s">
        <v>51</v>
      </c>
      <c r="H1383" s="4" t="s">
        <v>51</v>
      </c>
      <c r="K1383" s="6">
        <v>0.29999999999999999</v>
      </c>
      <c r="L1383" s="6">
        <v>0.29999999999999999</v>
      </c>
      <c r="M1383" s="6">
        <v>2.6000000000000001</v>
      </c>
      <c r="N1383" s="7">
        <v>2000</v>
      </c>
      <c r="P1383" s="1">
        <v>1</v>
      </c>
      <c r="Q1383" s="2" t="s">
        <v>54</v>
      </c>
      <c r="R1383" s="4" t="s">
        <v>51</v>
      </c>
      <c r="T1383" s="7">
        <v>361</v>
      </c>
      <c r="U1383" s="8">
        <v>0.23999999999999999</v>
      </c>
      <c r="V1383" s="6">
        <v>48.32</v>
      </c>
      <c r="W1383" s="7">
        <f>IF(R1383="","",(T1383*(1-U1383)*(1+AE1383))+V1383)</f>
        <v>404.988</v>
      </c>
      <c r="Z1383" s="9" t="str">
        <f>IF(S1383="","",(X1383*(1-Y1383)*(1+AE1383)))</f>
        <v/>
      </c>
      <c r="AA1383" s="64">
        <f>IF(Eingabe!G1383="x",libCalc!A1383,IF(Eingabe!H1383="x",libCalc!B1383,IF(Eingabe!I1383="x",libCalc!C1383,"")))</f>
        <v>0.089999999999999997</v>
      </c>
      <c r="AB1383" s="5">
        <f>IF(AA1383="","",AA1383*M1383)</f>
        <v>0.23399999999999999</v>
      </c>
      <c r="AC1383" s="10">
        <f>IF(AA1383="","",N1383*1000/(AA1383*1000000))</f>
        <v>22.222222222222221</v>
      </c>
      <c r="AD1383" s="11">
        <f>IF(AB1383="","",MAX(Z1383,W1383)/AB1383)</f>
        <v>1730.7179487179487</v>
      </c>
      <c r="AE1383" s="8">
        <f ca="1">IF(N1383="","",IF(LOOKUP(YEAR(C1383),Teuerung!$A$4:$A$29,Teuerung!$D$4:$D$29)="",0,LOOKUP(YEAR(C1383),Teuerung!$A$4:$A$29,Teuerung!$D$4:$D$29)))</f>
        <v>0.29999999999999999</v>
      </c>
      <c r="AF1383" s="7">
        <f t="shared" ca="1" si="28"/>
        <v>404.988</v>
      </c>
      <c r="AG1383" s="2"/>
      <c r="AH1383" s="1"/>
      <c r="AI1383" s="1"/>
    </row>
    <row r="1384">
      <c r="A1384" s="2"/>
      <c r="B1384" s="2"/>
      <c r="C1384" s="3">
        <v>42216</v>
      </c>
      <c r="D1384" s="1"/>
      <c r="E1384" s="4" t="s">
        <v>51</v>
      </c>
      <c r="H1384" s="4" t="s">
        <v>51</v>
      </c>
      <c r="K1384" s="6">
        <v>0.29999999999999999</v>
      </c>
      <c r="L1384" s="6">
        <v>0.29999999999999999</v>
      </c>
      <c r="M1384" s="6">
        <v>2.6000000000000001</v>
      </c>
      <c r="N1384" s="7">
        <v>1600</v>
      </c>
      <c r="P1384" s="1">
        <v>1</v>
      </c>
      <c r="Q1384" s="2" t="s">
        <v>54</v>
      </c>
      <c r="R1384" s="4" t="s">
        <v>51</v>
      </c>
      <c r="T1384" s="7">
        <v>361</v>
      </c>
      <c r="U1384" s="8">
        <v>0.23999999999999999</v>
      </c>
      <c r="V1384" s="6">
        <v>48.32</v>
      </c>
      <c r="W1384" s="7">
        <f>IF(R1384="","",(T1384*(1-U1384)*(1+AE1384))+V1384)</f>
        <v>404.988</v>
      </c>
      <c r="Z1384" s="9" t="str">
        <f>IF(S1384="","",(X1384*(1-Y1384)*(1+AE1384)))</f>
        <v/>
      </c>
      <c r="AA1384" s="64">
        <f>IF(Eingabe!G1384="x",libCalc!A1384,IF(Eingabe!H1384="x",libCalc!B1384,IF(Eingabe!I1384="x",libCalc!C1384,"")))</f>
        <v>0.089999999999999997</v>
      </c>
      <c r="AB1384" s="5">
        <f>IF(AA1384="","",AA1384*M1384)</f>
        <v>0.23399999999999999</v>
      </c>
      <c r="AC1384" s="10">
        <f>IF(AA1384="","",N1384*1000/(AA1384*1000000))</f>
        <v>17.777777777777779</v>
      </c>
      <c r="AD1384" s="11">
        <f>IF(AB1384="","",MAX(Z1384,W1384)/AB1384)</f>
        <v>1730.7179487179487</v>
      </c>
      <c r="AE1384" s="8">
        <f ca="1">IF(N1384="","",IF(LOOKUP(YEAR(C1384),Teuerung!$A$4:$A$29,Teuerung!$D$4:$D$29)="",0,LOOKUP(YEAR(C1384),Teuerung!$A$4:$A$29,Teuerung!$D$4:$D$29)))</f>
        <v>0.29999999999999999</v>
      </c>
      <c r="AF1384" s="7">
        <f t="shared" ca="1" si="28"/>
        <v>404.988</v>
      </c>
      <c r="AG1384" s="2"/>
      <c r="AH1384" s="1"/>
      <c r="AI1384" s="1"/>
    </row>
    <row r="1385">
      <c r="A1385" s="2"/>
      <c r="B1385" s="2"/>
      <c r="C1385" s="3">
        <v>42216</v>
      </c>
      <c r="D1385" s="1"/>
      <c r="E1385" s="4" t="s">
        <v>51</v>
      </c>
      <c r="H1385" s="4" t="s">
        <v>51</v>
      </c>
      <c r="K1385" s="6">
        <v>0.29999999999999999</v>
      </c>
      <c r="L1385" s="6">
        <v>0.29999999999999999</v>
      </c>
      <c r="M1385" s="6">
        <v>2.6000000000000001</v>
      </c>
      <c r="N1385" s="7">
        <v>4000</v>
      </c>
      <c r="P1385" s="1">
        <v>1</v>
      </c>
      <c r="Q1385" s="2" t="s">
        <v>54</v>
      </c>
      <c r="R1385" s="4" t="s">
        <v>51</v>
      </c>
      <c r="T1385" s="7">
        <v>757.00000000000011</v>
      </c>
      <c r="U1385" s="8">
        <v>0.23999999999999999</v>
      </c>
      <c r="V1385" s="6">
        <v>48.32</v>
      </c>
      <c r="W1385" s="7">
        <f>IF(R1385="","",(T1385*(1-U1385)*(1+AE1385))+V1385)</f>
        <v>796.2360000000001</v>
      </c>
      <c r="Z1385" s="9" t="str">
        <f>IF(S1385="","",(X1385*(1-Y1385)*(1+AE1385)))</f>
        <v/>
      </c>
      <c r="AA1385" s="64">
        <f>IF(Eingabe!G1385="x",libCalc!A1385,IF(Eingabe!H1385="x",libCalc!B1385,IF(Eingabe!I1385="x",libCalc!C1385,"")))</f>
        <v>0.089999999999999997</v>
      </c>
      <c r="AB1385" s="5">
        <f>IF(AA1385="","",AA1385*M1385)</f>
        <v>0.23399999999999999</v>
      </c>
      <c r="AC1385" s="10">
        <f>IF(AA1385="","",N1385*1000/(AA1385*1000000))</f>
        <v>44.444444444444443</v>
      </c>
      <c r="AD1385" s="11">
        <f>IF(AB1385="","",MAX(Z1385,W1385)/AB1385)</f>
        <v>3402.7179487179492</v>
      </c>
      <c r="AE1385" s="8">
        <f ca="1">IF(N1385="","",IF(LOOKUP(YEAR(C1385),Teuerung!$A$4:$A$29,Teuerung!$D$4:$D$29)="",0,LOOKUP(YEAR(C1385),Teuerung!$A$4:$A$29,Teuerung!$D$4:$D$29)))</f>
        <v>0.29999999999999999</v>
      </c>
      <c r="AF1385" s="7">
        <f t="shared" ca="1" si="28"/>
        <v>796.2360000000001</v>
      </c>
      <c r="AG1385" s="2"/>
      <c r="AH1385" s="1"/>
      <c r="AI1385" s="1"/>
    </row>
    <row r="1386">
      <c r="A1386" s="2"/>
      <c r="B1386" s="2"/>
      <c r="C1386" s="3">
        <v>42216</v>
      </c>
      <c r="D1386" s="1"/>
      <c r="E1386" s="4" t="s">
        <v>51</v>
      </c>
      <c r="H1386" s="4" t="s">
        <v>51</v>
      </c>
      <c r="K1386" s="6">
        <v>0.29999999999999999</v>
      </c>
      <c r="L1386" s="6">
        <v>0.29999999999999999</v>
      </c>
      <c r="M1386" s="6">
        <v>2.25</v>
      </c>
      <c r="N1386" s="7">
        <v>4100</v>
      </c>
      <c r="P1386" s="1">
        <v>1</v>
      </c>
      <c r="Q1386" s="2" t="s">
        <v>54</v>
      </c>
      <c r="R1386" s="4" t="s">
        <v>51</v>
      </c>
      <c r="T1386" s="7">
        <v>704</v>
      </c>
      <c r="U1386" s="8">
        <v>0.23999999999999999</v>
      </c>
      <c r="V1386" s="6">
        <v>48.32</v>
      </c>
      <c r="W1386" s="7">
        <f>IF(R1386="","",(T1386*(1-U1386)*(1+AE1386))+V1386)</f>
        <v>743.87200000000007</v>
      </c>
      <c r="Z1386" s="9" t="str">
        <f>IF(S1386="","",(X1386*(1-Y1386)*(1+AE1386)))</f>
        <v/>
      </c>
      <c r="AA1386" s="64">
        <f>IF(Eingabe!G1386="x",libCalc!A1386,IF(Eingabe!H1386="x",libCalc!B1386,IF(Eingabe!I1386="x",libCalc!C1386,"")))</f>
        <v>0.089999999999999997</v>
      </c>
      <c r="AB1386" s="5">
        <f>IF(AA1386="","",AA1386*M1386)</f>
        <v>0.20249999999999999</v>
      </c>
      <c r="AC1386" s="10">
        <f>IF(AA1386="","",N1386*1000/(AA1386*1000000))</f>
        <v>45.555555555555557</v>
      </c>
      <c r="AD1386" s="11">
        <f>IF(AB1386="","",MAX(Z1386,W1386)/AB1386)</f>
        <v>3673.4419753086427</v>
      </c>
      <c r="AE1386" s="8">
        <f ca="1">IF(N1386="","",IF(LOOKUP(YEAR(C1386),Teuerung!$A$4:$A$29,Teuerung!$D$4:$D$29)="",0,LOOKUP(YEAR(C1386),Teuerung!$A$4:$A$29,Teuerung!$D$4:$D$29)))</f>
        <v>0.29999999999999999</v>
      </c>
      <c r="AF1386" s="7">
        <f t="shared" ca="1" si="28"/>
        <v>743.87200000000007</v>
      </c>
      <c r="AG1386" s="2"/>
      <c r="AH1386" s="1"/>
      <c r="AI1386" s="1"/>
    </row>
    <row r="1387">
      <c r="A1387" s="2"/>
      <c r="B1387" s="2"/>
      <c r="C1387" s="3">
        <v>42216</v>
      </c>
      <c r="D1387" s="1"/>
      <c r="E1387" s="4" t="s">
        <v>51</v>
      </c>
      <c r="H1387" s="4" t="s">
        <v>51</v>
      </c>
      <c r="K1387" s="6">
        <v>0.29999999999999999</v>
      </c>
      <c r="L1387" s="6">
        <v>0.29999999999999999</v>
      </c>
      <c r="M1387" s="6">
        <v>2.7999999999999998</v>
      </c>
      <c r="N1387" s="7">
        <v>1600</v>
      </c>
      <c r="P1387" s="1">
        <v>1</v>
      </c>
      <c r="Q1387" s="2" t="s">
        <v>54</v>
      </c>
      <c r="R1387" s="4" t="s">
        <v>51</v>
      </c>
      <c r="T1387" s="7">
        <v>376</v>
      </c>
      <c r="U1387" s="8">
        <v>0.23999999999999999</v>
      </c>
      <c r="V1387" s="6">
        <v>48.32</v>
      </c>
      <c r="W1387" s="7">
        <f>IF(R1387="","",(T1387*(1-U1387)*(1+AE1387))+V1387)</f>
        <v>419.80799999999999</v>
      </c>
      <c r="Z1387" s="9" t="str">
        <f>IF(S1387="","",(X1387*(1-Y1387)*(1+AE1387)))</f>
        <v/>
      </c>
      <c r="AA1387" s="64">
        <f>IF(Eingabe!G1387="x",libCalc!A1387,IF(Eingabe!H1387="x",libCalc!B1387,IF(Eingabe!I1387="x",libCalc!C1387,"")))</f>
        <v>0.089999999999999997</v>
      </c>
      <c r="AB1387" s="5">
        <f>IF(AA1387="","",AA1387*M1387)</f>
        <v>0.252</v>
      </c>
      <c r="AC1387" s="10">
        <f>IF(AA1387="","",N1387*1000/(AA1387*1000000))</f>
        <v>17.777777777777779</v>
      </c>
      <c r="AD1387" s="11">
        <f>IF(AB1387="","",MAX(Z1387,W1387)/AB1387)</f>
        <v>1665.9047619047619</v>
      </c>
      <c r="AE1387" s="8">
        <f ca="1">IF(N1387="","",IF(LOOKUP(YEAR(C1387),Teuerung!$A$4:$A$29,Teuerung!$D$4:$D$29)="",0,LOOKUP(YEAR(C1387),Teuerung!$A$4:$A$29,Teuerung!$D$4:$D$29)))</f>
        <v>0.29999999999999999</v>
      </c>
      <c r="AF1387" s="7">
        <f t="shared" ca="1" si="28"/>
        <v>419.80799999999999</v>
      </c>
      <c r="AG1387" s="2"/>
      <c r="AH1387" s="1"/>
      <c r="AI1387" s="1"/>
    </row>
    <row r="1388">
      <c r="A1388" s="2"/>
      <c r="B1388" s="2"/>
      <c r="C1388" s="3">
        <v>42216</v>
      </c>
      <c r="D1388" s="1"/>
      <c r="E1388" s="4" t="s">
        <v>51</v>
      </c>
      <c r="H1388" s="4" t="s">
        <v>51</v>
      </c>
      <c r="K1388" s="6">
        <v>0.29999999999999999</v>
      </c>
      <c r="L1388" s="6">
        <v>0.29999999999999999</v>
      </c>
      <c r="M1388" s="6">
        <v>2.8900000000000001</v>
      </c>
      <c r="N1388" s="7">
        <v>1500</v>
      </c>
      <c r="P1388" s="1">
        <v>1</v>
      </c>
      <c r="Q1388" s="2" t="s">
        <v>54</v>
      </c>
      <c r="R1388" s="4" t="s">
        <v>51</v>
      </c>
      <c r="T1388" s="7">
        <v>382</v>
      </c>
      <c r="U1388" s="8">
        <v>0.23999999999999999</v>
      </c>
      <c r="V1388" s="6">
        <v>48.32</v>
      </c>
      <c r="W1388" s="7">
        <f>IF(R1388="","",(T1388*(1-U1388)*(1+AE1388))+V1388)</f>
        <v>425.73599999999999</v>
      </c>
      <c r="Z1388" s="9" t="str">
        <f>IF(S1388="","",(X1388*(1-Y1388)*(1+AE1388)))</f>
        <v/>
      </c>
      <c r="AA1388" s="64">
        <f>IF(Eingabe!G1388="x",libCalc!A1388,IF(Eingabe!H1388="x",libCalc!B1388,IF(Eingabe!I1388="x",libCalc!C1388,"")))</f>
        <v>0.089999999999999997</v>
      </c>
      <c r="AB1388" s="5">
        <f>IF(AA1388="","",AA1388*M1388)</f>
        <v>0.2601</v>
      </c>
      <c r="AC1388" s="10">
        <f>IF(AA1388="","",N1388*1000/(AA1388*1000000))</f>
        <v>16.666666666666668</v>
      </c>
      <c r="AD1388" s="11">
        <f>IF(AB1388="","",MAX(Z1388,W1388)/AB1388)</f>
        <v>1636.8166089965398</v>
      </c>
      <c r="AE1388" s="8">
        <f ca="1">IF(N1388="","",IF(LOOKUP(YEAR(C1388),Teuerung!$A$4:$A$29,Teuerung!$D$4:$D$29)="",0,LOOKUP(YEAR(C1388),Teuerung!$A$4:$A$29,Teuerung!$D$4:$D$29)))</f>
        <v>0.29999999999999999</v>
      </c>
      <c r="AF1388" s="7">
        <f t="shared" ca="1" si="28"/>
        <v>425.73599999999999</v>
      </c>
      <c r="AG1388" s="2"/>
      <c r="AH1388" s="1"/>
      <c r="AI1388" s="1"/>
    </row>
    <row r="1389">
      <c r="A1389" s="2"/>
      <c r="B1389" s="2"/>
      <c r="C1389" s="3">
        <v>42216</v>
      </c>
      <c r="D1389" s="1"/>
      <c r="E1389" s="4" t="s">
        <v>51</v>
      </c>
      <c r="H1389" s="4" t="s">
        <v>51</v>
      </c>
      <c r="K1389" s="6">
        <v>0.29999999999999999</v>
      </c>
      <c r="L1389" s="6">
        <v>0.29999999999999999</v>
      </c>
      <c r="M1389" s="6">
        <v>2.8500000000000001</v>
      </c>
      <c r="N1389" s="7">
        <v>700</v>
      </c>
      <c r="P1389" s="1">
        <v>1</v>
      </c>
      <c r="Q1389" s="2" t="s">
        <v>54</v>
      </c>
      <c r="R1389" s="4" t="s">
        <v>51</v>
      </c>
      <c r="T1389" s="7">
        <v>379</v>
      </c>
      <c r="U1389" s="8">
        <v>0.23999999999999999</v>
      </c>
      <c r="V1389" s="6">
        <v>48.32</v>
      </c>
      <c r="W1389" s="7">
        <f>IF(R1389="","",(T1389*(1-U1389)*(1+AE1389))+V1389)</f>
        <v>422.77200000000005</v>
      </c>
      <c r="Z1389" s="9" t="str">
        <f>IF(S1389="","",(X1389*(1-Y1389)*(1+AE1389)))</f>
        <v/>
      </c>
      <c r="AA1389" s="64">
        <f>IF(Eingabe!G1389="x",libCalc!A1389,IF(Eingabe!H1389="x",libCalc!B1389,IF(Eingabe!I1389="x",libCalc!C1389,"")))</f>
        <v>0.089999999999999997</v>
      </c>
      <c r="AB1389" s="5">
        <f>IF(AA1389="","",AA1389*M1389)</f>
        <v>0.25650000000000001</v>
      </c>
      <c r="AC1389" s="10">
        <f>IF(AA1389="","",N1389*1000/(AA1389*1000000))</f>
        <v>7.7777777777777777</v>
      </c>
      <c r="AD1389" s="11">
        <f>IF(AB1389="","",MAX(Z1389,W1389)/AB1389)</f>
        <v>1648.2339181286552</v>
      </c>
      <c r="AE1389" s="8">
        <f ca="1">IF(N1389="","",IF(LOOKUP(YEAR(C1389),Teuerung!$A$4:$A$29,Teuerung!$D$4:$D$29)="",0,LOOKUP(YEAR(C1389),Teuerung!$A$4:$A$29,Teuerung!$D$4:$D$29)))</f>
        <v>0.29999999999999999</v>
      </c>
      <c r="AF1389" s="7">
        <f t="shared" ca="1" si="28"/>
        <v>422.77200000000005</v>
      </c>
      <c r="AG1389" s="2"/>
      <c r="AH1389" s="1"/>
      <c r="AI1389" s="1"/>
    </row>
    <row r="1390">
      <c r="A1390" s="2"/>
      <c r="B1390" s="2"/>
      <c r="C1390" s="3">
        <v>42216</v>
      </c>
      <c r="D1390" s="1"/>
      <c r="E1390" s="4" t="s">
        <v>51</v>
      </c>
      <c r="H1390" s="4" t="s">
        <v>51</v>
      </c>
      <c r="K1390" s="6">
        <v>0.29999999999999999</v>
      </c>
      <c r="L1390" s="6">
        <v>0.29999999999999999</v>
      </c>
      <c r="M1390" s="6">
        <v>2.8900000000000001</v>
      </c>
      <c r="N1390" s="7">
        <v>2100</v>
      </c>
      <c r="P1390" s="1">
        <v>1</v>
      </c>
      <c r="Q1390" s="2" t="s">
        <v>54</v>
      </c>
      <c r="R1390" s="4" t="s">
        <v>51</v>
      </c>
      <c r="T1390" s="7">
        <v>382</v>
      </c>
      <c r="U1390" s="8">
        <v>0.23999999999999999</v>
      </c>
      <c r="V1390" s="6">
        <v>48.32</v>
      </c>
      <c r="W1390" s="7">
        <f>IF(R1390="","",(T1390*(1-U1390)*(1+AE1390))+V1390)</f>
        <v>425.73599999999999</v>
      </c>
      <c r="Z1390" s="9" t="str">
        <f>IF(S1390="","",(X1390*(1-Y1390)*(1+AE1390)))</f>
        <v/>
      </c>
      <c r="AA1390" s="64">
        <f>IF(Eingabe!G1390="x",libCalc!A1390,IF(Eingabe!H1390="x",libCalc!B1390,IF(Eingabe!I1390="x",libCalc!C1390,"")))</f>
        <v>0.089999999999999997</v>
      </c>
      <c r="AB1390" s="5">
        <f>IF(AA1390="","",AA1390*M1390)</f>
        <v>0.2601</v>
      </c>
      <c r="AC1390" s="10">
        <f>IF(AA1390="","",N1390*1000/(AA1390*1000000))</f>
        <v>23.333333333333332</v>
      </c>
      <c r="AD1390" s="11">
        <f>IF(AB1390="","",MAX(Z1390,W1390)/AB1390)</f>
        <v>1636.8166089965398</v>
      </c>
      <c r="AE1390" s="8">
        <f ca="1">IF(N1390="","",IF(LOOKUP(YEAR(C1390),Teuerung!$A$4:$A$29,Teuerung!$D$4:$D$29)="",0,LOOKUP(YEAR(C1390),Teuerung!$A$4:$A$29,Teuerung!$D$4:$D$29)))</f>
        <v>0.29999999999999999</v>
      </c>
      <c r="AF1390" s="7">
        <f t="shared" ca="1" si="28"/>
        <v>425.73599999999999</v>
      </c>
      <c r="AG1390" s="2"/>
      <c r="AH1390" s="1"/>
      <c r="AI1390" s="1"/>
    </row>
    <row r="1391">
      <c r="A1391" s="2"/>
      <c r="B1391" s="2"/>
      <c r="C1391" s="3">
        <v>42216</v>
      </c>
      <c r="D1391" s="1"/>
      <c r="E1391" s="4" t="s">
        <v>51</v>
      </c>
      <c r="H1391" s="4" t="s">
        <v>51</v>
      </c>
      <c r="K1391" s="6">
        <v>0.29999999999999999</v>
      </c>
      <c r="L1391" s="6">
        <v>0.29999999999999999</v>
      </c>
      <c r="M1391" s="6">
        <v>2.8900000000000001</v>
      </c>
      <c r="N1391" s="7">
        <v>2500</v>
      </c>
      <c r="P1391" s="1">
        <v>1</v>
      </c>
      <c r="Q1391" s="2" t="s">
        <v>54</v>
      </c>
      <c r="R1391" s="4" t="s">
        <v>51</v>
      </c>
      <c r="T1391" s="7">
        <v>416</v>
      </c>
      <c r="U1391" s="8">
        <v>0.23999999999999999</v>
      </c>
      <c r="V1391" s="6">
        <v>48.32</v>
      </c>
      <c r="W1391" s="7">
        <f>IF(R1391="","",(T1391*(1-U1391)*(1+AE1391))+V1391)</f>
        <v>459.32800000000003</v>
      </c>
      <c r="Z1391" s="9" t="str">
        <f>IF(S1391="","",(X1391*(1-Y1391)*(1+AE1391)))</f>
        <v/>
      </c>
      <c r="AA1391" s="64">
        <f>IF(Eingabe!G1391="x",libCalc!A1391,IF(Eingabe!H1391="x",libCalc!B1391,IF(Eingabe!I1391="x",libCalc!C1391,"")))</f>
        <v>0.089999999999999997</v>
      </c>
      <c r="AB1391" s="5">
        <f>IF(AA1391="","",AA1391*M1391)</f>
        <v>0.2601</v>
      </c>
      <c r="AC1391" s="10">
        <f>IF(AA1391="","",N1391*1000/(AA1391*1000000))</f>
        <v>27.777777777777779</v>
      </c>
      <c r="AD1391" s="11">
        <f>IF(AB1391="","",MAX(Z1391,W1391)/AB1391)</f>
        <v>1765.9669357939256</v>
      </c>
      <c r="AE1391" s="8">
        <f ca="1">IF(N1391="","",IF(LOOKUP(YEAR(C1391),Teuerung!$A$4:$A$29,Teuerung!$D$4:$D$29)="",0,LOOKUP(YEAR(C1391),Teuerung!$A$4:$A$29,Teuerung!$D$4:$D$29)))</f>
        <v>0.29999999999999999</v>
      </c>
      <c r="AF1391" s="7">
        <f t="shared" ca="1" si="28"/>
        <v>459.32800000000003</v>
      </c>
      <c r="AG1391" s="2"/>
      <c r="AH1391" s="1"/>
      <c r="AI1391" s="1"/>
    </row>
    <row r="1392">
      <c r="A1392" s="2"/>
      <c r="B1392" s="2"/>
      <c r="C1392" s="3">
        <v>42216</v>
      </c>
      <c r="D1392" s="1"/>
      <c r="E1392" s="4" t="s">
        <v>51</v>
      </c>
      <c r="H1392" s="4" t="s">
        <v>51</v>
      </c>
      <c r="K1392" s="6">
        <v>0.29999999999999999</v>
      </c>
      <c r="L1392" s="6">
        <v>0.29999999999999999</v>
      </c>
      <c r="M1392" s="6">
        <v>2.8900000000000001</v>
      </c>
      <c r="N1392" s="7">
        <v>1400</v>
      </c>
      <c r="P1392" s="1">
        <v>1</v>
      </c>
      <c r="Q1392" s="2" t="s">
        <v>54</v>
      </c>
      <c r="R1392" s="4" t="s">
        <v>51</v>
      </c>
      <c r="T1392" s="7">
        <v>382</v>
      </c>
      <c r="U1392" s="8">
        <v>0.23999999999999999</v>
      </c>
      <c r="V1392" s="6">
        <v>48.32</v>
      </c>
      <c r="W1392" s="7">
        <f>IF(R1392="","",(T1392*(1-U1392)*(1+AE1392))+V1392)</f>
        <v>425.73599999999999</v>
      </c>
      <c r="Z1392" s="9" t="str">
        <f>IF(S1392="","",(X1392*(1-Y1392)*(1+AE1392)))</f>
        <v/>
      </c>
      <c r="AA1392" s="64">
        <f>IF(Eingabe!G1392="x",libCalc!A1392,IF(Eingabe!H1392="x",libCalc!B1392,IF(Eingabe!I1392="x",libCalc!C1392,"")))</f>
        <v>0.089999999999999997</v>
      </c>
      <c r="AB1392" s="5">
        <f>IF(AA1392="","",AA1392*M1392)</f>
        <v>0.2601</v>
      </c>
      <c r="AC1392" s="10">
        <f>IF(AA1392="","",N1392*1000/(AA1392*1000000))</f>
        <v>15.555555555555555</v>
      </c>
      <c r="AD1392" s="11">
        <f>IF(AB1392="","",MAX(Z1392,W1392)/AB1392)</f>
        <v>1636.8166089965398</v>
      </c>
      <c r="AE1392" s="8">
        <f ca="1">IF(N1392="","",IF(LOOKUP(YEAR(C1392),Teuerung!$A$4:$A$29,Teuerung!$D$4:$D$29)="",0,LOOKUP(YEAR(C1392),Teuerung!$A$4:$A$29,Teuerung!$D$4:$D$29)))</f>
        <v>0.29999999999999999</v>
      </c>
      <c r="AF1392" s="7">
        <f t="shared" ca="1" si="28"/>
        <v>425.73599999999999</v>
      </c>
      <c r="AG1392" s="2"/>
      <c r="AH1392" s="1"/>
      <c r="AI1392" s="1"/>
    </row>
    <row r="1393">
      <c r="A1393" s="2"/>
      <c r="B1393" s="2"/>
      <c r="C1393" s="3">
        <v>42216</v>
      </c>
      <c r="D1393" s="1"/>
      <c r="E1393" s="4" t="s">
        <v>51</v>
      </c>
      <c r="H1393" s="4" t="s">
        <v>51</v>
      </c>
      <c r="K1393" s="6">
        <v>0.29999999999999999</v>
      </c>
      <c r="L1393" s="6">
        <v>0.29999999999999999</v>
      </c>
      <c r="M1393" s="6">
        <v>2.8500000000000001</v>
      </c>
      <c r="N1393" s="7">
        <v>800</v>
      </c>
      <c r="P1393" s="1">
        <v>1</v>
      </c>
      <c r="Q1393" s="2" t="s">
        <v>54</v>
      </c>
      <c r="R1393" s="4" t="s">
        <v>51</v>
      </c>
      <c r="T1393" s="7">
        <v>379</v>
      </c>
      <c r="U1393" s="8">
        <v>0.23999999999999999</v>
      </c>
      <c r="V1393" s="6">
        <v>48.32</v>
      </c>
      <c r="W1393" s="7">
        <f>IF(R1393="","",(T1393*(1-U1393)*(1+AE1393))+V1393)</f>
        <v>422.77200000000005</v>
      </c>
      <c r="Z1393" s="9" t="str">
        <f>IF(S1393="","",(X1393*(1-Y1393)*(1+AE1393)))</f>
        <v/>
      </c>
      <c r="AA1393" s="64">
        <f>IF(Eingabe!G1393="x",libCalc!A1393,IF(Eingabe!H1393="x",libCalc!B1393,IF(Eingabe!I1393="x",libCalc!C1393,"")))</f>
        <v>0.089999999999999997</v>
      </c>
      <c r="AB1393" s="5">
        <f>IF(AA1393="","",AA1393*M1393)</f>
        <v>0.25650000000000001</v>
      </c>
      <c r="AC1393" s="10">
        <f>IF(AA1393="","",N1393*1000/(AA1393*1000000))</f>
        <v>8.8888888888888893</v>
      </c>
      <c r="AD1393" s="11">
        <f>IF(AB1393="","",MAX(Z1393,W1393)/AB1393)</f>
        <v>1648.2339181286552</v>
      </c>
      <c r="AE1393" s="8">
        <f ca="1">IF(N1393="","",IF(LOOKUP(YEAR(C1393),Teuerung!$A$4:$A$29,Teuerung!$D$4:$D$29)="",0,LOOKUP(YEAR(C1393),Teuerung!$A$4:$A$29,Teuerung!$D$4:$D$29)))</f>
        <v>0.29999999999999999</v>
      </c>
      <c r="AF1393" s="7">
        <f t="shared" ca="1" si="28"/>
        <v>422.77200000000005</v>
      </c>
      <c r="AG1393" s="2"/>
      <c r="AH1393" s="1"/>
      <c r="AI1393" s="1"/>
    </row>
    <row r="1394">
      <c r="A1394" s="2"/>
      <c r="B1394" s="2"/>
      <c r="C1394" s="3">
        <v>42216</v>
      </c>
      <c r="D1394" s="1"/>
      <c r="E1394" s="4" t="s">
        <v>51</v>
      </c>
      <c r="H1394" s="4" t="s">
        <v>51</v>
      </c>
      <c r="K1394" s="6">
        <v>0.29999999999999999</v>
      </c>
      <c r="L1394" s="6">
        <v>0.29999999999999999</v>
      </c>
      <c r="M1394" s="6">
        <v>2.8900000000000001</v>
      </c>
      <c r="N1394" s="7">
        <v>2700</v>
      </c>
      <c r="P1394" s="1">
        <v>2</v>
      </c>
      <c r="Q1394" s="2" t="s">
        <v>54</v>
      </c>
      <c r="R1394" s="4" t="s">
        <v>51</v>
      </c>
      <c r="T1394" s="7">
        <v>448</v>
      </c>
      <c r="U1394" s="8">
        <v>0.23999999999999999</v>
      </c>
      <c r="V1394" s="6">
        <v>48.32</v>
      </c>
      <c r="W1394" s="7">
        <f>IF(R1394="","",(T1394*(1-U1394)*(1+AE1394))+V1394)</f>
        <v>490.94400000000002</v>
      </c>
      <c r="Z1394" s="9" t="str">
        <f>IF(S1394="","",(X1394*(1-Y1394)*(1+AE1394)))</f>
        <v/>
      </c>
      <c r="AA1394" s="64">
        <f>IF(Eingabe!G1394="x",libCalc!A1394,IF(Eingabe!H1394="x",libCalc!B1394,IF(Eingabe!I1394="x",libCalc!C1394,"")))</f>
        <v>0.089999999999999997</v>
      </c>
      <c r="AB1394" s="5">
        <f>IF(AA1394="","",AA1394*M1394)</f>
        <v>0.2601</v>
      </c>
      <c r="AC1394" s="10">
        <f>IF(AA1394="","",N1394*1000/(AA1394*1000000))</f>
        <v>30</v>
      </c>
      <c r="AD1394" s="11">
        <f>IF(AB1394="","",MAX(Z1394,W1394)/AB1394)</f>
        <v>1887.520184544406</v>
      </c>
      <c r="AE1394" s="8">
        <f ca="1">IF(N1394="","",IF(LOOKUP(YEAR(C1394),Teuerung!$A$4:$A$29,Teuerung!$D$4:$D$29)="",0,LOOKUP(YEAR(C1394),Teuerung!$A$4:$A$29,Teuerung!$D$4:$D$29)))</f>
        <v>0.29999999999999999</v>
      </c>
      <c r="AF1394" s="7">
        <f t="shared" ca="1" si="28"/>
        <v>981.88800000000003</v>
      </c>
      <c r="AG1394" s="2"/>
      <c r="AH1394" s="1"/>
      <c r="AI1394" s="1"/>
    </row>
    <row r="1395">
      <c r="A1395" s="2"/>
      <c r="B1395" s="2"/>
      <c r="C1395" s="3">
        <v>42216</v>
      </c>
      <c r="D1395" s="1"/>
      <c r="E1395" s="4" t="s">
        <v>51</v>
      </c>
      <c r="H1395" s="4" t="s">
        <v>51</v>
      </c>
      <c r="K1395" s="6">
        <v>0.29999999999999999</v>
      </c>
      <c r="L1395" s="6">
        <v>0.29999999999999999</v>
      </c>
      <c r="M1395" s="6">
        <v>2.8500000000000001</v>
      </c>
      <c r="N1395" s="7">
        <v>1200</v>
      </c>
      <c r="P1395" s="1">
        <v>1</v>
      </c>
      <c r="Q1395" s="2" t="s">
        <v>54</v>
      </c>
      <c r="R1395" s="4" t="s">
        <v>51</v>
      </c>
      <c r="T1395" s="7">
        <v>379</v>
      </c>
      <c r="U1395" s="8">
        <v>0.23999999999999999</v>
      </c>
      <c r="V1395" s="6">
        <v>48.32</v>
      </c>
      <c r="W1395" s="7">
        <f>IF(R1395="","",(T1395*(1-U1395)*(1+AE1395))+V1395)</f>
        <v>422.77200000000005</v>
      </c>
      <c r="Z1395" s="9" t="str">
        <f>IF(S1395="","",(X1395*(1-Y1395)*(1+AE1395)))</f>
        <v/>
      </c>
      <c r="AA1395" s="64">
        <f>IF(Eingabe!G1395="x",libCalc!A1395,IF(Eingabe!H1395="x",libCalc!B1395,IF(Eingabe!I1395="x",libCalc!C1395,"")))</f>
        <v>0.089999999999999997</v>
      </c>
      <c r="AB1395" s="5">
        <f>IF(AA1395="","",AA1395*M1395)</f>
        <v>0.25650000000000001</v>
      </c>
      <c r="AC1395" s="10">
        <f>IF(AA1395="","",N1395*1000/(AA1395*1000000))</f>
        <v>13.333333333333334</v>
      </c>
      <c r="AD1395" s="11">
        <f>IF(AB1395="","",MAX(Z1395,W1395)/AB1395)</f>
        <v>1648.2339181286552</v>
      </c>
      <c r="AE1395" s="8">
        <f ca="1">IF(N1395="","",IF(LOOKUP(YEAR(C1395),Teuerung!$A$4:$A$29,Teuerung!$D$4:$D$29)="",0,LOOKUP(YEAR(C1395),Teuerung!$A$4:$A$29,Teuerung!$D$4:$D$29)))</f>
        <v>0.29999999999999999</v>
      </c>
      <c r="AF1395" s="7">
        <f t="shared" ca="1" si="28"/>
        <v>422.77200000000005</v>
      </c>
      <c r="AG1395" s="2"/>
      <c r="AH1395" s="1"/>
      <c r="AI1395" s="1"/>
    </row>
    <row r="1396">
      <c r="A1396" s="2"/>
      <c r="B1396" s="2"/>
      <c r="C1396" s="3">
        <v>42216</v>
      </c>
      <c r="D1396" s="1"/>
      <c r="E1396" s="4" t="s">
        <v>51</v>
      </c>
      <c r="H1396" s="4" t="s">
        <v>51</v>
      </c>
      <c r="K1396" s="6">
        <v>0.29999999999999999</v>
      </c>
      <c r="L1396" s="6">
        <v>0.29999999999999999</v>
      </c>
      <c r="M1396" s="6">
        <v>2.8900000000000001</v>
      </c>
      <c r="N1396" s="7">
        <v>1500</v>
      </c>
      <c r="P1396" s="1">
        <v>1</v>
      </c>
      <c r="Q1396" s="2" t="s">
        <v>54</v>
      </c>
      <c r="R1396" s="4" t="s">
        <v>51</v>
      </c>
      <c r="T1396" s="7">
        <v>382</v>
      </c>
      <c r="U1396" s="8">
        <v>0.23999999999999999</v>
      </c>
      <c r="V1396" s="6">
        <v>48.32</v>
      </c>
      <c r="W1396" s="7">
        <f>IF(R1396="","",(T1396*(1-U1396)*(1+AE1396))+V1396)</f>
        <v>425.73599999999999</v>
      </c>
      <c r="Z1396" s="9" t="str">
        <f>IF(S1396="","",(X1396*(1-Y1396)*(1+AE1396)))</f>
        <v/>
      </c>
      <c r="AA1396" s="64">
        <f>IF(Eingabe!G1396="x",libCalc!A1396,IF(Eingabe!H1396="x",libCalc!B1396,IF(Eingabe!I1396="x",libCalc!C1396,"")))</f>
        <v>0.089999999999999997</v>
      </c>
      <c r="AB1396" s="5">
        <f>IF(AA1396="","",AA1396*M1396)</f>
        <v>0.2601</v>
      </c>
      <c r="AC1396" s="10">
        <f>IF(AA1396="","",N1396*1000/(AA1396*1000000))</f>
        <v>16.666666666666668</v>
      </c>
      <c r="AD1396" s="11">
        <f>IF(AB1396="","",MAX(Z1396,W1396)/AB1396)</f>
        <v>1636.8166089965398</v>
      </c>
      <c r="AE1396" s="8">
        <f ca="1">IF(N1396="","",IF(LOOKUP(YEAR(C1396),Teuerung!$A$4:$A$29,Teuerung!$D$4:$D$29)="",0,LOOKUP(YEAR(C1396),Teuerung!$A$4:$A$29,Teuerung!$D$4:$D$29)))</f>
        <v>0.29999999999999999</v>
      </c>
      <c r="AF1396" s="7">
        <f t="shared" ca="1" si="28"/>
        <v>425.73599999999999</v>
      </c>
      <c r="AG1396" s="2"/>
      <c r="AH1396" s="1"/>
      <c r="AI1396" s="1"/>
    </row>
    <row r="1397">
      <c r="A1397" s="2"/>
      <c r="B1397" s="2"/>
      <c r="C1397" s="3">
        <v>42216</v>
      </c>
      <c r="D1397" s="1"/>
      <c r="E1397" s="4" t="s">
        <v>51</v>
      </c>
      <c r="H1397" s="4" t="s">
        <v>51</v>
      </c>
      <c r="K1397" s="6">
        <v>0.29999999999999999</v>
      </c>
      <c r="L1397" s="6">
        <v>0.29999999999999999</v>
      </c>
      <c r="M1397" s="6">
        <v>2.8500000000000001</v>
      </c>
      <c r="N1397" s="7">
        <v>900</v>
      </c>
      <c r="P1397" s="1">
        <v>1</v>
      </c>
      <c r="Q1397" s="2" t="s">
        <v>54</v>
      </c>
      <c r="R1397" s="4" t="s">
        <v>51</v>
      </c>
      <c r="T1397" s="7">
        <v>379</v>
      </c>
      <c r="U1397" s="8">
        <v>0.23999999999999999</v>
      </c>
      <c r="V1397" s="6">
        <v>48.32</v>
      </c>
      <c r="W1397" s="7">
        <f>IF(R1397="","",(T1397*(1-U1397)*(1+AE1397))+V1397)</f>
        <v>422.77200000000005</v>
      </c>
      <c r="Z1397" s="9" t="str">
        <f>IF(S1397="","",(X1397*(1-Y1397)*(1+AE1397)))</f>
        <v/>
      </c>
      <c r="AA1397" s="64">
        <f>IF(Eingabe!G1397="x",libCalc!A1397,IF(Eingabe!H1397="x",libCalc!B1397,IF(Eingabe!I1397="x",libCalc!C1397,"")))</f>
        <v>0.089999999999999997</v>
      </c>
      <c r="AB1397" s="5">
        <f>IF(AA1397="","",AA1397*M1397)</f>
        <v>0.25650000000000001</v>
      </c>
      <c r="AC1397" s="10">
        <f>IF(AA1397="","",N1397*1000/(AA1397*1000000))</f>
        <v>10</v>
      </c>
      <c r="AD1397" s="11">
        <f>IF(AB1397="","",MAX(Z1397,W1397)/AB1397)</f>
        <v>1648.2339181286552</v>
      </c>
      <c r="AE1397" s="8">
        <f ca="1">IF(N1397="","",IF(LOOKUP(YEAR(C1397),Teuerung!$A$4:$A$29,Teuerung!$D$4:$D$29)="",0,LOOKUP(YEAR(C1397),Teuerung!$A$4:$A$29,Teuerung!$D$4:$D$29)))</f>
        <v>0.29999999999999999</v>
      </c>
      <c r="AF1397" s="7">
        <f t="shared" ca="1" si="28"/>
        <v>422.77200000000005</v>
      </c>
      <c r="AG1397" s="2"/>
      <c r="AH1397" s="1"/>
      <c r="AI1397" s="1"/>
    </row>
    <row r="1398">
      <c r="A1398" s="2"/>
      <c r="B1398" s="2"/>
      <c r="C1398" s="3">
        <v>42216</v>
      </c>
      <c r="D1398" s="1"/>
      <c r="E1398" s="4" t="s">
        <v>51</v>
      </c>
      <c r="H1398" s="4" t="s">
        <v>51</v>
      </c>
      <c r="K1398" s="6">
        <v>0.29999999999999999</v>
      </c>
      <c r="L1398" s="6">
        <v>0.29999999999999999</v>
      </c>
      <c r="M1398" s="6">
        <v>2.8900000000000001</v>
      </c>
      <c r="N1398" s="7">
        <v>2000</v>
      </c>
      <c r="P1398" s="1">
        <v>1</v>
      </c>
      <c r="Q1398" s="2" t="s">
        <v>54</v>
      </c>
      <c r="R1398" s="4" t="s">
        <v>51</v>
      </c>
      <c r="T1398" s="7">
        <v>382</v>
      </c>
      <c r="U1398" s="8">
        <v>0.23999999999999999</v>
      </c>
      <c r="V1398" s="6">
        <v>48.32</v>
      </c>
      <c r="W1398" s="7">
        <f>IF(R1398="","",(T1398*(1-U1398)*(1+AE1398))+V1398)</f>
        <v>425.73599999999999</v>
      </c>
      <c r="Z1398" s="9" t="str">
        <f>IF(S1398="","",(X1398*(1-Y1398)*(1+AE1398)))</f>
        <v/>
      </c>
      <c r="AA1398" s="64">
        <f>IF(Eingabe!G1398="x",libCalc!A1398,IF(Eingabe!H1398="x",libCalc!B1398,IF(Eingabe!I1398="x",libCalc!C1398,"")))</f>
        <v>0.089999999999999997</v>
      </c>
      <c r="AB1398" s="5">
        <f>IF(AA1398="","",AA1398*M1398)</f>
        <v>0.2601</v>
      </c>
      <c r="AC1398" s="10">
        <f>IF(AA1398="","",N1398*1000/(AA1398*1000000))</f>
        <v>22.222222222222221</v>
      </c>
      <c r="AD1398" s="11">
        <f>IF(AB1398="","",MAX(Z1398,W1398)/AB1398)</f>
        <v>1636.8166089965398</v>
      </c>
      <c r="AE1398" s="8">
        <f ca="1">IF(N1398="","",IF(LOOKUP(YEAR(C1398),Teuerung!$A$4:$A$29,Teuerung!$D$4:$D$29)="",0,LOOKUP(YEAR(C1398),Teuerung!$A$4:$A$29,Teuerung!$D$4:$D$29)))</f>
        <v>0.29999999999999999</v>
      </c>
      <c r="AF1398" s="7">
        <f t="shared" ca="1" si="28"/>
        <v>425.73599999999999</v>
      </c>
      <c r="AG1398" s="2"/>
      <c r="AH1398" s="1"/>
      <c r="AI1398" s="1"/>
    </row>
    <row r="1399">
      <c r="A1399" s="2"/>
      <c r="B1399" s="2"/>
      <c r="C1399" s="3">
        <v>42216</v>
      </c>
      <c r="D1399" s="1"/>
      <c r="E1399" s="4" t="s">
        <v>51</v>
      </c>
      <c r="H1399" s="4" t="s">
        <v>51</v>
      </c>
      <c r="K1399" s="6">
        <v>0.29999999999999999</v>
      </c>
      <c r="L1399" s="6">
        <v>0.29999999999999999</v>
      </c>
      <c r="M1399" s="6">
        <v>2.8900000000000001</v>
      </c>
      <c r="N1399" s="7">
        <v>1600</v>
      </c>
      <c r="P1399" s="1">
        <v>1</v>
      </c>
      <c r="Q1399" s="2" t="s">
        <v>54</v>
      </c>
      <c r="R1399" s="4" t="s">
        <v>51</v>
      </c>
      <c r="T1399" s="7">
        <v>382</v>
      </c>
      <c r="U1399" s="8">
        <v>0.23999999999999999</v>
      </c>
      <c r="V1399" s="6">
        <v>48.32</v>
      </c>
      <c r="W1399" s="7">
        <f>IF(R1399="","",(T1399*(1-U1399)*(1+AE1399))+V1399)</f>
        <v>425.73599999999999</v>
      </c>
      <c r="Z1399" s="9" t="str">
        <f>IF(S1399="","",(X1399*(1-Y1399)*(1+AE1399)))</f>
        <v/>
      </c>
      <c r="AA1399" s="64">
        <f>IF(Eingabe!G1399="x",libCalc!A1399,IF(Eingabe!H1399="x",libCalc!B1399,IF(Eingabe!I1399="x",libCalc!C1399,"")))</f>
        <v>0.089999999999999997</v>
      </c>
      <c r="AB1399" s="5">
        <f>IF(AA1399="","",AA1399*M1399)</f>
        <v>0.2601</v>
      </c>
      <c r="AC1399" s="10">
        <f>IF(AA1399="","",N1399*1000/(AA1399*1000000))</f>
        <v>17.777777777777779</v>
      </c>
      <c r="AD1399" s="11">
        <f>IF(AB1399="","",MAX(Z1399,W1399)/AB1399)</f>
        <v>1636.8166089965398</v>
      </c>
      <c r="AE1399" s="8">
        <f ca="1">IF(N1399="","",IF(LOOKUP(YEAR(C1399),Teuerung!$A$4:$A$29,Teuerung!$D$4:$D$29)="",0,LOOKUP(YEAR(C1399),Teuerung!$A$4:$A$29,Teuerung!$D$4:$D$29)))</f>
        <v>0.29999999999999999</v>
      </c>
      <c r="AF1399" s="7">
        <f t="shared" ca="1" si="28"/>
        <v>425.73599999999999</v>
      </c>
      <c r="AG1399" s="2"/>
      <c r="AH1399" s="1"/>
      <c r="AI1399" s="1"/>
    </row>
    <row r="1400">
      <c r="A1400" s="2"/>
      <c r="B1400" s="2"/>
      <c r="C1400" s="3">
        <v>42216</v>
      </c>
      <c r="D1400" s="1"/>
      <c r="E1400" s="4" t="s">
        <v>51</v>
      </c>
      <c r="H1400" s="4" t="s">
        <v>51</v>
      </c>
      <c r="K1400" s="6">
        <v>0.29999999999999999</v>
      </c>
      <c r="L1400" s="6">
        <v>0.29999999999999999</v>
      </c>
      <c r="M1400" s="6">
        <v>2.8900000000000001</v>
      </c>
      <c r="N1400" s="7">
        <v>700</v>
      </c>
      <c r="P1400" s="1">
        <v>1</v>
      </c>
      <c r="Q1400" s="2" t="s">
        <v>54</v>
      </c>
      <c r="R1400" s="4" t="s">
        <v>51</v>
      </c>
      <c r="T1400" s="7">
        <v>382</v>
      </c>
      <c r="U1400" s="8">
        <v>0.23999999999999999</v>
      </c>
      <c r="V1400" s="6">
        <v>48.32</v>
      </c>
      <c r="W1400" s="7">
        <f>IF(R1400="","",(T1400*(1-U1400)*(1+AE1400))+V1400)</f>
        <v>425.73599999999999</v>
      </c>
      <c r="Z1400" s="9" t="str">
        <f>IF(S1400="","",(X1400*(1-Y1400)*(1+AE1400)))</f>
        <v/>
      </c>
      <c r="AA1400" s="64">
        <f>IF(Eingabe!G1400="x",libCalc!A1400,IF(Eingabe!H1400="x",libCalc!B1400,IF(Eingabe!I1400="x",libCalc!C1400,"")))</f>
        <v>0.089999999999999997</v>
      </c>
      <c r="AB1400" s="5">
        <f>IF(AA1400="","",AA1400*M1400)</f>
        <v>0.2601</v>
      </c>
      <c r="AC1400" s="10">
        <f>IF(AA1400="","",N1400*1000/(AA1400*1000000))</f>
        <v>7.7777777777777777</v>
      </c>
      <c r="AD1400" s="11">
        <f>IF(AB1400="","",MAX(Z1400,W1400)/AB1400)</f>
        <v>1636.8166089965398</v>
      </c>
      <c r="AE1400" s="8">
        <f ca="1">IF(N1400="","",IF(LOOKUP(YEAR(C1400),Teuerung!$A$4:$A$29,Teuerung!$D$4:$D$29)="",0,LOOKUP(YEAR(C1400),Teuerung!$A$4:$A$29,Teuerung!$D$4:$D$29)))</f>
        <v>0.29999999999999999</v>
      </c>
      <c r="AF1400" s="7">
        <f t="shared" ca="1" si="28"/>
        <v>425.73599999999999</v>
      </c>
      <c r="AG1400" s="2"/>
      <c r="AH1400" s="1"/>
      <c r="AI1400" s="1"/>
    </row>
    <row r="1401">
      <c r="A1401" s="2"/>
      <c r="B1401" s="2"/>
      <c r="C1401" s="3">
        <v>42216</v>
      </c>
      <c r="D1401" s="1"/>
      <c r="E1401" s="4" t="s">
        <v>51</v>
      </c>
      <c r="H1401" s="4" t="s">
        <v>51</v>
      </c>
      <c r="K1401" s="6">
        <v>0.29999999999999999</v>
      </c>
      <c r="L1401" s="6">
        <v>0.29999999999999999</v>
      </c>
      <c r="M1401" s="6">
        <v>2.8500000000000001</v>
      </c>
      <c r="N1401" s="7">
        <v>300</v>
      </c>
      <c r="P1401" s="1">
        <v>1</v>
      </c>
      <c r="Q1401" s="2" t="s">
        <v>54</v>
      </c>
      <c r="R1401" s="4" t="s">
        <v>51</v>
      </c>
      <c r="T1401" s="7">
        <v>379</v>
      </c>
      <c r="U1401" s="8">
        <v>0.23999999999999999</v>
      </c>
      <c r="V1401" s="6">
        <v>48.32</v>
      </c>
      <c r="W1401" s="7">
        <f>IF(R1401="","",(T1401*(1-U1401)*(1+AE1401))+V1401)</f>
        <v>422.77200000000005</v>
      </c>
      <c r="Z1401" s="9" t="str">
        <f>IF(S1401="","",(X1401*(1-Y1401)*(1+AE1401)))</f>
        <v/>
      </c>
      <c r="AA1401" s="64">
        <f>IF(Eingabe!G1401="x",libCalc!A1401,IF(Eingabe!H1401="x",libCalc!B1401,IF(Eingabe!I1401="x",libCalc!C1401,"")))</f>
        <v>0.089999999999999997</v>
      </c>
      <c r="AB1401" s="5">
        <f>IF(AA1401="","",AA1401*M1401)</f>
        <v>0.25650000000000001</v>
      </c>
      <c r="AC1401" s="10">
        <f>IF(AA1401="","",N1401*1000/(AA1401*1000000))</f>
        <v>3.3333333333333335</v>
      </c>
      <c r="AD1401" s="11">
        <f>IF(AB1401="","",MAX(Z1401,W1401)/AB1401)</f>
        <v>1648.2339181286552</v>
      </c>
      <c r="AE1401" s="8">
        <f ca="1">IF(N1401="","",IF(LOOKUP(YEAR(C1401),Teuerung!$A$4:$A$29,Teuerung!$D$4:$D$29)="",0,LOOKUP(YEAR(C1401),Teuerung!$A$4:$A$29,Teuerung!$D$4:$D$29)))</f>
        <v>0.29999999999999999</v>
      </c>
      <c r="AF1401" s="7">
        <f t="shared" ca="1" si="28"/>
        <v>422.77200000000005</v>
      </c>
      <c r="AG1401" s="2"/>
      <c r="AH1401" s="1"/>
      <c r="AI1401" s="1"/>
    </row>
    <row r="1402">
      <c r="A1402" s="2"/>
      <c r="B1402" s="2"/>
      <c r="C1402" s="3">
        <v>42216</v>
      </c>
      <c r="D1402" s="1"/>
      <c r="E1402" s="4" t="s">
        <v>51</v>
      </c>
      <c r="H1402" s="4" t="s">
        <v>51</v>
      </c>
      <c r="K1402" s="6">
        <v>0.29999999999999999</v>
      </c>
      <c r="L1402" s="6">
        <v>0.29999999999999999</v>
      </c>
      <c r="M1402" s="6">
        <v>2.3999999999999999</v>
      </c>
      <c r="N1402" s="7">
        <v>2300</v>
      </c>
      <c r="P1402" s="1">
        <v>1</v>
      </c>
      <c r="Q1402" s="2" t="s">
        <v>54</v>
      </c>
      <c r="R1402" s="4" t="s">
        <v>51</v>
      </c>
      <c r="T1402" s="7">
        <v>356</v>
      </c>
      <c r="U1402" s="8">
        <v>0.23999999999999999</v>
      </c>
      <c r="V1402" s="6">
        <v>48.32</v>
      </c>
      <c r="W1402" s="7">
        <f>IF(R1402="","",(T1402*(1-U1402)*(1+AE1402))+V1402)</f>
        <v>400.048</v>
      </c>
      <c r="Z1402" s="9" t="str">
        <f>IF(S1402="","",(X1402*(1-Y1402)*(1+AE1402)))</f>
        <v/>
      </c>
      <c r="AA1402" s="64">
        <f>IF(Eingabe!G1402="x",libCalc!A1402,IF(Eingabe!H1402="x",libCalc!B1402,IF(Eingabe!I1402="x",libCalc!C1402,"")))</f>
        <v>0.089999999999999997</v>
      </c>
      <c r="AB1402" s="5">
        <f>IF(AA1402="","",AA1402*M1402)</f>
        <v>0.216</v>
      </c>
      <c r="AC1402" s="10">
        <f>IF(AA1402="","",N1402*1000/(AA1402*1000000))</f>
        <v>25.555555555555557</v>
      </c>
      <c r="AD1402" s="11">
        <f>IF(AB1402="","",MAX(Z1402,W1402)/AB1402)</f>
        <v>1852.0740740740741</v>
      </c>
      <c r="AE1402" s="8">
        <f ca="1">IF(N1402="","",IF(LOOKUP(YEAR(C1402),Teuerung!$A$4:$A$29,Teuerung!$D$4:$D$29)="",0,LOOKUP(YEAR(C1402),Teuerung!$A$4:$A$29,Teuerung!$D$4:$D$29)))</f>
        <v>0.29999999999999999</v>
      </c>
      <c r="AF1402" s="7">
        <f t="shared" ca="1" si="28"/>
        <v>400.048</v>
      </c>
      <c r="AG1402" s="2"/>
      <c r="AH1402" s="1"/>
      <c r="AI1402" s="1"/>
    </row>
    <row r="1403">
      <c r="A1403" s="2"/>
      <c r="B1403" s="2"/>
      <c r="C1403" s="3">
        <v>42216</v>
      </c>
      <c r="D1403" s="1"/>
      <c r="E1403" s="4" t="s">
        <v>51</v>
      </c>
      <c r="H1403" s="4" t="s">
        <v>51</v>
      </c>
      <c r="K1403" s="6">
        <v>0.29999999999999999</v>
      </c>
      <c r="L1403" s="6">
        <v>0.29999999999999999</v>
      </c>
      <c r="M1403" s="6">
        <v>2.6499999999999999</v>
      </c>
      <c r="N1403" s="7">
        <v>2700</v>
      </c>
      <c r="P1403" s="1">
        <v>1</v>
      </c>
      <c r="Q1403" s="2" t="s">
        <v>54</v>
      </c>
      <c r="R1403" s="4" t="s">
        <v>51</v>
      </c>
      <c r="T1403" s="7">
        <v>425</v>
      </c>
      <c r="U1403" s="8">
        <v>0.23999999999999999</v>
      </c>
      <c r="V1403" s="6">
        <v>48.32</v>
      </c>
      <c r="W1403" s="7">
        <f>IF(R1403="","",(T1403*(1-U1403)*(1+AE1403))+V1403)</f>
        <v>468.22000000000003</v>
      </c>
      <c r="Z1403" s="9" t="str">
        <f>IF(S1403="","",(X1403*(1-Y1403)*(1+AE1403)))</f>
        <v/>
      </c>
      <c r="AA1403" s="64">
        <f>IF(Eingabe!G1403="x",libCalc!A1403,IF(Eingabe!H1403="x",libCalc!B1403,IF(Eingabe!I1403="x",libCalc!C1403,"")))</f>
        <v>0.089999999999999997</v>
      </c>
      <c r="AB1403" s="5">
        <f>IF(AA1403="","",AA1403*M1403)</f>
        <v>0.23849999999999999</v>
      </c>
      <c r="AC1403" s="10">
        <f>IF(AA1403="","",N1403*1000/(AA1403*1000000))</f>
        <v>30</v>
      </c>
      <c r="AD1403" s="11">
        <f>IF(AB1403="","",MAX(Z1403,W1403)/AB1403)</f>
        <v>1963.1865828092245</v>
      </c>
      <c r="AE1403" s="8">
        <f ca="1">IF(N1403="","",IF(LOOKUP(YEAR(C1403),Teuerung!$A$4:$A$29,Teuerung!$D$4:$D$29)="",0,LOOKUP(YEAR(C1403),Teuerung!$A$4:$A$29,Teuerung!$D$4:$D$29)))</f>
        <v>0.29999999999999999</v>
      </c>
      <c r="AF1403" s="7">
        <f t="shared" ca="1" si="28"/>
        <v>468.22000000000003</v>
      </c>
      <c r="AG1403" s="2"/>
      <c r="AH1403" s="1"/>
      <c r="AI1403" s="1"/>
    </row>
    <row r="1404">
      <c r="A1404" s="2"/>
      <c r="B1404" s="2"/>
      <c r="C1404" s="3">
        <v>42216</v>
      </c>
      <c r="D1404" s="1"/>
      <c r="E1404" s="4" t="s">
        <v>51</v>
      </c>
      <c r="H1404" s="4" t="s">
        <v>51</v>
      </c>
      <c r="K1404" s="6">
        <v>0.29999999999999999</v>
      </c>
      <c r="L1404" s="6">
        <v>0.29999999999999999</v>
      </c>
      <c r="M1404" s="6">
        <v>2.3999999999999999</v>
      </c>
      <c r="N1404" s="7">
        <v>1700</v>
      </c>
      <c r="P1404" s="1">
        <v>1</v>
      </c>
      <c r="Q1404" s="2" t="s">
        <v>54</v>
      </c>
      <c r="R1404" s="4" t="s">
        <v>51</v>
      </c>
      <c r="T1404" s="7">
        <v>347.00000000000006</v>
      </c>
      <c r="U1404" s="8">
        <v>0.23999999999999999</v>
      </c>
      <c r="V1404" s="6">
        <v>48.32</v>
      </c>
      <c r="W1404" s="7">
        <f>IF(R1404="","",(T1404*(1-U1404)*(1+AE1404))+V1404)</f>
        <v>391.15600000000006</v>
      </c>
      <c r="Z1404" s="9" t="str">
        <f>IF(S1404="","",(X1404*(1-Y1404)*(1+AE1404)))</f>
        <v/>
      </c>
      <c r="AA1404" s="64">
        <f>IF(Eingabe!G1404="x",libCalc!A1404,IF(Eingabe!H1404="x",libCalc!B1404,IF(Eingabe!I1404="x",libCalc!C1404,"")))</f>
        <v>0.089999999999999997</v>
      </c>
      <c r="AB1404" s="5">
        <f>IF(AA1404="","",AA1404*M1404)</f>
        <v>0.216</v>
      </c>
      <c r="AC1404" s="10">
        <f>IF(AA1404="","",N1404*1000/(AA1404*1000000))</f>
        <v>18.888888888888889</v>
      </c>
      <c r="AD1404" s="11">
        <f>IF(AB1404="","",MAX(Z1404,W1404)/AB1404)</f>
        <v>1810.9074074074076</v>
      </c>
      <c r="AE1404" s="8">
        <f ca="1">IF(N1404="","",IF(LOOKUP(YEAR(C1404),Teuerung!$A$4:$A$29,Teuerung!$D$4:$D$29)="",0,LOOKUP(YEAR(C1404),Teuerung!$A$4:$A$29,Teuerung!$D$4:$D$29)))</f>
        <v>0.29999999999999999</v>
      </c>
      <c r="AF1404" s="7">
        <f t="shared" ca="1" si="28"/>
        <v>391.15600000000006</v>
      </c>
      <c r="AG1404" s="2"/>
      <c r="AH1404" s="1"/>
      <c r="AI1404" s="1"/>
    </row>
    <row r="1405">
      <c r="A1405" s="2"/>
      <c r="B1405" s="2"/>
      <c r="C1405" s="3">
        <v>42216</v>
      </c>
      <c r="D1405" s="1"/>
      <c r="E1405" s="4" t="s">
        <v>51</v>
      </c>
      <c r="H1405" s="4" t="s">
        <v>51</v>
      </c>
      <c r="K1405" s="6">
        <v>0.29999999999999999</v>
      </c>
      <c r="L1405" s="6">
        <v>0.29999999999999999</v>
      </c>
      <c r="M1405" s="6">
        <v>2.3999999999999999</v>
      </c>
      <c r="N1405" s="7">
        <v>2400</v>
      </c>
      <c r="P1405" s="1">
        <v>1</v>
      </c>
      <c r="Q1405" s="2" t="s">
        <v>54</v>
      </c>
      <c r="R1405" s="4" t="s">
        <v>51</v>
      </c>
      <c r="T1405" s="7">
        <v>364</v>
      </c>
      <c r="U1405" s="8">
        <v>0.23999999999999999</v>
      </c>
      <c r="V1405" s="6">
        <v>48.32</v>
      </c>
      <c r="W1405" s="7">
        <f>IF(R1405="","",(T1405*(1-U1405)*(1+AE1405))+V1405)</f>
        <v>407.952</v>
      </c>
      <c r="Z1405" s="9" t="str">
        <f>IF(S1405="","",(X1405*(1-Y1405)*(1+AE1405)))</f>
        <v/>
      </c>
      <c r="AA1405" s="64">
        <f>IF(Eingabe!G1405="x",libCalc!A1405,IF(Eingabe!H1405="x",libCalc!B1405,IF(Eingabe!I1405="x",libCalc!C1405,"")))</f>
        <v>0.089999999999999997</v>
      </c>
      <c r="AB1405" s="5">
        <f>IF(AA1405="","",AA1405*M1405)</f>
        <v>0.216</v>
      </c>
      <c r="AC1405" s="10">
        <f>IF(AA1405="","",N1405*1000/(AA1405*1000000))</f>
        <v>26.666666666666668</v>
      </c>
      <c r="AD1405" s="11">
        <f>IF(AB1405="","",MAX(Z1405,W1405)/AB1405)</f>
        <v>1888.6666666666667</v>
      </c>
      <c r="AE1405" s="8">
        <f ca="1">IF(N1405="","",IF(LOOKUP(YEAR(C1405),Teuerung!$A$4:$A$29,Teuerung!$D$4:$D$29)="",0,LOOKUP(YEAR(C1405),Teuerung!$A$4:$A$29,Teuerung!$D$4:$D$29)))</f>
        <v>0.29999999999999999</v>
      </c>
      <c r="AF1405" s="7">
        <f t="shared" ca="1" si="28"/>
        <v>407.952</v>
      </c>
      <c r="AG1405" s="2"/>
      <c r="AH1405" s="1"/>
      <c r="AI1405" s="1"/>
    </row>
    <row r="1406">
      <c r="A1406" s="2"/>
      <c r="B1406" s="2"/>
      <c r="C1406" s="3">
        <v>42216</v>
      </c>
      <c r="D1406" s="1"/>
      <c r="E1406" s="4" t="s">
        <v>51</v>
      </c>
      <c r="H1406" s="4" t="s">
        <v>51</v>
      </c>
      <c r="K1406" s="6">
        <v>0.29999999999999999</v>
      </c>
      <c r="L1406" s="6">
        <v>0.29999999999999999</v>
      </c>
      <c r="M1406" s="6">
        <v>2.6499999999999999</v>
      </c>
      <c r="N1406" s="7">
        <v>3900</v>
      </c>
      <c r="P1406" s="1">
        <v>1</v>
      </c>
      <c r="Q1406" s="2" t="s">
        <v>54</v>
      </c>
      <c r="R1406" s="4" t="s">
        <v>51</v>
      </c>
      <c r="T1406" s="7">
        <v>737</v>
      </c>
      <c r="U1406" s="8">
        <v>0.23999999999999999</v>
      </c>
      <c r="V1406" s="6">
        <v>48.32</v>
      </c>
      <c r="W1406" s="7">
        <f>IF(R1406="","",(T1406*(1-U1406)*(1+AE1406))+V1406)</f>
        <v>776.47600000000011</v>
      </c>
      <c r="Z1406" s="9" t="str">
        <f>IF(S1406="","",(X1406*(1-Y1406)*(1+AE1406)))</f>
        <v/>
      </c>
      <c r="AA1406" s="64">
        <f>IF(Eingabe!G1406="x",libCalc!A1406,IF(Eingabe!H1406="x",libCalc!B1406,IF(Eingabe!I1406="x",libCalc!C1406,"")))</f>
        <v>0.089999999999999997</v>
      </c>
      <c r="AB1406" s="5">
        <f>IF(AA1406="","",AA1406*M1406)</f>
        <v>0.23849999999999999</v>
      </c>
      <c r="AC1406" s="10">
        <f>IF(AA1406="","",N1406*1000/(AA1406*1000000))</f>
        <v>43.333333333333336</v>
      </c>
      <c r="AD1406" s="11">
        <f>IF(AB1406="","",MAX(Z1406,W1406)/AB1406)</f>
        <v>3255.6645702306087</v>
      </c>
      <c r="AE1406" s="8">
        <f ca="1">IF(N1406="","",IF(LOOKUP(YEAR(C1406),Teuerung!$A$4:$A$29,Teuerung!$D$4:$D$29)="",0,LOOKUP(YEAR(C1406),Teuerung!$A$4:$A$29,Teuerung!$D$4:$D$29)))</f>
        <v>0.29999999999999999</v>
      </c>
      <c r="AF1406" s="7">
        <f t="shared" ca="1" si="28"/>
        <v>776.47600000000011</v>
      </c>
      <c r="AG1406" s="2"/>
      <c r="AH1406" s="1"/>
      <c r="AI1406" s="1"/>
    </row>
    <row r="1407">
      <c r="A1407" s="2"/>
      <c r="B1407" s="2"/>
      <c r="C1407" s="3">
        <v>42216</v>
      </c>
      <c r="D1407" s="1"/>
      <c r="E1407" s="4" t="s">
        <v>51</v>
      </c>
      <c r="H1407" s="4" t="s">
        <v>51</v>
      </c>
      <c r="K1407" s="6">
        <v>0.29999999999999999</v>
      </c>
      <c r="L1407" s="6">
        <v>0.29999999999999999</v>
      </c>
      <c r="M1407" s="6">
        <v>2.8900000000000001</v>
      </c>
      <c r="N1407" s="7">
        <v>1200</v>
      </c>
      <c r="P1407" s="1">
        <v>1</v>
      </c>
      <c r="Q1407" s="2" t="s">
        <v>54</v>
      </c>
      <c r="R1407" s="4" t="s">
        <v>51</v>
      </c>
      <c r="T1407" s="7">
        <v>382</v>
      </c>
      <c r="U1407" s="8">
        <v>0.23999999999999999</v>
      </c>
      <c r="V1407" s="6">
        <v>48.32</v>
      </c>
      <c r="W1407" s="7">
        <f>IF(R1407="","",(T1407*(1-U1407)*(1+AE1407))+V1407)</f>
        <v>425.73599999999999</v>
      </c>
      <c r="Z1407" s="9" t="str">
        <f>IF(S1407="","",(X1407*(1-Y1407)*(1+AE1407)))</f>
        <v/>
      </c>
      <c r="AA1407" s="64">
        <f>IF(Eingabe!G1407="x",libCalc!A1407,IF(Eingabe!H1407="x",libCalc!B1407,IF(Eingabe!I1407="x",libCalc!C1407,"")))</f>
        <v>0.089999999999999997</v>
      </c>
      <c r="AB1407" s="5">
        <f>IF(AA1407="","",AA1407*M1407)</f>
        <v>0.2601</v>
      </c>
      <c r="AC1407" s="10">
        <f>IF(AA1407="","",N1407*1000/(AA1407*1000000))</f>
        <v>13.333333333333334</v>
      </c>
      <c r="AD1407" s="11">
        <f>IF(AB1407="","",MAX(Z1407,W1407)/AB1407)</f>
        <v>1636.8166089965398</v>
      </c>
      <c r="AE1407" s="8">
        <f ca="1">IF(N1407="","",IF(LOOKUP(YEAR(C1407),Teuerung!$A$4:$A$29,Teuerung!$D$4:$D$29)="",0,LOOKUP(YEAR(C1407),Teuerung!$A$4:$A$29,Teuerung!$D$4:$D$29)))</f>
        <v>0.29999999999999999</v>
      </c>
      <c r="AF1407" s="7">
        <f t="shared" ca="1" si="28"/>
        <v>425.73599999999999</v>
      </c>
      <c r="AG1407" s="2"/>
      <c r="AH1407" s="1"/>
      <c r="AI1407" s="1"/>
    </row>
    <row r="1408">
      <c r="A1408" s="2"/>
      <c r="B1408" s="2"/>
      <c r="C1408" s="3">
        <v>42216</v>
      </c>
      <c r="D1408" s="1"/>
      <c r="E1408" s="4" t="s">
        <v>51</v>
      </c>
      <c r="H1408" s="4" t="s">
        <v>51</v>
      </c>
      <c r="K1408" s="6">
        <v>0.29999999999999999</v>
      </c>
      <c r="L1408" s="6">
        <v>0.29999999999999999</v>
      </c>
      <c r="M1408" s="6">
        <v>2.6499999999999999</v>
      </c>
      <c r="N1408" s="7">
        <v>4700</v>
      </c>
      <c r="P1408" s="1">
        <v>1</v>
      </c>
      <c r="Q1408" s="2" t="s">
        <v>54</v>
      </c>
      <c r="R1408" s="4" t="s">
        <v>51</v>
      </c>
      <c r="T1408" s="7">
        <v>895</v>
      </c>
      <c r="U1408" s="8">
        <v>0.23999999999999999</v>
      </c>
      <c r="V1408" s="6">
        <v>48.32</v>
      </c>
      <c r="W1408" s="7">
        <f>IF(R1408="","",(T1408*(1-U1408)*(1+AE1408))+V1408)</f>
        <v>932.58000000000015</v>
      </c>
      <c r="Z1408" s="9" t="str">
        <f>IF(S1408="","",(X1408*(1-Y1408)*(1+AE1408)))</f>
        <v/>
      </c>
      <c r="AA1408" s="64">
        <f>IF(Eingabe!G1408="x",libCalc!A1408,IF(Eingabe!H1408="x",libCalc!B1408,IF(Eingabe!I1408="x",libCalc!C1408,"")))</f>
        <v>0.089999999999999997</v>
      </c>
      <c r="AB1408" s="5">
        <f>IF(AA1408="","",AA1408*M1408)</f>
        <v>0.23849999999999999</v>
      </c>
      <c r="AC1408" s="10">
        <f>IF(AA1408="","",N1408*1000/(AA1408*1000000))</f>
        <v>52.222222222222221</v>
      </c>
      <c r="AD1408" s="11">
        <f>IF(AB1408="","",MAX(Z1408,W1408)/AB1408)</f>
        <v>3910.1886792452838</v>
      </c>
      <c r="AE1408" s="8">
        <f ca="1">IF(N1408="","",IF(LOOKUP(YEAR(C1408),Teuerung!$A$4:$A$29,Teuerung!$D$4:$D$29)="",0,LOOKUP(YEAR(C1408),Teuerung!$A$4:$A$29,Teuerung!$D$4:$D$29)))</f>
        <v>0.29999999999999999</v>
      </c>
      <c r="AF1408" s="7">
        <f t="shared" ca="1" si="28"/>
        <v>932.58000000000015</v>
      </c>
      <c r="AG1408" s="2"/>
      <c r="AH1408" s="1"/>
      <c r="AI1408" s="1"/>
    </row>
    <row r="1409">
      <c r="A1409" s="2"/>
      <c r="B1409" s="2"/>
      <c r="C1409" s="3">
        <v>42216</v>
      </c>
      <c r="D1409" s="1"/>
      <c r="E1409" s="4" t="s">
        <v>51</v>
      </c>
      <c r="H1409" s="4" t="s">
        <v>51</v>
      </c>
      <c r="K1409" s="6">
        <v>0.29999999999999999</v>
      </c>
      <c r="L1409" s="6">
        <v>0.29999999999999999</v>
      </c>
      <c r="M1409" s="6">
        <v>2.7400000000000002</v>
      </c>
      <c r="N1409" s="7">
        <v>1100</v>
      </c>
      <c r="P1409" s="1">
        <v>1</v>
      </c>
      <c r="Q1409" s="2" t="s">
        <v>54</v>
      </c>
      <c r="R1409" s="4" t="s">
        <v>51</v>
      </c>
      <c r="T1409" s="7">
        <v>370.99999999999994</v>
      </c>
      <c r="U1409" s="8">
        <v>0.23999999999999999</v>
      </c>
      <c r="V1409" s="6">
        <v>48.32</v>
      </c>
      <c r="W1409" s="7">
        <f>IF(R1409="","",(T1409*(1-U1409)*(1+AE1409))+V1409)</f>
        <v>414.86799999999999</v>
      </c>
      <c r="Z1409" s="9" t="str">
        <f>IF(S1409="","",(X1409*(1-Y1409)*(1+AE1409)))</f>
        <v/>
      </c>
      <c r="AA1409" s="64">
        <f>IF(Eingabe!G1409="x",libCalc!A1409,IF(Eingabe!H1409="x",libCalc!B1409,IF(Eingabe!I1409="x",libCalc!C1409,"")))</f>
        <v>0.089999999999999997</v>
      </c>
      <c r="AB1409" s="5">
        <f>IF(AA1409="","",AA1409*M1409)</f>
        <v>0.24660000000000001</v>
      </c>
      <c r="AC1409" s="10">
        <f>IF(AA1409="","",N1409*1000/(AA1409*1000000))</f>
        <v>12.222222222222221</v>
      </c>
      <c r="AD1409" s="11">
        <f>IF(AB1409="","",MAX(Z1409,W1409)/AB1409)</f>
        <v>1682.3519870235198</v>
      </c>
      <c r="AE1409" s="8">
        <f ca="1">IF(N1409="","",IF(LOOKUP(YEAR(C1409),Teuerung!$A$4:$A$29,Teuerung!$D$4:$D$29)="",0,LOOKUP(YEAR(C1409),Teuerung!$A$4:$A$29,Teuerung!$D$4:$D$29)))</f>
        <v>0.29999999999999999</v>
      </c>
      <c r="AF1409" s="7">
        <f t="shared" ca="1" si="28"/>
        <v>414.86799999999999</v>
      </c>
      <c r="AG1409" s="2"/>
      <c r="AH1409" s="1"/>
      <c r="AI1409" s="1"/>
    </row>
    <row r="1410">
      <c r="A1410" s="2"/>
      <c r="B1410" s="2"/>
      <c r="C1410" s="3">
        <v>42216</v>
      </c>
      <c r="D1410" s="1"/>
      <c r="E1410" s="4" t="s">
        <v>51</v>
      </c>
      <c r="H1410" s="4" t="s">
        <v>51</v>
      </c>
      <c r="K1410" s="6">
        <v>0.29999999999999999</v>
      </c>
      <c r="L1410" s="6">
        <v>0.29999999999999999</v>
      </c>
      <c r="M1410" s="6">
        <v>2.7000000000000002</v>
      </c>
      <c r="N1410" s="7">
        <v>200</v>
      </c>
      <c r="P1410" s="1">
        <v>1</v>
      </c>
      <c r="Q1410" s="2" t="s">
        <v>54</v>
      </c>
      <c r="R1410" s="4" t="s">
        <v>51</v>
      </c>
      <c r="T1410" s="7">
        <v>368</v>
      </c>
      <c r="U1410" s="8">
        <v>0.23999999999999999</v>
      </c>
      <c r="V1410" s="6">
        <v>48.32</v>
      </c>
      <c r="W1410" s="7">
        <f>IF(R1410="","",(T1410*(1-U1410)*(1+AE1410))+V1410)</f>
        <v>411.904</v>
      </c>
      <c r="Z1410" s="9" t="str">
        <f>IF(S1410="","",(X1410*(1-Y1410)*(1+AE1410)))</f>
        <v/>
      </c>
      <c r="AA1410" s="64">
        <f>IF(Eingabe!G1410="x",libCalc!A1410,IF(Eingabe!H1410="x",libCalc!B1410,IF(Eingabe!I1410="x",libCalc!C1410,"")))</f>
        <v>0.089999999999999997</v>
      </c>
      <c r="AB1410" s="5">
        <f>IF(AA1410="","",AA1410*M1410)</f>
        <v>0.24299999999999999</v>
      </c>
      <c r="AC1410" s="10">
        <f>IF(AA1410="","",N1410*1000/(AA1410*1000000))</f>
        <v>2.2222222222222223</v>
      </c>
      <c r="AD1410" s="11">
        <f>IF(AB1410="","",MAX(Z1410,W1410)/AB1410)</f>
        <v>1695.0781893004116</v>
      </c>
      <c r="AE1410" s="8">
        <f ca="1">IF(N1410="","",IF(LOOKUP(YEAR(C1410),Teuerung!$A$4:$A$29,Teuerung!$D$4:$D$29)="",0,LOOKUP(YEAR(C1410),Teuerung!$A$4:$A$29,Teuerung!$D$4:$D$29)))</f>
        <v>0.29999999999999999</v>
      </c>
      <c r="AF1410" s="7">
        <f t="shared" ca="1" si="28"/>
        <v>411.904</v>
      </c>
      <c r="AG1410" s="2"/>
      <c r="AH1410" s="1"/>
      <c r="AI1410" s="1"/>
    </row>
    <row r="1411">
      <c r="A1411" s="2"/>
      <c r="B1411" s="2"/>
      <c r="C1411" s="3">
        <v>42216</v>
      </c>
      <c r="D1411" s="1"/>
      <c r="E1411" s="4" t="s">
        <v>51</v>
      </c>
      <c r="H1411" s="4" t="s">
        <v>51</v>
      </c>
      <c r="K1411" s="6">
        <v>0.29999999999999999</v>
      </c>
      <c r="L1411" s="6">
        <v>0.29999999999999999</v>
      </c>
      <c r="M1411" s="6">
        <v>2.54</v>
      </c>
      <c r="N1411" s="7">
        <v>1400</v>
      </c>
      <c r="P1411" s="1">
        <v>1</v>
      </c>
      <c r="Q1411" s="2" t="s">
        <v>54</v>
      </c>
      <c r="R1411" s="4" t="s">
        <v>51</v>
      </c>
      <c r="T1411" s="7">
        <v>357</v>
      </c>
      <c r="U1411" s="8">
        <v>0.23999999999999999</v>
      </c>
      <c r="V1411" s="6">
        <v>48.32</v>
      </c>
      <c r="W1411" s="7">
        <f>IF(R1411="","",(T1411*(1-U1411)*(1+AE1411))+V1411)</f>
        <v>401.036</v>
      </c>
      <c r="Z1411" s="9" t="str">
        <f>IF(S1411="","",(X1411*(1-Y1411)*(1+AE1411)))</f>
        <v/>
      </c>
      <c r="AA1411" s="64">
        <f>IF(Eingabe!G1411="x",libCalc!A1411,IF(Eingabe!H1411="x",libCalc!B1411,IF(Eingabe!I1411="x",libCalc!C1411,"")))</f>
        <v>0.089999999999999997</v>
      </c>
      <c r="AB1411" s="5">
        <f>IF(AA1411="","",AA1411*M1411)</f>
        <v>0.2286</v>
      </c>
      <c r="AC1411" s="10">
        <f>IF(AA1411="","",N1411*1000/(AA1411*1000000))</f>
        <v>15.555555555555555</v>
      </c>
      <c r="AD1411" s="11">
        <f>IF(AB1411="","",MAX(Z1411,W1411)/AB1411)</f>
        <v>1754.3132108486438</v>
      </c>
      <c r="AE1411" s="8">
        <f ca="1">IF(N1411="","",IF(LOOKUP(YEAR(C1411),Teuerung!$A$4:$A$29,Teuerung!$D$4:$D$29)="",0,LOOKUP(YEAR(C1411),Teuerung!$A$4:$A$29,Teuerung!$D$4:$D$29)))</f>
        <v>0.29999999999999999</v>
      </c>
      <c r="AF1411" s="7">
        <f t="shared" ca="1" si="28"/>
        <v>401.036</v>
      </c>
      <c r="AG1411" s="2"/>
      <c r="AH1411" s="1"/>
      <c r="AI1411" s="1"/>
    </row>
    <row r="1412">
      <c r="A1412" s="2"/>
      <c r="B1412" s="2"/>
      <c r="C1412" s="3">
        <v>42216</v>
      </c>
      <c r="D1412" s="1"/>
      <c r="E1412" s="4" t="s">
        <v>51</v>
      </c>
      <c r="H1412" s="4" t="s">
        <v>51</v>
      </c>
      <c r="K1412" s="6">
        <v>0.29999999999999999</v>
      </c>
      <c r="L1412" s="6">
        <v>0.29999999999999999</v>
      </c>
      <c r="M1412" s="6">
        <v>2.5499999999999998</v>
      </c>
      <c r="N1412" s="7">
        <v>3800</v>
      </c>
      <c r="P1412" s="1">
        <v>1</v>
      </c>
      <c r="Q1412" s="2" t="s">
        <v>54</v>
      </c>
      <c r="R1412" s="4" t="s">
        <v>51</v>
      </c>
      <c r="T1412" s="7">
        <v>722</v>
      </c>
      <c r="U1412" s="8">
        <v>0.23999999999999999</v>
      </c>
      <c r="V1412" s="6">
        <v>48.32</v>
      </c>
      <c r="W1412" s="7">
        <f>IF(R1412="","",(T1412*(1-U1412)*(1+AE1412))+V1412)</f>
        <v>761.65600000000006</v>
      </c>
      <c r="Z1412" s="9" t="str">
        <f>IF(S1412="","",(X1412*(1-Y1412)*(1+AE1412)))</f>
        <v/>
      </c>
      <c r="AA1412" s="64">
        <f>IF(Eingabe!G1412="x",libCalc!A1412,IF(Eingabe!H1412="x",libCalc!B1412,IF(Eingabe!I1412="x",libCalc!C1412,"")))</f>
        <v>0.089999999999999997</v>
      </c>
      <c r="AB1412" s="5">
        <f>IF(AA1412="","",AA1412*M1412)</f>
        <v>0.22949999999999998</v>
      </c>
      <c r="AC1412" s="10">
        <f>IF(AA1412="","",N1412*1000/(AA1412*1000000))</f>
        <v>42.222222222222221</v>
      </c>
      <c r="AD1412" s="11">
        <f>IF(AB1412="","",MAX(Z1412,W1412)/AB1412)</f>
        <v>3318.7625272331161</v>
      </c>
      <c r="AE1412" s="8">
        <f ca="1">IF(N1412="","",IF(LOOKUP(YEAR(C1412),Teuerung!$A$4:$A$29,Teuerung!$D$4:$D$29)="",0,LOOKUP(YEAR(C1412),Teuerung!$A$4:$A$29,Teuerung!$D$4:$D$29)))</f>
        <v>0.29999999999999999</v>
      </c>
      <c r="AF1412" s="7">
        <f t="shared" ca="1" si="28"/>
        <v>761.65600000000006</v>
      </c>
      <c r="AG1412" s="2"/>
      <c r="AH1412" s="1"/>
      <c r="AI1412" s="1"/>
    </row>
    <row r="1413">
      <c r="A1413" s="2"/>
      <c r="B1413" s="2"/>
      <c r="C1413" s="3">
        <v>42216</v>
      </c>
      <c r="D1413" s="1"/>
      <c r="E1413" s="4" t="s">
        <v>51</v>
      </c>
      <c r="H1413" s="4" t="s">
        <v>51</v>
      </c>
      <c r="K1413" s="6">
        <v>0.29999999999999999</v>
      </c>
      <c r="L1413" s="6">
        <v>0.29999999999999999</v>
      </c>
      <c r="M1413" s="6">
        <v>2.5499999999999998</v>
      </c>
      <c r="N1413" s="7">
        <v>800</v>
      </c>
      <c r="P1413" s="1">
        <v>1</v>
      </c>
      <c r="Q1413" s="2" t="s">
        <v>54</v>
      </c>
      <c r="R1413" s="4" t="s">
        <v>51</v>
      </c>
      <c r="T1413" s="7">
        <v>358</v>
      </c>
      <c r="U1413" s="8">
        <v>0.23999999999999999</v>
      </c>
      <c r="V1413" s="6">
        <v>48.32</v>
      </c>
      <c r="W1413" s="7">
        <f>IF(R1413="","",(T1413*(1-U1413)*(1+AE1413))+V1413)</f>
        <v>402.024</v>
      </c>
      <c r="Z1413" s="9" t="str">
        <f>IF(S1413="","",(X1413*(1-Y1413)*(1+AE1413)))</f>
        <v/>
      </c>
      <c r="AA1413" s="64">
        <f>IF(Eingabe!G1413="x",libCalc!A1413,IF(Eingabe!H1413="x",libCalc!B1413,IF(Eingabe!I1413="x",libCalc!C1413,"")))</f>
        <v>0.089999999999999997</v>
      </c>
      <c r="AB1413" s="5">
        <f>IF(AA1413="","",AA1413*M1413)</f>
        <v>0.22949999999999998</v>
      </c>
      <c r="AC1413" s="10">
        <f>IF(AA1413="","",N1413*1000/(AA1413*1000000))</f>
        <v>8.8888888888888893</v>
      </c>
      <c r="AD1413" s="11">
        <f>IF(AB1413="","",MAX(Z1413,W1413)/AB1413)</f>
        <v>1751.7385620915034</v>
      </c>
      <c r="AE1413" s="8">
        <f ca="1">IF(N1413="","",IF(LOOKUP(YEAR(C1413),Teuerung!$A$4:$A$29,Teuerung!$D$4:$D$29)="",0,LOOKUP(YEAR(C1413),Teuerung!$A$4:$A$29,Teuerung!$D$4:$D$29)))</f>
        <v>0.29999999999999999</v>
      </c>
      <c r="AF1413" s="7">
        <f t="shared" ca="1" si="28"/>
        <v>402.024</v>
      </c>
      <c r="AG1413" s="2"/>
      <c r="AH1413" s="1"/>
      <c r="AI1413" s="1"/>
    </row>
    <row r="1414">
      <c r="A1414" s="2"/>
      <c r="B1414" s="2"/>
      <c r="C1414" s="3">
        <v>42216</v>
      </c>
      <c r="D1414" s="1"/>
      <c r="E1414" s="4" t="s">
        <v>51</v>
      </c>
      <c r="H1414" s="4" t="s">
        <v>51</v>
      </c>
      <c r="K1414" s="6">
        <v>0.29999999999999999</v>
      </c>
      <c r="L1414" s="6">
        <v>0.29999999999999999</v>
      </c>
      <c r="M1414" s="6">
        <v>2.5499999999999998</v>
      </c>
      <c r="N1414" s="7">
        <v>1100</v>
      </c>
      <c r="P1414" s="1">
        <v>1</v>
      </c>
      <c r="Q1414" s="2" t="s">
        <v>54</v>
      </c>
      <c r="R1414" s="4" t="s">
        <v>51</v>
      </c>
      <c r="T1414" s="7">
        <v>358</v>
      </c>
      <c r="U1414" s="8">
        <v>0.23999999999999999</v>
      </c>
      <c r="V1414" s="6">
        <v>48.32</v>
      </c>
      <c r="W1414" s="7">
        <f>IF(R1414="","",(T1414*(1-U1414)*(1+AE1414))+V1414)</f>
        <v>402.024</v>
      </c>
      <c r="Z1414" s="9" t="str">
        <f>IF(S1414="","",(X1414*(1-Y1414)*(1+AE1414)))</f>
        <v/>
      </c>
      <c r="AA1414" s="64">
        <f>IF(Eingabe!G1414="x",libCalc!A1414,IF(Eingabe!H1414="x",libCalc!B1414,IF(Eingabe!I1414="x",libCalc!C1414,"")))</f>
        <v>0.089999999999999997</v>
      </c>
      <c r="AB1414" s="5">
        <f>IF(AA1414="","",AA1414*M1414)</f>
        <v>0.22949999999999998</v>
      </c>
      <c r="AC1414" s="10">
        <f>IF(AA1414="","",N1414*1000/(AA1414*1000000))</f>
        <v>12.222222222222221</v>
      </c>
      <c r="AD1414" s="11">
        <f>IF(AB1414="","",MAX(Z1414,W1414)/AB1414)</f>
        <v>1751.7385620915034</v>
      </c>
      <c r="AE1414" s="8">
        <f ca="1">IF(N1414="","",IF(LOOKUP(YEAR(C1414),Teuerung!$A$4:$A$29,Teuerung!$D$4:$D$29)="",0,LOOKUP(YEAR(C1414),Teuerung!$A$4:$A$29,Teuerung!$D$4:$D$29)))</f>
        <v>0.29999999999999999</v>
      </c>
      <c r="AF1414" s="7">
        <f t="shared" ca="1" si="28"/>
        <v>402.024</v>
      </c>
      <c r="AG1414" s="2"/>
      <c r="AH1414" s="1"/>
      <c r="AI1414" s="1"/>
    </row>
    <row r="1415">
      <c r="A1415" s="2"/>
      <c r="B1415" s="2"/>
      <c r="C1415" s="3">
        <v>42216</v>
      </c>
      <c r="D1415" s="1"/>
      <c r="E1415" s="4" t="s">
        <v>51</v>
      </c>
      <c r="H1415" s="4" t="s">
        <v>51</v>
      </c>
      <c r="K1415" s="6">
        <v>0.29999999999999999</v>
      </c>
      <c r="L1415" s="6">
        <v>0.29999999999999999</v>
      </c>
      <c r="M1415" s="6">
        <v>2.5499999999999998</v>
      </c>
      <c r="N1415" s="7">
        <v>2300</v>
      </c>
      <c r="P1415" s="1">
        <v>1</v>
      </c>
      <c r="Q1415" s="2" t="s">
        <v>54</v>
      </c>
      <c r="R1415" s="4" t="s">
        <v>51</v>
      </c>
      <c r="T1415" s="7">
        <v>376</v>
      </c>
      <c r="U1415" s="8">
        <v>0.23999999999999999</v>
      </c>
      <c r="V1415" s="6">
        <v>48.32</v>
      </c>
      <c r="W1415" s="7">
        <f>IF(R1415="","",(T1415*(1-U1415)*(1+AE1415))+V1415)</f>
        <v>419.80799999999999</v>
      </c>
      <c r="Z1415" s="9" t="str">
        <f>IF(S1415="","",(X1415*(1-Y1415)*(1+AE1415)))</f>
        <v/>
      </c>
      <c r="AA1415" s="64">
        <f>IF(Eingabe!G1415="x",libCalc!A1415,IF(Eingabe!H1415="x",libCalc!B1415,IF(Eingabe!I1415="x",libCalc!C1415,"")))</f>
        <v>0.089999999999999997</v>
      </c>
      <c r="AB1415" s="5">
        <f>IF(AA1415="","",AA1415*M1415)</f>
        <v>0.22949999999999998</v>
      </c>
      <c r="AC1415" s="10">
        <f>IF(AA1415="","",N1415*1000/(AA1415*1000000))</f>
        <v>25.555555555555557</v>
      </c>
      <c r="AD1415" s="11">
        <f>IF(AB1415="","",MAX(Z1415,W1415)/AB1415)</f>
        <v>1829.2287581699347</v>
      </c>
      <c r="AE1415" s="8">
        <f ca="1">IF(N1415="","",IF(LOOKUP(YEAR(C1415),Teuerung!$A$4:$A$29,Teuerung!$D$4:$D$29)="",0,LOOKUP(YEAR(C1415),Teuerung!$A$4:$A$29,Teuerung!$D$4:$D$29)))</f>
        <v>0.29999999999999999</v>
      </c>
      <c r="AF1415" s="7">
        <f t="shared" ca="1" si="28"/>
        <v>419.80799999999999</v>
      </c>
      <c r="AG1415" s="2"/>
      <c r="AH1415" s="1"/>
      <c r="AI1415" s="1"/>
    </row>
    <row r="1416">
      <c r="A1416" s="2"/>
      <c r="B1416" s="2"/>
      <c r="C1416" s="3">
        <v>42216</v>
      </c>
      <c r="D1416" s="1"/>
      <c r="E1416" s="4" t="s">
        <v>51</v>
      </c>
      <c r="H1416" s="4" t="s">
        <v>51</v>
      </c>
      <c r="K1416" s="6">
        <v>0.29999999999999999</v>
      </c>
      <c r="L1416" s="6">
        <v>0.29999999999999999</v>
      </c>
      <c r="M1416" s="6">
        <v>2.6000000000000001</v>
      </c>
      <c r="N1416" s="7">
        <v>1200</v>
      </c>
      <c r="P1416" s="1">
        <v>1</v>
      </c>
      <c r="Q1416" s="2" t="s">
        <v>54</v>
      </c>
      <c r="R1416" s="4" t="s">
        <v>51</v>
      </c>
      <c r="T1416" s="7">
        <v>361</v>
      </c>
      <c r="U1416" s="8">
        <v>0.23999999999999999</v>
      </c>
      <c r="V1416" s="6">
        <v>48.32</v>
      </c>
      <c r="W1416" s="7">
        <f>IF(R1416="","",(T1416*(1-U1416)*(1+AE1416))+V1416)</f>
        <v>404.988</v>
      </c>
      <c r="Z1416" s="9" t="str">
        <f>IF(S1416="","",(X1416*(1-Y1416)*(1+AE1416)))</f>
        <v/>
      </c>
      <c r="AA1416" s="64">
        <f>IF(Eingabe!G1416="x",libCalc!A1416,IF(Eingabe!H1416="x",libCalc!B1416,IF(Eingabe!I1416="x",libCalc!C1416,"")))</f>
        <v>0.089999999999999997</v>
      </c>
      <c r="AB1416" s="5">
        <f>IF(AA1416="","",AA1416*M1416)</f>
        <v>0.23399999999999999</v>
      </c>
      <c r="AC1416" s="10">
        <f>IF(AA1416="","",N1416*1000/(AA1416*1000000))</f>
        <v>13.333333333333334</v>
      </c>
      <c r="AD1416" s="11">
        <f>IF(AB1416="","",MAX(Z1416,W1416)/AB1416)</f>
        <v>1730.7179487179487</v>
      </c>
      <c r="AE1416" s="8">
        <f ca="1">IF(N1416="","",IF(LOOKUP(YEAR(C1416),Teuerung!$A$4:$A$29,Teuerung!$D$4:$D$29)="",0,LOOKUP(YEAR(C1416),Teuerung!$A$4:$A$29,Teuerung!$D$4:$D$29)))</f>
        <v>0.29999999999999999</v>
      </c>
      <c r="AF1416" s="7">
        <f t="shared" ca="1" si="28"/>
        <v>404.988</v>
      </c>
      <c r="AG1416" s="2"/>
      <c r="AH1416" s="1"/>
      <c r="AI1416" s="1"/>
    </row>
    <row r="1417">
      <c r="A1417" s="2"/>
      <c r="B1417" s="2"/>
      <c r="C1417" s="3">
        <v>42216</v>
      </c>
      <c r="D1417" s="1"/>
      <c r="E1417" s="4" t="s">
        <v>51</v>
      </c>
      <c r="H1417" s="4" t="s">
        <v>51</v>
      </c>
      <c r="K1417" s="6">
        <v>0.29999999999999999</v>
      </c>
      <c r="L1417" s="6">
        <v>0.29999999999999999</v>
      </c>
      <c r="M1417" s="6">
        <v>2.6000000000000001</v>
      </c>
      <c r="N1417" s="7">
        <v>1100</v>
      </c>
      <c r="P1417" s="1">
        <v>1</v>
      </c>
      <c r="Q1417" s="2" t="s">
        <v>54</v>
      </c>
      <c r="R1417" s="4" t="s">
        <v>51</v>
      </c>
      <c r="T1417" s="7">
        <v>361</v>
      </c>
      <c r="U1417" s="8">
        <v>0.23999999999999999</v>
      </c>
      <c r="V1417" s="6">
        <v>48.32</v>
      </c>
      <c r="W1417" s="7">
        <f>IF(R1417="","",(T1417*(1-U1417)*(1+AE1417))+V1417)</f>
        <v>404.988</v>
      </c>
      <c r="Z1417" s="9" t="str">
        <f>IF(S1417="","",(X1417*(1-Y1417)*(1+AE1417)))</f>
        <v/>
      </c>
      <c r="AA1417" s="64">
        <f>IF(Eingabe!G1417="x",libCalc!A1417,IF(Eingabe!H1417="x",libCalc!B1417,IF(Eingabe!I1417="x",libCalc!C1417,"")))</f>
        <v>0.089999999999999997</v>
      </c>
      <c r="AB1417" s="5">
        <f>IF(AA1417="","",AA1417*M1417)</f>
        <v>0.23399999999999999</v>
      </c>
      <c r="AC1417" s="10">
        <f>IF(AA1417="","",N1417*1000/(AA1417*1000000))</f>
        <v>12.222222222222221</v>
      </c>
      <c r="AD1417" s="11">
        <f>IF(AB1417="","",MAX(Z1417,W1417)/AB1417)</f>
        <v>1730.7179487179487</v>
      </c>
      <c r="AE1417" s="8">
        <f ca="1">IF(N1417="","",IF(LOOKUP(YEAR(C1417),Teuerung!$A$4:$A$29,Teuerung!$D$4:$D$29)="",0,LOOKUP(YEAR(C1417),Teuerung!$A$4:$A$29,Teuerung!$D$4:$D$29)))</f>
        <v>0.29999999999999999</v>
      </c>
      <c r="AF1417" s="7">
        <f t="shared" ca="1" si="28"/>
        <v>404.988</v>
      </c>
      <c r="AG1417" s="2"/>
      <c r="AH1417" s="1"/>
      <c r="AI1417" s="1"/>
    </row>
    <row r="1418">
      <c r="A1418" s="2"/>
      <c r="B1418" s="2"/>
      <c r="C1418" s="3">
        <v>42216</v>
      </c>
      <c r="D1418" s="1"/>
      <c r="E1418" s="4" t="s">
        <v>51</v>
      </c>
      <c r="H1418" s="4" t="s">
        <v>51</v>
      </c>
      <c r="K1418" s="6">
        <v>0.29999999999999999</v>
      </c>
      <c r="L1418" s="6">
        <v>0.29999999999999999</v>
      </c>
      <c r="M1418" s="6">
        <v>2.5499999999999998</v>
      </c>
      <c r="N1418" s="7">
        <v>2900</v>
      </c>
      <c r="P1418" s="1">
        <v>1</v>
      </c>
      <c r="Q1418" s="2" t="s">
        <v>54</v>
      </c>
      <c r="R1418" s="4" t="s">
        <v>51</v>
      </c>
      <c r="T1418" s="7">
        <v>610</v>
      </c>
      <c r="U1418" s="8">
        <v>0.23999999999999999</v>
      </c>
      <c r="V1418" s="6">
        <v>48.32</v>
      </c>
      <c r="W1418" s="7">
        <f>IF(R1418="","",(T1418*(1-U1418)*(1+AE1418))+V1418)</f>
        <v>651.00000000000011</v>
      </c>
      <c r="Z1418" s="9" t="str">
        <f>IF(S1418="","",(X1418*(1-Y1418)*(1+AE1418)))</f>
        <v/>
      </c>
      <c r="AA1418" s="64">
        <f>IF(Eingabe!G1418="x",libCalc!A1418,IF(Eingabe!H1418="x",libCalc!B1418,IF(Eingabe!I1418="x",libCalc!C1418,"")))</f>
        <v>0.089999999999999997</v>
      </c>
      <c r="AB1418" s="5">
        <f>IF(AA1418="","",AA1418*M1418)</f>
        <v>0.22949999999999998</v>
      </c>
      <c r="AC1418" s="10">
        <f>IF(AA1418="","",N1418*1000/(AA1418*1000000))</f>
        <v>32.222222222222221</v>
      </c>
      <c r="AD1418" s="11">
        <f>IF(AB1418="","",MAX(Z1418,W1418)/AB1418)</f>
        <v>2836.6013071895431</v>
      </c>
      <c r="AE1418" s="8">
        <f ca="1">IF(N1418="","",IF(LOOKUP(YEAR(C1418),Teuerung!$A$4:$A$29,Teuerung!$D$4:$D$29)="",0,LOOKUP(YEAR(C1418),Teuerung!$A$4:$A$29,Teuerung!$D$4:$D$29)))</f>
        <v>0.29999999999999999</v>
      </c>
      <c r="AF1418" s="7">
        <f t="shared" ca="1" si="28"/>
        <v>651.00000000000011</v>
      </c>
      <c r="AG1418" s="2"/>
      <c r="AH1418" s="1"/>
      <c r="AI1418" s="1"/>
    </row>
    <row r="1419">
      <c r="A1419" s="2"/>
      <c r="B1419" s="2"/>
      <c r="C1419" s="3">
        <v>42216</v>
      </c>
      <c r="D1419" s="1"/>
      <c r="E1419" s="4" t="s">
        <v>51</v>
      </c>
      <c r="H1419" s="4" t="s">
        <v>51</v>
      </c>
      <c r="K1419" s="6">
        <v>0.29999999999999999</v>
      </c>
      <c r="L1419" s="6">
        <v>0.29999999999999999</v>
      </c>
      <c r="M1419" s="6">
        <v>2.6000000000000001</v>
      </c>
      <c r="N1419" s="7">
        <v>1800</v>
      </c>
      <c r="P1419" s="1">
        <v>1</v>
      </c>
      <c r="Q1419" s="2" t="s">
        <v>54</v>
      </c>
      <c r="R1419" s="4" t="s">
        <v>51</v>
      </c>
      <c r="T1419" s="7">
        <v>361</v>
      </c>
      <c r="U1419" s="8">
        <v>0.23999999999999999</v>
      </c>
      <c r="V1419" s="6">
        <v>48.32</v>
      </c>
      <c r="W1419" s="7">
        <f>IF(R1419="","",(T1419*(1-U1419)*(1+AE1419))+V1419)</f>
        <v>404.988</v>
      </c>
      <c r="Z1419" s="9" t="str">
        <f>IF(S1419="","",(X1419*(1-Y1419)*(1+AE1419)))</f>
        <v/>
      </c>
      <c r="AA1419" s="64">
        <f>IF(Eingabe!G1419="x",libCalc!A1419,IF(Eingabe!H1419="x",libCalc!B1419,IF(Eingabe!I1419="x",libCalc!C1419,"")))</f>
        <v>0.089999999999999997</v>
      </c>
      <c r="AB1419" s="5">
        <f>IF(AA1419="","",AA1419*M1419)</f>
        <v>0.23399999999999999</v>
      </c>
      <c r="AC1419" s="10">
        <f>IF(AA1419="","",N1419*1000/(AA1419*1000000))</f>
        <v>20</v>
      </c>
      <c r="AD1419" s="11">
        <f>IF(AB1419="","",MAX(Z1419,W1419)/AB1419)</f>
        <v>1730.7179487179487</v>
      </c>
      <c r="AE1419" s="8">
        <f ca="1">IF(N1419="","",IF(LOOKUP(YEAR(C1419),Teuerung!$A$4:$A$29,Teuerung!$D$4:$D$29)="",0,LOOKUP(YEAR(C1419),Teuerung!$A$4:$A$29,Teuerung!$D$4:$D$29)))</f>
        <v>0.29999999999999999</v>
      </c>
      <c r="AF1419" s="7">
        <f t="shared" ca="1" si="28"/>
        <v>404.988</v>
      </c>
      <c r="AG1419" s="2"/>
      <c r="AH1419" s="1"/>
      <c r="AI1419" s="1"/>
    </row>
    <row r="1420">
      <c r="A1420" s="2"/>
      <c r="B1420" s="2"/>
      <c r="C1420" s="3">
        <v>42216</v>
      </c>
      <c r="D1420" s="1"/>
      <c r="E1420" s="4" t="s">
        <v>51</v>
      </c>
      <c r="H1420" s="4" t="s">
        <v>51</v>
      </c>
      <c r="K1420" s="6">
        <v>0.29999999999999999</v>
      </c>
      <c r="L1420" s="6">
        <v>0.29999999999999999</v>
      </c>
      <c r="M1420" s="6">
        <v>2.54</v>
      </c>
      <c r="N1420" s="7">
        <v>1600</v>
      </c>
      <c r="P1420" s="1">
        <v>1</v>
      </c>
      <c r="Q1420" s="2" t="s">
        <v>54</v>
      </c>
      <c r="R1420" s="4" t="s">
        <v>51</v>
      </c>
      <c r="T1420" s="7">
        <v>357</v>
      </c>
      <c r="U1420" s="8">
        <v>0.23999999999999999</v>
      </c>
      <c r="V1420" s="6">
        <v>48.32</v>
      </c>
      <c r="W1420" s="7">
        <f>IF(R1420="","",(T1420*(1-U1420)*(1+AE1420))+V1420)</f>
        <v>401.036</v>
      </c>
      <c r="Z1420" s="9" t="str">
        <f>IF(S1420="","",(X1420*(1-Y1420)*(1+AE1420)))</f>
        <v/>
      </c>
      <c r="AA1420" s="64">
        <f>IF(Eingabe!G1420="x",libCalc!A1420,IF(Eingabe!H1420="x",libCalc!B1420,IF(Eingabe!I1420="x",libCalc!C1420,"")))</f>
        <v>0.089999999999999997</v>
      </c>
      <c r="AB1420" s="5">
        <f>IF(AA1420="","",AA1420*M1420)</f>
        <v>0.2286</v>
      </c>
      <c r="AC1420" s="10">
        <f>IF(AA1420="","",N1420*1000/(AA1420*1000000))</f>
        <v>17.777777777777779</v>
      </c>
      <c r="AD1420" s="11">
        <f>IF(AB1420="","",MAX(Z1420,W1420)/AB1420)</f>
        <v>1754.3132108486438</v>
      </c>
      <c r="AE1420" s="8">
        <f ca="1">IF(N1420="","",IF(LOOKUP(YEAR(C1420),Teuerung!$A$4:$A$29,Teuerung!$D$4:$D$29)="",0,LOOKUP(YEAR(C1420),Teuerung!$A$4:$A$29,Teuerung!$D$4:$D$29)))</f>
        <v>0.29999999999999999</v>
      </c>
      <c r="AF1420" s="7">
        <f t="shared" ca="1" si="28"/>
        <v>401.036</v>
      </c>
      <c r="AG1420" s="2"/>
      <c r="AH1420" s="1"/>
      <c r="AI1420" s="1"/>
    </row>
    <row r="1421">
      <c r="A1421" s="2"/>
      <c r="B1421" s="2"/>
      <c r="C1421" s="3">
        <v>42216</v>
      </c>
      <c r="D1421" s="1"/>
      <c r="E1421" s="4" t="s">
        <v>51</v>
      </c>
      <c r="H1421" s="4" t="s">
        <v>51</v>
      </c>
      <c r="K1421" s="6">
        <v>0.29999999999999999</v>
      </c>
      <c r="L1421" s="6">
        <v>0.29999999999999999</v>
      </c>
      <c r="M1421" s="6">
        <v>2.54</v>
      </c>
      <c r="N1421" s="7">
        <v>1800</v>
      </c>
      <c r="P1421" s="1">
        <v>1</v>
      </c>
      <c r="Q1421" s="2" t="s">
        <v>54</v>
      </c>
      <c r="R1421" s="4" t="s">
        <v>51</v>
      </c>
      <c r="T1421" s="7">
        <v>357</v>
      </c>
      <c r="U1421" s="8">
        <v>0.23999999999999999</v>
      </c>
      <c r="V1421" s="6">
        <v>48.32</v>
      </c>
      <c r="W1421" s="7">
        <f>IF(R1421="","",(T1421*(1-U1421)*(1+AE1421))+V1421)</f>
        <v>401.036</v>
      </c>
      <c r="Z1421" s="9" t="str">
        <f>IF(S1421="","",(X1421*(1-Y1421)*(1+AE1421)))</f>
        <v/>
      </c>
      <c r="AA1421" s="64">
        <f>IF(Eingabe!G1421="x",libCalc!A1421,IF(Eingabe!H1421="x",libCalc!B1421,IF(Eingabe!I1421="x",libCalc!C1421,"")))</f>
        <v>0.089999999999999997</v>
      </c>
      <c r="AB1421" s="5">
        <f>IF(AA1421="","",AA1421*M1421)</f>
        <v>0.2286</v>
      </c>
      <c r="AC1421" s="10">
        <f>IF(AA1421="","",N1421*1000/(AA1421*1000000))</f>
        <v>20</v>
      </c>
      <c r="AD1421" s="11">
        <f>IF(AB1421="","",MAX(Z1421,W1421)/AB1421)</f>
        <v>1754.3132108486438</v>
      </c>
      <c r="AE1421" s="8">
        <f ca="1">IF(N1421="","",IF(LOOKUP(YEAR(C1421),Teuerung!$A$4:$A$29,Teuerung!$D$4:$D$29)="",0,LOOKUP(YEAR(C1421),Teuerung!$A$4:$A$29,Teuerung!$D$4:$D$29)))</f>
        <v>0.29999999999999999</v>
      </c>
      <c r="AF1421" s="7">
        <f t="shared" ca="1" si="28"/>
        <v>401.036</v>
      </c>
      <c r="AG1421" s="2"/>
      <c r="AH1421" s="1"/>
      <c r="AI1421" s="1"/>
    </row>
    <row r="1422">
      <c r="A1422" s="2"/>
      <c r="B1422" s="2"/>
      <c r="C1422" s="3">
        <v>42216</v>
      </c>
      <c r="D1422" s="1"/>
      <c r="E1422" s="4" t="s">
        <v>51</v>
      </c>
      <c r="H1422" s="4" t="s">
        <v>51</v>
      </c>
      <c r="K1422" s="6">
        <v>0.29999999999999999</v>
      </c>
      <c r="L1422" s="6">
        <v>0.29999999999999999</v>
      </c>
      <c r="M1422" s="6">
        <v>2.4399999999999999</v>
      </c>
      <c r="N1422" s="7">
        <v>1400</v>
      </c>
      <c r="P1422" s="1">
        <v>1</v>
      </c>
      <c r="Q1422" s="2" t="s">
        <v>54</v>
      </c>
      <c r="R1422" s="4" t="s">
        <v>51</v>
      </c>
      <c r="T1422" s="7">
        <v>350</v>
      </c>
      <c r="U1422" s="8">
        <v>0.23999999999999999</v>
      </c>
      <c r="V1422" s="6">
        <v>48.32</v>
      </c>
      <c r="W1422" s="7">
        <f>IF(R1422="","",(T1422*(1-U1422)*(1+AE1422))+V1422)</f>
        <v>394.12</v>
      </c>
      <c r="Z1422" s="9" t="str">
        <f>IF(S1422="","",(X1422*(1-Y1422)*(1+AE1422)))</f>
        <v/>
      </c>
      <c r="AA1422" s="64">
        <f>IF(Eingabe!G1422="x",libCalc!A1422,IF(Eingabe!H1422="x",libCalc!B1422,IF(Eingabe!I1422="x",libCalc!C1422,"")))</f>
        <v>0.089999999999999997</v>
      </c>
      <c r="AB1422" s="5">
        <f>IF(AA1422="","",AA1422*M1422)</f>
        <v>0.21959999999999999</v>
      </c>
      <c r="AC1422" s="10">
        <f>IF(AA1422="","",N1422*1000/(AA1422*1000000))</f>
        <v>15.555555555555555</v>
      </c>
      <c r="AD1422" s="11">
        <f>IF(AB1422="","",MAX(Z1422,W1422)/AB1422)</f>
        <v>1794.7176684881604</v>
      </c>
      <c r="AE1422" s="8">
        <f ca="1">IF(N1422="","",IF(LOOKUP(YEAR(C1422),Teuerung!$A$4:$A$29,Teuerung!$D$4:$D$29)="",0,LOOKUP(YEAR(C1422),Teuerung!$A$4:$A$29,Teuerung!$D$4:$D$29)))</f>
        <v>0.29999999999999999</v>
      </c>
      <c r="AF1422" s="7">
        <f t="shared" ca="1" si="28"/>
        <v>394.12</v>
      </c>
      <c r="AG1422" s="2"/>
      <c r="AH1422" s="1"/>
      <c r="AI1422" s="1"/>
    </row>
    <row r="1423">
      <c r="A1423" s="2"/>
      <c r="B1423" s="2"/>
      <c r="C1423" s="3">
        <v>42216</v>
      </c>
      <c r="D1423" s="1"/>
      <c r="E1423" s="4" t="s">
        <v>51</v>
      </c>
      <c r="H1423" s="4" t="s">
        <v>51</v>
      </c>
      <c r="K1423" s="6">
        <v>0.29999999999999999</v>
      </c>
      <c r="L1423" s="6">
        <v>0.29999999999999999</v>
      </c>
      <c r="M1423" s="6">
        <v>2.4399999999999999</v>
      </c>
      <c r="N1423" s="7">
        <v>1000</v>
      </c>
      <c r="P1423" s="1">
        <v>1</v>
      </c>
      <c r="Q1423" s="2" t="s">
        <v>54</v>
      </c>
      <c r="R1423" s="4" t="s">
        <v>51</v>
      </c>
      <c r="T1423" s="7">
        <v>350</v>
      </c>
      <c r="U1423" s="8">
        <v>0.23999999999999999</v>
      </c>
      <c r="V1423" s="6">
        <v>48.32</v>
      </c>
      <c r="W1423" s="7">
        <f>IF(R1423="","",(T1423*(1-U1423)*(1+AE1423))+V1423)</f>
        <v>394.12</v>
      </c>
      <c r="Z1423" s="9" t="str">
        <f>IF(S1423="","",(X1423*(1-Y1423)*(1+AE1423)))</f>
        <v/>
      </c>
      <c r="AA1423" s="64">
        <f>IF(Eingabe!G1423="x",libCalc!A1423,IF(Eingabe!H1423="x",libCalc!B1423,IF(Eingabe!I1423="x",libCalc!C1423,"")))</f>
        <v>0.089999999999999997</v>
      </c>
      <c r="AB1423" s="5">
        <f>IF(AA1423="","",AA1423*M1423)</f>
        <v>0.21959999999999999</v>
      </c>
      <c r="AC1423" s="10">
        <f>IF(AA1423="","",N1423*1000/(AA1423*1000000))</f>
        <v>11.111111111111111</v>
      </c>
      <c r="AD1423" s="11">
        <f>IF(AB1423="","",MAX(Z1423,W1423)/AB1423)</f>
        <v>1794.7176684881604</v>
      </c>
      <c r="AE1423" s="8">
        <f ca="1">IF(N1423="","",IF(LOOKUP(YEAR(C1423),Teuerung!$A$4:$A$29,Teuerung!$D$4:$D$29)="",0,LOOKUP(YEAR(C1423),Teuerung!$A$4:$A$29,Teuerung!$D$4:$D$29)))</f>
        <v>0.29999999999999999</v>
      </c>
      <c r="AF1423" s="7">
        <f t="shared" ca="1" si="28"/>
        <v>394.12</v>
      </c>
      <c r="AG1423" s="2"/>
      <c r="AH1423" s="1"/>
      <c r="AI1423" s="1"/>
    </row>
    <row r="1424">
      <c r="A1424" s="2"/>
      <c r="B1424" s="2"/>
      <c r="C1424" s="3">
        <v>42216</v>
      </c>
      <c r="D1424" s="1"/>
      <c r="E1424" s="4" t="s">
        <v>51</v>
      </c>
      <c r="H1424" s="4" t="s">
        <v>51</v>
      </c>
      <c r="K1424" s="6">
        <v>0.29999999999999999</v>
      </c>
      <c r="L1424" s="6">
        <v>0.29999999999999999</v>
      </c>
      <c r="M1424" s="6">
        <v>2.2000000000000002</v>
      </c>
      <c r="N1424" s="7">
        <v>600</v>
      </c>
      <c r="P1424" s="1">
        <v>1</v>
      </c>
      <c r="Q1424" s="2" t="s">
        <v>54</v>
      </c>
      <c r="R1424" s="4" t="s">
        <v>51</v>
      </c>
      <c r="T1424" s="7">
        <v>332</v>
      </c>
      <c r="U1424" s="8">
        <v>0.23999999999999999</v>
      </c>
      <c r="V1424" s="6">
        <v>48.32</v>
      </c>
      <c r="W1424" s="7">
        <f>IF(R1424="","",(T1424*(1-U1424)*(1+AE1424))+V1424)</f>
        <v>376.33600000000001</v>
      </c>
      <c r="Z1424" s="9" t="str">
        <f>IF(S1424="","",(X1424*(1-Y1424)*(1+AE1424)))</f>
        <v/>
      </c>
      <c r="AA1424" s="64">
        <f>IF(Eingabe!G1424="x",libCalc!A1424,IF(Eingabe!H1424="x",libCalc!B1424,IF(Eingabe!I1424="x",libCalc!C1424,"")))</f>
        <v>0.089999999999999997</v>
      </c>
      <c r="AB1424" s="5">
        <f>IF(AA1424="","",AA1424*M1424)</f>
        <v>0.19800000000000001</v>
      </c>
      <c r="AC1424" s="10">
        <f>IF(AA1424="","",N1424*1000/(AA1424*1000000))</f>
        <v>6.666666666666667</v>
      </c>
      <c r="AD1424" s="11">
        <f>IF(AB1424="","",MAX(Z1424,W1424)/AB1424)</f>
        <v>1900.6868686868686</v>
      </c>
      <c r="AE1424" s="8">
        <f ca="1">IF(N1424="","",IF(LOOKUP(YEAR(C1424),Teuerung!$A$4:$A$29,Teuerung!$D$4:$D$29)="",0,LOOKUP(YEAR(C1424),Teuerung!$A$4:$A$29,Teuerung!$D$4:$D$29)))</f>
        <v>0.29999999999999999</v>
      </c>
      <c r="AF1424" s="7">
        <f t="shared" ca="1" si="28"/>
        <v>376.33600000000001</v>
      </c>
      <c r="AG1424" s="2"/>
      <c r="AH1424" s="1"/>
      <c r="AI1424" s="1"/>
    </row>
    <row r="1425">
      <c r="A1425" s="2"/>
      <c r="B1425" s="2"/>
      <c r="C1425" s="3">
        <v>42216</v>
      </c>
      <c r="D1425" s="1"/>
      <c r="E1425" s="4" t="s">
        <v>51</v>
      </c>
      <c r="H1425" s="4" t="s">
        <v>51</v>
      </c>
      <c r="K1425" s="6">
        <v>0.29999999999999999</v>
      </c>
      <c r="L1425" s="6">
        <v>0.29999999999999999</v>
      </c>
      <c r="M1425" s="6">
        <v>2.2000000000000002</v>
      </c>
      <c r="N1425" s="7">
        <v>500</v>
      </c>
      <c r="P1425" s="1">
        <v>1</v>
      </c>
      <c r="Q1425" s="2" t="s">
        <v>54</v>
      </c>
      <c r="R1425" s="4" t="s">
        <v>51</v>
      </c>
      <c r="T1425" s="7">
        <v>332</v>
      </c>
      <c r="U1425" s="8">
        <v>0.23999999999999999</v>
      </c>
      <c r="V1425" s="6">
        <v>48.32</v>
      </c>
      <c r="W1425" s="7">
        <f>IF(R1425="","",(T1425*(1-U1425)*(1+AE1425))+V1425)</f>
        <v>376.33600000000001</v>
      </c>
      <c r="Z1425" s="9" t="str">
        <f>IF(S1425="","",(X1425*(1-Y1425)*(1+AE1425)))</f>
        <v/>
      </c>
      <c r="AA1425" s="64">
        <f>IF(Eingabe!G1425="x",libCalc!A1425,IF(Eingabe!H1425="x",libCalc!B1425,IF(Eingabe!I1425="x",libCalc!C1425,"")))</f>
        <v>0.089999999999999997</v>
      </c>
      <c r="AB1425" s="5">
        <f>IF(AA1425="","",AA1425*M1425)</f>
        <v>0.19800000000000001</v>
      </c>
      <c r="AC1425" s="10">
        <f>IF(AA1425="","",N1425*1000/(AA1425*1000000))</f>
        <v>5.5555555555555554</v>
      </c>
      <c r="AD1425" s="11">
        <f>IF(AB1425="","",MAX(Z1425,W1425)/AB1425)</f>
        <v>1900.6868686868686</v>
      </c>
      <c r="AE1425" s="8">
        <f ca="1">IF(N1425="","",IF(LOOKUP(YEAR(C1425),Teuerung!$A$4:$A$29,Teuerung!$D$4:$D$29)="",0,LOOKUP(YEAR(C1425),Teuerung!$A$4:$A$29,Teuerung!$D$4:$D$29)))</f>
        <v>0.29999999999999999</v>
      </c>
      <c r="AF1425" s="7">
        <f t="shared" ca="1" si="28"/>
        <v>376.33600000000001</v>
      </c>
      <c r="AG1425" s="2"/>
      <c r="AH1425" s="1"/>
      <c r="AI1425" s="1"/>
    </row>
    <row r="1426">
      <c r="A1426" s="2"/>
      <c r="B1426" s="2"/>
      <c r="C1426" s="3">
        <v>42216</v>
      </c>
      <c r="D1426" s="1"/>
      <c r="E1426" s="4" t="s">
        <v>51</v>
      </c>
      <c r="H1426" s="4" t="s">
        <v>51</v>
      </c>
      <c r="K1426" s="6">
        <v>0.29999999999999999</v>
      </c>
      <c r="L1426" s="6">
        <v>0.29999999999999999</v>
      </c>
      <c r="M1426" s="6">
        <v>2.2999999999999998</v>
      </c>
      <c r="N1426" s="7">
        <v>800</v>
      </c>
      <c r="P1426" s="1">
        <v>1</v>
      </c>
      <c r="Q1426" s="2" t="s">
        <v>54</v>
      </c>
      <c r="R1426" s="4" t="s">
        <v>51</v>
      </c>
      <c r="T1426" s="7">
        <v>339</v>
      </c>
      <c r="U1426" s="8">
        <v>0.23999999999999999</v>
      </c>
      <c r="V1426" s="6">
        <v>48.32</v>
      </c>
      <c r="W1426" s="7">
        <f>IF(R1426="","",(T1426*(1-U1426)*(1+AE1426))+V1426)</f>
        <v>383.25200000000001</v>
      </c>
      <c r="Z1426" s="9" t="str">
        <f>IF(S1426="","",(X1426*(1-Y1426)*(1+AE1426)))</f>
        <v/>
      </c>
      <c r="AA1426" s="64">
        <f>IF(Eingabe!G1426="x",libCalc!A1426,IF(Eingabe!H1426="x",libCalc!B1426,IF(Eingabe!I1426="x",libCalc!C1426,"")))</f>
        <v>0.089999999999999997</v>
      </c>
      <c r="AB1426" s="5">
        <f>IF(AA1426="","",AA1426*M1426)</f>
        <v>0.20699999999999999</v>
      </c>
      <c r="AC1426" s="10">
        <f>IF(AA1426="","",N1426*1000/(AA1426*1000000))</f>
        <v>8.8888888888888893</v>
      </c>
      <c r="AD1426" s="11">
        <f>IF(AB1426="","",MAX(Z1426,W1426)/AB1426)</f>
        <v>1851.4589371980678</v>
      </c>
      <c r="AE1426" s="8">
        <f ca="1">IF(N1426="","",IF(LOOKUP(YEAR(C1426),Teuerung!$A$4:$A$29,Teuerung!$D$4:$D$29)="",0,LOOKUP(YEAR(C1426),Teuerung!$A$4:$A$29,Teuerung!$D$4:$D$29)))</f>
        <v>0.29999999999999999</v>
      </c>
      <c r="AF1426" s="7">
        <f t="shared" ca="1" si="28"/>
        <v>383.25200000000001</v>
      </c>
      <c r="AG1426" s="2"/>
      <c r="AH1426" s="1"/>
      <c r="AI1426" s="1"/>
    </row>
    <row r="1427">
      <c r="A1427" s="2"/>
      <c r="B1427" s="2"/>
      <c r="C1427" s="3">
        <v>42216</v>
      </c>
      <c r="D1427" s="1"/>
      <c r="E1427" s="4" t="s">
        <v>51</v>
      </c>
      <c r="H1427" s="4" t="s">
        <v>51</v>
      </c>
      <c r="K1427" s="6">
        <v>0.29999999999999999</v>
      </c>
      <c r="L1427" s="6">
        <v>0.29999999999999999</v>
      </c>
      <c r="M1427" s="6">
        <v>3.1499999999999999</v>
      </c>
      <c r="N1427" s="7">
        <v>900</v>
      </c>
      <c r="P1427" s="1">
        <v>1</v>
      </c>
      <c r="Q1427" s="2" t="s">
        <v>54</v>
      </c>
      <c r="R1427" s="4" t="s">
        <v>51</v>
      </c>
      <c r="T1427" s="7">
        <v>401</v>
      </c>
      <c r="U1427" s="8">
        <v>0.23999999999999999</v>
      </c>
      <c r="V1427" s="6">
        <v>48.32</v>
      </c>
      <c r="W1427" s="7">
        <f>IF(R1427="","",(T1427*(1-U1427)*(1+AE1427))+V1427)</f>
        <v>444.50799999999998</v>
      </c>
      <c r="Z1427" s="9" t="str">
        <f>IF(S1427="","",(X1427*(1-Y1427)*(1+AE1427)))</f>
        <v/>
      </c>
      <c r="AA1427" s="64">
        <f>IF(Eingabe!G1427="x",libCalc!A1427,IF(Eingabe!H1427="x",libCalc!B1427,IF(Eingabe!I1427="x",libCalc!C1427,"")))</f>
        <v>0.089999999999999997</v>
      </c>
      <c r="AB1427" s="5">
        <f>IF(AA1427="","",AA1427*M1427)</f>
        <v>0.28349999999999997</v>
      </c>
      <c r="AC1427" s="10">
        <f>IF(AA1427="","",N1427*1000/(AA1427*1000000))</f>
        <v>10</v>
      </c>
      <c r="AD1427" s="11">
        <f>IF(AB1427="","",MAX(Z1427,W1427)/AB1427)</f>
        <v>1567.9294532627866</v>
      </c>
      <c r="AE1427" s="8">
        <f ca="1">IF(N1427="","",IF(LOOKUP(YEAR(C1427),Teuerung!$A$4:$A$29,Teuerung!$D$4:$D$29)="",0,LOOKUP(YEAR(C1427),Teuerung!$A$4:$A$29,Teuerung!$D$4:$D$29)))</f>
        <v>0.29999999999999999</v>
      </c>
      <c r="AF1427" s="7">
        <f t="shared" ref="AF1427:AF1490" ca="1" si="29">IF(P1427="","",P1427*MAX(W1427,Z1427))</f>
        <v>444.50799999999998</v>
      </c>
      <c r="AG1427" s="2"/>
      <c r="AH1427" s="1"/>
      <c r="AI1427" s="1"/>
    </row>
    <row r="1428">
      <c r="A1428" s="2"/>
      <c r="B1428" s="2"/>
      <c r="C1428" s="3">
        <v>42216</v>
      </c>
      <c r="D1428" s="1"/>
      <c r="E1428" s="4" t="s">
        <v>51</v>
      </c>
      <c r="H1428" s="4" t="s">
        <v>51</v>
      </c>
      <c r="K1428" s="6">
        <v>0.29999999999999999</v>
      </c>
      <c r="L1428" s="6">
        <v>0.29999999999999999</v>
      </c>
      <c r="M1428" s="6">
        <v>3.1499999999999999</v>
      </c>
      <c r="N1428" s="7">
        <v>800</v>
      </c>
      <c r="P1428" s="1">
        <v>1</v>
      </c>
      <c r="Q1428" s="2" t="s">
        <v>54</v>
      </c>
      <c r="R1428" s="4" t="s">
        <v>51</v>
      </c>
      <c r="T1428" s="7">
        <v>401</v>
      </c>
      <c r="U1428" s="8">
        <v>0.23999999999999999</v>
      </c>
      <c r="V1428" s="6">
        <v>48.32</v>
      </c>
      <c r="W1428" s="7">
        <f>IF(R1428="","",(T1428*(1-U1428)*(1+AE1428))+V1428)</f>
        <v>444.50799999999998</v>
      </c>
      <c r="Z1428" s="9" t="str">
        <f>IF(S1428="","",(X1428*(1-Y1428)*(1+AE1428)))</f>
        <v/>
      </c>
      <c r="AA1428" s="64">
        <f>IF(Eingabe!G1428="x",libCalc!A1428,IF(Eingabe!H1428="x",libCalc!B1428,IF(Eingabe!I1428="x",libCalc!C1428,"")))</f>
        <v>0.089999999999999997</v>
      </c>
      <c r="AB1428" s="5">
        <f>IF(AA1428="","",AA1428*M1428)</f>
        <v>0.28349999999999997</v>
      </c>
      <c r="AC1428" s="10">
        <f>IF(AA1428="","",N1428*1000/(AA1428*1000000))</f>
        <v>8.8888888888888893</v>
      </c>
      <c r="AD1428" s="11">
        <f>IF(AB1428="","",MAX(Z1428,W1428)/AB1428)</f>
        <v>1567.9294532627866</v>
      </c>
      <c r="AE1428" s="8">
        <f ca="1">IF(N1428="","",IF(LOOKUP(YEAR(C1428),Teuerung!$A$4:$A$29,Teuerung!$D$4:$D$29)="",0,LOOKUP(YEAR(C1428),Teuerung!$A$4:$A$29,Teuerung!$D$4:$D$29)))</f>
        <v>0.29999999999999999</v>
      </c>
      <c r="AF1428" s="7">
        <f t="shared" ca="1" si="29"/>
        <v>444.50799999999998</v>
      </c>
      <c r="AG1428" s="2"/>
      <c r="AH1428" s="1"/>
      <c r="AI1428" s="1"/>
    </row>
    <row r="1429">
      <c r="A1429" s="2"/>
      <c r="B1429" s="2"/>
      <c r="C1429" s="3">
        <v>42216</v>
      </c>
      <c r="D1429" s="1"/>
      <c r="E1429" s="4" t="s">
        <v>51</v>
      </c>
      <c r="H1429" s="4" t="s">
        <v>51</v>
      </c>
      <c r="K1429" s="6">
        <v>0.29999999999999999</v>
      </c>
      <c r="L1429" s="6">
        <v>0.29999999999999999</v>
      </c>
      <c r="M1429" s="6">
        <v>3.1499999999999999</v>
      </c>
      <c r="N1429" s="7">
        <v>1300</v>
      </c>
      <c r="P1429" s="1">
        <v>1</v>
      </c>
      <c r="Q1429" s="2" t="s">
        <v>54</v>
      </c>
      <c r="R1429" s="4" t="s">
        <v>51</v>
      </c>
      <c r="T1429" s="7">
        <v>401</v>
      </c>
      <c r="U1429" s="8">
        <v>0.23999999999999999</v>
      </c>
      <c r="V1429" s="6">
        <v>48.32</v>
      </c>
      <c r="W1429" s="7">
        <f>IF(R1429="","",(T1429*(1-U1429)*(1+AE1429))+V1429)</f>
        <v>444.50799999999998</v>
      </c>
      <c r="Z1429" s="9" t="str">
        <f>IF(S1429="","",(X1429*(1-Y1429)*(1+AE1429)))</f>
        <v/>
      </c>
      <c r="AA1429" s="64">
        <f>IF(Eingabe!G1429="x",libCalc!A1429,IF(Eingabe!H1429="x",libCalc!B1429,IF(Eingabe!I1429="x",libCalc!C1429,"")))</f>
        <v>0.089999999999999997</v>
      </c>
      <c r="AB1429" s="5">
        <f>IF(AA1429="","",AA1429*M1429)</f>
        <v>0.28349999999999997</v>
      </c>
      <c r="AC1429" s="10">
        <f>IF(AA1429="","",N1429*1000/(AA1429*1000000))</f>
        <v>14.444444444444445</v>
      </c>
      <c r="AD1429" s="11">
        <f>IF(AB1429="","",MAX(Z1429,W1429)/AB1429)</f>
        <v>1567.9294532627866</v>
      </c>
      <c r="AE1429" s="8">
        <f ca="1">IF(N1429="","",IF(LOOKUP(YEAR(C1429),Teuerung!$A$4:$A$29,Teuerung!$D$4:$D$29)="",0,LOOKUP(YEAR(C1429),Teuerung!$A$4:$A$29,Teuerung!$D$4:$D$29)))</f>
        <v>0.29999999999999999</v>
      </c>
      <c r="AF1429" s="7">
        <f t="shared" ca="1" si="29"/>
        <v>444.50799999999998</v>
      </c>
      <c r="AG1429" s="2"/>
      <c r="AH1429" s="1"/>
      <c r="AI1429" s="1"/>
    </row>
    <row r="1430">
      <c r="A1430" s="2"/>
      <c r="B1430" s="2"/>
      <c r="C1430" s="3">
        <v>42216</v>
      </c>
      <c r="D1430" s="1"/>
      <c r="E1430" s="4" t="s">
        <v>51</v>
      </c>
      <c r="H1430" s="4" t="s">
        <v>51</v>
      </c>
      <c r="K1430" s="6">
        <v>0.29999999999999999</v>
      </c>
      <c r="L1430" s="6">
        <v>0.29999999999999999</v>
      </c>
      <c r="M1430" s="6">
        <v>3.1499999999999999</v>
      </c>
      <c r="N1430" s="7">
        <v>1700</v>
      </c>
      <c r="P1430" s="1">
        <v>1</v>
      </c>
      <c r="Q1430" s="2" t="s">
        <v>54</v>
      </c>
      <c r="R1430" s="4" t="s">
        <v>51</v>
      </c>
      <c r="T1430" s="7">
        <v>401</v>
      </c>
      <c r="U1430" s="8">
        <v>0.23999999999999999</v>
      </c>
      <c r="V1430" s="6">
        <v>48.32</v>
      </c>
      <c r="W1430" s="7">
        <f>IF(R1430="","",(T1430*(1-U1430)*(1+AE1430))+V1430)</f>
        <v>444.50799999999998</v>
      </c>
      <c r="Z1430" s="9" t="str">
        <f>IF(S1430="","",(X1430*(1-Y1430)*(1+AE1430)))</f>
        <v/>
      </c>
      <c r="AA1430" s="64">
        <f>IF(Eingabe!G1430="x",libCalc!A1430,IF(Eingabe!H1430="x",libCalc!B1430,IF(Eingabe!I1430="x",libCalc!C1430,"")))</f>
        <v>0.089999999999999997</v>
      </c>
      <c r="AB1430" s="5">
        <f>IF(AA1430="","",AA1430*M1430)</f>
        <v>0.28349999999999997</v>
      </c>
      <c r="AC1430" s="10">
        <f>IF(AA1430="","",N1430*1000/(AA1430*1000000))</f>
        <v>18.888888888888889</v>
      </c>
      <c r="AD1430" s="11">
        <f>IF(AB1430="","",MAX(Z1430,W1430)/AB1430)</f>
        <v>1567.9294532627866</v>
      </c>
      <c r="AE1430" s="8">
        <f ca="1">IF(N1430="","",IF(LOOKUP(YEAR(C1430),Teuerung!$A$4:$A$29,Teuerung!$D$4:$D$29)="",0,LOOKUP(YEAR(C1430),Teuerung!$A$4:$A$29,Teuerung!$D$4:$D$29)))</f>
        <v>0.29999999999999999</v>
      </c>
      <c r="AF1430" s="7">
        <f t="shared" ca="1" si="29"/>
        <v>444.50799999999998</v>
      </c>
      <c r="AG1430" s="2"/>
      <c r="AH1430" s="1"/>
      <c r="AI1430" s="1"/>
    </row>
    <row r="1431">
      <c r="A1431" s="2"/>
      <c r="B1431" s="2"/>
      <c r="C1431" s="3">
        <v>42216</v>
      </c>
      <c r="D1431" s="1"/>
      <c r="E1431" s="4" t="s">
        <v>51</v>
      </c>
      <c r="H1431" s="4" t="s">
        <v>51</v>
      </c>
      <c r="K1431" s="6">
        <v>0.29999999999999999</v>
      </c>
      <c r="L1431" s="6">
        <v>0.29999999999999999</v>
      </c>
      <c r="M1431" s="6">
        <v>4.3949999999999996</v>
      </c>
      <c r="N1431" s="7">
        <v>700</v>
      </c>
      <c r="P1431" s="1">
        <v>1</v>
      </c>
      <c r="Q1431" s="2" t="s">
        <v>54</v>
      </c>
      <c r="R1431" s="4" t="s">
        <v>51</v>
      </c>
      <c r="T1431" s="7">
        <v>492</v>
      </c>
      <c r="U1431" s="8">
        <v>0.23999999999999999</v>
      </c>
      <c r="V1431" s="6">
        <v>48.32</v>
      </c>
      <c r="W1431" s="7">
        <f>IF(R1431="","",(T1431*(1-U1431)*(1+AE1431))+V1431)</f>
        <v>534.41600000000005</v>
      </c>
      <c r="Z1431" s="9" t="str">
        <f>IF(S1431="","",(X1431*(1-Y1431)*(1+AE1431)))</f>
        <v/>
      </c>
      <c r="AA1431" s="64">
        <f>IF(Eingabe!G1431="x",libCalc!A1431,IF(Eingabe!H1431="x",libCalc!B1431,IF(Eingabe!I1431="x",libCalc!C1431,"")))</f>
        <v>0.089999999999999997</v>
      </c>
      <c r="AB1431" s="5">
        <f>IF(AA1431="","",AA1431*M1431)</f>
        <v>0.39554999999999996</v>
      </c>
      <c r="AC1431" s="10">
        <f>IF(AA1431="","",N1431*1000/(AA1431*1000000))</f>
        <v>7.7777777777777777</v>
      </c>
      <c r="AD1431" s="11">
        <f>IF(AB1431="","",MAX(Z1431,W1431)/AB1431)</f>
        <v>1351.070661104791</v>
      </c>
      <c r="AE1431" s="8">
        <f ca="1">IF(N1431="","",IF(LOOKUP(YEAR(C1431),Teuerung!$A$4:$A$29,Teuerung!$D$4:$D$29)="",0,LOOKUP(YEAR(C1431),Teuerung!$A$4:$A$29,Teuerung!$D$4:$D$29)))</f>
        <v>0.29999999999999999</v>
      </c>
      <c r="AF1431" s="7">
        <f t="shared" ca="1" si="29"/>
        <v>534.41600000000005</v>
      </c>
      <c r="AG1431" s="2"/>
      <c r="AH1431" s="1"/>
      <c r="AI1431" s="1"/>
    </row>
    <row r="1432">
      <c r="A1432" s="2"/>
      <c r="B1432" s="2"/>
      <c r="C1432" s="3">
        <v>42216</v>
      </c>
      <c r="D1432" s="1"/>
      <c r="E1432" s="4" t="s">
        <v>51</v>
      </c>
      <c r="H1432" s="4" t="s">
        <v>51</v>
      </c>
      <c r="K1432" s="6">
        <v>0.29999999999999999</v>
      </c>
      <c r="L1432" s="6">
        <v>0.29999999999999999</v>
      </c>
      <c r="M1432" s="6">
        <v>4.3949999999999996</v>
      </c>
      <c r="N1432" s="7">
        <v>600</v>
      </c>
      <c r="P1432" s="1">
        <v>2</v>
      </c>
      <c r="Q1432" s="2" t="s">
        <v>54</v>
      </c>
      <c r="R1432" s="4" t="s">
        <v>51</v>
      </c>
      <c r="T1432" s="7">
        <v>492</v>
      </c>
      <c r="U1432" s="8">
        <v>0.23999999999999999</v>
      </c>
      <c r="V1432" s="6">
        <v>48.32</v>
      </c>
      <c r="W1432" s="7">
        <f>IF(R1432="","",(T1432*(1-U1432)*(1+AE1432))+V1432)</f>
        <v>534.41600000000005</v>
      </c>
      <c r="Z1432" s="9" t="str">
        <f>IF(S1432="","",(X1432*(1-Y1432)*(1+AE1432)))</f>
        <v/>
      </c>
      <c r="AA1432" s="64">
        <f>IF(Eingabe!G1432="x",libCalc!A1432,IF(Eingabe!H1432="x",libCalc!B1432,IF(Eingabe!I1432="x",libCalc!C1432,"")))</f>
        <v>0.089999999999999997</v>
      </c>
      <c r="AB1432" s="5">
        <f>IF(AA1432="","",AA1432*M1432)</f>
        <v>0.39554999999999996</v>
      </c>
      <c r="AC1432" s="10">
        <f>IF(AA1432="","",N1432*1000/(AA1432*1000000))</f>
        <v>6.666666666666667</v>
      </c>
      <c r="AD1432" s="11">
        <f>IF(AB1432="","",MAX(Z1432,W1432)/AB1432)</f>
        <v>1351.070661104791</v>
      </c>
      <c r="AE1432" s="8">
        <f ca="1">IF(N1432="","",IF(LOOKUP(YEAR(C1432),Teuerung!$A$4:$A$29,Teuerung!$D$4:$D$29)="",0,LOOKUP(YEAR(C1432),Teuerung!$A$4:$A$29,Teuerung!$D$4:$D$29)))</f>
        <v>0.29999999999999999</v>
      </c>
      <c r="AF1432" s="7">
        <f t="shared" ca="1" si="29"/>
        <v>1068.8320000000001</v>
      </c>
      <c r="AG1432" s="2"/>
      <c r="AH1432" s="1"/>
      <c r="AI1432" s="1"/>
    </row>
    <row r="1433">
      <c r="A1433" s="2"/>
      <c r="B1433" s="2"/>
      <c r="C1433" s="3">
        <v>42216</v>
      </c>
      <c r="D1433" s="1"/>
      <c r="E1433" s="4" t="s">
        <v>51</v>
      </c>
      <c r="H1433" s="4" t="s">
        <v>51</v>
      </c>
      <c r="K1433" s="6">
        <v>0.29999999999999999</v>
      </c>
      <c r="L1433" s="6">
        <v>0.29999999999999999</v>
      </c>
      <c r="M1433" s="6">
        <v>4.3949999999999996</v>
      </c>
      <c r="N1433" s="7">
        <v>500</v>
      </c>
      <c r="P1433" s="1">
        <v>1</v>
      </c>
      <c r="Q1433" s="2" t="s">
        <v>54</v>
      </c>
      <c r="R1433" s="4" t="s">
        <v>51</v>
      </c>
      <c r="T1433" s="7">
        <v>492</v>
      </c>
      <c r="U1433" s="8">
        <v>0.23999999999999999</v>
      </c>
      <c r="V1433" s="6">
        <v>48.32</v>
      </c>
      <c r="W1433" s="7">
        <f>IF(R1433="","",(T1433*(1-U1433)*(1+AE1433))+V1433)</f>
        <v>534.41600000000005</v>
      </c>
      <c r="Z1433" s="9" t="str">
        <f>IF(S1433="","",(X1433*(1-Y1433)*(1+AE1433)))</f>
        <v/>
      </c>
      <c r="AA1433" s="64">
        <f>IF(Eingabe!G1433="x",libCalc!A1433,IF(Eingabe!H1433="x",libCalc!B1433,IF(Eingabe!I1433="x",libCalc!C1433,"")))</f>
        <v>0.089999999999999997</v>
      </c>
      <c r="AB1433" s="5">
        <f>IF(AA1433="","",AA1433*M1433)</f>
        <v>0.39554999999999996</v>
      </c>
      <c r="AC1433" s="10">
        <f>IF(AA1433="","",N1433*1000/(AA1433*1000000))</f>
        <v>5.5555555555555554</v>
      </c>
      <c r="AD1433" s="11">
        <f>IF(AB1433="","",MAX(Z1433,W1433)/AB1433)</f>
        <v>1351.070661104791</v>
      </c>
      <c r="AE1433" s="8">
        <f ca="1">IF(N1433="","",IF(LOOKUP(YEAR(C1433),Teuerung!$A$4:$A$29,Teuerung!$D$4:$D$29)="",0,LOOKUP(YEAR(C1433),Teuerung!$A$4:$A$29,Teuerung!$D$4:$D$29)))</f>
        <v>0.29999999999999999</v>
      </c>
      <c r="AF1433" s="7">
        <f t="shared" ca="1" si="29"/>
        <v>534.41600000000005</v>
      </c>
      <c r="AG1433" s="2"/>
      <c r="AH1433" s="1"/>
      <c r="AI1433" s="1"/>
    </row>
    <row r="1434">
      <c r="A1434" s="2"/>
      <c r="B1434" s="2"/>
      <c r="C1434" s="3">
        <v>42216</v>
      </c>
      <c r="D1434" s="1"/>
      <c r="E1434" s="4" t="s">
        <v>51</v>
      </c>
      <c r="H1434" s="4" t="s">
        <v>51</v>
      </c>
      <c r="K1434" s="6">
        <v>0.29999999999999999</v>
      </c>
      <c r="L1434" s="6">
        <v>0.29999999999999999</v>
      </c>
      <c r="M1434" s="6">
        <v>4.3949999999999996</v>
      </c>
      <c r="N1434" s="7">
        <v>900</v>
      </c>
      <c r="P1434" s="1">
        <v>5</v>
      </c>
      <c r="Q1434" s="2" t="s">
        <v>54</v>
      </c>
      <c r="R1434" s="4" t="s">
        <v>51</v>
      </c>
      <c r="T1434" s="7">
        <v>492</v>
      </c>
      <c r="U1434" s="8">
        <v>0.23999999999999999</v>
      </c>
      <c r="V1434" s="6">
        <v>48.32</v>
      </c>
      <c r="W1434" s="7">
        <f>IF(R1434="","",(T1434*(1-U1434)*(1+AE1434))+V1434)</f>
        <v>534.41600000000005</v>
      </c>
      <c r="Z1434" s="9" t="str">
        <f>IF(S1434="","",(X1434*(1-Y1434)*(1+AE1434)))</f>
        <v/>
      </c>
      <c r="AA1434" s="64">
        <f>IF(Eingabe!G1434="x",libCalc!A1434,IF(Eingabe!H1434="x",libCalc!B1434,IF(Eingabe!I1434="x",libCalc!C1434,"")))</f>
        <v>0.089999999999999997</v>
      </c>
      <c r="AB1434" s="5">
        <f>IF(AA1434="","",AA1434*M1434)</f>
        <v>0.39554999999999996</v>
      </c>
      <c r="AC1434" s="10">
        <f>IF(AA1434="","",N1434*1000/(AA1434*1000000))</f>
        <v>10</v>
      </c>
      <c r="AD1434" s="11">
        <f>IF(AB1434="","",MAX(Z1434,W1434)/AB1434)</f>
        <v>1351.070661104791</v>
      </c>
      <c r="AE1434" s="8">
        <f ca="1">IF(N1434="","",IF(LOOKUP(YEAR(C1434),Teuerung!$A$4:$A$29,Teuerung!$D$4:$D$29)="",0,LOOKUP(YEAR(C1434),Teuerung!$A$4:$A$29,Teuerung!$D$4:$D$29)))</f>
        <v>0.29999999999999999</v>
      </c>
      <c r="AF1434" s="7">
        <f t="shared" ca="1" si="29"/>
        <v>2672.0800000000004</v>
      </c>
      <c r="AG1434" s="2"/>
      <c r="AH1434" s="1"/>
      <c r="AI1434" s="1"/>
    </row>
    <row r="1435">
      <c r="A1435" s="2"/>
      <c r="B1435" s="2"/>
      <c r="C1435" s="3">
        <v>42216</v>
      </c>
      <c r="D1435" s="1"/>
      <c r="E1435" s="4" t="s">
        <v>51</v>
      </c>
      <c r="H1435" s="4" t="s">
        <v>51</v>
      </c>
      <c r="K1435" s="6">
        <v>0.29999999999999999</v>
      </c>
      <c r="L1435" s="6">
        <v>0.29999999999999999</v>
      </c>
      <c r="M1435" s="6">
        <v>4.3949999999999996</v>
      </c>
      <c r="N1435" s="7">
        <v>800</v>
      </c>
      <c r="P1435" s="1">
        <v>2</v>
      </c>
      <c r="Q1435" s="2" t="s">
        <v>54</v>
      </c>
      <c r="R1435" s="4" t="s">
        <v>51</v>
      </c>
      <c r="T1435" s="7">
        <v>492</v>
      </c>
      <c r="U1435" s="8">
        <v>0.23999999999999999</v>
      </c>
      <c r="V1435" s="6">
        <v>48.32</v>
      </c>
      <c r="W1435" s="7">
        <f>IF(R1435="","",(T1435*(1-U1435)*(1+AE1435))+V1435)</f>
        <v>534.41600000000005</v>
      </c>
      <c r="Z1435" s="9" t="str">
        <f>IF(S1435="","",(X1435*(1-Y1435)*(1+AE1435)))</f>
        <v/>
      </c>
      <c r="AA1435" s="64">
        <f>IF(Eingabe!G1435="x",libCalc!A1435,IF(Eingabe!H1435="x",libCalc!B1435,IF(Eingabe!I1435="x",libCalc!C1435,"")))</f>
        <v>0.089999999999999997</v>
      </c>
      <c r="AB1435" s="5">
        <f>IF(AA1435="","",AA1435*M1435)</f>
        <v>0.39554999999999996</v>
      </c>
      <c r="AC1435" s="10">
        <f>IF(AA1435="","",N1435*1000/(AA1435*1000000))</f>
        <v>8.8888888888888893</v>
      </c>
      <c r="AD1435" s="11">
        <f>IF(AB1435="","",MAX(Z1435,W1435)/AB1435)</f>
        <v>1351.070661104791</v>
      </c>
      <c r="AE1435" s="8">
        <f ca="1">IF(N1435="","",IF(LOOKUP(YEAR(C1435),Teuerung!$A$4:$A$29,Teuerung!$D$4:$D$29)="",0,LOOKUP(YEAR(C1435),Teuerung!$A$4:$A$29,Teuerung!$D$4:$D$29)))</f>
        <v>0.29999999999999999</v>
      </c>
      <c r="AF1435" s="7">
        <f t="shared" ca="1" si="29"/>
        <v>1068.8320000000001</v>
      </c>
      <c r="AG1435" s="2"/>
      <c r="AH1435" s="1"/>
      <c r="AI1435" s="1"/>
    </row>
    <row r="1436">
      <c r="A1436" s="2"/>
      <c r="B1436" s="2"/>
      <c r="C1436" s="3">
        <v>42216</v>
      </c>
      <c r="D1436" s="1"/>
      <c r="E1436" s="4" t="s">
        <v>51</v>
      </c>
      <c r="H1436" s="4" t="s">
        <v>51</v>
      </c>
      <c r="K1436" s="6">
        <v>0.29999999999999999</v>
      </c>
      <c r="L1436" s="6">
        <v>0.29999999999999999</v>
      </c>
      <c r="M1436" s="6">
        <v>4.3949999999999996</v>
      </c>
      <c r="N1436" s="7">
        <v>1200</v>
      </c>
      <c r="P1436" s="1">
        <v>1</v>
      </c>
      <c r="Q1436" s="2" t="s">
        <v>54</v>
      </c>
      <c r="R1436" s="4" t="s">
        <v>51</v>
      </c>
      <c r="T1436" s="7">
        <v>492</v>
      </c>
      <c r="U1436" s="8">
        <v>0.23999999999999999</v>
      </c>
      <c r="V1436" s="6">
        <v>48.32</v>
      </c>
      <c r="W1436" s="7">
        <f>IF(R1436="","",(T1436*(1-U1436)*(1+AE1436))+V1436)</f>
        <v>534.41600000000005</v>
      </c>
      <c r="Z1436" s="9" t="str">
        <f>IF(S1436="","",(X1436*(1-Y1436)*(1+AE1436)))</f>
        <v/>
      </c>
      <c r="AA1436" s="64">
        <f>IF(Eingabe!G1436="x",libCalc!A1436,IF(Eingabe!H1436="x",libCalc!B1436,IF(Eingabe!I1436="x",libCalc!C1436,"")))</f>
        <v>0.089999999999999997</v>
      </c>
      <c r="AB1436" s="5">
        <f>IF(AA1436="","",AA1436*M1436)</f>
        <v>0.39554999999999996</v>
      </c>
      <c r="AC1436" s="10">
        <f>IF(AA1436="","",N1436*1000/(AA1436*1000000))</f>
        <v>13.333333333333334</v>
      </c>
      <c r="AD1436" s="11">
        <f>IF(AB1436="","",MAX(Z1436,W1436)/AB1436)</f>
        <v>1351.070661104791</v>
      </c>
      <c r="AE1436" s="8">
        <f ca="1">IF(N1436="","",IF(LOOKUP(YEAR(C1436),Teuerung!$A$4:$A$29,Teuerung!$D$4:$D$29)="",0,LOOKUP(YEAR(C1436),Teuerung!$A$4:$A$29,Teuerung!$D$4:$D$29)))</f>
        <v>0.29999999999999999</v>
      </c>
      <c r="AF1436" s="7">
        <f t="shared" ca="1" si="29"/>
        <v>534.41600000000005</v>
      </c>
      <c r="AG1436" s="2"/>
      <c r="AH1436" s="1"/>
      <c r="AI1436" s="1"/>
    </row>
    <row r="1437">
      <c r="A1437" s="2"/>
      <c r="B1437" s="2"/>
      <c r="C1437" s="3">
        <v>42216</v>
      </c>
      <c r="D1437" s="1"/>
      <c r="E1437" s="4" t="s">
        <v>51</v>
      </c>
      <c r="H1437" s="4" t="s">
        <v>51</v>
      </c>
      <c r="K1437" s="6">
        <v>0.29999999999999999</v>
      </c>
      <c r="L1437" s="6">
        <v>0.29999999999999999</v>
      </c>
      <c r="M1437" s="6">
        <v>4.3949999999999996</v>
      </c>
      <c r="N1437" s="7">
        <v>1100</v>
      </c>
      <c r="P1437" s="1">
        <v>2</v>
      </c>
      <c r="Q1437" s="2" t="s">
        <v>54</v>
      </c>
      <c r="R1437" s="4" t="s">
        <v>51</v>
      </c>
      <c r="T1437" s="7">
        <v>492</v>
      </c>
      <c r="U1437" s="8">
        <v>0.23999999999999999</v>
      </c>
      <c r="V1437" s="6">
        <v>48.32</v>
      </c>
      <c r="W1437" s="7">
        <f>IF(R1437="","",(T1437*(1-U1437)*(1+AE1437))+V1437)</f>
        <v>534.41600000000005</v>
      </c>
      <c r="Z1437" s="9" t="str">
        <f>IF(S1437="","",(X1437*(1-Y1437)*(1+AE1437)))</f>
        <v/>
      </c>
      <c r="AA1437" s="64">
        <f>IF(Eingabe!G1437="x",libCalc!A1437,IF(Eingabe!H1437="x",libCalc!B1437,IF(Eingabe!I1437="x",libCalc!C1437,"")))</f>
        <v>0.089999999999999997</v>
      </c>
      <c r="AB1437" s="5">
        <f>IF(AA1437="","",AA1437*M1437)</f>
        <v>0.39554999999999996</v>
      </c>
      <c r="AC1437" s="10">
        <f>IF(AA1437="","",N1437*1000/(AA1437*1000000))</f>
        <v>12.222222222222221</v>
      </c>
      <c r="AD1437" s="11">
        <f>IF(AB1437="","",MAX(Z1437,W1437)/AB1437)</f>
        <v>1351.070661104791</v>
      </c>
      <c r="AE1437" s="8">
        <f ca="1">IF(N1437="","",IF(LOOKUP(YEAR(C1437),Teuerung!$A$4:$A$29,Teuerung!$D$4:$D$29)="",0,LOOKUP(YEAR(C1437),Teuerung!$A$4:$A$29,Teuerung!$D$4:$D$29)))</f>
        <v>0.29999999999999999</v>
      </c>
      <c r="AF1437" s="7">
        <f t="shared" ca="1" si="29"/>
        <v>1068.8320000000001</v>
      </c>
      <c r="AG1437" s="2"/>
      <c r="AH1437" s="1"/>
      <c r="AI1437" s="1"/>
    </row>
    <row r="1438">
      <c r="A1438" s="2"/>
      <c r="B1438" s="2"/>
      <c r="C1438" s="3">
        <v>42216</v>
      </c>
      <c r="D1438" s="1"/>
      <c r="E1438" s="4" t="s">
        <v>51</v>
      </c>
      <c r="H1438" s="4" t="s">
        <v>51</v>
      </c>
      <c r="K1438" s="6">
        <v>0.29999999999999999</v>
      </c>
      <c r="L1438" s="6">
        <v>0.29999999999999999</v>
      </c>
      <c r="M1438" s="6">
        <v>4.3949999999999996</v>
      </c>
      <c r="N1438" s="7">
        <v>1000</v>
      </c>
      <c r="P1438" s="1">
        <v>1</v>
      </c>
      <c r="Q1438" s="2" t="s">
        <v>54</v>
      </c>
      <c r="R1438" s="4" t="s">
        <v>51</v>
      </c>
      <c r="T1438" s="7">
        <v>492</v>
      </c>
      <c r="U1438" s="8">
        <v>0.23999999999999999</v>
      </c>
      <c r="V1438" s="6">
        <v>48.32</v>
      </c>
      <c r="W1438" s="7">
        <f>IF(R1438="","",(T1438*(1-U1438)*(1+AE1438))+V1438)</f>
        <v>534.41600000000005</v>
      </c>
      <c r="Z1438" s="9" t="str">
        <f>IF(S1438="","",(X1438*(1-Y1438)*(1+AE1438)))</f>
        <v/>
      </c>
      <c r="AA1438" s="64">
        <f>IF(Eingabe!G1438="x",libCalc!A1438,IF(Eingabe!H1438="x",libCalc!B1438,IF(Eingabe!I1438="x",libCalc!C1438,"")))</f>
        <v>0.089999999999999997</v>
      </c>
      <c r="AB1438" s="5">
        <f>IF(AA1438="","",AA1438*M1438)</f>
        <v>0.39554999999999996</v>
      </c>
      <c r="AC1438" s="10">
        <f>IF(AA1438="","",N1438*1000/(AA1438*1000000))</f>
        <v>11.111111111111111</v>
      </c>
      <c r="AD1438" s="11">
        <f>IF(AB1438="","",MAX(Z1438,W1438)/AB1438)</f>
        <v>1351.070661104791</v>
      </c>
      <c r="AE1438" s="8">
        <f ca="1">IF(N1438="","",IF(LOOKUP(YEAR(C1438),Teuerung!$A$4:$A$29,Teuerung!$D$4:$D$29)="",0,LOOKUP(YEAR(C1438),Teuerung!$A$4:$A$29,Teuerung!$D$4:$D$29)))</f>
        <v>0.29999999999999999</v>
      </c>
      <c r="AF1438" s="7">
        <f t="shared" ca="1" si="29"/>
        <v>534.41600000000005</v>
      </c>
      <c r="AG1438" s="2"/>
      <c r="AH1438" s="1"/>
      <c r="AI1438" s="1"/>
    </row>
    <row r="1439">
      <c r="A1439" s="2"/>
      <c r="B1439" s="2"/>
      <c r="C1439" s="3">
        <v>42216</v>
      </c>
      <c r="D1439" s="1"/>
      <c r="E1439" s="4" t="s">
        <v>51</v>
      </c>
      <c r="H1439" s="4" t="s">
        <v>51</v>
      </c>
      <c r="K1439" s="6">
        <v>0.29999999999999999</v>
      </c>
      <c r="L1439" s="6">
        <v>0.29999999999999999</v>
      </c>
      <c r="M1439" s="6">
        <v>4.3949999999999996</v>
      </c>
      <c r="N1439" s="7">
        <v>700</v>
      </c>
      <c r="P1439" s="1">
        <v>1</v>
      </c>
      <c r="Q1439" s="2" t="s">
        <v>54</v>
      </c>
      <c r="R1439" s="4" t="s">
        <v>51</v>
      </c>
      <c r="T1439" s="7">
        <v>492</v>
      </c>
      <c r="U1439" s="8">
        <v>0.23999999999999999</v>
      </c>
      <c r="V1439" s="6">
        <v>48.32</v>
      </c>
      <c r="W1439" s="7">
        <f>IF(R1439="","",(T1439*(1-U1439)*(1+AE1439))+V1439)</f>
        <v>534.41600000000005</v>
      </c>
      <c r="Z1439" s="9" t="str">
        <f>IF(S1439="","",(X1439*(1-Y1439)*(1+AE1439)))</f>
        <v/>
      </c>
      <c r="AA1439" s="64">
        <f>IF(Eingabe!G1439="x",libCalc!A1439,IF(Eingabe!H1439="x",libCalc!B1439,IF(Eingabe!I1439="x",libCalc!C1439,"")))</f>
        <v>0.089999999999999997</v>
      </c>
      <c r="AB1439" s="5">
        <f>IF(AA1439="","",AA1439*M1439)</f>
        <v>0.39554999999999996</v>
      </c>
      <c r="AC1439" s="10">
        <f>IF(AA1439="","",N1439*1000/(AA1439*1000000))</f>
        <v>7.7777777777777777</v>
      </c>
      <c r="AD1439" s="11">
        <f>IF(AB1439="","",MAX(Z1439,W1439)/AB1439)</f>
        <v>1351.070661104791</v>
      </c>
      <c r="AE1439" s="8">
        <f ca="1">IF(N1439="","",IF(LOOKUP(YEAR(C1439),Teuerung!$A$4:$A$29,Teuerung!$D$4:$D$29)="",0,LOOKUP(YEAR(C1439),Teuerung!$A$4:$A$29,Teuerung!$D$4:$D$29)))</f>
        <v>0.29999999999999999</v>
      </c>
      <c r="AF1439" s="7">
        <f t="shared" ca="1" si="29"/>
        <v>534.41600000000005</v>
      </c>
      <c r="AG1439" s="2"/>
      <c r="AH1439" s="1"/>
      <c r="AI1439" s="1"/>
    </row>
    <row r="1440">
      <c r="A1440" s="2"/>
      <c r="B1440" s="2"/>
      <c r="C1440" s="3">
        <v>42201</v>
      </c>
      <c r="D1440" s="1"/>
      <c r="E1440" s="4" t="s">
        <v>51</v>
      </c>
      <c r="H1440" s="4" t="s">
        <v>51</v>
      </c>
      <c r="K1440" s="6">
        <v>0.20000000000000001</v>
      </c>
      <c r="L1440" s="6">
        <v>0.20000000000000001</v>
      </c>
      <c r="M1440" s="6">
        <v>2.6000000000000001</v>
      </c>
      <c r="N1440" s="7">
        <v>600</v>
      </c>
      <c r="P1440" s="1">
        <v>46</v>
      </c>
      <c r="Q1440" s="2" t="s">
        <v>56</v>
      </c>
      <c r="R1440" s="4" t="s">
        <v>51</v>
      </c>
      <c r="T1440" s="7">
        <v>276</v>
      </c>
      <c r="V1440" s="6">
        <v>13</v>
      </c>
      <c r="W1440" s="7">
        <f>IF(R1440="","",(T1440*(1-U1440)*(1+AE1440))+V1440)</f>
        <v>371.80000000000001</v>
      </c>
      <c r="Z1440" s="9" t="str">
        <f>IF(S1440="","",(X1440*(1-Y1440)*(1+AE1440)))</f>
        <v/>
      </c>
      <c r="AA1440" s="64">
        <f>IF(Eingabe!G1440="x",libCalc!A1440,IF(Eingabe!H1440="x",libCalc!B1440,IF(Eingabe!I1440="x",libCalc!C1440,"")))</f>
        <v>0.040000000000000008</v>
      </c>
      <c r="AB1440" s="5">
        <f>IF(AA1440="","",AA1440*M1440)</f>
        <v>0.10400000000000002</v>
      </c>
      <c r="AC1440" s="10">
        <f>IF(AA1440="","",N1440*1000/(AA1440*1000000))</f>
        <v>14.999999999999996</v>
      </c>
      <c r="AD1440" s="11">
        <f>IF(AB1440="","",MAX(Z1440,W1440)/AB1440)</f>
        <v>3574.9999999999995</v>
      </c>
      <c r="AE1440" s="8">
        <f ca="1">IF(N1440="","",IF(LOOKUP(YEAR(C1440),Teuerung!$A$4:$A$29,Teuerung!$D$4:$D$29)="",0,LOOKUP(YEAR(C1440),Teuerung!$A$4:$A$29,Teuerung!$D$4:$D$29)))</f>
        <v>0.29999999999999999</v>
      </c>
      <c r="AF1440" s="7">
        <f t="shared" ca="1" si="29"/>
        <v>17102.799999999999</v>
      </c>
      <c r="AG1440" s="2" t="s">
        <v>70</v>
      </c>
      <c r="AH1440" s="1"/>
      <c r="AI1440" s="1"/>
    </row>
    <row r="1441">
      <c r="A1441" s="2"/>
      <c r="B1441" s="2"/>
      <c r="C1441" s="3">
        <v>42067</v>
      </c>
      <c r="D1441" s="1"/>
      <c r="E1441" s="4" t="s">
        <v>51</v>
      </c>
      <c r="H1441" s="4" t="s">
        <v>51</v>
      </c>
      <c r="K1441" s="6">
        <v>0.22</v>
      </c>
      <c r="L1441" s="6">
        <v>0.42999999999999999</v>
      </c>
      <c r="M1441" s="6">
        <v>2.5573999999999999</v>
      </c>
      <c r="N1441" s="7">
        <v>1300</v>
      </c>
      <c r="P1441" s="1">
        <v>1</v>
      </c>
      <c r="Q1441" s="2" t="s">
        <v>53</v>
      </c>
      <c r="R1441" s="4" t="s">
        <v>51</v>
      </c>
      <c r="T1441" s="7">
        <v>469</v>
      </c>
      <c r="U1441" s="8">
        <v>0.34000000000000002</v>
      </c>
      <c r="W1441" s="7">
        <f>IF(R1441="","",(T1441*(1-U1441)*(1+AE1441))+V1441)</f>
        <v>402.40199999999999</v>
      </c>
      <c r="Z1441" s="9" t="str">
        <f>IF(S1441="","",(X1441*(1-Y1441)*(1+AE1441)))</f>
        <v/>
      </c>
      <c r="AA1441" s="64">
        <f>IF(Eingabe!G1441="x",libCalc!A1441,IF(Eingabe!H1441="x",libCalc!B1441,IF(Eingabe!I1441="x",libCalc!C1441,"")))</f>
        <v>0.094600000000000004</v>
      </c>
      <c r="AB1441" s="5">
        <f>IF(AA1441="","",AA1441*M1441)</f>
        <v>0.24193004000000001</v>
      </c>
      <c r="AC1441" s="10">
        <f>IF(AA1441="","",N1441*1000/(AA1441*1000000))</f>
        <v>13.742071881606766</v>
      </c>
      <c r="AD1441" s="11">
        <f>IF(AB1441="","",MAX(Z1441,W1441)/AB1441)</f>
        <v>1663.2990264458269</v>
      </c>
      <c r="AE1441" s="8">
        <f ca="1">IF(N1441="","",IF(LOOKUP(YEAR(C1441),Teuerung!$A$4:$A$29,Teuerung!$D$4:$D$29)="",0,LOOKUP(YEAR(C1441),Teuerung!$A$4:$A$29,Teuerung!$D$4:$D$29)))</f>
        <v>0.29999999999999999</v>
      </c>
      <c r="AF1441" s="7">
        <f t="shared" ca="1" si="29"/>
        <v>402.40199999999999</v>
      </c>
      <c r="AG1441" s="2"/>
      <c r="AH1441" s="1"/>
      <c r="AI1441" s="1"/>
    </row>
    <row r="1442">
      <c r="A1442" s="2"/>
      <c r="B1442" s="2"/>
      <c r="C1442" s="3">
        <v>42067</v>
      </c>
      <c r="D1442" s="1"/>
      <c r="E1442" s="4" t="s">
        <v>51</v>
      </c>
      <c r="H1442" s="4" t="s">
        <v>51</v>
      </c>
      <c r="K1442" s="6">
        <v>0.22</v>
      </c>
      <c r="L1442" s="6">
        <v>0.42999999999999999</v>
      </c>
      <c r="M1442" s="6">
        <v>2.6448</v>
      </c>
      <c r="N1442" s="7">
        <v>1300</v>
      </c>
      <c r="P1442" s="1">
        <v>1</v>
      </c>
      <c r="Q1442" s="2" t="s">
        <v>53</v>
      </c>
      <c r="R1442" s="4" t="s">
        <v>51</v>
      </c>
      <c r="T1442" s="7">
        <v>481</v>
      </c>
      <c r="U1442" s="8">
        <v>0.34000000000000002</v>
      </c>
      <c r="W1442" s="7">
        <f>IF(R1442="","",(T1442*(1-U1442)*(1+AE1442))+V1442)</f>
        <v>412.69799999999998</v>
      </c>
      <c r="Z1442" s="9" t="str">
        <f>IF(S1442="","",(X1442*(1-Y1442)*(1+AE1442)))</f>
        <v/>
      </c>
      <c r="AA1442" s="64">
        <f>IF(Eingabe!G1442="x",libCalc!A1442,IF(Eingabe!H1442="x",libCalc!B1442,IF(Eingabe!I1442="x",libCalc!C1442,"")))</f>
        <v>0.094600000000000004</v>
      </c>
      <c r="AB1442" s="5">
        <f>IF(AA1442="","",AA1442*M1442)</f>
        <v>0.25019807999999999</v>
      </c>
      <c r="AC1442" s="10">
        <f>IF(AA1442="","",N1442*1000/(AA1442*1000000))</f>
        <v>13.742071881606766</v>
      </c>
      <c r="AD1442" s="11">
        <f>IF(AB1442="","",MAX(Z1442,W1442)/AB1442)</f>
        <v>1649.4850799814292</v>
      </c>
      <c r="AE1442" s="8">
        <f ca="1">IF(N1442="","",IF(LOOKUP(YEAR(C1442),Teuerung!$A$4:$A$29,Teuerung!$D$4:$D$29)="",0,LOOKUP(YEAR(C1442),Teuerung!$A$4:$A$29,Teuerung!$D$4:$D$29)))</f>
        <v>0.29999999999999999</v>
      </c>
      <c r="AF1442" s="7">
        <f t="shared" ca="1" si="29"/>
        <v>412.69799999999998</v>
      </c>
      <c r="AG1442" s="2"/>
      <c r="AH1442" s="1"/>
      <c r="AI1442" s="1"/>
    </row>
    <row r="1443">
      <c r="A1443" s="2"/>
      <c r="B1443" s="2"/>
      <c r="C1443" s="3">
        <v>42067</v>
      </c>
      <c r="D1443" s="1"/>
      <c r="E1443" s="4" t="s">
        <v>51</v>
      </c>
      <c r="H1443" s="4" t="s">
        <v>51</v>
      </c>
      <c r="K1443" s="6">
        <v>0.22</v>
      </c>
      <c r="L1443" s="6">
        <v>0.42999999999999999</v>
      </c>
      <c r="M1443" s="6">
        <v>2.6583000000000001</v>
      </c>
      <c r="N1443" s="7">
        <v>1600</v>
      </c>
      <c r="P1443" s="1">
        <v>1</v>
      </c>
      <c r="Q1443" s="2" t="s">
        <v>53</v>
      </c>
      <c r="R1443" s="4" t="s">
        <v>51</v>
      </c>
      <c r="T1443" s="7">
        <v>481</v>
      </c>
      <c r="U1443" s="8">
        <v>0.34000000000000002</v>
      </c>
      <c r="W1443" s="7">
        <f>IF(R1443="","",(T1443*(1-U1443)*(1+AE1443))+V1443)</f>
        <v>412.69799999999998</v>
      </c>
      <c r="Z1443" s="9" t="str">
        <f>IF(S1443="","",(X1443*(1-Y1443)*(1+AE1443)))</f>
        <v/>
      </c>
      <c r="AA1443" s="64">
        <f>IF(Eingabe!G1443="x",libCalc!A1443,IF(Eingabe!H1443="x",libCalc!B1443,IF(Eingabe!I1443="x",libCalc!C1443,"")))</f>
        <v>0.094600000000000004</v>
      </c>
      <c r="AB1443" s="5">
        <f>IF(AA1443="","",AA1443*M1443)</f>
        <v>0.25147518000000002</v>
      </c>
      <c r="AC1443" s="10">
        <f>IF(AA1443="","",N1443*1000/(AA1443*1000000))</f>
        <v>16.913319238900634</v>
      </c>
      <c r="AD1443" s="11">
        <f>IF(AB1443="","",MAX(Z1443,W1443)/AB1443)</f>
        <v>1641.1082795526777</v>
      </c>
      <c r="AE1443" s="8">
        <f ca="1">IF(N1443="","",IF(LOOKUP(YEAR(C1443),Teuerung!$A$4:$A$29,Teuerung!$D$4:$D$29)="",0,LOOKUP(YEAR(C1443),Teuerung!$A$4:$A$29,Teuerung!$D$4:$D$29)))</f>
        <v>0.29999999999999999</v>
      </c>
      <c r="AF1443" s="7">
        <f t="shared" ca="1" si="29"/>
        <v>412.69799999999998</v>
      </c>
      <c r="AG1443" s="2"/>
      <c r="AH1443" s="1"/>
      <c r="AI1443" s="1"/>
    </row>
    <row r="1444">
      <c r="A1444" s="2"/>
      <c r="B1444" s="2"/>
      <c r="C1444" s="3">
        <v>42067</v>
      </c>
      <c r="D1444" s="1"/>
      <c r="E1444" s="4" t="s">
        <v>51</v>
      </c>
      <c r="H1444" s="4" t="s">
        <v>51</v>
      </c>
      <c r="K1444" s="6">
        <v>0.22</v>
      </c>
      <c r="L1444" s="6">
        <v>0.42999999999999999</v>
      </c>
      <c r="M1444" s="6">
        <v>2.6497999999999999</v>
      </c>
      <c r="N1444" s="7">
        <v>1600</v>
      </c>
      <c r="P1444" s="1">
        <v>1</v>
      </c>
      <c r="Q1444" s="2" t="s">
        <v>53</v>
      </c>
      <c r="R1444" s="4" t="s">
        <v>51</v>
      </c>
      <c r="T1444" s="7">
        <v>481</v>
      </c>
      <c r="U1444" s="8">
        <v>0.34000000000000002</v>
      </c>
      <c r="W1444" s="7">
        <f>IF(R1444="","",(T1444*(1-U1444)*(1+AE1444))+V1444)</f>
        <v>412.69799999999998</v>
      </c>
      <c r="Z1444" s="9" t="str">
        <f>IF(S1444="","",(X1444*(1-Y1444)*(1+AE1444)))</f>
        <v/>
      </c>
      <c r="AA1444" s="64">
        <f>IF(Eingabe!G1444="x",libCalc!A1444,IF(Eingabe!H1444="x",libCalc!B1444,IF(Eingabe!I1444="x",libCalc!C1444,"")))</f>
        <v>0.094600000000000004</v>
      </c>
      <c r="AB1444" s="5">
        <f>IF(AA1444="","",AA1444*M1444)</f>
        <v>0.25067107999999999</v>
      </c>
      <c r="AC1444" s="10">
        <f>IF(AA1444="","",N1444*1000/(AA1444*1000000))</f>
        <v>16.913319238900634</v>
      </c>
      <c r="AD1444" s="11">
        <f>IF(AB1444="","",MAX(Z1444,W1444)/AB1444)</f>
        <v>1646.3726090779996</v>
      </c>
      <c r="AE1444" s="8">
        <f ca="1">IF(N1444="","",IF(LOOKUP(YEAR(C1444),Teuerung!$A$4:$A$29,Teuerung!$D$4:$D$29)="",0,LOOKUP(YEAR(C1444),Teuerung!$A$4:$A$29,Teuerung!$D$4:$D$29)))</f>
        <v>0.29999999999999999</v>
      </c>
      <c r="AF1444" s="7">
        <f t="shared" ca="1" si="29"/>
        <v>412.69799999999998</v>
      </c>
      <c r="AG1444" s="2"/>
      <c r="AH1444" s="1"/>
      <c r="AI1444" s="1"/>
    </row>
    <row r="1445">
      <c r="A1445" s="2"/>
      <c r="B1445" s="2"/>
      <c r="C1445" s="3">
        <v>42067</v>
      </c>
      <c r="D1445" s="1"/>
      <c r="E1445" s="4" t="s">
        <v>51</v>
      </c>
      <c r="H1445" s="4" t="s">
        <v>51</v>
      </c>
      <c r="K1445" s="6">
        <v>0.22</v>
      </c>
      <c r="L1445" s="6">
        <v>0.42999999999999999</v>
      </c>
      <c r="M1445" s="6">
        <v>2.5438000000000001</v>
      </c>
      <c r="N1445" s="7">
        <v>1600</v>
      </c>
      <c r="P1445" s="1">
        <v>1</v>
      </c>
      <c r="Q1445" s="2" t="s">
        <v>53</v>
      </c>
      <c r="R1445" s="4" t="s">
        <v>51</v>
      </c>
      <c r="T1445" s="7">
        <v>469</v>
      </c>
      <c r="U1445" s="8">
        <v>0.34000000000000002</v>
      </c>
      <c r="W1445" s="7">
        <f>IF(R1445="","",(T1445*(1-U1445)*(1+AE1445))+V1445)</f>
        <v>402.40199999999999</v>
      </c>
      <c r="Z1445" s="9" t="str">
        <f>IF(S1445="","",(X1445*(1-Y1445)*(1+AE1445)))</f>
        <v/>
      </c>
      <c r="AA1445" s="64">
        <f>IF(Eingabe!G1445="x",libCalc!A1445,IF(Eingabe!H1445="x",libCalc!B1445,IF(Eingabe!I1445="x",libCalc!C1445,"")))</f>
        <v>0.094600000000000004</v>
      </c>
      <c r="AB1445" s="5">
        <f>IF(AA1445="","",AA1445*M1445)</f>
        <v>0.24064348000000002</v>
      </c>
      <c r="AC1445" s="10">
        <f>IF(AA1445="","",N1445*1000/(AA1445*1000000))</f>
        <v>16.913319238900634</v>
      </c>
      <c r="AD1445" s="11">
        <f>IF(AB1445="","",MAX(Z1445,W1445)/AB1445)</f>
        <v>1672.1915756869871</v>
      </c>
      <c r="AE1445" s="8">
        <f ca="1">IF(N1445="","",IF(LOOKUP(YEAR(C1445),Teuerung!$A$4:$A$29,Teuerung!$D$4:$D$29)="",0,LOOKUP(YEAR(C1445),Teuerung!$A$4:$A$29,Teuerung!$D$4:$D$29)))</f>
        <v>0.29999999999999999</v>
      </c>
      <c r="AF1445" s="7">
        <f t="shared" ca="1" si="29"/>
        <v>402.40199999999999</v>
      </c>
      <c r="AG1445" s="2"/>
      <c r="AH1445" s="1"/>
      <c r="AI1445" s="1"/>
    </row>
    <row r="1446">
      <c r="A1446" s="2"/>
      <c r="B1446" s="2"/>
      <c r="C1446" s="3">
        <v>42067</v>
      </c>
      <c r="D1446" s="1"/>
      <c r="E1446" s="4" t="s">
        <v>51</v>
      </c>
      <c r="H1446" s="4" t="s">
        <v>51</v>
      </c>
      <c r="K1446" s="6">
        <v>0.22</v>
      </c>
      <c r="L1446" s="6">
        <v>0.42999999999999999</v>
      </c>
      <c r="M1446" s="6">
        <v>2.4537</v>
      </c>
      <c r="N1446" s="7">
        <v>1600</v>
      </c>
      <c r="P1446" s="1">
        <v>1</v>
      </c>
      <c r="Q1446" s="2" t="s">
        <v>53</v>
      </c>
      <c r="R1446" s="4" t="s">
        <v>51</v>
      </c>
      <c r="T1446" s="7">
        <v>453</v>
      </c>
      <c r="U1446" s="8">
        <v>0.34000000000000002</v>
      </c>
      <c r="W1446" s="7">
        <f>IF(R1446="","",(T1446*(1-U1446)*(1+AE1446))+V1446)</f>
        <v>388.67399999999998</v>
      </c>
      <c r="Z1446" s="9" t="str">
        <f>IF(S1446="","",(X1446*(1-Y1446)*(1+AE1446)))</f>
        <v/>
      </c>
      <c r="AA1446" s="64">
        <f>IF(Eingabe!G1446="x",libCalc!A1446,IF(Eingabe!H1446="x",libCalc!B1446,IF(Eingabe!I1446="x",libCalc!C1446,"")))</f>
        <v>0.094600000000000004</v>
      </c>
      <c r="AB1446" s="5">
        <f>IF(AA1446="","",AA1446*M1446)</f>
        <v>0.23212002000000001</v>
      </c>
      <c r="AC1446" s="10">
        <f>IF(AA1446="","",N1446*1000/(AA1446*1000000))</f>
        <v>16.913319238900634</v>
      </c>
      <c r="AD1446" s="11">
        <f>IF(AB1446="","",MAX(Z1446,W1446)/AB1446)</f>
        <v>1674.4527249308351</v>
      </c>
      <c r="AE1446" s="8">
        <f ca="1">IF(N1446="","",IF(LOOKUP(YEAR(C1446),Teuerung!$A$4:$A$29,Teuerung!$D$4:$D$29)="",0,LOOKUP(YEAR(C1446),Teuerung!$A$4:$A$29,Teuerung!$D$4:$D$29)))</f>
        <v>0.29999999999999999</v>
      </c>
      <c r="AF1446" s="7">
        <f t="shared" ca="1" si="29"/>
        <v>388.67399999999998</v>
      </c>
      <c r="AG1446" s="2"/>
      <c r="AH1446" s="1"/>
      <c r="AI1446" s="1"/>
    </row>
    <row r="1447">
      <c r="A1447" s="2"/>
      <c r="B1447" s="2"/>
      <c r="C1447" s="3">
        <v>42067</v>
      </c>
      <c r="D1447" s="1"/>
      <c r="E1447" s="4" t="s">
        <v>51</v>
      </c>
      <c r="H1447" s="4" t="s">
        <v>51</v>
      </c>
      <c r="K1447" s="6">
        <v>0.22</v>
      </c>
      <c r="L1447" s="6">
        <v>0.42999999999999999</v>
      </c>
      <c r="M1447" s="6">
        <v>2.5851999999999999</v>
      </c>
      <c r="N1447" s="7">
        <v>1300</v>
      </c>
      <c r="P1447" s="1">
        <v>1</v>
      </c>
      <c r="Q1447" s="2" t="s">
        <v>53</v>
      </c>
      <c r="R1447" s="4" t="s">
        <v>51</v>
      </c>
      <c r="T1447" s="7">
        <v>472</v>
      </c>
      <c r="U1447" s="8">
        <v>0.34000000000000002</v>
      </c>
      <c r="W1447" s="7">
        <f>IF(R1447="","",(T1447*(1-U1447)*(1+AE1447))+V1447)</f>
        <v>404.976</v>
      </c>
      <c r="Z1447" s="9" t="str">
        <f>IF(S1447="","",(X1447*(1-Y1447)*(1+AE1447)))</f>
        <v/>
      </c>
      <c r="AA1447" s="64">
        <f>IF(Eingabe!G1447="x",libCalc!A1447,IF(Eingabe!H1447="x",libCalc!B1447,IF(Eingabe!I1447="x",libCalc!C1447,"")))</f>
        <v>0.094600000000000004</v>
      </c>
      <c r="AB1447" s="5">
        <f>IF(AA1447="","",AA1447*M1447)</f>
        <v>0.24455992000000001</v>
      </c>
      <c r="AC1447" s="10">
        <f>IF(AA1447="","",N1447*1000/(AA1447*1000000))</f>
        <v>13.742071881606766</v>
      </c>
      <c r="AD1447" s="11">
        <f>IF(AB1447="","",MAX(Z1447,W1447)/AB1447)</f>
        <v>1655.9377350139794</v>
      </c>
      <c r="AE1447" s="8">
        <f ca="1">IF(N1447="","",IF(LOOKUP(YEAR(C1447),Teuerung!$A$4:$A$29,Teuerung!$D$4:$D$29)="",0,LOOKUP(YEAR(C1447),Teuerung!$A$4:$A$29,Teuerung!$D$4:$D$29)))</f>
        <v>0.29999999999999999</v>
      </c>
      <c r="AF1447" s="7">
        <f t="shared" ca="1" si="29"/>
        <v>404.976</v>
      </c>
      <c r="AG1447" s="2"/>
      <c r="AH1447" s="1"/>
      <c r="AI1447" s="1"/>
    </row>
    <row r="1448">
      <c r="A1448" s="2"/>
      <c r="B1448" s="2"/>
      <c r="C1448" s="3">
        <v>42067</v>
      </c>
      <c r="D1448" s="1"/>
      <c r="E1448" s="4" t="s">
        <v>51</v>
      </c>
      <c r="H1448" s="4" t="s">
        <v>51</v>
      </c>
      <c r="K1448" s="6">
        <v>0.22</v>
      </c>
      <c r="L1448" s="6">
        <v>0.42999999999999999</v>
      </c>
      <c r="M1448" s="6">
        <v>2.7477999999999998</v>
      </c>
      <c r="N1448" s="7">
        <v>1300</v>
      </c>
      <c r="P1448" s="1">
        <v>1</v>
      </c>
      <c r="Q1448" s="2" t="s">
        <v>53</v>
      </c>
      <c r="R1448" s="4" t="s">
        <v>51</v>
      </c>
      <c r="T1448" s="7">
        <v>494</v>
      </c>
      <c r="U1448" s="8">
        <v>0.34000000000000002</v>
      </c>
      <c r="W1448" s="7">
        <f>IF(R1448="","",(T1448*(1-U1448)*(1+AE1448))+V1448)</f>
        <v>423.85199999999998</v>
      </c>
      <c r="Z1448" s="9" t="str">
        <f>IF(S1448="","",(X1448*(1-Y1448)*(1+AE1448)))</f>
        <v/>
      </c>
      <c r="AA1448" s="64">
        <f>IF(Eingabe!G1448="x",libCalc!A1448,IF(Eingabe!H1448="x",libCalc!B1448,IF(Eingabe!I1448="x",libCalc!C1448,"")))</f>
        <v>0.094600000000000004</v>
      </c>
      <c r="AB1448" s="5">
        <f>IF(AA1448="","",AA1448*M1448)</f>
        <v>0.25994188000000001</v>
      </c>
      <c r="AC1448" s="10">
        <f>IF(AA1448="","",N1448*1000/(AA1448*1000000))</f>
        <v>13.742071881606766</v>
      </c>
      <c r="AD1448" s="11">
        <f>IF(AB1448="","",MAX(Z1448,W1448)/AB1448)</f>
        <v>1630.5644938784005</v>
      </c>
      <c r="AE1448" s="8">
        <f ca="1">IF(N1448="","",IF(LOOKUP(YEAR(C1448),Teuerung!$A$4:$A$29,Teuerung!$D$4:$D$29)="",0,LOOKUP(YEAR(C1448),Teuerung!$A$4:$A$29,Teuerung!$D$4:$D$29)))</f>
        <v>0.29999999999999999</v>
      </c>
      <c r="AF1448" s="7">
        <f t="shared" ca="1" si="29"/>
        <v>423.85199999999998</v>
      </c>
      <c r="AG1448" s="2"/>
      <c r="AH1448" s="1"/>
      <c r="AI1448" s="1"/>
    </row>
    <row r="1449">
      <c r="A1449" s="2"/>
      <c r="B1449" s="2"/>
      <c r="C1449" s="3">
        <v>42067</v>
      </c>
      <c r="D1449" s="1"/>
      <c r="E1449" s="4" t="s">
        <v>51</v>
      </c>
      <c r="H1449" s="4" t="s">
        <v>51</v>
      </c>
      <c r="K1449" s="6">
        <v>0.22</v>
      </c>
      <c r="L1449" s="6">
        <v>0.42999999999999999</v>
      </c>
      <c r="M1449" s="6">
        <v>2.7524999999999999</v>
      </c>
      <c r="N1449" s="7">
        <v>1300</v>
      </c>
      <c r="P1449" s="1">
        <v>1</v>
      </c>
      <c r="Q1449" s="2" t="s">
        <v>53</v>
      </c>
      <c r="R1449" s="4" t="s">
        <v>51</v>
      </c>
      <c r="T1449" s="7">
        <v>498</v>
      </c>
      <c r="U1449" s="8">
        <v>0.34000000000000002</v>
      </c>
      <c r="W1449" s="7">
        <f>IF(R1449="","",(T1449*(1-U1449)*(1+AE1449))+V1449)</f>
        <v>427.28399999999993</v>
      </c>
      <c r="Z1449" s="9" t="str">
        <f>IF(S1449="","",(X1449*(1-Y1449)*(1+AE1449)))</f>
        <v/>
      </c>
      <c r="AA1449" s="64">
        <f>IF(Eingabe!G1449="x",libCalc!A1449,IF(Eingabe!H1449="x",libCalc!B1449,IF(Eingabe!I1449="x",libCalc!C1449,"")))</f>
        <v>0.094600000000000004</v>
      </c>
      <c r="AB1449" s="5">
        <f>IF(AA1449="","",AA1449*M1449)</f>
        <v>0.26038650000000002</v>
      </c>
      <c r="AC1449" s="10">
        <f>IF(AA1449="","",N1449*1000/(AA1449*1000000))</f>
        <v>13.742071881606766</v>
      </c>
      <c r="AD1449" s="11">
        <f>IF(AB1449="","",MAX(Z1449,W1449)/AB1449)</f>
        <v>1640.9606488815662</v>
      </c>
      <c r="AE1449" s="8">
        <f ca="1">IF(N1449="","",IF(LOOKUP(YEAR(C1449),Teuerung!$A$4:$A$29,Teuerung!$D$4:$D$29)="",0,LOOKUP(YEAR(C1449),Teuerung!$A$4:$A$29,Teuerung!$D$4:$D$29)))</f>
        <v>0.29999999999999999</v>
      </c>
      <c r="AF1449" s="7">
        <f t="shared" ca="1" si="29"/>
        <v>427.28399999999993</v>
      </c>
      <c r="AG1449" s="2"/>
      <c r="AH1449" s="1"/>
      <c r="AI1449" s="1"/>
    </row>
    <row r="1450">
      <c r="A1450" s="2"/>
      <c r="B1450" s="2"/>
      <c r="C1450" s="3">
        <v>42067</v>
      </c>
      <c r="D1450" s="1"/>
      <c r="E1450" s="4" t="s">
        <v>51</v>
      </c>
      <c r="H1450" s="4" t="s">
        <v>51</v>
      </c>
      <c r="K1450" s="6">
        <v>0.22</v>
      </c>
      <c r="L1450" s="6">
        <v>0.42999999999999999</v>
      </c>
      <c r="M1450" s="6">
        <v>2.5547</v>
      </c>
      <c r="N1450" s="7">
        <v>2800</v>
      </c>
      <c r="P1450" s="1">
        <v>1</v>
      </c>
      <c r="Q1450" s="2" t="s">
        <v>53</v>
      </c>
      <c r="R1450" s="4" t="s">
        <v>51</v>
      </c>
      <c r="T1450" s="7">
        <v>508</v>
      </c>
      <c r="U1450" s="8">
        <v>0.34000000000000002</v>
      </c>
      <c r="W1450" s="7">
        <f>IF(R1450="","",(T1450*(1-U1450)*(1+AE1450))+V1450)</f>
        <v>435.86399999999998</v>
      </c>
      <c r="Z1450" s="9" t="str">
        <f>IF(S1450="","",(X1450*(1-Y1450)*(1+AE1450)))</f>
        <v/>
      </c>
      <c r="AA1450" s="64">
        <f>IF(Eingabe!G1450="x",libCalc!A1450,IF(Eingabe!H1450="x",libCalc!B1450,IF(Eingabe!I1450="x",libCalc!C1450,"")))</f>
        <v>0.094600000000000004</v>
      </c>
      <c r="AB1450" s="5">
        <f>IF(AA1450="","",AA1450*M1450)</f>
        <v>0.24167462000000001</v>
      </c>
      <c r="AC1450" s="10">
        <f>IF(AA1450="","",N1450*1000/(AA1450*1000000))</f>
        <v>29.598308668076111</v>
      </c>
      <c r="AD1450" s="11">
        <f>IF(AB1450="","",MAX(Z1450,W1450)/AB1450)</f>
        <v>1803.5158180863177</v>
      </c>
      <c r="AE1450" s="8">
        <f ca="1">IF(N1450="","",IF(LOOKUP(YEAR(C1450),Teuerung!$A$4:$A$29,Teuerung!$D$4:$D$29)="",0,LOOKUP(YEAR(C1450),Teuerung!$A$4:$A$29,Teuerung!$D$4:$D$29)))</f>
        <v>0.29999999999999999</v>
      </c>
      <c r="AF1450" s="7">
        <f t="shared" ca="1" si="29"/>
        <v>435.86399999999998</v>
      </c>
      <c r="AG1450" s="2"/>
      <c r="AH1450" s="1"/>
      <c r="AI1450" s="1"/>
    </row>
    <row r="1451">
      <c r="A1451" s="2"/>
      <c r="B1451" s="2"/>
      <c r="C1451" s="3">
        <v>42067</v>
      </c>
      <c r="D1451" s="1"/>
      <c r="E1451" s="4" t="s">
        <v>51</v>
      </c>
      <c r="H1451" s="4" t="s">
        <v>51</v>
      </c>
      <c r="K1451" s="6">
        <v>0.22</v>
      </c>
      <c r="L1451" s="6">
        <v>0.42999999999999999</v>
      </c>
      <c r="M1451" s="6">
        <v>2.5547</v>
      </c>
      <c r="N1451" s="7">
        <v>3600</v>
      </c>
      <c r="P1451" s="1">
        <v>1</v>
      </c>
      <c r="Q1451" s="2" t="s">
        <v>53</v>
      </c>
      <c r="R1451" s="4" t="s">
        <v>51</v>
      </c>
      <c r="T1451" s="7">
        <v>643</v>
      </c>
      <c r="U1451" s="8">
        <v>0.34000000000000002</v>
      </c>
      <c r="W1451" s="7">
        <f>IF(R1451="","",(T1451*(1-U1451)*(1+AE1451))+V1451)</f>
        <v>551.69399999999996</v>
      </c>
      <c r="Z1451" s="9" t="str">
        <f>IF(S1451="","",(X1451*(1-Y1451)*(1+AE1451)))</f>
        <v/>
      </c>
      <c r="AA1451" s="64">
        <f>IF(Eingabe!G1451="x",libCalc!A1451,IF(Eingabe!H1451="x",libCalc!B1451,IF(Eingabe!I1451="x",libCalc!C1451,"")))</f>
        <v>0.094600000000000004</v>
      </c>
      <c r="AB1451" s="5">
        <f>IF(AA1451="","",AA1451*M1451)</f>
        <v>0.24167462000000001</v>
      </c>
      <c r="AC1451" s="10">
        <f>IF(AA1451="","",N1451*1000/(AA1451*1000000))</f>
        <v>38.054968287526428</v>
      </c>
      <c r="AD1451" s="11">
        <f>IF(AB1451="","",MAX(Z1451,W1451)/AB1451)</f>
        <v>2282.7965965147682</v>
      </c>
      <c r="AE1451" s="8">
        <f ca="1">IF(N1451="","",IF(LOOKUP(YEAR(C1451),Teuerung!$A$4:$A$29,Teuerung!$D$4:$D$29)="",0,LOOKUP(YEAR(C1451),Teuerung!$A$4:$A$29,Teuerung!$D$4:$D$29)))</f>
        <v>0.29999999999999999</v>
      </c>
      <c r="AF1451" s="7">
        <f t="shared" ca="1" si="29"/>
        <v>551.69399999999996</v>
      </c>
      <c r="AG1451" s="2"/>
      <c r="AH1451" s="1"/>
      <c r="AI1451" s="1"/>
    </row>
    <row r="1452">
      <c r="A1452" s="2"/>
      <c r="B1452" s="2"/>
      <c r="C1452" s="3">
        <v>42067</v>
      </c>
      <c r="D1452" s="1"/>
      <c r="E1452" s="4" t="s">
        <v>51</v>
      </c>
      <c r="H1452" s="4" t="s">
        <v>51</v>
      </c>
      <c r="K1452" s="6">
        <v>0.22</v>
      </c>
      <c r="L1452" s="6">
        <v>0.42999999999999999</v>
      </c>
      <c r="M1452" s="6">
        <v>2.5476999999999999</v>
      </c>
      <c r="N1452" s="7">
        <v>1000</v>
      </c>
      <c r="P1452" s="1">
        <v>1</v>
      </c>
      <c r="Q1452" s="2" t="s">
        <v>53</v>
      </c>
      <c r="R1452" s="4" t="s">
        <v>51</v>
      </c>
      <c r="T1452" s="7">
        <v>469</v>
      </c>
      <c r="U1452" s="8">
        <v>0.34000000000000002</v>
      </c>
      <c r="W1452" s="7">
        <f>IF(R1452="","",(T1452*(1-U1452)*(1+AE1452))+V1452)</f>
        <v>402.40199999999999</v>
      </c>
      <c r="Z1452" s="9" t="str">
        <f>IF(S1452="","",(X1452*(1-Y1452)*(1+AE1452)))</f>
        <v/>
      </c>
      <c r="AA1452" s="64">
        <f>IF(Eingabe!G1452="x",libCalc!A1452,IF(Eingabe!H1452="x",libCalc!B1452,IF(Eingabe!I1452="x",libCalc!C1452,"")))</f>
        <v>0.094600000000000004</v>
      </c>
      <c r="AB1452" s="5">
        <f>IF(AA1452="","",AA1452*M1452)</f>
        <v>0.24101242</v>
      </c>
      <c r="AC1452" s="10">
        <f>IF(AA1452="","",N1452*1000/(AA1452*1000000))</f>
        <v>10.570824524312897</v>
      </c>
      <c r="AD1452" s="11">
        <f>IF(AB1452="","",MAX(Z1452,W1452)/AB1452)</f>
        <v>1669.6317973986568</v>
      </c>
      <c r="AE1452" s="8">
        <f ca="1">IF(N1452="","",IF(LOOKUP(YEAR(C1452),Teuerung!$A$4:$A$29,Teuerung!$D$4:$D$29)="",0,LOOKUP(YEAR(C1452),Teuerung!$A$4:$A$29,Teuerung!$D$4:$D$29)))</f>
        <v>0.29999999999999999</v>
      </c>
      <c r="AF1452" s="7">
        <f t="shared" ca="1" si="29"/>
        <v>402.40199999999999</v>
      </c>
      <c r="AG1452" s="2"/>
      <c r="AH1452" s="1"/>
      <c r="AI1452" s="1"/>
    </row>
    <row r="1453">
      <c r="A1453" s="2"/>
      <c r="B1453" s="2"/>
      <c r="C1453" s="3">
        <v>42067</v>
      </c>
      <c r="D1453" s="1"/>
      <c r="E1453" s="4" t="s">
        <v>51</v>
      </c>
      <c r="H1453" s="4" t="s">
        <v>51</v>
      </c>
      <c r="K1453" s="6">
        <v>0.22</v>
      </c>
      <c r="L1453" s="6">
        <v>0.42999999999999999</v>
      </c>
      <c r="M1453" s="6">
        <v>2.6983999999999999</v>
      </c>
      <c r="N1453" s="7">
        <v>1300</v>
      </c>
      <c r="P1453" s="1">
        <v>1</v>
      </c>
      <c r="Q1453" s="2" t="s">
        <v>53</v>
      </c>
      <c r="R1453" s="4" t="s">
        <v>51</v>
      </c>
      <c r="T1453" s="7">
        <v>488</v>
      </c>
      <c r="U1453" s="8">
        <v>0.34000000000000002</v>
      </c>
      <c r="W1453" s="7">
        <f>IF(R1453="","",(T1453*(1-U1453)*(1+AE1453))+V1453)</f>
        <v>418.70400000000001</v>
      </c>
      <c r="Z1453" s="9" t="str">
        <f>IF(S1453="","",(X1453*(1-Y1453)*(1+AE1453)))</f>
        <v/>
      </c>
      <c r="AA1453" s="64">
        <f>IF(Eingabe!G1453="x",libCalc!A1453,IF(Eingabe!H1453="x",libCalc!B1453,IF(Eingabe!I1453="x",libCalc!C1453,"")))</f>
        <v>0.094600000000000004</v>
      </c>
      <c r="AB1453" s="5">
        <f>IF(AA1453="","",AA1453*M1453)</f>
        <v>0.25526863999999999</v>
      </c>
      <c r="AC1453" s="10">
        <f>IF(AA1453="","",N1453*1000/(AA1453*1000000))</f>
        <v>13.742071881606766</v>
      </c>
      <c r="AD1453" s="11">
        <f>IF(AB1453="","",MAX(Z1453,W1453)/AB1453)</f>
        <v>1640.2484848902709</v>
      </c>
      <c r="AE1453" s="8">
        <f ca="1">IF(N1453="","",IF(LOOKUP(YEAR(C1453),Teuerung!$A$4:$A$29,Teuerung!$D$4:$D$29)="",0,LOOKUP(YEAR(C1453),Teuerung!$A$4:$A$29,Teuerung!$D$4:$D$29)))</f>
        <v>0.29999999999999999</v>
      </c>
      <c r="AF1453" s="7">
        <f t="shared" ca="1" si="29"/>
        <v>418.70400000000001</v>
      </c>
      <c r="AG1453" s="2"/>
      <c r="AH1453" s="1"/>
      <c r="AI1453" s="1"/>
    </row>
    <row r="1454">
      <c r="A1454" s="2"/>
      <c r="B1454" s="2"/>
      <c r="C1454" s="3">
        <v>42067</v>
      </c>
      <c r="D1454" s="1"/>
      <c r="E1454" s="4" t="s">
        <v>51</v>
      </c>
      <c r="H1454" s="4" t="s">
        <v>51</v>
      </c>
      <c r="K1454" s="6">
        <v>0.22</v>
      </c>
      <c r="L1454" s="6">
        <v>0.42999999999999999</v>
      </c>
      <c r="M1454" s="6">
        <v>2.7006000000000001</v>
      </c>
      <c r="N1454" s="7">
        <v>1300</v>
      </c>
      <c r="P1454" s="1">
        <v>1</v>
      </c>
      <c r="Q1454" s="2" t="s">
        <v>53</v>
      </c>
      <c r="R1454" s="4" t="s">
        <v>51</v>
      </c>
      <c r="T1454" s="7">
        <v>508</v>
      </c>
      <c r="U1454" s="8">
        <v>0.34000000000000002</v>
      </c>
      <c r="W1454" s="7">
        <f>IF(R1454="","",(T1454*(1-U1454)*(1+AE1454))+V1454)</f>
        <v>435.86399999999998</v>
      </c>
      <c r="Z1454" s="9" t="str">
        <f>IF(S1454="","",(X1454*(1-Y1454)*(1+AE1454)))</f>
        <v/>
      </c>
      <c r="AA1454" s="64">
        <f>IF(Eingabe!G1454="x",libCalc!A1454,IF(Eingabe!H1454="x",libCalc!B1454,IF(Eingabe!I1454="x",libCalc!C1454,"")))</f>
        <v>0.094600000000000004</v>
      </c>
      <c r="AB1454" s="5">
        <f>IF(AA1454="","",AA1454*M1454)</f>
        <v>0.25547676000000002</v>
      </c>
      <c r="AC1454" s="10">
        <f>IF(AA1454="","",N1454*1000/(AA1454*1000000))</f>
        <v>13.742071881606766</v>
      </c>
      <c r="AD1454" s="11">
        <f>IF(AB1454="","",MAX(Z1454,W1454)/AB1454)</f>
        <v>1706.080819249469</v>
      </c>
      <c r="AE1454" s="8">
        <f ca="1">IF(N1454="","",IF(LOOKUP(YEAR(C1454),Teuerung!$A$4:$A$29,Teuerung!$D$4:$D$29)="",0,LOOKUP(YEAR(C1454),Teuerung!$A$4:$A$29,Teuerung!$D$4:$D$29)))</f>
        <v>0.29999999999999999</v>
      </c>
      <c r="AF1454" s="7">
        <f t="shared" ca="1" si="29"/>
        <v>435.86399999999998</v>
      </c>
      <c r="AG1454" s="2"/>
      <c r="AH1454" s="1"/>
      <c r="AI1454" s="1"/>
    </row>
    <row r="1455">
      <c r="A1455" s="2"/>
      <c r="B1455" s="2"/>
      <c r="C1455" s="3">
        <v>42067</v>
      </c>
      <c r="D1455" s="1"/>
      <c r="E1455" s="4" t="s">
        <v>51</v>
      </c>
      <c r="H1455" s="4" t="s">
        <v>51</v>
      </c>
      <c r="K1455" s="6">
        <v>0.22</v>
      </c>
      <c r="L1455" s="6">
        <v>0.42999999999999999</v>
      </c>
      <c r="M1455" s="6">
        <v>2.6503999999999999</v>
      </c>
      <c r="N1455" s="7">
        <v>1300</v>
      </c>
      <c r="P1455" s="1">
        <v>1</v>
      </c>
      <c r="Q1455" s="2" t="s">
        <v>53</v>
      </c>
      <c r="R1455" s="4" t="s">
        <v>51</v>
      </c>
      <c r="T1455" s="7">
        <v>472</v>
      </c>
      <c r="U1455" s="8">
        <v>0.34000000000000002</v>
      </c>
      <c r="W1455" s="7">
        <f>IF(R1455="","",(T1455*(1-U1455)*(1+AE1455))+V1455)</f>
        <v>404.976</v>
      </c>
      <c r="Z1455" s="9" t="str">
        <f>IF(S1455="","",(X1455*(1-Y1455)*(1+AE1455)))</f>
        <v/>
      </c>
      <c r="AA1455" s="64">
        <f>IF(Eingabe!G1455="x",libCalc!A1455,IF(Eingabe!H1455="x",libCalc!B1455,IF(Eingabe!I1455="x",libCalc!C1455,"")))</f>
        <v>0.094600000000000004</v>
      </c>
      <c r="AB1455" s="5">
        <f>IF(AA1455="","",AA1455*M1455)</f>
        <v>0.25072783999999998</v>
      </c>
      <c r="AC1455" s="10">
        <f>IF(AA1455="","",N1455*1000/(AA1455*1000000))</f>
        <v>13.742071881606766</v>
      </c>
      <c r="AD1455" s="11">
        <f>IF(AB1455="","",MAX(Z1455,W1455)/AB1455)</f>
        <v>1615.2015667665785</v>
      </c>
      <c r="AE1455" s="8">
        <f ca="1">IF(N1455="","",IF(LOOKUP(YEAR(C1455),Teuerung!$A$4:$A$29,Teuerung!$D$4:$D$29)="",0,LOOKUP(YEAR(C1455),Teuerung!$A$4:$A$29,Teuerung!$D$4:$D$29)))</f>
        <v>0.29999999999999999</v>
      </c>
      <c r="AF1455" s="7">
        <f t="shared" ca="1" si="29"/>
        <v>404.976</v>
      </c>
      <c r="AG1455" s="2"/>
      <c r="AH1455" s="1"/>
      <c r="AI1455" s="1"/>
    </row>
    <row r="1456">
      <c r="A1456" s="2"/>
      <c r="B1456" s="2"/>
      <c r="C1456" s="3">
        <v>42067</v>
      </c>
      <c r="D1456" s="1"/>
      <c r="E1456" s="4" t="s">
        <v>51</v>
      </c>
      <c r="H1456" s="4" t="s">
        <v>51</v>
      </c>
      <c r="K1456" s="6">
        <v>0.22</v>
      </c>
      <c r="L1456" s="6">
        <v>0.42999999999999999</v>
      </c>
      <c r="M1456" s="6">
        <v>2.6494</v>
      </c>
      <c r="N1456" s="7">
        <v>1300</v>
      </c>
      <c r="P1456" s="1">
        <v>1</v>
      </c>
      <c r="Q1456" s="2" t="s">
        <v>53</v>
      </c>
      <c r="R1456" s="4" t="s">
        <v>51</v>
      </c>
      <c r="T1456" s="7">
        <v>469</v>
      </c>
      <c r="U1456" s="8">
        <v>0.34000000000000002</v>
      </c>
      <c r="W1456" s="7">
        <f>IF(R1456="","",(T1456*(1-U1456)*(1+AE1456))+V1456)</f>
        <v>402.40199999999999</v>
      </c>
      <c r="Z1456" s="9" t="str">
        <f>IF(S1456="","",(X1456*(1-Y1456)*(1+AE1456)))</f>
        <v/>
      </c>
      <c r="AA1456" s="64">
        <f>IF(Eingabe!G1456="x",libCalc!A1456,IF(Eingabe!H1456="x",libCalc!B1456,IF(Eingabe!I1456="x",libCalc!C1456,"")))</f>
        <v>0.094600000000000004</v>
      </c>
      <c r="AB1456" s="5">
        <f>IF(AA1456="","",AA1456*M1456)</f>
        <v>0.25063324000000003</v>
      </c>
      <c r="AC1456" s="10">
        <f>IF(AA1456="","",N1456*1000/(AA1456*1000000))</f>
        <v>13.742071881606766</v>
      </c>
      <c r="AD1456" s="11">
        <f>IF(AB1456="","",MAX(Z1456,W1456)/AB1456)</f>
        <v>1605.5412282903892</v>
      </c>
      <c r="AE1456" s="8">
        <f ca="1">IF(N1456="","",IF(LOOKUP(YEAR(C1456),Teuerung!$A$4:$A$29,Teuerung!$D$4:$D$29)="",0,LOOKUP(YEAR(C1456),Teuerung!$A$4:$A$29,Teuerung!$D$4:$D$29)))</f>
        <v>0.29999999999999999</v>
      </c>
      <c r="AF1456" s="7">
        <f t="shared" ca="1" si="29"/>
        <v>402.40199999999999</v>
      </c>
      <c r="AG1456" s="2"/>
      <c r="AH1456" s="1"/>
      <c r="AI1456" s="1"/>
    </row>
    <row r="1457">
      <c r="A1457" s="2"/>
      <c r="B1457" s="2"/>
      <c r="C1457" s="3">
        <v>42067</v>
      </c>
      <c r="D1457" s="1"/>
      <c r="E1457" s="4" t="s">
        <v>51</v>
      </c>
      <c r="H1457" s="4" t="s">
        <v>51</v>
      </c>
      <c r="K1457" s="6">
        <v>0.22</v>
      </c>
      <c r="L1457" s="6">
        <v>0.42999999999999999</v>
      </c>
      <c r="M1457" s="6">
        <v>2.5565000000000002</v>
      </c>
      <c r="N1457" s="7">
        <v>1300</v>
      </c>
      <c r="P1457" s="1">
        <v>1</v>
      </c>
      <c r="Q1457" s="2" t="s">
        <v>53</v>
      </c>
      <c r="R1457" s="4" t="s">
        <v>51</v>
      </c>
      <c r="T1457" s="7">
        <v>461</v>
      </c>
      <c r="U1457" s="8">
        <v>0.34000000000000002</v>
      </c>
      <c r="W1457" s="7">
        <f>IF(R1457="","",(T1457*(1-U1457)*(1+AE1457))+V1457)</f>
        <v>395.53800000000001</v>
      </c>
      <c r="Z1457" s="9" t="str">
        <f>IF(S1457="","",(X1457*(1-Y1457)*(1+AE1457)))</f>
        <v/>
      </c>
      <c r="AA1457" s="64">
        <f>IF(Eingabe!G1457="x",libCalc!A1457,IF(Eingabe!H1457="x",libCalc!B1457,IF(Eingabe!I1457="x",libCalc!C1457,"")))</f>
        <v>0.094600000000000004</v>
      </c>
      <c r="AB1457" s="5">
        <f>IF(AA1457="","",AA1457*M1457)</f>
        <v>0.24184490000000003</v>
      </c>
      <c r="AC1457" s="10">
        <f>IF(AA1457="","",N1457*1000/(AA1457*1000000))</f>
        <v>13.742071881606766</v>
      </c>
      <c r="AD1457" s="11">
        <f>IF(AB1457="","",MAX(Z1457,W1457)/AB1457)</f>
        <v>1635.5027540378151</v>
      </c>
      <c r="AE1457" s="8">
        <f ca="1">IF(N1457="","",IF(LOOKUP(YEAR(C1457),Teuerung!$A$4:$A$29,Teuerung!$D$4:$D$29)="",0,LOOKUP(YEAR(C1457),Teuerung!$A$4:$A$29,Teuerung!$D$4:$D$29)))</f>
        <v>0.29999999999999999</v>
      </c>
      <c r="AF1457" s="7">
        <f t="shared" ca="1" si="29"/>
        <v>395.53800000000001</v>
      </c>
      <c r="AG1457" s="2"/>
      <c r="AH1457" s="1"/>
      <c r="AI1457" s="1"/>
    </row>
    <row r="1458">
      <c r="A1458" s="2"/>
      <c r="B1458" s="2"/>
      <c r="C1458" s="3">
        <v>42067</v>
      </c>
      <c r="D1458" s="1"/>
      <c r="E1458" s="4" t="s">
        <v>51</v>
      </c>
      <c r="H1458" s="4" t="s">
        <v>51</v>
      </c>
      <c r="K1458" s="6">
        <v>0.22</v>
      </c>
      <c r="L1458" s="6">
        <v>0.42999999999999999</v>
      </c>
      <c r="M1458" s="6">
        <v>2.6503999999999999</v>
      </c>
      <c r="N1458" s="7">
        <v>1300</v>
      </c>
      <c r="P1458" s="1">
        <v>1</v>
      </c>
      <c r="Q1458" s="2" t="s">
        <v>53</v>
      </c>
      <c r="R1458" s="4" t="s">
        <v>51</v>
      </c>
      <c r="T1458" s="7">
        <v>480</v>
      </c>
      <c r="U1458" s="8">
        <v>0.34000000000000002</v>
      </c>
      <c r="W1458" s="7">
        <f>IF(R1458="","",(T1458*(1-U1458)*(1+AE1458))+V1458)</f>
        <v>411.83999999999997</v>
      </c>
      <c r="Z1458" s="9" t="str">
        <f>IF(S1458="","",(X1458*(1-Y1458)*(1+AE1458)))</f>
        <v/>
      </c>
      <c r="AA1458" s="64">
        <f>IF(Eingabe!G1458="x",libCalc!A1458,IF(Eingabe!H1458="x",libCalc!B1458,IF(Eingabe!I1458="x",libCalc!C1458,"")))</f>
        <v>0.094600000000000004</v>
      </c>
      <c r="AB1458" s="5">
        <f>IF(AA1458="","",AA1458*M1458)</f>
        <v>0.25072783999999998</v>
      </c>
      <c r="AC1458" s="10">
        <f>IF(AA1458="","",N1458*1000/(AA1458*1000000))</f>
        <v>13.742071881606766</v>
      </c>
      <c r="AD1458" s="11">
        <f>IF(AB1458="","",MAX(Z1458,W1458)/AB1458)</f>
        <v>1642.5778645083849</v>
      </c>
      <c r="AE1458" s="8">
        <f ca="1">IF(N1458="","",IF(LOOKUP(YEAR(C1458),Teuerung!$A$4:$A$29,Teuerung!$D$4:$D$29)="",0,LOOKUP(YEAR(C1458),Teuerung!$A$4:$A$29,Teuerung!$D$4:$D$29)))</f>
        <v>0.29999999999999999</v>
      </c>
      <c r="AF1458" s="7">
        <f t="shared" ca="1" si="29"/>
        <v>411.83999999999997</v>
      </c>
      <c r="AG1458" s="2"/>
      <c r="AH1458" s="1"/>
      <c r="AI1458" s="1"/>
    </row>
    <row r="1459">
      <c r="A1459" s="2"/>
      <c r="B1459" s="2"/>
      <c r="C1459" s="3">
        <v>42067</v>
      </c>
      <c r="D1459" s="1"/>
      <c r="E1459" s="4" t="s">
        <v>51</v>
      </c>
      <c r="H1459" s="4" t="s">
        <v>51</v>
      </c>
      <c r="K1459" s="6">
        <v>0.22</v>
      </c>
      <c r="L1459" s="6">
        <v>0.42999999999999999</v>
      </c>
      <c r="M1459" s="6">
        <v>2.5474999999999999</v>
      </c>
      <c r="N1459" s="7">
        <v>1500</v>
      </c>
      <c r="P1459" s="1">
        <v>1</v>
      </c>
      <c r="Q1459" s="2" t="s">
        <v>53</v>
      </c>
      <c r="R1459" s="4" t="s">
        <v>51</v>
      </c>
      <c r="T1459" s="7">
        <v>480</v>
      </c>
      <c r="U1459" s="8">
        <v>0.34000000000000002</v>
      </c>
      <c r="W1459" s="7">
        <f>IF(R1459="","",(T1459*(1-U1459)*(1+AE1459))+V1459)</f>
        <v>411.83999999999997</v>
      </c>
      <c r="Z1459" s="9" t="str">
        <f>IF(S1459="","",(X1459*(1-Y1459)*(1+AE1459)))</f>
        <v/>
      </c>
      <c r="AA1459" s="64">
        <f>IF(Eingabe!G1459="x",libCalc!A1459,IF(Eingabe!H1459="x",libCalc!B1459,IF(Eingabe!I1459="x",libCalc!C1459,"")))</f>
        <v>0.094600000000000004</v>
      </c>
      <c r="AB1459" s="5">
        <f>IF(AA1459="","",AA1459*M1459)</f>
        <v>0.2409935</v>
      </c>
      <c r="AC1459" s="10">
        <f>IF(AA1459="","",N1459*1000/(AA1459*1000000))</f>
        <v>15.856236786469344</v>
      </c>
      <c r="AD1459" s="11">
        <f>IF(AB1459="","",MAX(Z1459,W1459)/AB1459)</f>
        <v>1708.9257594084486</v>
      </c>
      <c r="AE1459" s="8">
        <f ca="1">IF(N1459="","",IF(LOOKUP(YEAR(C1459),Teuerung!$A$4:$A$29,Teuerung!$D$4:$D$29)="",0,LOOKUP(YEAR(C1459),Teuerung!$A$4:$A$29,Teuerung!$D$4:$D$29)))</f>
        <v>0.29999999999999999</v>
      </c>
      <c r="AF1459" s="7">
        <f t="shared" ca="1" si="29"/>
        <v>411.83999999999997</v>
      </c>
      <c r="AG1459" s="2"/>
      <c r="AH1459" s="1"/>
      <c r="AI1459" s="1"/>
    </row>
    <row r="1460">
      <c r="A1460" s="2"/>
      <c r="B1460" s="2"/>
      <c r="C1460" s="3">
        <v>42067</v>
      </c>
      <c r="D1460" s="1"/>
      <c r="E1460" s="4" t="s">
        <v>51</v>
      </c>
      <c r="H1460" s="4" t="s">
        <v>51</v>
      </c>
      <c r="K1460" s="6">
        <v>0.22</v>
      </c>
      <c r="L1460" s="6">
        <v>0.42999999999999999</v>
      </c>
      <c r="M1460" s="6">
        <v>2.6221999999999999</v>
      </c>
      <c r="N1460" s="7">
        <v>1500</v>
      </c>
      <c r="P1460" s="1">
        <v>1</v>
      </c>
      <c r="Q1460" s="2" t="s">
        <v>53</v>
      </c>
      <c r="R1460" s="4" t="s">
        <v>51</v>
      </c>
      <c r="T1460" s="7">
        <v>474</v>
      </c>
      <c r="U1460" s="8">
        <v>0.34000000000000002</v>
      </c>
      <c r="W1460" s="7">
        <f>IF(R1460="","",(T1460*(1-U1460)*(1+AE1460))+V1460)</f>
        <v>406.69200000000001</v>
      </c>
      <c r="Z1460" s="9" t="str">
        <f>IF(S1460="","",(X1460*(1-Y1460)*(1+AE1460)))</f>
        <v/>
      </c>
      <c r="AA1460" s="64">
        <f>IF(Eingabe!G1460="x",libCalc!A1460,IF(Eingabe!H1460="x",libCalc!B1460,IF(Eingabe!I1460="x",libCalc!C1460,"")))</f>
        <v>0.094600000000000004</v>
      </c>
      <c r="AB1460" s="5">
        <f>IF(AA1460="","",AA1460*M1460)</f>
        <v>0.24806012</v>
      </c>
      <c r="AC1460" s="10">
        <f>IF(AA1460="","",N1460*1000/(AA1460*1000000))</f>
        <v>15.856236786469344</v>
      </c>
      <c r="AD1460" s="11">
        <f>IF(AB1460="","",MAX(Z1460,W1460)/AB1460)</f>
        <v>1639.4896527503092</v>
      </c>
      <c r="AE1460" s="8">
        <f ca="1">IF(N1460="","",IF(LOOKUP(YEAR(C1460),Teuerung!$A$4:$A$29,Teuerung!$D$4:$D$29)="",0,LOOKUP(YEAR(C1460),Teuerung!$A$4:$A$29,Teuerung!$D$4:$D$29)))</f>
        <v>0.29999999999999999</v>
      </c>
      <c r="AF1460" s="7">
        <f t="shared" ca="1" si="29"/>
        <v>406.69200000000001</v>
      </c>
      <c r="AG1460" s="2"/>
      <c r="AH1460" s="1"/>
      <c r="AI1460" s="1"/>
    </row>
    <row r="1461">
      <c r="A1461" s="2"/>
      <c r="B1461" s="2"/>
      <c r="C1461" s="3">
        <v>42067</v>
      </c>
      <c r="D1461" s="1"/>
      <c r="E1461" s="4" t="s">
        <v>51</v>
      </c>
      <c r="H1461" s="4" t="s">
        <v>51</v>
      </c>
      <c r="K1461" s="6">
        <v>0.22</v>
      </c>
      <c r="L1461" s="6">
        <v>0.42999999999999999</v>
      </c>
      <c r="M1461" s="6">
        <v>2.7141000000000002</v>
      </c>
      <c r="N1461" s="7">
        <v>1300</v>
      </c>
      <c r="P1461" s="1">
        <v>1</v>
      </c>
      <c r="Q1461" s="2" t="s">
        <v>53</v>
      </c>
      <c r="R1461" s="4" t="s">
        <v>51</v>
      </c>
      <c r="T1461" s="7">
        <v>481</v>
      </c>
      <c r="U1461" s="8">
        <v>0.34000000000000002</v>
      </c>
      <c r="W1461" s="7">
        <f>IF(R1461="","",(T1461*(1-U1461)*(1+AE1461))+V1461)</f>
        <v>412.69799999999998</v>
      </c>
      <c r="Z1461" s="9" t="str">
        <f>IF(S1461="","",(X1461*(1-Y1461)*(1+AE1461)))</f>
        <v/>
      </c>
      <c r="AA1461" s="64">
        <f>IF(Eingabe!G1461="x",libCalc!A1461,IF(Eingabe!H1461="x",libCalc!B1461,IF(Eingabe!I1461="x",libCalc!C1461,"")))</f>
        <v>0.094600000000000004</v>
      </c>
      <c r="AB1461" s="5">
        <f>IF(AA1461="","",AA1461*M1461)</f>
        <v>0.25675386</v>
      </c>
      <c r="AC1461" s="10">
        <f>IF(AA1461="","",N1461*1000/(AA1461*1000000))</f>
        <v>13.742071881606766</v>
      </c>
      <c r="AD1461" s="11">
        <f>IF(AB1461="","",MAX(Z1461,W1461)/AB1461)</f>
        <v>1607.3682397608354</v>
      </c>
      <c r="AE1461" s="8">
        <f ca="1">IF(N1461="","",IF(LOOKUP(YEAR(C1461),Teuerung!$A$4:$A$29,Teuerung!$D$4:$D$29)="",0,LOOKUP(YEAR(C1461),Teuerung!$A$4:$A$29,Teuerung!$D$4:$D$29)))</f>
        <v>0.29999999999999999</v>
      </c>
      <c r="AF1461" s="7">
        <f t="shared" ca="1" si="29"/>
        <v>412.69799999999998</v>
      </c>
      <c r="AG1461" s="2"/>
      <c r="AH1461" s="1"/>
      <c r="AI1461" s="1"/>
    </row>
    <row r="1462">
      <c r="A1462" s="2"/>
      <c r="B1462" s="2"/>
      <c r="C1462" s="3">
        <v>42067</v>
      </c>
      <c r="D1462" s="1"/>
      <c r="E1462" s="4" t="s">
        <v>51</v>
      </c>
      <c r="H1462" s="4" t="s">
        <v>51</v>
      </c>
      <c r="K1462" s="6">
        <v>0.22</v>
      </c>
      <c r="L1462" s="6">
        <v>0.42999999999999999</v>
      </c>
      <c r="M1462" s="6">
        <v>2.6257999999999999</v>
      </c>
      <c r="N1462" s="7">
        <v>1300</v>
      </c>
      <c r="P1462" s="1">
        <v>1</v>
      </c>
      <c r="Q1462" s="2" t="s">
        <v>53</v>
      </c>
      <c r="R1462" s="4" t="s">
        <v>51</v>
      </c>
      <c r="T1462" s="7">
        <v>471</v>
      </c>
      <c r="U1462" s="8">
        <v>0.34000000000000002</v>
      </c>
      <c r="W1462" s="7">
        <f>IF(R1462="","",(T1462*(1-U1462)*(1+AE1462))+V1462)</f>
        <v>404.11799999999994</v>
      </c>
      <c r="Z1462" s="9" t="str">
        <f>IF(S1462="","",(X1462*(1-Y1462)*(1+AE1462)))</f>
        <v/>
      </c>
      <c r="AA1462" s="64">
        <f>IF(Eingabe!G1462="x",libCalc!A1462,IF(Eingabe!H1462="x",libCalc!B1462,IF(Eingabe!I1462="x",libCalc!C1462,"")))</f>
        <v>0.094600000000000004</v>
      </c>
      <c r="AB1462" s="5">
        <f>IF(AA1462="","",AA1462*M1462)</f>
        <v>0.24840068000000001</v>
      </c>
      <c r="AC1462" s="10">
        <f>IF(AA1462="","",N1462*1000/(AA1462*1000000))</f>
        <v>13.742071881606766</v>
      </c>
      <c r="AD1462" s="11">
        <f>IF(AB1462="","",MAX(Z1462,W1462)/AB1462)</f>
        <v>1626.87960435535</v>
      </c>
      <c r="AE1462" s="8">
        <f ca="1">IF(N1462="","",IF(LOOKUP(YEAR(C1462),Teuerung!$A$4:$A$29,Teuerung!$D$4:$D$29)="",0,LOOKUP(YEAR(C1462),Teuerung!$A$4:$A$29,Teuerung!$D$4:$D$29)))</f>
        <v>0.29999999999999999</v>
      </c>
      <c r="AF1462" s="7">
        <f t="shared" ca="1" si="29"/>
        <v>404.11799999999994</v>
      </c>
      <c r="AG1462" s="2"/>
      <c r="AH1462" s="1"/>
      <c r="AI1462" s="1"/>
    </row>
    <row r="1463">
      <c r="A1463" s="2"/>
      <c r="B1463" s="2"/>
      <c r="C1463" s="3">
        <v>42067</v>
      </c>
      <c r="D1463" s="1"/>
      <c r="E1463" s="4" t="s">
        <v>51</v>
      </c>
      <c r="H1463" s="4" t="s">
        <v>51</v>
      </c>
      <c r="K1463" s="6">
        <v>0.22</v>
      </c>
      <c r="L1463" s="6">
        <v>0.42999999999999999</v>
      </c>
      <c r="M1463" s="6">
        <v>2.4417</v>
      </c>
      <c r="N1463" s="7">
        <v>1000</v>
      </c>
      <c r="P1463" s="1">
        <v>1</v>
      </c>
      <c r="Q1463" s="2" t="s">
        <v>53</v>
      </c>
      <c r="R1463" s="4" t="s">
        <v>51</v>
      </c>
      <c r="T1463" s="7">
        <v>457</v>
      </c>
      <c r="U1463" s="8">
        <v>0.34000000000000002</v>
      </c>
      <c r="W1463" s="7">
        <f>IF(R1463="","",(T1463*(1-U1463)*(1+AE1463))+V1463)</f>
        <v>392.10599999999994</v>
      </c>
      <c r="Z1463" s="9" t="str">
        <f>IF(S1463="","",(X1463*(1-Y1463)*(1+AE1463)))</f>
        <v/>
      </c>
      <c r="AA1463" s="64">
        <f>IF(Eingabe!G1463="x",libCalc!A1463,IF(Eingabe!H1463="x",libCalc!B1463,IF(Eingabe!I1463="x",libCalc!C1463,"")))</f>
        <v>0.094600000000000004</v>
      </c>
      <c r="AB1463" s="5">
        <f>IF(AA1463="","",AA1463*M1463)</f>
        <v>0.23098482000000001</v>
      </c>
      <c r="AC1463" s="10">
        <f>IF(AA1463="","",N1463*1000/(AA1463*1000000))</f>
        <v>10.570824524312897</v>
      </c>
      <c r="AD1463" s="11">
        <f>IF(AB1463="","",MAX(Z1463,W1463)/AB1463)</f>
        <v>1697.5401240652955</v>
      </c>
      <c r="AE1463" s="8">
        <f ca="1">IF(N1463="","",IF(LOOKUP(YEAR(C1463),Teuerung!$A$4:$A$29,Teuerung!$D$4:$D$29)="",0,LOOKUP(YEAR(C1463),Teuerung!$A$4:$A$29,Teuerung!$D$4:$D$29)))</f>
        <v>0.29999999999999999</v>
      </c>
      <c r="AF1463" s="7">
        <f t="shared" ca="1" si="29"/>
        <v>392.10599999999994</v>
      </c>
      <c r="AG1463" s="2"/>
      <c r="AH1463" s="1"/>
      <c r="AI1463" s="1"/>
    </row>
    <row r="1464">
      <c r="A1464" s="2"/>
      <c r="B1464" s="2"/>
      <c r="C1464" s="3">
        <v>42067</v>
      </c>
      <c r="D1464" s="1"/>
      <c r="E1464" s="4" t="s">
        <v>51</v>
      </c>
      <c r="H1464" s="4" t="s">
        <v>51</v>
      </c>
      <c r="K1464" s="6">
        <v>0.22</v>
      </c>
      <c r="L1464" s="6">
        <v>0.42999999999999999</v>
      </c>
      <c r="M1464" s="6">
        <v>2.5486</v>
      </c>
      <c r="N1464" s="7">
        <v>1300</v>
      </c>
      <c r="P1464" s="1">
        <v>1</v>
      </c>
      <c r="Q1464" s="2" t="s">
        <v>53</v>
      </c>
      <c r="R1464" s="4" t="s">
        <v>51</v>
      </c>
      <c r="T1464" s="7">
        <v>471</v>
      </c>
      <c r="U1464" s="8">
        <v>0.34000000000000002</v>
      </c>
      <c r="W1464" s="7">
        <f>IF(R1464="","",(T1464*(1-U1464)*(1+AE1464))+V1464)</f>
        <v>404.11799999999994</v>
      </c>
      <c r="Z1464" s="9" t="str">
        <f>IF(S1464="","",(X1464*(1-Y1464)*(1+AE1464)))</f>
        <v/>
      </c>
      <c r="AA1464" s="64">
        <f>IF(Eingabe!G1464="x",libCalc!A1464,IF(Eingabe!H1464="x",libCalc!B1464,IF(Eingabe!I1464="x",libCalc!C1464,"")))</f>
        <v>0.094600000000000004</v>
      </c>
      <c r="AB1464" s="5">
        <f>IF(AA1464="","",AA1464*M1464)</f>
        <v>0.24109756000000002</v>
      </c>
      <c r="AC1464" s="10">
        <f>IF(AA1464="","",N1464*1000/(AA1464*1000000))</f>
        <v>13.742071881606766</v>
      </c>
      <c r="AD1464" s="11">
        <f>IF(AB1464="","",MAX(Z1464,W1464)/AB1464)</f>
        <v>1676.1596425944747</v>
      </c>
      <c r="AE1464" s="8">
        <f ca="1">IF(N1464="","",IF(LOOKUP(YEAR(C1464),Teuerung!$A$4:$A$29,Teuerung!$D$4:$D$29)="",0,LOOKUP(YEAR(C1464),Teuerung!$A$4:$A$29,Teuerung!$D$4:$D$29)))</f>
        <v>0.29999999999999999</v>
      </c>
      <c r="AF1464" s="7">
        <f t="shared" ca="1" si="29"/>
        <v>404.11799999999994</v>
      </c>
      <c r="AG1464" s="2"/>
      <c r="AH1464" s="1"/>
      <c r="AI1464" s="1"/>
    </row>
    <row r="1465">
      <c r="A1465" s="2"/>
      <c r="B1465" s="2"/>
      <c r="C1465" s="3">
        <v>42067</v>
      </c>
      <c r="D1465" s="1"/>
      <c r="E1465" s="4" t="s">
        <v>51</v>
      </c>
      <c r="H1465" s="4" t="s">
        <v>51</v>
      </c>
      <c r="K1465" s="6">
        <v>0.22</v>
      </c>
      <c r="L1465" s="6">
        <v>0.42999999999999999</v>
      </c>
      <c r="M1465" s="6">
        <v>2.5461999999999998</v>
      </c>
      <c r="N1465" s="7">
        <v>1500</v>
      </c>
      <c r="P1465" s="1">
        <v>1</v>
      </c>
      <c r="Q1465" s="2" t="s">
        <v>53</v>
      </c>
      <c r="R1465" s="4" t="s">
        <v>51</v>
      </c>
      <c r="T1465" s="7">
        <v>480</v>
      </c>
      <c r="U1465" s="8">
        <v>0.34000000000000002</v>
      </c>
      <c r="W1465" s="7">
        <f>IF(R1465="","",(T1465*(1-U1465)*(1+AE1465))+V1465)</f>
        <v>411.83999999999997</v>
      </c>
      <c r="Z1465" s="9" t="str">
        <f>IF(S1465="","",(X1465*(1-Y1465)*(1+AE1465)))</f>
        <v/>
      </c>
      <c r="AA1465" s="64">
        <f>IF(Eingabe!G1465="x",libCalc!A1465,IF(Eingabe!H1465="x",libCalc!B1465,IF(Eingabe!I1465="x",libCalc!C1465,"")))</f>
        <v>0.094600000000000004</v>
      </c>
      <c r="AB1465" s="5">
        <f>IF(AA1465="","",AA1465*M1465)</f>
        <v>0.24087051999999998</v>
      </c>
      <c r="AC1465" s="10">
        <f>IF(AA1465="","",N1465*1000/(AA1465*1000000))</f>
        <v>15.856236786469344</v>
      </c>
      <c r="AD1465" s="11">
        <f>IF(AB1465="","",MAX(Z1465,W1465)/AB1465)</f>
        <v>1709.7982766840873</v>
      </c>
      <c r="AE1465" s="8">
        <f ca="1">IF(N1465="","",IF(LOOKUP(YEAR(C1465),Teuerung!$A$4:$A$29,Teuerung!$D$4:$D$29)="",0,LOOKUP(YEAR(C1465),Teuerung!$A$4:$A$29,Teuerung!$D$4:$D$29)))</f>
        <v>0.29999999999999999</v>
      </c>
      <c r="AF1465" s="7">
        <f t="shared" ca="1" si="29"/>
        <v>411.83999999999997</v>
      </c>
      <c r="AG1465" s="2"/>
      <c r="AH1465" s="1"/>
      <c r="AI1465" s="1"/>
    </row>
    <row r="1466">
      <c r="A1466" s="2"/>
      <c r="B1466" s="2"/>
      <c r="C1466" s="3">
        <v>42067</v>
      </c>
      <c r="D1466" s="1"/>
      <c r="E1466" s="4" t="s">
        <v>51</v>
      </c>
      <c r="H1466" s="4" t="s">
        <v>51</v>
      </c>
      <c r="K1466" s="6">
        <v>0.22</v>
      </c>
      <c r="L1466" s="6">
        <v>0.42999999999999999</v>
      </c>
      <c r="M1466" s="6">
        <v>2.5718000000000001</v>
      </c>
      <c r="N1466" s="7">
        <v>1500</v>
      </c>
      <c r="P1466" s="1">
        <v>1</v>
      </c>
      <c r="Q1466" s="2" t="s">
        <v>53</v>
      </c>
      <c r="R1466" s="4" t="s">
        <v>51</v>
      </c>
      <c r="T1466" s="7">
        <v>480</v>
      </c>
      <c r="U1466" s="8">
        <v>0.34000000000000002</v>
      </c>
      <c r="W1466" s="7">
        <f>IF(R1466="","",(T1466*(1-U1466)*(1+AE1466))+V1466)</f>
        <v>411.83999999999997</v>
      </c>
      <c r="Z1466" s="9" t="str">
        <f>IF(S1466="","",(X1466*(1-Y1466)*(1+AE1466)))</f>
        <v/>
      </c>
      <c r="AA1466" s="64">
        <f>IF(Eingabe!G1466="x",libCalc!A1466,IF(Eingabe!H1466="x",libCalc!B1466,IF(Eingabe!I1466="x",libCalc!C1466,"")))</f>
        <v>0.094600000000000004</v>
      </c>
      <c r="AB1466" s="5">
        <f>IF(AA1466="","",AA1466*M1466)</f>
        <v>0.24329228000000003</v>
      </c>
      <c r="AC1466" s="10">
        <f>IF(AA1466="","",N1466*1000/(AA1466*1000000))</f>
        <v>15.856236786469344</v>
      </c>
      <c r="AD1466" s="11">
        <f>IF(AB1466="","",MAX(Z1466,W1466)/AB1466)</f>
        <v>1692.7787433288056</v>
      </c>
      <c r="AE1466" s="8">
        <f ca="1">IF(N1466="","",IF(LOOKUP(YEAR(C1466),Teuerung!$A$4:$A$29,Teuerung!$D$4:$D$29)="",0,LOOKUP(YEAR(C1466),Teuerung!$A$4:$A$29,Teuerung!$D$4:$D$29)))</f>
        <v>0.29999999999999999</v>
      </c>
      <c r="AF1466" s="7">
        <f t="shared" ca="1" si="29"/>
        <v>411.83999999999997</v>
      </c>
      <c r="AG1466" s="2"/>
      <c r="AH1466" s="1"/>
      <c r="AI1466" s="1"/>
    </row>
    <row r="1467">
      <c r="A1467" s="2"/>
      <c r="B1467" s="2"/>
      <c r="C1467" s="3">
        <v>42067</v>
      </c>
      <c r="D1467" s="1"/>
      <c r="E1467" s="4" t="s">
        <v>51</v>
      </c>
      <c r="G1467" s="4" t="s">
        <v>51</v>
      </c>
      <c r="J1467" s="5">
        <v>0.20000000000000001</v>
      </c>
      <c r="M1467" s="6">
        <v>2.6299999999999999</v>
      </c>
      <c r="N1467" s="7">
        <v>1600</v>
      </c>
      <c r="P1467" s="1">
        <v>1</v>
      </c>
      <c r="Q1467" s="2" t="s">
        <v>53</v>
      </c>
      <c r="R1467" s="4" t="s">
        <v>51</v>
      </c>
      <c r="T1467" s="7">
        <v>538</v>
      </c>
      <c r="U1467" s="8">
        <v>0.34000000000000002</v>
      </c>
      <c r="W1467" s="7">
        <f>IF(R1467="","",(T1467*(1-U1467)*(1+AE1467))+V1467)</f>
        <v>461.60399999999998</v>
      </c>
      <c r="Z1467" s="9" t="str">
        <f>IF(S1467="","",(X1467*(1-Y1467)*(1+AE1467)))</f>
        <v/>
      </c>
      <c r="AA1467" s="64">
        <f>IF(Eingabe!G1467="x",libCalc!A1467,IF(Eingabe!H1467="x",libCalc!B1467,IF(Eingabe!I1467="x",libCalc!C1467,"")))</f>
        <v>0.031415926535897934</v>
      </c>
      <c r="AB1467" s="5">
        <f>IF(AA1467="","",AA1467*M1467)</f>
        <v>0.082623886789411558</v>
      </c>
      <c r="AC1467" s="10">
        <f>IF(AA1467="","",N1467*1000/(AA1467*1000000))</f>
        <v>50.929581789406505</v>
      </c>
      <c r="AD1467" s="11">
        <f>IF(AB1467="","",MAX(Z1467,W1467)/AB1467)</f>
        <v>5586.8105209879286</v>
      </c>
      <c r="AE1467" s="8">
        <f ca="1">IF(N1467="","",IF(LOOKUP(YEAR(C1467),Teuerung!$A$4:$A$29,Teuerung!$D$4:$D$29)="",0,LOOKUP(YEAR(C1467),Teuerung!$A$4:$A$29,Teuerung!$D$4:$D$29)))</f>
        <v>0.29999999999999999</v>
      </c>
      <c r="AF1467" s="7">
        <f t="shared" ca="1" si="29"/>
        <v>461.60399999999998</v>
      </c>
      <c r="AG1467" s="2"/>
      <c r="AH1467" s="1"/>
      <c r="AI1467" s="1"/>
    </row>
    <row r="1468">
      <c r="A1468" s="2"/>
      <c r="B1468" s="2"/>
      <c r="C1468" s="3">
        <v>42067</v>
      </c>
      <c r="D1468" s="1"/>
      <c r="E1468" s="4" t="s">
        <v>51</v>
      </c>
      <c r="G1468" s="4" t="s">
        <v>51</v>
      </c>
      <c r="J1468" s="5">
        <v>0.17499999999999999</v>
      </c>
      <c r="M1468" s="6">
        <v>2.77</v>
      </c>
      <c r="N1468" s="7">
        <v>500</v>
      </c>
      <c r="P1468" s="1">
        <v>6</v>
      </c>
      <c r="Q1468" s="2" t="s">
        <v>53</v>
      </c>
      <c r="R1468" s="4" t="s">
        <v>51</v>
      </c>
      <c r="T1468" s="7">
        <v>537</v>
      </c>
      <c r="U1468" s="8">
        <v>0.34000000000000002</v>
      </c>
      <c r="W1468" s="7">
        <f>IF(R1468="","",(T1468*(1-U1468)*(1+AE1468))+V1468)</f>
        <v>460.74599999999998</v>
      </c>
      <c r="Z1468" s="9" t="str">
        <f>IF(S1468="","",(X1468*(1-Y1468)*(1+AE1468)))</f>
        <v/>
      </c>
      <c r="AA1468" s="64">
        <f>IF(Eingabe!G1468="x",libCalc!A1468,IF(Eingabe!H1468="x",libCalc!B1468,IF(Eingabe!I1468="x",libCalc!C1468,"")))</f>
        <v>0.024052818754046849</v>
      </c>
      <c r="AB1468" s="5">
        <f>IF(AA1468="","",AA1468*M1468)</f>
        <v>0.066626307948709773</v>
      </c>
      <c r="AC1468" s="10">
        <f>IF(AA1468="","",N1468*1000/(AA1468*1000000))</f>
        <v>20.787584403839396</v>
      </c>
      <c r="AD1468" s="11">
        <f>IF(AB1468="","",MAX(Z1468,W1468)/AB1468)</f>
        <v>6915.3764359071374</v>
      </c>
      <c r="AE1468" s="8">
        <f ca="1">IF(N1468="","",IF(LOOKUP(YEAR(C1468),Teuerung!$A$4:$A$29,Teuerung!$D$4:$D$29)="",0,LOOKUP(YEAR(C1468),Teuerung!$A$4:$A$29,Teuerung!$D$4:$D$29)))</f>
        <v>0.29999999999999999</v>
      </c>
      <c r="AF1468" s="7">
        <f t="shared" ca="1" si="29"/>
        <v>2764.4759999999997</v>
      </c>
      <c r="AG1468" s="2"/>
      <c r="AH1468" s="1"/>
      <c r="AI1468" s="1"/>
    </row>
    <row r="1469">
      <c r="A1469" s="2"/>
      <c r="B1469" s="2"/>
      <c r="C1469" s="3">
        <v>42067</v>
      </c>
      <c r="D1469" s="1"/>
      <c r="E1469" s="4" t="s">
        <v>51</v>
      </c>
      <c r="G1469" s="4" t="s">
        <v>51</v>
      </c>
      <c r="J1469" s="5">
        <v>0.17499999999999999</v>
      </c>
      <c r="M1469" s="6">
        <v>2.6150000000000002</v>
      </c>
      <c r="N1469" s="7">
        <v>400</v>
      </c>
      <c r="P1469" s="1">
        <v>6</v>
      </c>
      <c r="Q1469" s="2" t="s">
        <v>53</v>
      </c>
      <c r="R1469" s="4" t="s">
        <v>51</v>
      </c>
      <c r="T1469" s="7">
        <v>284</v>
      </c>
      <c r="U1469" s="8">
        <v>0.34000000000000002</v>
      </c>
      <c r="W1469" s="7">
        <f>IF(R1469="","",(T1469*(1-U1469)*(1+AE1469))+V1469)</f>
        <v>243.67199999999997</v>
      </c>
      <c r="Z1469" s="9" t="str">
        <f>IF(S1469="","",(X1469*(1-Y1469)*(1+AE1469)))</f>
        <v/>
      </c>
      <c r="AA1469" s="64">
        <f>IF(Eingabe!G1469="x",libCalc!A1469,IF(Eingabe!H1469="x",libCalc!B1469,IF(Eingabe!I1469="x",libCalc!C1469,"")))</f>
        <v>0.024052818754046849</v>
      </c>
      <c r="AB1469" s="5">
        <f>IF(AA1469="","",AA1469*M1469)</f>
        <v>0.062898121041832511</v>
      </c>
      <c r="AC1469" s="10">
        <f>IF(AA1469="","",N1469*1000/(AA1469*1000000))</f>
        <v>16.630067523071517</v>
      </c>
      <c r="AD1469" s="11">
        <f>IF(AB1469="","",MAX(Z1469,W1469)/AB1469)</f>
        <v>3874.0743914740747</v>
      </c>
      <c r="AE1469" s="8">
        <f ca="1">IF(N1469="","",IF(LOOKUP(YEAR(C1469),Teuerung!$A$4:$A$29,Teuerung!$D$4:$D$29)="",0,LOOKUP(YEAR(C1469),Teuerung!$A$4:$A$29,Teuerung!$D$4:$D$29)))</f>
        <v>0.29999999999999999</v>
      </c>
      <c r="AF1469" s="7">
        <f t="shared" ca="1" si="29"/>
        <v>1462.0319999999997</v>
      </c>
      <c r="AG1469" s="2"/>
      <c r="AH1469" s="1"/>
      <c r="AI1469" s="1"/>
    </row>
    <row r="1470">
      <c r="A1470" s="2"/>
      <c r="B1470" s="2"/>
      <c r="C1470" s="3">
        <v>42067</v>
      </c>
      <c r="D1470" s="1"/>
      <c r="E1470" s="4" t="s">
        <v>51</v>
      </c>
      <c r="G1470" s="4" t="s">
        <v>51</v>
      </c>
      <c r="J1470" s="5">
        <v>0.17499999999999999</v>
      </c>
      <c r="M1470" s="6">
        <v>2.5800000000000001</v>
      </c>
      <c r="N1470" s="7">
        <v>400</v>
      </c>
      <c r="P1470" s="1">
        <v>4</v>
      </c>
      <c r="Q1470" s="2" t="s">
        <v>53</v>
      </c>
      <c r="R1470" s="4" t="s">
        <v>51</v>
      </c>
      <c r="T1470" s="7">
        <v>282</v>
      </c>
      <c r="U1470" s="8">
        <v>0.34000000000000002</v>
      </c>
      <c r="W1470" s="7">
        <f>IF(R1470="","",(T1470*(1-U1470)*(1+AE1470))+V1470)</f>
        <v>241.95599999999999</v>
      </c>
      <c r="Z1470" s="9" t="str">
        <f>IF(S1470="","",(X1470*(1-Y1470)*(1+AE1470)))</f>
        <v/>
      </c>
      <c r="AA1470" s="64">
        <f>IF(Eingabe!G1470="x",libCalc!A1470,IF(Eingabe!H1470="x",libCalc!B1470,IF(Eingabe!I1470="x",libCalc!C1470,"")))</f>
        <v>0.024052818754046849</v>
      </c>
      <c r="AB1470" s="5">
        <f>IF(AA1470="","",AA1470*M1470)</f>
        <v>0.062056272385440876</v>
      </c>
      <c r="AC1470" s="10">
        <f>IF(AA1470="","",N1470*1000/(AA1470*1000000))</f>
        <v>16.630067523071517</v>
      </c>
      <c r="AD1470" s="11">
        <f>IF(AB1470="","",MAX(Z1470,W1470)/AB1470)</f>
        <v>3898.977342647569</v>
      </c>
      <c r="AE1470" s="8">
        <f ca="1">IF(N1470="","",IF(LOOKUP(YEAR(C1470),Teuerung!$A$4:$A$29,Teuerung!$D$4:$D$29)="",0,LOOKUP(YEAR(C1470),Teuerung!$A$4:$A$29,Teuerung!$D$4:$D$29)))</f>
        <v>0.29999999999999999</v>
      </c>
      <c r="AF1470" s="7">
        <f t="shared" ca="1" si="29"/>
        <v>967.82399999999996</v>
      </c>
      <c r="AG1470" s="2"/>
      <c r="AH1470" s="1"/>
      <c r="AI1470" s="1"/>
    </row>
    <row r="1471">
      <c r="A1471" s="2"/>
      <c r="B1471" s="2"/>
      <c r="C1471" s="3">
        <v>42067</v>
      </c>
      <c r="D1471" s="1"/>
      <c r="E1471" s="4" t="s">
        <v>51</v>
      </c>
      <c r="G1471" s="4" t="s">
        <v>51</v>
      </c>
      <c r="J1471" s="5">
        <v>0.17499999999999999</v>
      </c>
      <c r="M1471" s="6">
        <v>2.6150000000000002</v>
      </c>
      <c r="N1471" s="7">
        <v>300</v>
      </c>
      <c r="P1471" s="1">
        <v>20</v>
      </c>
      <c r="Q1471" s="2" t="s">
        <v>53</v>
      </c>
      <c r="R1471" s="4" t="s">
        <v>51</v>
      </c>
      <c r="T1471" s="7">
        <v>284</v>
      </c>
      <c r="U1471" s="8">
        <v>0.34000000000000002</v>
      </c>
      <c r="W1471" s="7">
        <f>IF(R1471="","",(T1471*(1-U1471)*(1+AE1471))+V1471)</f>
        <v>243.67199999999997</v>
      </c>
      <c r="Z1471" s="9" t="str">
        <f>IF(S1471="","",(X1471*(1-Y1471)*(1+AE1471)))</f>
        <v/>
      </c>
      <c r="AA1471" s="64">
        <f>IF(Eingabe!G1471="x",libCalc!A1471,IF(Eingabe!H1471="x",libCalc!B1471,IF(Eingabe!I1471="x",libCalc!C1471,"")))</f>
        <v>0.024052818754046849</v>
      </c>
      <c r="AB1471" s="5">
        <f>IF(AA1471="","",AA1471*M1471)</f>
        <v>0.062898121041832511</v>
      </c>
      <c r="AC1471" s="10">
        <f>IF(AA1471="","",N1471*1000/(AA1471*1000000))</f>
        <v>12.472550642303636</v>
      </c>
      <c r="AD1471" s="11">
        <f>IF(AB1471="","",MAX(Z1471,W1471)/AB1471)</f>
        <v>3874.0743914740747</v>
      </c>
      <c r="AE1471" s="8">
        <f ca="1">IF(N1471="","",IF(LOOKUP(YEAR(C1471),Teuerung!$A$4:$A$29,Teuerung!$D$4:$D$29)="",0,LOOKUP(YEAR(C1471),Teuerung!$A$4:$A$29,Teuerung!$D$4:$D$29)))</f>
        <v>0.29999999999999999</v>
      </c>
      <c r="AF1471" s="7">
        <f t="shared" ca="1" si="29"/>
        <v>4873.4399999999996</v>
      </c>
      <c r="AG1471" s="2"/>
      <c r="AH1471" s="1"/>
      <c r="AI1471" s="1"/>
    </row>
    <row r="1472">
      <c r="A1472" s="2"/>
      <c r="B1472" s="2"/>
      <c r="C1472" s="3">
        <v>42067</v>
      </c>
      <c r="D1472" s="1"/>
      <c r="E1472" s="4" t="s">
        <v>51</v>
      </c>
      <c r="G1472" s="4" t="s">
        <v>51</v>
      </c>
      <c r="J1472" s="5">
        <v>0.17499999999999999</v>
      </c>
      <c r="M1472" s="6">
        <v>2.5550000000000002</v>
      </c>
      <c r="N1472" s="7">
        <v>300</v>
      </c>
      <c r="P1472" s="1">
        <v>10</v>
      </c>
      <c r="Q1472" s="2" t="s">
        <v>53</v>
      </c>
      <c r="R1472" s="4" t="s">
        <v>51</v>
      </c>
      <c r="T1472" s="7">
        <v>281</v>
      </c>
      <c r="U1472" s="8">
        <v>0.34000000000000002</v>
      </c>
      <c r="W1472" s="7">
        <f>IF(R1472="","",(T1472*(1-U1472)*(1+AE1472))+V1472)</f>
        <v>241.09799999999998</v>
      </c>
      <c r="Z1472" s="9" t="str">
        <f>IF(S1472="","",(X1472*(1-Y1472)*(1+AE1472)))</f>
        <v/>
      </c>
      <c r="AA1472" s="64">
        <f>IF(Eingabe!G1472="x",libCalc!A1472,IF(Eingabe!H1472="x",libCalc!B1472,IF(Eingabe!I1472="x",libCalc!C1472,"")))</f>
        <v>0.024052818754046849</v>
      </c>
      <c r="AB1472" s="5">
        <f>IF(AA1472="","",AA1472*M1472)</f>
        <v>0.061454951916589701</v>
      </c>
      <c r="AC1472" s="10">
        <f>IF(AA1472="","",N1472*1000/(AA1472*1000000))</f>
        <v>12.472550642303636</v>
      </c>
      <c r="AD1472" s="11">
        <f>IF(AB1472="","",MAX(Z1472,W1472)/AB1472)</f>
        <v>3923.1663597627162</v>
      </c>
      <c r="AE1472" s="8">
        <f ca="1">IF(N1472="","",IF(LOOKUP(YEAR(C1472),Teuerung!$A$4:$A$29,Teuerung!$D$4:$D$29)="",0,LOOKUP(YEAR(C1472),Teuerung!$A$4:$A$29,Teuerung!$D$4:$D$29)))</f>
        <v>0.29999999999999999</v>
      </c>
      <c r="AF1472" s="7">
        <f t="shared" ca="1" si="29"/>
        <v>2410.98</v>
      </c>
      <c r="AG1472" s="2"/>
      <c r="AH1472" s="1"/>
      <c r="AI1472" s="1"/>
    </row>
    <row r="1473">
      <c r="A1473" s="2"/>
      <c r="B1473" s="2"/>
      <c r="C1473" s="3">
        <v>42146</v>
      </c>
      <c r="D1473" s="1"/>
      <c r="E1473" s="4" t="s">
        <v>51</v>
      </c>
      <c r="H1473" s="4" t="s">
        <v>51</v>
      </c>
      <c r="K1473" s="6">
        <v>0.20000000000000001</v>
      </c>
      <c r="L1473" s="6">
        <v>0.40000000000000002</v>
      </c>
      <c r="M1473" s="6">
        <v>2.7999999999999998</v>
      </c>
      <c r="N1473" s="7">
        <v>2827</v>
      </c>
      <c r="P1473" s="1">
        <v>1</v>
      </c>
      <c r="Q1473" s="2" t="s">
        <v>54</v>
      </c>
      <c r="R1473" s="4" t="s">
        <v>51</v>
      </c>
      <c r="T1473" s="7">
        <v>593</v>
      </c>
      <c r="U1473" s="8">
        <v>0.25</v>
      </c>
      <c r="V1473" s="6">
        <v>27.414000000000001</v>
      </c>
      <c r="W1473" s="7">
        <f>IF(R1473="","",(T1473*(1-U1473)*(1+AE1473))+V1473)</f>
        <v>605.58900000000006</v>
      </c>
      <c r="Z1473" s="9" t="str">
        <f>IF(S1473="","",(X1473*(1-Y1473)*(1+AE1473)))</f>
        <v/>
      </c>
      <c r="AA1473" s="64">
        <f>IF(Eingabe!G1473="x",libCalc!A1473,IF(Eingabe!H1473="x",libCalc!B1473,IF(Eingabe!I1473="x",libCalc!C1473,"")))</f>
        <v>0.080000000000000016</v>
      </c>
      <c r="AB1473" s="5">
        <f>IF(AA1473="","",AA1473*M1473)</f>
        <v>0.22400000000000003</v>
      </c>
      <c r="AC1473" s="10">
        <f>IF(AA1473="","",N1473*1000/(AA1473*1000000))</f>
        <v>35.337499999999991</v>
      </c>
      <c r="AD1473" s="11">
        <f>IF(AB1473="","",MAX(Z1473,W1473)/AB1473)</f>
        <v>2703.5223214285711</v>
      </c>
      <c r="AE1473" s="8">
        <f ca="1">IF(N1473="","",IF(LOOKUP(YEAR(C1473),Teuerung!$A$4:$A$29,Teuerung!$D$4:$D$29)="",0,LOOKUP(YEAR(C1473),Teuerung!$A$4:$A$29,Teuerung!$D$4:$D$29)))</f>
        <v>0.29999999999999999</v>
      </c>
      <c r="AF1473" s="7">
        <f t="shared" ca="1" si="29"/>
        <v>605.58900000000006</v>
      </c>
      <c r="AG1473" s="2"/>
      <c r="AH1473" s="1"/>
      <c r="AI1473" s="1"/>
    </row>
    <row r="1474">
      <c r="A1474" s="2"/>
      <c r="B1474" s="2"/>
      <c r="C1474" s="3">
        <v>42146</v>
      </c>
      <c r="D1474" s="1"/>
      <c r="E1474" s="4" t="s">
        <v>51</v>
      </c>
      <c r="H1474" s="4" t="s">
        <v>51</v>
      </c>
      <c r="K1474" s="6">
        <v>0.20000000000000001</v>
      </c>
      <c r="L1474" s="6">
        <v>0.40000000000000002</v>
      </c>
      <c r="M1474" s="6">
        <v>0.5</v>
      </c>
      <c r="N1474" s="7">
        <v>3344</v>
      </c>
      <c r="P1474" s="1">
        <v>1</v>
      </c>
      <c r="Q1474" s="2" t="s">
        <v>54</v>
      </c>
      <c r="R1474" s="4" t="s">
        <v>51</v>
      </c>
      <c r="T1474" s="7">
        <v>614</v>
      </c>
      <c r="U1474" s="8">
        <v>0.25</v>
      </c>
      <c r="V1474" s="6">
        <v>27.414000000000001</v>
      </c>
      <c r="W1474" s="7">
        <f>IF(R1474="","",(T1474*(1-U1474)*(1+AE1474))+V1474)</f>
        <v>626.06399999999996</v>
      </c>
      <c r="Z1474" s="9" t="str">
        <f>IF(S1474="","",(X1474*(1-Y1474)*(1+AE1474)))</f>
        <v/>
      </c>
      <c r="AA1474" s="64">
        <f>IF(Eingabe!G1474="x",libCalc!A1474,IF(Eingabe!H1474="x",libCalc!B1474,IF(Eingabe!I1474="x",libCalc!C1474,"")))</f>
        <v>0.080000000000000016</v>
      </c>
      <c r="AB1474" s="5">
        <f>IF(AA1474="","",AA1474*M1474)</f>
        <v>0.040000000000000008</v>
      </c>
      <c r="AC1474" s="10">
        <f>IF(AA1474="","",N1474*1000/(AA1474*1000000))</f>
        <v>41.79999999999999</v>
      </c>
      <c r="AD1474" s="11">
        <f>IF(AB1474="","",MAX(Z1474,W1474)/AB1474)</f>
        <v>15651.599999999997</v>
      </c>
      <c r="AE1474" s="8">
        <f ca="1">IF(N1474="","",IF(LOOKUP(YEAR(C1474),Teuerung!$A$4:$A$29,Teuerung!$D$4:$D$29)="",0,LOOKUP(YEAR(C1474),Teuerung!$A$4:$A$29,Teuerung!$D$4:$D$29)))</f>
        <v>0.29999999999999999</v>
      </c>
      <c r="AF1474" s="7">
        <f t="shared" ca="1" si="29"/>
        <v>626.06399999999996</v>
      </c>
      <c r="AG1474" s="2"/>
      <c r="AH1474" s="1"/>
      <c r="AI1474" s="1"/>
    </row>
    <row r="1475">
      <c r="A1475" s="2"/>
      <c r="B1475" s="2"/>
      <c r="C1475" s="3">
        <v>42146</v>
      </c>
      <c r="D1475" s="1"/>
      <c r="E1475" s="4" t="s">
        <v>51</v>
      </c>
      <c r="H1475" s="4" t="s">
        <v>51</v>
      </c>
      <c r="K1475" s="6">
        <v>0.20000000000000001</v>
      </c>
      <c r="L1475" s="6">
        <v>0.40000000000000002</v>
      </c>
      <c r="M1475" s="6">
        <v>2.7999999999999998</v>
      </c>
      <c r="N1475" s="7">
        <v>3658</v>
      </c>
      <c r="P1475" s="1">
        <v>1</v>
      </c>
      <c r="Q1475" s="2" t="s">
        <v>54</v>
      </c>
      <c r="R1475" s="4" t="s">
        <v>51</v>
      </c>
      <c r="T1475" s="7">
        <v>716</v>
      </c>
      <c r="U1475" s="8">
        <v>0.25</v>
      </c>
      <c r="V1475" s="6">
        <v>27.414000000000001</v>
      </c>
      <c r="W1475" s="7">
        <f>IF(R1475="","",(T1475*(1-U1475)*(1+AE1475))+V1475)</f>
        <v>725.51400000000001</v>
      </c>
      <c r="Z1475" s="9" t="str">
        <f>IF(S1475="","",(X1475*(1-Y1475)*(1+AE1475)))</f>
        <v/>
      </c>
      <c r="AA1475" s="64">
        <f>IF(Eingabe!G1475="x",libCalc!A1475,IF(Eingabe!H1475="x",libCalc!B1475,IF(Eingabe!I1475="x",libCalc!C1475,"")))</f>
        <v>0.080000000000000016</v>
      </c>
      <c r="AB1475" s="5">
        <f>IF(AA1475="","",AA1475*M1475)</f>
        <v>0.22400000000000003</v>
      </c>
      <c r="AC1475" s="10">
        <f>IF(AA1475="","",N1475*1000/(AA1475*1000000))</f>
        <v>45.724999999999994</v>
      </c>
      <c r="AD1475" s="11">
        <f>IF(AB1475="","",MAX(Z1475,W1475)/AB1475)</f>
        <v>3238.9017857142853</v>
      </c>
      <c r="AE1475" s="8">
        <f ca="1">IF(N1475="","",IF(LOOKUP(YEAR(C1475),Teuerung!$A$4:$A$29,Teuerung!$D$4:$D$29)="",0,LOOKUP(YEAR(C1475),Teuerung!$A$4:$A$29,Teuerung!$D$4:$D$29)))</f>
        <v>0.29999999999999999</v>
      </c>
      <c r="AF1475" s="7">
        <f t="shared" ca="1" si="29"/>
        <v>725.51400000000001</v>
      </c>
      <c r="AG1475" s="2"/>
      <c r="AH1475" s="1"/>
      <c r="AI1475" s="1"/>
    </row>
    <row r="1476">
      <c r="A1476" s="2"/>
      <c r="B1476" s="2"/>
      <c r="C1476" s="3">
        <v>42146</v>
      </c>
      <c r="D1476" s="1"/>
      <c r="E1476" s="4" t="s">
        <v>51</v>
      </c>
      <c r="H1476" s="4" t="s">
        <v>51</v>
      </c>
      <c r="K1476" s="6">
        <v>0.20000000000000001</v>
      </c>
      <c r="L1476" s="6">
        <v>0.40000000000000002</v>
      </c>
      <c r="M1476" s="6">
        <v>2.5</v>
      </c>
      <c r="N1476" s="7">
        <v>4344</v>
      </c>
      <c r="P1476" s="1">
        <v>1</v>
      </c>
      <c r="Q1476" s="2" t="s">
        <v>54</v>
      </c>
      <c r="R1476" s="4" t="s">
        <v>51</v>
      </c>
      <c r="T1476" s="7">
        <v>776</v>
      </c>
      <c r="U1476" s="8">
        <v>0.25</v>
      </c>
      <c r="V1476" s="6">
        <v>27.414000000000001</v>
      </c>
      <c r="W1476" s="7">
        <f>IF(R1476="","",(T1476*(1-U1476)*(1+AE1476))+V1476)</f>
        <v>784.01400000000001</v>
      </c>
      <c r="Z1476" s="9" t="str">
        <f>IF(S1476="","",(X1476*(1-Y1476)*(1+AE1476)))</f>
        <v/>
      </c>
      <c r="AA1476" s="64">
        <f>IF(Eingabe!G1476="x",libCalc!A1476,IF(Eingabe!H1476="x",libCalc!B1476,IF(Eingabe!I1476="x",libCalc!C1476,"")))</f>
        <v>0.080000000000000016</v>
      </c>
      <c r="AB1476" s="5">
        <f>IF(AA1476="","",AA1476*M1476)</f>
        <v>0.20000000000000004</v>
      </c>
      <c r="AC1476" s="10">
        <f>IF(AA1476="","",N1476*1000/(AA1476*1000000))</f>
        <v>54.29999999999999</v>
      </c>
      <c r="AD1476" s="11">
        <f>IF(AB1476="","",MAX(Z1476,W1476)/AB1476)</f>
        <v>3920.0699999999993</v>
      </c>
      <c r="AE1476" s="8">
        <f ca="1">IF(N1476="","",IF(LOOKUP(YEAR(C1476),Teuerung!$A$4:$A$29,Teuerung!$D$4:$D$29)="",0,LOOKUP(YEAR(C1476),Teuerung!$A$4:$A$29,Teuerung!$D$4:$D$29)))</f>
        <v>0.29999999999999999</v>
      </c>
      <c r="AF1476" s="7">
        <f t="shared" ca="1" si="29"/>
        <v>784.01400000000001</v>
      </c>
      <c r="AG1476" s="2"/>
      <c r="AH1476" s="1"/>
      <c r="AI1476" s="1"/>
    </row>
    <row r="1477">
      <c r="A1477" s="2"/>
      <c r="B1477" s="2"/>
      <c r="C1477" s="3">
        <v>42146</v>
      </c>
      <c r="D1477" s="1"/>
      <c r="E1477" s="4" t="s">
        <v>51</v>
      </c>
      <c r="H1477" s="4" t="s">
        <v>51</v>
      </c>
      <c r="K1477" s="6">
        <v>0.29999999999999999</v>
      </c>
      <c r="L1477" s="6">
        <v>0.29999999999999999</v>
      </c>
      <c r="M1477" s="6">
        <v>3.1699999999999999</v>
      </c>
      <c r="N1477" s="7">
        <v>1951</v>
      </c>
      <c r="P1477" s="1">
        <v>1</v>
      </c>
      <c r="Q1477" s="2" t="s">
        <v>54</v>
      </c>
      <c r="R1477" s="4" t="s">
        <v>51</v>
      </c>
      <c r="T1477" s="7">
        <v>394</v>
      </c>
      <c r="U1477" s="8">
        <v>0.25</v>
      </c>
      <c r="V1477" s="6">
        <v>27.414000000000001</v>
      </c>
      <c r="W1477" s="7">
        <f>IF(R1477="","",(T1477*(1-U1477)*(1+AE1477))+V1477)</f>
        <v>411.56400000000002</v>
      </c>
      <c r="Z1477" s="9" t="str">
        <f>IF(S1477="","",(X1477*(1-Y1477)*(1+AE1477)))</f>
        <v/>
      </c>
      <c r="AA1477" s="64">
        <f>IF(Eingabe!G1477="x",libCalc!A1477,IF(Eingabe!H1477="x",libCalc!B1477,IF(Eingabe!I1477="x",libCalc!C1477,"")))</f>
        <v>0.089999999999999997</v>
      </c>
      <c r="AB1477" s="5">
        <f>IF(AA1477="","",AA1477*M1477)</f>
        <v>0.2853</v>
      </c>
      <c r="AC1477" s="10">
        <f>IF(AA1477="","",N1477*1000/(AA1477*1000000))</f>
        <v>21.677777777777777</v>
      </c>
      <c r="AD1477" s="11">
        <f>IF(AB1477="","",MAX(Z1477,W1477)/AB1477)</f>
        <v>1442.5657202944269</v>
      </c>
      <c r="AE1477" s="8">
        <f ca="1">IF(N1477="","",IF(LOOKUP(YEAR(C1477),Teuerung!$A$4:$A$29,Teuerung!$D$4:$D$29)="",0,LOOKUP(YEAR(C1477),Teuerung!$A$4:$A$29,Teuerung!$D$4:$D$29)))</f>
        <v>0.29999999999999999</v>
      </c>
      <c r="AF1477" s="7">
        <f t="shared" ca="1" si="29"/>
        <v>411.56400000000002</v>
      </c>
      <c r="AG1477" s="2"/>
      <c r="AH1477" s="1"/>
      <c r="AI1477" s="1"/>
    </row>
    <row r="1478">
      <c r="A1478" s="2"/>
      <c r="B1478" s="2"/>
      <c r="C1478" s="3">
        <v>42146</v>
      </c>
      <c r="D1478" s="1"/>
      <c r="E1478" s="4" t="s">
        <v>51</v>
      </c>
      <c r="H1478" s="4" t="s">
        <v>51</v>
      </c>
      <c r="K1478" s="6">
        <v>0.20000000000000001</v>
      </c>
      <c r="L1478" s="6">
        <v>0.40000000000000002</v>
      </c>
      <c r="M1478" s="6">
        <v>2.7999999999999998</v>
      </c>
      <c r="N1478" s="7">
        <v>3230</v>
      </c>
      <c r="P1478" s="1">
        <v>1</v>
      </c>
      <c r="Q1478" s="2" t="s">
        <v>54</v>
      </c>
      <c r="R1478" s="4" t="s">
        <v>51</v>
      </c>
      <c r="T1478" s="7">
        <v>629</v>
      </c>
      <c r="U1478" s="8">
        <v>0.25</v>
      </c>
      <c r="V1478" s="6">
        <v>27.414000000000001</v>
      </c>
      <c r="W1478" s="7">
        <f>IF(R1478="","",(T1478*(1-U1478)*(1+AE1478))+V1478)</f>
        <v>640.68899999999996</v>
      </c>
      <c r="Z1478" s="9" t="str">
        <f>IF(S1478="","",(X1478*(1-Y1478)*(1+AE1478)))</f>
        <v/>
      </c>
      <c r="AA1478" s="64">
        <f>IF(Eingabe!G1478="x",libCalc!A1478,IF(Eingabe!H1478="x",libCalc!B1478,IF(Eingabe!I1478="x",libCalc!C1478,"")))</f>
        <v>0.080000000000000016</v>
      </c>
      <c r="AB1478" s="5">
        <f>IF(AA1478="","",AA1478*M1478)</f>
        <v>0.22400000000000003</v>
      </c>
      <c r="AC1478" s="10">
        <f>IF(AA1478="","",N1478*1000/(AA1478*1000000))</f>
        <v>40.374999999999993</v>
      </c>
      <c r="AD1478" s="11">
        <f>IF(AB1478="","",MAX(Z1478,W1478)/AB1478)</f>
        <v>2860.2187499999995</v>
      </c>
      <c r="AE1478" s="8">
        <f ca="1">IF(N1478="","",IF(LOOKUP(YEAR(C1478),Teuerung!$A$4:$A$29,Teuerung!$D$4:$D$29)="",0,LOOKUP(YEAR(C1478),Teuerung!$A$4:$A$29,Teuerung!$D$4:$D$29)))</f>
        <v>0.29999999999999999</v>
      </c>
      <c r="AF1478" s="7">
        <f t="shared" ca="1" si="29"/>
        <v>640.68899999999996</v>
      </c>
      <c r="AG1478" s="2"/>
      <c r="AH1478" s="1"/>
      <c r="AI1478" s="1"/>
    </row>
    <row r="1479">
      <c r="A1479" s="2"/>
      <c r="B1479" s="2"/>
      <c r="C1479" s="3">
        <v>42146</v>
      </c>
      <c r="D1479" s="1"/>
      <c r="E1479" s="4" t="s">
        <v>51</v>
      </c>
      <c r="H1479" s="4" t="s">
        <v>51</v>
      </c>
      <c r="K1479" s="6">
        <v>0.20000000000000001</v>
      </c>
      <c r="L1479" s="6">
        <v>0.40000000000000002</v>
      </c>
      <c r="M1479" s="6">
        <v>2.5</v>
      </c>
      <c r="N1479" s="7">
        <v>3916</v>
      </c>
      <c r="P1479" s="1">
        <v>1</v>
      </c>
      <c r="Q1479" s="2" t="s">
        <v>54</v>
      </c>
      <c r="R1479" s="4" t="s">
        <v>51</v>
      </c>
      <c r="T1479" s="7">
        <v>713</v>
      </c>
      <c r="U1479" s="8">
        <v>0.25</v>
      </c>
      <c r="V1479" s="6">
        <v>27.414000000000001</v>
      </c>
      <c r="W1479" s="7">
        <f>IF(R1479="","",(T1479*(1-U1479)*(1+AE1479))+V1479)</f>
        <v>722.58900000000006</v>
      </c>
      <c r="Z1479" s="9" t="str">
        <f>IF(S1479="","",(X1479*(1-Y1479)*(1+AE1479)))</f>
        <v/>
      </c>
      <c r="AA1479" s="64">
        <f>IF(Eingabe!G1479="x",libCalc!A1479,IF(Eingabe!H1479="x",libCalc!B1479,IF(Eingabe!I1479="x",libCalc!C1479,"")))</f>
        <v>0.080000000000000016</v>
      </c>
      <c r="AB1479" s="5">
        <f>IF(AA1479="","",AA1479*M1479)</f>
        <v>0.20000000000000004</v>
      </c>
      <c r="AC1479" s="10">
        <f>IF(AA1479="","",N1479*1000/(AA1479*1000000))</f>
        <v>48.949999999999989</v>
      </c>
      <c r="AD1479" s="11">
        <f>IF(AB1479="","",MAX(Z1479,W1479)/AB1479)</f>
        <v>3612.9449999999997</v>
      </c>
      <c r="AE1479" s="8">
        <f ca="1">IF(N1479="","",IF(LOOKUP(YEAR(C1479),Teuerung!$A$4:$A$29,Teuerung!$D$4:$D$29)="",0,LOOKUP(YEAR(C1479),Teuerung!$A$4:$A$29,Teuerung!$D$4:$D$29)))</f>
        <v>0.29999999999999999</v>
      </c>
      <c r="AF1479" s="7">
        <f t="shared" ca="1" si="29"/>
        <v>722.58900000000006</v>
      </c>
      <c r="AG1479" s="2"/>
      <c r="AH1479" s="1"/>
      <c r="AI1479" s="1"/>
    </row>
    <row r="1480">
      <c r="A1480" s="2"/>
      <c r="B1480" s="2"/>
      <c r="C1480" s="3">
        <v>42146</v>
      </c>
      <c r="D1480" s="1"/>
      <c r="E1480" s="4" t="s">
        <v>51</v>
      </c>
      <c r="H1480" s="4" t="s">
        <v>51</v>
      </c>
      <c r="K1480" s="6">
        <v>0.29999999999999999</v>
      </c>
      <c r="L1480" s="6">
        <v>0.29999999999999999</v>
      </c>
      <c r="M1480" s="6">
        <v>3.1699999999999999</v>
      </c>
      <c r="N1480" s="7">
        <v>1315</v>
      </c>
      <c r="P1480" s="1">
        <v>1</v>
      </c>
      <c r="Q1480" s="2" t="s">
        <v>54</v>
      </c>
      <c r="R1480" s="4" t="s">
        <v>51</v>
      </c>
      <c r="T1480" s="7">
        <v>394</v>
      </c>
      <c r="U1480" s="8">
        <v>0.25</v>
      </c>
      <c r="V1480" s="6">
        <v>27.414000000000001</v>
      </c>
      <c r="W1480" s="7">
        <f>IF(R1480="","",(T1480*(1-U1480)*(1+AE1480))+V1480)</f>
        <v>411.56400000000002</v>
      </c>
      <c r="Z1480" s="9" t="str">
        <f>IF(S1480="","",(X1480*(1-Y1480)*(1+AE1480)))</f>
        <v/>
      </c>
      <c r="AA1480" s="64">
        <f>IF(Eingabe!G1480="x",libCalc!A1480,IF(Eingabe!H1480="x",libCalc!B1480,IF(Eingabe!I1480="x",libCalc!C1480,"")))</f>
        <v>0.089999999999999997</v>
      </c>
      <c r="AB1480" s="5">
        <f>IF(AA1480="","",AA1480*M1480)</f>
        <v>0.2853</v>
      </c>
      <c r="AC1480" s="10">
        <f>IF(AA1480="","",N1480*1000/(AA1480*1000000))</f>
        <v>14.611111111111111</v>
      </c>
      <c r="AD1480" s="11">
        <f>IF(AB1480="","",MAX(Z1480,W1480)/AB1480)</f>
        <v>1442.5657202944269</v>
      </c>
      <c r="AE1480" s="8">
        <f ca="1">IF(N1480="","",IF(LOOKUP(YEAR(C1480),Teuerung!$A$4:$A$29,Teuerung!$D$4:$D$29)="",0,LOOKUP(YEAR(C1480),Teuerung!$A$4:$A$29,Teuerung!$D$4:$D$29)))</f>
        <v>0.29999999999999999</v>
      </c>
      <c r="AF1480" s="7">
        <f t="shared" ca="1" si="29"/>
        <v>411.56400000000002</v>
      </c>
      <c r="AG1480" s="2"/>
      <c r="AH1480" s="1"/>
      <c r="AI1480" s="1"/>
    </row>
    <row r="1481">
      <c r="A1481" s="2"/>
      <c r="B1481" s="2"/>
      <c r="C1481" s="3">
        <v>42146</v>
      </c>
      <c r="D1481" s="1"/>
      <c r="E1481" s="4" t="s">
        <v>51</v>
      </c>
      <c r="H1481" s="4" t="s">
        <v>51</v>
      </c>
      <c r="K1481" s="6">
        <v>0.20000000000000001</v>
      </c>
      <c r="L1481" s="6">
        <v>0.40000000000000002</v>
      </c>
      <c r="M1481" s="6">
        <v>2.7999999999999998</v>
      </c>
      <c r="N1481" s="7">
        <v>2244</v>
      </c>
      <c r="P1481" s="1">
        <v>1</v>
      </c>
      <c r="Q1481" s="2" t="s">
        <v>54</v>
      </c>
      <c r="R1481" s="4" t="s">
        <v>51</v>
      </c>
      <c r="T1481" s="7">
        <v>453</v>
      </c>
      <c r="U1481" s="8">
        <v>0.25</v>
      </c>
      <c r="V1481" s="6">
        <v>27.414000000000001</v>
      </c>
      <c r="W1481" s="7">
        <f>IF(R1481="","",(T1481*(1-U1481)*(1+AE1481))+V1481)</f>
        <v>469.089</v>
      </c>
      <c r="Z1481" s="9" t="str">
        <f>IF(S1481="","",(X1481*(1-Y1481)*(1+AE1481)))</f>
        <v/>
      </c>
      <c r="AA1481" s="64">
        <f>IF(Eingabe!G1481="x",libCalc!A1481,IF(Eingabe!H1481="x",libCalc!B1481,IF(Eingabe!I1481="x",libCalc!C1481,"")))</f>
        <v>0.080000000000000016</v>
      </c>
      <c r="AB1481" s="5">
        <f>IF(AA1481="","",AA1481*M1481)</f>
        <v>0.22400000000000003</v>
      </c>
      <c r="AC1481" s="10">
        <f>IF(AA1481="","",N1481*1000/(AA1481*1000000))</f>
        <v>28.049999999999994</v>
      </c>
      <c r="AD1481" s="11">
        <f>IF(AB1481="","",MAX(Z1481,W1481)/AB1481)</f>
        <v>2094.1473214285711</v>
      </c>
      <c r="AE1481" s="8">
        <f ca="1">IF(N1481="","",IF(LOOKUP(YEAR(C1481),Teuerung!$A$4:$A$29,Teuerung!$D$4:$D$29)="",0,LOOKUP(YEAR(C1481),Teuerung!$A$4:$A$29,Teuerung!$D$4:$D$29)))</f>
        <v>0.29999999999999999</v>
      </c>
      <c r="AF1481" s="7">
        <f t="shared" ca="1" si="29"/>
        <v>469.089</v>
      </c>
      <c r="AG1481" s="2"/>
      <c r="AH1481" s="1"/>
      <c r="AI1481" s="1"/>
    </row>
    <row r="1482">
      <c r="A1482" s="2"/>
      <c r="B1482" s="2"/>
      <c r="C1482" s="3">
        <v>42146</v>
      </c>
      <c r="D1482" s="1"/>
      <c r="E1482" s="4" t="s">
        <v>51</v>
      </c>
      <c r="H1482" s="4" t="s">
        <v>51</v>
      </c>
      <c r="K1482" s="6">
        <v>0.20000000000000001</v>
      </c>
      <c r="L1482" s="6">
        <v>0.40000000000000002</v>
      </c>
      <c r="M1482" s="6">
        <v>2.5</v>
      </c>
      <c r="N1482" s="7">
        <v>2758</v>
      </c>
      <c r="P1482" s="1">
        <v>1</v>
      </c>
      <c r="Q1482" s="2" t="s">
        <v>54</v>
      </c>
      <c r="R1482" s="4" t="s">
        <v>51</v>
      </c>
      <c r="T1482" s="7">
        <v>541</v>
      </c>
      <c r="U1482" s="8">
        <v>0.25</v>
      </c>
      <c r="V1482" s="6">
        <v>27.414000000000001</v>
      </c>
      <c r="W1482" s="7">
        <f>IF(R1482="","",(T1482*(1-U1482)*(1+AE1482))+V1482)</f>
        <v>554.88900000000001</v>
      </c>
      <c r="Z1482" s="9" t="str">
        <f>IF(S1482="","",(X1482*(1-Y1482)*(1+AE1482)))</f>
        <v/>
      </c>
      <c r="AA1482" s="64">
        <f>IF(Eingabe!G1482="x",libCalc!A1482,IF(Eingabe!H1482="x",libCalc!B1482,IF(Eingabe!I1482="x",libCalc!C1482,"")))</f>
        <v>0.080000000000000016</v>
      </c>
      <c r="AB1482" s="5">
        <f>IF(AA1482="","",AA1482*M1482)</f>
        <v>0.20000000000000004</v>
      </c>
      <c r="AC1482" s="10">
        <f>IF(AA1482="","",N1482*1000/(AA1482*1000000))</f>
        <v>34.474999999999994</v>
      </c>
      <c r="AD1482" s="11">
        <f>IF(AB1482="","",MAX(Z1482,W1482)/AB1482)</f>
        <v>2774.4449999999997</v>
      </c>
      <c r="AE1482" s="8">
        <f ca="1">IF(N1482="","",IF(LOOKUP(YEAR(C1482),Teuerung!$A$4:$A$29,Teuerung!$D$4:$D$29)="",0,LOOKUP(YEAR(C1482),Teuerung!$A$4:$A$29,Teuerung!$D$4:$D$29)))</f>
        <v>0.29999999999999999</v>
      </c>
      <c r="AF1482" s="7">
        <f t="shared" ca="1" si="29"/>
        <v>554.88900000000001</v>
      </c>
      <c r="AG1482" s="2"/>
      <c r="AH1482" s="1"/>
      <c r="AI1482" s="1"/>
    </row>
    <row r="1483">
      <c r="A1483" s="2"/>
      <c r="B1483" s="2"/>
      <c r="C1483" s="3">
        <v>42146</v>
      </c>
      <c r="D1483" s="1"/>
      <c r="E1483" s="4" t="s">
        <v>51</v>
      </c>
      <c r="H1483" s="4" t="s">
        <v>51</v>
      </c>
      <c r="K1483" s="6">
        <v>0.29999999999999999</v>
      </c>
      <c r="L1483" s="6">
        <v>0.29999999999999999</v>
      </c>
      <c r="M1483" s="6">
        <v>3.1699999999999999</v>
      </c>
      <c r="N1483" s="7">
        <v>1059</v>
      </c>
      <c r="P1483" s="1">
        <v>2</v>
      </c>
      <c r="Q1483" s="2" t="s">
        <v>54</v>
      </c>
      <c r="R1483" s="4" t="s">
        <v>51</v>
      </c>
      <c r="T1483" s="7">
        <v>394</v>
      </c>
      <c r="U1483" s="8">
        <v>0.25</v>
      </c>
      <c r="V1483" s="6">
        <v>27.414000000000001</v>
      </c>
      <c r="W1483" s="7">
        <f>IF(R1483="","",(T1483*(1-U1483)*(1+AE1483))+V1483)</f>
        <v>411.56400000000002</v>
      </c>
      <c r="Z1483" s="9" t="str">
        <f>IF(S1483="","",(X1483*(1-Y1483)*(1+AE1483)))</f>
        <v/>
      </c>
      <c r="AA1483" s="64">
        <f>IF(Eingabe!G1483="x",libCalc!A1483,IF(Eingabe!H1483="x",libCalc!B1483,IF(Eingabe!I1483="x",libCalc!C1483,"")))</f>
        <v>0.089999999999999997</v>
      </c>
      <c r="AB1483" s="5">
        <f>IF(AA1483="","",AA1483*M1483)</f>
        <v>0.2853</v>
      </c>
      <c r="AC1483" s="10">
        <f>IF(AA1483="","",N1483*1000/(AA1483*1000000))</f>
        <v>11.766666666666667</v>
      </c>
      <c r="AD1483" s="11">
        <f>IF(AB1483="","",MAX(Z1483,W1483)/AB1483)</f>
        <v>1442.5657202944269</v>
      </c>
      <c r="AE1483" s="8">
        <f ca="1">IF(N1483="","",IF(LOOKUP(YEAR(C1483),Teuerung!$A$4:$A$29,Teuerung!$D$4:$D$29)="",0,LOOKUP(YEAR(C1483),Teuerung!$A$4:$A$29,Teuerung!$D$4:$D$29)))</f>
        <v>0.29999999999999999</v>
      </c>
      <c r="AF1483" s="7">
        <f t="shared" ca="1" si="29"/>
        <v>823.12800000000004</v>
      </c>
      <c r="AG1483" s="2"/>
      <c r="AH1483" s="1"/>
      <c r="AI1483" s="1"/>
    </row>
    <row r="1484">
      <c r="A1484" s="2"/>
      <c r="B1484" s="2"/>
      <c r="C1484" s="3">
        <v>42146</v>
      </c>
      <c r="D1484" s="1"/>
      <c r="E1484" s="4" t="s">
        <v>51</v>
      </c>
      <c r="H1484" s="4" t="s">
        <v>51</v>
      </c>
      <c r="K1484" s="6">
        <v>0.20000000000000001</v>
      </c>
      <c r="L1484" s="6">
        <v>0.40000000000000002</v>
      </c>
      <c r="M1484" s="6">
        <v>2.7999999999999998</v>
      </c>
      <c r="N1484" s="7">
        <v>1787</v>
      </c>
      <c r="P1484" s="1">
        <v>1</v>
      </c>
      <c r="Q1484" s="2" t="s">
        <v>54</v>
      </c>
      <c r="R1484" s="4" t="s">
        <v>51</v>
      </c>
      <c r="T1484" s="7">
        <v>421</v>
      </c>
      <c r="U1484" s="8">
        <v>0.25</v>
      </c>
      <c r="V1484" s="6">
        <v>27.414000000000001</v>
      </c>
      <c r="W1484" s="7">
        <f>IF(R1484="","",(T1484*(1-U1484)*(1+AE1484))+V1484)</f>
        <v>437.88900000000001</v>
      </c>
      <c r="Z1484" s="9" t="str">
        <f>IF(S1484="","",(X1484*(1-Y1484)*(1+AE1484)))</f>
        <v/>
      </c>
      <c r="AA1484" s="64">
        <f>IF(Eingabe!G1484="x",libCalc!A1484,IF(Eingabe!H1484="x",libCalc!B1484,IF(Eingabe!I1484="x",libCalc!C1484,"")))</f>
        <v>0.080000000000000016</v>
      </c>
      <c r="AB1484" s="5">
        <f>IF(AA1484="","",AA1484*M1484)</f>
        <v>0.22400000000000003</v>
      </c>
      <c r="AC1484" s="10">
        <f>IF(AA1484="","",N1484*1000/(AA1484*1000000))</f>
        <v>22.337499999999995</v>
      </c>
      <c r="AD1484" s="11">
        <f>IF(AB1484="","",MAX(Z1484,W1484)/AB1484)</f>
        <v>1954.8616071428569</v>
      </c>
      <c r="AE1484" s="8">
        <f ca="1">IF(N1484="","",IF(LOOKUP(YEAR(C1484),Teuerung!$A$4:$A$29,Teuerung!$D$4:$D$29)="",0,LOOKUP(YEAR(C1484),Teuerung!$A$4:$A$29,Teuerung!$D$4:$D$29)))</f>
        <v>0.29999999999999999</v>
      </c>
      <c r="AF1484" s="7">
        <f t="shared" ca="1" si="29"/>
        <v>437.88900000000001</v>
      </c>
      <c r="AG1484" s="2"/>
      <c r="AH1484" s="1"/>
      <c r="AI1484" s="1"/>
    </row>
    <row r="1485">
      <c r="A1485" s="2"/>
      <c r="B1485" s="2"/>
      <c r="C1485" s="3">
        <v>42146</v>
      </c>
      <c r="D1485" s="1"/>
      <c r="E1485" s="4" t="s">
        <v>51</v>
      </c>
      <c r="H1485" s="4" t="s">
        <v>51</v>
      </c>
      <c r="K1485" s="6">
        <v>0.20000000000000001</v>
      </c>
      <c r="L1485" s="6">
        <v>0.40000000000000002</v>
      </c>
      <c r="M1485" s="6">
        <v>2.5</v>
      </c>
      <c r="N1485" s="7">
        <v>2190</v>
      </c>
      <c r="P1485" s="1">
        <v>1</v>
      </c>
      <c r="Q1485" s="2" t="s">
        <v>54</v>
      </c>
      <c r="R1485" s="4" t="s">
        <v>51</v>
      </c>
      <c r="T1485" s="7">
        <v>407</v>
      </c>
      <c r="U1485" s="8">
        <v>0.25</v>
      </c>
      <c r="V1485" s="6">
        <v>27.414000000000001</v>
      </c>
      <c r="W1485" s="7">
        <f>IF(R1485="","",(T1485*(1-U1485)*(1+AE1485))+V1485)</f>
        <v>424.23899999999998</v>
      </c>
      <c r="Z1485" s="9" t="str">
        <f>IF(S1485="","",(X1485*(1-Y1485)*(1+AE1485)))</f>
        <v/>
      </c>
      <c r="AA1485" s="64">
        <f>IF(Eingabe!G1485="x",libCalc!A1485,IF(Eingabe!H1485="x",libCalc!B1485,IF(Eingabe!I1485="x",libCalc!C1485,"")))</f>
        <v>0.080000000000000016</v>
      </c>
      <c r="AB1485" s="5">
        <f>IF(AA1485="","",AA1485*M1485)</f>
        <v>0.20000000000000004</v>
      </c>
      <c r="AC1485" s="10">
        <f>IF(AA1485="","",N1485*1000/(AA1485*1000000))</f>
        <v>27.374999999999996</v>
      </c>
      <c r="AD1485" s="11">
        <f>IF(AB1485="","",MAX(Z1485,W1485)/AB1485)</f>
        <v>2121.1949999999993</v>
      </c>
      <c r="AE1485" s="8">
        <f ca="1">IF(N1485="","",IF(LOOKUP(YEAR(C1485),Teuerung!$A$4:$A$29,Teuerung!$D$4:$D$29)="",0,LOOKUP(YEAR(C1485),Teuerung!$A$4:$A$29,Teuerung!$D$4:$D$29)))</f>
        <v>0.29999999999999999</v>
      </c>
      <c r="AF1485" s="7">
        <f t="shared" ca="1" si="29"/>
        <v>424.23899999999998</v>
      </c>
      <c r="AG1485" s="2"/>
      <c r="AH1485" s="1"/>
      <c r="AI1485" s="1"/>
    </row>
    <row r="1486">
      <c r="A1486" s="2"/>
      <c r="B1486" s="2"/>
      <c r="C1486" s="3">
        <v>42146</v>
      </c>
      <c r="D1486" s="1"/>
      <c r="E1486" s="4" t="s">
        <v>51</v>
      </c>
      <c r="H1486" s="4" t="s">
        <v>51</v>
      </c>
      <c r="K1486" s="6">
        <v>0.29999999999999999</v>
      </c>
      <c r="L1486" s="6">
        <v>0.29999999999999999</v>
      </c>
      <c r="M1486" s="6">
        <v>3.1699999999999999</v>
      </c>
      <c r="N1486" s="7">
        <v>1197</v>
      </c>
      <c r="P1486" s="1">
        <v>2</v>
      </c>
      <c r="Q1486" s="2" t="s">
        <v>54</v>
      </c>
      <c r="R1486" s="4" t="s">
        <v>51</v>
      </c>
      <c r="T1486" s="7">
        <v>394</v>
      </c>
      <c r="U1486" s="8">
        <v>0.25</v>
      </c>
      <c r="V1486" s="6">
        <v>27.414000000000001</v>
      </c>
      <c r="W1486" s="7">
        <f>IF(R1486="","",(T1486*(1-U1486)*(1+AE1486))+V1486)</f>
        <v>411.56400000000002</v>
      </c>
      <c r="Z1486" s="9" t="str">
        <f>IF(S1486="","",(X1486*(1-Y1486)*(1+AE1486)))</f>
        <v/>
      </c>
      <c r="AA1486" s="64">
        <f>IF(Eingabe!G1486="x",libCalc!A1486,IF(Eingabe!H1486="x",libCalc!B1486,IF(Eingabe!I1486="x",libCalc!C1486,"")))</f>
        <v>0.089999999999999997</v>
      </c>
      <c r="AB1486" s="5">
        <f>IF(AA1486="","",AA1486*M1486)</f>
        <v>0.2853</v>
      </c>
      <c r="AC1486" s="10">
        <f>IF(AA1486="","",N1486*1000/(AA1486*1000000))</f>
        <v>13.300000000000001</v>
      </c>
      <c r="AD1486" s="11">
        <f>IF(AB1486="","",MAX(Z1486,W1486)/AB1486)</f>
        <v>1442.5657202944269</v>
      </c>
      <c r="AE1486" s="8">
        <f ca="1">IF(N1486="","",IF(LOOKUP(YEAR(C1486),Teuerung!$A$4:$A$29,Teuerung!$D$4:$D$29)="",0,LOOKUP(YEAR(C1486),Teuerung!$A$4:$A$29,Teuerung!$D$4:$D$29)))</f>
        <v>0.29999999999999999</v>
      </c>
      <c r="AF1486" s="7">
        <f t="shared" ca="1" si="29"/>
        <v>823.12800000000004</v>
      </c>
      <c r="AG1486" s="2"/>
      <c r="AH1486" s="1"/>
      <c r="AI1486" s="1"/>
    </row>
    <row r="1487">
      <c r="A1487" s="2"/>
      <c r="B1487" s="2"/>
      <c r="C1487" s="3">
        <v>42146</v>
      </c>
      <c r="D1487" s="1"/>
      <c r="E1487" s="4" t="s">
        <v>51</v>
      </c>
      <c r="H1487" s="4" t="s">
        <v>51</v>
      </c>
      <c r="K1487" s="6">
        <v>0.20000000000000001</v>
      </c>
      <c r="L1487" s="6">
        <v>0.40000000000000002</v>
      </c>
      <c r="M1487" s="6">
        <v>2.7999999999999998</v>
      </c>
      <c r="N1487" s="7">
        <v>2033</v>
      </c>
      <c r="P1487" s="1">
        <v>2</v>
      </c>
      <c r="Q1487" s="2" t="s">
        <v>54</v>
      </c>
      <c r="R1487" s="4" t="s">
        <v>51</v>
      </c>
      <c r="T1487" s="7">
        <v>421</v>
      </c>
      <c r="U1487" s="8">
        <v>0.25</v>
      </c>
      <c r="V1487" s="6">
        <v>27.414000000000001</v>
      </c>
      <c r="W1487" s="7">
        <f>IF(R1487="","",(T1487*(1-U1487)*(1+AE1487))+V1487)</f>
        <v>437.88900000000001</v>
      </c>
      <c r="Z1487" s="9" t="str">
        <f>IF(S1487="","",(X1487*(1-Y1487)*(1+AE1487)))</f>
        <v/>
      </c>
      <c r="AA1487" s="64">
        <f>IF(Eingabe!G1487="x",libCalc!A1487,IF(Eingabe!H1487="x",libCalc!B1487,IF(Eingabe!I1487="x",libCalc!C1487,"")))</f>
        <v>0.080000000000000016</v>
      </c>
      <c r="AB1487" s="5">
        <f>IF(AA1487="","",AA1487*M1487)</f>
        <v>0.22400000000000003</v>
      </c>
      <c r="AC1487" s="10">
        <f>IF(AA1487="","",N1487*1000/(AA1487*1000000))</f>
        <v>25.412499999999994</v>
      </c>
      <c r="AD1487" s="11">
        <f>IF(AB1487="","",MAX(Z1487,W1487)/AB1487)</f>
        <v>1954.8616071428569</v>
      </c>
      <c r="AE1487" s="8">
        <f ca="1">IF(N1487="","",IF(LOOKUP(YEAR(C1487),Teuerung!$A$4:$A$29,Teuerung!$D$4:$D$29)="",0,LOOKUP(YEAR(C1487),Teuerung!$A$4:$A$29,Teuerung!$D$4:$D$29)))</f>
        <v>0.29999999999999999</v>
      </c>
      <c r="AF1487" s="7">
        <f t="shared" ca="1" si="29"/>
        <v>875.77800000000002</v>
      </c>
      <c r="AG1487" s="2"/>
      <c r="AH1487" s="1"/>
      <c r="AI1487" s="1"/>
    </row>
    <row r="1488">
      <c r="A1488" s="2"/>
      <c r="B1488" s="2"/>
      <c r="C1488" s="3">
        <v>42146</v>
      </c>
      <c r="D1488" s="1"/>
      <c r="E1488" s="4" t="s">
        <v>51</v>
      </c>
      <c r="H1488" s="4" t="s">
        <v>51</v>
      </c>
      <c r="K1488" s="6">
        <v>0.20000000000000001</v>
      </c>
      <c r="L1488" s="6">
        <v>0.40000000000000002</v>
      </c>
      <c r="M1488" s="6">
        <v>2.5</v>
      </c>
      <c r="N1488" s="7">
        <v>2496</v>
      </c>
      <c r="P1488" s="1">
        <v>2</v>
      </c>
      <c r="Q1488" s="2" t="s">
        <v>54</v>
      </c>
      <c r="R1488" s="4" t="s">
        <v>51</v>
      </c>
      <c r="T1488" s="7">
        <v>506</v>
      </c>
      <c r="U1488" s="8">
        <v>0.25</v>
      </c>
      <c r="V1488" s="6">
        <v>27.414000000000001</v>
      </c>
      <c r="W1488" s="7">
        <f>IF(R1488="","",(T1488*(1-U1488)*(1+AE1488))+V1488)</f>
        <v>520.76400000000001</v>
      </c>
      <c r="Z1488" s="9" t="str">
        <f>IF(S1488="","",(X1488*(1-Y1488)*(1+AE1488)))</f>
        <v/>
      </c>
      <c r="AA1488" s="64">
        <f>IF(Eingabe!G1488="x",libCalc!A1488,IF(Eingabe!H1488="x",libCalc!B1488,IF(Eingabe!I1488="x",libCalc!C1488,"")))</f>
        <v>0.080000000000000016</v>
      </c>
      <c r="AB1488" s="5">
        <f>IF(AA1488="","",AA1488*M1488)</f>
        <v>0.20000000000000004</v>
      </c>
      <c r="AC1488" s="10">
        <f>IF(AA1488="","",N1488*1000/(AA1488*1000000))</f>
        <v>31.199999999999996</v>
      </c>
      <c r="AD1488" s="11">
        <f>IF(AB1488="","",MAX(Z1488,W1488)/AB1488)</f>
        <v>2603.8199999999997</v>
      </c>
      <c r="AE1488" s="8">
        <f ca="1">IF(N1488="","",IF(LOOKUP(YEAR(C1488),Teuerung!$A$4:$A$29,Teuerung!$D$4:$D$29)="",0,LOOKUP(YEAR(C1488),Teuerung!$A$4:$A$29,Teuerung!$D$4:$D$29)))</f>
        <v>0.29999999999999999</v>
      </c>
      <c r="AF1488" s="7">
        <f t="shared" ca="1" si="29"/>
        <v>1041.528</v>
      </c>
      <c r="AG1488" s="2"/>
      <c r="AH1488" s="1"/>
      <c r="AI1488" s="1"/>
    </row>
    <row r="1489">
      <c r="A1489" s="2"/>
      <c r="B1489" s="2"/>
      <c r="C1489" s="3">
        <v>42146</v>
      </c>
      <c r="D1489" s="1"/>
      <c r="E1489" s="4" t="s">
        <v>51</v>
      </c>
      <c r="H1489" s="4" t="s">
        <v>51</v>
      </c>
      <c r="K1489" s="6">
        <v>0.29999999999999999</v>
      </c>
      <c r="L1489" s="6">
        <v>0.29999999999999999</v>
      </c>
      <c r="M1489" s="6">
        <v>3.1699999999999999</v>
      </c>
      <c r="N1489" s="7">
        <v>1625</v>
      </c>
      <c r="P1489" s="1">
        <v>1</v>
      </c>
      <c r="Q1489" s="2" t="s">
        <v>54</v>
      </c>
      <c r="R1489" s="4" t="s">
        <v>51</v>
      </c>
      <c r="T1489" s="7">
        <v>394</v>
      </c>
      <c r="U1489" s="8">
        <v>0.25</v>
      </c>
      <c r="V1489" s="6">
        <v>27.414000000000001</v>
      </c>
      <c r="W1489" s="7">
        <f>IF(R1489="","",(T1489*(1-U1489)*(1+AE1489))+V1489)</f>
        <v>411.56400000000002</v>
      </c>
      <c r="Z1489" s="9" t="str">
        <f>IF(S1489="","",(X1489*(1-Y1489)*(1+AE1489)))</f>
        <v/>
      </c>
      <c r="AA1489" s="64">
        <f>IF(Eingabe!G1489="x",libCalc!A1489,IF(Eingabe!H1489="x",libCalc!B1489,IF(Eingabe!I1489="x",libCalc!C1489,"")))</f>
        <v>0.089999999999999997</v>
      </c>
      <c r="AB1489" s="5">
        <f>IF(AA1489="","",AA1489*M1489)</f>
        <v>0.2853</v>
      </c>
      <c r="AC1489" s="10">
        <f>IF(AA1489="","",N1489*1000/(AA1489*1000000))</f>
        <v>18.055555555555557</v>
      </c>
      <c r="AD1489" s="11">
        <f>IF(AB1489="","",MAX(Z1489,W1489)/AB1489)</f>
        <v>1442.5657202944269</v>
      </c>
      <c r="AE1489" s="8">
        <f ca="1">IF(N1489="","",IF(LOOKUP(YEAR(C1489),Teuerung!$A$4:$A$29,Teuerung!$D$4:$D$29)="",0,LOOKUP(YEAR(C1489),Teuerung!$A$4:$A$29,Teuerung!$D$4:$D$29)))</f>
        <v>0.29999999999999999</v>
      </c>
      <c r="AF1489" s="7">
        <f t="shared" ca="1" si="29"/>
        <v>411.56400000000002</v>
      </c>
      <c r="AG1489" s="2"/>
      <c r="AH1489" s="1"/>
      <c r="AI1489" s="1"/>
    </row>
    <row r="1490">
      <c r="A1490" s="2"/>
      <c r="B1490" s="2"/>
      <c r="C1490" s="3">
        <v>42146</v>
      </c>
      <c r="D1490" s="1"/>
      <c r="E1490" s="4" t="s">
        <v>51</v>
      </c>
      <c r="H1490" s="4" t="s">
        <v>51</v>
      </c>
      <c r="K1490" s="6">
        <v>0.20000000000000001</v>
      </c>
      <c r="L1490" s="6">
        <v>0.40000000000000002</v>
      </c>
      <c r="M1490" s="6">
        <v>2.5</v>
      </c>
      <c r="N1490" s="7">
        <v>3947</v>
      </c>
      <c r="P1490" s="1">
        <v>1</v>
      </c>
      <c r="Q1490" s="2" t="s">
        <v>54</v>
      </c>
      <c r="R1490" s="4" t="s">
        <v>51</v>
      </c>
      <c r="T1490" s="7">
        <v>730</v>
      </c>
      <c r="U1490" s="8">
        <v>0.25</v>
      </c>
      <c r="V1490" s="6">
        <v>27.414000000000001</v>
      </c>
      <c r="W1490" s="7">
        <f>IF(R1490="","",(T1490*(1-U1490)*(1+AE1490))+V1490)</f>
        <v>739.16399999999999</v>
      </c>
      <c r="Z1490" s="9" t="str">
        <f>IF(S1490="","",(X1490*(1-Y1490)*(1+AE1490)))</f>
        <v/>
      </c>
      <c r="AA1490" s="64">
        <f>IF(Eingabe!G1490="x",libCalc!A1490,IF(Eingabe!H1490="x",libCalc!B1490,IF(Eingabe!I1490="x",libCalc!C1490,"")))</f>
        <v>0.080000000000000016</v>
      </c>
      <c r="AB1490" s="5">
        <f>IF(AA1490="","",AA1490*M1490)</f>
        <v>0.20000000000000004</v>
      </c>
      <c r="AC1490" s="10">
        <f>IF(AA1490="","",N1490*1000/(AA1490*1000000))</f>
        <v>49.337499999999991</v>
      </c>
      <c r="AD1490" s="11">
        <f>IF(AB1490="","",MAX(Z1490,W1490)/AB1490)</f>
        <v>3695.8199999999993</v>
      </c>
      <c r="AE1490" s="8">
        <f ca="1">IF(N1490="","",IF(LOOKUP(YEAR(C1490),Teuerung!$A$4:$A$29,Teuerung!$D$4:$D$29)="",0,LOOKUP(YEAR(C1490),Teuerung!$A$4:$A$29,Teuerung!$D$4:$D$29)))</f>
        <v>0.29999999999999999</v>
      </c>
      <c r="AF1490" s="7">
        <f t="shared" ca="1" si="29"/>
        <v>739.16399999999999</v>
      </c>
      <c r="AG1490" s="2"/>
      <c r="AH1490" s="1"/>
      <c r="AI1490" s="1"/>
    </row>
    <row r="1491">
      <c r="A1491" s="2"/>
      <c r="B1491" s="2"/>
      <c r="C1491" s="3">
        <v>42146</v>
      </c>
      <c r="D1491" s="1"/>
      <c r="E1491" s="4" t="s">
        <v>51</v>
      </c>
      <c r="H1491" s="4" t="s">
        <v>51</v>
      </c>
      <c r="K1491" s="6">
        <v>0.25</v>
      </c>
      <c r="L1491" s="6">
        <v>0.32000000000000001</v>
      </c>
      <c r="M1491" s="6">
        <v>3.1699999999999999</v>
      </c>
      <c r="N1491" s="7">
        <v>619</v>
      </c>
      <c r="P1491" s="1">
        <v>1</v>
      </c>
      <c r="Q1491" s="2" t="s">
        <v>54</v>
      </c>
      <c r="R1491" s="4" t="s">
        <v>51</v>
      </c>
      <c r="T1491" s="7">
        <v>448</v>
      </c>
      <c r="U1491" s="8">
        <v>0.25</v>
      </c>
      <c r="V1491" s="6">
        <v>27.414000000000001</v>
      </c>
      <c r="W1491" s="7">
        <f>IF(R1491="","",(T1491*(1-U1491)*(1+AE1491))+V1491)</f>
        <v>464.214</v>
      </c>
      <c r="Z1491" s="9" t="str">
        <f>IF(S1491="","",(X1491*(1-Y1491)*(1+AE1491)))</f>
        <v/>
      </c>
      <c r="AA1491" s="64">
        <f>IF(Eingabe!G1491="x",libCalc!A1491,IF(Eingabe!H1491="x",libCalc!B1491,IF(Eingabe!I1491="x",libCalc!C1491,"")))</f>
        <v>0.080000000000000002</v>
      </c>
      <c r="AB1491" s="5">
        <f>IF(AA1491="","",AA1491*M1491)</f>
        <v>0.25359999999999999</v>
      </c>
      <c r="AC1491" s="10">
        <f>IF(AA1491="","",N1491*1000/(AA1491*1000000))</f>
        <v>7.7374999999999998</v>
      </c>
      <c r="AD1491" s="11">
        <f>IF(AB1491="","",MAX(Z1491,W1491)/AB1491)</f>
        <v>1830.4968454258676</v>
      </c>
      <c r="AE1491" s="8">
        <f ca="1">IF(N1491="","",IF(LOOKUP(YEAR(C1491),Teuerung!$A$4:$A$29,Teuerung!$D$4:$D$29)="",0,LOOKUP(YEAR(C1491),Teuerung!$A$4:$A$29,Teuerung!$D$4:$D$29)))</f>
        <v>0.29999999999999999</v>
      </c>
      <c r="AF1491" s="7">
        <f t="shared" ref="AF1491:AF1554" ca="1" si="30">IF(P1491="","",P1491*MAX(W1491,Z1491))</f>
        <v>464.214</v>
      </c>
      <c r="AG1491" s="2"/>
      <c r="AH1491" s="1"/>
      <c r="AI1491" s="1"/>
    </row>
    <row r="1492">
      <c r="A1492" s="2"/>
      <c r="B1492" s="2"/>
      <c r="C1492" s="3">
        <v>42146</v>
      </c>
      <c r="D1492" s="1"/>
      <c r="E1492" s="4" t="s">
        <v>51</v>
      </c>
      <c r="H1492" s="4" t="s">
        <v>51</v>
      </c>
      <c r="K1492" s="6">
        <v>0.25</v>
      </c>
      <c r="L1492" s="6">
        <v>0.32000000000000001</v>
      </c>
      <c r="M1492" s="6">
        <v>2.7999999999999998</v>
      </c>
      <c r="N1492" s="7">
        <v>1223</v>
      </c>
      <c r="P1492" s="1">
        <v>1</v>
      </c>
      <c r="Q1492" s="2" t="s">
        <v>54</v>
      </c>
      <c r="R1492" s="4" t="s">
        <v>51</v>
      </c>
      <c r="T1492" s="7">
        <v>419</v>
      </c>
      <c r="U1492" s="8">
        <v>0.25</v>
      </c>
      <c r="V1492" s="6">
        <v>27.414000000000001</v>
      </c>
      <c r="W1492" s="7">
        <f>IF(R1492="","",(T1492*(1-U1492)*(1+AE1492))+V1492)</f>
        <v>435.93900000000002</v>
      </c>
      <c r="Z1492" s="9" t="str">
        <f>IF(S1492="","",(X1492*(1-Y1492)*(1+AE1492)))</f>
        <v/>
      </c>
      <c r="AA1492" s="64">
        <f>IF(Eingabe!G1492="x",libCalc!A1492,IF(Eingabe!H1492="x",libCalc!B1492,IF(Eingabe!I1492="x",libCalc!C1492,"")))</f>
        <v>0.080000000000000002</v>
      </c>
      <c r="AB1492" s="5">
        <f>IF(AA1492="","",AA1492*M1492)</f>
        <v>0.22399999999999998</v>
      </c>
      <c r="AC1492" s="10">
        <f>IF(AA1492="","",N1492*1000/(AA1492*1000000))</f>
        <v>15.2875</v>
      </c>
      <c r="AD1492" s="11">
        <f>IF(AB1492="","",MAX(Z1492,W1492)/AB1492)</f>
        <v>1946.1562500000002</v>
      </c>
      <c r="AE1492" s="8">
        <f ca="1">IF(N1492="","",IF(LOOKUP(YEAR(C1492),Teuerung!$A$4:$A$29,Teuerung!$D$4:$D$29)="",0,LOOKUP(YEAR(C1492),Teuerung!$A$4:$A$29,Teuerung!$D$4:$D$29)))</f>
        <v>0.29999999999999999</v>
      </c>
      <c r="AF1492" s="7">
        <f t="shared" ca="1" si="30"/>
        <v>435.93900000000002</v>
      </c>
      <c r="AG1492" s="2"/>
      <c r="AH1492" s="1"/>
      <c r="AI1492" s="1"/>
    </row>
    <row r="1493">
      <c r="A1493" s="2"/>
      <c r="B1493" s="2"/>
      <c r="C1493" s="3">
        <v>42146</v>
      </c>
      <c r="D1493" s="1"/>
      <c r="E1493" s="4" t="s">
        <v>51</v>
      </c>
      <c r="H1493" s="4" t="s">
        <v>51</v>
      </c>
      <c r="K1493" s="6">
        <v>0.25</v>
      </c>
      <c r="L1493" s="6">
        <v>0.32000000000000001</v>
      </c>
      <c r="M1493" s="6">
        <v>2.5</v>
      </c>
      <c r="N1493" s="7">
        <v>1596</v>
      </c>
      <c r="P1493" s="1">
        <v>1</v>
      </c>
      <c r="Q1493" s="2" t="s">
        <v>54</v>
      </c>
      <c r="R1493" s="4" t="s">
        <v>51</v>
      </c>
      <c r="T1493" s="7">
        <v>396</v>
      </c>
      <c r="U1493" s="8">
        <v>0.25</v>
      </c>
      <c r="V1493" s="6">
        <v>27.414000000000001</v>
      </c>
      <c r="W1493" s="7">
        <f>IF(R1493="","",(T1493*(1-U1493)*(1+AE1493))+V1493)</f>
        <v>413.51400000000001</v>
      </c>
      <c r="Z1493" s="9" t="str">
        <f>IF(S1493="","",(X1493*(1-Y1493)*(1+AE1493)))</f>
        <v/>
      </c>
      <c r="AA1493" s="64">
        <f>IF(Eingabe!G1493="x",libCalc!A1493,IF(Eingabe!H1493="x",libCalc!B1493,IF(Eingabe!I1493="x",libCalc!C1493,"")))</f>
        <v>0.080000000000000002</v>
      </c>
      <c r="AB1493" s="5">
        <f>IF(AA1493="","",AA1493*M1493)</f>
        <v>0.20000000000000001</v>
      </c>
      <c r="AC1493" s="10">
        <f>IF(AA1493="","",N1493*1000/(AA1493*1000000))</f>
        <v>19.949999999999999</v>
      </c>
      <c r="AD1493" s="11">
        <f>IF(AB1493="","",MAX(Z1493,W1493)/AB1493)</f>
        <v>2067.5699999999997</v>
      </c>
      <c r="AE1493" s="8">
        <f ca="1">IF(N1493="","",IF(LOOKUP(YEAR(C1493),Teuerung!$A$4:$A$29,Teuerung!$D$4:$D$29)="",0,LOOKUP(YEAR(C1493),Teuerung!$A$4:$A$29,Teuerung!$D$4:$D$29)))</f>
        <v>0.29999999999999999</v>
      </c>
      <c r="AF1493" s="7">
        <f t="shared" ca="1" si="30"/>
        <v>413.51400000000001</v>
      </c>
      <c r="AG1493" s="2"/>
      <c r="AH1493" s="1"/>
      <c r="AI1493" s="1"/>
    </row>
    <row r="1494">
      <c r="A1494" s="2"/>
      <c r="B1494" s="2"/>
      <c r="C1494" s="3">
        <v>42146</v>
      </c>
      <c r="D1494" s="1"/>
      <c r="E1494" s="4" t="s">
        <v>51</v>
      </c>
      <c r="H1494" s="4" t="s">
        <v>51</v>
      </c>
      <c r="K1494" s="6">
        <v>0.25</v>
      </c>
      <c r="L1494" s="6">
        <v>0.58999999999999997</v>
      </c>
      <c r="M1494" s="6">
        <v>3.1699999999999999</v>
      </c>
      <c r="N1494" s="7">
        <v>741</v>
      </c>
      <c r="P1494" s="1">
        <v>1</v>
      </c>
      <c r="Q1494" s="2" t="s">
        <v>54</v>
      </c>
      <c r="R1494" s="4" t="s">
        <v>51</v>
      </c>
      <c r="T1494" s="7">
        <v>564</v>
      </c>
      <c r="U1494" s="8">
        <v>0.25</v>
      </c>
      <c r="V1494" s="6">
        <v>27.414000000000001</v>
      </c>
      <c r="W1494" s="7">
        <f>IF(R1494="","",(T1494*(1-U1494)*(1+AE1494))+V1494)</f>
        <v>577.31399999999996</v>
      </c>
      <c r="Z1494" s="9" t="str">
        <f>IF(S1494="","",(X1494*(1-Y1494)*(1+AE1494)))</f>
        <v/>
      </c>
      <c r="AA1494" s="64">
        <f>IF(Eingabe!G1494="x",libCalc!A1494,IF(Eingabe!H1494="x",libCalc!B1494,IF(Eingabe!I1494="x",libCalc!C1494,"")))</f>
        <v>0.14749999999999999</v>
      </c>
      <c r="AB1494" s="5">
        <f>IF(AA1494="","",AA1494*M1494)</f>
        <v>0.46757499999999996</v>
      </c>
      <c r="AC1494" s="10">
        <f>IF(AA1494="","",N1494*1000/(AA1494*1000000))</f>
        <v>5.0237288135593223</v>
      </c>
      <c r="AD1494" s="11">
        <f>IF(AB1494="","",MAX(Z1494,W1494)/AB1494)</f>
        <v>1234.6981767630862</v>
      </c>
      <c r="AE1494" s="8">
        <f ca="1">IF(N1494="","",IF(LOOKUP(YEAR(C1494),Teuerung!$A$4:$A$29,Teuerung!$D$4:$D$29)="",0,LOOKUP(YEAR(C1494),Teuerung!$A$4:$A$29,Teuerung!$D$4:$D$29)))</f>
        <v>0.29999999999999999</v>
      </c>
      <c r="AF1494" s="7">
        <f t="shared" ca="1" si="30"/>
        <v>577.31399999999996</v>
      </c>
      <c r="AG1494" s="2"/>
      <c r="AH1494" s="1"/>
      <c r="AI1494" s="1"/>
    </row>
    <row r="1495">
      <c r="A1495" s="2"/>
      <c r="B1495" s="2"/>
      <c r="C1495" s="3">
        <v>42146</v>
      </c>
      <c r="D1495" s="1"/>
      <c r="E1495" s="4" t="s">
        <v>51</v>
      </c>
      <c r="H1495" s="4" t="s">
        <v>51</v>
      </c>
      <c r="K1495" s="6">
        <v>0.25</v>
      </c>
      <c r="L1495" s="6">
        <v>0.58999999999999997</v>
      </c>
      <c r="M1495" s="6">
        <v>2.7999999999999998</v>
      </c>
      <c r="N1495" s="7">
        <v>1426</v>
      </c>
      <c r="P1495" s="1">
        <v>1</v>
      </c>
      <c r="Q1495" s="2" t="s">
        <v>54</v>
      </c>
      <c r="R1495" s="4" t="s">
        <v>51</v>
      </c>
      <c r="T1495" s="7">
        <v>524</v>
      </c>
      <c r="U1495" s="8">
        <v>0.25</v>
      </c>
      <c r="V1495" s="6">
        <v>27.414000000000001</v>
      </c>
      <c r="W1495" s="7">
        <f>IF(R1495="","",(T1495*(1-U1495)*(1+AE1495))+V1495)</f>
        <v>538.31400000000008</v>
      </c>
      <c r="Z1495" s="9" t="str">
        <f>IF(S1495="","",(X1495*(1-Y1495)*(1+AE1495)))</f>
        <v/>
      </c>
      <c r="AA1495" s="64">
        <f>IF(Eingabe!G1495="x",libCalc!A1495,IF(Eingabe!H1495="x",libCalc!B1495,IF(Eingabe!I1495="x",libCalc!C1495,"")))</f>
        <v>0.14749999999999999</v>
      </c>
      <c r="AB1495" s="5">
        <f>IF(AA1495="","",AA1495*M1495)</f>
        <v>0.41299999999999998</v>
      </c>
      <c r="AC1495" s="10">
        <f>IF(AA1495="","",N1495*1000/(AA1495*1000000))</f>
        <v>9.667796610169491</v>
      </c>
      <c r="AD1495" s="11">
        <f>IF(AB1495="","",MAX(Z1495,W1495)/AB1495)</f>
        <v>1303.4237288135596</v>
      </c>
      <c r="AE1495" s="8">
        <f ca="1">IF(N1495="","",IF(LOOKUP(YEAR(C1495),Teuerung!$A$4:$A$29,Teuerung!$D$4:$D$29)="",0,LOOKUP(YEAR(C1495),Teuerung!$A$4:$A$29,Teuerung!$D$4:$D$29)))</f>
        <v>0.29999999999999999</v>
      </c>
      <c r="AF1495" s="7">
        <f t="shared" ca="1" si="30"/>
        <v>538.31400000000008</v>
      </c>
      <c r="AG1495" s="2"/>
      <c r="AH1495" s="1"/>
      <c r="AI1495" s="1"/>
    </row>
    <row r="1496">
      <c r="A1496" s="2"/>
      <c r="B1496" s="2"/>
      <c r="C1496" s="3">
        <v>42146</v>
      </c>
      <c r="D1496" s="1"/>
      <c r="E1496" s="4" t="s">
        <v>51</v>
      </c>
      <c r="H1496" s="4" t="s">
        <v>51</v>
      </c>
      <c r="K1496" s="6">
        <v>0.25</v>
      </c>
      <c r="L1496" s="6">
        <v>0.58999999999999997</v>
      </c>
      <c r="M1496" s="6">
        <v>2.5</v>
      </c>
      <c r="N1496" s="7">
        <v>1898</v>
      </c>
      <c r="P1496" s="1">
        <v>1</v>
      </c>
      <c r="Q1496" s="2" t="s">
        <v>54</v>
      </c>
      <c r="R1496" s="4" t="s">
        <v>51</v>
      </c>
      <c r="T1496" s="7">
        <v>492</v>
      </c>
      <c r="U1496" s="8">
        <v>0.25</v>
      </c>
      <c r="V1496" s="6">
        <v>27.414000000000001</v>
      </c>
      <c r="W1496" s="7">
        <f>IF(R1496="","",(T1496*(1-U1496)*(1+AE1496))+V1496)</f>
        <v>507.11399999999998</v>
      </c>
      <c r="Z1496" s="9" t="str">
        <f>IF(S1496="","",(X1496*(1-Y1496)*(1+AE1496)))</f>
        <v/>
      </c>
      <c r="AA1496" s="64">
        <f>IF(Eingabe!G1496="x",libCalc!A1496,IF(Eingabe!H1496="x",libCalc!B1496,IF(Eingabe!I1496="x",libCalc!C1496,"")))</f>
        <v>0.14749999999999999</v>
      </c>
      <c r="AB1496" s="5">
        <f>IF(AA1496="","",AA1496*M1496)</f>
        <v>0.36874999999999997</v>
      </c>
      <c r="AC1496" s="10">
        <f>IF(AA1496="","",N1496*1000/(AA1496*1000000))</f>
        <v>12.867796610169492</v>
      </c>
      <c r="AD1496" s="11">
        <f>IF(AB1496="","",MAX(Z1496,W1496)/AB1496)</f>
        <v>1375.224406779661</v>
      </c>
      <c r="AE1496" s="8">
        <f ca="1">IF(N1496="","",IF(LOOKUP(YEAR(C1496),Teuerung!$A$4:$A$29,Teuerung!$D$4:$D$29)="",0,LOOKUP(YEAR(C1496),Teuerung!$A$4:$A$29,Teuerung!$D$4:$D$29)))</f>
        <v>0.29999999999999999</v>
      </c>
      <c r="AF1496" s="7">
        <f t="shared" ca="1" si="30"/>
        <v>507.11399999999998</v>
      </c>
      <c r="AG1496" s="2"/>
      <c r="AH1496" s="1"/>
      <c r="AI1496" s="1"/>
    </row>
    <row r="1497">
      <c r="A1497" s="2"/>
      <c r="B1497" s="2"/>
      <c r="C1497" s="3">
        <v>42146</v>
      </c>
      <c r="D1497" s="1"/>
      <c r="E1497" s="4" t="s">
        <v>51</v>
      </c>
      <c r="H1497" s="4" t="s">
        <v>51</v>
      </c>
      <c r="K1497" s="6">
        <v>0.25</v>
      </c>
      <c r="L1497" s="6">
        <v>0.5</v>
      </c>
      <c r="M1497" s="6">
        <v>3.1699999999999999</v>
      </c>
      <c r="N1497" s="7">
        <v>546</v>
      </c>
      <c r="P1497" s="1">
        <v>1</v>
      </c>
      <c r="Q1497" s="2" t="s">
        <v>54</v>
      </c>
      <c r="R1497" s="4" t="s">
        <v>51</v>
      </c>
      <c r="T1497" s="7">
        <v>525</v>
      </c>
      <c r="U1497" s="8">
        <v>0.25</v>
      </c>
      <c r="V1497" s="6">
        <v>27.414000000000001</v>
      </c>
      <c r="W1497" s="7">
        <f>IF(R1497="","",(T1497*(1-U1497)*(1+AE1497))+V1497)</f>
        <v>539.28899999999999</v>
      </c>
      <c r="Z1497" s="9" t="str">
        <f>IF(S1497="","",(X1497*(1-Y1497)*(1+AE1497)))</f>
        <v/>
      </c>
      <c r="AA1497" s="64">
        <f>IF(Eingabe!G1497="x",libCalc!A1497,IF(Eingabe!H1497="x",libCalc!B1497,IF(Eingabe!I1497="x",libCalc!C1497,"")))</f>
        <v>0.125</v>
      </c>
      <c r="AB1497" s="5">
        <f>IF(AA1497="","",AA1497*M1497)</f>
        <v>0.39624999999999999</v>
      </c>
      <c r="AC1497" s="10">
        <f>IF(AA1497="","",N1497*1000/(AA1497*1000000))</f>
        <v>4.3680000000000003</v>
      </c>
      <c r="AD1497" s="11">
        <f>IF(AB1497="","",MAX(Z1497,W1497)/AB1497)</f>
        <v>1360.9817034700316</v>
      </c>
      <c r="AE1497" s="8">
        <f ca="1">IF(N1497="","",IF(LOOKUP(YEAR(C1497),Teuerung!$A$4:$A$29,Teuerung!$D$4:$D$29)="",0,LOOKUP(YEAR(C1497),Teuerung!$A$4:$A$29,Teuerung!$D$4:$D$29)))</f>
        <v>0.29999999999999999</v>
      </c>
      <c r="AF1497" s="7">
        <f t="shared" ca="1" si="30"/>
        <v>539.28899999999999</v>
      </c>
      <c r="AG1497" s="2"/>
      <c r="AH1497" s="1"/>
      <c r="AI1497" s="1"/>
    </row>
    <row r="1498">
      <c r="A1498" s="2"/>
      <c r="B1498" s="2"/>
      <c r="C1498" s="3">
        <v>42146</v>
      </c>
      <c r="D1498" s="1"/>
      <c r="E1498" s="4" t="s">
        <v>51</v>
      </c>
      <c r="H1498" s="4" t="s">
        <v>51</v>
      </c>
      <c r="K1498" s="6">
        <v>0.25</v>
      </c>
      <c r="L1498" s="6">
        <v>0.5</v>
      </c>
      <c r="M1498" s="6">
        <v>2.7999999999999998</v>
      </c>
      <c r="N1498" s="7">
        <v>1139</v>
      </c>
      <c r="P1498" s="1">
        <v>1</v>
      </c>
      <c r="Q1498" s="2" t="s">
        <v>54</v>
      </c>
      <c r="R1498" s="4" t="s">
        <v>51</v>
      </c>
      <c r="T1498" s="7">
        <v>496</v>
      </c>
      <c r="U1498" s="8">
        <v>0.25</v>
      </c>
      <c r="V1498" s="6">
        <v>27.414000000000001</v>
      </c>
      <c r="W1498" s="7">
        <f>IF(R1498="","",(T1498*(1-U1498)*(1+AE1498))+V1498)</f>
        <v>511.01400000000001</v>
      </c>
      <c r="Z1498" s="9" t="str">
        <f>IF(S1498="","",(X1498*(1-Y1498)*(1+AE1498)))</f>
        <v/>
      </c>
      <c r="AA1498" s="64">
        <f>IF(Eingabe!G1498="x",libCalc!A1498,IF(Eingabe!H1498="x",libCalc!B1498,IF(Eingabe!I1498="x",libCalc!C1498,"")))</f>
        <v>0.125</v>
      </c>
      <c r="AB1498" s="5">
        <f>IF(AA1498="","",AA1498*M1498)</f>
        <v>0.34999999999999998</v>
      </c>
      <c r="AC1498" s="10">
        <f>IF(AA1498="","",N1498*1000/(AA1498*1000000))</f>
        <v>9.1120000000000001</v>
      </c>
      <c r="AD1498" s="11">
        <f>IF(AB1498="","",MAX(Z1498,W1498)/AB1498)</f>
        <v>1460.0400000000002</v>
      </c>
      <c r="AE1498" s="8">
        <f ca="1">IF(N1498="","",IF(LOOKUP(YEAR(C1498),Teuerung!$A$4:$A$29,Teuerung!$D$4:$D$29)="",0,LOOKUP(YEAR(C1498),Teuerung!$A$4:$A$29,Teuerung!$D$4:$D$29)))</f>
        <v>0.29999999999999999</v>
      </c>
      <c r="AF1498" s="7">
        <f t="shared" ca="1" si="30"/>
        <v>511.01400000000001</v>
      </c>
      <c r="AG1498" s="2"/>
      <c r="AH1498" s="1"/>
      <c r="AI1498" s="1"/>
    </row>
    <row r="1499">
      <c r="A1499" s="2"/>
      <c r="B1499" s="2"/>
      <c r="C1499" s="3">
        <v>42146</v>
      </c>
      <c r="D1499" s="1"/>
      <c r="E1499" s="4" t="s">
        <v>51</v>
      </c>
      <c r="H1499" s="4" t="s">
        <v>51</v>
      </c>
      <c r="K1499" s="6">
        <v>0.25</v>
      </c>
      <c r="L1499" s="6">
        <v>0.5</v>
      </c>
      <c r="M1499" s="6">
        <v>2.5</v>
      </c>
      <c r="N1499" s="7">
        <v>1470</v>
      </c>
      <c r="P1499" s="1">
        <v>1</v>
      </c>
      <c r="Q1499" s="2" t="s">
        <v>54</v>
      </c>
      <c r="R1499" s="4" t="s">
        <v>51</v>
      </c>
      <c r="T1499" s="7">
        <v>459</v>
      </c>
      <c r="U1499" s="8">
        <v>0.25</v>
      </c>
      <c r="V1499" s="6">
        <v>27.414000000000001</v>
      </c>
      <c r="W1499" s="7">
        <f>IF(R1499="","",(T1499*(1-U1499)*(1+AE1499))+V1499)</f>
        <v>474.93900000000002</v>
      </c>
      <c r="Z1499" s="9" t="str">
        <f>IF(S1499="","",(X1499*(1-Y1499)*(1+AE1499)))</f>
        <v/>
      </c>
      <c r="AA1499" s="64">
        <f>IF(Eingabe!G1499="x",libCalc!A1499,IF(Eingabe!H1499="x",libCalc!B1499,IF(Eingabe!I1499="x",libCalc!C1499,"")))</f>
        <v>0.125</v>
      </c>
      <c r="AB1499" s="5">
        <f>IF(AA1499="","",AA1499*M1499)</f>
        <v>0.3125</v>
      </c>
      <c r="AC1499" s="10">
        <f>IF(AA1499="","",N1499*1000/(AA1499*1000000))</f>
        <v>11.76</v>
      </c>
      <c r="AD1499" s="11">
        <f>IF(AB1499="","",MAX(Z1499,W1499)/AB1499)</f>
        <v>1519.8048000000001</v>
      </c>
      <c r="AE1499" s="8">
        <f ca="1">IF(N1499="","",IF(LOOKUP(YEAR(C1499),Teuerung!$A$4:$A$29,Teuerung!$D$4:$D$29)="",0,LOOKUP(YEAR(C1499),Teuerung!$A$4:$A$29,Teuerung!$D$4:$D$29)))</f>
        <v>0.29999999999999999</v>
      </c>
      <c r="AF1499" s="7">
        <f t="shared" ca="1" si="30"/>
        <v>474.93900000000002</v>
      </c>
      <c r="AG1499" s="2"/>
      <c r="AH1499" s="1"/>
      <c r="AI1499" s="1"/>
    </row>
    <row r="1500">
      <c r="A1500" s="2"/>
      <c r="B1500" s="2"/>
      <c r="C1500" s="3">
        <v>42146</v>
      </c>
      <c r="D1500" s="1"/>
      <c r="E1500" s="4" t="s">
        <v>51</v>
      </c>
      <c r="H1500" s="4" t="s">
        <v>51</v>
      </c>
      <c r="K1500" s="6">
        <v>0.20000000000000001</v>
      </c>
      <c r="L1500" s="6">
        <v>0.40000000000000002</v>
      </c>
      <c r="M1500" s="6">
        <v>2.5</v>
      </c>
      <c r="N1500" s="7">
        <v>3843</v>
      </c>
      <c r="P1500" s="1">
        <v>1</v>
      </c>
      <c r="Q1500" s="2" t="s">
        <v>54</v>
      </c>
      <c r="R1500" s="4" t="s">
        <v>51</v>
      </c>
      <c r="T1500" s="7">
        <v>686</v>
      </c>
      <c r="U1500" s="8">
        <v>0.25</v>
      </c>
      <c r="V1500" s="6">
        <v>27.414000000000001</v>
      </c>
      <c r="W1500" s="7">
        <f>IF(R1500="","",(T1500*(1-U1500)*(1+AE1500))+V1500)</f>
        <v>696.26400000000001</v>
      </c>
      <c r="Z1500" s="9" t="str">
        <f>IF(S1500="","",(X1500*(1-Y1500)*(1+AE1500)))</f>
        <v/>
      </c>
      <c r="AA1500" s="64">
        <f>IF(Eingabe!G1500="x",libCalc!A1500,IF(Eingabe!H1500="x",libCalc!B1500,IF(Eingabe!I1500="x",libCalc!C1500,"")))</f>
        <v>0.080000000000000016</v>
      </c>
      <c r="AB1500" s="5">
        <f>IF(AA1500="","",AA1500*M1500)</f>
        <v>0.20000000000000004</v>
      </c>
      <c r="AC1500" s="10">
        <f>IF(AA1500="","",N1500*1000/(AA1500*1000000))</f>
        <v>48.037499999999994</v>
      </c>
      <c r="AD1500" s="11">
        <f>IF(AB1500="","",MAX(Z1500,W1500)/AB1500)</f>
        <v>3481.3199999999993</v>
      </c>
      <c r="AE1500" s="8">
        <f ca="1">IF(N1500="","",IF(LOOKUP(YEAR(C1500),Teuerung!$A$4:$A$29,Teuerung!$D$4:$D$29)="",0,LOOKUP(YEAR(C1500),Teuerung!$A$4:$A$29,Teuerung!$D$4:$D$29)))</f>
        <v>0.29999999999999999</v>
      </c>
      <c r="AF1500" s="7">
        <f t="shared" ca="1" si="30"/>
        <v>696.26400000000001</v>
      </c>
      <c r="AG1500" s="2"/>
      <c r="AH1500" s="1"/>
      <c r="AI1500" s="1"/>
    </row>
    <row r="1501">
      <c r="A1501" s="2"/>
      <c r="B1501" s="2"/>
      <c r="C1501" s="3">
        <v>42146</v>
      </c>
      <c r="D1501" s="1"/>
      <c r="E1501" s="4" t="s">
        <v>51</v>
      </c>
      <c r="H1501" s="4" t="s">
        <v>51</v>
      </c>
      <c r="K1501" s="6">
        <v>0.20000000000000001</v>
      </c>
      <c r="L1501" s="6">
        <v>0.40000000000000002</v>
      </c>
      <c r="M1501" s="6">
        <v>2.7999999999999998</v>
      </c>
      <c r="N1501" s="7">
        <v>2288</v>
      </c>
      <c r="P1501" s="1">
        <v>1</v>
      </c>
      <c r="Q1501" s="2" t="s">
        <v>54</v>
      </c>
      <c r="R1501" s="4" t="s">
        <v>51</v>
      </c>
      <c r="T1501" s="7">
        <v>515</v>
      </c>
      <c r="U1501" s="8">
        <v>0.25</v>
      </c>
      <c r="V1501" s="6">
        <v>27.414000000000001</v>
      </c>
      <c r="W1501" s="7">
        <f>IF(R1501="","",(T1501*(1-U1501)*(1+AE1501))+V1501)</f>
        <v>529.53899999999999</v>
      </c>
      <c r="Z1501" s="9" t="str">
        <f>IF(S1501="","",(X1501*(1-Y1501)*(1+AE1501)))</f>
        <v/>
      </c>
      <c r="AA1501" s="64">
        <f>IF(Eingabe!G1501="x",libCalc!A1501,IF(Eingabe!H1501="x",libCalc!B1501,IF(Eingabe!I1501="x",libCalc!C1501,"")))</f>
        <v>0.080000000000000016</v>
      </c>
      <c r="AB1501" s="5">
        <f>IF(AA1501="","",AA1501*M1501)</f>
        <v>0.22400000000000003</v>
      </c>
      <c r="AC1501" s="10">
        <f>IF(AA1501="","",N1501*1000/(AA1501*1000000))</f>
        <v>28.599999999999994</v>
      </c>
      <c r="AD1501" s="11">
        <f>IF(AB1501="","",MAX(Z1501,W1501)/AB1501)</f>
        <v>2364.0133928571427</v>
      </c>
      <c r="AE1501" s="8">
        <f ca="1">IF(N1501="","",IF(LOOKUP(YEAR(C1501),Teuerung!$A$4:$A$29,Teuerung!$D$4:$D$29)="",0,LOOKUP(YEAR(C1501),Teuerung!$A$4:$A$29,Teuerung!$D$4:$D$29)))</f>
        <v>0.29999999999999999</v>
      </c>
      <c r="AF1501" s="7">
        <f t="shared" ca="1" si="30"/>
        <v>529.53899999999999</v>
      </c>
      <c r="AG1501" s="2"/>
      <c r="AH1501" s="1"/>
      <c r="AI1501" s="1"/>
    </row>
    <row r="1502">
      <c r="A1502" s="2"/>
      <c r="B1502" s="2"/>
      <c r="C1502" s="3">
        <v>42146</v>
      </c>
      <c r="D1502" s="1"/>
      <c r="E1502" s="4" t="s">
        <v>51</v>
      </c>
      <c r="H1502" s="4" t="s">
        <v>51</v>
      </c>
      <c r="K1502" s="6">
        <v>0.20000000000000001</v>
      </c>
      <c r="L1502" s="6">
        <v>0.40000000000000002</v>
      </c>
      <c r="M1502" s="6">
        <v>2.5</v>
      </c>
      <c r="N1502" s="7">
        <v>2748</v>
      </c>
      <c r="P1502" s="1">
        <v>1</v>
      </c>
      <c r="Q1502" s="2" t="s">
        <v>54</v>
      </c>
      <c r="R1502" s="4" t="s">
        <v>51</v>
      </c>
      <c r="T1502" s="7">
        <v>528</v>
      </c>
      <c r="U1502" s="8">
        <v>0.25</v>
      </c>
      <c r="V1502" s="6">
        <v>27.414000000000001</v>
      </c>
      <c r="W1502" s="7">
        <f>IF(R1502="","",(T1502*(1-U1502)*(1+AE1502))+V1502)</f>
        <v>542.21400000000006</v>
      </c>
      <c r="Z1502" s="9" t="str">
        <f>IF(S1502="","",(X1502*(1-Y1502)*(1+AE1502)))</f>
        <v/>
      </c>
      <c r="AA1502" s="64">
        <f>IF(Eingabe!G1502="x",libCalc!A1502,IF(Eingabe!H1502="x",libCalc!B1502,IF(Eingabe!I1502="x",libCalc!C1502,"")))</f>
        <v>0.080000000000000016</v>
      </c>
      <c r="AB1502" s="5">
        <f>IF(AA1502="","",AA1502*M1502)</f>
        <v>0.20000000000000004</v>
      </c>
      <c r="AC1502" s="10">
        <f>IF(AA1502="","",N1502*1000/(AA1502*1000000))</f>
        <v>34.349999999999994</v>
      </c>
      <c r="AD1502" s="11">
        <f>IF(AB1502="","",MAX(Z1502,W1502)/AB1502)</f>
        <v>2711.0699999999997</v>
      </c>
      <c r="AE1502" s="8">
        <f ca="1">IF(N1502="","",IF(LOOKUP(YEAR(C1502),Teuerung!$A$4:$A$29,Teuerung!$D$4:$D$29)="",0,LOOKUP(YEAR(C1502),Teuerung!$A$4:$A$29,Teuerung!$D$4:$D$29)))</f>
        <v>0.29999999999999999</v>
      </c>
      <c r="AF1502" s="7">
        <f t="shared" ca="1" si="30"/>
        <v>542.21400000000006</v>
      </c>
      <c r="AG1502" s="2"/>
      <c r="AH1502" s="1"/>
      <c r="AI1502" s="1"/>
    </row>
    <row r="1503">
      <c r="A1503" s="2"/>
      <c r="B1503" s="2"/>
      <c r="C1503" s="3">
        <v>42146</v>
      </c>
      <c r="D1503" s="1"/>
      <c r="E1503" s="4" t="s">
        <v>51</v>
      </c>
      <c r="H1503" s="4" t="s">
        <v>51</v>
      </c>
      <c r="K1503" s="6">
        <v>0.20000000000000001</v>
      </c>
      <c r="L1503" s="6">
        <v>0.40000000000000002</v>
      </c>
      <c r="M1503" s="6">
        <v>2.7999999999999998</v>
      </c>
      <c r="N1503" s="7">
        <v>2063</v>
      </c>
      <c r="P1503" s="1">
        <v>1</v>
      </c>
      <c r="Q1503" s="2" t="s">
        <v>54</v>
      </c>
      <c r="R1503" s="4" t="s">
        <v>51</v>
      </c>
      <c r="T1503" s="7">
        <v>421</v>
      </c>
      <c r="U1503" s="8">
        <v>0.25</v>
      </c>
      <c r="V1503" s="6">
        <v>27.414000000000001</v>
      </c>
      <c r="W1503" s="7">
        <f>IF(R1503="","",(T1503*(1-U1503)*(1+AE1503))+V1503)</f>
        <v>437.88900000000001</v>
      </c>
      <c r="Z1503" s="9" t="str">
        <f>IF(S1503="","",(X1503*(1-Y1503)*(1+AE1503)))</f>
        <v/>
      </c>
      <c r="AA1503" s="64">
        <f>IF(Eingabe!G1503="x",libCalc!A1503,IF(Eingabe!H1503="x",libCalc!B1503,IF(Eingabe!I1503="x",libCalc!C1503,"")))</f>
        <v>0.080000000000000016</v>
      </c>
      <c r="AB1503" s="5">
        <f>IF(AA1503="","",AA1503*M1503)</f>
        <v>0.22400000000000003</v>
      </c>
      <c r="AC1503" s="10">
        <f>IF(AA1503="","",N1503*1000/(AA1503*1000000))</f>
        <v>25.787499999999994</v>
      </c>
      <c r="AD1503" s="11">
        <f>IF(AB1503="","",MAX(Z1503,W1503)/AB1503)</f>
        <v>1954.8616071428569</v>
      </c>
      <c r="AE1503" s="8">
        <f ca="1">IF(N1503="","",IF(LOOKUP(YEAR(C1503),Teuerung!$A$4:$A$29,Teuerung!$D$4:$D$29)="",0,LOOKUP(YEAR(C1503),Teuerung!$A$4:$A$29,Teuerung!$D$4:$D$29)))</f>
        <v>0.29999999999999999</v>
      </c>
      <c r="AF1503" s="7">
        <f t="shared" ca="1" si="30"/>
        <v>437.88900000000001</v>
      </c>
      <c r="AG1503" s="2"/>
      <c r="AH1503" s="1"/>
      <c r="AI1503" s="1"/>
    </row>
    <row r="1504">
      <c r="A1504" s="2"/>
      <c r="B1504" s="2"/>
      <c r="C1504" s="3">
        <v>42146</v>
      </c>
      <c r="D1504" s="1"/>
      <c r="E1504" s="4" t="s">
        <v>51</v>
      </c>
      <c r="H1504" s="4" t="s">
        <v>51</v>
      </c>
      <c r="K1504" s="6">
        <v>0.20000000000000001</v>
      </c>
      <c r="L1504" s="6">
        <v>0.40000000000000002</v>
      </c>
      <c r="M1504" s="6">
        <v>2.5</v>
      </c>
      <c r="N1504" s="7">
        <v>2437</v>
      </c>
      <c r="P1504" s="1">
        <v>1</v>
      </c>
      <c r="Q1504" s="2" t="s">
        <v>54</v>
      </c>
      <c r="R1504" s="4" t="s">
        <v>51</v>
      </c>
      <c r="T1504" s="7">
        <v>500</v>
      </c>
      <c r="U1504" s="8">
        <v>0.25</v>
      </c>
      <c r="V1504" s="6">
        <v>27.414000000000001</v>
      </c>
      <c r="W1504" s="7">
        <f>IF(R1504="","",(T1504*(1-U1504)*(1+AE1504))+V1504)</f>
        <v>514.91399999999999</v>
      </c>
      <c r="Z1504" s="9" t="str">
        <f>IF(S1504="","",(X1504*(1-Y1504)*(1+AE1504)))</f>
        <v/>
      </c>
      <c r="AA1504" s="64">
        <f>IF(Eingabe!G1504="x",libCalc!A1504,IF(Eingabe!H1504="x",libCalc!B1504,IF(Eingabe!I1504="x",libCalc!C1504,"")))</f>
        <v>0.080000000000000016</v>
      </c>
      <c r="AB1504" s="5">
        <f>IF(AA1504="","",AA1504*M1504)</f>
        <v>0.20000000000000004</v>
      </c>
      <c r="AC1504" s="10">
        <f>IF(AA1504="","",N1504*1000/(AA1504*1000000))</f>
        <v>30.462499999999995</v>
      </c>
      <c r="AD1504" s="11">
        <f>IF(AB1504="","",MAX(Z1504,W1504)/AB1504)</f>
        <v>2574.5699999999993</v>
      </c>
      <c r="AE1504" s="8">
        <f ca="1">IF(N1504="","",IF(LOOKUP(YEAR(C1504),Teuerung!$A$4:$A$29,Teuerung!$D$4:$D$29)="",0,LOOKUP(YEAR(C1504),Teuerung!$A$4:$A$29,Teuerung!$D$4:$D$29)))</f>
        <v>0.29999999999999999</v>
      </c>
      <c r="AF1504" s="7">
        <f t="shared" ca="1" si="30"/>
        <v>514.91399999999999</v>
      </c>
      <c r="AG1504" s="2"/>
      <c r="AH1504" s="1"/>
      <c r="AI1504" s="1"/>
    </row>
    <row r="1505">
      <c r="A1505" s="2"/>
      <c r="B1505" s="2"/>
      <c r="C1505" s="3">
        <v>42146</v>
      </c>
      <c r="D1505" s="1"/>
      <c r="E1505" s="4" t="s">
        <v>51</v>
      </c>
      <c r="H1505" s="4" t="s">
        <v>51</v>
      </c>
      <c r="K1505" s="6">
        <v>0.29999999999999999</v>
      </c>
      <c r="L1505" s="6">
        <v>0.29999999999999999</v>
      </c>
      <c r="M1505" s="6">
        <v>3.1699999999999999</v>
      </c>
      <c r="N1505" s="7">
        <v>1340</v>
      </c>
      <c r="P1505" s="1">
        <v>1</v>
      </c>
      <c r="Q1505" s="2" t="s">
        <v>54</v>
      </c>
      <c r="R1505" s="4" t="s">
        <v>51</v>
      </c>
      <c r="T1505" s="7">
        <v>394</v>
      </c>
      <c r="U1505" s="8">
        <v>0.25</v>
      </c>
      <c r="V1505" s="6">
        <v>27.414000000000001</v>
      </c>
      <c r="W1505" s="7">
        <f>IF(R1505="","",(T1505*(1-U1505)*(1+AE1505))+V1505)</f>
        <v>411.56400000000002</v>
      </c>
      <c r="Z1505" s="9" t="str">
        <f>IF(S1505="","",(X1505*(1-Y1505)*(1+AE1505)))</f>
        <v/>
      </c>
      <c r="AA1505" s="64">
        <f>IF(Eingabe!G1505="x",libCalc!A1505,IF(Eingabe!H1505="x",libCalc!B1505,IF(Eingabe!I1505="x",libCalc!C1505,"")))</f>
        <v>0.089999999999999997</v>
      </c>
      <c r="AB1505" s="5">
        <f>IF(AA1505="","",AA1505*M1505)</f>
        <v>0.2853</v>
      </c>
      <c r="AC1505" s="10">
        <f>IF(AA1505="","",N1505*1000/(AA1505*1000000))</f>
        <v>14.888888888888889</v>
      </c>
      <c r="AD1505" s="11">
        <f>IF(AB1505="","",MAX(Z1505,W1505)/AB1505)</f>
        <v>1442.5657202944269</v>
      </c>
      <c r="AE1505" s="8">
        <f ca="1">IF(N1505="","",IF(LOOKUP(YEAR(C1505),Teuerung!$A$4:$A$29,Teuerung!$D$4:$D$29)="",0,LOOKUP(YEAR(C1505),Teuerung!$A$4:$A$29,Teuerung!$D$4:$D$29)))</f>
        <v>0.29999999999999999</v>
      </c>
      <c r="AF1505" s="7">
        <f t="shared" ca="1" si="30"/>
        <v>411.56400000000002</v>
      </c>
      <c r="AG1505" s="2"/>
      <c r="AH1505" s="1"/>
      <c r="AI1505" s="1"/>
    </row>
    <row r="1506">
      <c r="A1506" s="2"/>
      <c r="B1506" s="2"/>
      <c r="C1506" s="3">
        <v>42146</v>
      </c>
      <c r="D1506" s="1"/>
      <c r="E1506" s="4" t="s">
        <v>51</v>
      </c>
      <c r="H1506" s="4" t="s">
        <v>51</v>
      </c>
      <c r="K1506" s="6">
        <v>0.20000000000000001</v>
      </c>
      <c r="L1506" s="6">
        <v>0.40000000000000002</v>
      </c>
      <c r="M1506" s="6">
        <v>2.7999999999999998</v>
      </c>
      <c r="N1506" s="7">
        <v>2111</v>
      </c>
      <c r="P1506" s="1">
        <v>1</v>
      </c>
      <c r="Q1506" s="2" t="s">
        <v>54</v>
      </c>
      <c r="R1506" s="4" t="s">
        <v>51</v>
      </c>
      <c r="T1506" s="7">
        <v>428</v>
      </c>
      <c r="U1506" s="8">
        <v>0.25</v>
      </c>
      <c r="V1506" s="6">
        <v>27.414000000000001</v>
      </c>
      <c r="W1506" s="7">
        <f>IF(R1506="","",(T1506*(1-U1506)*(1+AE1506))+V1506)</f>
        <v>444.714</v>
      </c>
      <c r="Z1506" s="9" t="str">
        <f>IF(S1506="","",(X1506*(1-Y1506)*(1+AE1506)))</f>
        <v/>
      </c>
      <c r="AA1506" s="64">
        <f>IF(Eingabe!G1506="x",libCalc!A1506,IF(Eingabe!H1506="x",libCalc!B1506,IF(Eingabe!I1506="x",libCalc!C1506,"")))</f>
        <v>0.080000000000000016</v>
      </c>
      <c r="AB1506" s="5">
        <f>IF(AA1506="","",AA1506*M1506)</f>
        <v>0.22400000000000003</v>
      </c>
      <c r="AC1506" s="10">
        <f>IF(AA1506="","",N1506*1000/(AA1506*1000000))</f>
        <v>26.387499999999996</v>
      </c>
      <c r="AD1506" s="11">
        <f>IF(AB1506="","",MAX(Z1506,W1506)/AB1506)</f>
        <v>1985.3303571428569</v>
      </c>
      <c r="AE1506" s="8">
        <f ca="1">IF(N1506="","",IF(LOOKUP(YEAR(C1506),Teuerung!$A$4:$A$29,Teuerung!$D$4:$D$29)="",0,LOOKUP(YEAR(C1506),Teuerung!$A$4:$A$29,Teuerung!$D$4:$D$29)))</f>
        <v>0.29999999999999999</v>
      </c>
      <c r="AF1506" s="7">
        <f t="shared" ca="1" si="30"/>
        <v>444.714</v>
      </c>
      <c r="AG1506" s="2"/>
      <c r="AH1506" s="1"/>
      <c r="AI1506" s="1"/>
    </row>
    <row r="1507">
      <c r="A1507" s="2"/>
      <c r="B1507" s="2"/>
      <c r="C1507" s="3">
        <v>42146</v>
      </c>
      <c r="D1507" s="1"/>
      <c r="E1507" s="4" t="s">
        <v>51</v>
      </c>
      <c r="H1507" s="4" t="s">
        <v>51</v>
      </c>
      <c r="K1507" s="6">
        <v>0.20000000000000001</v>
      </c>
      <c r="L1507" s="6">
        <v>0.40000000000000002</v>
      </c>
      <c r="M1507" s="6">
        <v>2.5</v>
      </c>
      <c r="N1507" s="7">
        <v>2538</v>
      </c>
      <c r="P1507" s="1">
        <v>1</v>
      </c>
      <c r="Q1507" s="2" t="s">
        <v>54</v>
      </c>
      <c r="R1507" s="4" t="s">
        <v>51</v>
      </c>
      <c r="T1507" s="7">
        <v>528</v>
      </c>
      <c r="U1507" s="8">
        <v>0.25</v>
      </c>
      <c r="V1507" s="6">
        <v>27.414000000000001</v>
      </c>
      <c r="W1507" s="7">
        <f>IF(R1507="","",(T1507*(1-U1507)*(1+AE1507))+V1507)</f>
        <v>542.21400000000006</v>
      </c>
      <c r="Z1507" s="9" t="str">
        <f>IF(S1507="","",(X1507*(1-Y1507)*(1+AE1507)))</f>
        <v/>
      </c>
      <c r="AA1507" s="64">
        <f>IF(Eingabe!G1507="x",libCalc!A1507,IF(Eingabe!H1507="x",libCalc!B1507,IF(Eingabe!I1507="x",libCalc!C1507,"")))</f>
        <v>0.080000000000000016</v>
      </c>
      <c r="AB1507" s="5">
        <f>IF(AA1507="","",AA1507*M1507)</f>
        <v>0.20000000000000004</v>
      </c>
      <c r="AC1507" s="10">
        <f>IF(AA1507="","",N1507*1000/(AA1507*1000000))</f>
        <v>31.724999999999994</v>
      </c>
      <c r="AD1507" s="11">
        <f>IF(AB1507="","",MAX(Z1507,W1507)/AB1507)</f>
        <v>2711.0699999999997</v>
      </c>
      <c r="AE1507" s="8">
        <f ca="1">IF(N1507="","",IF(LOOKUP(YEAR(C1507),Teuerung!$A$4:$A$29,Teuerung!$D$4:$D$29)="",0,LOOKUP(YEAR(C1507),Teuerung!$A$4:$A$29,Teuerung!$D$4:$D$29)))</f>
        <v>0.29999999999999999</v>
      </c>
      <c r="AF1507" s="7">
        <f t="shared" ca="1" si="30"/>
        <v>542.21400000000006</v>
      </c>
      <c r="AG1507" s="2"/>
      <c r="AH1507" s="1"/>
      <c r="AI1507" s="1"/>
    </row>
    <row r="1508">
      <c r="A1508" s="2"/>
      <c r="B1508" s="2"/>
      <c r="C1508" s="3">
        <v>42146</v>
      </c>
      <c r="D1508" s="1"/>
      <c r="E1508" s="4" t="s">
        <v>51</v>
      </c>
      <c r="H1508" s="4" t="s">
        <v>51</v>
      </c>
      <c r="K1508" s="6">
        <v>0.29999999999999999</v>
      </c>
      <c r="L1508" s="6">
        <v>0.29999999999999999</v>
      </c>
      <c r="M1508" s="6">
        <v>3.1699999999999999</v>
      </c>
      <c r="N1508" s="7">
        <v>970</v>
      </c>
      <c r="P1508" s="1">
        <v>1</v>
      </c>
      <c r="Q1508" s="2" t="s">
        <v>54</v>
      </c>
      <c r="R1508" s="4" t="s">
        <v>51</v>
      </c>
      <c r="T1508" s="7">
        <v>394</v>
      </c>
      <c r="U1508" s="8">
        <v>0.25</v>
      </c>
      <c r="V1508" s="6">
        <v>27.414000000000001</v>
      </c>
      <c r="W1508" s="7">
        <f>IF(R1508="","",(T1508*(1-U1508)*(1+AE1508))+V1508)</f>
        <v>411.56400000000002</v>
      </c>
      <c r="Z1508" s="9" t="str">
        <f>IF(S1508="","",(X1508*(1-Y1508)*(1+AE1508)))</f>
        <v/>
      </c>
      <c r="AA1508" s="64">
        <f>IF(Eingabe!G1508="x",libCalc!A1508,IF(Eingabe!H1508="x",libCalc!B1508,IF(Eingabe!I1508="x",libCalc!C1508,"")))</f>
        <v>0.089999999999999997</v>
      </c>
      <c r="AB1508" s="5">
        <f>IF(AA1508="","",AA1508*M1508)</f>
        <v>0.2853</v>
      </c>
      <c r="AC1508" s="10">
        <f>IF(AA1508="","",N1508*1000/(AA1508*1000000))</f>
        <v>10.777777777777779</v>
      </c>
      <c r="AD1508" s="11">
        <f>IF(AB1508="","",MAX(Z1508,W1508)/AB1508)</f>
        <v>1442.5657202944269</v>
      </c>
      <c r="AE1508" s="8">
        <f ca="1">IF(N1508="","",IF(LOOKUP(YEAR(C1508),Teuerung!$A$4:$A$29,Teuerung!$D$4:$D$29)="",0,LOOKUP(YEAR(C1508),Teuerung!$A$4:$A$29,Teuerung!$D$4:$D$29)))</f>
        <v>0.29999999999999999</v>
      </c>
      <c r="AF1508" s="7">
        <f t="shared" ca="1" si="30"/>
        <v>411.56400000000002</v>
      </c>
      <c r="AG1508" s="2"/>
      <c r="AH1508" s="1"/>
      <c r="AI1508" s="1"/>
    </row>
    <row r="1509">
      <c r="A1509" s="2"/>
      <c r="B1509" s="2"/>
      <c r="C1509" s="3">
        <v>42146</v>
      </c>
      <c r="D1509" s="1"/>
      <c r="E1509" s="4" t="s">
        <v>51</v>
      </c>
      <c r="H1509" s="4" t="s">
        <v>51</v>
      </c>
      <c r="K1509" s="6">
        <v>0.20000000000000001</v>
      </c>
      <c r="L1509" s="6">
        <v>0.40000000000000002</v>
      </c>
      <c r="M1509" s="6">
        <v>2.7999999999999998</v>
      </c>
      <c r="N1509" s="7">
        <v>1687</v>
      </c>
      <c r="P1509" s="1">
        <v>1</v>
      </c>
      <c r="Q1509" s="2" t="s">
        <v>54</v>
      </c>
      <c r="R1509" s="4" t="s">
        <v>51</v>
      </c>
      <c r="T1509" s="7">
        <v>421</v>
      </c>
      <c r="U1509" s="8">
        <v>0.25</v>
      </c>
      <c r="V1509" s="6">
        <v>27.414000000000001</v>
      </c>
      <c r="W1509" s="7">
        <f>IF(R1509="","",(T1509*(1-U1509)*(1+AE1509))+V1509)</f>
        <v>437.88900000000001</v>
      </c>
      <c r="Z1509" s="9" t="str">
        <f>IF(S1509="","",(X1509*(1-Y1509)*(1+AE1509)))</f>
        <v/>
      </c>
      <c r="AA1509" s="64">
        <f>IF(Eingabe!G1509="x",libCalc!A1509,IF(Eingabe!H1509="x",libCalc!B1509,IF(Eingabe!I1509="x",libCalc!C1509,"")))</f>
        <v>0.080000000000000016</v>
      </c>
      <c r="AB1509" s="5">
        <f>IF(AA1509="","",AA1509*M1509)</f>
        <v>0.22400000000000003</v>
      </c>
      <c r="AC1509" s="10">
        <f>IF(AA1509="","",N1509*1000/(AA1509*1000000))</f>
        <v>21.087499999999995</v>
      </c>
      <c r="AD1509" s="11">
        <f>IF(AB1509="","",MAX(Z1509,W1509)/AB1509)</f>
        <v>1954.8616071428569</v>
      </c>
      <c r="AE1509" s="8">
        <f ca="1">IF(N1509="","",IF(LOOKUP(YEAR(C1509),Teuerung!$A$4:$A$29,Teuerung!$D$4:$D$29)="",0,LOOKUP(YEAR(C1509),Teuerung!$A$4:$A$29,Teuerung!$D$4:$D$29)))</f>
        <v>0.29999999999999999</v>
      </c>
      <c r="AF1509" s="7">
        <f t="shared" ca="1" si="30"/>
        <v>437.88900000000001</v>
      </c>
      <c r="AG1509" s="2"/>
      <c r="AH1509" s="1"/>
      <c r="AI1509" s="1"/>
    </row>
    <row r="1510">
      <c r="A1510" s="2"/>
      <c r="B1510" s="2"/>
      <c r="C1510" s="3">
        <v>42146</v>
      </c>
      <c r="D1510" s="1"/>
      <c r="E1510" s="4" t="s">
        <v>51</v>
      </c>
      <c r="H1510" s="4" t="s">
        <v>51</v>
      </c>
      <c r="K1510" s="6">
        <v>0.20000000000000001</v>
      </c>
      <c r="L1510" s="6">
        <v>0.40000000000000002</v>
      </c>
      <c r="M1510" s="6">
        <v>2.5</v>
      </c>
      <c r="N1510" s="7">
        <v>2084</v>
      </c>
      <c r="P1510" s="1">
        <v>1</v>
      </c>
      <c r="Q1510" s="2" t="s">
        <v>54</v>
      </c>
      <c r="R1510" s="4" t="s">
        <v>51</v>
      </c>
      <c r="T1510" s="7">
        <v>397</v>
      </c>
      <c r="U1510" s="8">
        <v>0.25</v>
      </c>
      <c r="V1510" s="6">
        <v>27.414000000000001</v>
      </c>
      <c r="W1510" s="7">
        <f>IF(R1510="","",(T1510*(1-U1510)*(1+AE1510))+V1510)</f>
        <v>414.48899999999998</v>
      </c>
      <c r="Z1510" s="9" t="str">
        <f>IF(S1510="","",(X1510*(1-Y1510)*(1+AE1510)))</f>
        <v/>
      </c>
      <c r="AA1510" s="64">
        <f>IF(Eingabe!G1510="x",libCalc!A1510,IF(Eingabe!H1510="x",libCalc!B1510,IF(Eingabe!I1510="x",libCalc!C1510,"")))</f>
        <v>0.080000000000000016</v>
      </c>
      <c r="AB1510" s="5">
        <f>IF(AA1510="","",AA1510*M1510)</f>
        <v>0.20000000000000004</v>
      </c>
      <c r="AC1510" s="10">
        <f>IF(AA1510="","",N1510*1000/(AA1510*1000000))</f>
        <v>26.049999999999994</v>
      </c>
      <c r="AD1510" s="11">
        <f>IF(AB1510="","",MAX(Z1510,W1510)/AB1510)</f>
        <v>2072.4449999999993</v>
      </c>
      <c r="AE1510" s="8">
        <f ca="1">IF(N1510="","",IF(LOOKUP(YEAR(C1510),Teuerung!$A$4:$A$29,Teuerung!$D$4:$D$29)="",0,LOOKUP(YEAR(C1510),Teuerung!$A$4:$A$29,Teuerung!$D$4:$D$29)))</f>
        <v>0.29999999999999999</v>
      </c>
      <c r="AF1510" s="7">
        <f t="shared" ca="1" si="30"/>
        <v>414.48899999999998</v>
      </c>
      <c r="AG1510" s="2"/>
      <c r="AH1510" s="1"/>
      <c r="AI1510" s="1"/>
    </row>
    <row r="1511">
      <c r="A1511" s="2"/>
      <c r="B1511" s="2"/>
      <c r="C1511" s="3">
        <v>42146</v>
      </c>
      <c r="D1511" s="1"/>
      <c r="E1511" s="4" t="s">
        <v>51</v>
      </c>
      <c r="H1511" s="4" t="s">
        <v>51</v>
      </c>
      <c r="K1511" s="6">
        <v>0.29999999999999999</v>
      </c>
      <c r="L1511" s="6">
        <v>0.29999999999999999</v>
      </c>
      <c r="M1511" s="6">
        <v>3.1699999999999999</v>
      </c>
      <c r="N1511" s="7">
        <v>1312</v>
      </c>
      <c r="P1511" s="1">
        <v>1</v>
      </c>
      <c r="Q1511" s="2" t="s">
        <v>54</v>
      </c>
      <c r="R1511" s="4" t="s">
        <v>51</v>
      </c>
      <c r="T1511" s="7">
        <v>394</v>
      </c>
      <c r="U1511" s="8">
        <v>0.25</v>
      </c>
      <c r="V1511" s="6">
        <v>27.414000000000001</v>
      </c>
      <c r="W1511" s="7">
        <f>IF(R1511="","",(T1511*(1-U1511)*(1+AE1511))+V1511)</f>
        <v>411.56400000000002</v>
      </c>
      <c r="Z1511" s="9" t="str">
        <f>IF(S1511="","",(X1511*(1-Y1511)*(1+AE1511)))</f>
        <v/>
      </c>
      <c r="AA1511" s="64">
        <f>IF(Eingabe!G1511="x",libCalc!A1511,IF(Eingabe!H1511="x",libCalc!B1511,IF(Eingabe!I1511="x",libCalc!C1511,"")))</f>
        <v>0.089999999999999997</v>
      </c>
      <c r="AB1511" s="5">
        <f>IF(AA1511="","",AA1511*M1511)</f>
        <v>0.2853</v>
      </c>
      <c r="AC1511" s="10">
        <f>IF(AA1511="","",N1511*1000/(AA1511*1000000))</f>
        <v>14.577777777777778</v>
      </c>
      <c r="AD1511" s="11">
        <f>IF(AB1511="","",MAX(Z1511,W1511)/AB1511)</f>
        <v>1442.5657202944269</v>
      </c>
      <c r="AE1511" s="8">
        <f ca="1">IF(N1511="","",IF(LOOKUP(YEAR(C1511),Teuerung!$A$4:$A$29,Teuerung!$D$4:$D$29)="",0,LOOKUP(YEAR(C1511),Teuerung!$A$4:$A$29,Teuerung!$D$4:$D$29)))</f>
        <v>0.29999999999999999</v>
      </c>
      <c r="AF1511" s="7">
        <f t="shared" ca="1" si="30"/>
        <v>411.56400000000002</v>
      </c>
      <c r="AG1511" s="2"/>
      <c r="AH1511" s="1"/>
      <c r="AI1511" s="1"/>
    </row>
    <row r="1512">
      <c r="A1512" s="2"/>
      <c r="B1512" s="2"/>
      <c r="C1512" s="3">
        <v>42146</v>
      </c>
      <c r="D1512" s="1"/>
      <c r="E1512" s="4" t="s">
        <v>51</v>
      </c>
      <c r="H1512" s="4" t="s">
        <v>51</v>
      </c>
      <c r="K1512" s="6">
        <v>0.20000000000000001</v>
      </c>
      <c r="L1512" s="6">
        <v>0.40000000000000002</v>
      </c>
      <c r="M1512" s="6">
        <v>2.7999999999999998</v>
      </c>
      <c r="N1512" s="7">
        <v>2323</v>
      </c>
      <c r="P1512" s="1">
        <v>1</v>
      </c>
      <c r="Q1512" s="2" t="s">
        <v>54</v>
      </c>
      <c r="R1512" s="4" t="s">
        <v>51</v>
      </c>
      <c r="T1512" s="7">
        <v>514</v>
      </c>
      <c r="U1512" s="8">
        <v>0.25</v>
      </c>
      <c r="V1512" s="6">
        <v>27.414000000000001</v>
      </c>
      <c r="W1512" s="7">
        <f>IF(R1512="","",(T1512*(1-U1512)*(1+AE1512))+V1512)</f>
        <v>528.56400000000008</v>
      </c>
      <c r="Z1512" s="9" t="str">
        <f>IF(S1512="","",(X1512*(1-Y1512)*(1+AE1512)))</f>
        <v/>
      </c>
      <c r="AA1512" s="64">
        <f>IF(Eingabe!G1512="x",libCalc!A1512,IF(Eingabe!H1512="x",libCalc!B1512,IF(Eingabe!I1512="x",libCalc!C1512,"")))</f>
        <v>0.080000000000000016</v>
      </c>
      <c r="AB1512" s="5">
        <f>IF(AA1512="","",AA1512*M1512)</f>
        <v>0.22400000000000003</v>
      </c>
      <c r="AC1512" s="10">
        <f>IF(AA1512="","",N1512*1000/(AA1512*1000000))</f>
        <v>29.037499999999994</v>
      </c>
      <c r="AD1512" s="11">
        <f>IF(AB1512="","",MAX(Z1512,W1512)/AB1512)</f>
        <v>2359.6607142857142</v>
      </c>
      <c r="AE1512" s="8">
        <f ca="1">IF(N1512="","",IF(LOOKUP(YEAR(C1512),Teuerung!$A$4:$A$29,Teuerung!$D$4:$D$29)="",0,LOOKUP(YEAR(C1512),Teuerung!$A$4:$A$29,Teuerung!$D$4:$D$29)))</f>
        <v>0.29999999999999999</v>
      </c>
      <c r="AF1512" s="7">
        <f t="shared" ca="1" si="30"/>
        <v>528.56400000000008</v>
      </c>
      <c r="AG1512" s="2"/>
      <c r="AH1512" s="1"/>
      <c r="AI1512" s="1"/>
    </row>
    <row r="1513">
      <c r="A1513" s="2"/>
      <c r="B1513" s="2"/>
      <c r="C1513" s="3">
        <v>42146</v>
      </c>
      <c r="D1513" s="1"/>
      <c r="E1513" s="4" t="s">
        <v>51</v>
      </c>
      <c r="H1513" s="4" t="s">
        <v>51</v>
      </c>
      <c r="K1513" s="6">
        <v>0.20000000000000001</v>
      </c>
      <c r="L1513" s="6">
        <v>0.40000000000000002</v>
      </c>
      <c r="M1513" s="6">
        <v>2.5</v>
      </c>
      <c r="N1513" s="7">
        <v>2883</v>
      </c>
      <c r="P1513" s="1">
        <v>1</v>
      </c>
      <c r="Q1513" s="2" t="s">
        <v>54</v>
      </c>
      <c r="R1513" s="4" t="s">
        <v>51</v>
      </c>
      <c r="T1513" s="7">
        <v>541</v>
      </c>
      <c r="U1513" s="8">
        <v>0.25</v>
      </c>
      <c r="V1513" s="6">
        <v>27.414000000000001</v>
      </c>
      <c r="W1513" s="7">
        <f>IF(R1513="","",(T1513*(1-U1513)*(1+AE1513))+V1513)</f>
        <v>554.88900000000001</v>
      </c>
      <c r="Z1513" s="9" t="str">
        <f>IF(S1513="","",(X1513*(1-Y1513)*(1+AE1513)))</f>
        <v/>
      </c>
      <c r="AA1513" s="64">
        <f>IF(Eingabe!G1513="x",libCalc!A1513,IF(Eingabe!H1513="x",libCalc!B1513,IF(Eingabe!I1513="x",libCalc!C1513,"")))</f>
        <v>0.080000000000000016</v>
      </c>
      <c r="AB1513" s="5">
        <f>IF(AA1513="","",AA1513*M1513)</f>
        <v>0.20000000000000004</v>
      </c>
      <c r="AC1513" s="10">
        <f>IF(AA1513="","",N1513*1000/(AA1513*1000000))</f>
        <v>36.037499999999994</v>
      </c>
      <c r="AD1513" s="11">
        <f>IF(AB1513="","",MAX(Z1513,W1513)/AB1513)</f>
        <v>2774.4449999999997</v>
      </c>
      <c r="AE1513" s="8">
        <f ca="1">IF(N1513="","",IF(LOOKUP(YEAR(C1513),Teuerung!$A$4:$A$29,Teuerung!$D$4:$D$29)="",0,LOOKUP(YEAR(C1513),Teuerung!$A$4:$A$29,Teuerung!$D$4:$D$29)))</f>
        <v>0.29999999999999999</v>
      </c>
      <c r="AF1513" s="7">
        <f t="shared" ca="1" si="30"/>
        <v>554.88900000000001</v>
      </c>
      <c r="AG1513" s="2"/>
      <c r="AH1513" s="1"/>
      <c r="AI1513" s="1"/>
    </row>
    <row r="1514">
      <c r="A1514" s="2"/>
      <c r="B1514" s="2"/>
      <c r="C1514" s="3">
        <v>42146</v>
      </c>
      <c r="D1514" s="1"/>
      <c r="E1514" s="4" t="s">
        <v>51</v>
      </c>
      <c r="H1514" s="4" t="s">
        <v>51</v>
      </c>
      <c r="K1514" s="6">
        <v>0.29999999999999999</v>
      </c>
      <c r="L1514" s="6">
        <v>0.29999999999999999</v>
      </c>
      <c r="M1514" s="6">
        <v>3.1699999999999999</v>
      </c>
      <c r="N1514" s="7">
        <v>1325</v>
      </c>
      <c r="P1514" s="1">
        <v>1</v>
      </c>
      <c r="Q1514" s="2" t="s">
        <v>54</v>
      </c>
      <c r="R1514" s="4" t="s">
        <v>51</v>
      </c>
      <c r="T1514" s="7">
        <v>394</v>
      </c>
      <c r="U1514" s="8">
        <v>0.25</v>
      </c>
      <c r="V1514" s="6">
        <v>27.414000000000001</v>
      </c>
      <c r="W1514" s="7">
        <f>IF(R1514="","",(T1514*(1-U1514)*(1+AE1514))+V1514)</f>
        <v>411.56400000000002</v>
      </c>
      <c r="Z1514" s="9" t="str">
        <f>IF(S1514="","",(X1514*(1-Y1514)*(1+AE1514)))</f>
        <v/>
      </c>
      <c r="AA1514" s="64">
        <f>IF(Eingabe!G1514="x",libCalc!A1514,IF(Eingabe!H1514="x",libCalc!B1514,IF(Eingabe!I1514="x",libCalc!C1514,"")))</f>
        <v>0.089999999999999997</v>
      </c>
      <c r="AB1514" s="5">
        <f>IF(AA1514="","",AA1514*M1514)</f>
        <v>0.2853</v>
      </c>
      <c r="AC1514" s="10">
        <f>IF(AA1514="","",N1514*1000/(AA1514*1000000))</f>
        <v>14.722222222222221</v>
      </c>
      <c r="AD1514" s="11">
        <f>IF(AB1514="","",MAX(Z1514,W1514)/AB1514)</f>
        <v>1442.5657202944269</v>
      </c>
      <c r="AE1514" s="8">
        <f ca="1">IF(N1514="","",IF(LOOKUP(YEAR(C1514),Teuerung!$A$4:$A$29,Teuerung!$D$4:$D$29)="",0,LOOKUP(YEAR(C1514),Teuerung!$A$4:$A$29,Teuerung!$D$4:$D$29)))</f>
        <v>0.29999999999999999</v>
      </c>
      <c r="AF1514" s="7">
        <f t="shared" ca="1" si="30"/>
        <v>411.56400000000002</v>
      </c>
      <c r="AG1514" s="2"/>
      <c r="AH1514" s="1"/>
      <c r="AI1514" s="1"/>
    </row>
    <row r="1515">
      <c r="A1515" s="2"/>
      <c r="B1515" s="2"/>
      <c r="C1515" s="3">
        <v>42146</v>
      </c>
      <c r="D1515" s="1"/>
      <c r="E1515" s="4" t="s">
        <v>51</v>
      </c>
      <c r="H1515" s="4" t="s">
        <v>51</v>
      </c>
      <c r="K1515" s="6">
        <v>0.20000000000000001</v>
      </c>
      <c r="L1515" s="6">
        <v>0.40000000000000002</v>
      </c>
      <c r="M1515" s="6">
        <v>2.7999999999999998</v>
      </c>
      <c r="N1515" s="7">
        <v>2347</v>
      </c>
      <c r="P1515" s="1">
        <v>1</v>
      </c>
      <c r="Q1515" s="2" t="s">
        <v>54</v>
      </c>
      <c r="R1515" s="4" t="s">
        <v>51</v>
      </c>
      <c r="T1515" s="7">
        <v>520</v>
      </c>
      <c r="U1515" s="8">
        <v>0.25</v>
      </c>
      <c r="V1515" s="6">
        <v>27.414000000000001</v>
      </c>
      <c r="W1515" s="7">
        <f>IF(R1515="","",(T1515*(1-U1515)*(1+AE1515))+V1515)</f>
        <v>534.41399999999999</v>
      </c>
      <c r="Z1515" s="9" t="str">
        <f>IF(S1515="","",(X1515*(1-Y1515)*(1+AE1515)))</f>
        <v/>
      </c>
      <c r="AA1515" s="64">
        <f>IF(Eingabe!G1515="x",libCalc!A1515,IF(Eingabe!H1515="x",libCalc!B1515,IF(Eingabe!I1515="x",libCalc!C1515,"")))</f>
        <v>0.080000000000000016</v>
      </c>
      <c r="AB1515" s="5">
        <f>IF(AA1515="","",AA1515*M1515)</f>
        <v>0.22400000000000003</v>
      </c>
      <c r="AC1515" s="10">
        <f>IF(AA1515="","",N1515*1000/(AA1515*1000000))</f>
        <v>29.337499999999995</v>
      </c>
      <c r="AD1515" s="11">
        <f>IF(AB1515="","",MAX(Z1515,W1515)/AB1515)</f>
        <v>2385.7767857142853</v>
      </c>
      <c r="AE1515" s="8">
        <f ca="1">IF(N1515="","",IF(LOOKUP(YEAR(C1515),Teuerung!$A$4:$A$29,Teuerung!$D$4:$D$29)="",0,LOOKUP(YEAR(C1515),Teuerung!$A$4:$A$29,Teuerung!$D$4:$D$29)))</f>
        <v>0.29999999999999999</v>
      </c>
      <c r="AF1515" s="7">
        <f t="shared" ca="1" si="30"/>
        <v>534.41399999999999</v>
      </c>
      <c r="AG1515" s="2"/>
      <c r="AH1515" s="1"/>
      <c r="AI1515" s="1"/>
    </row>
    <row r="1516">
      <c r="A1516" s="2"/>
      <c r="B1516" s="2"/>
      <c r="C1516" s="3">
        <v>42146</v>
      </c>
      <c r="D1516" s="1"/>
      <c r="E1516" s="4" t="s">
        <v>51</v>
      </c>
      <c r="H1516" s="4" t="s">
        <v>51</v>
      </c>
      <c r="K1516" s="6">
        <v>0.20000000000000001</v>
      </c>
      <c r="L1516" s="6">
        <v>0.40000000000000002</v>
      </c>
      <c r="M1516" s="6">
        <v>2.5</v>
      </c>
      <c r="N1516" s="7">
        <v>2914</v>
      </c>
      <c r="P1516" s="1">
        <v>1</v>
      </c>
      <c r="Q1516" s="2" t="s">
        <v>54</v>
      </c>
      <c r="R1516" s="4" t="s">
        <v>51</v>
      </c>
      <c r="T1516" s="7">
        <v>541</v>
      </c>
      <c r="U1516" s="8">
        <v>0.25</v>
      </c>
      <c r="V1516" s="6">
        <v>27.414000000000001</v>
      </c>
      <c r="W1516" s="7">
        <f>IF(R1516="","",(T1516*(1-U1516)*(1+AE1516))+V1516)</f>
        <v>554.88900000000001</v>
      </c>
      <c r="Z1516" s="9" t="str">
        <f>IF(S1516="","",(X1516*(1-Y1516)*(1+AE1516)))</f>
        <v/>
      </c>
      <c r="AA1516" s="64">
        <f>IF(Eingabe!G1516="x",libCalc!A1516,IF(Eingabe!H1516="x",libCalc!B1516,IF(Eingabe!I1516="x",libCalc!C1516,"")))</f>
        <v>0.080000000000000016</v>
      </c>
      <c r="AB1516" s="5">
        <f>IF(AA1516="","",AA1516*M1516)</f>
        <v>0.20000000000000004</v>
      </c>
      <c r="AC1516" s="10">
        <f>IF(AA1516="","",N1516*1000/(AA1516*1000000))</f>
        <v>36.42499999999999</v>
      </c>
      <c r="AD1516" s="11">
        <f>IF(AB1516="","",MAX(Z1516,W1516)/AB1516)</f>
        <v>2774.4449999999997</v>
      </c>
      <c r="AE1516" s="8">
        <f ca="1">IF(N1516="","",IF(LOOKUP(YEAR(C1516),Teuerung!$A$4:$A$29,Teuerung!$D$4:$D$29)="",0,LOOKUP(YEAR(C1516),Teuerung!$A$4:$A$29,Teuerung!$D$4:$D$29)))</f>
        <v>0.29999999999999999</v>
      </c>
      <c r="AF1516" s="7">
        <f t="shared" ca="1" si="30"/>
        <v>554.88900000000001</v>
      </c>
      <c r="AG1516" s="2"/>
      <c r="AH1516" s="1"/>
      <c r="AI1516" s="1"/>
    </row>
    <row r="1517">
      <c r="A1517" s="2"/>
      <c r="B1517" s="2"/>
      <c r="C1517" s="3">
        <v>42146</v>
      </c>
      <c r="D1517" s="1"/>
      <c r="E1517" s="4" t="s">
        <v>51</v>
      </c>
      <c r="H1517" s="4" t="s">
        <v>51</v>
      </c>
      <c r="K1517" s="6">
        <v>0.29999999999999999</v>
      </c>
      <c r="L1517" s="6">
        <v>0.29999999999999999</v>
      </c>
      <c r="M1517" s="6">
        <v>3.1699999999999999</v>
      </c>
      <c r="N1517" s="7">
        <v>1094</v>
      </c>
      <c r="P1517" s="1">
        <v>1</v>
      </c>
      <c r="Q1517" s="2" t="s">
        <v>54</v>
      </c>
      <c r="R1517" s="4" t="s">
        <v>51</v>
      </c>
      <c r="T1517" s="7">
        <v>394</v>
      </c>
      <c r="U1517" s="8">
        <v>0.25</v>
      </c>
      <c r="V1517" s="6">
        <v>27.414000000000001</v>
      </c>
      <c r="W1517" s="7">
        <f>IF(R1517="","",(T1517*(1-U1517)*(1+AE1517))+V1517)</f>
        <v>411.56400000000002</v>
      </c>
      <c r="Z1517" s="9" t="str">
        <f>IF(S1517="","",(X1517*(1-Y1517)*(1+AE1517)))</f>
        <v/>
      </c>
      <c r="AA1517" s="64">
        <f>IF(Eingabe!G1517="x",libCalc!A1517,IF(Eingabe!H1517="x",libCalc!B1517,IF(Eingabe!I1517="x",libCalc!C1517,"")))</f>
        <v>0.089999999999999997</v>
      </c>
      <c r="AB1517" s="5">
        <f>IF(AA1517="","",AA1517*M1517)</f>
        <v>0.2853</v>
      </c>
      <c r="AC1517" s="10">
        <f>IF(AA1517="","",N1517*1000/(AA1517*1000000))</f>
        <v>12.155555555555555</v>
      </c>
      <c r="AD1517" s="11">
        <f>IF(AB1517="","",MAX(Z1517,W1517)/AB1517)</f>
        <v>1442.5657202944269</v>
      </c>
      <c r="AE1517" s="8">
        <f ca="1">IF(N1517="","",IF(LOOKUP(YEAR(C1517),Teuerung!$A$4:$A$29,Teuerung!$D$4:$D$29)="",0,LOOKUP(YEAR(C1517),Teuerung!$A$4:$A$29,Teuerung!$D$4:$D$29)))</f>
        <v>0.29999999999999999</v>
      </c>
      <c r="AF1517" s="7">
        <f t="shared" ca="1" si="30"/>
        <v>411.56400000000002</v>
      </c>
      <c r="AG1517" s="2"/>
      <c r="AH1517" s="1"/>
      <c r="AI1517" s="1"/>
    </row>
    <row r="1518">
      <c r="A1518" s="2"/>
      <c r="B1518" s="2"/>
      <c r="C1518" s="3">
        <v>42146</v>
      </c>
      <c r="D1518" s="1"/>
      <c r="E1518" s="4" t="s">
        <v>51</v>
      </c>
      <c r="H1518" s="4" t="s">
        <v>51</v>
      </c>
      <c r="K1518" s="6">
        <v>0.20000000000000001</v>
      </c>
      <c r="L1518" s="6">
        <v>0.40000000000000002</v>
      </c>
      <c r="M1518" s="6">
        <v>2.7999999999999998</v>
      </c>
      <c r="N1518" s="7">
        <v>1918</v>
      </c>
      <c r="P1518" s="1">
        <v>1</v>
      </c>
      <c r="Q1518" s="2" t="s">
        <v>54</v>
      </c>
      <c r="R1518" s="4" t="s">
        <v>51</v>
      </c>
      <c r="T1518" s="7">
        <v>421</v>
      </c>
      <c r="U1518" s="8">
        <v>0.25</v>
      </c>
      <c r="V1518" s="6">
        <v>27.414000000000001</v>
      </c>
      <c r="W1518" s="7">
        <f>IF(R1518="","",(T1518*(1-U1518)*(1+AE1518))+V1518)</f>
        <v>437.88900000000001</v>
      </c>
      <c r="Z1518" s="9" t="str">
        <f>IF(S1518="","",(X1518*(1-Y1518)*(1+AE1518)))</f>
        <v/>
      </c>
      <c r="AA1518" s="64">
        <f>IF(Eingabe!G1518="x",libCalc!A1518,IF(Eingabe!H1518="x",libCalc!B1518,IF(Eingabe!I1518="x",libCalc!C1518,"")))</f>
        <v>0.080000000000000016</v>
      </c>
      <c r="AB1518" s="5">
        <f>IF(AA1518="","",AA1518*M1518)</f>
        <v>0.22400000000000003</v>
      </c>
      <c r="AC1518" s="10">
        <f>IF(AA1518="","",N1518*1000/(AA1518*1000000))</f>
        <v>23.974999999999994</v>
      </c>
      <c r="AD1518" s="11">
        <f>IF(AB1518="","",MAX(Z1518,W1518)/AB1518)</f>
        <v>1954.8616071428569</v>
      </c>
      <c r="AE1518" s="8">
        <f ca="1">IF(N1518="","",IF(LOOKUP(YEAR(C1518),Teuerung!$A$4:$A$29,Teuerung!$D$4:$D$29)="",0,LOOKUP(YEAR(C1518),Teuerung!$A$4:$A$29,Teuerung!$D$4:$D$29)))</f>
        <v>0.29999999999999999</v>
      </c>
      <c r="AF1518" s="7">
        <f t="shared" ca="1" si="30"/>
        <v>437.88900000000001</v>
      </c>
      <c r="AG1518" s="2"/>
      <c r="AH1518" s="1"/>
      <c r="AI1518" s="1"/>
    </row>
    <row r="1519">
      <c r="A1519" s="2"/>
      <c r="B1519" s="2"/>
      <c r="C1519" s="3">
        <v>42146</v>
      </c>
      <c r="D1519" s="1"/>
      <c r="E1519" s="4" t="s">
        <v>51</v>
      </c>
      <c r="H1519" s="4" t="s">
        <v>51</v>
      </c>
      <c r="K1519" s="6">
        <v>0.20000000000000001</v>
      </c>
      <c r="L1519" s="6">
        <v>0.40000000000000002</v>
      </c>
      <c r="M1519" s="6">
        <v>2.5</v>
      </c>
      <c r="N1519" s="7">
        <v>2375</v>
      </c>
      <c r="P1519" s="1">
        <v>1</v>
      </c>
      <c r="Q1519" s="2" t="s">
        <v>54</v>
      </c>
      <c r="R1519" s="4" t="s">
        <v>51</v>
      </c>
      <c r="T1519" s="7">
        <v>493</v>
      </c>
      <c r="U1519" s="8">
        <v>0.25</v>
      </c>
      <c r="V1519" s="6">
        <v>27.414000000000001</v>
      </c>
      <c r="W1519" s="7">
        <f>IF(R1519="","",(T1519*(1-U1519)*(1+AE1519))+V1519)</f>
        <v>508.089</v>
      </c>
      <c r="Z1519" s="9" t="str">
        <f>IF(S1519="","",(X1519*(1-Y1519)*(1+AE1519)))</f>
        <v/>
      </c>
      <c r="AA1519" s="64">
        <f>IF(Eingabe!G1519="x",libCalc!A1519,IF(Eingabe!H1519="x",libCalc!B1519,IF(Eingabe!I1519="x",libCalc!C1519,"")))</f>
        <v>0.080000000000000016</v>
      </c>
      <c r="AB1519" s="5">
        <f>IF(AA1519="","",AA1519*M1519)</f>
        <v>0.20000000000000004</v>
      </c>
      <c r="AC1519" s="10">
        <f>IF(AA1519="","",N1519*1000/(AA1519*1000000))</f>
        <v>29.687499999999993</v>
      </c>
      <c r="AD1519" s="11">
        <f>IF(AB1519="","",MAX(Z1519,W1519)/AB1519)</f>
        <v>2540.4449999999997</v>
      </c>
      <c r="AE1519" s="8">
        <f ca="1">IF(N1519="","",IF(LOOKUP(YEAR(C1519),Teuerung!$A$4:$A$29,Teuerung!$D$4:$D$29)="",0,LOOKUP(YEAR(C1519),Teuerung!$A$4:$A$29,Teuerung!$D$4:$D$29)))</f>
        <v>0.29999999999999999</v>
      </c>
      <c r="AF1519" s="7">
        <f t="shared" ca="1" si="30"/>
        <v>508.089</v>
      </c>
      <c r="AG1519" s="2"/>
      <c r="AH1519" s="1"/>
      <c r="AI1519" s="1"/>
    </row>
    <row r="1520">
      <c r="A1520" s="2"/>
      <c r="B1520" s="2"/>
      <c r="C1520" s="3">
        <v>42146</v>
      </c>
      <c r="D1520" s="1"/>
      <c r="E1520" s="4" t="s">
        <v>51</v>
      </c>
      <c r="H1520" s="4" t="s">
        <v>51</v>
      </c>
      <c r="K1520" s="6">
        <v>0.29999999999999999</v>
      </c>
      <c r="L1520" s="6">
        <v>0.29999999999999999</v>
      </c>
      <c r="M1520" s="6">
        <v>3.1699999999999999</v>
      </c>
      <c r="N1520" s="7">
        <v>1059</v>
      </c>
      <c r="P1520" s="1">
        <v>1</v>
      </c>
      <c r="Q1520" s="2" t="s">
        <v>54</v>
      </c>
      <c r="R1520" s="4" t="s">
        <v>51</v>
      </c>
      <c r="T1520" s="7">
        <v>394</v>
      </c>
      <c r="U1520" s="8">
        <v>0.25</v>
      </c>
      <c r="V1520" s="6">
        <v>27.414000000000001</v>
      </c>
      <c r="W1520" s="7">
        <f>IF(R1520="","",(T1520*(1-U1520)*(1+AE1520))+V1520)</f>
        <v>411.56400000000002</v>
      </c>
      <c r="Z1520" s="9" t="str">
        <f>IF(S1520="","",(X1520*(1-Y1520)*(1+AE1520)))</f>
        <v/>
      </c>
      <c r="AA1520" s="64">
        <f>IF(Eingabe!G1520="x",libCalc!A1520,IF(Eingabe!H1520="x",libCalc!B1520,IF(Eingabe!I1520="x",libCalc!C1520,"")))</f>
        <v>0.089999999999999997</v>
      </c>
      <c r="AB1520" s="5">
        <f>IF(AA1520="","",AA1520*M1520)</f>
        <v>0.2853</v>
      </c>
      <c r="AC1520" s="10">
        <f>IF(AA1520="","",N1520*1000/(AA1520*1000000))</f>
        <v>11.766666666666667</v>
      </c>
      <c r="AD1520" s="11">
        <f>IF(AB1520="","",MAX(Z1520,W1520)/AB1520)</f>
        <v>1442.5657202944269</v>
      </c>
      <c r="AE1520" s="8">
        <f ca="1">IF(N1520="","",IF(LOOKUP(YEAR(C1520),Teuerung!$A$4:$A$29,Teuerung!$D$4:$D$29)="",0,LOOKUP(YEAR(C1520),Teuerung!$A$4:$A$29,Teuerung!$D$4:$D$29)))</f>
        <v>0.29999999999999999</v>
      </c>
      <c r="AF1520" s="7">
        <f t="shared" ca="1" si="30"/>
        <v>411.56400000000002</v>
      </c>
      <c r="AG1520" s="2"/>
      <c r="AH1520" s="1"/>
      <c r="AI1520" s="1"/>
    </row>
    <row r="1521">
      <c r="A1521" s="2"/>
      <c r="B1521" s="2"/>
      <c r="C1521" s="3">
        <v>42146</v>
      </c>
      <c r="D1521" s="1"/>
      <c r="E1521" s="4" t="s">
        <v>51</v>
      </c>
      <c r="H1521" s="4" t="s">
        <v>51</v>
      </c>
      <c r="K1521" s="6">
        <v>0.20000000000000001</v>
      </c>
      <c r="L1521" s="6">
        <v>0.40000000000000002</v>
      </c>
      <c r="M1521" s="6">
        <v>2.7999999999999998</v>
      </c>
      <c r="N1521" s="7">
        <v>1947</v>
      </c>
      <c r="P1521" s="1">
        <v>1</v>
      </c>
      <c r="Q1521" s="2" t="s">
        <v>54</v>
      </c>
      <c r="R1521" s="4" t="s">
        <v>51</v>
      </c>
      <c r="T1521" s="7">
        <v>421</v>
      </c>
      <c r="U1521" s="8">
        <v>0.25</v>
      </c>
      <c r="V1521" s="6">
        <v>27.414000000000001</v>
      </c>
      <c r="W1521" s="7">
        <f>IF(R1521="","",(T1521*(1-U1521)*(1+AE1521))+V1521)</f>
        <v>437.88900000000001</v>
      </c>
      <c r="Z1521" s="9" t="str">
        <f>IF(S1521="","",(X1521*(1-Y1521)*(1+AE1521)))</f>
        <v/>
      </c>
      <c r="AA1521" s="64">
        <f>IF(Eingabe!G1521="x",libCalc!A1521,IF(Eingabe!H1521="x",libCalc!B1521,IF(Eingabe!I1521="x",libCalc!C1521,"")))</f>
        <v>0.080000000000000016</v>
      </c>
      <c r="AB1521" s="5">
        <f>IF(AA1521="","",AA1521*M1521)</f>
        <v>0.22400000000000003</v>
      </c>
      <c r="AC1521" s="10">
        <f>IF(AA1521="","",N1521*1000/(AA1521*1000000))</f>
        <v>24.337499999999995</v>
      </c>
      <c r="AD1521" s="11">
        <f>IF(AB1521="","",MAX(Z1521,W1521)/AB1521)</f>
        <v>1954.8616071428569</v>
      </c>
      <c r="AE1521" s="8">
        <f ca="1">IF(N1521="","",IF(LOOKUP(YEAR(C1521),Teuerung!$A$4:$A$29,Teuerung!$D$4:$D$29)="",0,LOOKUP(YEAR(C1521),Teuerung!$A$4:$A$29,Teuerung!$D$4:$D$29)))</f>
        <v>0.29999999999999999</v>
      </c>
      <c r="AF1521" s="7">
        <f t="shared" ca="1" si="30"/>
        <v>437.88900000000001</v>
      </c>
      <c r="AG1521" s="2"/>
      <c r="AH1521" s="1"/>
      <c r="AI1521" s="1"/>
    </row>
    <row r="1522">
      <c r="A1522" s="2"/>
      <c r="B1522" s="2"/>
      <c r="C1522" s="3">
        <v>42146</v>
      </c>
      <c r="D1522" s="1"/>
      <c r="E1522" s="4" t="s">
        <v>51</v>
      </c>
      <c r="H1522" s="4" t="s">
        <v>51</v>
      </c>
      <c r="K1522" s="6">
        <v>0.20000000000000001</v>
      </c>
      <c r="L1522" s="6">
        <v>0.40000000000000002</v>
      </c>
      <c r="M1522" s="6">
        <v>2.5</v>
      </c>
      <c r="N1522" s="7">
        <v>2530</v>
      </c>
      <c r="P1522" s="1">
        <v>1</v>
      </c>
      <c r="Q1522" s="2" t="s">
        <v>54</v>
      </c>
      <c r="R1522" s="4" t="s">
        <v>51</v>
      </c>
      <c r="T1522" s="7">
        <v>506</v>
      </c>
      <c r="U1522" s="8">
        <v>0.25</v>
      </c>
      <c r="V1522" s="6">
        <v>27.414000000000001</v>
      </c>
      <c r="W1522" s="7">
        <f>IF(R1522="","",(T1522*(1-U1522)*(1+AE1522))+V1522)</f>
        <v>520.76400000000001</v>
      </c>
      <c r="Z1522" s="9" t="str">
        <f>IF(S1522="","",(X1522*(1-Y1522)*(1+AE1522)))</f>
        <v/>
      </c>
      <c r="AA1522" s="64">
        <f>IF(Eingabe!G1522="x",libCalc!A1522,IF(Eingabe!H1522="x",libCalc!B1522,IF(Eingabe!I1522="x",libCalc!C1522,"")))</f>
        <v>0.080000000000000016</v>
      </c>
      <c r="AB1522" s="5">
        <f>IF(AA1522="","",AA1522*M1522)</f>
        <v>0.20000000000000004</v>
      </c>
      <c r="AC1522" s="10">
        <f>IF(AA1522="","",N1522*1000/(AA1522*1000000))</f>
        <v>31.624999999999993</v>
      </c>
      <c r="AD1522" s="11">
        <f>IF(AB1522="","",MAX(Z1522,W1522)/AB1522)</f>
        <v>2603.8199999999997</v>
      </c>
      <c r="AE1522" s="8">
        <f ca="1">IF(N1522="","",IF(LOOKUP(YEAR(C1522),Teuerung!$A$4:$A$29,Teuerung!$D$4:$D$29)="",0,LOOKUP(YEAR(C1522),Teuerung!$A$4:$A$29,Teuerung!$D$4:$D$29)))</f>
        <v>0.29999999999999999</v>
      </c>
      <c r="AF1522" s="7">
        <f t="shared" ca="1" si="30"/>
        <v>520.76400000000001</v>
      </c>
      <c r="AG1522" s="2"/>
      <c r="AH1522" s="1"/>
      <c r="AI1522" s="1"/>
    </row>
    <row r="1523">
      <c r="A1523" s="2"/>
      <c r="B1523" s="2"/>
      <c r="C1523" s="3">
        <v>42146</v>
      </c>
      <c r="D1523" s="1"/>
      <c r="E1523" s="4" t="s">
        <v>51</v>
      </c>
      <c r="H1523" s="4" t="s">
        <v>51</v>
      </c>
      <c r="K1523" s="6">
        <v>0.29999999999999999</v>
      </c>
      <c r="L1523" s="6">
        <v>0.29999999999999999</v>
      </c>
      <c r="M1523" s="6">
        <v>3.1699999999999999</v>
      </c>
      <c r="N1523" s="7">
        <v>368</v>
      </c>
      <c r="P1523" s="1">
        <v>1</v>
      </c>
      <c r="Q1523" s="2" t="s">
        <v>54</v>
      </c>
      <c r="R1523" s="4" t="s">
        <v>51</v>
      </c>
      <c r="T1523" s="7">
        <v>394</v>
      </c>
      <c r="U1523" s="8">
        <v>0.25</v>
      </c>
      <c r="V1523" s="6">
        <v>27.414000000000001</v>
      </c>
      <c r="W1523" s="7">
        <f>IF(R1523="","",(T1523*(1-U1523)*(1+AE1523))+V1523)</f>
        <v>411.56400000000002</v>
      </c>
      <c r="Z1523" s="9" t="str">
        <f>IF(S1523="","",(X1523*(1-Y1523)*(1+AE1523)))</f>
        <v/>
      </c>
      <c r="AA1523" s="64">
        <f>IF(Eingabe!G1523="x",libCalc!A1523,IF(Eingabe!H1523="x",libCalc!B1523,IF(Eingabe!I1523="x",libCalc!C1523,"")))</f>
        <v>0.089999999999999997</v>
      </c>
      <c r="AB1523" s="5">
        <f>IF(AA1523="","",AA1523*M1523)</f>
        <v>0.2853</v>
      </c>
      <c r="AC1523" s="10">
        <f>IF(AA1523="","",N1523*1000/(AA1523*1000000))</f>
        <v>4.0888888888888886</v>
      </c>
      <c r="AD1523" s="11">
        <f>IF(AB1523="","",MAX(Z1523,W1523)/AB1523)</f>
        <v>1442.5657202944269</v>
      </c>
      <c r="AE1523" s="8">
        <f ca="1">IF(N1523="","",IF(LOOKUP(YEAR(C1523),Teuerung!$A$4:$A$29,Teuerung!$D$4:$D$29)="",0,LOOKUP(YEAR(C1523),Teuerung!$A$4:$A$29,Teuerung!$D$4:$D$29)))</f>
        <v>0.29999999999999999</v>
      </c>
      <c r="AF1523" s="7">
        <f t="shared" ca="1" si="30"/>
        <v>411.56400000000002</v>
      </c>
      <c r="AG1523" s="2"/>
      <c r="AH1523" s="1"/>
      <c r="AI1523" s="1"/>
    </row>
    <row r="1524">
      <c r="A1524" s="2"/>
      <c r="B1524" s="2"/>
      <c r="C1524" s="3">
        <v>42146</v>
      </c>
      <c r="D1524" s="1"/>
      <c r="E1524" s="4" t="s">
        <v>51</v>
      </c>
      <c r="H1524" s="4" t="s">
        <v>51</v>
      </c>
      <c r="K1524" s="6">
        <v>0.29999999999999999</v>
      </c>
      <c r="L1524" s="6">
        <v>0.29999999999999999</v>
      </c>
      <c r="M1524" s="6">
        <v>3.1699999999999999</v>
      </c>
      <c r="N1524" s="7">
        <v>1057</v>
      </c>
      <c r="P1524" s="1">
        <v>1</v>
      </c>
      <c r="Q1524" s="2" t="s">
        <v>54</v>
      </c>
      <c r="R1524" s="4" t="s">
        <v>51</v>
      </c>
      <c r="T1524" s="7">
        <v>394</v>
      </c>
      <c r="U1524" s="8">
        <v>0.25</v>
      </c>
      <c r="V1524" s="6">
        <v>27.414000000000001</v>
      </c>
      <c r="W1524" s="7">
        <f>IF(R1524="","",(T1524*(1-U1524)*(1+AE1524))+V1524)</f>
        <v>411.56400000000002</v>
      </c>
      <c r="Z1524" s="9" t="str">
        <f>IF(S1524="","",(X1524*(1-Y1524)*(1+AE1524)))</f>
        <v/>
      </c>
      <c r="AA1524" s="64">
        <f>IF(Eingabe!G1524="x",libCalc!A1524,IF(Eingabe!H1524="x",libCalc!B1524,IF(Eingabe!I1524="x",libCalc!C1524,"")))</f>
        <v>0.089999999999999997</v>
      </c>
      <c r="AB1524" s="5">
        <f>IF(AA1524="","",AA1524*M1524)</f>
        <v>0.2853</v>
      </c>
      <c r="AC1524" s="10">
        <f>IF(AA1524="","",N1524*1000/(AA1524*1000000))</f>
        <v>11.744444444444444</v>
      </c>
      <c r="AD1524" s="11">
        <f>IF(AB1524="","",MAX(Z1524,W1524)/AB1524)</f>
        <v>1442.5657202944269</v>
      </c>
      <c r="AE1524" s="8">
        <f ca="1">IF(N1524="","",IF(LOOKUP(YEAR(C1524),Teuerung!$A$4:$A$29,Teuerung!$D$4:$D$29)="",0,LOOKUP(YEAR(C1524),Teuerung!$A$4:$A$29,Teuerung!$D$4:$D$29)))</f>
        <v>0.29999999999999999</v>
      </c>
      <c r="AF1524" s="7">
        <f t="shared" ca="1" si="30"/>
        <v>411.56400000000002</v>
      </c>
      <c r="AG1524" s="2"/>
      <c r="AH1524" s="1"/>
      <c r="AI1524" s="1"/>
    </row>
    <row r="1525">
      <c r="A1525" s="2"/>
      <c r="B1525" s="2"/>
      <c r="C1525" s="3">
        <v>42146</v>
      </c>
      <c r="D1525" s="1"/>
      <c r="E1525" s="4" t="s">
        <v>51</v>
      </c>
      <c r="H1525" s="4" t="s">
        <v>51</v>
      </c>
      <c r="K1525" s="6">
        <v>0.20000000000000001</v>
      </c>
      <c r="L1525" s="6">
        <v>0.40000000000000002</v>
      </c>
      <c r="M1525" s="6">
        <v>2.7999999999999998</v>
      </c>
      <c r="N1525" s="7">
        <v>1783</v>
      </c>
      <c r="P1525" s="1">
        <v>1</v>
      </c>
      <c r="Q1525" s="2" t="s">
        <v>54</v>
      </c>
      <c r="R1525" s="4" t="s">
        <v>51</v>
      </c>
      <c r="T1525" s="7">
        <v>421</v>
      </c>
      <c r="U1525" s="8">
        <v>0.25</v>
      </c>
      <c r="V1525" s="6">
        <v>27.414000000000001</v>
      </c>
      <c r="W1525" s="7">
        <f>IF(R1525="","",(T1525*(1-U1525)*(1+AE1525))+V1525)</f>
        <v>437.88900000000001</v>
      </c>
      <c r="Z1525" s="9" t="str">
        <f>IF(S1525="","",(X1525*(1-Y1525)*(1+AE1525)))</f>
        <v/>
      </c>
      <c r="AA1525" s="64">
        <f>IF(Eingabe!G1525="x",libCalc!A1525,IF(Eingabe!H1525="x",libCalc!B1525,IF(Eingabe!I1525="x",libCalc!C1525,"")))</f>
        <v>0.080000000000000016</v>
      </c>
      <c r="AB1525" s="5">
        <f>IF(AA1525="","",AA1525*M1525)</f>
        <v>0.22400000000000003</v>
      </c>
      <c r="AC1525" s="10">
        <f>IF(AA1525="","",N1525*1000/(AA1525*1000000))</f>
        <v>22.287499999999994</v>
      </c>
      <c r="AD1525" s="11">
        <f>IF(AB1525="","",MAX(Z1525,W1525)/AB1525)</f>
        <v>1954.8616071428569</v>
      </c>
      <c r="AE1525" s="8">
        <f ca="1">IF(N1525="","",IF(LOOKUP(YEAR(C1525),Teuerung!$A$4:$A$29,Teuerung!$D$4:$D$29)="",0,LOOKUP(YEAR(C1525),Teuerung!$A$4:$A$29,Teuerung!$D$4:$D$29)))</f>
        <v>0.29999999999999999</v>
      </c>
      <c r="AF1525" s="7">
        <f t="shared" ca="1" si="30"/>
        <v>437.88900000000001</v>
      </c>
      <c r="AG1525" s="2"/>
      <c r="AH1525" s="1"/>
      <c r="AI1525" s="1"/>
    </row>
    <row r="1526">
      <c r="A1526" s="2"/>
      <c r="B1526" s="2"/>
      <c r="C1526" s="3">
        <v>42146</v>
      </c>
      <c r="D1526" s="1"/>
      <c r="E1526" s="4" t="s">
        <v>51</v>
      </c>
      <c r="H1526" s="4" t="s">
        <v>51</v>
      </c>
      <c r="K1526" s="6">
        <v>0.20000000000000001</v>
      </c>
      <c r="L1526" s="6">
        <v>0.40000000000000002</v>
      </c>
      <c r="M1526" s="6">
        <v>2.5</v>
      </c>
      <c r="N1526" s="7">
        <v>1973</v>
      </c>
      <c r="P1526" s="1">
        <v>1</v>
      </c>
      <c r="Q1526" s="2" t="s">
        <v>54</v>
      </c>
      <c r="R1526" s="4" t="s">
        <v>51</v>
      </c>
      <c r="T1526" s="7">
        <v>397</v>
      </c>
      <c r="U1526" s="8">
        <v>0.25</v>
      </c>
      <c r="V1526" s="6">
        <v>27.414000000000001</v>
      </c>
      <c r="W1526" s="7">
        <f>IF(R1526="","",(T1526*(1-U1526)*(1+AE1526))+V1526)</f>
        <v>414.48899999999998</v>
      </c>
      <c r="Z1526" s="9" t="str">
        <f>IF(S1526="","",(X1526*(1-Y1526)*(1+AE1526)))</f>
        <v/>
      </c>
      <c r="AA1526" s="64">
        <f>IF(Eingabe!G1526="x",libCalc!A1526,IF(Eingabe!H1526="x",libCalc!B1526,IF(Eingabe!I1526="x",libCalc!C1526,"")))</f>
        <v>0.080000000000000016</v>
      </c>
      <c r="AB1526" s="5">
        <f>IF(AA1526="","",AA1526*M1526)</f>
        <v>0.20000000000000004</v>
      </c>
      <c r="AC1526" s="10">
        <f>IF(AA1526="","",N1526*1000/(AA1526*1000000))</f>
        <v>24.662499999999994</v>
      </c>
      <c r="AD1526" s="11">
        <f>IF(AB1526="","",MAX(Z1526,W1526)/AB1526)</f>
        <v>2072.4449999999993</v>
      </c>
      <c r="AE1526" s="8">
        <f ca="1">IF(N1526="","",IF(LOOKUP(YEAR(C1526),Teuerung!$A$4:$A$29,Teuerung!$D$4:$D$29)="",0,LOOKUP(YEAR(C1526),Teuerung!$A$4:$A$29,Teuerung!$D$4:$D$29)))</f>
        <v>0.29999999999999999</v>
      </c>
      <c r="AF1526" s="7">
        <f t="shared" ca="1" si="30"/>
        <v>414.48899999999998</v>
      </c>
      <c r="AG1526" s="2"/>
      <c r="AH1526" s="1"/>
      <c r="AI1526" s="1"/>
    </row>
    <row r="1527">
      <c r="A1527" s="2"/>
      <c r="B1527" s="2"/>
      <c r="C1527" s="3">
        <v>42146</v>
      </c>
      <c r="D1527" s="1"/>
      <c r="E1527" s="4" t="s">
        <v>51</v>
      </c>
      <c r="H1527" s="4" t="s">
        <v>51</v>
      </c>
      <c r="K1527" s="6">
        <v>0.29999999999999999</v>
      </c>
      <c r="L1527" s="6">
        <v>0.29999999999999999</v>
      </c>
      <c r="M1527" s="6">
        <v>3.1699999999999999</v>
      </c>
      <c r="N1527" s="7">
        <v>822</v>
      </c>
      <c r="P1527" s="1">
        <v>1</v>
      </c>
      <c r="Q1527" s="2" t="s">
        <v>54</v>
      </c>
      <c r="R1527" s="4" t="s">
        <v>51</v>
      </c>
      <c r="T1527" s="7">
        <v>394</v>
      </c>
      <c r="U1527" s="8">
        <v>0.25</v>
      </c>
      <c r="V1527" s="6">
        <v>27.414000000000001</v>
      </c>
      <c r="W1527" s="7">
        <f>IF(R1527="","",(T1527*(1-U1527)*(1+AE1527))+V1527)</f>
        <v>411.56400000000002</v>
      </c>
      <c r="Z1527" s="9" t="str">
        <f>IF(S1527="","",(X1527*(1-Y1527)*(1+AE1527)))</f>
        <v/>
      </c>
      <c r="AA1527" s="64">
        <f>IF(Eingabe!G1527="x",libCalc!A1527,IF(Eingabe!H1527="x",libCalc!B1527,IF(Eingabe!I1527="x",libCalc!C1527,"")))</f>
        <v>0.089999999999999997</v>
      </c>
      <c r="AB1527" s="5">
        <f>IF(AA1527="","",AA1527*M1527)</f>
        <v>0.2853</v>
      </c>
      <c r="AC1527" s="10">
        <f>IF(AA1527="","",N1527*1000/(AA1527*1000000))</f>
        <v>9.1333333333333329</v>
      </c>
      <c r="AD1527" s="11">
        <f>IF(AB1527="","",MAX(Z1527,W1527)/AB1527)</f>
        <v>1442.5657202944269</v>
      </c>
      <c r="AE1527" s="8">
        <f ca="1">IF(N1527="","",IF(LOOKUP(YEAR(C1527),Teuerung!$A$4:$A$29,Teuerung!$D$4:$D$29)="",0,LOOKUP(YEAR(C1527),Teuerung!$A$4:$A$29,Teuerung!$D$4:$D$29)))</f>
        <v>0.29999999999999999</v>
      </c>
      <c r="AF1527" s="7">
        <f t="shared" ca="1" si="30"/>
        <v>411.56400000000002</v>
      </c>
      <c r="AG1527" s="2"/>
      <c r="AH1527" s="1"/>
      <c r="AI1527" s="1"/>
    </row>
    <row r="1528">
      <c r="A1528" s="2"/>
      <c r="B1528" s="2"/>
      <c r="C1528" s="3">
        <v>42146</v>
      </c>
      <c r="D1528" s="1"/>
      <c r="E1528" s="4" t="s">
        <v>51</v>
      </c>
      <c r="H1528" s="4" t="s">
        <v>51</v>
      </c>
      <c r="K1528" s="6">
        <v>0.20000000000000001</v>
      </c>
      <c r="L1528" s="6">
        <v>0.40000000000000002</v>
      </c>
      <c r="M1528" s="6">
        <v>2.7999999999999998</v>
      </c>
      <c r="N1528" s="7">
        <v>1363</v>
      </c>
      <c r="P1528" s="1">
        <v>1</v>
      </c>
      <c r="Q1528" s="2" t="s">
        <v>54</v>
      </c>
      <c r="R1528" s="4" t="s">
        <v>51</v>
      </c>
      <c r="T1528" s="7">
        <v>421</v>
      </c>
      <c r="U1528" s="8">
        <v>0.25</v>
      </c>
      <c r="V1528" s="6">
        <v>27.414000000000001</v>
      </c>
      <c r="W1528" s="7">
        <f>IF(R1528="","",(T1528*(1-U1528)*(1+AE1528))+V1528)</f>
        <v>437.88900000000001</v>
      </c>
      <c r="Z1528" s="9" t="str">
        <f>IF(S1528="","",(X1528*(1-Y1528)*(1+AE1528)))</f>
        <v/>
      </c>
      <c r="AA1528" s="64">
        <f>IF(Eingabe!G1528="x",libCalc!A1528,IF(Eingabe!H1528="x",libCalc!B1528,IF(Eingabe!I1528="x",libCalc!C1528,"")))</f>
        <v>0.080000000000000016</v>
      </c>
      <c r="AB1528" s="5">
        <f>IF(AA1528="","",AA1528*M1528)</f>
        <v>0.22400000000000003</v>
      </c>
      <c r="AC1528" s="10">
        <f>IF(AA1528="","",N1528*1000/(AA1528*1000000))</f>
        <v>17.037499999999998</v>
      </c>
      <c r="AD1528" s="11">
        <f>IF(AB1528="","",MAX(Z1528,W1528)/AB1528)</f>
        <v>1954.8616071428569</v>
      </c>
      <c r="AE1528" s="8">
        <f ca="1">IF(N1528="","",IF(LOOKUP(YEAR(C1528),Teuerung!$A$4:$A$29,Teuerung!$D$4:$D$29)="",0,LOOKUP(YEAR(C1528),Teuerung!$A$4:$A$29,Teuerung!$D$4:$D$29)))</f>
        <v>0.29999999999999999</v>
      </c>
      <c r="AF1528" s="7">
        <f t="shared" ca="1" si="30"/>
        <v>437.88900000000001</v>
      </c>
      <c r="AG1528" s="2"/>
      <c r="AH1528" s="1"/>
      <c r="AI1528" s="1"/>
    </row>
    <row r="1529">
      <c r="A1529" s="2"/>
      <c r="B1529" s="2"/>
      <c r="C1529" s="3">
        <v>42146</v>
      </c>
      <c r="D1529" s="1"/>
      <c r="E1529" s="4" t="s">
        <v>51</v>
      </c>
      <c r="H1529" s="4" t="s">
        <v>51</v>
      </c>
      <c r="K1529" s="6">
        <v>0.20000000000000001</v>
      </c>
      <c r="L1529" s="6">
        <v>0.40000000000000002</v>
      </c>
      <c r="M1529" s="6">
        <v>2.5</v>
      </c>
      <c r="N1529" s="7">
        <v>1515</v>
      </c>
      <c r="P1529" s="1">
        <v>1</v>
      </c>
      <c r="Q1529" s="2" t="s">
        <v>54</v>
      </c>
      <c r="R1529" s="4" t="s">
        <v>51</v>
      </c>
      <c r="T1529" s="7">
        <v>397</v>
      </c>
      <c r="U1529" s="8">
        <v>0.25</v>
      </c>
      <c r="V1529" s="6">
        <v>27.414000000000001</v>
      </c>
      <c r="W1529" s="7">
        <f>IF(R1529="","",(T1529*(1-U1529)*(1+AE1529))+V1529)</f>
        <v>414.48899999999998</v>
      </c>
      <c r="Z1529" s="9" t="str">
        <f>IF(S1529="","",(X1529*(1-Y1529)*(1+AE1529)))</f>
        <v/>
      </c>
      <c r="AA1529" s="64">
        <f>IF(Eingabe!G1529="x",libCalc!A1529,IF(Eingabe!H1529="x",libCalc!B1529,IF(Eingabe!I1529="x",libCalc!C1529,"")))</f>
        <v>0.080000000000000016</v>
      </c>
      <c r="AB1529" s="5">
        <f>IF(AA1529="","",AA1529*M1529)</f>
        <v>0.20000000000000004</v>
      </c>
      <c r="AC1529" s="10">
        <f>IF(AA1529="","",N1529*1000/(AA1529*1000000))</f>
        <v>18.937499999999996</v>
      </c>
      <c r="AD1529" s="11">
        <f>IF(AB1529="","",MAX(Z1529,W1529)/AB1529)</f>
        <v>2072.4449999999993</v>
      </c>
      <c r="AE1529" s="8">
        <f ca="1">IF(N1529="","",IF(LOOKUP(YEAR(C1529),Teuerung!$A$4:$A$29,Teuerung!$D$4:$D$29)="",0,LOOKUP(YEAR(C1529),Teuerung!$A$4:$A$29,Teuerung!$D$4:$D$29)))</f>
        <v>0.29999999999999999</v>
      </c>
      <c r="AF1529" s="7">
        <f t="shared" ca="1" si="30"/>
        <v>414.48899999999998</v>
      </c>
      <c r="AG1529" s="2"/>
      <c r="AH1529" s="1"/>
      <c r="AI1529" s="1"/>
    </row>
    <row r="1530">
      <c r="A1530" s="2"/>
      <c r="B1530" s="2"/>
      <c r="C1530" s="3">
        <v>42146</v>
      </c>
      <c r="D1530" s="1"/>
      <c r="E1530" s="4" t="s">
        <v>51</v>
      </c>
      <c r="H1530" s="4" t="s">
        <v>51</v>
      </c>
      <c r="K1530" s="6">
        <v>0.29999999999999999</v>
      </c>
      <c r="L1530" s="6">
        <v>0.29999999999999999</v>
      </c>
      <c r="M1530" s="6">
        <v>3.1699999999999999</v>
      </c>
      <c r="N1530" s="7">
        <v>876</v>
      </c>
      <c r="P1530" s="1">
        <v>1</v>
      </c>
      <c r="Q1530" s="2" t="s">
        <v>54</v>
      </c>
      <c r="R1530" s="4" t="s">
        <v>51</v>
      </c>
      <c r="T1530" s="7">
        <v>394</v>
      </c>
      <c r="U1530" s="8">
        <v>0.25</v>
      </c>
      <c r="V1530" s="6">
        <v>27.414000000000001</v>
      </c>
      <c r="W1530" s="7">
        <f>IF(R1530="","",(T1530*(1-U1530)*(1+AE1530))+V1530)</f>
        <v>411.56400000000002</v>
      </c>
      <c r="Z1530" s="9" t="str">
        <f>IF(S1530="","",(X1530*(1-Y1530)*(1+AE1530)))</f>
        <v/>
      </c>
      <c r="AA1530" s="64">
        <f>IF(Eingabe!G1530="x",libCalc!A1530,IF(Eingabe!H1530="x",libCalc!B1530,IF(Eingabe!I1530="x",libCalc!C1530,"")))</f>
        <v>0.089999999999999997</v>
      </c>
      <c r="AB1530" s="5">
        <f>IF(AA1530="","",AA1530*M1530)</f>
        <v>0.2853</v>
      </c>
      <c r="AC1530" s="10">
        <f>IF(AA1530="","",N1530*1000/(AA1530*1000000))</f>
        <v>9.7333333333333325</v>
      </c>
      <c r="AD1530" s="11">
        <f>IF(AB1530="","",MAX(Z1530,W1530)/AB1530)</f>
        <v>1442.5657202944269</v>
      </c>
      <c r="AE1530" s="8">
        <f ca="1">IF(N1530="","",IF(LOOKUP(YEAR(C1530),Teuerung!$A$4:$A$29,Teuerung!$D$4:$D$29)="",0,LOOKUP(YEAR(C1530),Teuerung!$A$4:$A$29,Teuerung!$D$4:$D$29)))</f>
        <v>0.29999999999999999</v>
      </c>
      <c r="AF1530" s="7">
        <f t="shared" ca="1" si="30"/>
        <v>411.56400000000002</v>
      </c>
      <c r="AG1530" s="2"/>
      <c r="AH1530" s="1"/>
      <c r="AI1530" s="1"/>
    </row>
    <row r="1531">
      <c r="A1531" s="2"/>
      <c r="B1531" s="2"/>
      <c r="C1531" s="3">
        <v>42146</v>
      </c>
      <c r="D1531" s="1"/>
      <c r="E1531" s="4" t="s">
        <v>51</v>
      </c>
      <c r="H1531" s="4" t="s">
        <v>51</v>
      </c>
      <c r="K1531" s="6">
        <v>0.20000000000000001</v>
      </c>
      <c r="L1531" s="6">
        <v>0.40000000000000002</v>
      </c>
      <c r="M1531" s="6">
        <v>2.7999999999999998</v>
      </c>
      <c r="N1531" s="7">
        <v>1484</v>
      </c>
      <c r="P1531" s="1">
        <v>1</v>
      </c>
      <c r="Q1531" s="2" t="s">
        <v>54</v>
      </c>
      <c r="R1531" s="4" t="s">
        <v>51</v>
      </c>
      <c r="T1531" s="7">
        <v>421</v>
      </c>
      <c r="U1531" s="8">
        <v>0.25</v>
      </c>
      <c r="V1531" s="6">
        <v>27.414000000000001</v>
      </c>
      <c r="W1531" s="7">
        <f>IF(R1531="","",(T1531*(1-U1531)*(1+AE1531))+V1531)</f>
        <v>437.88900000000001</v>
      </c>
      <c r="Z1531" s="9" t="str">
        <f>IF(S1531="","",(X1531*(1-Y1531)*(1+AE1531)))</f>
        <v/>
      </c>
      <c r="AA1531" s="64">
        <f>IF(Eingabe!G1531="x",libCalc!A1531,IF(Eingabe!H1531="x",libCalc!B1531,IF(Eingabe!I1531="x",libCalc!C1531,"")))</f>
        <v>0.080000000000000016</v>
      </c>
      <c r="AB1531" s="5">
        <f>IF(AA1531="","",AA1531*M1531)</f>
        <v>0.22400000000000003</v>
      </c>
      <c r="AC1531" s="10">
        <f>IF(AA1531="","",N1531*1000/(AA1531*1000000))</f>
        <v>18.549999999999997</v>
      </c>
      <c r="AD1531" s="11">
        <f>IF(AB1531="","",MAX(Z1531,W1531)/AB1531)</f>
        <v>1954.8616071428569</v>
      </c>
      <c r="AE1531" s="8">
        <f ca="1">IF(N1531="","",IF(LOOKUP(YEAR(C1531),Teuerung!$A$4:$A$29,Teuerung!$D$4:$D$29)="",0,LOOKUP(YEAR(C1531),Teuerung!$A$4:$A$29,Teuerung!$D$4:$D$29)))</f>
        <v>0.29999999999999999</v>
      </c>
      <c r="AF1531" s="7">
        <f t="shared" ca="1" si="30"/>
        <v>437.88900000000001</v>
      </c>
      <c r="AG1531" s="2"/>
      <c r="AH1531" s="1"/>
      <c r="AI1531" s="1"/>
    </row>
    <row r="1532">
      <c r="A1532" s="2"/>
      <c r="B1532" s="2"/>
      <c r="C1532" s="3">
        <v>42146</v>
      </c>
      <c r="D1532" s="1"/>
      <c r="E1532" s="4" t="s">
        <v>51</v>
      </c>
      <c r="H1532" s="4" t="s">
        <v>51</v>
      </c>
      <c r="K1532" s="6">
        <v>0.20000000000000001</v>
      </c>
      <c r="L1532" s="6">
        <v>0.40000000000000002</v>
      </c>
      <c r="M1532" s="6">
        <v>2.5</v>
      </c>
      <c r="N1532" s="7">
        <v>1688</v>
      </c>
      <c r="P1532" s="1">
        <v>1</v>
      </c>
      <c r="Q1532" s="2" t="s">
        <v>54</v>
      </c>
      <c r="R1532" s="4" t="s">
        <v>51</v>
      </c>
      <c r="T1532" s="7">
        <v>397</v>
      </c>
      <c r="U1532" s="8">
        <v>0.25</v>
      </c>
      <c r="V1532" s="6">
        <v>27.414000000000001</v>
      </c>
      <c r="W1532" s="7">
        <f>IF(R1532="","",(T1532*(1-U1532)*(1+AE1532))+V1532)</f>
        <v>414.48899999999998</v>
      </c>
      <c r="Z1532" s="9" t="str">
        <f>IF(S1532="","",(X1532*(1-Y1532)*(1+AE1532)))</f>
        <v/>
      </c>
      <c r="AA1532" s="64">
        <f>IF(Eingabe!G1532="x",libCalc!A1532,IF(Eingabe!H1532="x",libCalc!B1532,IF(Eingabe!I1532="x",libCalc!C1532,"")))</f>
        <v>0.080000000000000016</v>
      </c>
      <c r="AB1532" s="5">
        <f>IF(AA1532="","",AA1532*M1532)</f>
        <v>0.20000000000000004</v>
      </c>
      <c r="AC1532" s="10">
        <f>IF(AA1532="","",N1532*1000/(AA1532*1000000))</f>
        <v>21.099999999999998</v>
      </c>
      <c r="AD1532" s="11">
        <f>IF(AB1532="","",MAX(Z1532,W1532)/AB1532)</f>
        <v>2072.4449999999993</v>
      </c>
      <c r="AE1532" s="8">
        <f ca="1">IF(N1532="","",IF(LOOKUP(YEAR(C1532),Teuerung!$A$4:$A$29,Teuerung!$D$4:$D$29)="",0,LOOKUP(YEAR(C1532),Teuerung!$A$4:$A$29,Teuerung!$D$4:$D$29)))</f>
        <v>0.29999999999999999</v>
      </c>
      <c r="AF1532" s="7">
        <f t="shared" ca="1" si="30"/>
        <v>414.48899999999998</v>
      </c>
      <c r="AG1532" s="2"/>
      <c r="AH1532" s="1"/>
      <c r="AI1532" s="1"/>
    </row>
    <row r="1533">
      <c r="A1533" s="2"/>
      <c r="B1533" s="2"/>
      <c r="C1533" s="3">
        <v>42146</v>
      </c>
      <c r="D1533" s="1"/>
      <c r="E1533" s="4" t="s">
        <v>51</v>
      </c>
      <c r="H1533" s="4" t="s">
        <v>51</v>
      </c>
      <c r="K1533" s="6">
        <v>0.20000000000000001</v>
      </c>
      <c r="L1533" s="6">
        <v>0.40000000000000002</v>
      </c>
      <c r="M1533" s="6">
        <v>3.1699999999999999</v>
      </c>
      <c r="N1533" s="7">
        <v>718</v>
      </c>
      <c r="P1533" s="1">
        <v>1</v>
      </c>
      <c r="Q1533" s="2" t="s">
        <v>54</v>
      </c>
      <c r="R1533" s="4" t="s">
        <v>51</v>
      </c>
      <c r="T1533" s="7">
        <v>450</v>
      </c>
      <c r="U1533" s="8">
        <v>0.25</v>
      </c>
      <c r="V1533" s="6">
        <v>27.414000000000001</v>
      </c>
      <c r="W1533" s="7">
        <f>IF(R1533="","",(T1533*(1-U1533)*(1+AE1533))+V1533)</f>
        <v>466.16399999999999</v>
      </c>
      <c r="Z1533" s="9" t="str">
        <f>IF(S1533="","",(X1533*(1-Y1533)*(1+AE1533)))</f>
        <v/>
      </c>
      <c r="AA1533" s="64">
        <f>IF(Eingabe!G1533="x",libCalc!A1533,IF(Eingabe!H1533="x",libCalc!B1533,IF(Eingabe!I1533="x",libCalc!C1533,"")))</f>
        <v>0.080000000000000016</v>
      </c>
      <c r="AB1533" s="5">
        <f>IF(AA1533="","",AA1533*M1533)</f>
        <v>0.25360000000000005</v>
      </c>
      <c r="AC1533" s="10">
        <f>IF(AA1533="","",N1533*1000/(AA1533*1000000))</f>
        <v>8.9749999999999979</v>
      </c>
      <c r="AD1533" s="11">
        <f>IF(AB1533="","",MAX(Z1533,W1533)/AB1533)</f>
        <v>1838.1861198738166</v>
      </c>
      <c r="AE1533" s="8">
        <f ca="1">IF(N1533="","",IF(LOOKUP(YEAR(C1533),Teuerung!$A$4:$A$29,Teuerung!$D$4:$D$29)="",0,LOOKUP(YEAR(C1533),Teuerung!$A$4:$A$29,Teuerung!$D$4:$D$29)))</f>
        <v>0.29999999999999999</v>
      </c>
      <c r="AF1533" s="7">
        <f t="shared" ca="1" si="30"/>
        <v>466.16399999999999</v>
      </c>
      <c r="AG1533" s="2"/>
      <c r="AH1533" s="1"/>
      <c r="AI1533" s="1"/>
    </row>
    <row r="1534">
      <c r="A1534" s="2"/>
      <c r="B1534" s="2"/>
      <c r="C1534" s="3">
        <v>42146</v>
      </c>
      <c r="D1534" s="1"/>
      <c r="E1534" s="4" t="s">
        <v>51</v>
      </c>
      <c r="H1534" s="4" t="s">
        <v>51</v>
      </c>
      <c r="K1534" s="6">
        <v>0.20000000000000001</v>
      </c>
      <c r="L1534" s="6">
        <v>0.40000000000000002</v>
      </c>
      <c r="M1534" s="6">
        <v>3.1699999999999999</v>
      </c>
      <c r="N1534" s="7">
        <v>315</v>
      </c>
      <c r="P1534" s="1">
        <v>1</v>
      </c>
      <c r="Q1534" s="2" t="s">
        <v>54</v>
      </c>
      <c r="R1534" s="4" t="s">
        <v>51</v>
      </c>
      <c r="T1534" s="7">
        <v>450</v>
      </c>
      <c r="U1534" s="8">
        <v>0.25</v>
      </c>
      <c r="V1534" s="6">
        <v>27.414000000000001</v>
      </c>
      <c r="W1534" s="7">
        <f>IF(R1534="","",(T1534*(1-U1534)*(1+AE1534))+V1534)</f>
        <v>466.16399999999999</v>
      </c>
      <c r="Z1534" s="9" t="str">
        <f>IF(S1534="","",(X1534*(1-Y1534)*(1+AE1534)))</f>
        <v/>
      </c>
      <c r="AA1534" s="64">
        <f>IF(Eingabe!G1534="x",libCalc!A1534,IF(Eingabe!H1534="x",libCalc!B1534,IF(Eingabe!I1534="x",libCalc!C1534,"")))</f>
        <v>0.080000000000000016</v>
      </c>
      <c r="AB1534" s="5">
        <f>IF(AA1534="","",AA1534*M1534)</f>
        <v>0.25360000000000005</v>
      </c>
      <c r="AC1534" s="10">
        <f>IF(AA1534="","",N1534*1000/(AA1534*1000000))</f>
        <v>3.9374999999999991</v>
      </c>
      <c r="AD1534" s="11">
        <f>IF(AB1534="","",MAX(Z1534,W1534)/AB1534)</f>
        <v>1838.1861198738166</v>
      </c>
      <c r="AE1534" s="8">
        <f ca="1">IF(N1534="","",IF(LOOKUP(YEAR(C1534),Teuerung!$A$4:$A$29,Teuerung!$D$4:$D$29)="",0,LOOKUP(YEAR(C1534),Teuerung!$A$4:$A$29,Teuerung!$D$4:$D$29)))</f>
        <v>0.29999999999999999</v>
      </c>
      <c r="AF1534" s="7">
        <f t="shared" ca="1" si="30"/>
        <v>466.16399999999999</v>
      </c>
      <c r="AG1534" s="2"/>
      <c r="AH1534" s="1"/>
      <c r="AI1534" s="1"/>
    </row>
    <row r="1535">
      <c r="A1535" s="2"/>
      <c r="B1535" s="2"/>
      <c r="C1535" s="3">
        <v>42146</v>
      </c>
      <c r="D1535" s="1"/>
      <c r="E1535" s="4" t="s">
        <v>51</v>
      </c>
      <c r="H1535" s="4" t="s">
        <v>51</v>
      </c>
      <c r="K1535" s="6">
        <v>0.29999999999999999</v>
      </c>
      <c r="L1535" s="6">
        <v>0.29999999999999999</v>
      </c>
      <c r="M1535" s="6">
        <v>3.1699999999999999</v>
      </c>
      <c r="N1535" s="7">
        <v>360</v>
      </c>
      <c r="P1535" s="1">
        <v>1</v>
      </c>
      <c r="Q1535" s="2" t="s">
        <v>54</v>
      </c>
      <c r="R1535" s="4" t="s">
        <v>51</v>
      </c>
      <c r="T1535" s="7">
        <v>394</v>
      </c>
      <c r="U1535" s="8">
        <v>0.25</v>
      </c>
      <c r="V1535" s="6">
        <v>27.414000000000001</v>
      </c>
      <c r="W1535" s="7">
        <f>IF(R1535="","",(T1535*(1-U1535)*(1+AE1535))+V1535)</f>
        <v>411.56400000000002</v>
      </c>
      <c r="Z1535" s="9" t="str">
        <f>IF(S1535="","",(X1535*(1-Y1535)*(1+AE1535)))</f>
        <v/>
      </c>
      <c r="AA1535" s="64">
        <f>IF(Eingabe!G1535="x",libCalc!A1535,IF(Eingabe!H1535="x",libCalc!B1535,IF(Eingabe!I1535="x",libCalc!C1535,"")))</f>
        <v>0.089999999999999997</v>
      </c>
      <c r="AB1535" s="5">
        <f>IF(AA1535="","",AA1535*M1535)</f>
        <v>0.2853</v>
      </c>
      <c r="AC1535" s="10">
        <f>IF(AA1535="","",N1535*1000/(AA1535*1000000))</f>
        <v>4</v>
      </c>
      <c r="AD1535" s="11">
        <f>IF(AB1535="","",MAX(Z1535,W1535)/AB1535)</f>
        <v>1442.5657202944269</v>
      </c>
      <c r="AE1535" s="8">
        <f ca="1">IF(N1535="","",IF(LOOKUP(YEAR(C1535),Teuerung!$A$4:$A$29,Teuerung!$D$4:$D$29)="",0,LOOKUP(YEAR(C1535),Teuerung!$A$4:$A$29,Teuerung!$D$4:$D$29)))</f>
        <v>0.29999999999999999</v>
      </c>
      <c r="AF1535" s="7">
        <f t="shared" ca="1" si="30"/>
        <v>411.56400000000002</v>
      </c>
      <c r="AG1535" s="2"/>
      <c r="AH1535" s="1"/>
      <c r="AI1535" s="1"/>
    </row>
    <row r="1536">
      <c r="A1536" s="2"/>
      <c r="B1536" s="2"/>
      <c r="C1536" s="3">
        <v>42146</v>
      </c>
      <c r="D1536" s="1"/>
      <c r="E1536" s="4" t="s">
        <v>51</v>
      </c>
      <c r="H1536" s="4" t="s">
        <v>51</v>
      </c>
      <c r="K1536" s="6">
        <v>0.29999999999999999</v>
      </c>
      <c r="L1536" s="6">
        <v>0.29999999999999999</v>
      </c>
      <c r="M1536" s="6">
        <v>3.1699999999999999</v>
      </c>
      <c r="N1536" s="7">
        <v>719</v>
      </c>
      <c r="P1536" s="1">
        <v>1</v>
      </c>
      <c r="Q1536" s="2" t="s">
        <v>54</v>
      </c>
      <c r="R1536" s="4" t="s">
        <v>51</v>
      </c>
      <c r="T1536" s="7">
        <v>394</v>
      </c>
      <c r="U1536" s="8">
        <v>0.25</v>
      </c>
      <c r="V1536" s="6">
        <v>27.414000000000001</v>
      </c>
      <c r="W1536" s="7">
        <f>IF(R1536="","",(T1536*(1-U1536)*(1+AE1536))+V1536)</f>
        <v>411.56400000000002</v>
      </c>
      <c r="Z1536" s="9" t="str">
        <f>IF(S1536="","",(X1536*(1-Y1536)*(1+AE1536)))</f>
        <v/>
      </c>
      <c r="AA1536" s="64">
        <f>IF(Eingabe!G1536="x",libCalc!A1536,IF(Eingabe!H1536="x",libCalc!B1536,IF(Eingabe!I1536="x",libCalc!C1536,"")))</f>
        <v>0.089999999999999997</v>
      </c>
      <c r="AB1536" s="5">
        <f>IF(AA1536="","",AA1536*M1536)</f>
        <v>0.2853</v>
      </c>
      <c r="AC1536" s="10">
        <f>IF(AA1536="","",N1536*1000/(AA1536*1000000))</f>
        <v>7.9888888888888889</v>
      </c>
      <c r="AD1536" s="11">
        <f>IF(AB1536="","",MAX(Z1536,W1536)/AB1536)</f>
        <v>1442.5657202944269</v>
      </c>
      <c r="AE1536" s="8">
        <f ca="1">IF(N1536="","",IF(LOOKUP(YEAR(C1536),Teuerung!$A$4:$A$29,Teuerung!$D$4:$D$29)="",0,LOOKUP(YEAR(C1536),Teuerung!$A$4:$A$29,Teuerung!$D$4:$D$29)))</f>
        <v>0.29999999999999999</v>
      </c>
      <c r="AF1536" s="7">
        <f t="shared" ca="1" si="30"/>
        <v>411.56400000000002</v>
      </c>
      <c r="AG1536" s="2"/>
      <c r="AH1536" s="1"/>
      <c r="AI1536" s="1"/>
    </row>
    <row r="1537">
      <c r="A1537" s="2"/>
      <c r="B1537" s="2"/>
      <c r="C1537" s="3">
        <v>42146</v>
      </c>
      <c r="D1537" s="1"/>
      <c r="E1537" s="4" t="s">
        <v>51</v>
      </c>
      <c r="H1537" s="4" t="s">
        <v>51</v>
      </c>
      <c r="K1537" s="6">
        <v>0.29999999999999999</v>
      </c>
      <c r="L1537" s="6">
        <v>0.29999999999999999</v>
      </c>
      <c r="M1537" s="6">
        <v>3.1699999999999999</v>
      </c>
      <c r="N1537" s="7">
        <v>541</v>
      </c>
      <c r="P1537" s="1">
        <v>1</v>
      </c>
      <c r="Q1537" s="2" t="s">
        <v>54</v>
      </c>
      <c r="R1537" s="4" t="s">
        <v>51</v>
      </c>
      <c r="T1537" s="7">
        <v>394</v>
      </c>
      <c r="U1537" s="8">
        <v>0.25</v>
      </c>
      <c r="V1537" s="6">
        <v>27.414000000000001</v>
      </c>
      <c r="W1537" s="7">
        <f>IF(R1537="","",(T1537*(1-U1537)*(1+AE1537))+V1537)</f>
        <v>411.56400000000002</v>
      </c>
      <c r="Z1537" s="9" t="str">
        <f>IF(S1537="","",(X1537*(1-Y1537)*(1+AE1537)))</f>
        <v/>
      </c>
      <c r="AA1537" s="64">
        <f>IF(Eingabe!G1537="x",libCalc!A1537,IF(Eingabe!H1537="x",libCalc!B1537,IF(Eingabe!I1537="x",libCalc!C1537,"")))</f>
        <v>0.089999999999999997</v>
      </c>
      <c r="AB1537" s="5">
        <f>IF(AA1537="","",AA1537*M1537)</f>
        <v>0.2853</v>
      </c>
      <c r="AC1537" s="10">
        <f>IF(AA1537="","",N1537*1000/(AA1537*1000000))</f>
        <v>6.0111111111111111</v>
      </c>
      <c r="AD1537" s="11">
        <f>IF(AB1537="","",MAX(Z1537,W1537)/AB1537)</f>
        <v>1442.5657202944269</v>
      </c>
      <c r="AE1537" s="8">
        <f ca="1">IF(N1537="","",IF(LOOKUP(YEAR(C1537),Teuerung!$A$4:$A$29,Teuerung!$D$4:$D$29)="",0,LOOKUP(YEAR(C1537),Teuerung!$A$4:$A$29,Teuerung!$D$4:$D$29)))</f>
        <v>0.29999999999999999</v>
      </c>
      <c r="AF1537" s="7">
        <f t="shared" ca="1" si="30"/>
        <v>411.56400000000002</v>
      </c>
      <c r="AG1537" s="2"/>
      <c r="AH1537" s="1"/>
      <c r="AI1537" s="1"/>
    </row>
    <row r="1538">
      <c r="A1538" s="2"/>
      <c r="B1538" s="2"/>
      <c r="C1538" s="3">
        <v>42146</v>
      </c>
      <c r="D1538" s="1"/>
      <c r="E1538" s="4" t="s">
        <v>51</v>
      </c>
      <c r="H1538" s="4" t="s">
        <v>51</v>
      </c>
      <c r="K1538" s="6">
        <v>0.29999999999999999</v>
      </c>
      <c r="L1538" s="6">
        <v>0.29999999999999999</v>
      </c>
      <c r="M1538" s="6">
        <v>3.1699999999999999</v>
      </c>
      <c r="N1538" s="7">
        <v>705</v>
      </c>
      <c r="P1538" s="1">
        <v>1</v>
      </c>
      <c r="Q1538" s="2" t="s">
        <v>54</v>
      </c>
      <c r="R1538" s="4" t="s">
        <v>51</v>
      </c>
      <c r="T1538" s="7">
        <v>394</v>
      </c>
      <c r="U1538" s="8">
        <v>0.25</v>
      </c>
      <c r="V1538" s="6">
        <v>27.414000000000001</v>
      </c>
      <c r="W1538" s="7">
        <f>IF(R1538="","",(T1538*(1-U1538)*(1+AE1538))+V1538)</f>
        <v>411.56400000000002</v>
      </c>
      <c r="Z1538" s="9" t="str">
        <f>IF(S1538="","",(X1538*(1-Y1538)*(1+AE1538)))</f>
        <v/>
      </c>
      <c r="AA1538" s="64">
        <f>IF(Eingabe!G1538="x",libCalc!A1538,IF(Eingabe!H1538="x",libCalc!B1538,IF(Eingabe!I1538="x",libCalc!C1538,"")))</f>
        <v>0.089999999999999997</v>
      </c>
      <c r="AB1538" s="5">
        <f>IF(AA1538="","",AA1538*M1538)</f>
        <v>0.2853</v>
      </c>
      <c r="AC1538" s="10">
        <f>IF(AA1538="","",N1538*1000/(AA1538*1000000))</f>
        <v>7.833333333333333</v>
      </c>
      <c r="AD1538" s="11">
        <f>IF(AB1538="","",MAX(Z1538,W1538)/AB1538)</f>
        <v>1442.5657202944269</v>
      </c>
      <c r="AE1538" s="8">
        <f ca="1">IF(N1538="","",IF(LOOKUP(YEAR(C1538),Teuerung!$A$4:$A$29,Teuerung!$D$4:$D$29)="",0,LOOKUP(YEAR(C1538),Teuerung!$A$4:$A$29,Teuerung!$D$4:$D$29)))</f>
        <v>0.29999999999999999</v>
      </c>
      <c r="AF1538" s="7">
        <f t="shared" ca="1" si="30"/>
        <v>411.56400000000002</v>
      </c>
      <c r="AG1538" s="2"/>
      <c r="AH1538" s="1"/>
      <c r="AI1538" s="1"/>
    </row>
    <row r="1539">
      <c r="A1539" s="2"/>
      <c r="B1539" s="2"/>
      <c r="C1539" s="3">
        <v>42146</v>
      </c>
      <c r="D1539" s="1"/>
      <c r="E1539" s="4" t="s">
        <v>51</v>
      </c>
      <c r="H1539" s="4" t="s">
        <v>51</v>
      </c>
      <c r="K1539" s="6">
        <v>0.20000000000000001</v>
      </c>
      <c r="L1539" s="6">
        <v>0.20000000000000001</v>
      </c>
      <c r="M1539" s="6">
        <v>2.77</v>
      </c>
      <c r="N1539" s="7">
        <v>269</v>
      </c>
      <c r="P1539" s="1">
        <v>1</v>
      </c>
      <c r="Q1539" s="2" t="s">
        <v>54</v>
      </c>
      <c r="R1539" s="4" t="s">
        <v>51</v>
      </c>
      <c r="T1539" s="7">
        <v>306</v>
      </c>
      <c r="U1539" s="8">
        <v>0.25</v>
      </c>
      <c r="V1539" s="6">
        <v>27.414000000000001</v>
      </c>
      <c r="W1539" s="7">
        <f>IF(R1539="","",(T1539*(1-U1539)*(1+AE1539))+V1539)</f>
        <v>325.76400000000001</v>
      </c>
      <c r="Z1539" s="9" t="str">
        <f>IF(S1539="","",(X1539*(1-Y1539)*(1+AE1539)))</f>
        <v/>
      </c>
      <c r="AA1539" s="64">
        <f>IF(Eingabe!G1539="x",libCalc!A1539,IF(Eingabe!H1539="x",libCalc!B1539,IF(Eingabe!I1539="x",libCalc!C1539,"")))</f>
        <v>0.040000000000000008</v>
      </c>
      <c r="AB1539" s="5">
        <f>IF(AA1539="","",AA1539*M1539)</f>
        <v>0.11080000000000002</v>
      </c>
      <c r="AC1539" s="10">
        <f>IF(AA1539="","",N1539*1000/(AA1539*1000000))</f>
        <v>6.7249999999999988</v>
      </c>
      <c r="AD1539" s="11">
        <f>IF(AB1539="","",MAX(Z1539,W1539)/AB1539)</f>
        <v>2940.1083032490969</v>
      </c>
      <c r="AE1539" s="8">
        <f ca="1">IF(N1539="","",IF(LOOKUP(YEAR(C1539),Teuerung!$A$4:$A$29,Teuerung!$D$4:$D$29)="",0,LOOKUP(YEAR(C1539),Teuerung!$A$4:$A$29,Teuerung!$D$4:$D$29)))</f>
        <v>0.29999999999999999</v>
      </c>
      <c r="AF1539" s="7">
        <f t="shared" ca="1" si="30"/>
        <v>325.76400000000001</v>
      </c>
      <c r="AG1539" s="2"/>
      <c r="AH1539" s="1"/>
      <c r="AI1539" s="1"/>
    </row>
    <row r="1540">
      <c r="A1540" s="2"/>
      <c r="B1540" s="2"/>
      <c r="C1540" s="3">
        <v>42146</v>
      </c>
      <c r="D1540" s="1"/>
      <c r="E1540" s="4" t="s">
        <v>51</v>
      </c>
      <c r="H1540" s="4" t="s">
        <v>51</v>
      </c>
      <c r="K1540" s="6">
        <v>0.20000000000000001</v>
      </c>
      <c r="L1540" s="6">
        <v>0.20000000000000001</v>
      </c>
      <c r="M1540" s="6">
        <v>3.27</v>
      </c>
      <c r="N1540" s="7">
        <v>496</v>
      </c>
      <c r="P1540" s="1">
        <v>1</v>
      </c>
      <c r="Q1540" s="2" t="s">
        <v>54</v>
      </c>
      <c r="R1540" s="4" t="s">
        <v>51</v>
      </c>
      <c r="T1540" s="7">
        <v>330</v>
      </c>
      <c r="U1540" s="8">
        <v>0.25</v>
      </c>
      <c r="V1540" s="6">
        <v>27.414000000000001</v>
      </c>
      <c r="W1540" s="7">
        <f>IF(R1540="","",(T1540*(1-U1540)*(1+AE1540))+V1540)</f>
        <v>349.16399999999999</v>
      </c>
      <c r="Z1540" s="9" t="str">
        <f>IF(S1540="","",(X1540*(1-Y1540)*(1+AE1540)))</f>
        <v/>
      </c>
      <c r="AA1540" s="64">
        <f>IF(Eingabe!G1540="x",libCalc!A1540,IF(Eingabe!H1540="x",libCalc!B1540,IF(Eingabe!I1540="x",libCalc!C1540,"")))</f>
        <v>0.040000000000000008</v>
      </c>
      <c r="AB1540" s="5">
        <f>IF(AA1540="","",AA1540*M1540)</f>
        <v>0.13080000000000003</v>
      </c>
      <c r="AC1540" s="10">
        <f>IF(AA1540="","",N1540*1000/(AA1540*1000000))</f>
        <v>12.399999999999999</v>
      </c>
      <c r="AD1540" s="11">
        <f>IF(AB1540="","",MAX(Z1540,W1540)/AB1540)</f>
        <v>2669.449541284403</v>
      </c>
      <c r="AE1540" s="8">
        <f ca="1">IF(N1540="","",IF(LOOKUP(YEAR(C1540),Teuerung!$A$4:$A$29,Teuerung!$D$4:$D$29)="",0,LOOKUP(YEAR(C1540),Teuerung!$A$4:$A$29,Teuerung!$D$4:$D$29)))</f>
        <v>0.29999999999999999</v>
      </c>
      <c r="AF1540" s="7">
        <f t="shared" ca="1" si="30"/>
        <v>349.16399999999999</v>
      </c>
      <c r="AG1540" s="2"/>
      <c r="AH1540" s="1"/>
      <c r="AI1540" s="1"/>
    </row>
    <row r="1541">
      <c r="A1541" s="2"/>
      <c r="B1541" s="2"/>
      <c r="C1541" s="3">
        <v>42146</v>
      </c>
      <c r="D1541" s="1"/>
      <c r="E1541" s="4" t="s">
        <v>51</v>
      </c>
      <c r="H1541" s="4" t="s">
        <v>51</v>
      </c>
      <c r="K1541" s="6">
        <v>0.20000000000000001</v>
      </c>
      <c r="L1541" s="6">
        <v>0.20000000000000001</v>
      </c>
      <c r="M1541" s="6">
        <v>2.77</v>
      </c>
      <c r="N1541" s="7">
        <v>235</v>
      </c>
      <c r="P1541" s="1">
        <v>1</v>
      </c>
      <c r="Q1541" s="2" t="s">
        <v>54</v>
      </c>
      <c r="R1541" s="4" t="s">
        <v>51</v>
      </c>
      <c r="T1541" s="7">
        <v>302</v>
      </c>
      <c r="U1541" s="8">
        <v>0.25</v>
      </c>
      <c r="V1541" s="6">
        <v>27.414000000000001</v>
      </c>
      <c r="W1541" s="7">
        <f>IF(R1541="","",(T1541*(1-U1541)*(1+AE1541))+V1541)</f>
        <v>321.86399999999998</v>
      </c>
      <c r="Z1541" s="9" t="str">
        <f>IF(S1541="","",(X1541*(1-Y1541)*(1+AE1541)))</f>
        <v/>
      </c>
      <c r="AA1541" s="64">
        <f>IF(Eingabe!G1541="x",libCalc!A1541,IF(Eingabe!H1541="x",libCalc!B1541,IF(Eingabe!I1541="x",libCalc!C1541,"")))</f>
        <v>0.040000000000000008</v>
      </c>
      <c r="AB1541" s="5">
        <f>IF(AA1541="","",AA1541*M1541)</f>
        <v>0.11080000000000002</v>
      </c>
      <c r="AC1541" s="10">
        <f>IF(AA1541="","",N1541*1000/(AA1541*1000000))</f>
        <v>5.8749999999999991</v>
      </c>
      <c r="AD1541" s="11">
        <f>IF(AB1541="","",MAX(Z1541,W1541)/AB1541)</f>
        <v>2904.9097472924182</v>
      </c>
      <c r="AE1541" s="8">
        <f ca="1">IF(N1541="","",IF(LOOKUP(YEAR(C1541),Teuerung!$A$4:$A$29,Teuerung!$D$4:$D$29)="",0,LOOKUP(YEAR(C1541),Teuerung!$A$4:$A$29,Teuerung!$D$4:$D$29)))</f>
        <v>0.29999999999999999</v>
      </c>
      <c r="AF1541" s="7">
        <f t="shared" ca="1" si="30"/>
        <v>321.86399999999998</v>
      </c>
      <c r="AG1541" s="2"/>
      <c r="AH1541" s="1"/>
      <c r="AI1541" s="1"/>
    </row>
    <row r="1542">
      <c r="A1542" s="2"/>
      <c r="B1542" s="2"/>
      <c r="C1542" s="3">
        <v>42146</v>
      </c>
      <c r="D1542" s="1"/>
      <c r="E1542" s="4" t="s">
        <v>51</v>
      </c>
      <c r="H1542" s="4" t="s">
        <v>51</v>
      </c>
      <c r="K1542" s="6">
        <v>0.20000000000000001</v>
      </c>
      <c r="L1542" s="6">
        <v>0.20000000000000001</v>
      </c>
      <c r="M1542" s="6">
        <v>3.27</v>
      </c>
      <c r="N1542" s="7">
        <v>464</v>
      </c>
      <c r="P1542" s="1">
        <v>1</v>
      </c>
      <c r="Q1542" s="2" t="s">
        <v>54</v>
      </c>
      <c r="R1542" s="4" t="s">
        <v>51</v>
      </c>
      <c r="T1542" s="7">
        <v>330</v>
      </c>
      <c r="U1542" s="8">
        <v>0.25</v>
      </c>
      <c r="V1542" s="6">
        <v>27.414000000000001</v>
      </c>
      <c r="W1542" s="7">
        <f>IF(R1542="","",(T1542*(1-U1542)*(1+AE1542))+V1542)</f>
        <v>349.16399999999999</v>
      </c>
      <c r="Z1542" s="9" t="str">
        <f>IF(S1542="","",(X1542*(1-Y1542)*(1+AE1542)))</f>
        <v/>
      </c>
      <c r="AA1542" s="64">
        <f>IF(Eingabe!G1542="x",libCalc!A1542,IF(Eingabe!H1542="x",libCalc!B1542,IF(Eingabe!I1542="x",libCalc!C1542,"")))</f>
        <v>0.040000000000000008</v>
      </c>
      <c r="AB1542" s="5">
        <f>IF(AA1542="","",AA1542*M1542)</f>
        <v>0.13080000000000003</v>
      </c>
      <c r="AC1542" s="10">
        <f>IF(AA1542="","",N1542*1000/(AA1542*1000000))</f>
        <v>11.599999999999998</v>
      </c>
      <c r="AD1542" s="11">
        <f>IF(AB1542="","",MAX(Z1542,W1542)/AB1542)</f>
        <v>2669.449541284403</v>
      </c>
      <c r="AE1542" s="8">
        <f ca="1">IF(N1542="","",IF(LOOKUP(YEAR(C1542),Teuerung!$A$4:$A$29,Teuerung!$D$4:$D$29)="",0,LOOKUP(YEAR(C1542),Teuerung!$A$4:$A$29,Teuerung!$D$4:$D$29)))</f>
        <v>0.29999999999999999</v>
      </c>
      <c r="AF1542" s="7">
        <f t="shared" ca="1" si="30"/>
        <v>349.16399999999999</v>
      </c>
      <c r="AG1542" s="2"/>
      <c r="AH1542" s="1"/>
      <c r="AI1542" s="1"/>
    </row>
    <row r="1543">
      <c r="A1543" s="2"/>
      <c r="B1543" s="2"/>
      <c r="C1543" s="3">
        <v>42146</v>
      </c>
      <c r="D1543" s="1"/>
      <c r="E1543" s="4" t="s">
        <v>51</v>
      </c>
      <c r="H1543" s="4" t="s">
        <v>51</v>
      </c>
      <c r="K1543" s="6">
        <v>0.17999999999999999</v>
      </c>
      <c r="L1543" s="6">
        <v>0.17999999999999999</v>
      </c>
      <c r="M1543" s="6">
        <v>2.77</v>
      </c>
      <c r="N1543" s="7">
        <v>233</v>
      </c>
      <c r="P1543" s="1">
        <v>1</v>
      </c>
      <c r="Q1543" s="2" t="s">
        <v>54</v>
      </c>
      <c r="R1543" s="4" t="s">
        <v>51</v>
      </c>
      <c r="T1543" s="7">
        <v>277</v>
      </c>
      <c r="U1543" s="8">
        <v>0.25</v>
      </c>
      <c r="V1543" s="6">
        <v>27.414000000000001</v>
      </c>
      <c r="W1543" s="7">
        <f>IF(R1543="","",(T1543*(1-U1543)*(1+AE1543))+V1543)</f>
        <v>297.48899999999998</v>
      </c>
      <c r="Z1543" s="9" t="str">
        <f>IF(S1543="","",(X1543*(1-Y1543)*(1+AE1543)))</f>
        <v/>
      </c>
      <c r="AA1543" s="64">
        <f>IF(Eingabe!G1543="x",libCalc!A1543,IF(Eingabe!H1543="x",libCalc!B1543,IF(Eingabe!I1543="x",libCalc!C1543,"")))</f>
        <v>0.032399999999999998</v>
      </c>
      <c r="AB1543" s="5">
        <f>IF(AA1543="","",AA1543*M1543)</f>
        <v>0.089747999999999994</v>
      </c>
      <c r="AC1543" s="10">
        <f>IF(AA1543="","",N1543*1000/(AA1543*1000000))</f>
        <v>7.1913580246913584</v>
      </c>
      <c r="AD1543" s="11">
        <f>IF(AB1543="","",MAX(Z1543,W1543)/AB1543)</f>
        <v>3314.7145340286133</v>
      </c>
      <c r="AE1543" s="8">
        <f ca="1">IF(N1543="","",IF(LOOKUP(YEAR(C1543),Teuerung!$A$4:$A$29,Teuerung!$D$4:$D$29)="",0,LOOKUP(YEAR(C1543),Teuerung!$A$4:$A$29,Teuerung!$D$4:$D$29)))</f>
        <v>0.29999999999999999</v>
      </c>
      <c r="AF1543" s="7">
        <f t="shared" ca="1" si="30"/>
        <v>297.48899999999998</v>
      </c>
      <c r="AG1543" s="2"/>
      <c r="AH1543" s="1"/>
      <c r="AI1543" s="1"/>
    </row>
    <row r="1544">
      <c r="A1544" s="2"/>
      <c r="B1544" s="2"/>
      <c r="C1544" s="3">
        <v>42146</v>
      </c>
      <c r="D1544" s="1"/>
      <c r="E1544" s="4" t="s">
        <v>51</v>
      </c>
      <c r="H1544" s="4" t="s">
        <v>51</v>
      </c>
      <c r="K1544" s="6">
        <v>0.29999999999999999</v>
      </c>
      <c r="L1544" s="6">
        <v>0.29999999999999999</v>
      </c>
      <c r="M1544" s="6">
        <v>2.77</v>
      </c>
      <c r="N1544" s="7">
        <v>1191</v>
      </c>
      <c r="P1544" s="1">
        <v>1</v>
      </c>
      <c r="Q1544" s="2" t="s">
        <v>54</v>
      </c>
      <c r="R1544" s="4" t="s">
        <v>51</v>
      </c>
      <c r="T1544" s="7">
        <v>365</v>
      </c>
      <c r="U1544" s="8">
        <v>0.25</v>
      </c>
      <c r="V1544" s="6">
        <v>27.414000000000001</v>
      </c>
      <c r="W1544" s="7">
        <f>IF(R1544="","",(T1544*(1-U1544)*(1+AE1544))+V1544)</f>
        <v>383.28899999999999</v>
      </c>
      <c r="Z1544" s="9" t="str">
        <f>IF(S1544="","",(X1544*(1-Y1544)*(1+AE1544)))</f>
        <v/>
      </c>
      <c r="AA1544" s="64">
        <f>IF(Eingabe!G1544="x",libCalc!A1544,IF(Eingabe!H1544="x",libCalc!B1544,IF(Eingabe!I1544="x",libCalc!C1544,"")))</f>
        <v>0.089999999999999997</v>
      </c>
      <c r="AB1544" s="5">
        <f>IF(AA1544="","",AA1544*M1544)</f>
        <v>0.24929999999999999</v>
      </c>
      <c r="AC1544" s="10">
        <f>IF(AA1544="","",N1544*1000/(AA1544*1000000))</f>
        <v>13.233333333333333</v>
      </c>
      <c r="AD1544" s="11">
        <f>IF(AB1544="","",MAX(Z1544,W1544)/AB1544)</f>
        <v>1537.4608904933814</v>
      </c>
      <c r="AE1544" s="8">
        <f ca="1">IF(N1544="","",IF(LOOKUP(YEAR(C1544),Teuerung!$A$4:$A$29,Teuerung!$D$4:$D$29)="",0,LOOKUP(YEAR(C1544),Teuerung!$A$4:$A$29,Teuerung!$D$4:$D$29)))</f>
        <v>0.29999999999999999</v>
      </c>
      <c r="AF1544" s="7">
        <f t="shared" ca="1" si="30"/>
        <v>383.28899999999999</v>
      </c>
      <c r="AG1544" s="2"/>
      <c r="AH1544" s="1"/>
      <c r="AI1544" s="1"/>
    </row>
    <row r="1545">
      <c r="A1545" s="2"/>
      <c r="B1545" s="2"/>
      <c r="C1545" s="3">
        <v>42146</v>
      </c>
      <c r="D1545" s="1"/>
      <c r="E1545" s="4" t="s">
        <v>51</v>
      </c>
      <c r="H1545" s="4" t="s">
        <v>51</v>
      </c>
      <c r="K1545" s="6">
        <v>0.29999999999999999</v>
      </c>
      <c r="L1545" s="6">
        <v>0.29999999999999999</v>
      </c>
      <c r="M1545" s="6">
        <v>3.27</v>
      </c>
      <c r="N1545" s="7">
        <v>2056</v>
      </c>
      <c r="P1545" s="1">
        <v>1</v>
      </c>
      <c r="Q1545" s="2" t="s">
        <v>54</v>
      </c>
      <c r="R1545" s="4" t="s">
        <v>51</v>
      </c>
      <c r="T1545" s="7">
        <v>402</v>
      </c>
      <c r="U1545" s="8">
        <v>0.25</v>
      </c>
      <c r="V1545" s="6">
        <v>27.414000000000001</v>
      </c>
      <c r="W1545" s="7">
        <f>IF(R1545="","",(T1545*(1-U1545)*(1+AE1545))+V1545)</f>
        <v>419.36399999999998</v>
      </c>
      <c r="Z1545" s="9" t="str">
        <f>IF(S1545="","",(X1545*(1-Y1545)*(1+AE1545)))</f>
        <v/>
      </c>
      <c r="AA1545" s="64">
        <f>IF(Eingabe!G1545="x",libCalc!A1545,IF(Eingabe!H1545="x",libCalc!B1545,IF(Eingabe!I1545="x",libCalc!C1545,"")))</f>
        <v>0.089999999999999997</v>
      </c>
      <c r="AB1545" s="5">
        <f>IF(AA1545="","",AA1545*M1545)</f>
        <v>0.29430000000000001</v>
      </c>
      <c r="AC1545" s="10">
        <f>IF(AA1545="","",N1545*1000/(AA1545*1000000))</f>
        <v>22.844444444444445</v>
      </c>
      <c r="AD1545" s="11">
        <f>IF(AB1545="","",MAX(Z1545,W1545)/AB1545)</f>
        <v>1424.954128440367</v>
      </c>
      <c r="AE1545" s="8">
        <f ca="1">IF(N1545="","",IF(LOOKUP(YEAR(C1545),Teuerung!$A$4:$A$29,Teuerung!$D$4:$D$29)="",0,LOOKUP(YEAR(C1545),Teuerung!$A$4:$A$29,Teuerung!$D$4:$D$29)))</f>
        <v>0.29999999999999999</v>
      </c>
      <c r="AF1545" s="7">
        <f t="shared" ca="1" si="30"/>
        <v>419.36399999999998</v>
      </c>
      <c r="AG1545" s="2"/>
      <c r="AH1545" s="1"/>
      <c r="AI1545" s="1"/>
    </row>
    <row r="1546">
      <c r="A1546" s="2"/>
      <c r="B1546" s="2"/>
      <c r="C1546" s="3">
        <v>42146</v>
      </c>
      <c r="D1546" s="1"/>
      <c r="E1546" s="4" t="s">
        <v>51</v>
      </c>
      <c r="H1546" s="4" t="s">
        <v>51</v>
      </c>
      <c r="K1546" s="6">
        <v>0.29999999999999999</v>
      </c>
      <c r="L1546" s="6">
        <v>0.29999999999999999</v>
      </c>
      <c r="M1546" s="6">
        <v>2.77</v>
      </c>
      <c r="N1546" s="7">
        <v>432</v>
      </c>
      <c r="P1546" s="1">
        <v>1</v>
      </c>
      <c r="Q1546" s="2" t="s">
        <v>54</v>
      </c>
      <c r="R1546" s="4" t="s">
        <v>51</v>
      </c>
      <c r="T1546" s="7">
        <v>365</v>
      </c>
      <c r="U1546" s="8">
        <v>0.25</v>
      </c>
      <c r="V1546" s="6">
        <v>27.414000000000001</v>
      </c>
      <c r="W1546" s="7">
        <f>IF(R1546="","",(T1546*(1-U1546)*(1+AE1546))+V1546)</f>
        <v>383.28899999999999</v>
      </c>
      <c r="Z1546" s="9" t="str">
        <f>IF(S1546="","",(X1546*(1-Y1546)*(1+AE1546)))</f>
        <v/>
      </c>
      <c r="AA1546" s="64">
        <f>IF(Eingabe!G1546="x",libCalc!A1546,IF(Eingabe!H1546="x",libCalc!B1546,IF(Eingabe!I1546="x",libCalc!C1546,"")))</f>
        <v>0.089999999999999997</v>
      </c>
      <c r="AB1546" s="5">
        <f>IF(AA1546="","",AA1546*M1546)</f>
        <v>0.24929999999999999</v>
      </c>
      <c r="AC1546" s="10">
        <f>IF(AA1546="","",N1546*1000/(AA1546*1000000))</f>
        <v>4.7999999999999998</v>
      </c>
      <c r="AD1546" s="11">
        <f>IF(AB1546="","",MAX(Z1546,W1546)/AB1546)</f>
        <v>1537.4608904933814</v>
      </c>
      <c r="AE1546" s="8">
        <f ca="1">IF(N1546="","",IF(LOOKUP(YEAR(C1546),Teuerung!$A$4:$A$29,Teuerung!$D$4:$D$29)="",0,LOOKUP(YEAR(C1546),Teuerung!$A$4:$A$29,Teuerung!$D$4:$D$29)))</f>
        <v>0.29999999999999999</v>
      </c>
      <c r="AF1546" s="7">
        <f t="shared" ca="1" si="30"/>
        <v>383.28899999999999</v>
      </c>
      <c r="AG1546" s="2"/>
      <c r="AH1546" s="1"/>
      <c r="AI1546" s="1"/>
    </row>
    <row r="1547">
      <c r="A1547" s="2"/>
      <c r="B1547" s="2"/>
      <c r="C1547" s="3">
        <v>42146</v>
      </c>
      <c r="D1547" s="1"/>
      <c r="E1547" s="4" t="s">
        <v>51</v>
      </c>
      <c r="H1547" s="4" t="s">
        <v>51</v>
      </c>
      <c r="K1547" s="6">
        <v>0.17999999999999999</v>
      </c>
      <c r="L1547" s="6">
        <v>0.17999999999999999</v>
      </c>
      <c r="M1547" s="6">
        <v>2.77</v>
      </c>
      <c r="N1547" s="7">
        <v>227</v>
      </c>
      <c r="P1547" s="1">
        <v>1</v>
      </c>
      <c r="Q1547" s="2" t="s">
        <v>54</v>
      </c>
      <c r="R1547" s="4" t="s">
        <v>51</v>
      </c>
      <c r="T1547" s="7">
        <v>285</v>
      </c>
      <c r="U1547" s="8">
        <v>0.25</v>
      </c>
      <c r="V1547" s="6">
        <v>27.414000000000001</v>
      </c>
      <c r="W1547" s="7">
        <f>IF(R1547="","",(T1547*(1-U1547)*(1+AE1547))+V1547)</f>
        <v>305.28899999999999</v>
      </c>
      <c r="Z1547" s="9" t="str">
        <f>IF(S1547="","",(X1547*(1-Y1547)*(1+AE1547)))</f>
        <v/>
      </c>
      <c r="AA1547" s="64">
        <f>IF(Eingabe!G1547="x",libCalc!A1547,IF(Eingabe!H1547="x",libCalc!B1547,IF(Eingabe!I1547="x",libCalc!C1547,"")))</f>
        <v>0.032399999999999998</v>
      </c>
      <c r="AB1547" s="5">
        <f>IF(AA1547="","",AA1547*M1547)</f>
        <v>0.089747999999999994</v>
      </c>
      <c r="AC1547" s="10">
        <f>IF(AA1547="","",N1547*1000/(AA1547*1000000))</f>
        <v>7.0061728395061724</v>
      </c>
      <c r="AD1547" s="11">
        <f>IF(AB1547="","",MAX(Z1547,W1547)/AB1547)</f>
        <v>3401.6245487364622</v>
      </c>
      <c r="AE1547" s="8">
        <f ca="1">IF(N1547="","",IF(LOOKUP(YEAR(C1547),Teuerung!$A$4:$A$29,Teuerung!$D$4:$D$29)="",0,LOOKUP(YEAR(C1547),Teuerung!$A$4:$A$29,Teuerung!$D$4:$D$29)))</f>
        <v>0.29999999999999999</v>
      </c>
      <c r="AF1547" s="7">
        <f t="shared" ca="1" si="30"/>
        <v>305.28899999999999</v>
      </c>
      <c r="AG1547" s="2"/>
      <c r="AH1547" s="1"/>
      <c r="AI1547" s="1"/>
    </row>
    <row r="1548">
      <c r="A1548" s="2"/>
      <c r="B1548" s="2"/>
      <c r="C1548" s="3">
        <v>42146</v>
      </c>
      <c r="D1548" s="1"/>
      <c r="E1548" s="4" t="s">
        <v>51</v>
      </c>
      <c r="H1548" s="4" t="s">
        <v>51</v>
      </c>
      <c r="K1548" s="6">
        <v>0.17999999999999999</v>
      </c>
      <c r="L1548" s="6">
        <v>0.17999999999999999</v>
      </c>
      <c r="M1548" s="6">
        <v>3.27</v>
      </c>
      <c r="N1548" s="7">
        <v>532</v>
      </c>
      <c r="P1548" s="1">
        <v>1</v>
      </c>
      <c r="Q1548" s="2" t="s">
        <v>54</v>
      </c>
      <c r="R1548" s="4" t="s">
        <v>51</v>
      </c>
      <c r="T1548" s="7">
        <v>338</v>
      </c>
      <c r="U1548" s="8">
        <v>0.25</v>
      </c>
      <c r="V1548" s="6">
        <v>27.414000000000001</v>
      </c>
      <c r="W1548" s="7">
        <f>IF(R1548="","",(T1548*(1-U1548)*(1+AE1548))+V1548)</f>
        <v>356.964</v>
      </c>
      <c r="Z1548" s="9" t="str">
        <f>IF(S1548="","",(X1548*(1-Y1548)*(1+AE1548)))</f>
        <v/>
      </c>
      <c r="AA1548" s="64">
        <f>IF(Eingabe!G1548="x",libCalc!A1548,IF(Eingabe!H1548="x",libCalc!B1548,IF(Eingabe!I1548="x",libCalc!C1548,"")))</f>
        <v>0.032399999999999998</v>
      </c>
      <c r="AB1548" s="5">
        <f>IF(AA1548="","",AA1548*M1548)</f>
        <v>0.105948</v>
      </c>
      <c r="AC1548" s="10">
        <f>IF(AA1548="","",N1548*1000/(AA1548*1000000))</f>
        <v>16.419753086419753</v>
      </c>
      <c r="AD1548" s="11">
        <f>IF(AB1548="","",MAX(Z1548,W1548)/AB1548)</f>
        <v>3369.2377392683202</v>
      </c>
      <c r="AE1548" s="8">
        <f ca="1">IF(N1548="","",IF(LOOKUP(YEAR(C1548),Teuerung!$A$4:$A$29,Teuerung!$D$4:$D$29)="",0,LOOKUP(YEAR(C1548),Teuerung!$A$4:$A$29,Teuerung!$D$4:$D$29)))</f>
        <v>0.29999999999999999</v>
      </c>
      <c r="AF1548" s="7">
        <f t="shared" ca="1" si="30"/>
        <v>356.964</v>
      </c>
      <c r="AG1548" s="2"/>
      <c r="AH1548" s="1"/>
      <c r="AI1548" s="1"/>
    </row>
    <row r="1549">
      <c r="A1549" s="2"/>
      <c r="B1549" s="2"/>
      <c r="C1549" s="3">
        <v>42146</v>
      </c>
      <c r="D1549" s="1"/>
      <c r="E1549" s="4" t="s">
        <v>51</v>
      </c>
      <c r="H1549" s="4" t="s">
        <v>51</v>
      </c>
      <c r="K1549" s="6">
        <v>0.20000000000000001</v>
      </c>
      <c r="L1549" s="6">
        <v>0.20000000000000001</v>
      </c>
      <c r="M1549" s="6">
        <v>3.4300000000000002</v>
      </c>
      <c r="N1549" s="7">
        <v>778</v>
      </c>
      <c r="P1549" s="1">
        <v>1</v>
      </c>
      <c r="Q1549" s="2" t="s">
        <v>54</v>
      </c>
      <c r="R1549" s="4" t="s">
        <v>51</v>
      </c>
      <c r="T1549" s="7">
        <v>339</v>
      </c>
      <c r="U1549" s="8">
        <v>0.25</v>
      </c>
      <c r="V1549" s="6">
        <v>27.414000000000001</v>
      </c>
      <c r="W1549" s="7">
        <f>IF(R1549="","",(T1549*(1-U1549)*(1+AE1549))+V1549)</f>
        <v>357.93900000000002</v>
      </c>
      <c r="Z1549" s="9" t="str">
        <f>IF(S1549="","",(X1549*(1-Y1549)*(1+AE1549)))</f>
        <v/>
      </c>
      <c r="AA1549" s="64">
        <f>IF(Eingabe!G1549="x",libCalc!A1549,IF(Eingabe!H1549="x",libCalc!B1549,IF(Eingabe!I1549="x",libCalc!C1549,"")))</f>
        <v>0.040000000000000008</v>
      </c>
      <c r="AB1549" s="5">
        <f>IF(AA1549="","",AA1549*M1549)</f>
        <v>0.13720000000000004</v>
      </c>
      <c r="AC1549" s="10">
        <f>IF(AA1549="","",N1549*1000/(AA1549*1000000))</f>
        <v>19.449999999999996</v>
      </c>
      <c r="AD1549" s="11">
        <f>IF(AB1549="","",MAX(Z1549,W1549)/AB1549)</f>
        <v>2608.8848396501453</v>
      </c>
      <c r="AE1549" s="8">
        <f ca="1">IF(N1549="","",IF(LOOKUP(YEAR(C1549),Teuerung!$A$4:$A$29,Teuerung!$D$4:$D$29)="",0,LOOKUP(YEAR(C1549),Teuerung!$A$4:$A$29,Teuerung!$D$4:$D$29)))</f>
        <v>0.29999999999999999</v>
      </c>
      <c r="AF1549" s="7">
        <f t="shared" ca="1" si="30"/>
        <v>357.93900000000002</v>
      </c>
      <c r="AG1549" s="2"/>
      <c r="AH1549" s="1"/>
      <c r="AI1549" s="1"/>
    </row>
    <row r="1550">
      <c r="A1550" s="2"/>
      <c r="B1550" s="2"/>
      <c r="C1550" s="3">
        <v>42146</v>
      </c>
      <c r="D1550" s="1"/>
      <c r="E1550" s="4" t="s">
        <v>51</v>
      </c>
      <c r="H1550" s="4" t="s">
        <v>51</v>
      </c>
      <c r="K1550" s="6">
        <v>0.20000000000000001</v>
      </c>
      <c r="L1550" s="6">
        <v>0.20000000000000001</v>
      </c>
      <c r="M1550" s="6">
        <v>2.2999999999999998</v>
      </c>
      <c r="N1550" s="7">
        <v>1155</v>
      </c>
      <c r="P1550" s="1">
        <v>1</v>
      </c>
      <c r="Q1550" s="2" t="s">
        <v>54</v>
      </c>
      <c r="R1550" s="4" t="s">
        <v>51</v>
      </c>
      <c r="T1550" s="7">
        <v>337</v>
      </c>
      <c r="U1550" s="8">
        <v>0.25</v>
      </c>
      <c r="V1550" s="6">
        <v>27.414000000000001</v>
      </c>
      <c r="W1550" s="7">
        <f>IF(R1550="","",(T1550*(1-U1550)*(1+AE1550))+V1550)</f>
        <v>355.98899999999998</v>
      </c>
      <c r="Z1550" s="9" t="str">
        <f>IF(S1550="","",(X1550*(1-Y1550)*(1+AE1550)))</f>
        <v/>
      </c>
      <c r="AA1550" s="64">
        <f>IF(Eingabe!G1550="x",libCalc!A1550,IF(Eingabe!H1550="x",libCalc!B1550,IF(Eingabe!I1550="x",libCalc!C1550,"")))</f>
        <v>0.040000000000000008</v>
      </c>
      <c r="AB1550" s="5">
        <f>IF(AA1550="","",AA1550*M1550)</f>
        <v>0.092000000000000012</v>
      </c>
      <c r="AC1550" s="10">
        <f>IF(AA1550="","",N1550*1000/(AA1550*1000000))</f>
        <v>28.874999999999996</v>
      </c>
      <c r="AD1550" s="11">
        <f>IF(AB1550="","",MAX(Z1550,W1550)/AB1550)</f>
        <v>3869.4456521739121</v>
      </c>
      <c r="AE1550" s="8">
        <f ca="1">IF(N1550="","",IF(LOOKUP(YEAR(C1550),Teuerung!$A$4:$A$29,Teuerung!$D$4:$D$29)="",0,LOOKUP(YEAR(C1550),Teuerung!$A$4:$A$29,Teuerung!$D$4:$D$29)))</f>
        <v>0.29999999999999999</v>
      </c>
      <c r="AF1550" s="7">
        <f t="shared" ca="1" si="30"/>
        <v>355.98899999999998</v>
      </c>
      <c r="AG1550" s="2"/>
      <c r="AH1550" s="1"/>
      <c r="AI1550" s="1"/>
    </row>
    <row r="1551">
      <c r="A1551" s="2"/>
      <c r="B1551" s="2"/>
      <c r="C1551" s="3">
        <v>42146</v>
      </c>
      <c r="D1551" s="1"/>
      <c r="E1551" s="4" t="s">
        <v>51</v>
      </c>
      <c r="H1551" s="4" t="s">
        <v>51</v>
      </c>
      <c r="K1551" s="6">
        <v>0.17999999999999999</v>
      </c>
      <c r="L1551" s="6">
        <v>0.17999999999999999</v>
      </c>
      <c r="M1551" s="6">
        <v>2.8199999999999998</v>
      </c>
      <c r="N1551" s="7">
        <v>78</v>
      </c>
      <c r="P1551" s="1">
        <v>1</v>
      </c>
      <c r="Q1551" s="2" t="s">
        <v>54</v>
      </c>
      <c r="R1551" s="4" t="s">
        <v>51</v>
      </c>
      <c r="T1551" s="7">
        <v>290</v>
      </c>
      <c r="U1551" s="8">
        <v>0.25</v>
      </c>
      <c r="V1551" s="6">
        <v>27.414000000000001</v>
      </c>
      <c r="W1551" s="7">
        <f>IF(R1551="","",(T1551*(1-U1551)*(1+AE1551))+V1551)</f>
        <v>310.16399999999999</v>
      </c>
      <c r="Z1551" s="9" t="str">
        <f>IF(S1551="","",(X1551*(1-Y1551)*(1+AE1551)))</f>
        <v/>
      </c>
      <c r="AA1551" s="64">
        <f>IF(Eingabe!G1551="x",libCalc!A1551,IF(Eingabe!H1551="x",libCalc!B1551,IF(Eingabe!I1551="x",libCalc!C1551,"")))</f>
        <v>0.032399999999999998</v>
      </c>
      <c r="AB1551" s="5">
        <f>IF(AA1551="","",AA1551*M1551)</f>
        <v>0.091367999999999991</v>
      </c>
      <c r="AC1551" s="10">
        <f>IF(AA1551="","",N1551*1000/(AA1551*1000000))</f>
        <v>2.4074074074074074</v>
      </c>
      <c r="AD1551" s="11">
        <f>IF(AB1551="","",MAX(Z1551,W1551)/AB1551)</f>
        <v>3394.6677173627531</v>
      </c>
      <c r="AE1551" s="8">
        <f ca="1">IF(N1551="","",IF(LOOKUP(YEAR(C1551),Teuerung!$A$4:$A$29,Teuerung!$D$4:$D$29)="",0,LOOKUP(YEAR(C1551),Teuerung!$A$4:$A$29,Teuerung!$D$4:$D$29)))</f>
        <v>0.29999999999999999</v>
      </c>
      <c r="AF1551" s="7">
        <f t="shared" ca="1" si="30"/>
        <v>310.16399999999999</v>
      </c>
      <c r="AG1551" s="2"/>
      <c r="AH1551" s="1"/>
      <c r="AI1551" s="1"/>
    </row>
    <row r="1552">
      <c r="A1552" s="2"/>
      <c r="B1552" s="2"/>
      <c r="C1552" s="3">
        <v>42146</v>
      </c>
      <c r="D1552" s="1"/>
      <c r="E1552" s="4" t="s">
        <v>51</v>
      </c>
      <c r="H1552" s="4" t="s">
        <v>51</v>
      </c>
      <c r="K1552" s="6">
        <v>0.29999999999999999</v>
      </c>
      <c r="L1552" s="6">
        <v>0.29999999999999999</v>
      </c>
      <c r="M1552" s="6">
        <v>2.77</v>
      </c>
      <c r="N1552" s="7">
        <v>852</v>
      </c>
      <c r="P1552" s="1">
        <v>1</v>
      </c>
      <c r="Q1552" s="2" t="s">
        <v>54</v>
      </c>
      <c r="R1552" s="4" t="s">
        <v>51</v>
      </c>
      <c r="T1552" s="7">
        <v>365</v>
      </c>
      <c r="U1552" s="8">
        <v>0.25</v>
      </c>
      <c r="V1552" s="6">
        <v>27.414000000000001</v>
      </c>
      <c r="W1552" s="7">
        <f>IF(R1552="","",(T1552*(1-U1552)*(1+AE1552))+V1552)</f>
        <v>383.28899999999999</v>
      </c>
      <c r="Z1552" s="9" t="str">
        <f>IF(S1552="","",(X1552*(1-Y1552)*(1+AE1552)))</f>
        <v/>
      </c>
      <c r="AA1552" s="64">
        <f>IF(Eingabe!G1552="x",libCalc!A1552,IF(Eingabe!H1552="x",libCalc!B1552,IF(Eingabe!I1552="x",libCalc!C1552,"")))</f>
        <v>0.089999999999999997</v>
      </c>
      <c r="AB1552" s="5">
        <f>IF(AA1552="","",AA1552*M1552)</f>
        <v>0.24929999999999999</v>
      </c>
      <c r="AC1552" s="10">
        <f>IF(AA1552="","",N1552*1000/(AA1552*1000000))</f>
        <v>9.4666666666666668</v>
      </c>
      <c r="AD1552" s="11">
        <f>IF(AB1552="","",MAX(Z1552,W1552)/AB1552)</f>
        <v>1537.4608904933814</v>
      </c>
      <c r="AE1552" s="8">
        <f ca="1">IF(N1552="","",IF(LOOKUP(YEAR(C1552),Teuerung!$A$4:$A$29,Teuerung!$D$4:$D$29)="",0,LOOKUP(YEAR(C1552),Teuerung!$A$4:$A$29,Teuerung!$D$4:$D$29)))</f>
        <v>0.29999999999999999</v>
      </c>
      <c r="AF1552" s="7">
        <f t="shared" ca="1" si="30"/>
        <v>383.28899999999999</v>
      </c>
      <c r="AG1552" s="2"/>
      <c r="AH1552" s="1"/>
      <c r="AI1552" s="1"/>
    </row>
    <row r="1553">
      <c r="A1553" s="2"/>
      <c r="B1553" s="2"/>
      <c r="C1553" s="3">
        <v>42146</v>
      </c>
      <c r="D1553" s="1"/>
      <c r="E1553" s="4" t="s">
        <v>51</v>
      </c>
      <c r="H1553" s="4" t="s">
        <v>51</v>
      </c>
      <c r="K1553" s="6">
        <v>0.29999999999999999</v>
      </c>
      <c r="L1553" s="6">
        <v>0.29999999999999999</v>
      </c>
      <c r="M1553" s="6">
        <v>2.77</v>
      </c>
      <c r="N1553" s="7">
        <v>1482</v>
      </c>
      <c r="P1553" s="1">
        <v>1</v>
      </c>
      <c r="Q1553" s="2" t="s">
        <v>54</v>
      </c>
      <c r="R1553" s="4" t="s">
        <v>51</v>
      </c>
      <c r="T1553" s="7">
        <v>365</v>
      </c>
      <c r="U1553" s="8">
        <v>0.25</v>
      </c>
      <c r="V1553" s="6">
        <v>27.414000000000001</v>
      </c>
      <c r="W1553" s="7">
        <f>IF(R1553="","",(T1553*(1-U1553)*(1+AE1553))+V1553)</f>
        <v>383.28899999999999</v>
      </c>
      <c r="Z1553" s="9" t="str">
        <f>IF(S1553="","",(X1553*(1-Y1553)*(1+AE1553)))</f>
        <v/>
      </c>
      <c r="AA1553" s="64">
        <f>IF(Eingabe!G1553="x",libCalc!A1553,IF(Eingabe!H1553="x",libCalc!B1553,IF(Eingabe!I1553="x",libCalc!C1553,"")))</f>
        <v>0.089999999999999997</v>
      </c>
      <c r="AB1553" s="5">
        <f>IF(AA1553="","",AA1553*M1553)</f>
        <v>0.24929999999999999</v>
      </c>
      <c r="AC1553" s="10">
        <f>IF(AA1553="","",N1553*1000/(AA1553*1000000))</f>
        <v>16.466666666666665</v>
      </c>
      <c r="AD1553" s="11">
        <f>IF(AB1553="","",MAX(Z1553,W1553)/AB1553)</f>
        <v>1537.4608904933814</v>
      </c>
      <c r="AE1553" s="8">
        <f ca="1">IF(N1553="","",IF(LOOKUP(YEAR(C1553),Teuerung!$A$4:$A$29,Teuerung!$D$4:$D$29)="",0,LOOKUP(YEAR(C1553),Teuerung!$A$4:$A$29,Teuerung!$D$4:$D$29)))</f>
        <v>0.29999999999999999</v>
      </c>
      <c r="AF1553" s="7">
        <f t="shared" ca="1" si="30"/>
        <v>383.28899999999999</v>
      </c>
      <c r="AG1553" s="2"/>
      <c r="AH1553" s="1"/>
      <c r="AI1553" s="1"/>
    </row>
    <row r="1554">
      <c r="A1554" s="2"/>
      <c r="B1554" s="2"/>
      <c r="C1554" s="3">
        <v>42146</v>
      </c>
      <c r="D1554" s="1"/>
      <c r="E1554" s="4" t="s">
        <v>51</v>
      </c>
      <c r="H1554" s="4" t="s">
        <v>51</v>
      </c>
      <c r="K1554" s="6">
        <v>0.29999999999999999</v>
      </c>
      <c r="L1554" s="6">
        <v>0.29999999999999999</v>
      </c>
      <c r="M1554" s="6">
        <v>3.27</v>
      </c>
      <c r="N1554" s="7">
        <v>2101</v>
      </c>
      <c r="P1554" s="1">
        <v>1</v>
      </c>
      <c r="Q1554" s="2" t="s">
        <v>54</v>
      </c>
      <c r="R1554" s="4" t="s">
        <v>51</v>
      </c>
      <c r="T1554" s="7">
        <v>402</v>
      </c>
      <c r="U1554" s="8">
        <v>0.25</v>
      </c>
      <c r="V1554" s="6">
        <v>27.414000000000001</v>
      </c>
      <c r="W1554" s="7">
        <f>IF(R1554="","",(T1554*(1-U1554)*(1+AE1554))+V1554)</f>
        <v>419.36399999999998</v>
      </c>
      <c r="Z1554" s="9" t="str">
        <f>IF(S1554="","",(X1554*(1-Y1554)*(1+AE1554)))</f>
        <v/>
      </c>
      <c r="AA1554" s="64">
        <f>IF(Eingabe!G1554="x",libCalc!A1554,IF(Eingabe!H1554="x",libCalc!B1554,IF(Eingabe!I1554="x",libCalc!C1554,"")))</f>
        <v>0.089999999999999997</v>
      </c>
      <c r="AB1554" s="5">
        <f>IF(AA1554="","",AA1554*M1554)</f>
        <v>0.29430000000000001</v>
      </c>
      <c r="AC1554" s="10">
        <f>IF(AA1554="","",N1554*1000/(AA1554*1000000))</f>
        <v>23.344444444444445</v>
      </c>
      <c r="AD1554" s="11">
        <f>IF(AB1554="","",MAX(Z1554,W1554)/AB1554)</f>
        <v>1424.954128440367</v>
      </c>
      <c r="AE1554" s="8">
        <f ca="1">IF(N1554="","",IF(LOOKUP(YEAR(C1554),Teuerung!$A$4:$A$29,Teuerung!$D$4:$D$29)="",0,LOOKUP(YEAR(C1554),Teuerung!$A$4:$A$29,Teuerung!$D$4:$D$29)))</f>
        <v>0.29999999999999999</v>
      </c>
      <c r="AF1554" s="7">
        <f t="shared" ca="1" si="30"/>
        <v>419.36399999999998</v>
      </c>
      <c r="AG1554" s="2"/>
      <c r="AH1554" s="1"/>
      <c r="AI1554" s="1"/>
    </row>
    <row r="1555">
      <c r="A1555" s="2"/>
      <c r="B1555" s="2"/>
      <c r="C1555" s="3">
        <v>42146</v>
      </c>
      <c r="D1555" s="1"/>
      <c r="E1555" s="4" t="s">
        <v>51</v>
      </c>
      <c r="H1555" s="4" t="s">
        <v>51</v>
      </c>
      <c r="K1555" s="6">
        <v>0.29999999999999999</v>
      </c>
      <c r="L1555" s="6">
        <v>0.29999999999999999</v>
      </c>
      <c r="M1555" s="6">
        <v>3.4300000000000002</v>
      </c>
      <c r="N1555" s="7">
        <v>2861</v>
      </c>
      <c r="P1555" s="1">
        <v>1</v>
      </c>
      <c r="Q1555" s="2" t="s">
        <v>54</v>
      </c>
      <c r="R1555" s="4" t="s">
        <v>51</v>
      </c>
      <c r="T1555" s="7">
        <v>615</v>
      </c>
      <c r="U1555" s="8">
        <v>0.25</v>
      </c>
      <c r="V1555" s="6">
        <v>27.414000000000001</v>
      </c>
      <c r="W1555" s="7">
        <f>IF(R1555="","",(T1555*(1-U1555)*(1+AE1555))+V1555)</f>
        <v>627.03899999999999</v>
      </c>
      <c r="Z1555" s="9" t="str">
        <f>IF(S1555="","",(X1555*(1-Y1555)*(1+AE1555)))</f>
        <v/>
      </c>
      <c r="AA1555" s="64">
        <f>IF(Eingabe!G1555="x",libCalc!A1555,IF(Eingabe!H1555="x",libCalc!B1555,IF(Eingabe!I1555="x",libCalc!C1555,"")))</f>
        <v>0.089999999999999997</v>
      </c>
      <c r="AB1555" s="5">
        <f>IF(AA1555="","",AA1555*M1555)</f>
        <v>0.30870000000000003</v>
      </c>
      <c r="AC1555" s="10">
        <f>IF(AA1555="","",N1555*1000/(AA1555*1000000))</f>
        <v>31.788888888888888</v>
      </c>
      <c r="AD1555" s="11">
        <f>IF(AB1555="","",MAX(Z1555,W1555)/AB1555)</f>
        <v>2031.2244897959181</v>
      </c>
      <c r="AE1555" s="8">
        <f ca="1">IF(N1555="","",IF(LOOKUP(YEAR(C1555),Teuerung!$A$4:$A$29,Teuerung!$D$4:$D$29)="",0,LOOKUP(YEAR(C1555),Teuerung!$A$4:$A$29,Teuerung!$D$4:$D$29)))</f>
        <v>0.29999999999999999</v>
      </c>
      <c r="AF1555" s="7">
        <f t="shared" ref="AF1555:AF1618" ca="1" si="31">IF(P1555="","",P1555*MAX(W1555,Z1555))</f>
        <v>627.03899999999999</v>
      </c>
      <c r="AG1555" s="2"/>
      <c r="AH1555" s="1"/>
      <c r="AI1555" s="1"/>
    </row>
    <row r="1556">
      <c r="A1556" s="2"/>
      <c r="B1556" s="2"/>
      <c r="C1556" s="3">
        <v>42146</v>
      </c>
      <c r="D1556" s="1"/>
      <c r="E1556" s="4" t="s">
        <v>51</v>
      </c>
      <c r="H1556" s="4" t="s">
        <v>51</v>
      </c>
      <c r="K1556" s="6">
        <v>0.17999999999999999</v>
      </c>
      <c r="L1556" s="6">
        <v>0.17999999999999999</v>
      </c>
      <c r="M1556" s="6">
        <v>2.8199999999999998</v>
      </c>
      <c r="N1556" s="7">
        <v>97</v>
      </c>
      <c r="P1556" s="1">
        <v>1</v>
      </c>
      <c r="Q1556" s="2" t="s">
        <v>54</v>
      </c>
      <c r="R1556" s="4" t="s">
        <v>51</v>
      </c>
      <c r="T1556" s="7">
        <v>290</v>
      </c>
      <c r="U1556" s="8">
        <v>0.25</v>
      </c>
      <c r="V1556" s="6">
        <v>27.414000000000001</v>
      </c>
      <c r="W1556" s="7">
        <f>IF(R1556="","",(T1556*(1-U1556)*(1+AE1556))+V1556)</f>
        <v>310.16399999999999</v>
      </c>
      <c r="Z1556" s="9" t="str">
        <f>IF(S1556="","",(X1556*(1-Y1556)*(1+AE1556)))</f>
        <v/>
      </c>
      <c r="AA1556" s="64">
        <f>IF(Eingabe!G1556="x",libCalc!A1556,IF(Eingabe!H1556="x",libCalc!B1556,IF(Eingabe!I1556="x",libCalc!C1556,"")))</f>
        <v>0.032399999999999998</v>
      </c>
      <c r="AB1556" s="5">
        <f>IF(AA1556="","",AA1556*M1556)</f>
        <v>0.091367999999999991</v>
      </c>
      <c r="AC1556" s="10">
        <f>IF(AA1556="","",N1556*1000/(AA1556*1000000))</f>
        <v>2.9938271604938271</v>
      </c>
      <c r="AD1556" s="11">
        <f>IF(AB1556="","",MAX(Z1556,W1556)/AB1556)</f>
        <v>3394.6677173627531</v>
      </c>
      <c r="AE1556" s="8">
        <f ca="1">IF(N1556="","",IF(LOOKUP(YEAR(C1556),Teuerung!$A$4:$A$29,Teuerung!$D$4:$D$29)="",0,LOOKUP(YEAR(C1556),Teuerung!$A$4:$A$29,Teuerung!$D$4:$D$29)))</f>
        <v>0.29999999999999999</v>
      </c>
      <c r="AF1556" s="7">
        <f t="shared" ca="1" si="31"/>
        <v>310.16399999999999</v>
      </c>
      <c r="AG1556" s="2"/>
      <c r="AH1556" s="1"/>
      <c r="AI1556" s="1"/>
    </row>
    <row r="1557">
      <c r="A1557" s="2"/>
      <c r="B1557" s="2"/>
      <c r="C1557" s="3">
        <v>42146</v>
      </c>
      <c r="D1557" s="1"/>
      <c r="E1557" s="4" t="s">
        <v>51</v>
      </c>
      <c r="H1557" s="4" t="s">
        <v>51</v>
      </c>
      <c r="K1557" s="6">
        <v>0.17999999999999999</v>
      </c>
      <c r="L1557" s="6">
        <v>0.17999999999999999</v>
      </c>
      <c r="M1557" s="6">
        <v>2.8199999999999998</v>
      </c>
      <c r="N1557" s="7">
        <v>197</v>
      </c>
      <c r="P1557" s="1">
        <v>1</v>
      </c>
      <c r="Q1557" s="2" t="s">
        <v>54</v>
      </c>
      <c r="R1557" s="4" t="s">
        <v>51</v>
      </c>
      <c r="T1557" s="7">
        <v>290</v>
      </c>
      <c r="U1557" s="8">
        <v>0.25</v>
      </c>
      <c r="V1557" s="6">
        <v>27.414000000000001</v>
      </c>
      <c r="W1557" s="7">
        <f>IF(R1557="","",(T1557*(1-U1557)*(1+AE1557))+V1557)</f>
        <v>310.16399999999999</v>
      </c>
      <c r="Z1557" s="9" t="str">
        <f>IF(S1557="","",(X1557*(1-Y1557)*(1+AE1557)))</f>
        <v/>
      </c>
      <c r="AA1557" s="64">
        <f>IF(Eingabe!G1557="x",libCalc!A1557,IF(Eingabe!H1557="x",libCalc!B1557,IF(Eingabe!I1557="x",libCalc!C1557,"")))</f>
        <v>0.032399999999999998</v>
      </c>
      <c r="AB1557" s="5">
        <f>IF(AA1557="","",AA1557*M1557)</f>
        <v>0.091367999999999991</v>
      </c>
      <c r="AC1557" s="10">
        <f>IF(AA1557="","",N1557*1000/(AA1557*1000000))</f>
        <v>6.0802469135802468</v>
      </c>
      <c r="AD1557" s="11">
        <f>IF(AB1557="","",MAX(Z1557,W1557)/AB1557)</f>
        <v>3394.6677173627531</v>
      </c>
      <c r="AE1557" s="8">
        <f ca="1">IF(N1557="","",IF(LOOKUP(YEAR(C1557),Teuerung!$A$4:$A$29,Teuerung!$D$4:$D$29)="",0,LOOKUP(YEAR(C1557),Teuerung!$A$4:$A$29,Teuerung!$D$4:$D$29)))</f>
        <v>0.29999999999999999</v>
      </c>
      <c r="AF1557" s="7">
        <f t="shared" ca="1" si="31"/>
        <v>310.16399999999999</v>
      </c>
      <c r="AG1557" s="2"/>
      <c r="AH1557" s="1"/>
      <c r="AI1557" s="1"/>
    </row>
    <row r="1558">
      <c r="A1558" s="2"/>
      <c r="B1558" s="2"/>
      <c r="C1558" s="3">
        <v>42146</v>
      </c>
      <c r="D1558" s="1"/>
      <c r="E1558" s="4" t="s">
        <v>51</v>
      </c>
      <c r="H1558" s="4" t="s">
        <v>51</v>
      </c>
      <c r="K1558" s="6">
        <v>0.29999999999999999</v>
      </c>
      <c r="L1558" s="6">
        <v>0.29999999999999999</v>
      </c>
      <c r="M1558" s="6">
        <v>2.77</v>
      </c>
      <c r="N1558" s="7">
        <v>679</v>
      </c>
      <c r="P1558" s="1">
        <v>1</v>
      </c>
      <c r="Q1558" s="2" t="s">
        <v>54</v>
      </c>
      <c r="R1558" s="4" t="s">
        <v>51</v>
      </c>
      <c r="T1558" s="7">
        <v>365</v>
      </c>
      <c r="U1558" s="8">
        <v>0.25</v>
      </c>
      <c r="V1558" s="6">
        <v>27.414000000000001</v>
      </c>
      <c r="W1558" s="7">
        <f>IF(R1558="","",(T1558*(1-U1558)*(1+AE1558))+V1558)</f>
        <v>383.28899999999999</v>
      </c>
      <c r="Z1558" s="9" t="str">
        <f>IF(S1558="","",(X1558*(1-Y1558)*(1+AE1558)))</f>
        <v/>
      </c>
      <c r="AA1558" s="64">
        <f>IF(Eingabe!G1558="x",libCalc!A1558,IF(Eingabe!H1558="x",libCalc!B1558,IF(Eingabe!I1558="x",libCalc!C1558,"")))</f>
        <v>0.089999999999999997</v>
      </c>
      <c r="AB1558" s="5">
        <f>IF(AA1558="","",AA1558*M1558)</f>
        <v>0.24929999999999999</v>
      </c>
      <c r="AC1558" s="10">
        <f>IF(AA1558="","",N1558*1000/(AA1558*1000000))</f>
        <v>7.5444444444444443</v>
      </c>
      <c r="AD1558" s="11">
        <f>IF(AB1558="","",MAX(Z1558,W1558)/AB1558)</f>
        <v>1537.4608904933814</v>
      </c>
      <c r="AE1558" s="8">
        <f ca="1">IF(N1558="","",IF(LOOKUP(YEAR(C1558),Teuerung!$A$4:$A$29,Teuerung!$D$4:$D$29)="",0,LOOKUP(YEAR(C1558),Teuerung!$A$4:$A$29,Teuerung!$D$4:$D$29)))</f>
        <v>0.29999999999999999</v>
      </c>
      <c r="AF1558" s="7">
        <f t="shared" ca="1" si="31"/>
        <v>383.28899999999999</v>
      </c>
      <c r="AG1558" s="2"/>
      <c r="AH1558" s="1"/>
      <c r="AI1558" s="1"/>
    </row>
    <row r="1559">
      <c r="A1559" s="2"/>
      <c r="B1559" s="2"/>
      <c r="C1559" s="3">
        <v>42146</v>
      </c>
      <c r="D1559" s="1"/>
      <c r="E1559" s="4" t="s">
        <v>51</v>
      </c>
      <c r="H1559" s="4" t="s">
        <v>51</v>
      </c>
      <c r="K1559" s="6">
        <v>0.29999999999999999</v>
      </c>
      <c r="L1559" s="6">
        <v>0.29999999999999999</v>
      </c>
      <c r="M1559" s="6">
        <v>2.77</v>
      </c>
      <c r="N1559" s="7">
        <v>967</v>
      </c>
      <c r="P1559" s="1">
        <v>1</v>
      </c>
      <c r="Q1559" s="2" t="s">
        <v>54</v>
      </c>
      <c r="R1559" s="4" t="s">
        <v>51</v>
      </c>
      <c r="T1559" s="7">
        <v>365</v>
      </c>
      <c r="U1559" s="8">
        <v>0.25</v>
      </c>
      <c r="V1559" s="6">
        <v>27.414000000000001</v>
      </c>
      <c r="W1559" s="7">
        <f>IF(R1559="","",(T1559*(1-U1559)*(1+AE1559))+V1559)</f>
        <v>383.28899999999999</v>
      </c>
      <c r="Z1559" s="9" t="str">
        <f>IF(S1559="","",(X1559*(1-Y1559)*(1+AE1559)))</f>
        <v/>
      </c>
      <c r="AA1559" s="64">
        <f>IF(Eingabe!G1559="x",libCalc!A1559,IF(Eingabe!H1559="x",libCalc!B1559,IF(Eingabe!I1559="x",libCalc!C1559,"")))</f>
        <v>0.089999999999999997</v>
      </c>
      <c r="AB1559" s="5">
        <f>IF(AA1559="","",AA1559*M1559)</f>
        <v>0.24929999999999999</v>
      </c>
      <c r="AC1559" s="10">
        <f>IF(AA1559="","",N1559*1000/(AA1559*1000000))</f>
        <v>10.744444444444444</v>
      </c>
      <c r="AD1559" s="11">
        <f>IF(AB1559="","",MAX(Z1559,W1559)/AB1559)</f>
        <v>1537.4608904933814</v>
      </c>
      <c r="AE1559" s="8">
        <f ca="1">IF(N1559="","",IF(LOOKUP(YEAR(C1559),Teuerung!$A$4:$A$29,Teuerung!$D$4:$D$29)="",0,LOOKUP(YEAR(C1559),Teuerung!$A$4:$A$29,Teuerung!$D$4:$D$29)))</f>
        <v>0.29999999999999999</v>
      </c>
      <c r="AF1559" s="7">
        <f t="shared" ca="1" si="31"/>
        <v>383.28899999999999</v>
      </c>
      <c r="AG1559" s="2"/>
      <c r="AH1559" s="1"/>
      <c r="AI1559" s="1"/>
    </row>
    <row r="1560">
      <c r="A1560" s="2"/>
      <c r="B1560" s="2"/>
      <c r="C1560" s="3">
        <v>42146</v>
      </c>
      <c r="D1560" s="1"/>
      <c r="E1560" s="4" t="s">
        <v>51</v>
      </c>
      <c r="H1560" s="4" t="s">
        <v>51</v>
      </c>
      <c r="K1560" s="6">
        <v>0.29999999999999999</v>
      </c>
      <c r="L1560" s="6">
        <v>0.29999999999999999</v>
      </c>
      <c r="M1560" s="6">
        <v>3.27</v>
      </c>
      <c r="N1560" s="7">
        <v>1206</v>
      </c>
      <c r="P1560" s="1">
        <v>1</v>
      </c>
      <c r="Q1560" s="2" t="s">
        <v>54</v>
      </c>
      <c r="R1560" s="4" t="s">
        <v>51</v>
      </c>
      <c r="T1560" s="7">
        <v>402</v>
      </c>
      <c r="U1560" s="8">
        <v>0.25</v>
      </c>
      <c r="V1560" s="6">
        <v>27.414000000000001</v>
      </c>
      <c r="W1560" s="7">
        <f>IF(R1560="","",(T1560*(1-U1560)*(1+AE1560))+V1560)</f>
        <v>419.36399999999998</v>
      </c>
      <c r="Z1560" s="9" t="str">
        <f>IF(S1560="","",(X1560*(1-Y1560)*(1+AE1560)))</f>
        <v/>
      </c>
      <c r="AA1560" s="64">
        <f>IF(Eingabe!G1560="x",libCalc!A1560,IF(Eingabe!H1560="x",libCalc!B1560,IF(Eingabe!I1560="x",libCalc!C1560,"")))</f>
        <v>0.089999999999999997</v>
      </c>
      <c r="AB1560" s="5">
        <f>IF(AA1560="","",AA1560*M1560)</f>
        <v>0.29430000000000001</v>
      </c>
      <c r="AC1560" s="10">
        <f>IF(AA1560="","",N1560*1000/(AA1560*1000000))</f>
        <v>13.4</v>
      </c>
      <c r="AD1560" s="11">
        <f>IF(AB1560="","",MAX(Z1560,W1560)/AB1560)</f>
        <v>1424.954128440367</v>
      </c>
      <c r="AE1560" s="8">
        <f ca="1">IF(N1560="","",IF(LOOKUP(YEAR(C1560),Teuerung!$A$4:$A$29,Teuerung!$D$4:$D$29)="",0,LOOKUP(YEAR(C1560),Teuerung!$A$4:$A$29,Teuerung!$D$4:$D$29)))</f>
        <v>0.29999999999999999</v>
      </c>
      <c r="AF1560" s="7">
        <f t="shared" ca="1" si="31"/>
        <v>419.36399999999998</v>
      </c>
      <c r="AG1560" s="2"/>
      <c r="AH1560" s="1"/>
      <c r="AI1560" s="1"/>
    </row>
    <row r="1561">
      <c r="A1561" s="2"/>
      <c r="B1561" s="2"/>
      <c r="C1561" s="3">
        <v>42146</v>
      </c>
      <c r="D1561" s="1"/>
      <c r="E1561" s="4" t="s">
        <v>51</v>
      </c>
      <c r="H1561" s="4" t="s">
        <v>51</v>
      </c>
      <c r="K1561" s="6">
        <v>0.29999999999999999</v>
      </c>
      <c r="L1561" s="6">
        <v>0.29999999999999999</v>
      </c>
      <c r="M1561" s="6">
        <v>3.4300000000000002</v>
      </c>
      <c r="N1561" s="7">
        <v>1357</v>
      </c>
      <c r="P1561" s="1">
        <v>1</v>
      </c>
      <c r="Q1561" s="2" t="s">
        <v>54</v>
      </c>
      <c r="R1561" s="4" t="s">
        <v>51</v>
      </c>
      <c r="T1561" s="7">
        <v>413</v>
      </c>
      <c r="U1561" s="8">
        <v>0.25</v>
      </c>
      <c r="V1561" s="6">
        <v>27.414000000000001</v>
      </c>
      <c r="W1561" s="7">
        <f>IF(R1561="","",(T1561*(1-U1561)*(1+AE1561))+V1561)</f>
        <v>430.089</v>
      </c>
      <c r="Z1561" s="9" t="str">
        <f>IF(S1561="","",(X1561*(1-Y1561)*(1+AE1561)))</f>
        <v/>
      </c>
      <c r="AA1561" s="64">
        <f>IF(Eingabe!G1561="x",libCalc!A1561,IF(Eingabe!H1561="x",libCalc!B1561,IF(Eingabe!I1561="x",libCalc!C1561,"")))</f>
        <v>0.089999999999999997</v>
      </c>
      <c r="AB1561" s="5">
        <f>IF(AA1561="","",AA1561*M1561)</f>
        <v>0.30870000000000003</v>
      </c>
      <c r="AC1561" s="10">
        <f>IF(AA1561="","",N1561*1000/(AA1561*1000000))</f>
        <v>15.077777777777778</v>
      </c>
      <c r="AD1561" s="11">
        <f>IF(AB1561="","",MAX(Z1561,W1561)/AB1561)</f>
        <v>1393.2264334305148</v>
      </c>
      <c r="AE1561" s="8">
        <f ca="1">IF(N1561="","",IF(LOOKUP(YEAR(C1561),Teuerung!$A$4:$A$29,Teuerung!$D$4:$D$29)="",0,LOOKUP(YEAR(C1561),Teuerung!$A$4:$A$29,Teuerung!$D$4:$D$29)))</f>
        <v>0.29999999999999999</v>
      </c>
      <c r="AF1561" s="7">
        <f t="shared" ca="1" si="31"/>
        <v>430.089</v>
      </c>
      <c r="AG1561" s="2"/>
      <c r="AH1561" s="1"/>
      <c r="AI1561" s="1"/>
    </row>
    <row r="1562">
      <c r="A1562" s="2"/>
      <c r="B1562" s="2"/>
      <c r="C1562" s="3">
        <v>42146</v>
      </c>
      <c r="D1562" s="1"/>
      <c r="E1562" s="4" t="s">
        <v>51</v>
      </c>
      <c r="H1562" s="4" t="s">
        <v>51</v>
      </c>
      <c r="K1562" s="6">
        <v>0.29999999999999999</v>
      </c>
      <c r="L1562" s="6">
        <v>0.29999999999999999</v>
      </c>
      <c r="M1562" s="6">
        <v>2.2999999999999998</v>
      </c>
      <c r="N1562" s="7">
        <v>1711</v>
      </c>
      <c r="P1562" s="1">
        <v>1</v>
      </c>
      <c r="Q1562" s="2" t="s">
        <v>54</v>
      </c>
      <c r="R1562" s="4" t="s">
        <v>51</v>
      </c>
      <c r="T1562" s="7">
        <v>331</v>
      </c>
      <c r="U1562" s="8">
        <v>0.25</v>
      </c>
      <c r="V1562" s="6">
        <v>27.414000000000001</v>
      </c>
      <c r="W1562" s="7">
        <f>IF(R1562="","",(T1562*(1-U1562)*(1+AE1562))+V1562)</f>
        <v>350.13900000000001</v>
      </c>
      <c r="Z1562" s="9" t="str">
        <f>IF(S1562="","",(X1562*(1-Y1562)*(1+AE1562)))</f>
        <v/>
      </c>
      <c r="AA1562" s="64">
        <f>IF(Eingabe!G1562="x",libCalc!A1562,IF(Eingabe!H1562="x",libCalc!B1562,IF(Eingabe!I1562="x",libCalc!C1562,"")))</f>
        <v>0.089999999999999997</v>
      </c>
      <c r="AB1562" s="5">
        <f>IF(AA1562="","",AA1562*M1562)</f>
        <v>0.20699999999999999</v>
      </c>
      <c r="AC1562" s="10">
        <f>IF(AA1562="","",N1562*1000/(AA1562*1000000))</f>
        <v>19.011111111111113</v>
      </c>
      <c r="AD1562" s="11">
        <f>IF(AB1562="","",MAX(Z1562,W1562)/AB1562)</f>
        <v>1691.4927536231885</v>
      </c>
      <c r="AE1562" s="8">
        <f ca="1">IF(N1562="","",IF(LOOKUP(YEAR(C1562),Teuerung!$A$4:$A$29,Teuerung!$D$4:$D$29)="",0,LOOKUP(YEAR(C1562),Teuerung!$A$4:$A$29,Teuerung!$D$4:$D$29)))</f>
        <v>0.29999999999999999</v>
      </c>
      <c r="AF1562" s="7">
        <f t="shared" ca="1" si="31"/>
        <v>350.13900000000001</v>
      </c>
      <c r="AG1562" s="2"/>
      <c r="AH1562" s="1"/>
      <c r="AI1562" s="1"/>
    </row>
    <row r="1563">
      <c r="A1563" s="2"/>
      <c r="B1563" s="2"/>
      <c r="C1563" s="3">
        <v>42146</v>
      </c>
      <c r="D1563" s="1"/>
      <c r="E1563" s="4" t="s">
        <v>51</v>
      </c>
      <c r="H1563" s="4" t="s">
        <v>51</v>
      </c>
      <c r="K1563" s="6">
        <v>0.17999999999999999</v>
      </c>
      <c r="L1563" s="6">
        <v>0.17999999999999999</v>
      </c>
      <c r="M1563" s="6">
        <v>2.8199999999999998</v>
      </c>
      <c r="N1563" s="7">
        <v>104</v>
      </c>
      <c r="P1563" s="1">
        <v>1</v>
      </c>
      <c r="Q1563" s="2" t="s">
        <v>54</v>
      </c>
      <c r="R1563" s="4" t="s">
        <v>51</v>
      </c>
      <c r="T1563" s="7">
        <v>290</v>
      </c>
      <c r="U1563" s="8">
        <v>0.25</v>
      </c>
      <c r="V1563" s="6">
        <v>27.414000000000001</v>
      </c>
      <c r="W1563" s="7">
        <f>IF(R1563="","",(T1563*(1-U1563)*(1+AE1563))+V1563)</f>
        <v>310.16399999999999</v>
      </c>
      <c r="Z1563" s="9" t="str">
        <f>IF(S1563="","",(X1563*(1-Y1563)*(1+AE1563)))</f>
        <v/>
      </c>
      <c r="AA1563" s="64">
        <f>IF(Eingabe!G1563="x",libCalc!A1563,IF(Eingabe!H1563="x",libCalc!B1563,IF(Eingabe!I1563="x",libCalc!C1563,"")))</f>
        <v>0.032399999999999998</v>
      </c>
      <c r="AB1563" s="5">
        <f>IF(AA1563="","",AA1563*M1563)</f>
        <v>0.091367999999999991</v>
      </c>
      <c r="AC1563" s="10">
        <f>IF(AA1563="","",N1563*1000/(AA1563*1000000))</f>
        <v>3.2098765432098766</v>
      </c>
      <c r="AD1563" s="11">
        <f>IF(AB1563="","",MAX(Z1563,W1563)/AB1563)</f>
        <v>3394.6677173627531</v>
      </c>
      <c r="AE1563" s="8">
        <f ca="1">IF(N1563="","",IF(LOOKUP(YEAR(C1563),Teuerung!$A$4:$A$29,Teuerung!$D$4:$D$29)="",0,LOOKUP(YEAR(C1563),Teuerung!$A$4:$A$29,Teuerung!$D$4:$D$29)))</f>
        <v>0.29999999999999999</v>
      </c>
      <c r="AF1563" s="7">
        <f t="shared" ca="1" si="31"/>
        <v>310.16399999999999</v>
      </c>
      <c r="AG1563" s="2"/>
      <c r="AH1563" s="1"/>
      <c r="AI1563" s="1"/>
    </row>
    <row r="1564">
      <c r="A1564" s="2"/>
      <c r="B1564" s="2"/>
      <c r="C1564" s="3">
        <v>42146</v>
      </c>
      <c r="D1564" s="1"/>
      <c r="E1564" s="4" t="s">
        <v>51</v>
      </c>
      <c r="H1564" s="4" t="s">
        <v>51</v>
      </c>
      <c r="K1564" s="6">
        <v>0.29999999999999999</v>
      </c>
      <c r="L1564" s="6">
        <v>0.29999999999999999</v>
      </c>
      <c r="M1564" s="6">
        <v>2.77</v>
      </c>
      <c r="N1564" s="7">
        <v>759</v>
      </c>
      <c r="P1564" s="1">
        <v>1</v>
      </c>
      <c r="Q1564" s="2" t="s">
        <v>54</v>
      </c>
      <c r="R1564" s="4" t="s">
        <v>51</v>
      </c>
      <c r="T1564" s="7">
        <v>365</v>
      </c>
      <c r="U1564" s="8">
        <v>0.25</v>
      </c>
      <c r="V1564" s="6">
        <v>27.414000000000001</v>
      </c>
      <c r="W1564" s="7">
        <f>IF(R1564="","",(T1564*(1-U1564)*(1+AE1564))+V1564)</f>
        <v>383.28899999999999</v>
      </c>
      <c r="Z1564" s="9" t="str">
        <f>IF(S1564="","",(X1564*(1-Y1564)*(1+AE1564)))</f>
        <v/>
      </c>
      <c r="AA1564" s="64">
        <f>IF(Eingabe!G1564="x",libCalc!A1564,IF(Eingabe!H1564="x",libCalc!B1564,IF(Eingabe!I1564="x",libCalc!C1564,"")))</f>
        <v>0.089999999999999997</v>
      </c>
      <c r="AB1564" s="5">
        <f>IF(AA1564="","",AA1564*M1564)</f>
        <v>0.24929999999999999</v>
      </c>
      <c r="AC1564" s="10">
        <f>IF(AA1564="","",N1564*1000/(AA1564*1000000))</f>
        <v>8.4333333333333336</v>
      </c>
      <c r="AD1564" s="11">
        <f>IF(AB1564="","",MAX(Z1564,W1564)/AB1564)</f>
        <v>1537.4608904933814</v>
      </c>
      <c r="AE1564" s="8">
        <f ca="1">IF(N1564="","",IF(LOOKUP(YEAR(C1564),Teuerung!$A$4:$A$29,Teuerung!$D$4:$D$29)="",0,LOOKUP(YEAR(C1564),Teuerung!$A$4:$A$29,Teuerung!$D$4:$D$29)))</f>
        <v>0.29999999999999999</v>
      </c>
      <c r="AF1564" s="7">
        <f t="shared" ca="1" si="31"/>
        <v>383.28899999999999</v>
      </c>
      <c r="AG1564" s="2"/>
      <c r="AH1564" s="1"/>
      <c r="AI1564" s="1"/>
    </row>
    <row r="1565">
      <c r="A1565" s="2"/>
      <c r="B1565" s="2"/>
      <c r="C1565" s="3">
        <v>42146</v>
      </c>
      <c r="D1565" s="1"/>
      <c r="E1565" s="4" t="s">
        <v>51</v>
      </c>
      <c r="H1565" s="4" t="s">
        <v>51</v>
      </c>
      <c r="K1565" s="6">
        <v>0.29999999999999999</v>
      </c>
      <c r="L1565" s="6">
        <v>0.29999999999999999</v>
      </c>
      <c r="M1565" s="6">
        <v>2.77</v>
      </c>
      <c r="N1565" s="7">
        <v>997</v>
      </c>
      <c r="P1565" s="1">
        <v>1</v>
      </c>
      <c r="Q1565" s="2" t="s">
        <v>54</v>
      </c>
      <c r="R1565" s="4" t="s">
        <v>51</v>
      </c>
      <c r="T1565" s="7">
        <v>365</v>
      </c>
      <c r="U1565" s="8">
        <v>0.25</v>
      </c>
      <c r="V1565" s="6">
        <v>27.414000000000001</v>
      </c>
      <c r="W1565" s="7">
        <f>IF(R1565="","",(T1565*(1-U1565)*(1+AE1565))+V1565)</f>
        <v>383.28899999999999</v>
      </c>
      <c r="Z1565" s="9" t="str">
        <f>IF(S1565="","",(X1565*(1-Y1565)*(1+AE1565)))</f>
        <v/>
      </c>
      <c r="AA1565" s="64">
        <f>IF(Eingabe!G1565="x",libCalc!A1565,IF(Eingabe!H1565="x",libCalc!B1565,IF(Eingabe!I1565="x",libCalc!C1565,"")))</f>
        <v>0.089999999999999997</v>
      </c>
      <c r="AB1565" s="5">
        <f>IF(AA1565="","",AA1565*M1565)</f>
        <v>0.24929999999999999</v>
      </c>
      <c r="AC1565" s="10">
        <f>IF(AA1565="","",N1565*1000/(AA1565*1000000))</f>
        <v>11.077777777777778</v>
      </c>
      <c r="AD1565" s="11">
        <f>IF(AB1565="","",MAX(Z1565,W1565)/AB1565)</f>
        <v>1537.4608904933814</v>
      </c>
      <c r="AE1565" s="8">
        <f ca="1">IF(N1565="","",IF(LOOKUP(YEAR(C1565),Teuerung!$A$4:$A$29,Teuerung!$D$4:$D$29)="",0,LOOKUP(YEAR(C1565),Teuerung!$A$4:$A$29,Teuerung!$D$4:$D$29)))</f>
        <v>0.29999999999999999</v>
      </c>
      <c r="AF1565" s="7">
        <f t="shared" ca="1" si="31"/>
        <v>383.28899999999999</v>
      </c>
      <c r="AG1565" s="2"/>
      <c r="AH1565" s="1"/>
      <c r="AI1565" s="1"/>
    </row>
    <row r="1566">
      <c r="A1566" s="2"/>
      <c r="B1566" s="2"/>
      <c r="C1566" s="3">
        <v>42146</v>
      </c>
      <c r="D1566" s="1"/>
      <c r="E1566" s="4" t="s">
        <v>51</v>
      </c>
      <c r="H1566" s="4" t="s">
        <v>51</v>
      </c>
      <c r="K1566" s="6">
        <v>0.29999999999999999</v>
      </c>
      <c r="L1566" s="6">
        <v>0.29999999999999999</v>
      </c>
      <c r="M1566" s="6">
        <v>3.27</v>
      </c>
      <c r="N1566" s="7">
        <v>1640</v>
      </c>
      <c r="P1566" s="1">
        <v>1</v>
      </c>
      <c r="Q1566" s="2" t="s">
        <v>54</v>
      </c>
      <c r="R1566" s="4" t="s">
        <v>51</v>
      </c>
      <c r="T1566" s="7">
        <v>402</v>
      </c>
      <c r="U1566" s="8">
        <v>0.25</v>
      </c>
      <c r="V1566" s="6">
        <v>27.414000000000001</v>
      </c>
      <c r="W1566" s="7">
        <f>IF(R1566="","",(T1566*(1-U1566)*(1+AE1566))+V1566)</f>
        <v>419.36399999999998</v>
      </c>
      <c r="Z1566" s="9" t="str">
        <f>IF(S1566="","",(X1566*(1-Y1566)*(1+AE1566)))</f>
        <v/>
      </c>
      <c r="AA1566" s="64">
        <f>IF(Eingabe!G1566="x",libCalc!A1566,IF(Eingabe!H1566="x",libCalc!B1566,IF(Eingabe!I1566="x",libCalc!C1566,"")))</f>
        <v>0.089999999999999997</v>
      </c>
      <c r="AB1566" s="5">
        <f>IF(AA1566="","",AA1566*M1566)</f>
        <v>0.29430000000000001</v>
      </c>
      <c r="AC1566" s="10">
        <f>IF(AA1566="","",N1566*1000/(AA1566*1000000))</f>
        <v>18.222222222222221</v>
      </c>
      <c r="AD1566" s="11">
        <f>IF(AB1566="","",MAX(Z1566,W1566)/AB1566)</f>
        <v>1424.954128440367</v>
      </c>
      <c r="AE1566" s="8">
        <f ca="1">IF(N1566="","",IF(LOOKUP(YEAR(C1566),Teuerung!$A$4:$A$29,Teuerung!$D$4:$D$29)="",0,LOOKUP(YEAR(C1566),Teuerung!$A$4:$A$29,Teuerung!$D$4:$D$29)))</f>
        <v>0.29999999999999999</v>
      </c>
      <c r="AF1566" s="7">
        <f t="shared" ca="1" si="31"/>
        <v>419.36399999999998</v>
      </c>
      <c r="AG1566" s="2"/>
      <c r="AH1566" s="1"/>
      <c r="AI1566" s="1"/>
    </row>
    <row r="1567">
      <c r="A1567" s="2"/>
      <c r="B1567" s="2"/>
      <c r="C1567" s="3">
        <v>42146</v>
      </c>
      <c r="D1567" s="1"/>
      <c r="E1567" s="4" t="s">
        <v>51</v>
      </c>
      <c r="H1567" s="4" t="s">
        <v>51</v>
      </c>
      <c r="K1567" s="6">
        <v>0.29999999999999999</v>
      </c>
      <c r="L1567" s="6">
        <v>0.29999999999999999</v>
      </c>
      <c r="M1567" s="6">
        <v>3.4300000000000002</v>
      </c>
      <c r="N1567" s="7">
        <v>2180</v>
      </c>
      <c r="P1567" s="1">
        <v>1</v>
      </c>
      <c r="Q1567" s="2" t="s">
        <v>54</v>
      </c>
      <c r="R1567" s="4" t="s">
        <v>51</v>
      </c>
      <c r="T1567" s="7">
        <v>426</v>
      </c>
      <c r="U1567" s="8">
        <v>0.25</v>
      </c>
      <c r="V1567" s="6">
        <v>27.414000000000001</v>
      </c>
      <c r="W1567" s="7">
        <f>IF(R1567="","",(T1567*(1-U1567)*(1+AE1567))+V1567)</f>
        <v>442.76400000000001</v>
      </c>
      <c r="Z1567" s="9" t="str">
        <f>IF(S1567="","",(X1567*(1-Y1567)*(1+AE1567)))</f>
        <v/>
      </c>
      <c r="AA1567" s="64">
        <f>IF(Eingabe!G1567="x",libCalc!A1567,IF(Eingabe!H1567="x",libCalc!B1567,IF(Eingabe!I1567="x",libCalc!C1567,"")))</f>
        <v>0.089999999999999997</v>
      </c>
      <c r="AB1567" s="5">
        <f>IF(AA1567="","",AA1567*M1567)</f>
        <v>0.30870000000000003</v>
      </c>
      <c r="AC1567" s="10">
        <f>IF(AA1567="","",N1567*1000/(AA1567*1000000))</f>
        <v>24.222222222222221</v>
      </c>
      <c r="AD1567" s="11">
        <f>IF(AB1567="","",MAX(Z1567,W1567)/AB1567)</f>
        <v>1434.2857142857142</v>
      </c>
      <c r="AE1567" s="8">
        <f ca="1">IF(N1567="","",IF(LOOKUP(YEAR(C1567),Teuerung!$A$4:$A$29,Teuerung!$D$4:$D$29)="",0,LOOKUP(YEAR(C1567),Teuerung!$A$4:$A$29,Teuerung!$D$4:$D$29)))</f>
        <v>0.29999999999999999</v>
      </c>
      <c r="AF1567" s="7">
        <f t="shared" ca="1" si="31"/>
        <v>442.76400000000001</v>
      </c>
      <c r="AG1567" s="2"/>
      <c r="AH1567" s="1"/>
      <c r="AI1567" s="1"/>
    </row>
    <row r="1568">
      <c r="A1568" s="2"/>
      <c r="B1568" s="2"/>
      <c r="C1568" s="3">
        <v>42146</v>
      </c>
      <c r="D1568" s="1"/>
      <c r="E1568" s="4" t="s">
        <v>51</v>
      </c>
      <c r="H1568" s="4" t="s">
        <v>51</v>
      </c>
      <c r="K1568" s="6">
        <v>0.29999999999999999</v>
      </c>
      <c r="L1568" s="6">
        <v>0.29999999999999999</v>
      </c>
      <c r="M1568" s="6">
        <v>2.2999999999999998</v>
      </c>
      <c r="N1568" s="7">
        <v>2980</v>
      </c>
      <c r="P1568" s="1">
        <v>1</v>
      </c>
      <c r="Q1568" s="2" t="s">
        <v>54</v>
      </c>
      <c r="R1568" s="4" t="s">
        <v>51</v>
      </c>
      <c r="T1568" s="7">
        <v>489</v>
      </c>
      <c r="U1568" s="8">
        <v>0.25</v>
      </c>
      <c r="V1568" s="6">
        <v>27.414000000000001</v>
      </c>
      <c r="W1568" s="7">
        <f>IF(R1568="","",(T1568*(1-U1568)*(1+AE1568))+V1568)</f>
        <v>504.18900000000002</v>
      </c>
      <c r="Z1568" s="9" t="str">
        <f>IF(S1568="","",(X1568*(1-Y1568)*(1+AE1568)))</f>
        <v/>
      </c>
      <c r="AA1568" s="64">
        <f>IF(Eingabe!G1568="x",libCalc!A1568,IF(Eingabe!H1568="x",libCalc!B1568,IF(Eingabe!I1568="x",libCalc!C1568,"")))</f>
        <v>0.089999999999999997</v>
      </c>
      <c r="AB1568" s="5">
        <f>IF(AA1568="","",AA1568*M1568)</f>
        <v>0.20699999999999999</v>
      </c>
      <c r="AC1568" s="10">
        <f>IF(AA1568="","",N1568*1000/(AA1568*1000000))</f>
        <v>33.111111111111114</v>
      </c>
      <c r="AD1568" s="11">
        <f>IF(AB1568="","",MAX(Z1568,W1568)/AB1568)</f>
        <v>2435.6956521739135</v>
      </c>
      <c r="AE1568" s="8">
        <f ca="1">IF(N1568="","",IF(LOOKUP(YEAR(C1568),Teuerung!$A$4:$A$29,Teuerung!$D$4:$D$29)="",0,LOOKUP(YEAR(C1568),Teuerung!$A$4:$A$29,Teuerung!$D$4:$D$29)))</f>
        <v>0.29999999999999999</v>
      </c>
      <c r="AF1568" s="7">
        <f t="shared" ca="1" si="31"/>
        <v>504.18900000000002</v>
      </c>
      <c r="AG1568" s="2"/>
      <c r="AH1568" s="1"/>
      <c r="AI1568" s="1"/>
    </row>
    <row r="1569">
      <c r="A1569" s="2"/>
      <c r="B1569" s="2"/>
      <c r="C1569" s="3">
        <v>42146</v>
      </c>
      <c r="D1569" s="1"/>
      <c r="E1569" s="4" t="s">
        <v>51</v>
      </c>
      <c r="H1569" s="4" t="s">
        <v>51</v>
      </c>
      <c r="K1569" s="6">
        <v>0.17999999999999999</v>
      </c>
      <c r="L1569" s="6">
        <v>0.17999999999999999</v>
      </c>
      <c r="M1569" s="6">
        <v>2.8199999999999998</v>
      </c>
      <c r="N1569" s="7">
        <v>70</v>
      </c>
      <c r="P1569" s="1">
        <v>1</v>
      </c>
      <c r="Q1569" s="2" t="s">
        <v>54</v>
      </c>
      <c r="R1569" s="4" t="s">
        <v>51</v>
      </c>
      <c r="T1569" s="7">
        <v>290</v>
      </c>
      <c r="U1569" s="8">
        <v>0.25</v>
      </c>
      <c r="V1569" s="6">
        <v>27.414000000000001</v>
      </c>
      <c r="W1569" s="7">
        <f>IF(R1569="","",(T1569*(1-U1569)*(1+AE1569))+V1569)</f>
        <v>310.16399999999999</v>
      </c>
      <c r="Z1569" s="9" t="str">
        <f>IF(S1569="","",(X1569*(1-Y1569)*(1+AE1569)))</f>
        <v/>
      </c>
      <c r="AA1569" s="64">
        <f>IF(Eingabe!G1569="x",libCalc!A1569,IF(Eingabe!H1569="x",libCalc!B1569,IF(Eingabe!I1569="x",libCalc!C1569,"")))</f>
        <v>0.032399999999999998</v>
      </c>
      <c r="AB1569" s="5">
        <f>IF(AA1569="","",AA1569*M1569)</f>
        <v>0.091367999999999991</v>
      </c>
      <c r="AC1569" s="10">
        <f>IF(AA1569="","",N1569*1000/(AA1569*1000000))</f>
        <v>2.1604938271604937</v>
      </c>
      <c r="AD1569" s="11">
        <f>IF(AB1569="","",MAX(Z1569,W1569)/AB1569)</f>
        <v>3394.6677173627531</v>
      </c>
      <c r="AE1569" s="8">
        <f ca="1">IF(N1569="","",IF(LOOKUP(YEAR(C1569),Teuerung!$A$4:$A$29,Teuerung!$D$4:$D$29)="",0,LOOKUP(YEAR(C1569),Teuerung!$A$4:$A$29,Teuerung!$D$4:$D$29)))</f>
        <v>0.29999999999999999</v>
      </c>
      <c r="AF1569" s="7">
        <f t="shared" ca="1" si="31"/>
        <v>310.16399999999999</v>
      </c>
      <c r="AG1569" s="2"/>
      <c r="AH1569" s="1"/>
      <c r="AI1569" s="1"/>
    </row>
    <row r="1570">
      <c r="A1570" s="2"/>
      <c r="B1570" s="2"/>
      <c r="C1570" s="3">
        <v>42146</v>
      </c>
      <c r="D1570" s="1"/>
      <c r="E1570" s="4" t="s">
        <v>51</v>
      </c>
      <c r="H1570" s="4" t="s">
        <v>51</v>
      </c>
      <c r="K1570" s="6">
        <v>0.29999999999999999</v>
      </c>
      <c r="L1570" s="6">
        <v>0.29999999999999999</v>
      </c>
      <c r="M1570" s="6">
        <v>2.77</v>
      </c>
      <c r="N1570" s="7">
        <v>866</v>
      </c>
      <c r="P1570" s="1">
        <v>1</v>
      </c>
      <c r="Q1570" s="2" t="s">
        <v>54</v>
      </c>
      <c r="R1570" s="4" t="s">
        <v>51</v>
      </c>
      <c r="T1570" s="7">
        <v>365</v>
      </c>
      <c r="U1570" s="8">
        <v>0.25</v>
      </c>
      <c r="V1570" s="6">
        <v>27.414000000000001</v>
      </c>
      <c r="W1570" s="7">
        <f>IF(R1570="","",(T1570*(1-U1570)*(1+AE1570))+V1570)</f>
        <v>383.28899999999999</v>
      </c>
      <c r="Z1570" s="9" t="str">
        <f>IF(S1570="","",(X1570*(1-Y1570)*(1+AE1570)))</f>
        <v/>
      </c>
      <c r="AA1570" s="64">
        <f>IF(Eingabe!G1570="x",libCalc!A1570,IF(Eingabe!H1570="x",libCalc!B1570,IF(Eingabe!I1570="x",libCalc!C1570,"")))</f>
        <v>0.089999999999999997</v>
      </c>
      <c r="AB1570" s="5">
        <f>IF(AA1570="","",AA1570*M1570)</f>
        <v>0.24929999999999999</v>
      </c>
      <c r="AC1570" s="10">
        <f>IF(AA1570="","",N1570*1000/(AA1570*1000000))</f>
        <v>9.6222222222222218</v>
      </c>
      <c r="AD1570" s="11">
        <f>IF(AB1570="","",MAX(Z1570,W1570)/AB1570)</f>
        <v>1537.4608904933814</v>
      </c>
      <c r="AE1570" s="8">
        <f ca="1">IF(N1570="","",IF(LOOKUP(YEAR(C1570),Teuerung!$A$4:$A$29,Teuerung!$D$4:$D$29)="",0,LOOKUP(YEAR(C1570),Teuerung!$A$4:$A$29,Teuerung!$D$4:$D$29)))</f>
        <v>0.29999999999999999</v>
      </c>
      <c r="AF1570" s="7">
        <f t="shared" ca="1" si="31"/>
        <v>383.28899999999999</v>
      </c>
      <c r="AG1570" s="2"/>
      <c r="AH1570" s="1"/>
      <c r="AI1570" s="1"/>
    </row>
    <row r="1571">
      <c r="A1571" s="2"/>
      <c r="B1571" s="2"/>
      <c r="C1571" s="3">
        <v>42146</v>
      </c>
      <c r="D1571" s="1"/>
      <c r="E1571" s="4" t="s">
        <v>51</v>
      </c>
      <c r="H1571" s="4" t="s">
        <v>51</v>
      </c>
      <c r="K1571" s="6">
        <v>0.29999999999999999</v>
      </c>
      <c r="L1571" s="6">
        <v>0.29999999999999999</v>
      </c>
      <c r="M1571" s="6">
        <v>2.77</v>
      </c>
      <c r="N1571" s="7">
        <v>1246</v>
      </c>
      <c r="P1571" s="1">
        <v>1</v>
      </c>
      <c r="Q1571" s="2" t="s">
        <v>54</v>
      </c>
      <c r="R1571" s="4" t="s">
        <v>51</v>
      </c>
      <c r="T1571" s="7">
        <v>365</v>
      </c>
      <c r="U1571" s="8">
        <v>0.25</v>
      </c>
      <c r="V1571" s="6">
        <v>27.414000000000001</v>
      </c>
      <c r="W1571" s="7">
        <f>IF(R1571="","",(T1571*(1-U1571)*(1+AE1571))+V1571)</f>
        <v>383.28899999999999</v>
      </c>
      <c r="Z1571" s="9" t="str">
        <f>IF(S1571="","",(X1571*(1-Y1571)*(1+AE1571)))</f>
        <v/>
      </c>
      <c r="AA1571" s="64">
        <f>IF(Eingabe!G1571="x",libCalc!A1571,IF(Eingabe!H1571="x",libCalc!B1571,IF(Eingabe!I1571="x",libCalc!C1571,"")))</f>
        <v>0.089999999999999997</v>
      </c>
      <c r="AB1571" s="5">
        <f>IF(AA1571="","",AA1571*M1571)</f>
        <v>0.24929999999999999</v>
      </c>
      <c r="AC1571" s="10">
        <f>IF(AA1571="","",N1571*1000/(AA1571*1000000))</f>
        <v>13.844444444444445</v>
      </c>
      <c r="AD1571" s="11">
        <f>IF(AB1571="","",MAX(Z1571,W1571)/AB1571)</f>
        <v>1537.4608904933814</v>
      </c>
      <c r="AE1571" s="8">
        <f ca="1">IF(N1571="","",IF(LOOKUP(YEAR(C1571),Teuerung!$A$4:$A$29,Teuerung!$D$4:$D$29)="",0,LOOKUP(YEAR(C1571),Teuerung!$A$4:$A$29,Teuerung!$D$4:$D$29)))</f>
        <v>0.29999999999999999</v>
      </c>
      <c r="AF1571" s="7">
        <f t="shared" ca="1" si="31"/>
        <v>383.28899999999999</v>
      </c>
      <c r="AG1571" s="2"/>
      <c r="AH1571" s="1"/>
      <c r="AI1571" s="1"/>
    </row>
    <row r="1572">
      <c r="A1572" s="2"/>
      <c r="B1572" s="2"/>
      <c r="C1572" s="3">
        <v>42146</v>
      </c>
      <c r="D1572" s="1"/>
      <c r="E1572" s="4" t="s">
        <v>51</v>
      </c>
      <c r="H1572" s="4" t="s">
        <v>51</v>
      </c>
      <c r="K1572" s="6">
        <v>0.29999999999999999</v>
      </c>
      <c r="L1572" s="6">
        <v>0.29999999999999999</v>
      </c>
      <c r="M1572" s="6">
        <v>3.27</v>
      </c>
      <c r="N1572" s="7">
        <v>1773</v>
      </c>
      <c r="P1572" s="1">
        <v>1</v>
      </c>
      <c r="Q1572" s="2" t="s">
        <v>54</v>
      </c>
      <c r="R1572" s="4" t="s">
        <v>51</v>
      </c>
      <c r="T1572" s="7">
        <v>402</v>
      </c>
      <c r="U1572" s="8">
        <v>0.25</v>
      </c>
      <c r="V1572" s="6">
        <v>27.414000000000001</v>
      </c>
      <c r="W1572" s="7">
        <f>IF(R1572="","",(T1572*(1-U1572)*(1+AE1572))+V1572)</f>
        <v>419.36399999999998</v>
      </c>
      <c r="Z1572" s="9" t="str">
        <f>IF(S1572="","",(X1572*(1-Y1572)*(1+AE1572)))</f>
        <v/>
      </c>
      <c r="AA1572" s="64">
        <f>IF(Eingabe!G1572="x",libCalc!A1572,IF(Eingabe!H1572="x",libCalc!B1572,IF(Eingabe!I1572="x",libCalc!C1572,"")))</f>
        <v>0.089999999999999997</v>
      </c>
      <c r="AB1572" s="5">
        <f>IF(AA1572="","",AA1572*M1572)</f>
        <v>0.29430000000000001</v>
      </c>
      <c r="AC1572" s="10">
        <f>IF(AA1572="","",N1572*1000/(AA1572*1000000))</f>
        <v>19.699999999999999</v>
      </c>
      <c r="AD1572" s="11">
        <f>IF(AB1572="","",MAX(Z1572,W1572)/AB1572)</f>
        <v>1424.954128440367</v>
      </c>
      <c r="AE1572" s="8">
        <f ca="1">IF(N1572="","",IF(LOOKUP(YEAR(C1572),Teuerung!$A$4:$A$29,Teuerung!$D$4:$D$29)="",0,LOOKUP(YEAR(C1572),Teuerung!$A$4:$A$29,Teuerung!$D$4:$D$29)))</f>
        <v>0.29999999999999999</v>
      </c>
      <c r="AF1572" s="7">
        <f t="shared" ca="1" si="31"/>
        <v>419.36399999999998</v>
      </c>
      <c r="AG1572" s="2"/>
      <c r="AH1572" s="1"/>
      <c r="AI1572" s="1"/>
    </row>
    <row r="1573">
      <c r="A1573" s="2"/>
      <c r="B1573" s="2"/>
      <c r="C1573" s="3">
        <v>42146</v>
      </c>
      <c r="D1573" s="1"/>
      <c r="E1573" s="4" t="s">
        <v>51</v>
      </c>
      <c r="H1573" s="4" t="s">
        <v>51</v>
      </c>
      <c r="K1573" s="6">
        <v>0.29999999999999999</v>
      </c>
      <c r="L1573" s="6">
        <v>0.29999999999999999</v>
      </c>
      <c r="M1573" s="6">
        <v>3.4300000000000002</v>
      </c>
      <c r="N1573" s="7">
        <v>2048</v>
      </c>
      <c r="P1573" s="1">
        <v>1</v>
      </c>
      <c r="Q1573" s="2" t="s">
        <v>54</v>
      </c>
      <c r="R1573" s="4" t="s">
        <v>51</v>
      </c>
      <c r="T1573" s="7">
        <v>413</v>
      </c>
      <c r="U1573" s="8">
        <v>0.25</v>
      </c>
      <c r="V1573" s="6">
        <v>27.414000000000001</v>
      </c>
      <c r="W1573" s="7">
        <f>IF(R1573="","",(T1573*(1-U1573)*(1+AE1573))+V1573)</f>
        <v>430.089</v>
      </c>
      <c r="Z1573" s="9" t="str">
        <f>IF(S1573="","",(X1573*(1-Y1573)*(1+AE1573)))</f>
        <v/>
      </c>
      <c r="AA1573" s="64">
        <f>IF(Eingabe!G1573="x",libCalc!A1573,IF(Eingabe!H1573="x",libCalc!B1573,IF(Eingabe!I1573="x",libCalc!C1573,"")))</f>
        <v>0.089999999999999997</v>
      </c>
      <c r="AB1573" s="5">
        <f>IF(AA1573="","",AA1573*M1573)</f>
        <v>0.30870000000000003</v>
      </c>
      <c r="AC1573" s="10">
        <f>IF(AA1573="","",N1573*1000/(AA1573*1000000))</f>
        <v>22.755555555555556</v>
      </c>
      <c r="AD1573" s="11">
        <f>IF(AB1573="","",MAX(Z1573,W1573)/AB1573)</f>
        <v>1393.2264334305148</v>
      </c>
      <c r="AE1573" s="8">
        <f ca="1">IF(N1573="","",IF(LOOKUP(YEAR(C1573),Teuerung!$A$4:$A$29,Teuerung!$D$4:$D$29)="",0,LOOKUP(YEAR(C1573),Teuerung!$A$4:$A$29,Teuerung!$D$4:$D$29)))</f>
        <v>0.29999999999999999</v>
      </c>
      <c r="AF1573" s="7">
        <f t="shared" ca="1" si="31"/>
        <v>430.089</v>
      </c>
      <c r="AG1573" s="2"/>
      <c r="AH1573" s="1"/>
      <c r="AI1573" s="1"/>
    </row>
    <row r="1574">
      <c r="A1574" s="2"/>
      <c r="B1574" s="2"/>
      <c r="C1574" s="3">
        <v>42146</v>
      </c>
      <c r="D1574" s="1"/>
      <c r="E1574" s="4" t="s">
        <v>51</v>
      </c>
      <c r="H1574" s="4" t="s">
        <v>51</v>
      </c>
      <c r="K1574" s="6">
        <v>0.29999999999999999</v>
      </c>
      <c r="L1574" s="6">
        <v>0.29999999999999999</v>
      </c>
      <c r="M1574" s="6">
        <v>2.2999999999999998</v>
      </c>
      <c r="N1574" s="7">
        <v>2588</v>
      </c>
      <c r="P1574" s="1">
        <v>1</v>
      </c>
      <c r="Q1574" s="2" t="s">
        <v>54</v>
      </c>
      <c r="R1574" s="4" t="s">
        <v>51</v>
      </c>
      <c r="T1574" s="7">
        <v>441</v>
      </c>
      <c r="U1574" s="8">
        <v>0.25</v>
      </c>
      <c r="V1574" s="6">
        <v>27.414000000000001</v>
      </c>
      <c r="W1574" s="7">
        <f>IF(R1574="","",(T1574*(1-U1574)*(1+AE1574))+V1574)</f>
        <v>457.38900000000001</v>
      </c>
      <c r="Z1574" s="9" t="str">
        <f>IF(S1574="","",(X1574*(1-Y1574)*(1+AE1574)))</f>
        <v/>
      </c>
      <c r="AA1574" s="64">
        <f>IF(Eingabe!G1574="x",libCalc!A1574,IF(Eingabe!H1574="x",libCalc!B1574,IF(Eingabe!I1574="x",libCalc!C1574,"")))</f>
        <v>0.089999999999999997</v>
      </c>
      <c r="AB1574" s="5">
        <f>IF(AA1574="","",AA1574*M1574)</f>
        <v>0.20699999999999999</v>
      </c>
      <c r="AC1574" s="10">
        <f>IF(AA1574="","",N1574*1000/(AA1574*1000000))</f>
        <v>28.755555555555556</v>
      </c>
      <c r="AD1574" s="11">
        <f>IF(AB1574="","",MAX(Z1574,W1574)/AB1574)</f>
        <v>2209.608695652174</v>
      </c>
      <c r="AE1574" s="8">
        <f ca="1">IF(N1574="","",IF(LOOKUP(YEAR(C1574),Teuerung!$A$4:$A$29,Teuerung!$D$4:$D$29)="",0,LOOKUP(YEAR(C1574),Teuerung!$A$4:$A$29,Teuerung!$D$4:$D$29)))</f>
        <v>0.29999999999999999</v>
      </c>
      <c r="AF1574" s="7">
        <f t="shared" ca="1" si="31"/>
        <v>457.38900000000001</v>
      </c>
      <c r="AG1574" s="2"/>
      <c r="AH1574" s="1"/>
      <c r="AI1574" s="1"/>
    </row>
    <row r="1575">
      <c r="A1575" s="2"/>
      <c r="B1575" s="2"/>
      <c r="C1575" s="3">
        <v>42146</v>
      </c>
      <c r="D1575" s="1"/>
      <c r="E1575" s="4" t="s">
        <v>51</v>
      </c>
      <c r="H1575" s="4" t="s">
        <v>51</v>
      </c>
      <c r="K1575" s="6">
        <v>0.29999999999999999</v>
      </c>
      <c r="L1575" s="6">
        <v>0.29999999999999999</v>
      </c>
      <c r="M1575" s="6">
        <v>2.8199999999999998</v>
      </c>
      <c r="N1575" s="7">
        <v>356</v>
      </c>
      <c r="P1575" s="1">
        <v>1</v>
      </c>
      <c r="Q1575" s="2" t="s">
        <v>54</v>
      </c>
      <c r="R1575" s="4" t="s">
        <v>51</v>
      </c>
      <c r="T1575" s="7">
        <v>369</v>
      </c>
      <c r="U1575" s="8">
        <v>0.25</v>
      </c>
      <c r="V1575" s="6">
        <v>27.414000000000001</v>
      </c>
      <c r="W1575" s="7">
        <f>IF(R1575="","",(T1575*(1-U1575)*(1+AE1575))+V1575)</f>
        <v>387.18900000000002</v>
      </c>
      <c r="Z1575" s="9" t="str">
        <f>IF(S1575="","",(X1575*(1-Y1575)*(1+AE1575)))</f>
        <v/>
      </c>
      <c r="AA1575" s="64">
        <f>IF(Eingabe!G1575="x",libCalc!A1575,IF(Eingabe!H1575="x",libCalc!B1575,IF(Eingabe!I1575="x",libCalc!C1575,"")))</f>
        <v>0.089999999999999997</v>
      </c>
      <c r="AB1575" s="5">
        <f>IF(AA1575="","",AA1575*M1575)</f>
        <v>0.25379999999999997</v>
      </c>
      <c r="AC1575" s="10">
        <f>IF(AA1575="","",N1575*1000/(AA1575*1000000))</f>
        <v>3.9555555555555557</v>
      </c>
      <c r="AD1575" s="11">
        <f>IF(AB1575="","",MAX(Z1575,W1575)/AB1575)</f>
        <v>1525.567375886525</v>
      </c>
      <c r="AE1575" s="8">
        <f ca="1">IF(N1575="","",IF(LOOKUP(YEAR(C1575),Teuerung!$A$4:$A$29,Teuerung!$D$4:$D$29)="",0,LOOKUP(YEAR(C1575),Teuerung!$A$4:$A$29,Teuerung!$D$4:$D$29)))</f>
        <v>0.29999999999999999</v>
      </c>
      <c r="AF1575" s="7">
        <f t="shared" ca="1" si="31"/>
        <v>387.18900000000002</v>
      </c>
      <c r="AG1575" s="2"/>
      <c r="AH1575" s="1"/>
      <c r="AI1575" s="1"/>
    </row>
    <row r="1576">
      <c r="A1576" s="2"/>
      <c r="B1576" s="2"/>
      <c r="C1576" s="3">
        <v>42146</v>
      </c>
      <c r="D1576" s="1"/>
      <c r="E1576" s="4" t="s">
        <v>51</v>
      </c>
      <c r="H1576" s="4" t="s">
        <v>51</v>
      </c>
      <c r="K1576" s="6">
        <v>0.29999999999999999</v>
      </c>
      <c r="L1576" s="6">
        <v>0.29999999999999999</v>
      </c>
      <c r="M1576" s="6">
        <v>2.77</v>
      </c>
      <c r="N1576" s="7">
        <v>1152</v>
      </c>
      <c r="P1576" s="1">
        <v>1</v>
      </c>
      <c r="Q1576" s="2" t="s">
        <v>54</v>
      </c>
      <c r="R1576" s="4" t="s">
        <v>51</v>
      </c>
      <c r="T1576" s="7">
        <v>365</v>
      </c>
      <c r="U1576" s="8">
        <v>0.25</v>
      </c>
      <c r="V1576" s="6">
        <v>27.414000000000001</v>
      </c>
      <c r="W1576" s="7">
        <f>IF(R1576="","",(T1576*(1-U1576)*(1+AE1576))+V1576)</f>
        <v>383.28899999999999</v>
      </c>
      <c r="Z1576" s="9" t="str">
        <f>IF(S1576="","",(X1576*(1-Y1576)*(1+AE1576)))</f>
        <v/>
      </c>
      <c r="AA1576" s="64">
        <f>IF(Eingabe!G1576="x",libCalc!A1576,IF(Eingabe!H1576="x",libCalc!B1576,IF(Eingabe!I1576="x",libCalc!C1576,"")))</f>
        <v>0.089999999999999997</v>
      </c>
      <c r="AB1576" s="5">
        <f>IF(AA1576="","",AA1576*M1576)</f>
        <v>0.24929999999999999</v>
      </c>
      <c r="AC1576" s="10">
        <f>IF(AA1576="","",N1576*1000/(AA1576*1000000))</f>
        <v>12.800000000000001</v>
      </c>
      <c r="AD1576" s="11">
        <f>IF(AB1576="","",MAX(Z1576,W1576)/AB1576)</f>
        <v>1537.4608904933814</v>
      </c>
      <c r="AE1576" s="8">
        <f ca="1">IF(N1576="","",IF(LOOKUP(YEAR(C1576),Teuerung!$A$4:$A$29,Teuerung!$D$4:$D$29)="",0,LOOKUP(YEAR(C1576),Teuerung!$A$4:$A$29,Teuerung!$D$4:$D$29)))</f>
        <v>0.29999999999999999</v>
      </c>
      <c r="AF1576" s="7">
        <f t="shared" ca="1" si="31"/>
        <v>383.28899999999999</v>
      </c>
      <c r="AG1576" s="2"/>
      <c r="AH1576" s="1"/>
      <c r="AI1576" s="1"/>
    </row>
    <row r="1577">
      <c r="A1577" s="2"/>
      <c r="B1577" s="2"/>
      <c r="C1577" s="3">
        <v>42146</v>
      </c>
      <c r="D1577" s="1"/>
      <c r="E1577" s="4" t="s">
        <v>51</v>
      </c>
      <c r="H1577" s="4" t="s">
        <v>51</v>
      </c>
      <c r="K1577" s="6">
        <v>0.29999999999999999</v>
      </c>
      <c r="L1577" s="6">
        <v>0.29999999999999999</v>
      </c>
      <c r="M1577" s="6">
        <v>2.77</v>
      </c>
      <c r="N1577" s="7">
        <v>1865</v>
      </c>
      <c r="P1577" s="1">
        <v>1</v>
      </c>
      <c r="Q1577" s="2" t="s">
        <v>54</v>
      </c>
      <c r="R1577" s="4" t="s">
        <v>51</v>
      </c>
      <c r="T1577" s="7">
        <v>365</v>
      </c>
      <c r="U1577" s="8">
        <v>0.25</v>
      </c>
      <c r="V1577" s="6">
        <v>27.414000000000001</v>
      </c>
      <c r="W1577" s="7">
        <f>IF(R1577="","",(T1577*(1-U1577)*(1+AE1577))+V1577)</f>
        <v>383.28899999999999</v>
      </c>
      <c r="Z1577" s="9" t="str">
        <f>IF(S1577="","",(X1577*(1-Y1577)*(1+AE1577)))</f>
        <v/>
      </c>
      <c r="AA1577" s="64">
        <f>IF(Eingabe!G1577="x",libCalc!A1577,IF(Eingabe!H1577="x",libCalc!B1577,IF(Eingabe!I1577="x",libCalc!C1577,"")))</f>
        <v>0.089999999999999997</v>
      </c>
      <c r="AB1577" s="5">
        <f>IF(AA1577="","",AA1577*M1577)</f>
        <v>0.24929999999999999</v>
      </c>
      <c r="AC1577" s="10">
        <f>IF(AA1577="","",N1577*1000/(AA1577*1000000))</f>
        <v>20.722222222222221</v>
      </c>
      <c r="AD1577" s="11">
        <f>IF(AB1577="","",MAX(Z1577,W1577)/AB1577)</f>
        <v>1537.4608904933814</v>
      </c>
      <c r="AE1577" s="8">
        <f ca="1">IF(N1577="","",IF(LOOKUP(YEAR(C1577),Teuerung!$A$4:$A$29,Teuerung!$D$4:$D$29)="",0,LOOKUP(YEAR(C1577),Teuerung!$A$4:$A$29,Teuerung!$D$4:$D$29)))</f>
        <v>0.29999999999999999</v>
      </c>
      <c r="AF1577" s="7">
        <f t="shared" ca="1" si="31"/>
        <v>383.28899999999999</v>
      </c>
      <c r="AG1577" s="2"/>
      <c r="AH1577" s="1"/>
      <c r="AI1577" s="1"/>
    </row>
    <row r="1578">
      <c r="A1578" s="2"/>
      <c r="B1578" s="2"/>
      <c r="C1578" s="3">
        <v>42146</v>
      </c>
      <c r="D1578" s="1"/>
      <c r="E1578" s="4" t="s">
        <v>51</v>
      </c>
      <c r="H1578" s="4" t="s">
        <v>51</v>
      </c>
      <c r="K1578" s="6">
        <v>0.29999999999999999</v>
      </c>
      <c r="L1578" s="6">
        <v>0.29999999999999999</v>
      </c>
      <c r="M1578" s="6">
        <v>2.77</v>
      </c>
      <c r="N1578" s="7">
        <v>2579</v>
      </c>
      <c r="P1578" s="1">
        <v>1</v>
      </c>
      <c r="Q1578" s="2" t="s">
        <v>54</v>
      </c>
      <c r="R1578" s="4" t="s">
        <v>51</v>
      </c>
      <c r="T1578" s="7">
        <v>483</v>
      </c>
      <c r="U1578" s="8">
        <v>0.25</v>
      </c>
      <c r="V1578" s="6">
        <v>27.414000000000001</v>
      </c>
      <c r="W1578" s="7">
        <f>IF(R1578="","",(T1578*(1-U1578)*(1+AE1578))+V1578)</f>
        <v>498.339</v>
      </c>
      <c r="Z1578" s="9" t="str">
        <f>IF(S1578="","",(X1578*(1-Y1578)*(1+AE1578)))</f>
        <v/>
      </c>
      <c r="AA1578" s="64">
        <f>IF(Eingabe!G1578="x",libCalc!A1578,IF(Eingabe!H1578="x",libCalc!B1578,IF(Eingabe!I1578="x",libCalc!C1578,"")))</f>
        <v>0.089999999999999997</v>
      </c>
      <c r="AB1578" s="5">
        <f>IF(AA1578="","",AA1578*M1578)</f>
        <v>0.24929999999999999</v>
      </c>
      <c r="AC1578" s="10">
        <f>IF(AA1578="","",N1578*1000/(AA1578*1000000))</f>
        <v>28.655555555555555</v>
      </c>
      <c r="AD1578" s="11">
        <f>IF(AB1578="","",MAX(Z1578,W1578)/AB1578)</f>
        <v>1998.9530685920579</v>
      </c>
      <c r="AE1578" s="8">
        <f ca="1">IF(N1578="","",IF(LOOKUP(YEAR(C1578),Teuerung!$A$4:$A$29,Teuerung!$D$4:$D$29)="",0,LOOKUP(YEAR(C1578),Teuerung!$A$4:$A$29,Teuerung!$D$4:$D$29)))</f>
        <v>0.29999999999999999</v>
      </c>
      <c r="AF1578" s="7">
        <f t="shared" ca="1" si="31"/>
        <v>498.339</v>
      </c>
      <c r="AG1578" s="2"/>
      <c r="AH1578" s="1"/>
      <c r="AI1578" s="1"/>
    </row>
    <row r="1579">
      <c r="A1579" s="2"/>
      <c r="B1579" s="2"/>
      <c r="C1579" s="3">
        <v>42146</v>
      </c>
      <c r="D1579" s="1"/>
      <c r="E1579" s="4" t="s">
        <v>51</v>
      </c>
      <c r="H1579" s="4" t="s">
        <v>51</v>
      </c>
      <c r="K1579" s="6">
        <v>0.29999999999999999</v>
      </c>
      <c r="L1579" s="6">
        <v>0.29999999999999999</v>
      </c>
      <c r="M1579" s="6">
        <v>2.77</v>
      </c>
      <c r="N1579" s="7">
        <v>3204</v>
      </c>
      <c r="P1579" s="1">
        <v>1</v>
      </c>
      <c r="Q1579" s="2" t="s">
        <v>54</v>
      </c>
      <c r="R1579" s="4" t="s">
        <v>51</v>
      </c>
      <c r="T1579" s="7">
        <v>602</v>
      </c>
      <c r="U1579" s="8">
        <v>0.25</v>
      </c>
      <c r="V1579" s="6">
        <v>27.414000000000001</v>
      </c>
      <c r="W1579" s="7">
        <f>IF(R1579="","",(T1579*(1-U1579)*(1+AE1579))+V1579)</f>
        <v>614.36400000000003</v>
      </c>
      <c r="Z1579" s="9" t="str">
        <f>IF(S1579="","",(X1579*(1-Y1579)*(1+AE1579)))</f>
        <v/>
      </c>
      <c r="AA1579" s="64">
        <f>IF(Eingabe!G1579="x",libCalc!A1579,IF(Eingabe!H1579="x",libCalc!B1579,IF(Eingabe!I1579="x",libCalc!C1579,"")))</f>
        <v>0.089999999999999997</v>
      </c>
      <c r="AB1579" s="5">
        <f>IF(AA1579="","",AA1579*M1579)</f>
        <v>0.24929999999999999</v>
      </c>
      <c r="AC1579" s="10">
        <f>IF(AA1579="","",N1579*1000/(AA1579*1000000))</f>
        <v>35.600000000000001</v>
      </c>
      <c r="AD1579" s="11">
        <f>IF(AB1579="","",MAX(Z1579,W1579)/AB1579)</f>
        <v>2464.3561973525875</v>
      </c>
      <c r="AE1579" s="8">
        <f ca="1">IF(N1579="","",IF(LOOKUP(YEAR(C1579),Teuerung!$A$4:$A$29,Teuerung!$D$4:$D$29)="",0,LOOKUP(YEAR(C1579),Teuerung!$A$4:$A$29,Teuerung!$D$4:$D$29)))</f>
        <v>0.29999999999999999</v>
      </c>
      <c r="AF1579" s="7">
        <f t="shared" ca="1" si="31"/>
        <v>614.36400000000003</v>
      </c>
      <c r="AG1579" s="2"/>
      <c r="AH1579" s="1"/>
      <c r="AI1579" s="1"/>
    </row>
    <row r="1580">
      <c r="A1580" s="2"/>
      <c r="B1580" s="2"/>
      <c r="C1580" s="3">
        <v>42146</v>
      </c>
      <c r="D1580" s="1"/>
      <c r="E1580" s="4" t="s">
        <v>51</v>
      </c>
      <c r="H1580" s="4" t="s">
        <v>51</v>
      </c>
      <c r="K1580" s="6">
        <v>0.29999999999999999</v>
      </c>
      <c r="L1580" s="6">
        <v>0.29999999999999999</v>
      </c>
      <c r="M1580" s="6">
        <v>3.27</v>
      </c>
      <c r="N1580" s="7">
        <v>3920</v>
      </c>
      <c r="P1580" s="1">
        <v>1</v>
      </c>
      <c r="Q1580" s="2" t="s">
        <v>54</v>
      </c>
      <c r="R1580" s="4" t="s">
        <v>51</v>
      </c>
      <c r="T1580" s="7">
        <v>733</v>
      </c>
      <c r="U1580" s="8">
        <v>0.25</v>
      </c>
      <c r="V1580" s="6">
        <v>27.414000000000001</v>
      </c>
      <c r="W1580" s="7">
        <f>IF(R1580="","",(T1580*(1-U1580)*(1+AE1580))+V1580)</f>
        <v>742.08900000000006</v>
      </c>
      <c r="Z1580" s="9" t="str">
        <f>IF(S1580="","",(X1580*(1-Y1580)*(1+AE1580)))</f>
        <v/>
      </c>
      <c r="AA1580" s="64">
        <f>IF(Eingabe!G1580="x",libCalc!A1580,IF(Eingabe!H1580="x",libCalc!B1580,IF(Eingabe!I1580="x",libCalc!C1580,"")))</f>
        <v>0.089999999999999997</v>
      </c>
      <c r="AB1580" s="5">
        <f>IF(AA1580="","",AA1580*M1580)</f>
        <v>0.29430000000000001</v>
      </c>
      <c r="AC1580" s="10">
        <f>IF(AA1580="","",N1580*1000/(AA1580*1000000))</f>
        <v>43.555555555555557</v>
      </c>
      <c r="AD1580" s="11">
        <f>IF(AB1580="","",MAX(Z1580,W1580)/AB1580)</f>
        <v>2521.5392456676864</v>
      </c>
      <c r="AE1580" s="8">
        <f ca="1">IF(N1580="","",IF(LOOKUP(YEAR(C1580),Teuerung!$A$4:$A$29,Teuerung!$D$4:$D$29)="",0,LOOKUP(YEAR(C1580),Teuerung!$A$4:$A$29,Teuerung!$D$4:$D$29)))</f>
        <v>0.29999999999999999</v>
      </c>
      <c r="AF1580" s="7">
        <f t="shared" ca="1" si="31"/>
        <v>742.08900000000006</v>
      </c>
      <c r="AG1580" s="2"/>
      <c r="AH1580" s="1"/>
      <c r="AI1580" s="1"/>
    </row>
    <row r="1581">
      <c r="A1581" s="2"/>
      <c r="B1581" s="2"/>
      <c r="C1581" s="3">
        <v>42146</v>
      </c>
      <c r="D1581" s="1"/>
      <c r="E1581" s="4" t="s">
        <v>51</v>
      </c>
      <c r="H1581" s="4" t="s">
        <v>51</v>
      </c>
      <c r="K1581" s="6">
        <v>0.29999999999999999</v>
      </c>
      <c r="L1581" s="6">
        <v>0.29999999999999999</v>
      </c>
      <c r="M1581" s="6">
        <v>3.4300000000000002</v>
      </c>
      <c r="N1581" s="7">
        <v>4637</v>
      </c>
      <c r="P1581" s="1">
        <v>1</v>
      </c>
      <c r="Q1581" s="2" t="s">
        <v>54</v>
      </c>
      <c r="R1581" s="4" t="s">
        <v>51</v>
      </c>
      <c r="T1581" s="7">
        <v>916</v>
      </c>
      <c r="U1581" s="8">
        <v>0.25</v>
      </c>
      <c r="V1581" s="6">
        <v>27.414000000000001</v>
      </c>
      <c r="W1581" s="7">
        <f>IF(R1581="","",(T1581*(1-U1581)*(1+AE1581))+V1581)</f>
        <v>920.51400000000001</v>
      </c>
      <c r="Z1581" s="9" t="str">
        <f>IF(S1581="","",(X1581*(1-Y1581)*(1+AE1581)))</f>
        <v/>
      </c>
      <c r="AA1581" s="64">
        <f>IF(Eingabe!G1581="x",libCalc!A1581,IF(Eingabe!H1581="x",libCalc!B1581,IF(Eingabe!I1581="x",libCalc!C1581,"")))</f>
        <v>0.089999999999999997</v>
      </c>
      <c r="AB1581" s="5">
        <f>IF(AA1581="","",AA1581*M1581)</f>
        <v>0.30870000000000003</v>
      </c>
      <c r="AC1581" s="10">
        <f>IF(AA1581="","",N1581*1000/(AA1581*1000000))</f>
        <v>51.522222222222226</v>
      </c>
      <c r="AD1581" s="11">
        <f>IF(AB1581="","",MAX(Z1581,W1581)/AB1581)</f>
        <v>2981.9047619047615</v>
      </c>
      <c r="AE1581" s="8">
        <f ca="1">IF(N1581="","",IF(LOOKUP(YEAR(C1581),Teuerung!$A$4:$A$29,Teuerung!$D$4:$D$29)="",0,LOOKUP(YEAR(C1581),Teuerung!$A$4:$A$29,Teuerung!$D$4:$D$29)))</f>
        <v>0.29999999999999999</v>
      </c>
      <c r="AF1581" s="7">
        <f t="shared" ca="1" si="31"/>
        <v>920.51400000000001</v>
      </c>
      <c r="AG1581" s="2"/>
      <c r="AH1581" s="1"/>
      <c r="AI1581" s="1"/>
    </row>
    <row r="1582">
      <c r="A1582" s="2"/>
      <c r="B1582" s="2"/>
      <c r="C1582" s="3">
        <v>42146</v>
      </c>
      <c r="D1582" s="1"/>
      <c r="E1582" s="4" t="s">
        <v>51</v>
      </c>
      <c r="H1582" s="4" t="s">
        <v>51</v>
      </c>
      <c r="K1582" s="6">
        <v>0.29999999999999999</v>
      </c>
      <c r="L1582" s="6">
        <v>0.29999999999999999</v>
      </c>
      <c r="M1582" s="6">
        <v>2.8199999999999998</v>
      </c>
      <c r="N1582" s="7">
        <v>345</v>
      </c>
      <c r="P1582" s="1">
        <v>1</v>
      </c>
      <c r="Q1582" s="2" t="s">
        <v>54</v>
      </c>
      <c r="R1582" s="4" t="s">
        <v>51</v>
      </c>
      <c r="T1582" s="7">
        <v>369</v>
      </c>
      <c r="U1582" s="8">
        <v>0.25</v>
      </c>
      <c r="V1582" s="6">
        <v>27.414000000000001</v>
      </c>
      <c r="W1582" s="7">
        <f>IF(R1582="","",(T1582*(1-U1582)*(1+AE1582))+V1582)</f>
        <v>387.18900000000002</v>
      </c>
      <c r="Z1582" s="9" t="str">
        <f>IF(S1582="","",(X1582*(1-Y1582)*(1+AE1582)))</f>
        <v/>
      </c>
      <c r="AA1582" s="64">
        <f>IF(Eingabe!G1582="x",libCalc!A1582,IF(Eingabe!H1582="x",libCalc!B1582,IF(Eingabe!I1582="x",libCalc!C1582,"")))</f>
        <v>0.089999999999999997</v>
      </c>
      <c r="AB1582" s="5">
        <f>IF(AA1582="","",AA1582*M1582)</f>
        <v>0.25379999999999997</v>
      </c>
      <c r="AC1582" s="10">
        <f>IF(AA1582="","",N1582*1000/(AA1582*1000000))</f>
        <v>3.8333333333333335</v>
      </c>
      <c r="AD1582" s="11">
        <f>IF(AB1582="","",MAX(Z1582,W1582)/AB1582)</f>
        <v>1525.567375886525</v>
      </c>
      <c r="AE1582" s="8">
        <f ca="1">IF(N1582="","",IF(LOOKUP(YEAR(C1582),Teuerung!$A$4:$A$29,Teuerung!$D$4:$D$29)="",0,LOOKUP(YEAR(C1582),Teuerung!$A$4:$A$29,Teuerung!$D$4:$D$29)))</f>
        <v>0.29999999999999999</v>
      </c>
      <c r="AF1582" s="7">
        <f t="shared" ca="1" si="31"/>
        <v>387.18900000000002</v>
      </c>
      <c r="AG1582" s="2"/>
      <c r="AH1582" s="1"/>
      <c r="AI1582" s="1"/>
    </row>
    <row r="1583">
      <c r="A1583" s="2"/>
      <c r="B1583" s="2"/>
      <c r="C1583" s="3">
        <v>42146</v>
      </c>
      <c r="D1583" s="1"/>
      <c r="E1583" s="4" t="s">
        <v>51</v>
      </c>
      <c r="H1583" s="4" t="s">
        <v>51</v>
      </c>
      <c r="K1583" s="6">
        <v>0.29999999999999999</v>
      </c>
      <c r="L1583" s="6">
        <v>0.29999999999999999</v>
      </c>
      <c r="M1583" s="6">
        <v>2.77</v>
      </c>
      <c r="N1583" s="7">
        <v>1185</v>
      </c>
      <c r="P1583" s="1">
        <v>1</v>
      </c>
      <c r="Q1583" s="2" t="s">
        <v>54</v>
      </c>
      <c r="R1583" s="4" t="s">
        <v>51</v>
      </c>
      <c r="T1583" s="7">
        <v>365</v>
      </c>
      <c r="U1583" s="8">
        <v>0.25</v>
      </c>
      <c r="V1583" s="6">
        <v>27.414000000000001</v>
      </c>
      <c r="W1583" s="7">
        <f>IF(R1583="","",(T1583*(1-U1583)*(1+AE1583))+V1583)</f>
        <v>383.28899999999999</v>
      </c>
      <c r="Z1583" s="9" t="str">
        <f>IF(S1583="","",(X1583*(1-Y1583)*(1+AE1583)))</f>
        <v/>
      </c>
      <c r="AA1583" s="64">
        <f>IF(Eingabe!G1583="x",libCalc!A1583,IF(Eingabe!H1583="x",libCalc!B1583,IF(Eingabe!I1583="x",libCalc!C1583,"")))</f>
        <v>0.089999999999999997</v>
      </c>
      <c r="AB1583" s="5">
        <f>IF(AA1583="","",AA1583*M1583)</f>
        <v>0.24929999999999999</v>
      </c>
      <c r="AC1583" s="10">
        <f>IF(AA1583="","",N1583*1000/(AA1583*1000000))</f>
        <v>13.166666666666666</v>
      </c>
      <c r="AD1583" s="11">
        <f>IF(AB1583="","",MAX(Z1583,W1583)/AB1583)</f>
        <v>1537.4608904933814</v>
      </c>
      <c r="AE1583" s="8">
        <f ca="1">IF(N1583="","",IF(LOOKUP(YEAR(C1583),Teuerung!$A$4:$A$29,Teuerung!$D$4:$D$29)="",0,LOOKUP(YEAR(C1583),Teuerung!$A$4:$A$29,Teuerung!$D$4:$D$29)))</f>
        <v>0.29999999999999999</v>
      </c>
      <c r="AF1583" s="7">
        <f t="shared" ca="1" si="31"/>
        <v>383.28899999999999</v>
      </c>
      <c r="AG1583" s="2"/>
      <c r="AH1583" s="1"/>
      <c r="AI1583" s="1"/>
    </row>
    <row r="1584">
      <c r="A1584" s="2"/>
      <c r="B1584" s="2"/>
      <c r="C1584" s="3">
        <v>42146</v>
      </c>
      <c r="D1584" s="1"/>
      <c r="E1584" s="4" t="s">
        <v>51</v>
      </c>
      <c r="H1584" s="4" t="s">
        <v>51</v>
      </c>
      <c r="K1584" s="6">
        <v>0.29999999999999999</v>
      </c>
      <c r="L1584" s="6">
        <v>0.29999999999999999</v>
      </c>
      <c r="M1584" s="6">
        <v>2.77</v>
      </c>
      <c r="N1584" s="7">
        <v>1901</v>
      </c>
      <c r="P1584" s="1">
        <v>1</v>
      </c>
      <c r="Q1584" s="2" t="s">
        <v>54</v>
      </c>
      <c r="R1584" s="4" t="s">
        <v>51</v>
      </c>
      <c r="T1584" s="7">
        <v>365</v>
      </c>
      <c r="U1584" s="8">
        <v>0.25</v>
      </c>
      <c r="V1584" s="6">
        <v>27.414000000000001</v>
      </c>
      <c r="W1584" s="7">
        <f>IF(R1584="","",(T1584*(1-U1584)*(1+AE1584))+V1584)</f>
        <v>383.28899999999999</v>
      </c>
      <c r="Z1584" s="9" t="str">
        <f>IF(S1584="","",(X1584*(1-Y1584)*(1+AE1584)))</f>
        <v/>
      </c>
      <c r="AA1584" s="64">
        <f>IF(Eingabe!G1584="x",libCalc!A1584,IF(Eingabe!H1584="x",libCalc!B1584,IF(Eingabe!I1584="x",libCalc!C1584,"")))</f>
        <v>0.089999999999999997</v>
      </c>
      <c r="AB1584" s="5">
        <f>IF(AA1584="","",AA1584*M1584)</f>
        <v>0.24929999999999999</v>
      </c>
      <c r="AC1584" s="10">
        <f>IF(AA1584="","",N1584*1000/(AA1584*1000000))</f>
        <v>21.122222222222224</v>
      </c>
      <c r="AD1584" s="11">
        <f>IF(AB1584="","",MAX(Z1584,W1584)/AB1584)</f>
        <v>1537.4608904933814</v>
      </c>
      <c r="AE1584" s="8">
        <f ca="1">IF(N1584="","",IF(LOOKUP(YEAR(C1584),Teuerung!$A$4:$A$29,Teuerung!$D$4:$D$29)="",0,LOOKUP(YEAR(C1584),Teuerung!$A$4:$A$29,Teuerung!$D$4:$D$29)))</f>
        <v>0.29999999999999999</v>
      </c>
      <c r="AF1584" s="7">
        <f t="shared" ca="1" si="31"/>
        <v>383.28899999999999</v>
      </c>
      <c r="AG1584" s="2"/>
      <c r="AH1584" s="1"/>
      <c r="AI1584" s="1"/>
    </row>
    <row r="1585">
      <c r="A1585" s="2"/>
      <c r="B1585" s="2"/>
      <c r="C1585" s="3">
        <v>42146</v>
      </c>
      <c r="D1585" s="1"/>
      <c r="E1585" s="4" t="s">
        <v>51</v>
      </c>
      <c r="H1585" s="4" t="s">
        <v>51</v>
      </c>
      <c r="K1585" s="6">
        <v>0.29999999999999999</v>
      </c>
      <c r="L1585" s="6">
        <v>0.29999999999999999</v>
      </c>
      <c r="M1585" s="6">
        <v>2.77</v>
      </c>
      <c r="N1585" s="7">
        <v>2618</v>
      </c>
      <c r="P1585" s="1">
        <v>1</v>
      </c>
      <c r="Q1585" s="2" t="s">
        <v>54</v>
      </c>
      <c r="R1585" s="4" t="s">
        <v>51</v>
      </c>
      <c r="T1585" s="7">
        <v>483</v>
      </c>
      <c r="U1585" s="8">
        <v>0.25</v>
      </c>
      <c r="V1585" s="6">
        <v>27.414000000000001</v>
      </c>
      <c r="W1585" s="7">
        <f>IF(R1585="","",(T1585*(1-U1585)*(1+AE1585))+V1585)</f>
        <v>498.339</v>
      </c>
      <c r="Z1585" s="9" t="str">
        <f>IF(S1585="","",(X1585*(1-Y1585)*(1+AE1585)))</f>
        <v/>
      </c>
      <c r="AA1585" s="64">
        <f>IF(Eingabe!G1585="x",libCalc!A1585,IF(Eingabe!H1585="x",libCalc!B1585,IF(Eingabe!I1585="x",libCalc!C1585,"")))</f>
        <v>0.089999999999999997</v>
      </c>
      <c r="AB1585" s="5">
        <f>IF(AA1585="","",AA1585*M1585)</f>
        <v>0.24929999999999999</v>
      </c>
      <c r="AC1585" s="10">
        <f>IF(AA1585="","",N1585*1000/(AA1585*1000000))</f>
        <v>29.088888888888889</v>
      </c>
      <c r="AD1585" s="11">
        <f>IF(AB1585="","",MAX(Z1585,W1585)/AB1585)</f>
        <v>1998.9530685920579</v>
      </c>
      <c r="AE1585" s="8">
        <f ca="1">IF(N1585="","",IF(LOOKUP(YEAR(C1585),Teuerung!$A$4:$A$29,Teuerung!$D$4:$D$29)="",0,LOOKUP(YEAR(C1585),Teuerung!$A$4:$A$29,Teuerung!$D$4:$D$29)))</f>
        <v>0.29999999999999999</v>
      </c>
      <c r="AF1585" s="7">
        <f t="shared" ca="1" si="31"/>
        <v>498.339</v>
      </c>
      <c r="AG1585" s="2"/>
      <c r="AH1585" s="1"/>
      <c r="AI1585" s="1"/>
    </row>
    <row r="1586">
      <c r="A1586" s="2"/>
      <c r="B1586" s="2"/>
      <c r="C1586" s="3">
        <v>42146</v>
      </c>
      <c r="D1586" s="1"/>
      <c r="E1586" s="4" t="s">
        <v>51</v>
      </c>
      <c r="H1586" s="4" t="s">
        <v>51</v>
      </c>
      <c r="K1586" s="6">
        <v>0.29999999999999999</v>
      </c>
      <c r="L1586" s="6">
        <v>0.29999999999999999</v>
      </c>
      <c r="M1586" s="6">
        <v>2.77</v>
      </c>
      <c r="N1586" s="7">
        <v>3284</v>
      </c>
      <c r="P1586" s="1">
        <v>1</v>
      </c>
      <c r="Q1586" s="2" t="s">
        <v>54</v>
      </c>
      <c r="R1586" s="4" t="s">
        <v>51</v>
      </c>
      <c r="T1586" s="7">
        <v>602</v>
      </c>
      <c r="U1586" s="8">
        <v>0.25</v>
      </c>
      <c r="V1586" s="6">
        <v>27.414000000000001</v>
      </c>
      <c r="W1586" s="7">
        <f>IF(R1586="","",(T1586*(1-U1586)*(1+AE1586))+V1586)</f>
        <v>614.36400000000003</v>
      </c>
      <c r="Z1586" s="9" t="str">
        <f>IF(S1586="","",(X1586*(1-Y1586)*(1+AE1586)))</f>
        <v/>
      </c>
      <c r="AA1586" s="64">
        <f>IF(Eingabe!G1586="x",libCalc!A1586,IF(Eingabe!H1586="x",libCalc!B1586,IF(Eingabe!I1586="x",libCalc!C1586,"")))</f>
        <v>0.089999999999999997</v>
      </c>
      <c r="AB1586" s="5">
        <f>IF(AA1586="","",AA1586*M1586)</f>
        <v>0.24929999999999999</v>
      </c>
      <c r="AC1586" s="10">
        <f>IF(AA1586="","",N1586*1000/(AA1586*1000000))</f>
        <v>36.488888888888887</v>
      </c>
      <c r="AD1586" s="11">
        <f>IF(AB1586="","",MAX(Z1586,W1586)/AB1586)</f>
        <v>2464.3561973525875</v>
      </c>
      <c r="AE1586" s="8">
        <f ca="1">IF(N1586="","",IF(LOOKUP(YEAR(C1586),Teuerung!$A$4:$A$29,Teuerung!$D$4:$D$29)="",0,LOOKUP(YEAR(C1586),Teuerung!$A$4:$A$29,Teuerung!$D$4:$D$29)))</f>
        <v>0.29999999999999999</v>
      </c>
      <c r="AF1586" s="7">
        <f t="shared" ca="1" si="31"/>
        <v>614.36400000000003</v>
      </c>
      <c r="AG1586" s="2"/>
      <c r="AH1586" s="1"/>
      <c r="AI1586" s="1"/>
    </row>
    <row r="1587">
      <c r="A1587" s="2"/>
      <c r="B1587" s="2"/>
      <c r="C1587" s="3">
        <v>42146</v>
      </c>
      <c r="D1587" s="1"/>
      <c r="E1587" s="4" t="s">
        <v>51</v>
      </c>
      <c r="H1587" s="4" t="s">
        <v>51</v>
      </c>
      <c r="K1587" s="6">
        <v>0.29999999999999999</v>
      </c>
      <c r="L1587" s="6">
        <v>0.29999999999999999</v>
      </c>
      <c r="M1587" s="6">
        <v>3.27</v>
      </c>
      <c r="N1587" s="7">
        <v>4047</v>
      </c>
      <c r="P1587" s="1">
        <v>1</v>
      </c>
      <c r="Q1587" s="2" t="s">
        <v>54</v>
      </c>
      <c r="R1587" s="4" t="s">
        <v>51</v>
      </c>
      <c r="T1587" s="7">
        <v>851</v>
      </c>
      <c r="U1587" s="8">
        <v>0.25</v>
      </c>
      <c r="V1587" s="6">
        <v>27.414000000000001</v>
      </c>
      <c r="W1587" s="7">
        <f>IF(R1587="","",(T1587*(1-U1587)*(1+AE1587))+V1587)</f>
        <v>857.13900000000001</v>
      </c>
      <c r="Z1587" s="9" t="str">
        <f>IF(S1587="","",(X1587*(1-Y1587)*(1+AE1587)))</f>
        <v/>
      </c>
      <c r="AA1587" s="64">
        <f>IF(Eingabe!G1587="x",libCalc!A1587,IF(Eingabe!H1587="x",libCalc!B1587,IF(Eingabe!I1587="x",libCalc!C1587,"")))</f>
        <v>0.089999999999999997</v>
      </c>
      <c r="AB1587" s="5">
        <f>IF(AA1587="","",AA1587*M1587)</f>
        <v>0.29430000000000001</v>
      </c>
      <c r="AC1587" s="10">
        <f>IF(AA1587="","",N1587*1000/(AA1587*1000000))</f>
        <v>44.966666666666669</v>
      </c>
      <c r="AD1587" s="11">
        <f>IF(AB1587="","",MAX(Z1587,W1587)/AB1587)</f>
        <v>2912.4668705402651</v>
      </c>
      <c r="AE1587" s="8">
        <f ca="1">IF(N1587="","",IF(LOOKUP(YEAR(C1587),Teuerung!$A$4:$A$29,Teuerung!$D$4:$D$29)="",0,LOOKUP(YEAR(C1587),Teuerung!$A$4:$A$29,Teuerung!$D$4:$D$29)))</f>
        <v>0.29999999999999999</v>
      </c>
      <c r="AF1587" s="7">
        <f t="shared" ca="1" si="31"/>
        <v>857.13900000000001</v>
      </c>
      <c r="AG1587" s="2"/>
      <c r="AH1587" s="1"/>
      <c r="AI1587" s="1"/>
    </row>
    <row r="1588">
      <c r="A1588" s="2"/>
      <c r="B1588" s="2"/>
      <c r="C1588" s="3">
        <v>42146</v>
      </c>
      <c r="D1588" s="1"/>
      <c r="E1588" s="4" t="s">
        <v>51</v>
      </c>
      <c r="H1588" s="4" t="s">
        <v>51</v>
      </c>
      <c r="K1588" s="6">
        <v>0.29999999999999999</v>
      </c>
      <c r="L1588" s="6">
        <v>0.29999999999999999</v>
      </c>
      <c r="M1588" s="6">
        <v>3.4300000000000002</v>
      </c>
      <c r="N1588" s="7">
        <v>4810</v>
      </c>
      <c r="P1588" s="1">
        <v>1</v>
      </c>
      <c r="Q1588" s="2" t="s">
        <v>54</v>
      </c>
      <c r="R1588" s="4" t="s">
        <v>51</v>
      </c>
      <c r="T1588" s="7">
        <v>936</v>
      </c>
      <c r="U1588" s="8">
        <v>0.25</v>
      </c>
      <c r="V1588" s="6">
        <v>27.414000000000001</v>
      </c>
      <c r="W1588" s="7">
        <f>IF(R1588="","",(T1588*(1-U1588)*(1+AE1588))+V1588)</f>
        <v>940.01400000000001</v>
      </c>
      <c r="Z1588" s="9" t="str">
        <f>IF(S1588="","",(X1588*(1-Y1588)*(1+AE1588)))</f>
        <v/>
      </c>
      <c r="AA1588" s="64">
        <f>IF(Eingabe!G1588="x",libCalc!A1588,IF(Eingabe!H1588="x",libCalc!B1588,IF(Eingabe!I1588="x",libCalc!C1588,"")))</f>
        <v>0.089999999999999997</v>
      </c>
      <c r="AB1588" s="5">
        <f>IF(AA1588="","",AA1588*M1588)</f>
        <v>0.30870000000000003</v>
      </c>
      <c r="AC1588" s="10">
        <f>IF(AA1588="","",N1588*1000/(AA1588*1000000))</f>
        <v>53.444444444444443</v>
      </c>
      <c r="AD1588" s="11">
        <f>IF(AB1588="","",MAX(Z1588,W1588)/AB1588)</f>
        <v>3045.072886297376</v>
      </c>
      <c r="AE1588" s="8">
        <f ca="1">IF(N1588="","",IF(LOOKUP(YEAR(C1588),Teuerung!$A$4:$A$29,Teuerung!$D$4:$D$29)="",0,LOOKUP(YEAR(C1588),Teuerung!$A$4:$A$29,Teuerung!$D$4:$D$29)))</f>
        <v>0.29999999999999999</v>
      </c>
      <c r="AF1588" s="7">
        <f t="shared" ca="1" si="31"/>
        <v>940.01400000000001</v>
      </c>
      <c r="AG1588" s="2"/>
      <c r="AH1588" s="1"/>
      <c r="AI1588" s="1"/>
    </row>
    <row r="1589">
      <c r="A1589" s="2"/>
      <c r="B1589" s="2"/>
      <c r="C1589" s="3">
        <v>42146</v>
      </c>
      <c r="D1589" s="1"/>
      <c r="E1589" s="4" t="s">
        <v>51</v>
      </c>
      <c r="H1589" s="4" t="s">
        <v>51</v>
      </c>
      <c r="K1589" s="6">
        <v>0.29999999999999999</v>
      </c>
      <c r="L1589" s="6">
        <v>0.29999999999999999</v>
      </c>
      <c r="M1589" s="6">
        <v>2.8199999999999998</v>
      </c>
      <c r="N1589" s="7">
        <v>309</v>
      </c>
      <c r="P1589" s="1">
        <v>1</v>
      </c>
      <c r="Q1589" s="2" t="s">
        <v>54</v>
      </c>
      <c r="R1589" s="4" t="s">
        <v>51</v>
      </c>
      <c r="T1589" s="7">
        <v>369</v>
      </c>
      <c r="U1589" s="8">
        <v>0.25</v>
      </c>
      <c r="V1589" s="6">
        <v>27.414000000000001</v>
      </c>
      <c r="W1589" s="7">
        <f>IF(R1589="","",(T1589*(1-U1589)*(1+AE1589))+V1589)</f>
        <v>387.18900000000002</v>
      </c>
      <c r="Z1589" s="9" t="str">
        <f>IF(S1589="","",(X1589*(1-Y1589)*(1+AE1589)))</f>
        <v/>
      </c>
      <c r="AA1589" s="64">
        <f>IF(Eingabe!G1589="x",libCalc!A1589,IF(Eingabe!H1589="x",libCalc!B1589,IF(Eingabe!I1589="x",libCalc!C1589,"")))</f>
        <v>0.089999999999999997</v>
      </c>
      <c r="AB1589" s="5">
        <f>IF(AA1589="","",AA1589*M1589)</f>
        <v>0.25379999999999997</v>
      </c>
      <c r="AC1589" s="10">
        <f>IF(AA1589="","",N1589*1000/(AA1589*1000000))</f>
        <v>3.4333333333333331</v>
      </c>
      <c r="AD1589" s="11">
        <f>IF(AB1589="","",MAX(Z1589,W1589)/AB1589)</f>
        <v>1525.567375886525</v>
      </c>
      <c r="AE1589" s="8">
        <f ca="1">IF(N1589="","",IF(LOOKUP(YEAR(C1589),Teuerung!$A$4:$A$29,Teuerung!$D$4:$D$29)="",0,LOOKUP(YEAR(C1589),Teuerung!$A$4:$A$29,Teuerung!$D$4:$D$29)))</f>
        <v>0.29999999999999999</v>
      </c>
      <c r="AF1589" s="7">
        <f t="shared" ca="1" si="31"/>
        <v>387.18900000000002</v>
      </c>
      <c r="AG1589" s="2"/>
      <c r="AH1589" s="1"/>
      <c r="AI1589" s="1"/>
    </row>
    <row r="1590">
      <c r="A1590" s="2"/>
      <c r="B1590" s="2"/>
      <c r="C1590" s="3">
        <v>42146</v>
      </c>
      <c r="D1590" s="1"/>
      <c r="E1590" s="4" t="s">
        <v>51</v>
      </c>
      <c r="H1590" s="4" t="s">
        <v>51</v>
      </c>
      <c r="K1590" s="6">
        <v>0.29999999999999999</v>
      </c>
      <c r="L1590" s="6">
        <v>0.29999999999999999</v>
      </c>
      <c r="M1590" s="6">
        <v>2.77</v>
      </c>
      <c r="N1590" s="7">
        <v>839</v>
      </c>
      <c r="P1590" s="1">
        <v>1</v>
      </c>
      <c r="Q1590" s="2" t="s">
        <v>54</v>
      </c>
      <c r="R1590" s="4" t="s">
        <v>51</v>
      </c>
      <c r="T1590" s="7">
        <v>365</v>
      </c>
      <c r="U1590" s="8">
        <v>0.25</v>
      </c>
      <c r="V1590" s="6">
        <v>27.414000000000001</v>
      </c>
      <c r="W1590" s="7">
        <f>IF(R1590="","",(T1590*(1-U1590)*(1+AE1590))+V1590)</f>
        <v>383.28899999999999</v>
      </c>
      <c r="Z1590" s="9" t="str">
        <f>IF(S1590="","",(X1590*(1-Y1590)*(1+AE1590)))</f>
        <v/>
      </c>
      <c r="AA1590" s="64">
        <f>IF(Eingabe!G1590="x",libCalc!A1590,IF(Eingabe!H1590="x",libCalc!B1590,IF(Eingabe!I1590="x",libCalc!C1590,"")))</f>
        <v>0.089999999999999997</v>
      </c>
      <c r="AB1590" s="5">
        <f>IF(AA1590="","",AA1590*M1590)</f>
        <v>0.24929999999999999</v>
      </c>
      <c r="AC1590" s="10">
        <f>IF(AA1590="","",N1590*1000/(AA1590*1000000))</f>
        <v>9.3222222222222229</v>
      </c>
      <c r="AD1590" s="11">
        <f>IF(AB1590="","",MAX(Z1590,W1590)/AB1590)</f>
        <v>1537.4608904933814</v>
      </c>
      <c r="AE1590" s="8">
        <f ca="1">IF(N1590="","",IF(LOOKUP(YEAR(C1590),Teuerung!$A$4:$A$29,Teuerung!$D$4:$D$29)="",0,LOOKUP(YEAR(C1590),Teuerung!$A$4:$A$29,Teuerung!$D$4:$D$29)))</f>
        <v>0.29999999999999999</v>
      </c>
      <c r="AF1590" s="7">
        <f t="shared" ca="1" si="31"/>
        <v>383.28899999999999</v>
      </c>
      <c r="AG1590" s="2"/>
      <c r="AH1590" s="1"/>
      <c r="AI1590" s="1"/>
    </row>
    <row r="1591">
      <c r="A1591" s="2"/>
      <c r="B1591" s="2"/>
      <c r="C1591" s="3">
        <v>42146</v>
      </c>
      <c r="D1591" s="1"/>
      <c r="E1591" s="4" t="s">
        <v>51</v>
      </c>
      <c r="H1591" s="4" t="s">
        <v>51</v>
      </c>
      <c r="K1591" s="6">
        <v>0.29999999999999999</v>
      </c>
      <c r="L1591" s="6">
        <v>0.29999999999999999</v>
      </c>
      <c r="M1591" s="6">
        <v>2.77</v>
      </c>
      <c r="N1591" s="7">
        <v>1319</v>
      </c>
      <c r="P1591" s="1">
        <v>1</v>
      </c>
      <c r="Q1591" s="2" t="s">
        <v>54</v>
      </c>
      <c r="R1591" s="4" t="s">
        <v>51</v>
      </c>
      <c r="T1591" s="7">
        <v>365</v>
      </c>
      <c r="U1591" s="8">
        <v>0.25</v>
      </c>
      <c r="V1591" s="6">
        <v>27.414000000000001</v>
      </c>
      <c r="W1591" s="7">
        <f>IF(R1591="","",(T1591*(1-U1591)*(1+AE1591))+V1591)</f>
        <v>383.28899999999999</v>
      </c>
      <c r="Z1591" s="9" t="str">
        <f>IF(S1591="","",(X1591*(1-Y1591)*(1+AE1591)))</f>
        <v/>
      </c>
      <c r="AA1591" s="64">
        <f>IF(Eingabe!G1591="x",libCalc!A1591,IF(Eingabe!H1591="x",libCalc!B1591,IF(Eingabe!I1591="x",libCalc!C1591,"")))</f>
        <v>0.089999999999999997</v>
      </c>
      <c r="AB1591" s="5">
        <f>IF(AA1591="","",AA1591*M1591)</f>
        <v>0.24929999999999999</v>
      </c>
      <c r="AC1591" s="10">
        <f>IF(AA1591="","",N1591*1000/(AA1591*1000000))</f>
        <v>14.655555555555555</v>
      </c>
      <c r="AD1591" s="11">
        <f>IF(AB1591="","",MAX(Z1591,W1591)/AB1591)</f>
        <v>1537.4608904933814</v>
      </c>
      <c r="AE1591" s="8">
        <f ca="1">IF(N1591="","",IF(LOOKUP(YEAR(C1591),Teuerung!$A$4:$A$29,Teuerung!$D$4:$D$29)="",0,LOOKUP(YEAR(C1591),Teuerung!$A$4:$A$29,Teuerung!$D$4:$D$29)))</f>
        <v>0.29999999999999999</v>
      </c>
      <c r="AF1591" s="7">
        <f t="shared" ca="1" si="31"/>
        <v>383.28899999999999</v>
      </c>
      <c r="AG1591" s="2"/>
      <c r="AH1591" s="1"/>
      <c r="AI1591" s="1"/>
    </row>
    <row r="1592">
      <c r="A1592" s="2"/>
      <c r="B1592" s="2"/>
      <c r="C1592" s="3">
        <v>42146</v>
      </c>
      <c r="D1592" s="1"/>
      <c r="E1592" s="4" t="s">
        <v>51</v>
      </c>
      <c r="H1592" s="4" t="s">
        <v>51</v>
      </c>
      <c r="K1592" s="6">
        <v>0.29999999999999999</v>
      </c>
      <c r="L1592" s="6">
        <v>0.29999999999999999</v>
      </c>
      <c r="M1592" s="6">
        <v>2.77</v>
      </c>
      <c r="N1592" s="7">
        <v>1799</v>
      </c>
      <c r="P1592" s="1">
        <v>1</v>
      </c>
      <c r="Q1592" s="2" t="s">
        <v>54</v>
      </c>
      <c r="R1592" s="4" t="s">
        <v>51</v>
      </c>
      <c r="T1592" s="7">
        <v>365</v>
      </c>
      <c r="U1592" s="8">
        <v>0.25</v>
      </c>
      <c r="V1592" s="6">
        <v>27.414000000000001</v>
      </c>
      <c r="W1592" s="7">
        <f>IF(R1592="","",(T1592*(1-U1592)*(1+AE1592))+V1592)</f>
        <v>383.28899999999999</v>
      </c>
      <c r="Z1592" s="9" t="str">
        <f>IF(S1592="","",(X1592*(1-Y1592)*(1+AE1592)))</f>
        <v/>
      </c>
      <c r="AA1592" s="64">
        <f>IF(Eingabe!G1592="x",libCalc!A1592,IF(Eingabe!H1592="x",libCalc!B1592,IF(Eingabe!I1592="x",libCalc!C1592,"")))</f>
        <v>0.089999999999999997</v>
      </c>
      <c r="AB1592" s="5">
        <f>IF(AA1592="","",AA1592*M1592)</f>
        <v>0.24929999999999999</v>
      </c>
      <c r="AC1592" s="10">
        <f>IF(AA1592="","",N1592*1000/(AA1592*1000000))</f>
        <v>19.988888888888887</v>
      </c>
      <c r="AD1592" s="11">
        <f>IF(AB1592="","",MAX(Z1592,W1592)/AB1592)</f>
        <v>1537.4608904933814</v>
      </c>
      <c r="AE1592" s="8">
        <f ca="1">IF(N1592="","",IF(LOOKUP(YEAR(C1592),Teuerung!$A$4:$A$29,Teuerung!$D$4:$D$29)="",0,LOOKUP(YEAR(C1592),Teuerung!$A$4:$A$29,Teuerung!$D$4:$D$29)))</f>
        <v>0.29999999999999999</v>
      </c>
      <c r="AF1592" s="7">
        <f t="shared" ca="1" si="31"/>
        <v>383.28899999999999</v>
      </c>
      <c r="AG1592" s="2"/>
      <c r="AH1592" s="1"/>
      <c r="AI1592" s="1"/>
    </row>
    <row r="1593">
      <c r="A1593" s="2"/>
      <c r="B1593" s="2"/>
      <c r="C1593" s="3">
        <v>42146</v>
      </c>
      <c r="D1593" s="1"/>
      <c r="E1593" s="4" t="s">
        <v>51</v>
      </c>
      <c r="H1593" s="4" t="s">
        <v>51</v>
      </c>
      <c r="K1593" s="6">
        <v>0.29999999999999999</v>
      </c>
      <c r="L1593" s="6">
        <v>0.29999999999999999</v>
      </c>
      <c r="M1593" s="6">
        <v>2.77</v>
      </c>
      <c r="N1593" s="7">
        <v>2246</v>
      </c>
      <c r="P1593" s="1">
        <v>1</v>
      </c>
      <c r="Q1593" s="2" t="s">
        <v>54</v>
      </c>
      <c r="R1593" s="4" t="s">
        <v>51</v>
      </c>
      <c r="T1593" s="7">
        <v>376</v>
      </c>
      <c r="U1593" s="8">
        <v>0.25</v>
      </c>
      <c r="V1593" s="6">
        <v>27.414000000000001</v>
      </c>
      <c r="W1593" s="7">
        <f>IF(R1593="","",(T1593*(1-U1593)*(1+AE1593))+V1593)</f>
        <v>394.01400000000001</v>
      </c>
      <c r="Z1593" s="9" t="str">
        <f>IF(S1593="","",(X1593*(1-Y1593)*(1+AE1593)))</f>
        <v/>
      </c>
      <c r="AA1593" s="64">
        <f>IF(Eingabe!G1593="x",libCalc!A1593,IF(Eingabe!H1593="x",libCalc!B1593,IF(Eingabe!I1593="x",libCalc!C1593,"")))</f>
        <v>0.089999999999999997</v>
      </c>
      <c r="AB1593" s="5">
        <f>IF(AA1593="","",AA1593*M1593)</f>
        <v>0.24929999999999999</v>
      </c>
      <c r="AC1593" s="10">
        <f>IF(AA1593="","",N1593*1000/(AA1593*1000000))</f>
        <v>24.955555555555556</v>
      </c>
      <c r="AD1593" s="11">
        <f>IF(AB1593="","",MAX(Z1593,W1593)/AB1593)</f>
        <v>1580.4813477737666</v>
      </c>
      <c r="AE1593" s="8">
        <f ca="1">IF(N1593="","",IF(LOOKUP(YEAR(C1593),Teuerung!$A$4:$A$29,Teuerung!$D$4:$D$29)="",0,LOOKUP(YEAR(C1593),Teuerung!$A$4:$A$29,Teuerung!$D$4:$D$29)))</f>
        <v>0.29999999999999999</v>
      </c>
      <c r="AF1593" s="7">
        <f t="shared" ca="1" si="31"/>
        <v>394.01400000000001</v>
      </c>
      <c r="AG1593" s="2"/>
      <c r="AH1593" s="1"/>
      <c r="AI1593" s="1"/>
    </row>
    <row r="1594">
      <c r="A1594" s="2"/>
      <c r="B1594" s="2"/>
      <c r="C1594" s="3">
        <v>42146</v>
      </c>
      <c r="D1594" s="1"/>
      <c r="E1594" s="4" t="s">
        <v>51</v>
      </c>
      <c r="H1594" s="4" t="s">
        <v>51</v>
      </c>
      <c r="K1594" s="6">
        <v>0.29999999999999999</v>
      </c>
      <c r="L1594" s="6">
        <v>0.29999999999999999</v>
      </c>
      <c r="M1594" s="6">
        <v>3.27</v>
      </c>
      <c r="N1594" s="7">
        <v>2818</v>
      </c>
      <c r="P1594" s="1">
        <v>1</v>
      </c>
      <c r="Q1594" s="2" t="s">
        <v>54</v>
      </c>
      <c r="R1594" s="4" t="s">
        <v>51</v>
      </c>
      <c r="T1594" s="7">
        <v>597</v>
      </c>
      <c r="U1594" s="8">
        <v>0.25</v>
      </c>
      <c r="V1594" s="6">
        <v>27.414000000000001</v>
      </c>
      <c r="W1594" s="7">
        <f>IF(R1594="","",(T1594*(1-U1594)*(1+AE1594))+V1594)</f>
        <v>609.48900000000003</v>
      </c>
      <c r="Z1594" s="9" t="str">
        <f>IF(S1594="","",(X1594*(1-Y1594)*(1+AE1594)))</f>
        <v/>
      </c>
      <c r="AA1594" s="64">
        <f>IF(Eingabe!G1594="x",libCalc!A1594,IF(Eingabe!H1594="x",libCalc!B1594,IF(Eingabe!I1594="x",libCalc!C1594,"")))</f>
        <v>0.089999999999999997</v>
      </c>
      <c r="AB1594" s="5">
        <f>IF(AA1594="","",AA1594*M1594)</f>
        <v>0.29430000000000001</v>
      </c>
      <c r="AC1594" s="10">
        <f>IF(AA1594="","",N1594*1000/(AA1594*1000000))</f>
        <v>31.31111111111111</v>
      </c>
      <c r="AD1594" s="11">
        <f>IF(AB1594="","",MAX(Z1594,W1594)/AB1594)</f>
        <v>2070.9785932721711</v>
      </c>
      <c r="AE1594" s="8">
        <f ca="1">IF(N1594="","",IF(LOOKUP(YEAR(C1594),Teuerung!$A$4:$A$29,Teuerung!$D$4:$D$29)="",0,LOOKUP(YEAR(C1594),Teuerung!$A$4:$A$29,Teuerung!$D$4:$D$29)))</f>
        <v>0.29999999999999999</v>
      </c>
      <c r="AF1594" s="7">
        <f t="shared" ca="1" si="31"/>
        <v>609.48900000000003</v>
      </c>
      <c r="AG1594" s="2"/>
      <c r="AH1594" s="1"/>
      <c r="AI1594" s="1"/>
    </row>
    <row r="1595">
      <c r="A1595" s="2"/>
      <c r="B1595" s="2"/>
      <c r="C1595" s="3">
        <v>42146</v>
      </c>
      <c r="D1595" s="1"/>
      <c r="E1595" s="4" t="s">
        <v>51</v>
      </c>
      <c r="H1595" s="4" t="s">
        <v>51</v>
      </c>
      <c r="K1595" s="6">
        <v>0.29999999999999999</v>
      </c>
      <c r="L1595" s="6">
        <v>0.29999999999999999</v>
      </c>
      <c r="M1595" s="6">
        <v>3.4300000000000002</v>
      </c>
      <c r="N1595" s="7">
        <v>3391</v>
      </c>
      <c r="P1595" s="1">
        <v>1</v>
      </c>
      <c r="Q1595" s="2" t="s">
        <v>54</v>
      </c>
      <c r="R1595" s="4" t="s">
        <v>51</v>
      </c>
      <c r="T1595" s="7">
        <v>689</v>
      </c>
      <c r="U1595" s="8">
        <v>0.25</v>
      </c>
      <c r="V1595" s="6">
        <v>27.414000000000001</v>
      </c>
      <c r="W1595" s="7">
        <f>IF(R1595="","",(T1595*(1-U1595)*(1+AE1595))+V1595)</f>
        <v>699.18899999999996</v>
      </c>
      <c r="Z1595" s="9" t="str">
        <f>IF(S1595="","",(X1595*(1-Y1595)*(1+AE1595)))</f>
        <v/>
      </c>
      <c r="AA1595" s="64">
        <f>IF(Eingabe!G1595="x",libCalc!A1595,IF(Eingabe!H1595="x",libCalc!B1595,IF(Eingabe!I1595="x",libCalc!C1595,"")))</f>
        <v>0.089999999999999997</v>
      </c>
      <c r="AB1595" s="5">
        <f>IF(AA1595="","",AA1595*M1595)</f>
        <v>0.30870000000000003</v>
      </c>
      <c r="AC1595" s="10">
        <f>IF(AA1595="","",N1595*1000/(AA1595*1000000))</f>
        <v>37.677777777777777</v>
      </c>
      <c r="AD1595" s="11">
        <f>IF(AB1595="","",MAX(Z1595,W1595)/AB1595)</f>
        <v>2264.9465500485903</v>
      </c>
      <c r="AE1595" s="8">
        <f ca="1">IF(N1595="","",IF(LOOKUP(YEAR(C1595),Teuerung!$A$4:$A$29,Teuerung!$D$4:$D$29)="",0,LOOKUP(YEAR(C1595),Teuerung!$A$4:$A$29,Teuerung!$D$4:$D$29)))</f>
        <v>0.29999999999999999</v>
      </c>
      <c r="AF1595" s="7">
        <f t="shared" ca="1" si="31"/>
        <v>699.18899999999996</v>
      </c>
      <c r="AG1595" s="2"/>
      <c r="AH1595" s="1"/>
      <c r="AI1595" s="1"/>
    </row>
    <row r="1596">
      <c r="A1596" s="2"/>
      <c r="B1596" s="2"/>
      <c r="C1596" s="3">
        <v>42146</v>
      </c>
      <c r="D1596" s="1"/>
      <c r="E1596" s="4" t="s">
        <v>51</v>
      </c>
      <c r="H1596" s="4" t="s">
        <v>51</v>
      </c>
      <c r="K1596" s="6">
        <v>0.29999999999999999</v>
      </c>
      <c r="L1596" s="6">
        <v>0.29999999999999999</v>
      </c>
      <c r="M1596" s="6">
        <v>2.2999999999999998</v>
      </c>
      <c r="N1596" s="7">
        <v>3633</v>
      </c>
      <c r="P1596" s="1">
        <v>1</v>
      </c>
      <c r="Q1596" s="2" t="s">
        <v>54</v>
      </c>
      <c r="R1596" s="4" t="s">
        <v>51</v>
      </c>
      <c r="T1596" s="7">
        <v>584</v>
      </c>
      <c r="U1596" s="8">
        <v>0.25</v>
      </c>
      <c r="V1596" s="6">
        <v>27.414000000000001</v>
      </c>
      <c r="W1596" s="7">
        <f>IF(R1596="","",(T1596*(1-U1596)*(1+AE1596))+V1596)</f>
        <v>596.81399999999996</v>
      </c>
      <c r="Z1596" s="9" t="str">
        <f>IF(S1596="","",(X1596*(1-Y1596)*(1+AE1596)))</f>
        <v/>
      </c>
      <c r="AA1596" s="64">
        <f>IF(Eingabe!G1596="x",libCalc!A1596,IF(Eingabe!H1596="x",libCalc!B1596,IF(Eingabe!I1596="x",libCalc!C1596,"")))</f>
        <v>0.089999999999999997</v>
      </c>
      <c r="AB1596" s="5">
        <f>IF(AA1596="","",AA1596*M1596)</f>
        <v>0.20699999999999999</v>
      </c>
      <c r="AC1596" s="10">
        <f>IF(AA1596="","",N1596*1000/(AA1596*1000000))</f>
        <v>40.366666666666667</v>
      </c>
      <c r="AD1596" s="11">
        <f>IF(AB1596="","",MAX(Z1596,W1596)/AB1596)</f>
        <v>2883.159420289855</v>
      </c>
      <c r="AE1596" s="8">
        <f ca="1">IF(N1596="","",IF(LOOKUP(YEAR(C1596),Teuerung!$A$4:$A$29,Teuerung!$D$4:$D$29)="",0,LOOKUP(YEAR(C1596),Teuerung!$A$4:$A$29,Teuerung!$D$4:$D$29)))</f>
        <v>0.29999999999999999</v>
      </c>
      <c r="AF1596" s="7">
        <f t="shared" ca="1" si="31"/>
        <v>596.81399999999996</v>
      </c>
      <c r="AG1596" s="2"/>
      <c r="AH1596" s="1"/>
      <c r="AI1596" s="1"/>
    </row>
    <row r="1597">
      <c r="A1597" s="2"/>
      <c r="B1597" s="2"/>
      <c r="C1597" s="3">
        <v>42146</v>
      </c>
      <c r="D1597" s="1"/>
      <c r="E1597" s="4" t="s">
        <v>51</v>
      </c>
      <c r="H1597" s="4" t="s">
        <v>51</v>
      </c>
      <c r="K1597" s="6">
        <v>0.29999999999999999</v>
      </c>
      <c r="L1597" s="6">
        <v>0.29999999999999999</v>
      </c>
      <c r="M1597" s="6">
        <v>2.8199999999999998</v>
      </c>
      <c r="N1597" s="7">
        <v>249</v>
      </c>
      <c r="P1597" s="1">
        <v>1</v>
      </c>
      <c r="Q1597" s="2" t="s">
        <v>54</v>
      </c>
      <c r="R1597" s="4" t="s">
        <v>51</v>
      </c>
      <c r="T1597" s="7">
        <v>369</v>
      </c>
      <c r="U1597" s="8">
        <v>0.25</v>
      </c>
      <c r="V1597" s="6">
        <v>27.414000000000001</v>
      </c>
      <c r="W1597" s="7">
        <f>IF(R1597="","",(T1597*(1-U1597)*(1+AE1597))+V1597)</f>
        <v>387.18900000000002</v>
      </c>
      <c r="Z1597" s="9" t="str">
        <f>IF(S1597="","",(X1597*(1-Y1597)*(1+AE1597)))</f>
        <v/>
      </c>
      <c r="AA1597" s="64">
        <f>IF(Eingabe!G1597="x",libCalc!A1597,IF(Eingabe!H1597="x",libCalc!B1597,IF(Eingabe!I1597="x",libCalc!C1597,"")))</f>
        <v>0.089999999999999997</v>
      </c>
      <c r="AB1597" s="5">
        <f>IF(AA1597="","",AA1597*M1597)</f>
        <v>0.25379999999999997</v>
      </c>
      <c r="AC1597" s="10">
        <f>IF(AA1597="","",N1597*1000/(AA1597*1000000))</f>
        <v>2.7666666666666666</v>
      </c>
      <c r="AD1597" s="11">
        <f>IF(AB1597="","",MAX(Z1597,W1597)/AB1597)</f>
        <v>1525.567375886525</v>
      </c>
      <c r="AE1597" s="8">
        <f ca="1">IF(N1597="","",IF(LOOKUP(YEAR(C1597),Teuerung!$A$4:$A$29,Teuerung!$D$4:$D$29)="",0,LOOKUP(YEAR(C1597),Teuerung!$A$4:$A$29,Teuerung!$D$4:$D$29)))</f>
        <v>0.29999999999999999</v>
      </c>
      <c r="AF1597" s="7">
        <f t="shared" ca="1" si="31"/>
        <v>387.18900000000002</v>
      </c>
      <c r="AG1597" s="2"/>
      <c r="AH1597" s="1"/>
      <c r="AI1597" s="1"/>
    </row>
    <row r="1598">
      <c r="A1598" s="2"/>
      <c r="B1598" s="2"/>
      <c r="C1598" s="3">
        <v>42146</v>
      </c>
      <c r="D1598" s="1"/>
      <c r="E1598" s="4" t="s">
        <v>51</v>
      </c>
      <c r="H1598" s="4" t="s">
        <v>51</v>
      </c>
      <c r="K1598" s="6">
        <v>0.29999999999999999</v>
      </c>
      <c r="L1598" s="6">
        <v>0.29999999999999999</v>
      </c>
      <c r="M1598" s="6">
        <v>2.77</v>
      </c>
      <c r="N1598" s="7">
        <v>779</v>
      </c>
      <c r="P1598" s="1">
        <v>1</v>
      </c>
      <c r="Q1598" s="2" t="s">
        <v>54</v>
      </c>
      <c r="R1598" s="4" t="s">
        <v>51</v>
      </c>
      <c r="T1598" s="7">
        <v>365</v>
      </c>
      <c r="U1598" s="8">
        <v>0.25</v>
      </c>
      <c r="V1598" s="6">
        <v>27.414000000000001</v>
      </c>
      <c r="W1598" s="7">
        <f>IF(R1598="","",(T1598*(1-U1598)*(1+AE1598))+V1598)</f>
        <v>383.28899999999999</v>
      </c>
      <c r="Z1598" s="9" t="str">
        <f>IF(S1598="","",(X1598*(1-Y1598)*(1+AE1598)))</f>
        <v/>
      </c>
      <c r="AA1598" s="64">
        <f>IF(Eingabe!G1598="x",libCalc!A1598,IF(Eingabe!H1598="x",libCalc!B1598,IF(Eingabe!I1598="x",libCalc!C1598,"")))</f>
        <v>0.089999999999999997</v>
      </c>
      <c r="AB1598" s="5">
        <f>IF(AA1598="","",AA1598*M1598)</f>
        <v>0.24929999999999999</v>
      </c>
      <c r="AC1598" s="10">
        <f>IF(AA1598="","",N1598*1000/(AA1598*1000000))</f>
        <v>8.655555555555555</v>
      </c>
      <c r="AD1598" s="11">
        <f>IF(AB1598="","",MAX(Z1598,W1598)/AB1598)</f>
        <v>1537.4608904933814</v>
      </c>
      <c r="AE1598" s="8">
        <f ca="1">IF(N1598="","",IF(LOOKUP(YEAR(C1598),Teuerung!$A$4:$A$29,Teuerung!$D$4:$D$29)="",0,LOOKUP(YEAR(C1598),Teuerung!$A$4:$A$29,Teuerung!$D$4:$D$29)))</f>
        <v>0.29999999999999999</v>
      </c>
      <c r="AF1598" s="7">
        <f t="shared" ca="1" si="31"/>
        <v>383.28899999999999</v>
      </c>
      <c r="AG1598" s="2"/>
      <c r="AH1598" s="1"/>
      <c r="AI1598" s="1"/>
    </row>
    <row r="1599">
      <c r="A1599" s="2"/>
      <c r="B1599" s="2"/>
      <c r="C1599" s="3">
        <v>42146</v>
      </c>
      <c r="D1599" s="1"/>
      <c r="E1599" s="4" t="s">
        <v>51</v>
      </c>
      <c r="H1599" s="4" t="s">
        <v>51</v>
      </c>
      <c r="K1599" s="6">
        <v>0.29999999999999999</v>
      </c>
      <c r="L1599" s="6">
        <v>0.29999999999999999</v>
      </c>
      <c r="M1599" s="6">
        <v>2.77</v>
      </c>
      <c r="N1599" s="7">
        <v>1224</v>
      </c>
      <c r="P1599" s="1">
        <v>1</v>
      </c>
      <c r="Q1599" s="2" t="s">
        <v>54</v>
      </c>
      <c r="R1599" s="4" t="s">
        <v>51</v>
      </c>
      <c r="T1599" s="7">
        <v>365</v>
      </c>
      <c r="U1599" s="8">
        <v>0.25</v>
      </c>
      <c r="V1599" s="6">
        <v>27.414000000000001</v>
      </c>
      <c r="W1599" s="7">
        <f>IF(R1599="","",(T1599*(1-U1599)*(1+AE1599))+V1599)</f>
        <v>383.28899999999999</v>
      </c>
      <c r="Z1599" s="9" t="str">
        <f>IF(S1599="","",(X1599*(1-Y1599)*(1+AE1599)))</f>
        <v/>
      </c>
      <c r="AA1599" s="64">
        <f>IF(Eingabe!G1599="x",libCalc!A1599,IF(Eingabe!H1599="x",libCalc!B1599,IF(Eingabe!I1599="x",libCalc!C1599,"")))</f>
        <v>0.089999999999999997</v>
      </c>
      <c r="AB1599" s="5">
        <f>IF(AA1599="","",AA1599*M1599)</f>
        <v>0.24929999999999999</v>
      </c>
      <c r="AC1599" s="10">
        <f>IF(AA1599="","",N1599*1000/(AA1599*1000000))</f>
        <v>13.6</v>
      </c>
      <c r="AD1599" s="11">
        <f>IF(AB1599="","",MAX(Z1599,W1599)/AB1599)</f>
        <v>1537.4608904933814</v>
      </c>
      <c r="AE1599" s="8">
        <f ca="1">IF(N1599="","",IF(LOOKUP(YEAR(C1599),Teuerung!$A$4:$A$29,Teuerung!$D$4:$D$29)="",0,LOOKUP(YEAR(C1599),Teuerung!$A$4:$A$29,Teuerung!$D$4:$D$29)))</f>
        <v>0.29999999999999999</v>
      </c>
      <c r="AF1599" s="7">
        <f t="shared" ca="1" si="31"/>
        <v>383.28899999999999</v>
      </c>
      <c r="AG1599" s="2"/>
      <c r="AH1599" s="1"/>
      <c r="AI1599" s="1"/>
    </row>
    <row r="1600">
      <c r="A1600" s="2"/>
      <c r="B1600" s="2"/>
      <c r="C1600" s="3">
        <v>42146</v>
      </c>
      <c r="D1600" s="1"/>
      <c r="E1600" s="4" t="s">
        <v>51</v>
      </c>
      <c r="H1600" s="4" t="s">
        <v>51</v>
      </c>
      <c r="K1600" s="6">
        <v>0.29999999999999999</v>
      </c>
      <c r="L1600" s="6">
        <v>0.29999999999999999</v>
      </c>
      <c r="M1600" s="6">
        <v>2.77</v>
      </c>
      <c r="N1600" s="7">
        <v>1669</v>
      </c>
      <c r="P1600" s="1">
        <v>1</v>
      </c>
      <c r="Q1600" s="2" t="s">
        <v>54</v>
      </c>
      <c r="R1600" s="4" t="s">
        <v>51</v>
      </c>
      <c r="T1600" s="7">
        <v>365</v>
      </c>
      <c r="U1600" s="8">
        <v>0.25</v>
      </c>
      <c r="V1600" s="6">
        <v>27.414000000000001</v>
      </c>
      <c r="W1600" s="7">
        <f>IF(R1600="","",(T1600*(1-U1600)*(1+AE1600))+V1600)</f>
        <v>383.28899999999999</v>
      </c>
      <c r="Z1600" s="9" t="str">
        <f>IF(S1600="","",(X1600*(1-Y1600)*(1+AE1600)))</f>
        <v/>
      </c>
      <c r="AA1600" s="64">
        <f>IF(Eingabe!G1600="x",libCalc!A1600,IF(Eingabe!H1600="x",libCalc!B1600,IF(Eingabe!I1600="x",libCalc!C1600,"")))</f>
        <v>0.089999999999999997</v>
      </c>
      <c r="AB1600" s="5">
        <f>IF(AA1600="","",AA1600*M1600)</f>
        <v>0.24929999999999999</v>
      </c>
      <c r="AC1600" s="10">
        <f>IF(AA1600="","",N1600*1000/(AA1600*1000000))</f>
        <v>18.544444444444444</v>
      </c>
      <c r="AD1600" s="11">
        <f>IF(AB1600="","",MAX(Z1600,W1600)/AB1600)</f>
        <v>1537.4608904933814</v>
      </c>
      <c r="AE1600" s="8">
        <f ca="1">IF(N1600="","",IF(LOOKUP(YEAR(C1600),Teuerung!$A$4:$A$29,Teuerung!$D$4:$D$29)="",0,LOOKUP(YEAR(C1600),Teuerung!$A$4:$A$29,Teuerung!$D$4:$D$29)))</f>
        <v>0.29999999999999999</v>
      </c>
      <c r="AF1600" s="7">
        <f t="shared" ca="1" si="31"/>
        <v>383.28899999999999</v>
      </c>
      <c r="AG1600" s="2"/>
      <c r="AH1600" s="1"/>
      <c r="AI1600" s="1"/>
    </row>
    <row r="1601">
      <c r="A1601" s="2"/>
      <c r="B1601" s="2"/>
      <c r="C1601" s="3">
        <v>42146</v>
      </c>
      <c r="D1601" s="1"/>
      <c r="E1601" s="4" t="s">
        <v>51</v>
      </c>
      <c r="H1601" s="4" t="s">
        <v>51</v>
      </c>
      <c r="K1601" s="6">
        <v>0.29999999999999999</v>
      </c>
      <c r="L1601" s="6">
        <v>0.29999999999999999</v>
      </c>
      <c r="M1601" s="6">
        <v>2.77</v>
      </c>
      <c r="N1601" s="7">
        <v>2054</v>
      </c>
      <c r="P1601" s="1">
        <v>1</v>
      </c>
      <c r="Q1601" s="2" t="s">
        <v>54</v>
      </c>
      <c r="R1601" s="4" t="s">
        <v>51</v>
      </c>
      <c r="T1601" s="7">
        <v>365</v>
      </c>
      <c r="U1601" s="8">
        <v>0.25</v>
      </c>
      <c r="V1601" s="6">
        <v>27.414000000000001</v>
      </c>
      <c r="W1601" s="7">
        <f>IF(R1601="","",(T1601*(1-U1601)*(1+AE1601))+V1601)</f>
        <v>383.28899999999999</v>
      </c>
      <c r="Z1601" s="9" t="str">
        <f>IF(S1601="","",(X1601*(1-Y1601)*(1+AE1601)))</f>
        <v/>
      </c>
      <c r="AA1601" s="64">
        <f>IF(Eingabe!G1601="x",libCalc!A1601,IF(Eingabe!H1601="x",libCalc!B1601,IF(Eingabe!I1601="x",libCalc!C1601,"")))</f>
        <v>0.089999999999999997</v>
      </c>
      <c r="AB1601" s="5">
        <f>IF(AA1601="","",AA1601*M1601)</f>
        <v>0.24929999999999999</v>
      </c>
      <c r="AC1601" s="10">
        <f>IF(AA1601="","",N1601*1000/(AA1601*1000000))</f>
        <v>22.822222222222223</v>
      </c>
      <c r="AD1601" s="11">
        <f>IF(AB1601="","",MAX(Z1601,W1601)/AB1601)</f>
        <v>1537.4608904933814</v>
      </c>
      <c r="AE1601" s="8">
        <f ca="1">IF(N1601="","",IF(LOOKUP(YEAR(C1601),Teuerung!$A$4:$A$29,Teuerung!$D$4:$D$29)="",0,LOOKUP(YEAR(C1601),Teuerung!$A$4:$A$29,Teuerung!$D$4:$D$29)))</f>
        <v>0.29999999999999999</v>
      </c>
      <c r="AF1601" s="7">
        <f t="shared" ca="1" si="31"/>
        <v>383.28899999999999</v>
      </c>
      <c r="AG1601" s="2"/>
      <c r="AH1601" s="1"/>
      <c r="AI1601" s="1"/>
    </row>
    <row r="1602">
      <c r="A1602" s="2"/>
      <c r="B1602" s="2"/>
      <c r="C1602" s="3">
        <v>42146</v>
      </c>
      <c r="D1602" s="1"/>
      <c r="E1602" s="4" t="s">
        <v>51</v>
      </c>
      <c r="H1602" s="4" t="s">
        <v>51</v>
      </c>
      <c r="K1602" s="6">
        <v>0.29999999999999999</v>
      </c>
      <c r="L1602" s="6">
        <v>0.29999999999999999</v>
      </c>
      <c r="M1602" s="6">
        <v>3.27</v>
      </c>
      <c r="N1602" s="7">
        <v>2556</v>
      </c>
      <c r="P1602" s="1">
        <v>1</v>
      </c>
      <c r="Q1602" s="2" t="s">
        <v>54</v>
      </c>
      <c r="R1602" s="4" t="s">
        <v>51</v>
      </c>
      <c r="T1602" s="7">
        <v>528</v>
      </c>
      <c r="U1602" s="8">
        <v>0.25</v>
      </c>
      <c r="V1602" s="6">
        <v>27.414000000000001</v>
      </c>
      <c r="W1602" s="7">
        <f>IF(R1602="","",(T1602*(1-U1602)*(1+AE1602))+V1602)</f>
        <v>542.21400000000006</v>
      </c>
      <c r="Z1602" s="9" t="str">
        <f>IF(S1602="","",(X1602*(1-Y1602)*(1+AE1602)))</f>
        <v/>
      </c>
      <c r="AA1602" s="64">
        <f>IF(Eingabe!G1602="x",libCalc!A1602,IF(Eingabe!H1602="x",libCalc!B1602,IF(Eingabe!I1602="x",libCalc!C1602,"")))</f>
        <v>0.089999999999999997</v>
      </c>
      <c r="AB1602" s="5">
        <f>IF(AA1602="","",AA1602*M1602)</f>
        <v>0.29430000000000001</v>
      </c>
      <c r="AC1602" s="10">
        <f>IF(AA1602="","",N1602*1000/(AA1602*1000000))</f>
        <v>28.399999999999999</v>
      </c>
      <c r="AD1602" s="11">
        <f>IF(AB1602="","",MAX(Z1602,W1602)/AB1602)</f>
        <v>1842.3853211009175</v>
      </c>
      <c r="AE1602" s="8">
        <f ca="1">IF(N1602="","",IF(LOOKUP(YEAR(C1602),Teuerung!$A$4:$A$29,Teuerung!$D$4:$D$29)="",0,LOOKUP(YEAR(C1602),Teuerung!$A$4:$A$29,Teuerung!$D$4:$D$29)))</f>
        <v>0.29999999999999999</v>
      </c>
      <c r="AF1602" s="7">
        <f t="shared" ca="1" si="31"/>
        <v>542.21400000000006</v>
      </c>
      <c r="AG1602" s="2"/>
      <c r="AH1602" s="1"/>
      <c r="AI1602" s="1"/>
    </row>
    <row r="1603">
      <c r="A1603" s="2"/>
      <c r="B1603" s="2"/>
      <c r="C1603" s="3">
        <v>42146</v>
      </c>
      <c r="D1603" s="1"/>
      <c r="E1603" s="4" t="s">
        <v>51</v>
      </c>
      <c r="H1603" s="4" t="s">
        <v>51</v>
      </c>
      <c r="K1603" s="6">
        <v>0.29999999999999999</v>
      </c>
      <c r="L1603" s="6">
        <v>0.29999999999999999</v>
      </c>
      <c r="M1603" s="6">
        <v>3.4300000000000002</v>
      </c>
      <c r="N1603" s="7">
        <v>3058</v>
      </c>
      <c r="P1603" s="1">
        <v>1</v>
      </c>
      <c r="Q1603" s="2" t="s">
        <v>54</v>
      </c>
      <c r="R1603" s="4" t="s">
        <v>51</v>
      </c>
      <c r="T1603" s="7">
        <v>689</v>
      </c>
      <c r="U1603" s="8">
        <v>0.25</v>
      </c>
      <c r="V1603" s="6">
        <v>27.414000000000001</v>
      </c>
      <c r="W1603" s="7">
        <f>IF(R1603="","",(T1603*(1-U1603)*(1+AE1603))+V1603)</f>
        <v>699.18899999999996</v>
      </c>
      <c r="Z1603" s="9" t="str">
        <f>IF(S1603="","",(X1603*(1-Y1603)*(1+AE1603)))</f>
        <v/>
      </c>
      <c r="AA1603" s="64">
        <f>IF(Eingabe!G1603="x",libCalc!A1603,IF(Eingabe!H1603="x",libCalc!B1603,IF(Eingabe!I1603="x",libCalc!C1603,"")))</f>
        <v>0.089999999999999997</v>
      </c>
      <c r="AB1603" s="5">
        <f>IF(AA1603="","",AA1603*M1603)</f>
        <v>0.30870000000000003</v>
      </c>
      <c r="AC1603" s="10">
        <f>IF(AA1603="","",N1603*1000/(AA1603*1000000))</f>
        <v>33.977777777777774</v>
      </c>
      <c r="AD1603" s="11">
        <f>IF(AB1603="","",MAX(Z1603,W1603)/AB1603)</f>
        <v>2264.9465500485903</v>
      </c>
      <c r="AE1603" s="8">
        <f ca="1">IF(N1603="","",IF(LOOKUP(YEAR(C1603),Teuerung!$A$4:$A$29,Teuerung!$D$4:$D$29)="",0,LOOKUP(YEAR(C1603),Teuerung!$A$4:$A$29,Teuerung!$D$4:$D$29)))</f>
        <v>0.29999999999999999</v>
      </c>
      <c r="AF1603" s="7">
        <f t="shared" ca="1" si="31"/>
        <v>699.18899999999996</v>
      </c>
      <c r="AG1603" s="2"/>
      <c r="AH1603" s="1"/>
      <c r="AI1603" s="1"/>
    </row>
    <row r="1604">
      <c r="A1604" s="2"/>
      <c r="B1604" s="2"/>
      <c r="C1604" s="3">
        <v>42146</v>
      </c>
      <c r="D1604" s="1"/>
      <c r="E1604" s="4" t="s">
        <v>51</v>
      </c>
      <c r="H1604" s="4" t="s">
        <v>51</v>
      </c>
      <c r="K1604" s="6">
        <v>0.29999999999999999</v>
      </c>
      <c r="L1604" s="6">
        <v>0.29999999999999999</v>
      </c>
      <c r="M1604" s="6">
        <v>2.2999999999999998</v>
      </c>
      <c r="N1604" s="7">
        <v>3228</v>
      </c>
      <c r="P1604" s="1">
        <v>1</v>
      </c>
      <c r="Q1604" s="2" t="s">
        <v>54</v>
      </c>
      <c r="R1604" s="4" t="s">
        <v>51</v>
      </c>
      <c r="T1604" s="7">
        <v>527</v>
      </c>
      <c r="U1604" s="8">
        <v>0.25</v>
      </c>
      <c r="V1604" s="6">
        <v>27.414000000000001</v>
      </c>
      <c r="W1604" s="7">
        <f>IF(R1604="","",(T1604*(1-U1604)*(1+AE1604))+V1604)</f>
        <v>541.23900000000003</v>
      </c>
      <c r="Z1604" s="9" t="str">
        <f>IF(S1604="","",(X1604*(1-Y1604)*(1+AE1604)))</f>
        <v/>
      </c>
      <c r="AA1604" s="64">
        <f>IF(Eingabe!G1604="x",libCalc!A1604,IF(Eingabe!H1604="x",libCalc!B1604,IF(Eingabe!I1604="x",libCalc!C1604,"")))</f>
        <v>0.089999999999999997</v>
      </c>
      <c r="AB1604" s="5">
        <f>IF(AA1604="","",AA1604*M1604)</f>
        <v>0.20699999999999999</v>
      </c>
      <c r="AC1604" s="10">
        <f>IF(AA1604="","",N1604*1000/(AA1604*1000000))</f>
        <v>35.866666666666667</v>
      </c>
      <c r="AD1604" s="11">
        <f>IF(AB1604="","",MAX(Z1604,W1604)/AB1604)</f>
        <v>2614.68115942029</v>
      </c>
      <c r="AE1604" s="8">
        <f ca="1">IF(N1604="","",IF(LOOKUP(YEAR(C1604),Teuerung!$A$4:$A$29,Teuerung!$D$4:$D$29)="",0,LOOKUP(YEAR(C1604),Teuerung!$A$4:$A$29,Teuerung!$D$4:$D$29)))</f>
        <v>0.29999999999999999</v>
      </c>
      <c r="AF1604" s="7">
        <f t="shared" ca="1" si="31"/>
        <v>541.23900000000003</v>
      </c>
      <c r="AG1604" s="2"/>
      <c r="AH1604" s="1"/>
      <c r="AI1604" s="1"/>
    </row>
    <row r="1605">
      <c r="A1605" s="2"/>
      <c r="B1605" s="2"/>
      <c r="C1605" s="3">
        <v>42146</v>
      </c>
      <c r="D1605" s="1"/>
      <c r="E1605" s="4" t="s">
        <v>51</v>
      </c>
      <c r="H1605" s="4" t="s">
        <v>51</v>
      </c>
      <c r="K1605" s="6">
        <v>0.29999999999999999</v>
      </c>
      <c r="L1605" s="6">
        <v>0.29999999999999999</v>
      </c>
      <c r="M1605" s="6">
        <v>2.8199999999999998</v>
      </c>
      <c r="N1605" s="7">
        <v>369</v>
      </c>
      <c r="P1605" s="1">
        <v>1</v>
      </c>
      <c r="Q1605" s="2" t="s">
        <v>54</v>
      </c>
      <c r="R1605" s="4" t="s">
        <v>51</v>
      </c>
      <c r="T1605" s="7">
        <v>369</v>
      </c>
      <c r="U1605" s="8">
        <v>0.25</v>
      </c>
      <c r="V1605" s="6">
        <v>27.414000000000001</v>
      </c>
      <c r="W1605" s="7">
        <f>IF(R1605="","",(T1605*(1-U1605)*(1+AE1605))+V1605)</f>
        <v>387.18900000000002</v>
      </c>
      <c r="Z1605" s="9" t="str">
        <f>IF(S1605="","",(X1605*(1-Y1605)*(1+AE1605)))</f>
        <v/>
      </c>
      <c r="AA1605" s="64">
        <f>IF(Eingabe!G1605="x",libCalc!A1605,IF(Eingabe!H1605="x",libCalc!B1605,IF(Eingabe!I1605="x",libCalc!C1605,"")))</f>
        <v>0.089999999999999997</v>
      </c>
      <c r="AB1605" s="5">
        <f>IF(AA1605="","",AA1605*M1605)</f>
        <v>0.25379999999999997</v>
      </c>
      <c r="AC1605" s="10">
        <f>IF(AA1605="","",N1605*1000/(AA1605*1000000))</f>
        <v>4.0999999999999996</v>
      </c>
      <c r="AD1605" s="11">
        <f>IF(AB1605="","",MAX(Z1605,W1605)/AB1605)</f>
        <v>1525.567375886525</v>
      </c>
      <c r="AE1605" s="8">
        <f ca="1">IF(N1605="","",IF(LOOKUP(YEAR(C1605),Teuerung!$A$4:$A$29,Teuerung!$D$4:$D$29)="",0,LOOKUP(YEAR(C1605),Teuerung!$A$4:$A$29,Teuerung!$D$4:$D$29)))</f>
        <v>0.29999999999999999</v>
      </c>
      <c r="AF1605" s="7">
        <f t="shared" ca="1" si="31"/>
        <v>387.18900000000002</v>
      </c>
      <c r="AG1605" s="2"/>
      <c r="AH1605" s="1"/>
      <c r="AI1605" s="1"/>
    </row>
    <row r="1606">
      <c r="A1606" s="2"/>
      <c r="B1606" s="2"/>
      <c r="C1606" s="3">
        <v>42146</v>
      </c>
      <c r="D1606" s="1"/>
      <c r="E1606" s="4" t="s">
        <v>51</v>
      </c>
      <c r="H1606" s="4" t="s">
        <v>51</v>
      </c>
      <c r="K1606" s="6">
        <v>0.29999999999999999</v>
      </c>
      <c r="L1606" s="6">
        <v>0.29999999999999999</v>
      </c>
      <c r="M1606" s="6">
        <v>2.77</v>
      </c>
      <c r="N1606" s="7">
        <v>1062</v>
      </c>
      <c r="P1606" s="1">
        <v>1</v>
      </c>
      <c r="Q1606" s="2" t="s">
        <v>54</v>
      </c>
      <c r="R1606" s="4" t="s">
        <v>51</v>
      </c>
      <c r="T1606" s="7">
        <v>365</v>
      </c>
      <c r="U1606" s="8">
        <v>0.25</v>
      </c>
      <c r="V1606" s="6">
        <v>27.414000000000001</v>
      </c>
      <c r="W1606" s="7">
        <f>IF(R1606="","",(T1606*(1-U1606)*(1+AE1606))+V1606)</f>
        <v>383.28899999999999</v>
      </c>
      <c r="Z1606" s="9" t="str">
        <f>IF(S1606="","",(X1606*(1-Y1606)*(1+AE1606)))</f>
        <v/>
      </c>
      <c r="AA1606" s="64">
        <f>IF(Eingabe!G1606="x",libCalc!A1606,IF(Eingabe!H1606="x",libCalc!B1606,IF(Eingabe!I1606="x",libCalc!C1606,"")))</f>
        <v>0.089999999999999997</v>
      </c>
      <c r="AB1606" s="5">
        <f>IF(AA1606="","",AA1606*M1606)</f>
        <v>0.24929999999999999</v>
      </c>
      <c r="AC1606" s="10">
        <f>IF(AA1606="","",N1606*1000/(AA1606*1000000))</f>
        <v>11.800000000000001</v>
      </c>
      <c r="AD1606" s="11">
        <f>IF(AB1606="","",MAX(Z1606,W1606)/AB1606)</f>
        <v>1537.4608904933814</v>
      </c>
      <c r="AE1606" s="8">
        <f ca="1">IF(N1606="","",IF(LOOKUP(YEAR(C1606),Teuerung!$A$4:$A$29,Teuerung!$D$4:$D$29)="",0,LOOKUP(YEAR(C1606),Teuerung!$A$4:$A$29,Teuerung!$D$4:$D$29)))</f>
        <v>0.29999999999999999</v>
      </c>
      <c r="AF1606" s="7">
        <f t="shared" ca="1" si="31"/>
        <v>383.28899999999999</v>
      </c>
      <c r="AG1606" s="2"/>
      <c r="AH1606" s="1"/>
      <c r="AI1606" s="1"/>
    </row>
    <row r="1607">
      <c r="A1607" s="2"/>
      <c r="B1607" s="2"/>
      <c r="C1607" s="3">
        <v>42146</v>
      </c>
      <c r="D1607" s="1"/>
      <c r="E1607" s="4" t="s">
        <v>51</v>
      </c>
      <c r="H1607" s="4" t="s">
        <v>51</v>
      </c>
      <c r="K1607" s="6">
        <v>0.29999999999999999</v>
      </c>
      <c r="L1607" s="6">
        <v>0.29999999999999999</v>
      </c>
      <c r="M1607" s="6">
        <v>2.77</v>
      </c>
      <c r="N1607" s="7">
        <v>1709</v>
      </c>
      <c r="P1607" s="1">
        <v>1</v>
      </c>
      <c r="Q1607" s="2" t="s">
        <v>54</v>
      </c>
      <c r="R1607" s="4" t="s">
        <v>51</v>
      </c>
      <c r="T1607" s="7">
        <v>365</v>
      </c>
      <c r="U1607" s="8">
        <v>0.25</v>
      </c>
      <c r="V1607" s="6">
        <v>27.414000000000001</v>
      </c>
      <c r="W1607" s="7">
        <f>IF(R1607="","",(T1607*(1-U1607)*(1+AE1607))+V1607)</f>
        <v>383.28899999999999</v>
      </c>
      <c r="Z1607" s="9" t="str">
        <f>IF(S1607="","",(X1607*(1-Y1607)*(1+AE1607)))</f>
        <v/>
      </c>
      <c r="AA1607" s="64">
        <f>IF(Eingabe!G1607="x",libCalc!A1607,IF(Eingabe!H1607="x",libCalc!B1607,IF(Eingabe!I1607="x",libCalc!C1607,"")))</f>
        <v>0.089999999999999997</v>
      </c>
      <c r="AB1607" s="5">
        <f>IF(AA1607="","",AA1607*M1607)</f>
        <v>0.24929999999999999</v>
      </c>
      <c r="AC1607" s="10">
        <f>IF(AA1607="","",N1607*1000/(AA1607*1000000))</f>
        <v>18.988888888888887</v>
      </c>
      <c r="AD1607" s="11">
        <f>IF(AB1607="","",MAX(Z1607,W1607)/AB1607)</f>
        <v>1537.4608904933814</v>
      </c>
      <c r="AE1607" s="8">
        <f ca="1">IF(N1607="","",IF(LOOKUP(YEAR(C1607),Teuerung!$A$4:$A$29,Teuerung!$D$4:$D$29)="",0,LOOKUP(YEAR(C1607),Teuerung!$A$4:$A$29,Teuerung!$D$4:$D$29)))</f>
        <v>0.29999999999999999</v>
      </c>
      <c r="AF1607" s="7">
        <f t="shared" ca="1" si="31"/>
        <v>383.28899999999999</v>
      </c>
      <c r="AG1607" s="2"/>
      <c r="AH1607" s="1"/>
      <c r="AI1607" s="1"/>
    </row>
    <row r="1608">
      <c r="A1608" s="2"/>
      <c r="B1608" s="2"/>
      <c r="C1608" s="3">
        <v>42146</v>
      </c>
      <c r="D1608" s="1"/>
      <c r="E1608" s="4" t="s">
        <v>51</v>
      </c>
      <c r="H1608" s="4" t="s">
        <v>51</v>
      </c>
      <c r="K1608" s="6">
        <v>0.29999999999999999</v>
      </c>
      <c r="L1608" s="6">
        <v>0.29999999999999999</v>
      </c>
      <c r="M1608" s="6">
        <v>2.77</v>
      </c>
      <c r="N1608" s="7">
        <v>2356</v>
      </c>
      <c r="P1608" s="1">
        <v>1</v>
      </c>
      <c r="Q1608" s="2" t="s">
        <v>54</v>
      </c>
      <c r="R1608" s="4" t="s">
        <v>51</v>
      </c>
      <c r="T1608" s="7">
        <v>385</v>
      </c>
      <c r="U1608" s="8">
        <v>0.25</v>
      </c>
      <c r="V1608" s="6">
        <v>27.414000000000001</v>
      </c>
      <c r="W1608" s="7">
        <f>IF(R1608="","",(T1608*(1-U1608)*(1+AE1608))+V1608)</f>
        <v>402.78899999999999</v>
      </c>
      <c r="Z1608" s="9" t="str">
        <f>IF(S1608="","",(X1608*(1-Y1608)*(1+AE1608)))</f>
        <v/>
      </c>
      <c r="AA1608" s="64">
        <f>IF(Eingabe!G1608="x",libCalc!A1608,IF(Eingabe!H1608="x",libCalc!B1608,IF(Eingabe!I1608="x",libCalc!C1608,"")))</f>
        <v>0.089999999999999997</v>
      </c>
      <c r="AB1608" s="5">
        <f>IF(AA1608="","",AA1608*M1608)</f>
        <v>0.24929999999999999</v>
      </c>
      <c r="AC1608" s="10">
        <f>IF(AA1608="","",N1608*1000/(AA1608*1000000))</f>
        <v>26.177777777777777</v>
      </c>
      <c r="AD1608" s="11">
        <f>IF(AB1608="","",MAX(Z1608,W1608)/AB1608)</f>
        <v>1615.6799037304452</v>
      </c>
      <c r="AE1608" s="8">
        <f ca="1">IF(N1608="","",IF(LOOKUP(YEAR(C1608),Teuerung!$A$4:$A$29,Teuerung!$D$4:$D$29)="",0,LOOKUP(YEAR(C1608),Teuerung!$A$4:$A$29,Teuerung!$D$4:$D$29)))</f>
        <v>0.29999999999999999</v>
      </c>
      <c r="AF1608" s="7">
        <f t="shared" ca="1" si="31"/>
        <v>402.78899999999999</v>
      </c>
      <c r="AG1608" s="2"/>
      <c r="AH1608" s="1"/>
      <c r="AI1608" s="1"/>
    </row>
    <row r="1609">
      <c r="A1609" s="2"/>
      <c r="B1609" s="2"/>
      <c r="C1609" s="3">
        <v>42146</v>
      </c>
      <c r="D1609" s="1"/>
      <c r="E1609" s="4" t="s">
        <v>51</v>
      </c>
      <c r="H1609" s="4" t="s">
        <v>51</v>
      </c>
      <c r="K1609" s="6">
        <v>0.29999999999999999</v>
      </c>
      <c r="L1609" s="6">
        <v>0.29999999999999999</v>
      </c>
      <c r="M1609" s="6">
        <v>2.77</v>
      </c>
      <c r="N1609" s="7">
        <v>2923</v>
      </c>
      <c r="P1609" s="1">
        <v>1</v>
      </c>
      <c r="Q1609" s="2" t="s">
        <v>54</v>
      </c>
      <c r="R1609" s="4" t="s">
        <v>51</v>
      </c>
      <c r="T1609" s="7">
        <v>541</v>
      </c>
      <c r="U1609" s="8">
        <v>0.25</v>
      </c>
      <c r="V1609" s="6">
        <v>27.414000000000001</v>
      </c>
      <c r="W1609" s="7">
        <f>IF(R1609="","",(T1609*(1-U1609)*(1+AE1609))+V1609)</f>
        <v>554.88900000000001</v>
      </c>
      <c r="Z1609" s="9" t="str">
        <f>IF(S1609="","",(X1609*(1-Y1609)*(1+AE1609)))</f>
        <v/>
      </c>
      <c r="AA1609" s="64">
        <f>IF(Eingabe!G1609="x",libCalc!A1609,IF(Eingabe!H1609="x",libCalc!B1609,IF(Eingabe!I1609="x",libCalc!C1609,"")))</f>
        <v>0.089999999999999997</v>
      </c>
      <c r="AB1609" s="5">
        <f>IF(AA1609="","",AA1609*M1609)</f>
        <v>0.24929999999999999</v>
      </c>
      <c r="AC1609" s="10">
        <f>IF(AA1609="","",N1609*1000/(AA1609*1000000))</f>
        <v>32.477777777777774</v>
      </c>
      <c r="AD1609" s="11">
        <f>IF(AB1609="","",MAX(Z1609,W1609)/AB1609)</f>
        <v>2225.7882069795428</v>
      </c>
      <c r="AE1609" s="8">
        <f ca="1">IF(N1609="","",IF(LOOKUP(YEAR(C1609),Teuerung!$A$4:$A$29,Teuerung!$D$4:$D$29)="",0,LOOKUP(YEAR(C1609),Teuerung!$A$4:$A$29,Teuerung!$D$4:$D$29)))</f>
        <v>0.29999999999999999</v>
      </c>
      <c r="AF1609" s="7">
        <f t="shared" ca="1" si="31"/>
        <v>554.88900000000001</v>
      </c>
      <c r="AG1609" s="2"/>
      <c r="AH1609" s="1"/>
      <c r="AI1609" s="1"/>
    </row>
    <row r="1610">
      <c r="A1610" s="2"/>
      <c r="B1610" s="2"/>
      <c r="C1610" s="3">
        <v>42146</v>
      </c>
      <c r="D1610" s="1"/>
      <c r="E1610" s="4" t="s">
        <v>51</v>
      </c>
      <c r="H1610" s="4" t="s">
        <v>51</v>
      </c>
      <c r="K1610" s="6">
        <v>0.29999999999999999</v>
      </c>
      <c r="L1610" s="6">
        <v>0.29999999999999999</v>
      </c>
      <c r="M1610" s="6">
        <v>3.27</v>
      </c>
      <c r="N1610" s="7">
        <v>3572</v>
      </c>
      <c r="P1610" s="1">
        <v>1</v>
      </c>
      <c r="Q1610" s="2" t="s">
        <v>54</v>
      </c>
      <c r="R1610" s="4" t="s">
        <v>51</v>
      </c>
      <c r="T1610" s="7">
        <v>652</v>
      </c>
      <c r="U1610" s="8">
        <v>0.25</v>
      </c>
      <c r="V1610" s="6">
        <v>27.414000000000001</v>
      </c>
      <c r="W1610" s="7">
        <f>IF(R1610="","",(T1610*(1-U1610)*(1+AE1610))+V1610)</f>
        <v>663.11400000000003</v>
      </c>
      <c r="Z1610" s="9" t="str">
        <f>IF(S1610="","",(X1610*(1-Y1610)*(1+AE1610)))</f>
        <v/>
      </c>
      <c r="AA1610" s="64">
        <f>IF(Eingabe!G1610="x",libCalc!A1610,IF(Eingabe!H1610="x",libCalc!B1610,IF(Eingabe!I1610="x",libCalc!C1610,"")))</f>
        <v>0.089999999999999997</v>
      </c>
      <c r="AB1610" s="5">
        <f>IF(AA1610="","",AA1610*M1610)</f>
        <v>0.29430000000000001</v>
      </c>
      <c r="AC1610" s="10">
        <f>IF(AA1610="","",N1610*1000/(AA1610*1000000))</f>
        <v>39.68888888888889</v>
      </c>
      <c r="AD1610" s="11">
        <f>IF(AB1610="","",MAX(Z1610,W1610)/AB1610)</f>
        <v>2253.190621814475</v>
      </c>
      <c r="AE1610" s="8">
        <f ca="1">IF(N1610="","",IF(LOOKUP(YEAR(C1610),Teuerung!$A$4:$A$29,Teuerung!$D$4:$D$29)="",0,LOOKUP(YEAR(C1610),Teuerung!$A$4:$A$29,Teuerung!$D$4:$D$29)))</f>
        <v>0.29999999999999999</v>
      </c>
      <c r="AF1610" s="7">
        <f t="shared" ca="1" si="31"/>
        <v>663.11400000000003</v>
      </c>
      <c r="AG1610" s="2"/>
      <c r="AH1610" s="1"/>
      <c r="AI1610" s="1"/>
    </row>
    <row r="1611">
      <c r="A1611" s="2"/>
      <c r="B1611" s="2"/>
      <c r="C1611" s="3">
        <v>42146</v>
      </c>
      <c r="D1611" s="1"/>
      <c r="E1611" s="4" t="s">
        <v>51</v>
      </c>
      <c r="H1611" s="4" t="s">
        <v>51</v>
      </c>
      <c r="K1611" s="6">
        <v>0.29999999999999999</v>
      </c>
      <c r="L1611" s="6">
        <v>0.29999999999999999</v>
      </c>
      <c r="M1611" s="6">
        <v>3.4300000000000002</v>
      </c>
      <c r="N1611" s="7">
        <v>4221</v>
      </c>
      <c r="P1611" s="1">
        <v>1</v>
      </c>
      <c r="Q1611" s="2" t="s">
        <v>54</v>
      </c>
      <c r="R1611" s="4" t="s">
        <v>51</v>
      </c>
      <c r="T1611" s="7">
        <v>883</v>
      </c>
      <c r="U1611" s="8">
        <v>0.25</v>
      </c>
      <c r="V1611" s="6">
        <v>27.414000000000001</v>
      </c>
      <c r="W1611" s="7">
        <f>IF(R1611="","",(T1611*(1-U1611)*(1+AE1611))+V1611)</f>
        <v>888.33900000000006</v>
      </c>
      <c r="Z1611" s="9" t="str">
        <f>IF(S1611="","",(X1611*(1-Y1611)*(1+AE1611)))</f>
        <v/>
      </c>
      <c r="AA1611" s="64">
        <f>IF(Eingabe!G1611="x",libCalc!A1611,IF(Eingabe!H1611="x",libCalc!B1611,IF(Eingabe!I1611="x",libCalc!C1611,"")))</f>
        <v>0.089999999999999997</v>
      </c>
      <c r="AB1611" s="5">
        <f>IF(AA1611="","",AA1611*M1611)</f>
        <v>0.30870000000000003</v>
      </c>
      <c r="AC1611" s="10">
        <f>IF(AA1611="","",N1611*1000/(AA1611*1000000))</f>
        <v>46.899999999999999</v>
      </c>
      <c r="AD1611" s="11">
        <f>IF(AB1611="","",MAX(Z1611,W1611)/AB1611)</f>
        <v>2877.6773566569482</v>
      </c>
      <c r="AE1611" s="8">
        <f ca="1">IF(N1611="","",IF(LOOKUP(YEAR(C1611),Teuerung!$A$4:$A$29,Teuerung!$D$4:$D$29)="",0,LOOKUP(YEAR(C1611),Teuerung!$A$4:$A$29,Teuerung!$D$4:$D$29)))</f>
        <v>0.29999999999999999</v>
      </c>
      <c r="AF1611" s="7">
        <f t="shared" ca="1" si="31"/>
        <v>888.33900000000006</v>
      </c>
      <c r="AG1611" s="2"/>
      <c r="AH1611" s="1"/>
      <c r="AI1611" s="1"/>
    </row>
    <row r="1612">
      <c r="A1612" s="2"/>
      <c r="B1612" s="2"/>
      <c r="C1612" s="3">
        <v>42146</v>
      </c>
      <c r="D1612" s="1"/>
      <c r="E1612" s="4" t="s">
        <v>51</v>
      </c>
      <c r="H1612" s="4" t="s">
        <v>51</v>
      </c>
      <c r="K1612" s="6">
        <v>0.29999999999999999</v>
      </c>
      <c r="L1612" s="6">
        <v>0.29999999999999999</v>
      </c>
      <c r="M1612" s="6">
        <v>2.2999999999999998</v>
      </c>
      <c r="N1612" s="7">
        <v>4423</v>
      </c>
      <c r="P1612" s="1">
        <v>1</v>
      </c>
      <c r="Q1612" s="2" t="s">
        <v>54</v>
      </c>
      <c r="R1612" s="4" t="s">
        <v>51</v>
      </c>
      <c r="T1612" s="7">
        <v>693</v>
      </c>
      <c r="U1612" s="8">
        <v>0.25</v>
      </c>
      <c r="V1612" s="6">
        <v>27.414000000000001</v>
      </c>
      <c r="W1612" s="7">
        <f>IF(R1612="","",(T1612*(1-U1612)*(1+AE1612))+V1612)</f>
        <v>703.08900000000006</v>
      </c>
      <c r="Z1612" s="9" t="str">
        <f>IF(S1612="","",(X1612*(1-Y1612)*(1+AE1612)))</f>
        <v/>
      </c>
      <c r="AA1612" s="64">
        <f>IF(Eingabe!G1612="x",libCalc!A1612,IF(Eingabe!H1612="x",libCalc!B1612,IF(Eingabe!I1612="x",libCalc!C1612,"")))</f>
        <v>0.089999999999999997</v>
      </c>
      <c r="AB1612" s="5">
        <f>IF(AA1612="","",AA1612*M1612)</f>
        <v>0.20699999999999999</v>
      </c>
      <c r="AC1612" s="10">
        <f>IF(AA1612="","",N1612*1000/(AA1612*1000000))</f>
        <v>49.144444444444446</v>
      </c>
      <c r="AD1612" s="11">
        <f>IF(AB1612="","",MAX(Z1612,W1612)/AB1612)</f>
        <v>3396.5652173913049</v>
      </c>
      <c r="AE1612" s="8">
        <f ca="1">IF(N1612="","",IF(LOOKUP(YEAR(C1612),Teuerung!$A$4:$A$29,Teuerung!$D$4:$D$29)="",0,LOOKUP(YEAR(C1612),Teuerung!$A$4:$A$29,Teuerung!$D$4:$D$29)))</f>
        <v>0.29999999999999999</v>
      </c>
      <c r="AF1612" s="7">
        <f t="shared" ca="1" si="31"/>
        <v>703.08900000000006</v>
      </c>
      <c r="AG1612" s="2"/>
      <c r="AH1612" s="1"/>
      <c r="AI1612" s="1"/>
    </row>
    <row r="1613">
      <c r="A1613" s="2"/>
      <c r="B1613" s="2"/>
      <c r="C1613" s="3">
        <v>42146</v>
      </c>
      <c r="D1613" s="1"/>
      <c r="E1613" s="4" t="s">
        <v>51</v>
      </c>
      <c r="H1613" s="4" t="s">
        <v>51</v>
      </c>
      <c r="K1613" s="6">
        <v>0.29999999999999999</v>
      </c>
      <c r="L1613" s="6">
        <v>0.29999999999999999</v>
      </c>
      <c r="M1613" s="6">
        <v>2.8199999999999998</v>
      </c>
      <c r="N1613" s="7">
        <v>334</v>
      </c>
      <c r="P1613" s="1">
        <v>1</v>
      </c>
      <c r="Q1613" s="2" t="s">
        <v>54</v>
      </c>
      <c r="R1613" s="4" t="s">
        <v>51</v>
      </c>
      <c r="T1613" s="7">
        <v>369</v>
      </c>
      <c r="U1613" s="8">
        <v>0.25</v>
      </c>
      <c r="V1613" s="6">
        <v>27.414000000000001</v>
      </c>
      <c r="W1613" s="7">
        <f>IF(R1613="","",(T1613*(1-U1613)*(1+AE1613))+V1613)</f>
        <v>387.18900000000002</v>
      </c>
      <c r="Z1613" s="9" t="str">
        <f>IF(S1613="","",(X1613*(1-Y1613)*(1+AE1613)))</f>
        <v/>
      </c>
      <c r="AA1613" s="64">
        <f>IF(Eingabe!G1613="x",libCalc!A1613,IF(Eingabe!H1613="x",libCalc!B1613,IF(Eingabe!I1613="x",libCalc!C1613,"")))</f>
        <v>0.089999999999999997</v>
      </c>
      <c r="AB1613" s="5">
        <f>IF(AA1613="","",AA1613*M1613)</f>
        <v>0.25379999999999997</v>
      </c>
      <c r="AC1613" s="10">
        <f>IF(AA1613="","",N1613*1000/(AA1613*1000000))</f>
        <v>3.7111111111111112</v>
      </c>
      <c r="AD1613" s="11">
        <f>IF(AB1613="","",MAX(Z1613,W1613)/AB1613)</f>
        <v>1525.567375886525</v>
      </c>
      <c r="AE1613" s="8">
        <f ca="1">IF(N1613="","",IF(LOOKUP(YEAR(C1613),Teuerung!$A$4:$A$29,Teuerung!$D$4:$D$29)="",0,LOOKUP(YEAR(C1613),Teuerung!$A$4:$A$29,Teuerung!$D$4:$D$29)))</f>
        <v>0.29999999999999999</v>
      </c>
      <c r="AF1613" s="7">
        <f t="shared" ca="1" si="31"/>
        <v>387.18900000000002</v>
      </c>
      <c r="AG1613" s="2"/>
      <c r="AH1613" s="1"/>
      <c r="AI1613" s="1"/>
    </row>
    <row r="1614">
      <c r="A1614" s="2"/>
      <c r="B1614" s="2"/>
      <c r="C1614" s="3">
        <v>42146</v>
      </c>
      <c r="D1614" s="1"/>
      <c r="E1614" s="4" t="s">
        <v>51</v>
      </c>
      <c r="H1614" s="4" t="s">
        <v>51</v>
      </c>
      <c r="K1614" s="6">
        <v>0.29999999999999999</v>
      </c>
      <c r="L1614" s="6">
        <v>0.29999999999999999</v>
      </c>
      <c r="M1614" s="6">
        <v>2.77</v>
      </c>
      <c r="N1614" s="7">
        <v>1120</v>
      </c>
      <c r="P1614" s="1">
        <v>1</v>
      </c>
      <c r="Q1614" s="2" t="s">
        <v>54</v>
      </c>
      <c r="R1614" s="4" t="s">
        <v>51</v>
      </c>
      <c r="T1614" s="7">
        <v>365</v>
      </c>
      <c r="U1614" s="8">
        <v>0.25</v>
      </c>
      <c r="V1614" s="6">
        <v>27.414000000000001</v>
      </c>
      <c r="W1614" s="7">
        <f>IF(R1614="","",(T1614*(1-U1614)*(1+AE1614))+V1614)</f>
        <v>383.28899999999999</v>
      </c>
      <c r="Z1614" s="9" t="str">
        <f>IF(S1614="","",(X1614*(1-Y1614)*(1+AE1614)))</f>
        <v/>
      </c>
      <c r="AA1614" s="64">
        <f>IF(Eingabe!G1614="x",libCalc!A1614,IF(Eingabe!H1614="x",libCalc!B1614,IF(Eingabe!I1614="x",libCalc!C1614,"")))</f>
        <v>0.089999999999999997</v>
      </c>
      <c r="AB1614" s="5">
        <f>IF(AA1614="","",AA1614*M1614)</f>
        <v>0.24929999999999999</v>
      </c>
      <c r="AC1614" s="10">
        <f>IF(AA1614="","",N1614*1000/(AA1614*1000000))</f>
        <v>12.444444444444445</v>
      </c>
      <c r="AD1614" s="11">
        <f>IF(AB1614="","",MAX(Z1614,W1614)/AB1614)</f>
        <v>1537.4608904933814</v>
      </c>
      <c r="AE1614" s="8">
        <f ca="1">IF(N1614="","",IF(LOOKUP(YEAR(C1614),Teuerung!$A$4:$A$29,Teuerung!$D$4:$D$29)="",0,LOOKUP(YEAR(C1614),Teuerung!$A$4:$A$29,Teuerung!$D$4:$D$29)))</f>
        <v>0.29999999999999999</v>
      </c>
      <c r="AF1614" s="7">
        <f t="shared" ca="1" si="31"/>
        <v>383.28899999999999</v>
      </c>
      <c r="AG1614" s="2"/>
      <c r="AH1614" s="1"/>
      <c r="AI1614" s="1"/>
    </row>
    <row r="1615">
      <c r="A1615" s="2"/>
      <c r="B1615" s="2"/>
      <c r="C1615" s="3">
        <v>42146</v>
      </c>
      <c r="D1615" s="1"/>
      <c r="E1615" s="4" t="s">
        <v>51</v>
      </c>
      <c r="H1615" s="4" t="s">
        <v>51</v>
      </c>
      <c r="K1615" s="6">
        <v>0.29999999999999999</v>
      </c>
      <c r="L1615" s="6">
        <v>0.29999999999999999</v>
      </c>
      <c r="M1615" s="6">
        <v>2.77</v>
      </c>
      <c r="N1615" s="7">
        <v>1767</v>
      </c>
      <c r="P1615" s="1">
        <v>1</v>
      </c>
      <c r="Q1615" s="2" t="s">
        <v>54</v>
      </c>
      <c r="R1615" s="4" t="s">
        <v>51</v>
      </c>
      <c r="T1615" s="7">
        <v>365</v>
      </c>
      <c r="U1615" s="8">
        <v>0.25</v>
      </c>
      <c r="V1615" s="6">
        <v>27.414000000000001</v>
      </c>
      <c r="W1615" s="7">
        <f>IF(R1615="","",(T1615*(1-U1615)*(1+AE1615))+V1615)</f>
        <v>383.28899999999999</v>
      </c>
      <c r="Z1615" s="9" t="str">
        <f>IF(S1615="","",(X1615*(1-Y1615)*(1+AE1615)))</f>
        <v/>
      </c>
      <c r="AA1615" s="64">
        <f>IF(Eingabe!G1615="x",libCalc!A1615,IF(Eingabe!H1615="x",libCalc!B1615,IF(Eingabe!I1615="x",libCalc!C1615,"")))</f>
        <v>0.089999999999999997</v>
      </c>
      <c r="AB1615" s="5">
        <f>IF(AA1615="","",AA1615*M1615)</f>
        <v>0.24929999999999999</v>
      </c>
      <c r="AC1615" s="10">
        <f>IF(AA1615="","",N1615*1000/(AA1615*1000000))</f>
        <v>19.633333333333333</v>
      </c>
      <c r="AD1615" s="11">
        <f>IF(AB1615="","",MAX(Z1615,W1615)/AB1615)</f>
        <v>1537.4608904933814</v>
      </c>
      <c r="AE1615" s="8">
        <f ca="1">IF(N1615="","",IF(LOOKUP(YEAR(C1615),Teuerung!$A$4:$A$29,Teuerung!$D$4:$D$29)="",0,LOOKUP(YEAR(C1615),Teuerung!$A$4:$A$29,Teuerung!$D$4:$D$29)))</f>
        <v>0.29999999999999999</v>
      </c>
      <c r="AF1615" s="7">
        <f t="shared" ca="1" si="31"/>
        <v>383.28899999999999</v>
      </c>
      <c r="AG1615" s="2"/>
      <c r="AH1615" s="1"/>
      <c r="AI1615" s="1"/>
    </row>
    <row r="1616">
      <c r="A1616" s="2"/>
      <c r="B1616" s="2"/>
      <c r="C1616" s="3">
        <v>42146</v>
      </c>
      <c r="D1616" s="1"/>
      <c r="E1616" s="4" t="s">
        <v>51</v>
      </c>
      <c r="H1616" s="4" t="s">
        <v>51</v>
      </c>
      <c r="K1616" s="6">
        <v>0.29999999999999999</v>
      </c>
      <c r="L1616" s="6">
        <v>0.29999999999999999</v>
      </c>
      <c r="M1616" s="6">
        <v>2.77</v>
      </c>
      <c r="N1616" s="7">
        <v>2414</v>
      </c>
      <c r="P1616" s="1">
        <v>1</v>
      </c>
      <c r="Q1616" s="2" t="s">
        <v>54</v>
      </c>
      <c r="R1616" s="4" t="s">
        <v>51</v>
      </c>
      <c r="T1616" s="7">
        <v>398</v>
      </c>
      <c r="U1616" s="8">
        <v>0.25</v>
      </c>
      <c r="V1616" s="6">
        <v>27.414000000000001</v>
      </c>
      <c r="W1616" s="7">
        <f>IF(R1616="","",(T1616*(1-U1616)*(1+AE1616))+V1616)</f>
        <v>415.464</v>
      </c>
      <c r="Z1616" s="9" t="str">
        <f>IF(S1616="","",(X1616*(1-Y1616)*(1+AE1616)))</f>
        <v/>
      </c>
      <c r="AA1616" s="64">
        <f>IF(Eingabe!G1616="x",libCalc!A1616,IF(Eingabe!H1616="x",libCalc!B1616,IF(Eingabe!I1616="x",libCalc!C1616,"")))</f>
        <v>0.089999999999999997</v>
      </c>
      <c r="AB1616" s="5">
        <f>IF(AA1616="","",AA1616*M1616)</f>
        <v>0.24929999999999999</v>
      </c>
      <c r="AC1616" s="10">
        <f>IF(AA1616="","",N1616*1000/(AA1616*1000000))</f>
        <v>26.822222222222223</v>
      </c>
      <c r="AD1616" s="11">
        <f>IF(AB1616="","",MAX(Z1616,W1616)/AB1616)</f>
        <v>1666.5222623345367</v>
      </c>
      <c r="AE1616" s="8">
        <f ca="1">IF(N1616="","",IF(LOOKUP(YEAR(C1616),Teuerung!$A$4:$A$29,Teuerung!$D$4:$D$29)="",0,LOOKUP(YEAR(C1616),Teuerung!$A$4:$A$29,Teuerung!$D$4:$D$29)))</f>
        <v>0.29999999999999999</v>
      </c>
      <c r="AF1616" s="7">
        <f t="shared" ca="1" si="31"/>
        <v>415.464</v>
      </c>
      <c r="AG1616" s="2"/>
      <c r="AH1616" s="1"/>
      <c r="AI1616" s="1"/>
    </row>
    <row r="1617">
      <c r="A1617" s="2"/>
      <c r="B1617" s="2"/>
      <c r="C1617" s="3">
        <v>42146</v>
      </c>
      <c r="D1617" s="1"/>
      <c r="E1617" s="4" t="s">
        <v>51</v>
      </c>
      <c r="H1617" s="4" t="s">
        <v>51</v>
      </c>
      <c r="K1617" s="6">
        <v>0.29999999999999999</v>
      </c>
      <c r="L1617" s="6">
        <v>0.29999999999999999</v>
      </c>
      <c r="M1617" s="6">
        <v>2.77</v>
      </c>
      <c r="N1617" s="7">
        <v>2980</v>
      </c>
      <c r="P1617" s="1">
        <v>1</v>
      </c>
      <c r="Q1617" s="2" t="s">
        <v>54</v>
      </c>
      <c r="R1617" s="4" t="s">
        <v>51</v>
      </c>
      <c r="T1617" s="7">
        <v>541</v>
      </c>
      <c r="U1617" s="8">
        <v>0.25</v>
      </c>
      <c r="V1617" s="6">
        <v>27.414000000000001</v>
      </c>
      <c r="W1617" s="7">
        <f>IF(R1617="","",(T1617*(1-U1617)*(1+AE1617))+V1617)</f>
        <v>554.88900000000001</v>
      </c>
      <c r="Z1617" s="9" t="str">
        <f>IF(S1617="","",(X1617*(1-Y1617)*(1+AE1617)))</f>
        <v/>
      </c>
      <c r="AA1617" s="64">
        <f>IF(Eingabe!G1617="x",libCalc!A1617,IF(Eingabe!H1617="x",libCalc!B1617,IF(Eingabe!I1617="x",libCalc!C1617,"")))</f>
        <v>0.089999999999999997</v>
      </c>
      <c r="AB1617" s="5">
        <f>IF(AA1617="","",AA1617*M1617)</f>
        <v>0.24929999999999999</v>
      </c>
      <c r="AC1617" s="10">
        <f>IF(AA1617="","",N1617*1000/(AA1617*1000000))</f>
        <v>33.111111111111114</v>
      </c>
      <c r="AD1617" s="11">
        <f>IF(AB1617="","",MAX(Z1617,W1617)/AB1617)</f>
        <v>2225.7882069795428</v>
      </c>
      <c r="AE1617" s="8">
        <f ca="1">IF(N1617="","",IF(LOOKUP(YEAR(C1617),Teuerung!$A$4:$A$29,Teuerung!$D$4:$D$29)="",0,LOOKUP(YEAR(C1617),Teuerung!$A$4:$A$29,Teuerung!$D$4:$D$29)))</f>
        <v>0.29999999999999999</v>
      </c>
      <c r="AF1617" s="7">
        <f t="shared" ca="1" si="31"/>
        <v>554.88900000000001</v>
      </c>
      <c r="AG1617" s="2"/>
      <c r="AH1617" s="1"/>
      <c r="AI1617" s="1"/>
    </row>
    <row r="1618">
      <c r="A1618" s="2"/>
      <c r="B1618" s="2"/>
      <c r="C1618" s="3">
        <v>42146</v>
      </c>
      <c r="D1618" s="1"/>
      <c r="E1618" s="4" t="s">
        <v>51</v>
      </c>
      <c r="H1618" s="4" t="s">
        <v>51</v>
      </c>
      <c r="K1618" s="6">
        <v>0.29999999999999999</v>
      </c>
      <c r="L1618" s="6">
        <v>0.29999999999999999</v>
      </c>
      <c r="M1618" s="6">
        <v>3.27</v>
      </c>
      <c r="N1618" s="7">
        <v>3548</v>
      </c>
      <c r="P1618" s="1">
        <v>1</v>
      </c>
      <c r="Q1618" s="2" t="s">
        <v>54</v>
      </c>
      <c r="R1618" s="4" t="s">
        <v>51</v>
      </c>
      <c r="T1618" s="7">
        <v>730</v>
      </c>
      <c r="U1618" s="8">
        <v>0.25</v>
      </c>
      <c r="V1618" s="6">
        <v>27.414000000000001</v>
      </c>
      <c r="W1618" s="7">
        <f>IF(R1618="","",(T1618*(1-U1618)*(1+AE1618))+V1618)</f>
        <v>739.16399999999999</v>
      </c>
      <c r="Z1618" s="9" t="str">
        <f>IF(S1618="","",(X1618*(1-Y1618)*(1+AE1618)))</f>
        <v/>
      </c>
      <c r="AA1618" s="64">
        <f>IF(Eingabe!G1618="x",libCalc!A1618,IF(Eingabe!H1618="x",libCalc!B1618,IF(Eingabe!I1618="x",libCalc!C1618,"")))</f>
        <v>0.089999999999999997</v>
      </c>
      <c r="AB1618" s="5">
        <f>IF(AA1618="","",AA1618*M1618)</f>
        <v>0.29430000000000001</v>
      </c>
      <c r="AC1618" s="10">
        <f>IF(AA1618="","",N1618*1000/(AA1618*1000000))</f>
        <v>39.422222222222224</v>
      </c>
      <c r="AD1618" s="11">
        <f>IF(AB1618="","",MAX(Z1618,W1618)/AB1618)</f>
        <v>2511.6004077471966</v>
      </c>
      <c r="AE1618" s="8">
        <f ca="1">IF(N1618="","",IF(LOOKUP(YEAR(C1618),Teuerung!$A$4:$A$29,Teuerung!$D$4:$D$29)="",0,LOOKUP(YEAR(C1618),Teuerung!$A$4:$A$29,Teuerung!$D$4:$D$29)))</f>
        <v>0.29999999999999999</v>
      </c>
      <c r="AF1618" s="7">
        <f t="shared" ca="1" si="31"/>
        <v>739.16399999999999</v>
      </c>
      <c r="AG1618" s="2"/>
      <c r="AH1618" s="1"/>
      <c r="AI1618" s="1"/>
    </row>
    <row r="1619">
      <c r="A1619" s="2"/>
      <c r="B1619" s="2"/>
      <c r="C1619" s="3">
        <v>42146</v>
      </c>
      <c r="D1619" s="1"/>
      <c r="E1619" s="4" t="s">
        <v>51</v>
      </c>
      <c r="H1619" s="4" t="s">
        <v>51</v>
      </c>
      <c r="K1619" s="6">
        <v>0.29999999999999999</v>
      </c>
      <c r="L1619" s="6">
        <v>0.29999999999999999</v>
      </c>
      <c r="M1619" s="6">
        <v>3.4300000000000002</v>
      </c>
      <c r="N1619" s="7">
        <v>4117</v>
      </c>
      <c r="P1619" s="1">
        <v>1</v>
      </c>
      <c r="Q1619" s="2" t="s">
        <v>54</v>
      </c>
      <c r="R1619" s="4" t="s">
        <v>51</v>
      </c>
      <c r="T1619" s="7">
        <v>880</v>
      </c>
      <c r="U1619" s="8">
        <v>0.25</v>
      </c>
      <c r="V1619" s="6">
        <v>27.414000000000001</v>
      </c>
      <c r="W1619" s="7">
        <f>IF(R1619="","",(T1619*(1-U1619)*(1+AE1619))+V1619)</f>
        <v>885.41399999999999</v>
      </c>
      <c r="Z1619" s="9" t="str">
        <f>IF(S1619="","",(X1619*(1-Y1619)*(1+AE1619)))</f>
        <v/>
      </c>
      <c r="AA1619" s="64">
        <f>IF(Eingabe!G1619="x",libCalc!A1619,IF(Eingabe!H1619="x",libCalc!B1619,IF(Eingabe!I1619="x",libCalc!C1619,"")))</f>
        <v>0.089999999999999997</v>
      </c>
      <c r="AB1619" s="5">
        <f>IF(AA1619="","",AA1619*M1619)</f>
        <v>0.30870000000000003</v>
      </c>
      <c r="AC1619" s="10">
        <f>IF(AA1619="","",N1619*1000/(AA1619*1000000))</f>
        <v>45.744444444444447</v>
      </c>
      <c r="AD1619" s="11">
        <f>IF(AB1619="","",MAX(Z1619,W1619)/AB1619)</f>
        <v>2868.2021379980561</v>
      </c>
      <c r="AE1619" s="8">
        <f ca="1">IF(N1619="","",IF(LOOKUP(YEAR(C1619),Teuerung!$A$4:$A$29,Teuerung!$D$4:$D$29)="",0,LOOKUP(YEAR(C1619),Teuerung!$A$4:$A$29,Teuerung!$D$4:$D$29)))</f>
        <v>0.29999999999999999</v>
      </c>
      <c r="AF1619" s="7">
        <f t="shared" ref="AF1619:AF1682" ca="1" si="32">IF(P1619="","",P1619*MAX(W1619,Z1619))</f>
        <v>885.41399999999999</v>
      </c>
      <c r="AG1619" s="2"/>
      <c r="AH1619" s="1"/>
      <c r="AI1619" s="1"/>
    </row>
    <row r="1620">
      <c r="A1620" s="2"/>
      <c r="B1620" s="2"/>
      <c r="C1620" s="3">
        <v>42146</v>
      </c>
      <c r="D1620" s="1"/>
      <c r="E1620" s="4" t="s">
        <v>51</v>
      </c>
      <c r="H1620" s="4" t="s">
        <v>51</v>
      </c>
      <c r="K1620" s="6">
        <v>0.29999999999999999</v>
      </c>
      <c r="L1620" s="6">
        <v>0.29999999999999999</v>
      </c>
      <c r="M1620" s="6">
        <v>2.2999999999999998</v>
      </c>
      <c r="N1620" s="7">
        <v>4527</v>
      </c>
      <c r="P1620" s="1">
        <v>1</v>
      </c>
      <c r="Q1620" s="2" t="s">
        <v>54</v>
      </c>
      <c r="R1620" s="4" t="s">
        <v>51</v>
      </c>
      <c r="T1620" s="7">
        <v>693</v>
      </c>
      <c r="U1620" s="8">
        <v>0.25</v>
      </c>
      <c r="V1620" s="6">
        <v>27.414000000000001</v>
      </c>
      <c r="W1620" s="7">
        <f>IF(R1620="","",(T1620*(1-U1620)*(1+AE1620))+V1620)</f>
        <v>703.08900000000006</v>
      </c>
      <c r="Z1620" s="9" t="str">
        <f>IF(S1620="","",(X1620*(1-Y1620)*(1+AE1620)))</f>
        <v/>
      </c>
      <c r="AA1620" s="64">
        <f>IF(Eingabe!G1620="x",libCalc!A1620,IF(Eingabe!H1620="x",libCalc!B1620,IF(Eingabe!I1620="x",libCalc!C1620,"")))</f>
        <v>0.089999999999999997</v>
      </c>
      <c r="AB1620" s="5">
        <f>IF(AA1620="","",AA1620*M1620)</f>
        <v>0.20699999999999999</v>
      </c>
      <c r="AC1620" s="10">
        <f>IF(AA1620="","",N1620*1000/(AA1620*1000000))</f>
        <v>50.299999999999997</v>
      </c>
      <c r="AD1620" s="11">
        <f>IF(AB1620="","",MAX(Z1620,W1620)/AB1620)</f>
        <v>3396.5652173913049</v>
      </c>
      <c r="AE1620" s="8">
        <f ca="1">IF(N1620="","",IF(LOOKUP(YEAR(C1620),Teuerung!$A$4:$A$29,Teuerung!$D$4:$D$29)="",0,LOOKUP(YEAR(C1620),Teuerung!$A$4:$A$29,Teuerung!$D$4:$D$29)))</f>
        <v>0.29999999999999999</v>
      </c>
      <c r="AF1620" s="7">
        <f t="shared" ca="1" si="32"/>
        <v>703.08900000000006</v>
      </c>
      <c r="AG1620" s="2"/>
      <c r="AH1620" s="1"/>
      <c r="AI1620" s="1"/>
    </row>
    <row r="1621">
      <c r="A1621" s="2"/>
      <c r="B1621" s="2"/>
      <c r="C1621" s="3">
        <v>42146</v>
      </c>
      <c r="D1621" s="1"/>
      <c r="E1621" s="4" t="s">
        <v>51</v>
      </c>
      <c r="H1621" s="4" t="s">
        <v>51</v>
      </c>
      <c r="K1621" s="6">
        <v>0.20000000000000001</v>
      </c>
      <c r="L1621" s="6">
        <v>0.20000000000000001</v>
      </c>
      <c r="M1621" s="6">
        <v>3.4300000000000002</v>
      </c>
      <c r="N1621" s="7">
        <v>696</v>
      </c>
      <c r="P1621" s="1">
        <v>1</v>
      </c>
      <c r="Q1621" s="2" t="s">
        <v>54</v>
      </c>
      <c r="R1621" s="4" t="s">
        <v>51</v>
      </c>
      <c r="T1621" s="7">
        <v>348</v>
      </c>
      <c r="U1621" s="8">
        <v>0.25</v>
      </c>
      <c r="V1621" s="6">
        <v>27.414000000000001</v>
      </c>
      <c r="W1621" s="7">
        <f>IF(R1621="","",(T1621*(1-U1621)*(1+AE1621))+V1621)</f>
        <v>366.714</v>
      </c>
      <c r="Z1621" s="9" t="str">
        <f>IF(S1621="","",(X1621*(1-Y1621)*(1+AE1621)))</f>
        <v/>
      </c>
      <c r="AA1621" s="64">
        <f>IF(Eingabe!G1621="x",libCalc!A1621,IF(Eingabe!H1621="x",libCalc!B1621,IF(Eingabe!I1621="x",libCalc!C1621,"")))</f>
        <v>0.040000000000000008</v>
      </c>
      <c r="AB1621" s="5">
        <f>IF(AA1621="","",AA1621*M1621)</f>
        <v>0.13720000000000004</v>
      </c>
      <c r="AC1621" s="10">
        <f>IF(AA1621="","",N1621*1000/(AA1621*1000000))</f>
        <v>17.399999999999999</v>
      </c>
      <c r="AD1621" s="11">
        <f>IF(AB1621="","",MAX(Z1621,W1621)/AB1621)</f>
        <v>2672.8425655976666</v>
      </c>
      <c r="AE1621" s="8">
        <f ca="1">IF(N1621="","",IF(LOOKUP(YEAR(C1621),Teuerung!$A$4:$A$29,Teuerung!$D$4:$D$29)="",0,LOOKUP(YEAR(C1621),Teuerung!$A$4:$A$29,Teuerung!$D$4:$D$29)))</f>
        <v>0.29999999999999999</v>
      </c>
      <c r="AF1621" s="7">
        <f t="shared" ca="1" si="32"/>
        <v>366.714</v>
      </c>
      <c r="AG1621" s="2"/>
      <c r="AH1621" s="1"/>
      <c r="AI1621" s="1"/>
    </row>
    <row r="1622">
      <c r="A1622" s="2"/>
      <c r="B1622" s="2"/>
      <c r="C1622" s="3">
        <v>42146</v>
      </c>
      <c r="D1622" s="1"/>
      <c r="E1622" s="4" t="s">
        <v>51</v>
      </c>
      <c r="H1622" s="4" t="s">
        <v>51</v>
      </c>
      <c r="K1622" s="6">
        <v>0.20000000000000001</v>
      </c>
      <c r="L1622" s="6">
        <v>0.20000000000000001</v>
      </c>
      <c r="M1622" s="6">
        <v>2.2999999999999998</v>
      </c>
      <c r="N1622" s="7">
        <v>1141</v>
      </c>
      <c r="P1622" s="1">
        <v>1</v>
      </c>
      <c r="Q1622" s="2" t="s">
        <v>54</v>
      </c>
      <c r="R1622" s="4" t="s">
        <v>51</v>
      </c>
      <c r="T1622" s="7">
        <v>337</v>
      </c>
      <c r="U1622" s="8">
        <v>0.25</v>
      </c>
      <c r="V1622" s="6">
        <v>27.414000000000001</v>
      </c>
      <c r="W1622" s="7">
        <f>IF(R1622="","",(T1622*(1-U1622)*(1+AE1622))+V1622)</f>
        <v>355.98899999999998</v>
      </c>
      <c r="Z1622" s="9" t="str">
        <f>IF(S1622="","",(X1622*(1-Y1622)*(1+AE1622)))</f>
        <v/>
      </c>
      <c r="AA1622" s="64">
        <f>IF(Eingabe!G1622="x",libCalc!A1622,IF(Eingabe!H1622="x",libCalc!B1622,IF(Eingabe!I1622="x",libCalc!C1622,"")))</f>
        <v>0.040000000000000008</v>
      </c>
      <c r="AB1622" s="5">
        <f>IF(AA1622="","",AA1622*M1622)</f>
        <v>0.092000000000000012</v>
      </c>
      <c r="AC1622" s="10">
        <f>IF(AA1622="","",N1622*1000/(AA1622*1000000))</f>
        <v>28.524999999999995</v>
      </c>
      <c r="AD1622" s="11">
        <f>IF(AB1622="","",MAX(Z1622,W1622)/AB1622)</f>
        <v>3869.4456521739121</v>
      </c>
      <c r="AE1622" s="8">
        <f ca="1">IF(N1622="","",IF(LOOKUP(YEAR(C1622),Teuerung!$A$4:$A$29,Teuerung!$D$4:$D$29)="",0,LOOKUP(YEAR(C1622),Teuerung!$A$4:$A$29,Teuerung!$D$4:$D$29)))</f>
        <v>0.29999999999999999</v>
      </c>
      <c r="AF1622" s="7">
        <f t="shared" ca="1" si="32"/>
        <v>355.98899999999998</v>
      </c>
      <c r="AG1622" s="2"/>
      <c r="AH1622" s="1"/>
      <c r="AI1622" s="1"/>
    </row>
    <row r="1623">
      <c r="A1623" s="2"/>
      <c r="B1623" s="2"/>
      <c r="C1623" s="3">
        <v>42146</v>
      </c>
      <c r="D1623" s="1"/>
      <c r="E1623" s="4" t="s">
        <v>51</v>
      </c>
      <c r="H1623" s="4" t="s">
        <v>51</v>
      </c>
      <c r="K1623" s="6">
        <v>0.29999999999999999</v>
      </c>
      <c r="L1623" s="6">
        <v>0.29999999999999999</v>
      </c>
      <c r="M1623" s="6">
        <v>3.27</v>
      </c>
      <c r="N1623" s="7">
        <v>1503</v>
      </c>
      <c r="P1623" s="1">
        <v>1</v>
      </c>
      <c r="Q1623" s="2" t="s">
        <v>54</v>
      </c>
      <c r="R1623" s="4" t="s">
        <v>51</v>
      </c>
      <c r="T1623" s="7">
        <v>402</v>
      </c>
      <c r="U1623" s="8">
        <v>0.25</v>
      </c>
      <c r="V1623" s="6">
        <v>27.414000000000001</v>
      </c>
      <c r="W1623" s="7">
        <f>IF(R1623="","",(T1623*(1-U1623)*(1+AE1623))+V1623)</f>
        <v>419.36399999999998</v>
      </c>
      <c r="Z1623" s="9" t="str">
        <f>IF(S1623="","",(X1623*(1-Y1623)*(1+AE1623)))</f>
        <v/>
      </c>
      <c r="AA1623" s="64">
        <f>IF(Eingabe!G1623="x",libCalc!A1623,IF(Eingabe!H1623="x",libCalc!B1623,IF(Eingabe!I1623="x",libCalc!C1623,"")))</f>
        <v>0.089999999999999997</v>
      </c>
      <c r="AB1623" s="5">
        <f>IF(AA1623="","",AA1623*M1623)</f>
        <v>0.29430000000000001</v>
      </c>
      <c r="AC1623" s="10">
        <f>IF(AA1623="","",N1623*1000/(AA1623*1000000))</f>
        <v>16.699999999999999</v>
      </c>
      <c r="AD1623" s="11">
        <f>IF(AB1623="","",MAX(Z1623,W1623)/AB1623)</f>
        <v>1424.954128440367</v>
      </c>
      <c r="AE1623" s="8">
        <f ca="1">IF(N1623="","",IF(LOOKUP(YEAR(C1623),Teuerung!$A$4:$A$29,Teuerung!$D$4:$D$29)="",0,LOOKUP(YEAR(C1623),Teuerung!$A$4:$A$29,Teuerung!$D$4:$D$29)))</f>
        <v>0.29999999999999999</v>
      </c>
      <c r="AF1623" s="7">
        <f t="shared" ca="1" si="32"/>
        <v>419.36399999999998</v>
      </c>
      <c r="AG1623" s="2"/>
      <c r="AH1623" s="1"/>
      <c r="AI1623" s="1"/>
    </row>
    <row r="1624">
      <c r="A1624" s="2"/>
      <c r="B1624" s="2"/>
      <c r="C1624" s="3">
        <v>42146</v>
      </c>
      <c r="D1624" s="1"/>
      <c r="E1624" s="4" t="s">
        <v>51</v>
      </c>
      <c r="H1624" s="4" t="s">
        <v>51</v>
      </c>
      <c r="K1624" s="6">
        <v>0.20000000000000001</v>
      </c>
      <c r="L1624" s="6">
        <v>0.29999999999999999</v>
      </c>
      <c r="M1624" s="6">
        <v>2.8199999999999998</v>
      </c>
      <c r="N1624" s="7">
        <v>69</v>
      </c>
      <c r="P1624" s="1">
        <v>1</v>
      </c>
      <c r="Q1624" s="2" t="s">
        <v>54</v>
      </c>
      <c r="R1624" s="4" t="s">
        <v>51</v>
      </c>
      <c r="T1624" s="7">
        <v>384</v>
      </c>
      <c r="U1624" s="8">
        <v>0.25</v>
      </c>
      <c r="V1624" s="6">
        <v>27.414000000000001</v>
      </c>
      <c r="W1624" s="7">
        <f>IF(R1624="","",(T1624*(1-U1624)*(1+AE1624))+V1624)</f>
        <v>401.81400000000002</v>
      </c>
      <c r="Z1624" s="9" t="str">
        <f>IF(S1624="","",(X1624*(1-Y1624)*(1+AE1624)))</f>
        <v/>
      </c>
      <c r="AA1624" s="64">
        <f>IF(Eingabe!G1624="x",libCalc!A1624,IF(Eingabe!H1624="x",libCalc!B1624,IF(Eingabe!I1624="x",libCalc!C1624,"")))</f>
        <v>0.059999999999999998</v>
      </c>
      <c r="AB1624" s="5">
        <f>IF(AA1624="","",AA1624*M1624)</f>
        <v>0.16919999999999999</v>
      </c>
      <c r="AC1624" s="10">
        <f>IF(AA1624="","",N1624*1000/(AA1624*1000000))</f>
        <v>1.1499999999999999</v>
      </c>
      <c r="AD1624" s="11">
        <f>IF(AB1624="","",MAX(Z1624,W1624)/AB1624)</f>
        <v>2374.7872340425533</v>
      </c>
      <c r="AE1624" s="8">
        <f ca="1">IF(N1624="","",IF(LOOKUP(YEAR(C1624),Teuerung!$A$4:$A$29,Teuerung!$D$4:$D$29)="",0,LOOKUP(YEAR(C1624),Teuerung!$A$4:$A$29,Teuerung!$D$4:$D$29)))</f>
        <v>0.29999999999999999</v>
      </c>
      <c r="AF1624" s="7">
        <f t="shared" ca="1" si="32"/>
        <v>401.81400000000002</v>
      </c>
      <c r="AG1624" s="2"/>
      <c r="AH1624" s="1"/>
      <c r="AI1624" s="1"/>
    </row>
    <row r="1625">
      <c r="A1625" s="2"/>
      <c r="B1625" s="2"/>
      <c r="C1625" s="3">
        <v>42146</v>
      </c>
      <c r="D1625" s="1"/>
      <c r="E1625" s="4" t="s">
        <v>51</v>
      </c>
      <c r="H1625" s="4" t="s">
        <v>51</v>
      </c>
      <c r="K1625" s="6">
        <v>0.20000000000000001</v>
      </c>
      <c r="L1625" s="6">
        <v>0.29999999999999999</v>
      </c>
      <c r="M1625" s="6">
        <v>2.8199999999999998</v>
      </c>
      <c r="N1625" s="7">
        <v>69</v>
      </c>
      <c r="P1625" s="1">
        <v>1</v>
      </c>
      <c r="Q1625" s="2" t="s">
        <v>54</v>
      </c>
      <c r="R1625" s="4" t="s">
        <v>51</v>
      </c>
      <c r="T1625" s="7">
        <v>384</v>
      </c>
      <c r="U1625" s="8">
        <v>0.25</v>
      </c>
      <c r="V1625" s="6">
        <v>27.414000000000001</v>
      </c>
      <c r="W1625" s="7">
        <f>IF(R1625="","",(T1625*(1-U1625)*(1+AE1625))+V1625)</f>
        <v>401.81400000000002</v>
      </c>
      <c r="Z1625" s="9" t="str">
        <f>IF(S1625="","",(X1625*(1-Y1625)*(1+AE1625)))</f>
        <v/>
      </c>
      <c r="AA1625" s="64">
        <f>IF(Eingabe!G1625="x",libCalc!A1625,IF(Eingabe!H1625="x",libCalc!B1625,IF(Eingabe!I1625="x",libCalc!C1625,"")))</f>
        <v>0.059999999999999998</v>
      </c>
      <c r="AB1625" s="5">
        <f>IF(AA1625="","",AA1625*M1625)</f>
        <v>0.16919999999999999</v>
      </c>
      <c r="AC1625" s="10">
        <f>IF(AA1625="","",N1625*1000/(AA1625*1000000))</f>
        <v>1.1499999999999999</v>
      </c>
      <c r="AD1625" s="11">
        <f>IF(AB1625="","",MAX(Z1625,W1625)/AB1625)</f>
        <v>2374.7872340425533</v>
      </c>
      <c r="AE1625" s="8">
        <f ca="1">IF(N1625="","",IF(LOOKUP(YEAR(C1625),Teuerung!$A$4:$A$29,Teuerung!$D$4:$D$29)="",0,LOOKUP(YEAR(C1625),Teuerung!$A$4:$A$29,Teuerung!$D$4:$D$29)))</f>
        <v>0.29999999999999999</v>
      </c>
      <c r="AF1625" s="7">
        <f t="shared" ca="1" si="32"/>
        <v>401.81400000000002</v>
      </c>
      <c r="AG1625" s="2"/>
      <c r="AH1625" s="1"/>
      <c r="AI1625" s="1"/>
    </row>
    <row r="1626">
      <c r="A1626" s="2"/>
      <c r="B1626" s="2"/>
      <c r="C1626" s="3">
        <v>42146</v>
      </c>
      <c r="D1626" s="1"/>
      <c r="E1626" s="4" t="s">
        <v>51</v>
      </c>
      <c r="H1626" s="4" t="s">
        <v>51</v>
      </c>
      <c r="K1626" s="6">
        <v>0.20000000000000001</v>
      </c>
      <c r="L1626" s="6">
        <v>0.29999999999999999</v>
      </c>
      <c r="M1626" s="6">
        <v>2.8199999999999998</v>
      </c>
      <c r="N1626" s="7">
        <v>69</v>
      </c>
      <c r="P1626" s="1">
        <v>1</v>
      </c>
      <c r="Q1626" s="2" t="s">
        <v>54</v>
      </c>
      <c r="R1626" s="4" t="s">
        <v>51</v>
      </c>
      <c r="T1626" s="7">
        <v>384</v>
      </c>
      <c r="U1626" s="8">
        <v>0.25</v>
      </c>
      <c r="V1626" s="6">
        <v>27.414000000000001</v>
      </c>
      <c r="W1626" s="7">
        <f>IF(R1626="","",(T1626*(1-U1626)*(1+AE1626))+V1626)</f>
        <v>401.81400000000002</v>
      </c>
      <c r="Z1626" s="9" t="str">
        <f>IF(S1626="","",(X1626*(1-Y1626)*(1+AE1626)))</f>
        <v/>
      </c>
      <c r="AA1626" s="64">
        <f>IF(Eingabe!G1626="x",libCalc!A1626,IF(Eingabe!H1626="x",libCalc!B1626,IF(Eingabe!I1626="x",libCalc!C1626,"")))</f>
        <v>0.059999999999999998</v>
      </c>
      <c r="AB1626" s="5">
        <f>IF(AA1626="","",AA1626*M1626)</f>
        <v>0.16919999999999999</v>
      </c>
      <c r="AC1626" s="10">
        <f>IF(AA1626="","",N1626*1000/(AA1626*1000000))</f>
        <v>1.1499999999999999</v>
      </c>
      <c r="AD1626" s="11">
        <f>IF(AB1626="","",MAX(Z1626,W1626)/AB1626)</f>
        <v>2374.7872340425533</v>
      </c>
      <c r="AE1626" s="8">
        <f ca="1">IF(N1626="","",IF(LOOKUP(YEAR(C1626),Teuerung!$A$4:$A$29,Teuerung!$D$4:$D$29)="",0,LOOKUP(YEAR(C1626),Teuerung!$A$4:$A$29,Teuerung!$D$4:$D$29)))</f>
        <v>0.29999999999999999</v>
      </c>
      <c r="AF1626" s="7">
        <f t="shared" ca="1" si="32"/>
        <v>401.81400000000002</v>
      </c>
      <c r="AG1626" s="2"/>
      <c r="AH1626" s="1"/>
      <c r="AI1626" s="1"/>
    </row>
    <row r="1627">
      <c r="A1627" s="2"/>
      <c r="B1627" s="2"/>
      <c r="C1627" s="3">
        <v>42146</v>
      </c>
      <c r="D1627" s="1"/>
      <c r="E1627" s="4" t="s">
        <v>51</v>
      </c>
      <c r="H1627" s="4" t="s">
        <v>51</v>
      </c>
      <c r="K1627" s="6">
        <v>0.20000000000000001</v>
      </c>
      <c r="L1627" s="6">
        <v>0.29999999999999999</v>
      </c>
      <c r="M1627" s="6">
        <v>2.8199999999999998</v>
      </c>
      <c r="N1627" s="7">
        <v>69</v>
      </c>
      <c r="P1627" s="1">
        <v>1</v>
      </c>
      <c r="Q1627" s="2" t="s">
        <v>54</v>
      </c>
      <c r="R1627" s="4" t="s">
        <v>51</v>
      </c>
      <c r="T1627" s="7">
        <v>384</v>
      </c>
      <c r="U1627" s="8">
        <v>0.25</v>
      </c>
      <c r="V1627" s="6">
        <v>27.414000000000001</v>
      </c>
      <c r="W1627" s="7">
        <f>IF(R1627="","",(T1627*(1-U1627)*(1+AE1627))+V1627)</f>
        <v>401.81400000000002</v>
      </c>
      <c r="Z1627" s="9" t="str">
        <f>IF(S1627="","",(X1627*(1-Y1627)*(1+AE1627)))</f>
        <v/>
      </c>
      <c r="AA1627" s="64">
        <f>IF(Eingabe!G1627="x",libCalc!A1627,IF(Eingabe!H1627="x",libCalc!B1627,IF(Eingabe!I1627="x",libCalc!C1627,"")))</f>
        <v>0.059999999999999998</v>
      </c>
      <c r="AB1627" s="5">
        <f>IF(AA1627="","",AA1627*M1627)</f>
        <v>0.16919999999999999</v>
      </c>
      <c r="AC1627" s="10">
        <f>IF(AA1627="","",N1627*1000/(AA1627*1000000))</f>
        <v>1.1499999999999999</v>
      </c>
      <c r="AD1627" s="11">
        <f>IF(AB1627="","",MAX(Z1627,W1627)/AB1627)</f>
        <v>2374.7872340425533</v>
      </c>
      <c r="AE1627" s="8">
        <f ca="1">IF(N1627="","",IF(LOOKUP(YEAR(C1627),Teuerung!$A$4:$A$29,Teuerung!$D$4:$D$29)="",0,LOOKUP(YEAR(C1627),Teuerung!$A$4:$A$29,Teuerung!$D$4:$D$29)))</f>
        <v>0.29999999999999999</v>
      </c>
      <c r="AF1627" s="7">
        <f t="shared" ca="1" si="32"/>
        <v>401.81400000000002</v>
      </c>
      <c r="AG1627" s="2"/>
      <c r="AH1627" s="1"/>
      <c r="AI1627" s="1"/>
    </row>
    <row r="1628">
      <c r="A1628" s="2"/>
      <c r="B1628" s="2"/>
      <c r="C1628" s="3">
        <v>42146</v>
      </c>
      <c r="D1628" s="1"/>
      <c r="E1628" s="4" t="s">
        <v>51</v>
      </c>
      <c r="H1628" s="4" t="s">
        <v>51</v>
      </c>
      <c r="K1628" s="6">
        <v>0.29999999999999999</v>
      </c>
      <c r="L1628" s="6">
        <v>0.29999999999999999</v>
      </c>
      <c r="M1628" s="6">
        <v>3.27</v>
      </c>
      <c r="N1628" s="7">
        <v>780</v>
      </c>
      <c r="P1628" s="1">
        <v>1</v>
      </c>
      <c r="Q1628" s="2" t="s">
        <v>54</v>
      </c>
      <c r="R1628" s="4" t="s">
        <v>51</v>
      </c>
      <c r="T1628" s="7">
        <v>402</v>
      </c>
      <c r="U1628" s="8">
        <v>0.25</v>
      </c>
      <c r="V1628" s="6">
        <v>27.414000000000001</v>
      </c>
      <c r="W1628" s="7">
        <f>IF(R1628="","",(T1628*(1-U1628)*(1+AE1628))+V1628)</f>
        <v>419.36399999999998</v>
      </c>
      <c r="Z1628" s="9" t="str">
        <f>IF(S1628="","",(X1628*(1-Y1628)*(1+AE1628)))</f>
        <v/>
      </c>
      <c r="AA1628" s="64">
        <f>IF(Eingabe!G1628="x",libCalc!A1628,IF(Eingabe!H1628="x",libCalc!B1628,IF(Eingabe!I1628="x",libCalc!C1628,"")))</f>
        <v>0.089999999999999997</v>
      </c>
      <c r="AB1628" s="5">
        <f>IF(AA1628="","",AA1628*M1628)</f>
        <v>0.29430000000000001</v>
      </c>
      <c r="AC1628" s="10">
        <f>IF(AA1628="","",N1628*1000/(AA1628*1000000))</f>
        <v>8.6666666666666661</v>
      </c>
      <c r="AD1628" s="11">
        <f>IF(AB1628="","",MAX(Z1628,W1628)/AB1628)</f>
        <v>1424.954128440367</v>
      </c>
      <c r="AE1628" s="8">
        <f ca="1">IF(N1628="","",IF(LOOKUP(YEAR(C1628),Teuerung!$A$4:$A$29,Teuerung!$D$4:$D$29)="",0,LOOKUP(YEAR(C1628),Teuerung!$A$4:$A$29,Teuerung!$D$4:$D$29)))</f>
        <v>0.29999999999999999</v>
      </c>
      <c r="AF1628" s="7">
        <f t="shared" ca="1" si="32"/>
        <v>419.36399999999998</v>
      </c>
      <c r="AG1628" s="2"/>
      <c r="AH1628" s="1"/>
      <c r="AI1628" s="1"/>
    </row>
    <row r="1629">
      <c r="A1629" s="2"/>
      <c r="B1629" s="2"/>
      <c r="C1629" s="3">
        <v>42195</v>
      </c>
      <c r="D1629" s="1"/>
      <c r="E1629" s="4" t="s">
        <v>51</v>
      </c>
      <c r="G1629" s="4" t="s">
        <v>51</v>
      </c>
      <c r="J1629" s="5">
        <v>0.159</v>
      </c>
      <c r="M1629" s="6">
        <v>3.27</v>
      </c>
      <c r="N1629" s="7">
        <v>532</v>
      </c>
      <c r="P1629" s="1">
        <v>1</v>
      </c>
      <c r="Q1629" s="2" t="s">
        <v>55</v>
      </c>
      <c r="R1629" s="4" t="s">
        <v>51</v>
      </c>
      <c r="T1629" s="7">
        <v>760</v>
      </c>
      <c r="U1629" s="8">
        <v>0.12</v>
      </c>
      <c r="W1629" s="7">
        <f>IF(R1629="","",(T1629*(1-U1629)*(1+AE1629))+V1629)</f>
        <v>869.43999999999994</v>
      </c>
      <c r="Z1629" s="9" t="str">
        <f>IF(S1629="","",(X1629*(1-Y1629)*(1+AE1629)))</f>
        <v/>
      </c>
      <c r="AA1629" s="64">
        <f>IF(Eingabe!G1629="x",libCalc!A1629,IF(Eingabe!H1629="x",libCalc!B1629,IF(Eingabe!I1629="x",libCalc!C1629,"")))</f>
        <v>0.019855650968850891</v>
      </c>
      <c r="AB1629" s="5">
        <f>IF(AA1629="","",AA1629*M1629)</f>
        <v>0.064927978668142414</v>
      </c>
      <c r="AC1629" s="10">
        <f>IF(AA1629="","",N1629*1000/(AA1629*1000000))</f>
        <v>26.79337992164497</v>
      </c>
      <c r="AD1629" s="11">
        <f>IF(AB1629="","",MAX(Z1629,W1629)/AB1629)</f>
        <v>13390.837322132742</v>
      </c>
      <c r="AE1629" s="8">
        <f ca="1">IF(N1629="","",IF(LOOKUP(YEAR(C1629),Teuerung!$A$4:$A$29,Teuerung!$D$4:$D$29)="",0,LOOKUP(YEAR(C1629),Teuerung!$A$4:$A$29,Teuerung!$D$4:$D$29)))</f>
        <v>0.29999999999999999</v>
      </c>
      <c r="AF1629" s="7">
        <f t="shared" ca="1" si="32"/>
        <v>869.43999999999994</v>
      </c>
      <c r="AG1629" s="2"/>
      <c r="AH1629" s="1"/>
      <c r="AI1629" s="1"/>
    </row>
    <row r="1630">
      <c r="A1630" s="2"/>
      <c r="B1630" s="2"/>
      <c r="C1630" s="3">
        <v>42195</v>
      </c>
      <c r="D1630" s="1"/>
      <c r="E1630" s="4" t="s">
        <v>51</v>
      </c>
      <c r="G1630" s="4" t="s">
        <v>51</v>
      </c>
      <c r="J1630" s="5">
        <v>0.159</v>
      </c>
      <c r="M1630" s="6">
        <v>2.77</v>
      </c>
      <c r="N1630" s="7">
        <v>230</v>
      </c>
      <c r="P1630" s="1">
        <v>2</v>
      </c>
      <c r="Q1630" s="2" t="s">
        <v>55</v>
      </c>
      <c r="R1630" s="4" t="s">
        <v>51</v>
      </c>
      <c r="T1630" s="7">
        <v>630</v>
      </c>
      <c r="U1630" s="8">
        <v>0.12</v>
      </c>
      <c r="W1630" s="7">
        <f>IF(R1630="","",(T1630*(1-U1630)*(1+AE1630))+V1630)</f>
        <v>720.72000000000003</v>
      </c>
      <c r="Z1630" s="9" t="str">
        <f>IF(S1630="","",(X1630*(1-Y1630)*(1+AE1630)))</f>
        <v/>
      </c>
      <c r="AA1630" s="64">
        <f>IF(Eingabe!G1630="x",libCalc!A1630,IF(Eingabe!H1630="x",libCalc!B1630,IF(Eingabe!I1630="x",libCalc!C1630,"")))</f>
        <v>0.019855650968850891</v>
      </c>
      <c r="AB1630" s="5">
        <f>IF(AA1630="","",AA1630*M1630)</f>
        <v>0.055000153183716968</v>
      </c>
      <c r="AC1630" s="10">
        <f>IF(AA1630="","",N1630*1000/(AA1630*1000000))</f>
        <v>11.583604101463051</v>
      </c>
      <c r="AD1630" s="11">
        <f>IF(AB1630="","",MAX(Z1630,W1630)/AB1630)</f>
        <v>13103.963503384792</v>
      </c>
      <c r="AE1630" s="8">
        <f ca="1">IF(N1630="","",IF(LOOKUP(YEAR(C1630),Teuerung!$A$4:$A$29,Teuerung!$D$4:$D$29)="",0,LOOKUP(YEAR(C1630),Teuerung!$A$4:$A$29,Teuerung!$D$4:$D$29)))</f>
        <v>0.29999999999999999</v>
      </c>
      <c r="AF1630" s="7">
        <f t="shared" ca="1" si="32"/>
        <v>1441.4400000000001</v>
      </c>
      <c r="AG1630" s="2"/>
      <c r="AH1630" s="1"/>
      <c r="AI1630" s="1"/>
    </row>
    <row r="1631">
      <c r="A1631" s="2"/>
      <c r="B1631" s="2"/>
      <c r="C1631" s="3">
        <v>42195</v>
      </c>
      <c r="D1631" s="1"/>
      <c r="E1631" s="4" t="s">
        <v>51</v>
      </c>
      <c r="H1631" s="4" t="s">
        <v>51</v>
      </c>
      <c r="K1631" s="6">
        <v>0.17999999999999999</v>
      </c>
      <c r="L1631" s="6">
        <v>0.17999999999999999</v>
      </c>
      <c r="M1631" s="6">
        <v>2.77</v>
      </c>
      <c r="N1631" s="7">
        <v>638</v>
      </c>
      <c r="P1631" s="1">
        <v>5</v>
      </c>
      <c r="Q1631" s="2" t="s">
        <v>55</v>
      </c>
      <c r="R1631" s="4" t="s">
        <v>51</v>
      </c>
      <c r="T1631" s="7">
        <v>720</v>
      </c>
      <c r="U1631" s="8">
        <v>0.12</v>
      </c>
      <c r="W1631" s="7">
        <f>IF(R1631="","",(T1631*(1-U1631)*(1+AE1631))+V1631)</f>
        <v>823.68000000000006</v>
      </c>
      <c r="Z1631" s="9" t="str">
        <f>IF(S1631="","",(X1631*(1-Y1631)*(1+AE1631)))</f>
        <v/>
      </c>
      <c r="AA1631" s="64">
        <f>IF(Eingabe!G1631="x",libCalc!A1631,IF(Eingabe!H1631="x",libCalc!B1631,IF(Eingabe!I1631="x",libCalc!C1631,"")))</f>
        <v>0.032399999999999998</v>
      </c>
      <c r="AB1631" s="5">
        <f>IF(AA1631="","",AA1631*M1631)</f>
        <v>0.089747999999999994</v>
      </c>
      <c r="AC1631" s="10">
        <f>IF(AA1631="","",N1631*1000/(AA1631*1000000))</f>
        <v>19.691358024691358</v>
      </c>
      <c r="AD1631" s="11">
        <f>IF(AB1631="","",MAX(Z1631,W1631)/AB1631)</f>
        <v>9177.6975531488188</v>
      </c>
      <c r="AE1631" s="8">
        <f ca="1">IF(N1631="","",IF(LOOKUP(YEAR(C1631),Teuerung!$A$4:$A$29,Teuerung!$D$4:$D$29)="",0,LOOKUP(YEAR(C1631),Teuerung!$A$4:$A$29,Teuerung!$D$4:$D$29)))</f>
        <v>0.29999999999999999</v>
      </c>
      <c r="AF1631" s="7">
        <f t="shared" ca="1" si="32"/>
        <v>4118.4000000000005</v>
      </c>
      <c r="AG1631" s="2"/>
      <c r="AH1631" s="1"/>
      <c r="AI1631" s="1"/>
    </row>
    <row r="1632">
      <c r="A1632" s="2"/>
      <c r="B1632" s="2"/>
      <c r="C1632" s="3">
        <v>42195</v>
      </c>
      <c r="D1632" s="1"/>
      <c r="E1632" s="4" t="s">
        <v>51</v>
      </c>
      <c r="H1632" s="4" t="s">
        <v>51</v>
      </c>
      <c r="K1632" s="6">
        <v>0.17999999999999999</v>
      </c>
      <c r="L1632" s="6">
        <v>0.17999999999999999</v>
      </c>
      <c r="M1632" s="6">
        <v>2.8220000000000001</v>
      </c>
      <c r="N1632" s="7">
        <v>104</v>
      </c>
      <c r="P1632" s="1">
        <v>3</v>
      </c>
      <c r="Q1632" s="2" t="s">
        <v>55</v>
      </c>
      <c r="R1632" s="4" t="s">
        <v>51</v>
      </c>
      <c r="T1632" s="7">
        <v>690</v>
      </c>
      <c r="U1632" s="8">
        <v>0.12</v>
      </c>
      <c r="W1632" s="7">
        <f>IF(R1632="","",(T1632*(1-U1632)*(1+AE1632))+V1632)</f>
        <v>789.36000000000013</v>
      </c>
      <c r="Z1632" s="9" t="str">
        <f>IF(S1632="","",(X1632*(1-Y1632)*(1+AE1632)))</f>
        <v/>
      </c>
      <c r="AA1632" s="64">
        <f>IF(Eingabe!G1632="x",libCalc!A1632,IF(Eingabe!H1632="x",libCalc!B1632,IF(Eingabe!I1632="x",libCalc!C1632,"")))</f>
        <v>0.032399999999999998</v>
      </c>
      <c r="AB1632" s="5">
        <f>IF(AA1632="","",AA1632*M1632)</f>
        <v>0.091432799999999995</v>
      </c>
      <c r="AC1632" s="10">
        <f>IF(AA1632="","",N1632*1000/(AA1632*1000000))</f>
        <v>3.2098765432098766</v>
      </c>
      <c r="AD1632" s="11">
        <f>IF(AB1632="","",MAX(Z1632,W1632)/AB1632)</f>
        <v>8633.2257133107614</v>
      </c>
      <c r="AE1632" s="8">
        <f ca="1">IF(N1632="","",IF(LOOKUP(YEAR(C1632),Teuerung!$A$4:$A$29,Teuerung!$D$4:$D$29)="",0,LOOKUP(YEAR(C1632),Teuerung!$A$4:$A$29,Teuerung!$D$4:$D$29)))</f>
        <v>0.29999999999999999</v>
      </c>
      <c r="AF1632" s="7">
        <f t="shared" ca="1" si="32"/>
        <v>2368.0800000000004</v>
      </c>
      <c r="AG1632" s="2"/>
      <c r="AH1632" s="1"/>
      <c r="AI1632" s="1"/>
    </row>
    <row r="1633">
      <c r="A1633" s="2"/>
      <c r="B1633" s="2"/>
      <c r="C1633" s="3">
        <v>42536</v>
      </c>
      <c r="D1633" s="1"/>
      <c r="E1633" s="4" t="s">
        <v>51</v>
      </c>
      <c r="G1633" s="4" t="s">
        <v>51</v>
      </c>
      <c r="J1633" s="5">
        <v>0.25</v>
      </c>
      <c r="M1633" s="6">
        <v>3.1600000000000001</v>
      </c>
      <c r="N1633" s="7">
        <v>1600</v>
      </c>
      <c r="P1633" s="1">
        <v>1</v>
      </c>
      <c r="Q1633" s="2" t="s">
        <v>60</v>
      </c>
      <c r="R1633" s="4" t="s">
        <v>51</v>
      </c>
      <c r="T1633" s="7">
        <v>376.30000000000001</v>
      </c>
      <c r="U1633" s="8">
        <v>0.23999999999999999</v>
      </c>
      <c r="V1633" s="6">
        <f>550/55</f>
        <v>10</v>
      </c>
      <c r="W1633" s="7">
        <f>IF(R1633="","",(T1633*(1-U1633)*(1+AE1633))+V1633)</f>
        <v>381.78440000000001</v>
      </c>
      <c r="Z1633" s="9" t="str">
        <f>IF(S1633="","",(X1633*(1-Y1633)*(1+AE1633)))</f>
        <v/>
      </c>
      <c r="AA1633" s="64">
        <f>IF(Eingabe!G1633="x",libCalc!A1633,IF(Eingabe!H1633="x",libCalc!B1633,IF(Eingabe!I1633="x",libCalc!C1633,"")))</f>
        <v>0.049087385212340517</v>
      </c>
      <c r="AB1633" s="5">
        <f>IF(AA1633="","",AA1633*M1633)</f>
        <v>0.15511613727099605</v>
      </c>
      <c r="AC1633" s="10">
        <f>IF(AA1633="","",N1633*1000/(AA1633*1000000))</f>
        <v>32.594932345220165</v>
      </c>
      <c r="AD1633" s="11">
        <f>IF(AB1633="","",MAX(Z1633,W1633)/AB1633)</f>
        <v>2461.2809905974036</v>
      </c>
      <c r="AE1633" s="8">
        <f ca="1">IF(N1633="","",IF(LOOKUP(YEAR(C1633),Teuerung!$A$4:$A$29,Teuerung!$D$4:$D$29)="",0,LOOKUP(YEAR(C1633),Teuerung!$A$4:$A$29,Teuerung!$D$4:$D$29)))</f>
        <v>0.29999999999999999</v>
      </c>
      <c r="AF1633" s="7">
        <f t="shared" ca="1" si="32"/>
        <v>381.78440000000001</v>
      </c>
      <c r="AG1633" s="2"/>
      <c r="AH1633" s="1"/>
      <c r="AI1633" s="1"/>
    </row>
    <row r="1634">
      <c r="A1634" s="2"/>
      <c r="B1634" s="2"/>
      <c r="C1634" s="3">
        <v>42536</v>
      </c>
      <c r="D1634" s="1"/>
      <c r="E1634" s="4" t="s">
        <v>51</v>
      </c>
      <c r="G1634" s="4" t="s">
        <v>51</v>
      </c>
      <c r="J1634" s="5">
        <v>0.25</v>
      </c>
      <c r="M1634" s="6">
        <v>3.1600000000000001</v>
      </c>
      <c r="N1634" s="7">
        <v>1390</v>
      </c>
      <c r="P1634" s="1">
        <v>11</v>
      </c>
      <c r="Q1634" s="2" t="s">
        <v>60</v>
      </c>
      <c r="R1634" s="4" t="s">
        <v>51</v>
      </c>
      <c r="T1634" s="7">
        <v>458.85000000000002</v>
      </c>
      <c r="U1634" s="8">
        <v>0.23999999999999999</v>
      </c>
      <c r="V1634" s="6">
        <v>10</v>
      </c>
      <c r="W1634" s="7">
        <f>IF(R1634="","",(T1634*(1-U1634)*(1+AE1634))+V1634)</f>
        <v>463.34379999999999</v>
      </c>
      <c r="Z1634" s="9" t="str">
        <f>IF(S1634="","",(X1634*(1-Y1634)*(1+AE1634)))</f>
        <v/>
      </c>
      <c r="AA1634" s="64">
        <f>IF(Eingabe!G1634="x",libCalc!A1634,IF(Eingabe!H1634="x",libCalc!B1634,IF(Eingabe!I1634="x",libCalc!C1634,"")))</f>
        <v>0.049087385212340517</v>
      </c>
      <c r="AB1634" s="5">
        <f>IF(AA1634="","",AA1634*M1634)</f>
        <v>0.15511613727099605</v>
      </c>
      <c r="AC1634" s="10">
        <f>IF(AA1634="","",N1634*1000/(AA1634*1000000))</f>
        <v>28.31684747491002</v>
      </c>
      <c r="AD1634" s="11">
        <f>IF(AB1634="","",MAX(Z1634,W1634)/AB1634)</f>
        <v>2987.0767036347352</v>
      </c>
      <c r="AE1634" s="8">
        <f ca="1">IF(N1634="","",IF(LOOKUP(YEAR(C1634),Teuerung!$A$4:$A$29,Teuerung!$D$4:$D$29)="",0,LOOKUP(YEAR(C1634),Teuerung!$A$4:$A$29,Teuerung!$D$4:$D$29)))</f>
        <v>0.29999999999999999</v>
      </c>
      <c r="AF1634" s="7">
        <f t="shared" ca="1" si="32"/>
        <v>5096.7817999999997</v>
      </c>
      <c r="AG1634" s="2"/>
      <c r="AH1634" s="1"/>
      <c r="AI1634" s="1"/>
    </row>
    <row r="1635">
      <c r="A1635" s="2"/>
      <c r="B1635" s="2"/>
      <c r="C1635" s="3">
        <v>42536</v>
      </c>
      <c r="D1635" s="1"/>
      <c r="E1635" s="4" t="s">
        <v>51</v>
      </c>
      <c r="H1635" s="4" t="s">
        <v>51</v>
      </c>
      <c r="K1635" s="6">
        <v>0.25</v>
      </c>
      <c r="L1635" s="6">
        <v>0.25</v>
      </c>
      <c r="M1635" s="6">
        <v>3.1600000000000001</v>
      </c>
      <c r="N1635" s="7">
        <v>1810</v>
      </c>
      <c r="P1635" s="1">
        <v>1</v>
      </c>
      <c r="Q1635" s="2" t="s">
        <v>60</v>
      </c>
      <c r="R1635" s="4" t="s">
        <v>51</v>
      </c>
      <c r="T1635" s="7">
        <v>359.80000000000001</v>
      </c>
      <c r="U1635" s="8">
        <v>0.23999999999999999</v>
      </c>
      <c r="V1635" s="6">
        <v>10</v>
      </c>
      <c r="W1635" s="7">
        <f>IF(R1635="","",(T1635*(1-U1635)*(1+AE1635))+V1635)</f>
        <v>365.48240000000004</v>
      </c>
      <c r="Z1635" s="9" t="str">
        <f>IF(S1635="","",(X1635*(1-Y1635)*(1+AE1635)))</f>
        <v/>
      </c>
      <c r="AA1635" s="64">
        <f>IF(Eingabe!G1635="x",libCalc!A1635,IF(Eingabe!H1635="x",libCalc!B1635,IF(Eingabe!I1635="x",libCalc!C1635,"")))</f>
        <v>0.0625</v>
      </c>
      <c r="AB1635" s="5">
        <f>IF(AA1635="","",AA1635*M1635)</f>
        <v>0.19750000000000001</v>
      </c>
      <c r="AC1635" s="10">
        <f>IF(AA1635="","",N1635*1000/(AA1635*1000000))</f>
        <v>28.960000000000001</v>
      </c>
      <c r="AD1635" s="11">
        <f>IF(AB1635="","",MAX(Z1635,W1635)/AB1635)</f>
        <v>1850.5437974683546</v>
      </c>
      <c r="AE1635" s="8">
        <f ca="1">IF(N1635="","",IF(LOOKUP(YEAR(C1635),Teuerung!$A$4:$A$29,Teuerung!$D$4:$D$29)="",0,LOOKUP(YEAR(C1635),Teuerung!$A$4:$A$29,Teuerung!$D$4:$D$29)))</f>
        <v>0.29999999999999999</v>
      </c>
      <c r="AF1635" s="7">
        <f t="shared" ca="1" si="32"/>
        <v>365.48240000000004</v>
      </c>
      <c r="AG1635" s="2"/>
      <c r="AH1635" s="1"/>
      <c r="AI1635" s="1"/>
    </row>
    <row r="1636">
      <c r="A1636" s="2"/>
      <c r="B1636" s="2"/>
      <c r="C1636" s="3">
        <v>42536</v>
      </c>
      <c r="D1636" s="1"/>
      <c r="E1636" s="4" t="s">
        <v>51</v>
      </c>
      <c r="H1636" s="4" t="s">
        <v>51</v>
      </c>
      <c r="K1636" s="6">
        <v>0.25</v>
      </c>
      <c r="L1636" s="6">
        <v>0.25</v>
      </c>
      <c r="M1636" s="6">
        <v>3.1600000000000001</v>
      </c>
      <c r="N1636" s="7">
        <v>3580</v>
      </c>
      <c r="P1636" s="1">
        <v>1</v>
      </c>
      <c r="Q1636" s="2" t="s">
        <v>60</v>
      </c>
      <c r="R1636" s="4" t="s">
        <v>51</v>
      </c>
      <c r="T1636" s="7">
        <v>831.5</v>
      </c>
      <c r="U1636" s="8">
        <v>0.23999999999999999</v>
      </c>
      <c r="V1636" s="6">
        <v>10</v>
      </c>
      <c r="W1636" s="7">
        <f>IF(R1636="","",(T1636*(1-U1636)*(1+AE1636))+V1636)</f>
        <v>831.52200000000005</v>
      </c>
      <c r="Z1636" s="9" t="str">
        <f>IF(S1636="","",(X1636*(1-Y1636)*(1+AE1636)))</f>
        <v/>
      </c>
      <c r="AA1636" s="64">
        <f>IF(Eingabe!G1636="x",libCalc!A1636,IF(Eingabe!H1636="x",libCalc!B1636,IF(Eingabe!I1636="x",libCalc!C1636,"")))</f>
        <v>0.0625</v>
      </c>
      <c r="AB1636" s="5">
        <f>IF(AA1636="","",AA1636*M1636)</f>
        <v>0.19750000000000001</v>
      </c>
      <c r="AC1636" s="10">
        <f>IF(AA1636="","",N1636*1000/(AA1636*1000000))</f>
        <v>57.280000000000001</v>
      </c>
      <c r="AD1636" s="11">
        <f>IF(AB1636="","",MAX(Z1636,W1636)/AB1636)</f>
        <v>4210.2379746835441</v>
      </c>
      <c r="AE1636" s="8">
        <f ca="1">IF(N1636="","",IF(LOOKUP(YEAR(C1636),Teuerung!$A$4:$A$29,Teuerung!$D$4:$D$29)="",0,LOOKUP(YEAR(C1636),Teuerung!$A$4:$A$29,Teuerung!$D$4:$D$29)))</f>
        <v>0.29999999999999999</v>
      </c>
      <c r="AF1636" s="7">
        <f t="shared" ca="1" si="32"/>
        <v>831.52200000000005</v>
      </c>
      <c r="AG1636" s="2"/>
      <c r="AH1636" s="1"/>
      <c r="AI1636" s="1"/>
    </row>
    <row r="1637">
      <c r="A1637" s="2"/>
      <c r="B1637" s="2"/>
      <c r="C1637" s="3">
        <v>42536</v>
      </c>
      <c r="D1637" s="1"/>
      <c r="E1637" s="4" t="s">
        <v>51</v>
      </c>
      <c r="H1637" s="4" t="s">
        <v>51</v>
      </c>
      <c r="K1637" s="6">
        <v>0.25</v>
      </c>
      <c r="L1637" s="6">
        <v>0.25</v>
      </c>
      <c r="M1637" s="6">
        <v>3.1600000000000001</v>
      </c>
      <c r="N1637" s="7">
        <v>2790</v>
      </c>
      <c r="P1637" s="1">
        <v>1</v>
      </c>
      <c r="Q1637" s="2" t="s">
        <v>60</v>
      </c>
      <c r="R1637" s="4" t="s">
        <v>51</v>
      </c>
      <c r="T1637" s="7">
        <v>552.54999999999995</v>
      </c>
      <c r="U1637" s="8">
        <v>0.23999999999999999</v>
      </c>
      <c r="V1637" s="6">
        <v>10</v>
      </c>
      <c r="W1637" s="7">
        <f>IF(R1637="","",(T1637*(1-U1637)*(1+AE1637))+V1637)</f>
        <v>555.9194</v>
      </c>
      <c r="Z1637" s="9" t="str">
        <f>IF(S1637="","",(X1637*(1-Y1637)*(1+AE1637)))</f>
        <v/>
      </c>
      <c r="AA1637" s="64">
        <f>IF(Eingabe!G1637="x",libCalc!A1637,IF(Eingabe!H1637="x",libCalc!B1637,IF(Eingabe!I1637="x",libCalc!C1637,"")))</f>
        <v>0.0625</v>
      </c>
      <c r="AB1637" s="5">
        <f>IF(AA1637="","",AA1637*M1637)</f>
        <v>0.19750000000000001</v>
      </c>
      <c r="AC1637" s="10">
        <f>IF(AA1637="","",N1637*1000/(AA1637*1000000))</f>
        <v>44.640000000000001</v>
      </c>
      <c r="AD1637" s="11">
        <f>IF(AB1637="","",MAX(Z1637,W1637)/AB1637)</f>
        <v>2814.7817721518986</v>
      </c>
      <c r="AE1637" s="8">
        <f ca="1">IF(N1637="","",IF(LOOKUP(YEAR(C1637),Teuerung!$A$4:$A$29,Teuerung!$D$4:$D$29)="",0,LOOKUP(YEAR(C1637),Teuerung!$A$4:$A$29,Teuerung!$D$4:$D$29)))</f>
        <v>0.29999999999999999</v>
      </c>
      <c r="AF1637" s="7">
        <f t="shared" ca="1" si="32"/>
        <v>555.9194</v>
      </c>
      <c r="AG1637" s="2"/>
      <c r="AH1637" s="1"/>
      <c r="AI1637" s="1"/>
    </row>
    <row r="1638">
      <c r="A1638" s="2"/>
      <c r="B1638" s="2"/>
      <c r="C1638" s="3">
        <v>42536</v>
      </c>
      <c r="D1638" s="1"/>
      <c r="E1638" s="4" t="s">
        <v>51</v>
      </c>
      <c r="G1638" s="4" t="s">
        <v>51</v>
      </c>
      <c r="J1638" s="5">
        <v>0.25</v>
      </c>
      <c r="M1638" s="6">
        <v>3.1099999999999999</v>
      </c>
      <c r="N1638" s="7">
        <v>750</v>
      </c>
      <c r="P1638" s="1">
        <v>11</v>
      </c>
      <c r="Q1638" s="2" t="s">
        <v>60</v>
      </c>
      <c r="R1638" s="4" t="s">
        <v>51</v>
      </c>
      <c r="T1638" s="7">
        <v>328.39999999999998</v>
      </c>
      <c r="U1638" s="8">
        <v>0.23999999999999999</v>
      </c>
      <c r="V1638" s="6">
        <v>10</v>
      </c>
      <c r="W1638" s="7">
        <f>IF(R1638="","",(T1638*(1-U1638)*(1+AE1638))+V1638)</f>
        <v>334.45919999999995</v>
      </c>
      <c r="Z1638" s="9" t="str">
        <f>IF(S1638="","",(X1638*(1-Y1638)*(1+AE1638)))</f>
        <v/>
      </c>
      <c r="AA1638" s="64">
        <f>IF(Eingabe!G1638="x",libCalc!A1638,IF(Eingabe!H1638="x",libCalc!B1638,IF(Eingabe!I1638="x",libCalc!C1638,"")))</f>
        <v>0.049087385212340517</v>
      </c>
      <c r="AB1638" s="5">
        <f>IF(AA1638="","",AA1638*M1638)</f>
        <v>0.15266176801037901</v>
      </c>
      <c r="AC1638" s="10">
        <f>IF(AA1638="","",N1638*1000/(AA1638*1000000))</f>
        <v>15.278874536821954</v>
      </c>
      <c r="AD1638" s="11">
        <f>IF(AB1638="","",MAX(Z1638,W1638)/AB1638)</f>
        <v>2190.8510844526645</v>
      </c>
      <c r="AE1638" s="8">
        <f ca="1">IF(N1638="","",IF(LOOKUP(YEAR(C1638),Teuerung!$A$4:$A$29,Teuerung!$D$4:$D$29)="",0,LOOKUP(YEAR(C1638),Teuerung!$A$4:$A$29,Teuerung!$D$4:$D$29)))</f>
        <v>0.29999999999999999</v>
      </c>
      <c r="AF1638" s="7">
        <f t="shared" ca="1" si="32"/>
        <v>3679.0511999999994</v>
      </c>
      <c r="AG1638" s="2"/>
      <c r="AH1638" s="1"/>
      <c r="AI1638" s="1"/>
    </row>
    <row r="1639">
      <c r="A1639" s="2"/>
      <c r="B1639" s="2"/>
      <c r="C1639" s="3">
        <v>42536</v>
      </c>
      <c r="D1639" s="1"/>
      <c r="E1639" s="4" t="s">
        <v>51</v>
      </c>
      <c r="H1639" s="4" t="s">
        <v>51</v>
      </c>
      <c r="K1639" s="6">
        <v>0.25</v>
      </c>
      <c r="L1639" s="6">
        <v>0.25</v>
      </c>
      <c r="M1639" s="6">
        <v>2.6099999999999999</v>
      </c>
      <c r="N1639" s="7">
        <v>1200</v>
      </c>
      <c r="P1639" s="1">
        <v>1</v>
      </c>
      <c r="Q1639" s="2" t="s">
        <v>60</v>
      </c>
      <c r="R1639" s="4" t="s">
        <v>51</v>
      </c>
      <c r="T1639" s="7">
        <v>333.85000000000002</v>
      </c>
      <c r="U1639" s="8">
        <v>0.23999999999999999</v>
      </c>
      <c r="V1639" s="6">
        <v>10</v>
      </c>
      <c r="W1639" s="7">
        <f>IF(R1639="","",(T1639*(1-U1639)*(1+AE1639))+V1639)</f>
        <v>339.84380000000004</v>
      </c>
      <c r="Z1639" s="9" t="str">
        <f>IF(S1639="","",(X1639*(1-Y1639)*(1+AE1639)))</f>
        <v/>
      </c>
      <c r="AA1639" s="64">
        <f>IF(Eingabe!G1639="x",libCalc!A1639,IF(Eingabe!H1639="x",libCalc!B1639,IF(Eingabe!I1639="x",libCalc!C1639,"")))</f>
        <v>0.0625</v>
      </c>
      <c r="AB1639" s="5">
        <f>IF(AA1639="","",AA1639*M1639)</f>
        <v>0.16312499999999999</v>
      </c>
      <c r="AC1639" s="10">
        <f>IF(AA1639="","",N1639*1000/(AA1639*1000000))</f>
        <v>19.199999999999999</v>
      </c>
      <c r="AD1639" s="11">
        <f>IF(AB1639="","",MAX(Z1639,W1639)/AB1639)</f>
        <v>2083.3336398467436</v>
      </c>
      <c r="AE1639" s="8">
        <f ca="1">IF(N1639="","",IF(LOOKUP(YEAR(C1639),Teuerung!$A$4:$A$29,Teuerung!$D$4:$D$29)="",0,LOOKUP(YEAR(C1639),Teuerung!$A$4:$A$29,Teuerung!$D$4:$D$29)))</f>
        <v>0.29999999999999999</v>
      </c>
      <c r="AF1639" s="7">
        <f t="shared" ca="1" si="32"/>
        <v>339.84380000000004</v>
      </c>
      <c r="AG1639" s="2"/>
      <c r="AH1639" s="1"/>
      <c r="AI1639" s="1"/>
    </row>
    <row r="1640">
      <c r="A1640" s="2"/>
      <c r="B1640" s="2"/>
      <c r="C1640" s="3">
        <v>42536</v>
      </c>
      <c r="D1640" s="1"/>
      <c r="E1640" s="4" t="s">
        <v>51</v>
      </c>
      <c r="G1640" s="4" t="s">
        <v>51</v>
      </c>
      <c r="J1640" s="5">
        <v>0.25</v>
      </c>
      <c r="M1640" s="6">
        <v>3.98</v>
      </c>
      <c r="N1640" s="7">
        <v>650</v>
      </c>
      <c r="P1640" s="1">
        <v>6</v>
      </c>
      <c r="Q1640" s="2" t="s">
        <v>60</v>
      </c>
      <c r="R1640" s="4" t="s">
        <v>51</v>
      </c>
      <c r="T1640" s="7">
        <v>364</v>
      </c>
      <c r="U1640" s="8">
        <v>0.23999999999999999</v>
      </c>
      <c r="V1640" s="6">
        <v>10</v>
      </c>
      <c r="W1640" s="7">
        <f>IF(R1640="","",(T1640*(1-U1640)*(1+AE1640))+V1640)</f>
        <v>369.63200000000001</v>
      </c>
      <c r="Z1640" s="9" t="str">
        <f>IF(S1640="","",(X1640*(1-Y1640)*(1+AE1640)))</f>
        <v/>
      </c>
      <c r="AA1640" s="64">
        <f>IF(Eingabe!G1640="x",libCalc!A1640,IF(Eingabe!H1640="x",libCalc!B1640,IF(Eingabe!I1640="x",libCalc!C1640,"")))</f>
        <v>0.049087385212340517</v>
      </c>
      <c r="AB1640" s="5">
        <f>IF(AA1640="","",AA1640*M1640)</f>
        <v>0.19536779314511526</v>
      </c>
      <c r="AC1640" s="10">
        <f>IF(AA1640="","",N1640*1000/(AA1640*1000000))</f>
        <v>13.241691265245693</v>
      </c>
      <c r="AD1640" s="11">
        <f>IF(AB1640="","",MAX(Z1640,W1640)/AB1640)</f>
        <v>1891.9802186916488</v>
      </c>
      <c r="AE1640" s="8">
        <f ca="1">IF(N1640="","",IF(LOOKUP(YEAR(C1640),Teuerung!$A$4:$A$29,Teuerung!$D$4:$D$29)="",0,LOOKUP(YEAR(C1640),Teuerung!$A$4:$A$29,Teuerung!$D$4:$D$29)))</f>
        <v>0.29999999999999999</v>
      </c>
      <c r="AF1640" s="7">
        <f t="shared" ca="1" si="32"/>
        <v>2217.7919999999999</v>
      </c>
      <c r="AG1640" s="2"/>
      <c r="AH1640" s="1"/>
      <c r="AI1640" s="1"/>
    </row>
    <row r="1641">
      <c r="A1641" s="2"/>
      <c r="B1641" s="2"/>
      <c r="C1641" s="3">
        <v>42536</v>
      </c>
      <c r="D1641" s="1"/>
      <c r="E1641" s="4" t="s">
        <v>51</v>
      </c>
      <c r="H1641" s="4" t="s">
        <v>51</v>
      </c>
      <c r="K1641" s="6">
        <v>0.25</v>
      </c>
      <c r="L1641" s="6">
        <v>0.25</v>
      </c>
      <c r="M1641" s="6">
        <v>3.98</v>
      </c>
      <c r="N1641" s="7">
        <v>1100</v>
      </c>
      <c r="P1641" s="1">
        <v>4</v>
      </c>
      <c r="Q1641" s="2" t="s">
        <v>60</v>
      </c>
      <c r="R1641" s="4" t="s">
        <v>51</v>
      </c>
      <c r="T1641" s="7">
        <v>400.19999999999999</v>
      </c>
      <c r="U1641" s="8">
        <v>0.23999999999999999</v>
      </c>
      <c r="V1641" s="6">
        <v>10</v>
      </c>
      <c r="W1641" s="7">
        <f>IF(R1641="","",(T1641*(1-U1641)*(1+AE1641))+V1641)</f>
        <v>405.39760000000001</v>
      </c>
      <c r="Z1641" s="9" t="str">
        <f>IF(S1641="","",(X1641*(1-Y1641)*(1+AE1641)))</f>
        <v/>
      </c>
      <c r="AA1641" s="64">
        <f>IF(Eingabe!G1641="x",libCalc!A1641,IF(Eingabe!H1641="x",libCalc!B1641,IF(Eingabe!I1641="x",libCalc!C1641,"")))</f>
        <v>0.0625</v>
      </c>
      <c r="AB1641" s="5">
        <f>IF(AA1641="","",AA1641*M1641)</f>
        <v>0.24875</v>
      </c>
      <c r="AC1641" s="10">
        <f>IF(AA1641="","",N1641*1000/(AA1641*1000000))</f>
        <v>17.600000000000001</v>
      </c>
      <c r="AD1641" s="11">
        <f>IF(AB1641="","",MAX(Z1641,W1641)/AB1641)</f>
        <v>1629.7390954773871</v>
      </c>
      <c r="AE1641" s="8">
        <f ca="1">IF(N1641="","",IF(LOOKUP(YEAR(C1641),Teuerung!$A$4:$A$29,Teuerung!$D$4:$D$29)="",0,LOOKUP(YEAR(C1641),Teuerung!$A$4:$A$29,Teuerung!$D$4:$D$29)))</f>
        <v>0.29999999999999999</v>
      </c>
      <c r="AF1641" s="7">
        <f t="shared" ca="1" si="32"/>
        <v>1621.5904</v>
      </c>
      <c r="AG1641" s="2"/>
      <c r="AH1641" s="1"/>
      <c r="AI1641" s="1"/>
    </row>
    <row r="1642">
      <c r="A1642" s="2"/>
      <c r="B1642" s="2"/>
      <c r="C1642" s="3">
        <v>42536</v>
      </c>
      <c r="D1642" s="1"/>
      <c r="E1642" s="4" t="s">
        <v>51</v>
      </c>
      <c r="H1642" s="4" t="s">
        <v>51</v>
      </c>
      <c r="K1642" s="6">
        <v>0.25</v>
      </c>
      <c r="L1642" s="6">
        <v>0.25</v>
      </c>
      <c r="M1642" s="6">
        <v>4.1799999999999997</v>
      </c>
      <c r="N1642" s="7">
        <v>700</v>
      </c>
      <c r="P1642" s="1">
        <v>2</v>
      </c>
      <c r="Q1642" s="2" t="s">
        <v>60</v>
      </c>
      <c r="R1642" s="4" t="s">
        <v>51</v>
      </c>
      <c r="T1642" s="7">
        <v>409.94999999999999</v>
      </c>
      <c r="U1642" s="8">
        <v>0.23999999999999999</v>
      </c>
      <c r="V1642" s="6">
        <v>10</v>
      </c>
      <c r="W1642" s="7">
        <f>IF(R1642="","",(T1642*(1-U1642)*(1+AE1642))+V1642)</f>
        <v>415.03060000000005</v>
      </c>
      <c r="Z1642" s="9" t="str">
        <f>IF(S1642="","",(X1642*(1-Y1642)*(1+AE1642)))</f>
        <v/>
      </c>
      <c r="AA1642" s="64">
        <f>IF(Eingabe!G1642="x",libCalc!A1642,IF(Eingabe!H1642="x",libCalc!B1642,IF(Eingabe!I1642="x",libCalc!C1642,"")))</f>
        <v>0.0625</v>
      </c>
      <c r="AB1642" s="5">
        <f>IF(AA1642="","",AA1642*M1642)</f>
        <v>0.26124999999999998</v>
      </c>
      <c r="AC1642" s="10">
        <f>IF(AA1642="","",N1642*1000/(AA1642*1000000))</f>
        <v>11.199999999999999</v>
      </c>
      <c r="AD1642" s="11">
        <f>IF(AB1642="","",MAX(Z1642,W1642)/AB1642)</f>
        <v>1588.6338755980864</v>
      </c>
      <c r="AE1642" s="8">
        <f ca="1">IF(N1642="","",IF(LOOKUP(YEAR(C1642),Teuerung!$A$4:$A$29,Teuerung!$D$4:$D$29)="",0,LOOKUP(YEAR(C1642),Teuerung!$A$4:$A$29,Teuerung!$D$4:$D$29)))</f>
        <v>0.29999999999999999</v>
      </c>
      <c r="AF1642" s="7">
        <f t="shared" ca="1" si="32"/>
        <v>830.0612000000001</v>
      </c>
      <c r="AG1642" s="2"/>
      <c r="AH1642" s="1"/>
      <c r="AI1642" s="1"/>
    </row>
    <row r="1643">
      <c r="A1643" s="2"/>
      <c r="B1643" s="2"/>
      <c r="C1643" s="3">
        <v>42536</v>
      </c>
      <c r="D1643" s="1"/>
      <c r="E1643" s="4" t="s">
        <v>51</v>
      </c>
      <c r="H1643" s="4" t="s">
        <v>51</v>
      </c>
      <c r="K1643" s="6">
        <v>0.25</v>
      </c>
      <c r="L1643" s="6">
        <v>0.25</v>
      </c>
      <c r="M1643" s="6">
        <v>3.04</v>
      </c>
      <c r="N1643" s="7">
        <v>1050</v>
      </c>
      <c r="P1643" s="1">
        <v>16</v>
      </c>
      <c r="Q1643" s="2" t="s">
        <v>60</v>
      </c>
      <c r="R1643" s="4" t="s">
        <v>51</v>
      </c>
      <c r="T1643" s="7">
        <v>354.10000000000002</v>
      </c>
      <c r="U1643" s="8">
        <v>0.23999999999999999</v>
      </c>
      <c r="V1643" s="6">
        <v>10</v>
      </c>
      <c r="W1643" s="7">
        <f>IF(R1643="","",(T1643*(1-U1643)*(1+AE1643))+V1643)</f>
        <v>359.85080000000005</v>
      </c>
      <c r="Z1643" s="9" t="str">
        <f>IF(S1643="","",(X1643*(1-Y1643)*(1+AE1643)))</f>
        <v/>
      </c>
      <c r="AA1643" s="64">
        <f>IF(Eingabe!G1643="x",libCalc!A1643,IF(Eingabe!H1643="x",libCalc!B1643,IF(Eingabe!I1643="x",libCalc!C1643,"")))</f>
        <v>0.0625</v>
      </c>
      <c r="AB1643" s="5">
        <f>IF(AA1643="","",AA1643*M1643)</f>
        <v>0.19</v>
      </c>
      <c r="AC1643" s="10">
        <f>IF(AA1643="","",N1643*1000/(AA1643*1000000))</f>
        <v>16.800000000000001</v>
      </c>
      <c r="AD1643" s="11">
        <f>IF(AB1643="","",MAX(Z1643,W1643)/AB1643)</f>
        <v>1893.9515789473687</v>
      </c>
      <c r="AE1643" s="8">
        <f ca="1">IF(N1643="","",IF(LOOKUP(YEAR(C1643),Teuerung!$A$4:$A$29,Teuerung!$D$4:$D$29)="",0,LOOKUP(YEAR(C1643),Teuerung!$A$4:$A$29,Teuerung!$D$4:$D$29)))</f>
        <v>0.29999999999999999</v>
      </c>
      <c r="AF1643" s="7">
        <f t="shared" ca="1" si="32"/>
        <v>5757.6128000000008</v>
      </c>
      <c r="AG1643" s="2"/>
      <c r="AH1643" s="1"/>
      <c r="AI1643" s="1"/>
    </row>
    <row r="1644">
      <c r="A1644" s="2"/>
      <c r="B1644" s="2"/>
      <c r="C1644" s="3">
        <v>42611</v>
      </c>
      <c r="D1644" s="1"/>
      <c r="F1644" s="4" t="s">
        <v>51</v>
      </c>
      <c r="G1644" s="4" t="s">
        <v>51</v>
      </c>
      <c r="J1644" s="5">
        <v>0.159</v>
      </c>
      <c r="M1644" s="6">
        <v>2.6600000000000001</v>
      </c>
      <c r="N1644" s="7">
        <v>440</v>
      </c>
      <c r="P1644" s="1">
        <v>10</v>
      </c>
      <c r="Q1644" s="2" t="s">
        <v>52</v>
      </c>
      <c r="R1644" s="4" t="s">
        <v>51</v>
      </c>
      <c r="T1644" s="7">
        <v>715</v>
      </c>
      <c r="U1644" s="8">
        <v>0.27000000000000002</v>
      </c>
      <c r="W1644" s="7">
        <f>IF(R1644="","",(T1644*(1-U1644)*(1+AE1644))+V1644)</f>
        <v>678.53499999999997</v>
      </c>
      <c r="Z1644" s="9" t="str">
        <f>IF(S1644="","",(X1644*(1-Y1644)*(1+AE1644)))</f>
        <v/>
      </c>
      <c r="AA1644" s="64">
        <f>IF(Eingabe!G1644="x",libCalc!A1644,IF(Eingabe!H1644="x",libCalc!B1644,IF(Eingabe!I1644="x",libCalc!C1644,"")))</f>
        <v>0.019855650968850891</v>
      </c>
      <c r="AB1644" s="5">
        <f>IF(AA1644="","",AA1644*M1644)</f>
        <v>0.052816031577143374</v>
      </c>
      <c r="AC1644" s="10">
        <f>IF(AA1644="","",N1644*1000/(AA1644*1000000))</f>
        <v>22.159938281059748</v>
      </c>
      <c r="AD1644" s="11">
        <f>IF(AB1644="","",MAX(Z1644,W1644)/AB1644)</f>
        <v>12847.140910405738</v>
      </c>
      <c r="AE1644" s="8">
        <f ca="1">IF(N1644="","",IF(LOOKUP(YEAR(C1644),Teuerung!$A$4:$A$29,Teuerung!$D$4:$D$29)="",0,LOOKUP(YEAR(C1644),Teuerung!$A$4:$A$29,Teuerung!$D$4:$D$29)))</f>
        <v>0.29999999999999999</v>
      </c>
      <c r="AF1644" s="7">
        <f t="shared" ca="1" si="32"/>
        <v>6785.3499999999995</v>
      </c>
      <c r="AG1644" s="2"/>
      <c r="AH1644" s="1"/>
      <c r="AI1644" s="1"/>
    </row>
    <row r="1645">
      <c r="A1645" s="2"/>
      <c r="B1645" s="2"/>
      <c r="C1645" s="3">
        <v>42611</v>
      </c>
      <c r="D1645" s="1"/>
      <c r="F1645" s="4" t="s">
        <v>51</v>
      </c>
      <c r="G1645" s="4" t="s">
        <v>51</v>
      </c>
      <c r="J1645" s="5">
        <v>0.159</v>
      </c>
      <c r="M1645" s="6">
        <v>2.6600000000000001</v>
      </c>
      <c r="N1645" s="7">
        <v>300</v>
      </c>
      <c r="P1645" s="1">
        <v>9</v>
      </c>
      <c r="Q1645" s="2" t="s">
        <v>52</v>
      </c>
      <c r="R1645" s="4" t="s">
        <v>51</v>
      </c>
      <c r="T1645" s="7">
        <v>715</v>
      </c>
      <c r="U1645" s="8">
        <v>0.27000000000000002</v>
      </c>
      <c r="W1645" s="7">
        <f>IF(R1645="","",(T1645*(1-U1645)*(1+AE1645))+V1645)</f>
        <v>678.53499999999997</v>
      </c>
      <c r="Z1645" s="9" t="str">
        <f>IF(S1645="","",(X1645*(1-Y1645)*(1+AE1645)))</f>
        <v/>
      </c>
      <c r="AA1645" s="64">
        <f>IF(Eingabe!G1645="x",libCalc!A1645,IF(Eingabe!H1645="x",libCalc!B1645,IF(Eingabe!I1645="x",libCalc!C1645,"")))</f>
        <v>0.019855650968850891</v>
      </c>
      <c r="AB1645" s="5">
        <f>IF(AA1645="","",AA1645*M1645)</f>
        <v>0.052816031577143374</v>
      </c>
      <c r="AC1645" s="10">
        <f>IF(AA1645="","",N1645*1000/(AA1645*1000000))</f>
        <v>15.109048827995284</v>
      </c>
      <c r="AD1645" s="11">
        <f>IF(AB1645="","",MAX(Z1645,W1645)/AB1645)</f>
        <v>12847.140910405738</v>
      </c>
      <c r="AE1645" s="8">
        <f ca="1">IF(N1645="","",IF(LOOKUP(YEAR(C1645),Teuerung!$A$4:$A$29,Teuerung!$D$4:$D$29)="",0,LOOKUP(YEAR(C1645),Teuerung!$A$4:$A$29,Teuerung!$D$4:$D$29)))</f>
        <v>0.29999999999999999</v>
      </c>
      <c r="AF1645" s="7">
        <f t="shared" ca="1" si="32"/>
        <v>6106.8149999999996</v>
      </c>
      <c r="AG1645" s="2"/>
      <c r="AH1645" s="1"/>
      <c r="AI1645" s="1"/>
    </row>
    <row r="1646">
      <c r="A1646" s="2"/>
      <c r="B1646" s="2"/>
      <c r="C1646" s="3">
        <v>42611</v>
      </c>
      <c r="D1646" s="1"/>
      <c r="F1646" s="4" t="s">
        <v>51</v>
      </c>
      <c r="G1646" s="4" t="s">
        <v>51</v>
      </c>
      <c r="J1646" s="5">
        <v>0.159</v>
      </c>
      <c r="M1646" s="6">
        <v>2.7400000000000002</v>
      </c>
      <c r="N1646" s="7">
        <v>440</v>
      </c>
      <c r="P1646" s="1">
        <v>10</v>
      </c>
      <c r="Q1646" s="2" t="s">
        <v>52</v>
      </c>
      <c r="R1646" s="4" t="s">
        <v>51</v>
      </c>
      <c r="T1646" s="7">
        <v>748</v>
      </c>
      <c r="U1646" s="8">
        <v>0.27000000000000002</v>
      </c>
      <c r="W1646" s="7">
        <f>IF(R1646="","",(T1646*(1-U1646)*(1+AE1646))+V1646)</f>
        <v>709.85199999999998</v>
      </c>
      <c r="Z1646" s="9" t="str">
        <f>IF(S1646="","",(X1646*(1-Y1646)*(1+AE1646)))</f>
        <v/>
      </c>
      <c r="AA1646" s="64">
        <f>IF(Eingabe!G1646="x",libCalc!A1646,IF(Eingabe!H1646="x",libCalc!B1646,IF(Eingabe!I1646="x",libCalc!C1646,"")))</f>
        <v>0.019855650968850891</v>
      </c>
      <c r="AB1646" s="5">
        <f>IF(AA1646="","",AA1646*M1646)</f>
        <v>0.054404483654651448</v>
      </c>
      <c r="AC1646" s="10">
        <f>IF(AA1646="","",N1646*1000/(AA1646*1000000))</f>
        <v>22.159938281059748</v>
      </c>
      <c r="AD1646" s="11">
        <f>IF(AB1646="","",MAX(Z1646,W1646)/AB1646)</f>
        <v>13047.674609063391</v>
      </c>
      <c r="AE1646" s="8">
        <f ca="1">IF(N1646="","",IF(LOOKUP(YEAR(C1646),Teuerung!$A$4:$A$29,Teuerung!$D$4:$D$29)="",0,LOOKUP(YEAR(C1646),Teuerung!$A$4:$A$29,Teuerung!$D$4:$D$29)))</f>
        <v>0.29999999999999999</v>
      </c>
      <c r="AF1646" s="7">
        <f t="shared" ca="1" si="32"/>
        <v>7098.5199999999995</v>
      </c>
      <c r="AG1646" s="2"/>
      <c r="AH1646" s="1"/>
      <c r="AI1646" s="1"/>
    </row>
    <row r="1647">
      <c r="A1647" s="2"/>
      <c r="B1647" s="2"/>
      <c r="C1647" s="3">
        <v>42611</v>
      </c>
      <c r="D1647" s="1"/>
      <c r="F1647" s="4" t="s">
        <v>51</v>
      </c>
      <c r="G1647" s="4" t="s">
        <v>51</v>
      </c>
      <c r="J1647" s="5">
        <v>0.159</v>
      </c>
      <c r="M1647" s="6">
        <v>2.7400000000000002</v>
      </c>
      <c r="N1647" s="7">
        <v>160</v>
      </c>
      <c r="P1647" s="1">
        <v>9</v>
      </c>
      <c r="Q1647" s="2" t="s">
        <v>52</v>
      </c>
      <c r="R1647" s="4" t="s">
        <v>51</v>
      </c>
      <c r="T1647" s="7">
        <v>727</v>
      </c>
      <c r="U1647" s="8">
        <v>0.27000000000000002</v>
      </c>
      <c r="W1647" s="7">
        <f>IF(R1647="","",(T1647*(1-U1647)*(1+AE1647))+V1647)</f>
        <v>689.92300000000012</v>
      </c>
      <c r="Z1647" s="9" t="str">
        <f>IF(S1647="","",(X1647*(1-Y1647)*(1+AE1647)))</f>
        <v/>
      </c>
      <c r="AA1647" s="64">
        <f>IF(Eingabe!G1647="x",libCalc!A1647,IF(Eingabe!H1647="x",libCalc!B1647,IF(Eingabe!I1647="x",libCalc!C1647,"")))</f>
        <v>0.019855650968850891</v>
      </c>
      <c r="AB1647" s="5">
        <f>IF(AA1647="","",AA1647*M1647)</f>
        <v>0.054404483654651448</v>
      </c>
      <c r="AC1647" s="10">
        <f>IF(AA1647="","",N1647*1000/(AA1647*1000000))</f>
        <v>8.0581593749308187</v>
      </c>
      <c r="AD1647" s="11">
        <f>IF(AB1647="","",MAX(Z1647,W1647)/AB1647)</f>
        <v>12681.362888755464</v>
      </c>
      <c r="AE1647" s="8">
        <f ca="1">IF(N1647="","",IF(LOOKUP(YEAR(C1647),Teuerung!$A$4:$A$29,Teuerung!$D$4:$D$29)="",0,LOOKUP(YEAR(C1647),Teuerung!$A$4:$A$29,Teuerung!$D$4:$D$29)))</f>
        <v>0.29999999999999999</v>
      </c>
      <c r="AF1647" s="7">
        <f t="shared" ca="1" si="32"/>
        <v>6209.3070000000007</v>
      </c>
      <c r="AG1647" s="2"/>
      <c r="AH1647" s="1"/>
      <c r="AI1647" s="1"/>
    </row>
    <row r="1648">
      <c r="A1648" s="2"/>
      <c r="B1648" s="2"/>
      <c r="C1648" s="3">
        <v>42611</v>
      </c>
      <c r="D1648" s="1"/>
      <c r="F1648" s="4" t="s">
        <v>51</v>
      </c>
      <c r="G1648" s="4" t="s">
        <v>51</v>
      </c>
      <c r="J1648" s="5">
        <v>0.159</v>
      </c>
      <c r="M1648" s="6">
        <v>2.7400000000000002</v>
      </c>
      <c r="N1648" s="7">
        <v>300</v>
      </c>
      <c r="P1648" s="1">
        <v>10</v>
      </c>
      <c r="Q1648" s="2" t="s">
        <v>52</v>
      </c>
      <c r="R1648" s="4" t="s">
        <v>51</v>
      </c>
      <c r="T1648" s="7">
        <v>727</v>
      </c>
      <c r="U1648" s="8">
        <v>0.27000000000000002</v>
      </c>
      <c r="W1648" s="7">
        <f>IF(R1648="","",(T1648*(1-U1648)*(1+AE1648))+V1648)</f>
        <v>689.92300000000012</v>
      </c>
      <c r="Z1648" s="9" t="str">
        <f>IF(S1648="","",(X1648*(1-Y1648)*(1+AE1648)))</f>
        <v/>
      </c>
      <c r="AA1648" s="64">
        <f>IF(Eingabe!G1648="x",libCalc!A1648,IF(Eingabe!H1648="x",libCalc!B1648,IF(Eingabe!I1648="x",libCalc!C1648,"")))</f>
        <v>0.019855650968850891</v>
      </c>
      <c r="AB1648" s="5">
        <f>IF(AA1648="","",AA1648*M1648)</f>
        <v>0.054404483654651448</v>
      </c>
      <c r="AC1648" s="10">
        <f>IF(AA1648="","",N1648*1000/(AA1648*1000000))</f>
        <v>15.109048827995284</v>
      </c>
      <c r="AD1648" s="11">
        <f>IF(AB1648="","",MAX(Z1648,W1648)/AB1648)</f>
        <v>12681.362888755464</v>
      </c>
      <c r="AE1648" s="8">
        <f ca="1">IF(N1648="","",IF(LOOKUP(YEAR(C1648),Teuerung!$A$4:$A$29,Teuerung!$D$4:$D$29)="",0,LOOKUP(YEAR(C1648),Teuerung!$A$4:$A$29,Teuerung!$D$4:$D$29)))</f>
        <v>0.29999999999999999</v>
      </c>
      <c r="AF1648" s="7">
        <f t="shared" ca="1" si="32"/>
        <v>6899.2300000000014</v>
      </c>
      <c r="AG1648" s="2"/>
      <c r="AH1648" s="1"/>
      <c r="AI1648" s="1"/>
    </row>
    <row r="1649">
      <c r="A1649" s="2"/>
      <c r="B1649" s="2"/>
      <c r="C1649" s="3">
        <v>42611</v>
      </c>
      <c r="D1649" s="1"/>
      <c r="F1649" s="4" t="s">
        <v>51</v>
      </c>
      <c r="G1649" s="4" t="s">
        <v>51</v>
      </c>
      <c r="J1649" s="5">
        <v>0.159</v>
      </c>
      <c r="M1649" s="6">
        <v>2.7400000000000002</v>
      </c>
      <c r="N1649" s="7">
        <v>160</v>
      </c>
      <c r="P1649" s="1">
        <v>9</v>
      </c>
      <c r="Q1649" s="2" t="s">
        <v>52</v>
      </c>
      <c r="R1649" s="4" t="s">
        <v>51</v>
      </c>
      <c r="T1649" s="7">
        <v>727</v>
      </c>
      <c r="U1649" s="8">
        <v>0.27000000000000002</v>
      </c>
      <c r="W1649" s="7">
        <f>IF(R1649="","",(T1649*(1-U1649)*(1+AE1649))+V1649)</f>
        <v>689.92300000000012</v>
      </c>
      <c r="Z1649" s="9" t="str">
        <f>IF(S1649="","",(X1649*(1-Y1649)*(1+AE1649)))</f>
        <v/>
      </c>
      <c r="AA1649" s="64">
        <f>IF(Eingabe!G1649="x",libCalc!A1649,IF(Eingabe!H1649="x",libCalc!B1649,IF(Eingabe!I1649="x",libCalc!C1649,"")))</f>
        <v>0.019855650968850891</v>
      </c>
      <c r="AB1649" s="5">
        <f>IF(AA1649="","",AA1649*M1649)</f>
        <v>0.054404483654651448</v>
      </c>
      <c r="AC1649" s="10">
        <f>IF(AA1649="","",N1649*1000/(AA1649*1000000))</f>
        <v>8.0581593749308187</v>
      </c>
      <c r="AD1649" s="11">
        <f>IF(AB1649="","",MAX(Z1649,W1649)/AB1649)</f>
        <v>12681.362888755464</v>
      </c>
      <c r="AE1649" s="8">
        <f ca="1">IF(N1649="","",IF(LOOKUP(YEAR(C1649),Teuerung!$A$4:$A$29,Teuerung!$D$4:$D$29)="",0,LOOKUP(YEAR(C1649),Teuerung!$A$4:$A$29,Teuerung!$D$4:$D$29)))</f>
        <v>0.29999999999999999</v>
      </c>
      <c r="AF1649" s="7">
        <f t="shared" ca="1" si="32"/>
        <v>6209.3070000000007</v>
      </c>
      <c r="AG1649" s="2"/>
      <c r="AH1649" s="1"/>
      <c r="AI1649" s="1"/>
    </row>
    <row r="1650">
      <c r="A1650" s="2"/>
      <c r="B1650" s="2"/>
      <c r="C1650" s="3">
        <v>42611</v>
      </c>
      <c r="D1650" s="1"/>
      <c r="F1650" s="4" t="s">
        <v>51</v>
      </c>
      <c r="G1650" s="4" t="s">
        <v>51</v>
      </c>
      <c r="J1650" s="5">
        <v>0.159</v>
      </c>
      <c r="M1650" s="6">
        <v>2.7400000000000002</v>
      </c>
      <c r="N1650" s="7">
        <v>160</v>
      </c>
      <c r="P1650" s="1">
        <v>10</v>
      </c>
      <c r="Q1650" s="2" t="s">
        <v>52</v>
      </c>
      <c r="R1650" s="4" t="s">
        <v>51</v>
      </c>
      <c r="T1650" s="7">
        <v>727</v>
      </c>
      <c r="U1650" s="8">
        <v>0.27000000000000002</v>
      </c>
      <c r="W1650" s="7">
        <f>IF(R1650="","",(T1650*(1-U1650)*(1+AE1650))+V1650)</f>
        <v>689.92300000000012</v>
      </c>
      <c r="Z1650" s="9" t="str">
        <f>IF(S1650="","",(X1650*(1-Y1650)*(1+AE1650)))</f>
        <v/>
      </c>
      <c r="AA1650" s="64">
        <f>IF(Eingabe!G1650="x",libCalc!A1650,IF(Eingabe!H1650="x",libCalc!B1650,IF(Eingabe!I1650="x",libCalc!C1650,"")))</f>
        <v>0.019855650968850891</v>
      </c>
      <c r="AB1650" s="5">
        <f>IF(AA1650="","",AA1650*M1650)</f>
        <v>0.054404483654651448</v>
      </c>
      <c r="AC1650" s="10">
        <f>IF(AA1650="","",N1650*1000/(AA1650*1000000))</f>
        <v>8.0581593749308187</v>
      </c>
      <c r="AD1650" s="11">
        <f>IF(AB1650="","",MAX(Z1650,W1650)/AB1650)</f>
        <v>12681.362888755464</v>
      </c>
      <c r="AE1650" s="8">
        <f ca="1">IF(N1650="","",IF(LOOKUP(YEAR(C1650),Teuerung!$A$4:$A$29,Teuerung!$D$4:$D$29)="",0,LOOKUP(YEAR(C1650),Teuerung!$A$4:$A$29,Teuerung!$D$4:$D$29)))</f>
        <v>0.29999999999999999</v>
      </c>
      <c r="AF1650" s="7">
        <f t="shared" ca="1" si="32"/>
        <v>6899.2300000000014</v>
      </c>
      <c r="AG1650" s="2"/>
      <c r="AH1650" s="1"/>
      <c r="AI1650" s="1"/>
    </row>
    <row r="1651">
      <c r="A1651" s="2"/>
      <c r="B1651" s="2"/>
      <c r="C1651" s="3">
        <v>42611</v>
      </c>
      <c r="D1651" s="1"/>
      <c r="F1651" s="4" t="s">
        <v>51</v>
      </c>
      <c r="G1651" s="4" t="s">
        <v>51</v>
      </c>
      <c r="J1651" s="5">
        <v>0.159</v>
      </c>
      <c r="M1651" s="6">
        <v>2.7400000000000002</v>
      </c>
      <c r="N1651" s="7">
        <v>160</v>
      </c>
      <c r="P1651" s="1">
        <v>10</v>
      </c>
      <c r="Q1651" s="2" t="s">
        <v>52</v>
      </c>
      <c r="R1651" s="4" t="s">
        <v>51</v>
      </c>
      <c r="T1651" s="7">
        <v>727</v>
      </c>
      <c r="U1651" s="8">
        <v>0.27000000000000002</v>
      </c>
      <c r="W1651" s="7">
        <f>IF(R1651="","",(T1651*(1-U1651)*(1+AE1651))+V1651)</f>
        <v>689.92300000000012</v>
      </c>
      <c r="Z1651" s="9" t="str">
        <f>IF(S1651="","",(X1651*(1-Y1651)*(1+AE1651)))</f>
        <v/>
      </c>
      <c r="AA1651" s="64">
        <f>IF(Eingabe!G1651="x",libCalc!A1651,IF(Eingabe!H1651="x",libCalc!B1651,IF(Eingabe!I1651="x",libCalc!C1651,"")))</f>
        <v>0.019855650968850891</v>
      </c>
      <c r="AB1651" s="5">
        <f>IF(AA1651="","",AA1651*M1651)</f>
        <v>0.054404483654651448</v>
      </c>
      <c r="AC1651" s="10">
        <f>IF(AA1651="","",N1651*1000/(AA1651*1000000))</f>
        <v>8.0581593749308187</v>
      </c>
      <c r="AD1651" s="11">
        <f>IF(AB1651="","",MAX(Z1651,W1651)/AB1651)</f>
        <v>12681.362888755464</v>
      </c>
      <c r="AE1651" s="8">
        <f ca="1">IF(N1651="","",IF(LOOKUP(YEAR(C1651),Teuerung!$A$4:$A$29,Teuerung!$D$4:$D$29)="",0,LOOKUP(YEAR(C1651),Teuerung!$A$4:$A$29,Teuerung!$D$4:$D$29)))</f>
        <v>0.29999999999999999</v>
      </c>
      <c r="AF1651" s="7">
        <f t="shared" ca="1" si="32"/>
        <v>6899.2300000000014</v>
      </c>
      <c r="AG1651" s="2"/>
      <c r="AH1651" s="1"/>
      <c r="AI1651" s="1"/>
    </row>
    <row r="1652">
      <c r="A1652" s="2"/>
      <c r="B1652" s="2"/>
      <c r="C1652" s="3">
        <v>42611</v>
      </c>
      <c r="D1652" s="1"/>
      <c r="F1652" s="4" t="s">
        <v>51</v>
      </c>
      <c r="G1652" s="4" t="s">
        <v>51</v>
      </c>
      <c r="J1652" s="5">
        <v>0.159</v>
      </c>
      <c r="M1652" s="6">
        <v>2.7400000000000002</v>
      </c>
      <c r="N1652" s="7">
        <v>160</v>
      </c>
      <c r="P1652" s="1">
        <v>10</v>
      </c>
      <c r="Q1652" s="2" t="s">
        <v>52</v>
      </c>
      <c r="R1652" s="4" t="s">
        <v>51</v>
      </c>
      <c r="T1652" s="7">
        <v>727</v>
      </c>
      <c r="U1652" s="8">
        <v>0.27000000000000002</v>
      </c>
      <c r="W1652" s="7">
        <f>IF(R1652="","",(T1652*(1-U1652)*(1+AE1652))+V1652)</f>
        <v>689.92300000000012</v>
      </c>
      <c r="Z1652" s="9" t="str">
        <f>IF(S1652="","",(X1652*(1-Y1652)*(1+AE1652)))</f>
        <v/>
      </c>
      <c r="AA1652" s="64">
        <f>IF(Eingabe!G1652="x",libCalc!A1652,IF(Eingabe!H1652="x",libCalc!B1652,IF(Eingabe!I1652="x",libCalc!C1652,"")))</f>
        <v>0.019855650968850891</v>
      </c>
      <c r="AB1652" s="5">
        <f>IF(AA1652="","",AA1652*M1652)</f>
        <v>0.054404483654651448</v>
      </c>
      <c r="AC1652" s="10">
        <f>IF(AA1652="","",N1652*1000/(AA1652*1000000))</f>
        <v>8.0581593749308187</v>
      </c>
      <c r="AD1652" s="11">
        <f>IF(AB1652="","",MAX(Z1652,W1652)/AB1652)</f>
        <v>12681.362888755464</v>
      </c>
      <c r="AE1652" s="8">
        <f ca="1">IF(N1652="","",IF(LOOKUP(YEAR(C1652),Teuerung!$A$4:$A$29,Teuerung!$D$4:$D$29)="",0,LOOKUP(YEAR(C1652),Teuerung!$A$4:$A$29,Teuerung!$D$4:$D$29)))</f>
        <v>0.29999999999999999</v>
      </c>
      <c r="AF1652" s="7">
        <f t="shared" ca="1" si="32"/>
        <v>6899.2300000000014</v>
      </c>
      <c r="AG1652" s="2"/>
      <c r="AH1652" s="1"/>
      <c r="AI1652" s="1"/>
    </row>
    <row r="1653">
      <c r="A1653" s="2"/>
      <c r="B1653" s="2"/>
      <c r="C1653" s="3">
        <v>42590</v>
      </c>
      <c r="D1653" s="1"/>
      <c r="E1653" s="4" t="s">
        <v>51</v>
      </c>
      <c r="I1653" s="4" t="s">
        <v>51</v>
      </c>
      <c r="K1653" s="6">
        <v>0.23999999999999999</v>
      </c>
      <c r="L1653" s="6">
        <v>0.5</v>
      </c>
      <c r="M1653" s="6">
        <v>2.9399999999999999</v>
      </c>
      <c r="N1653" s="7">
        <v>2350</v>
      </c>
      <c r="P1653" s="1">
        <v>3</v>
      </c>
      <c r="Q1653" s="2" t="s">
        <v>54</v>
      </c>
      <c r="R1653" s="4" t="s">
        <v>51</v>
      </c>
      <c r="T1653" s="7">
        <v>886</v>
      </c>
      <c r="U1653" s="8">
        <v>0.29999999999999999</v>
      </c>
      <c r="V1653" s="6">
        <f>6305/100</f>
        <v>63.049999999999997</v>
      </c>
      <c r="W1653" s="7">
        <f>IF(R1653="","",(T1653*(1-U1653)*(1+AE1653))+V1653)</f>
        <v>869.30999999999995</v>
      </c>
      <c r="Z1653" s="9" t="str">
        <f>IF(S1653="","",(X1653*(1-Y1653)*(1+AE1653)))</f>
        <v/>
      </c>
      <c r="AA1653" s="64">
        <f>IF(Eingabe!G1653="x",libCalc!A1653,IF(Eingabe!H1653="x",libCalc!B1653,IF(Eingabe!I1653="x",libCalc!C1653,"")))</f>
        <v>0.12</v>
      </c>
      <c r="AB1653" s="5">
        <f>IF(AA1653="","",AA1653*M1653)</f>
        <v>0.3528</v>
      </c>
      <c r="AC1653" s="10">
        <f>IF(AA1653="","",N1653*1000/(AA1653*1000000))</f>
        <v>19.583333333333332</v>
      </c>
      <c r="AD1653" s="11">
        <f>IF(AB1653="","",MAX(Z1653,W1653)/AB1653)</f>
        <v>2464.0306122448978</v>
      </c>
      <c r="AE1653" s="8">
        <f ca="1">IF(N1653="","",IF(LOOKUP(YEAR(C1653),Teuerung!$A$4:$A$29,Teuerung!$D$4:$D$29)="",0,LOOKUP(YEAR(C1653),Teuerung!$A$4:$A$29,Teuerung!$D$4:$D$29)))</f>
        <v>0.29999999999999999</v>
      </c>
      <c r="AF1653" s="7">
        <f t="shared" ca="1" si="32"/>
        <v>2607.9299999999998</v>
      </c>
      <c r="AG1653" s="2"/>
      <c r="AH1653" s="1"/>
      <c r="AI1653" s="1"/>
    </row>
    <row r="1654">
      <c r="A1654" s="2"/>
      <c r="B1654" s="2"/>
      <c r="C1654" s="3">
        <v>42590</v>
      </c>
      <c r="D1654" s="1"/>
      <c r="E1654" s="4" t="s">
        <v>51</v>
      </c>
      <c r="I1654" s="4" t="s">
        <v>51</v>
      </c>
      <c r="K1654" s="6">
        <v>0.23999999999999999</v>
      </c>
      <c r="L1654" s="6">
        <v>0.5</v>
      </c>
      <c r="M1654" s="6">
        <v>3.1549999999999998</v>
      </c>
      <c r="N1654" s="7">
        <v>2350</v>
      </c>
      <c r="P1654" s="1">
        <v>2</v>
      </c>
      <c r="Q1654" s="2" t="s">
        <v>54</v>
      </c>
      <c r="R1654" s="4" t="s">
        <v>51</v>
      </c>
      <c r="T1654" s="7">
        <v>912</v>
      </c>
      <c r="U1654" s="8">
        <v>0.29999999999999999</v>
      </c>
      <c r="V1654" s="6">
        <v>63.049999999999997</v>
      </c>
      <c r="W1654" s="7">
        <f>IF(R1654="","",(T1654*(1-U1654)*(1+AE1654))+V1654)</f>
        <v>892.96999999999991</v>
      </c>
      <c r="Z1654" s="9" t="str">
        <f>IF(S1654="","",(X1654*(1-Y1654)*(1+AE1654)))</f>
        <v/>
      </c>
      <c r="AA1654" s="64">
        <f>IF(Eingabe!G1654="x",libCalc!A1654,IF(Eingabe!H1654="x",libCalc!B1654,IF(Eingabe!I1654="x",libCalc!C1654,"")))</f>
        <v>0.12</v>
      </c>
      <c r="AB1654" s="5">
        <f>IF(AA1654="","",AA1654*M1654)</f>
        <v>0.37859999999999994</v>
      </c>
      <c r="AC1654" s="10">
        <f>IF(AA1654="","",N1654*1000/(AA1654*1000000))</f>
        <v>19.583333333333332</v>
      </c>
      <c r="AD1654" s="11">
        <f>IF(AB1654="","",MAX(Z1654,W1654)/AB1654)</f>
        <v>2358.6106708927628</v>
      </c>
      <c r="AE1654" s="8">
        <f ca="1">IF(N1654="","",IF(LOOKUP(YEAR(C1654),Teuerung!$A$4:$A$29,Teuerung!$D$4:$D$29)="",0,LOOKUP(YEAR(C1654),Teuerung!$A$4:$A$29,Teuerung!$D$4:$D$29)))</f>
        <v>0.29999999999999999</v>
      </c>
      <c r="AF1654" s="7">
        <f t="shared" ca="1" si="32"/>
        <v>1785.9399999999998</v>
      </c>
      <c r="AG1654" s="2"/>
      <c r="AH1654" s="1"/>
      <c r="AI1654" s="1"/>
    </row>
    <row r="1655">
      <c r="A1655" s="2"/>
      <c r="B1655" s="2"/>
      <c r="C1655" s="3">
        <v>42590</v>
      </c>
      <c r="D1655" s="1"/>
      <c r="E1655" s="4" t="s">
        <v>51</v>
      </c>
      <c r="I1655" s="4" t="s">
        <v>51</v>
      </c>
      <c r="K1655" s="6">
        <v>0.23999999999999999</v>
      </c>
      <c r="L1655" s="6">
        <v>0.5</v>
      </c>
      <c r="M1655" s="6">
        <v>2.9399999999999999</v>
      </c>
      <c r="N1655" s="7">
        <v>2100</v>
      </c>
      <c r="P1655" s="1">
        <v>2</v>
      </c>
      <c r="Q1655" s="2" t="s">
        <v>54</v>
      </c>
      <c r="R1655" s="4" t="s">
        <v>51</v>
      </c>
      <c r="T1655" s="7">
        <v>886</v>
      </c>
      <c r="U1655" s="8">
        <v>0.29999999999999999</v>
      </c>
      <c r="V1655" s="6">
        <v>63.049999999999997</v>
      </c>
      <c r="W1655" s="7">
        <f>IF(R1655="","",(T1655*(1-U1655)*(1+AE1655))+V1655)</f>
        <v>869.30999999999995</v>
      </c>
      <c r="Z1655" s="9" t="str">
        <f>IF(S1655="","",(X1655*(1-Y1655)*(1+AE1655)))</f>
        <v/>
      </c>
      <c r="AA1655" s="64">
        <f>IF(Eingabe!G1655="x",libCalc!A1655,IF(Eingabe!H1655="x",libCalc!B1655,IF(Eingabe!I1655="x",libCalc!C1655,"")))</f>
        <v>0.12</v>
      </c>
      <c r="AB1655" s="5">
        <f>IF(AA1655="","",AA1655*M1655)</f>
        <v>0.3528</v>
      </c>
      <c r="AC1655" s="10">
        <f>IF(AA1655="","",N1655*1000/(AA1655*1000000))</f>
        <v>17.5</v>
      </c>
      <c r="AD1655" s="11">
        <f>IF(AB1655="","",MAX(Z1655,W1655)/AB1655)</f>
        <v>2464.0306122448978</v>
      </c>
      <c r="AE1655" s="8">
        <f ca="1">IF(N1655="","",IF(LOOKUP(YEAR(C1655),Teuerung!$A$4:$A$29,Teuerung!$D$4:$D$29)="",0,LOOKUP(YEAR(C1655),Teuerung!$A$4:$A$29,Teuerung!$D$4:$D$29)))</f>
        <v>0.29999999999999999</v>
      </c>
      <c r="AF1655" s="7">
        <f t="shared" ca="1" si="32"/>
        <v>1738.6199999999999</v>
      </c>
      <c r="AG1655" s="2"/>
      <c r="AH1655" s="1"/>
      <c r="AI1655" s="1"/>
    </row>
    <row r="1656">
      <c r="A1656" s="2"/>
      <c r="B1656" s="2"/>
      <c r="C1656" s="3">
        <v>42590</v>
      </c>
      <c r="D1656" s="1"/>
      <c r="E1656" s="4" t="s">
        <v>51</v>
      </c>
      <c r="I1656" s="4" t="s">
        <v>51</v>
      </c>
      <c r="K1656" s="6">
        <v>0.23999999999999999</v>
      </c>
      <c r="L1656" s="6">
        <v>0.5</v>
      </c>
      <c r="M1656" s="6">
        <v>2.915</v>
      </c>
      <c r="N1656" s="7">
        <v>1750</v>
      </c>
      <c r="P1656" s="1">
        <v>6</v>
      </c>
      <c r="Q1656" s="2" t="s">
        <v>54</v>
      </c>
      <c r="R1656" s="4" t="s">
        <v>51</v>
      </c>
      <c r="T1656" s="7">
        <v>762</v>
      </c>
      <c r="U1656" s="8">
        <v>0.29999999999999999</v>
      </c>
      <c r="V1656" s="6">
        <v>63.049999999999997</v>
      </c>
      <c r="W1656" s="7">
        <f>IF(R1656="","",(T1656*(1-U1656)*(1+AE1656))+V1656)</f>
        <v>756.46999999999991</v>
      </c>
      <c r="Z1656" s="9" t="str">
        <f>IF(S1656="","",(X1656*(1-Y1656)*(1+AE1656)))</f>
        <v/>
      </c>
      <c r="AA1656" s="64">
        <f>IF(Eingabe!G1656="x",libCalc!A1656,IF(Eingabe!H1656="x",libCalc!B1656,IF(Eingabe!I1656="x",libCalc!C1656,"")))</f>
        <v>0.12</v>
      </c>
      <c r="AB1656" s="5">
        <f>IF(AA1656="","",AA1656*M1656)</f>
        <v>0.3498</v>
      </c>
      <c r="AC1656" s="10">
        <f>IF(AA1656="","",N1656*1000/(AA1656*1000000))</f>
        <v>14.583333333333334</v>
      </c>
      <c r="AD1656" s="11">
        <f>IF(AB1656="","",MAX(Z1656,W1656)/AB1656)</f>
        <v>2162.5786163522012</v>
      </c>
      <c r="AE1656" s="8">
        <f ca="1">IF(N1656="","",IF(LOOKUP(YEAR(C1656),Teuerung!$A$4:$A$29,Teuerung!$D$4:$D$29)="",0,LOOKUP(YEAR(C1656),Teuerung!$A$4:$A$29,Teuerung!$D$4:$D$29)))</f>
        <v>0.29999999999999999</v>
      </c>
      <c r="AF1656" s="7">
        <f t="shared" ca="1" si="32"/>
        <v>4538.8199999999997</v>
      </c>
      <c r="AG1656" s="2"/>
      <c r="AH1656" s="1"/>
      <c r="AI1656" s="1"/>
    </row>
    <row r="1657">
      <c r="A1657" s="2"/>
      <c r="B1657" s="2"/>
      <c r="C1657" s="3">
        <v>42590</v>
      </c>
      <c r="D1657" s="1"/>
      <c r="E1657" s="4" t="s">
        <v>51</v>
      </c>
      <c r="I1657" s="4" t="s">
        <v>51</v>
      </c>
      <c r="K1657" s="6">
        <v>0.23999999999999999</v>
      </c>
      <c r="L1657" s="6">
        <v>0.5</v>
      </c>
      <c r="M1657" s="6">
        <v>2.9300000000000002</v>
      </c>
      <c r="N1657" s="7">
        <v>1900</v>
      </c>
      <c r="P1657" s="1">
        <v>1</v>
      </c>
      <c r="Q1657" s="2" t="s">
        <v>54</v>
      </c>
      <c r="R1657" s="4" t="s">
        <v>51</v>
      </c>
      <c r="T1657" s="7">
        <v>885</v>
      </c>
      <c r="U1657" s="8">
        <v>0.29999999999999999</v>
      </c>
      <c r="V1657" s="6">
        <v>63.049999999999997</v>
      </c>
      <c r="W1657" s="7">
        <f>IF(R1657="","",(T1657*(1-U1657)*(1+AE1657))+V1657)</f>
        <v>868.39999999999998</v>
      </c>
      <c r="Z1657" s="9" t="str">
        <f>IF(S1657="","",(X1657*(1-Y1657)*(1+AE1657)))</f>
        <v/>
      </c>
      <c r="AA1657" s="64">
        <f>IF(Eingabe!G1657="x",libCalc!A1657,IF(Eingabe!H1657="x",libCalc!B1657,IF(Eingabe!I1657="x",libCalc!C1657,"")))</f>
        <v>0.12</v>
      </c>
      <c r="AB1657" s="5">
        <f>IF(AA1657="","",AA1657*M1657)</f>
        <v>0.35160000000000002</v>
      </c>
      <c r="AC1657" s="10">
        <f>IF(AA1657="","",N1657*1000/(AA1657*1000000))</f>
        <v>15.833333333333334</v>
      </c>
      <c r="AD1657" s="11">
        <f>IF(AB1657="","",MAX(Z1657,W1657)/AB1657)</f>
        <v>2469.8521046643909</v>
      </c>
      <c r="AE1657" s="8">
        <f ca="1">IF(N1657="","",IF(LOOKUP(YEAR(C1657),Teuerung!$A$4:$A$29,Teuerung!$D$4:$D$29)="",0,LOOKUP(YEAR(C1657),Teuerung!$A$4:$A$29,Teuerung!$D$4:$D$29)))</f>
        <v>0.29999999999999999</v>
      </c>
      <c r="AF1657" s="7">
        <f t="shared" ca="1" si="32"/>
        <v>868.39999999999998</v>
      </c>
      <c r="AG1657" s="2"/>
      <c r="AH1657" s="1"/>
      <c r="AI1657" s="1"/>
    </row>
    <row r="1658">
      <c r="A1658" s="2"/>
      <c r="B1658" s="2"/>
      <c r="C1658" s="3">
        <v>42590</v>
      </c>
      <c r="D1658" s="1"/>
      <c r="E1658" s="4" t="s">
        <v>51</v>
      </c>
      <c r="I1658" s="4" t="s">
        <v>51</v>
      </c>
      <c r="K1658" s="6">
        <v>0.23999999999999999</v>
      </c>
      <c r="L1658" s="6">
        <v>0.5</v>
      </c>
      <c r="M1658" s="6">
        <v>2.915</v>
      </c>
      <c r="N1658" s="7">
        <v>1550</v>
      </c>
      <c r="P1658" s="1">
        <v>1</v>
      </c>
      <c r="Q1658" s="2" t="s">
        <v>54</v>
      </c>
      <c r="R1658" s="4" t="s">
        <v>51</v>
      </c>
      <c r="T1658" s="7">
        <v>762</v>
      </c>
      <c r="U1658" s="8">
        <v>0.29999999999999999</v>
      </c>
      <c r="V1658" s="6">
        <v>63.049999999999997</v>
      </c>
      <c r="W1658" s="7">
        <f>IF(R1658="","",(T1658*(1-U1658)*(1+AE1658))+V1658)</f>
        <v>756.46999999999991</v>
      </c>
      <c r="Z1658" s="9" t="str">
        <f>IF(S1658="","",(X1658*(1-Y1658)*(1+AE1658)))</f>
        <v/>
      </c>
      <c r="AA1658" s="64">
        <f>IF(Eingabe!G1658="x",libCalc!A1658,IF(Eingabe!H1658="x",libCalc!B1658,IF(Eingabe!I1658="x",libCalc!C1658,"")))</f>
        <v>0.12</v>
      </c>
      <c r="AB1658" s="5">
        <f>IF(AA1658="","",AA1658*M1658)</f>
        <v>0.3498</v>
      </c>
      <c r="AC1658" s="10">
        <f>IF(AA1658="","",N1658*1000/(AA1658*1000000))</f>
        <v>12.916666666666666</v>
      </c>
      <c r="AD1658" s="11">
        <f>IF(AB1658="","",MAX(Z1658,W1658)/AB1658)</f>
        <v>2162.5786163522012</v>
      </c>
      <c r="AE1658" s="8">
        <f ca="1">IF(N1658="","",IF(LOOKUP(YEAR(C1658),Teuerung!$A$4:$A$29,Teuerung!$D$4:$D$29)="",0,LOOKUP(YEAR(C1658),Teuerung!$A$4:$A$29,Teuerung!$D$4:$D$29)))</f>
        <v>0.29999999999999999</v>
      </c>
      <c r="AF1658" s="7">
        <f t="shared" ca="1" si="32"/>
        <v>756.46999999999991</v>
      </c>
      <c r="AG1658" s="2"/>
      <c r="AH1658" s="1"/>
      <c r="AI1658" s="1"/>
    </row>
    <row r="1659">
      <c r="A1659" s="2"/>
      <c r="B1659" s="2"/>
      <c r="C1659" s="3">
        <v>42590</v>
      </c>
      <c r="D1659" s="1"/>
      <c r="E1659" s="4" t="s">
        <v>51</v>
      </c>
      <c r="H1659" s="4" t="s">
        <v>51</v>
      </c>
      <c r="K1659" s="6">
        <v>0.25</v>
      </c>
      <c r="L1659" s="6">
        <v>0.5</v>
      </c>
      <c r="M1659" s="6">
        <v>5.7999999999999998</v>
      </c>
      <c r="N1659" s="7">
        <v>3450</v>
      </c>
      <c r="P1659" s="1">
        <v>9</v>
      </c>
      <c r="Q1659" s="2" t="s">
        <v>54</v>
      </c>
      <c r="R1659" s="4" t="s">
        <v>51</v>
      </c>
      <c r="T1659" s="7">
        <v>1563</v>
      </c>
      <c r="U1659" s="8">
        <v>0.29999999999999999</v>
      </c>
      <c r="V1659" s="6">
        <v>63.049999999999997</v>
      </c>
      <c r="W1659" s="7">
        <f>IF(R1659="","",(T1659*(1-U1659)*(1+AE1659))+V1659)</f>
        <v>1485.3799999999999</v>
      </c>
      <c r="Z1659" s="9" t="str">
        <f>IF(S1659="","",(X1659*(1-Y1659)*(1+AE1659)))</f>
        <v/>
      </c>
      <c r="AA1659" s="64">
        <f>IF(Eingabe!G1659="x",libCalc!A1659,IF(Eingabe!H1659="x",libCalc!B1659,IF(Eingabe!I1659="x",libCalc!C1659,"")))</f>
        <v>0.125</v>
      </c>
      <c r="AB1659" s="5">
        <f>IF(AA1659="","",AA1659*M1659)</f>
        <v>0.72499999999999998</v>
      </c>
      <c r="AC1659" s="10">
        <f>IF(AA1659="","",N1659*1000/(AA1659*1000000))</f>
        <v>27.600000000000001</v>
      </c>
      <c r="AD1659" s="11">
        <f>IF(AB1659="","",MAX(Z1659,W1659)/AB1659)</f>
        <v>2048.7999999999997</v>
      </c>
      <c r="AE1659" s="8">
        <f ca="1">IF(N1659="","",IF(LOOKUP(YEAR(C1659),Teuerung!$A$4:$A$29,Teuerung!$D$4:$D$29)="",0,LOOKUP(YEAR(C1659),Teuerung!$A$4:$A$29,Teuerung!$D$4:$D$29)))</f>
        <v>0.29999999999999999</v>
      </c>
      <c r="AF1659" s="7">
        <f t="shared" ca="1" si="32"/>
        <v>13368.419999999998</v>
      </c>
      <c r="AG1659" s="2"/>
      <c r="AH1659" s="1"/>
      <c r="AI1659" s="1"/>
    </row>
    <row r="1660">
      <c r="A1660" s="2"/>
      <c r="B1660" s="2"/>
      <c r="C1660" s="3">
        <v>42590</v>
      </c>
      <c r="D1660" s="1"/>
      <c r="E1660" s="4" t="s">
        <v>51</v>
      </c>
      <c r="H1660" s="4" t="s">
        <v>51</v>
      </c>
      <c r="K1660" s="6">
        <v>0.25</v>
      </c>
      <c r="L1660" s="6">
        <v>0.5</v>
      </c>
      <c r="M1660" s="6">
        <v>5.7999999999999998</v>
      </c>
      <c r="N1660" s="7">
        <v>3450</v>
      </c>
      <c r="P1660" s="1">
        <v>17</v>
      </c>
      <c r="Q1660" s="2" t="s">
        <v>54</v>
      </c>
      <c r="R1660" s="4" t="s">
        <v>51</v>
      </c>
      <c r="T1660" s="7">
        <v>1430</v>
      </c>
      <c r="U1660" s="8">
        <v>0.29999999999999999</v>
      </c>
      <c r="V1660" s="6">
        <v>63.049999999999997</v>
      </c>
      <c r="W1660" s="7">
        <f>IF(R1660="","",(T1660*(1-U1660)*(1+AE1660))+V1660)</f>
        <v>1364.3499999999999</v>
      </c>
      <c r="Z1660" s="9" t="str">
        <f>IF(S1660="","",(X1660*(1-Y1660)*(1+AE1660)))</f>
        <v/>
      </c>
      <c r="AA1660" s="64">
        <f>IF(Eingabe!G1660="x",libCalc!A1660,IF(Eingabe!H1660="x",libCalc!B1660,IF(Eingabe!I1660="x",libCalc!C1660,"")))</f>
        <v>0.125</v>
      </c>
      <c r="AB1660" s="5">
        <f>IF(AA1660="","",AA1660*M1660)</f>
        <v>0.72499999999999998</v>
      </c>
      <c r="AC1660" s="10">
        <f>IF(AA1660="","",N1660*1000/(AA1660*1000000))</f>
        <v>27.600000000000001</v>
      </c>
      <c r="AD1660" s="11">
        <f>IF(AB1660="","",MAX(Z1660,W1660)/AB1660)</f>
        <v>1881.8620689655172</v>
      </c>
      <c r="AE1660" s="8">
        <f ca="1">IF(N1660="","",IF(LOOKUP(YEAR(C1660),Teuerung!$A$4:$A$29,Teuerung!$D$4:$D$29)="",0,LOOKUP(YEAR(C1660),Teuerung!$A$4:$A$29,Teuerung!$D$4:$D$29)))</f>
        <v>0.29999999999999999</v>
      </c>
      <c r="AF1660" s="7">
        <f t="shared" ca="1" si="32"/>
        <v>23193.949999999997</v>
      </c>
      <c r="AG1660" s="2"/>
      <c r="AH1660" s="1"/>
      <c r="AI1660" s="1"/>
    </row>
    <row r="1661">
      <c r="A1661" s="2"/>
      <c r="B1661" s="2"/>
      <c r="C1661" s="3">
        <v>42590</v>
      </c>
      <c r="D1661" s="1"/>
      <c r="E1661" s="4" t="s">
        <v>51</v>
      </c>
      <c r="H1661" s="4" t="s">
        <v>51</v>
      </c>
      <c r="K1661" s="6">
        <v>0.25</v>
      </c>
      <c r="L1661" s="6">
        <v>0.5</v>
      </c>
      <c r="M1661" s="6">
        <v>5.7999999999999998</v>
      </c>
      <c r="N1661" s="7">
        <v>2350</v>
      </c>
      <c r="P1661" s="1">
        <v>21</v>
      </c>
      <c r="Q1661" s="2" t="s">
        <v>54</v>
      </c>
      <c r="R1661" s="4" t="s">
        <v>51</v>
      </c>
      <c r="T1661" s="7">
        <v>1329</v>
      </c>
      <c r="U1661" s="8">
        <v>0.29999999999999999</v>
      </c>
      <c r="V1661" s="6">
        <v>63.049999999999997</v>
      </c>
      <c r="W1661" s="7">
        <f>IF(R1661="","",(T1661*(1-U1661)*(1+AE1661))+V1661)</f>
        <v>1272.4399999999998</v>
      </c>
      <c r="Z1661" s="9" t="str">
        <f>IF(S1661="","",(X1661*(1-Y1661)*(1+AE1661)))</f>
        <v/>
      </c>
      <c r="AA1661" s="64">
        <f>IF(Eingabe!G1661="x",libCalc!A1661,IF(Eingabe!H1661="x",libCalc!B1661,IF(Eingabe!I1661="x",libCalc!C1661,"")))</f>
        <v>0.125</v>
      </c>
      <c r="AB1661" s="5">
        <f>IF(AA1661="","",AA1661*M1661)</f>
        <v>0.72499999999999998</v>
      </c>
      <c r="AC1661" s="10">
        <f>IF(AA1661="","",N1661*1000/(AA1661*1000000))</f>
        <v>18.800000000000001</v>
      </c>
      <c r="AD1661" s="11">
        <f>IF(AB1661="","",MAX(Z1661,W1661)/AB1661)</f>
        <v>1755.0896551724136</v>
      </c>
      <c r="AE1661" s="8">
        <f ca="1">IF(N1661="","",IF(LOOKUP(YEAR(C1661),Teuerung!$A$4:$A$29,Teuerung!$D$4:$D$29)="",0,LOOKUP(YEAR(C1661),Teuerung!$A$4:$A$29,Teuerung!$D$4:$D$29)))</f>
        <v>0.29999999999999999</v>
      </c>
      <c r="AF1661" s="7">
        <f t="shared" ca="1" si="32"/>
        <v>26721.239999999998</v>
      </c>
      <c r="AG1661" s="2"/>
      <c r="AH1661" s="1"/>
      <c r="AI1661" s="1"/>
    </row>
    <row r="1662">
      <c r="A1662" s="2"/>
      <c r="B1662" s="2"/>
      <c r="C1662" s="3">
        <v>42590</v>
      </c>
      <c r="D1662" s="1"/>
      <c r="E1662" s="4" t="s">
        <v>51</v>
      </c>
      <c r="H1662" s="4" t="s">
        <v>51</v>
      </c>
      <c r="K1662" s="6">
        <v>0.25</v>
      </c>
      <c r="L1662" s="6">
        <v>0.5</v>
      </c>
      <c r="M1662" s="6">
        <v>5.7999999999999998</v>
      </c>
      <c r="N1662" s="7">
        <v>3389</v>
      </c>
      <c r="P1662" s="1">
        <v>1</v>
      </c>
      <c r="Q1662" s="2" t="s">
        <v>54</v>
      </c>
      <c r="R1662" s="4" t="s">
        <v>51</v>
      </c>
      <c r="T1662" s="7">
        <v>1557</v>
      </c>
      <c r="U1662" s="8">
        <v>0.29999999999999999</v>
      </c>
      <c r="V1662" s="6">
        <v>63.049999999999997</v>
      </c>
      <c r="W1662" s="7">
        <f>IF(R1662="","",(T1662*(1-U1662)*(1+AE1662))+V1662)</f>
        <v>1479.9199999999998</v>
      </c>
      <c r="Z1662" s="9" t="str">
        <f>IF(S1662="","",(X1662*(1-Y1662)*(1+AE1662)))</f>
        <v/>
      </c>
      <c r="AA1662" s="64">
        <f>IF(Eingabe!G1662="x",libCalc!A1662,IF(Eingabe!H1662="x",libCalc!B1662,IF(Eingabe!I1662="x",libCalc!C1662,"")))</f>
        <v>0.125</v>
      </c>
      <c r="AB1662" s="5">
        <f>IF(AA1662="","",AA1662*M1662)</f>
        <v>0.72499999999999998</v>
      </c>
      <c r="AC1662" s="10">
        <f>IF(AA1662="","",N1662*1000/(AA1662*1000000))</f>
        <v>27.111999999999998</v>
      </c>
      <c r="AD1662" s="11">
        <f>IF(AB1662="","",MAX(Z1662,W1662)/AB1662)</f>
        <v>2041.2689655172412</v>
      </c>
      <c r="AE1662" s="8">
        <f ca="1">IF(N1662="","",IF(LOOKUP(YEAR(C1662),Teuerung!$A$4:$A$29,Teuerung!$D$4:$D$29)="",0,LOOKUP(YEAR(C1662),Teuerung!$A$4:$A$29,Teuerung!$D$4:$D$29)))</f>
        <v>0.29999999999999999</v>
      </c>
      <c r="AF1662" s="7">
        <f t="shared" ca="1" si="32"/>
        <v>1479.9199999999998</v>
      </c>
      <c r="AG1662" s="2"/>
      <c r="AH1662" s="1"/>
      <c r="AI1662" s="1"/>
    </row>
    <row r="1663">
      <c r="A1663" s="2"/>
      <c r="B1663" s="2"/>
      <c r="C1663" s="3">
        <v>42590</v>
      </c>
      <c r="D1663" s="1"/>
      <c r="E1663" s="4" t="s">
        <v>51</v>
      </c>
      <c r="H1663" s="4" t="s">
        <v>51</v>
      </c>
      <c r="K1663" s="6">
        <v>0.25</v>
      </c>
      <c r="L1663" s="6">
        <v>0.5</v>
      </c>
      <c r="M1663" s="6">
        <v>5.7999999999999998</v>
      </c>
      <c r="N1663" s="7">
        <v>2789</v>
      </c>
      <c r="P1663" s="1">
        <v>3</v>
      </c>
      <c r="Q1663" s="2" t="s">
        <v>54</v>
      </c>
      <c r="R1663" s="4" t="s">
        <v>51</v>
      </c>
      <c r="T1663" s="7">
        <v>1560</v>
      </c>
      <c r="U1663" s="8">
        <v>0.29999999999999999</v>
      </c>
      <c r="V1663" s="6">
        <v>63.049999999999997</v>
      </c>
      <c r="W1663" s="7">
        <f>IF(R1663="","",(T1663*(1-U1663)*(1+AE1663))+V1663)</f>
        <v>1482.6500000000001</v>
      </c>
      <c r="Z1663" s="9" t="str">
        <f>IF(S1663="","",(X1663*(1-Y1663)*(1+AE1663)))</f>
        <v/>
      </c>
      <c r="AA1663" s="64">
        <f>IF(Eingabe!G1663="x",libCalc!A1663,IF(Eingabe!H1663="x",libCalc!B1663,IF(Eingabe!I1663="x",libCalc!C1663,"")))</f>
        <v>0.125</v>
      </c>
      <c r="AB1663" s="5">
        <f>IF(AA1663="","",AA1663*M1663)</f>
        <v>0.72499999999999998</v>
      </c>
      <c r="AC1663" s="10">
        <f>IF(AA1663="","",N1663*1000/(AA1663*1000000))</f>
        <v>22.312000000000001</v>
      </c>
      <c r="AD1663" s="11">
        <f>IF(AB1663="","",MAX(Z1663,W1663)/AB1663)</f>
        <v>2045.0344827586209</v>
      </c>
      <c r="AE1663" s="8">
        <f ca="1">IF(N1663="","",IF(LOOKUP(YEAR(C1663),Teuerung!$A$4:$A$29,Teuerung!$D$4:$D$29)="",0,LOOKUP(YEAR(C1663),Teuerung!$A$4:$A$29,Teuerung!$D$4:$D$29)))</f>
        <v>0.29999999999999999</v>
      </c>
      <c r="AF1663" s="7">
        <f t="shared" ca="1" si="32"/>
        <v>4447.9500000000007</v>
      </c>
      <c r="AG1663" s="2"/>
      <c r="AH1663" s="1"/>
      <c r="AI1663" s="1"/>
    </row>
    <row r="1664">
      <c r="A1664" s="2"/>
      <c r="B1664" s="2"/>
      <c r="C1664" s="3">
        <v>42590</v>
      </c>
      <c r="D1664" s="1"/>
      <c r="E1664" s="4" t="s">
        <v>51</v>
      </c>
      <c r="H1664" s="4" t="s">
        <v>51</v>
      </c>
      <c r="K1664" s="6">
        <v>0.25</v>
      </c>
      <c r="L1664" s="6">
        <v>0.5</v>
      </c>
      <c r="M1664" s="6">
        <v>5.7999999999999998</v>
      </c>
      <c r="N1664" s="7">
        <v>3029</v>
      </c>
      <c r="P1664" s="1">
        <v>1</v>
      </c>
      <c r="Q1664" s="2" t="s">
        <v>54</v>
      </c>
      <c r="R1664" s="4" t="s">
        <v>51</v>
      </c>
      <c r="T1664" s="7">
        <v>1665</v>
      </c>
      <c r="U1664" s="8">
        <v>0.29999999999999999</v>
      </c>
      <c r="V1664" s="6">
        <v>63.049999999999997</v>
      </c>
      <c r="W1664" s="7">
        <f>IF(R1664="","",(T1664*(1-U1664)*(1+AE1664))+V1664)</f>
        <v>1578.2</v>
      </c>
      <c r="Z1664" s="9" t="str">
        <f>IF(S1664="","",(X1664*(1-Y1664)*(1+AE1664)))</f>
        <v/>
      </c>
      <c r="AA1664" s="64">
        <f>IF(Eingabe!G1664="x",libCalc!A1664,IF(Eingabe!H1664="x",libCalc!B1664,IF(Eingabe!I1664="x",libCalc!C1664,"")))</f>
        <v>0.125</v>
      </c>
      <c r="AB1664" s="5">
        <f>IF(AA1664="","",AA1664*M1664)</f>
        <v>0.72499999999999998</v>
      </c>
      <c r="AC1664" s="10">
        <f>IF(AA1664="","",N1664*1000/(AA1664*1000000))</f>
        <v>24.231999999999999</v>
      </c>
      <c r="AD1664" s="11">
        <f>IF(AB1664="","",MAX(Z1664,W1664)/AB1664)</f>
        <v>2176.8275862068967</v>
      </c>
      <c r="AE1664" s="8">
        <f ca="1">IF(N1664="","",IF(LOOKUP(YEAR(C1664),Teuerung!$A$4:$A$29,Teuerung!$D$4:$D$29)="",0,LOOKUP(YEAR(C1664),Teuerung!$A$4:$A$29,Teuerung!$D$4:$D$29)))</f>
        <v>0.29999999999999999</v>
      </c>
      <c r="AF1664" s="7">
        <f t="shared" ca="1" si="32"/>
        <v>1578.2</v>
      </c>
      <c r="AG1664" s="2"/>
      <c r="AH1664" s="1"/>
      <c r="AI1664" s="1"/>
    </row>
    <row r="1665">
      <c r="A1665" s="2"/>
      <c r="B1665" s="2"/>
      <c r="C1665" s="3">
        <v>42590</v>
      </c>
      <c r="D1665" s="1"/>
      <c r="E1665" s="4" t="s">
        <v>51</v>
      </c>
      <c r="H1665" s="4" t="s">
        <v>51</v>
      </c>
      <c r="K1665" s="6">
        <v>0.25</v>
      </c>
      <c r="L1665" s="6">
        <v>0.5</v>
      </c>
      <c r="M1665" s="6">
        <v>5.7999999999999998</v>
      </c>
      <c r="N1665" s="7">
        <v>3052</v>
      </c>
      <c r="P1665" s="1">
        <v>3</v>
      </c>
      <c r="Q1665" s="2" t="s">
        <v>54</v>
      </c>
      <c r="R1665" s="4" t="s">
        <v>51</v>
      </c>
      <c r="T1665" s="7">
        <v>1449</v>
      </c>
      <c r="U1665" s="8">
        <v>0.29999999999999999</v>
      </c>
      <c r="V1665" s="6">
        <v>63.049999999999997</v>
      </c>
      <c r="W1665" s="7">
        <f>IF(R1665="","",(T1665*(1-U1665)*(1+AE1665))+V1665)</f>
        <v>1381.6399999999999</v>
      </c>
      <c r="Z1665" s="9" t="str">
        <f>IF(S1665="","",(X1665*(1-Y1665)*(1+AE1665)))</f>
        <v/>
      </c>
      <c r="AA1665" s="64">
        <f>IF(Eingabe!G1665="x",libCalc!A1665,IF(Eingabe!H1665="x",libCalc!B1665,IF(Eingabe!I1665="x",libCalc!C1665,"")))</f>
        <v>0.125</v>
      </c>
      <c r="AB1665" s="5">
        <f>IF(AA1665="","",AA1665*M1665)</f>
        <v>0.72499999999999998</v>
      </c>
      <c r="AC1665" s="10">
        <f>IF(AA1665="","",N1665*1000/(AA1665*1000000))</f>
        <v>24.416</v>
      </c>
      <c r="AD1665" s="11">
        <f>IF(AB1665="","",MAX(Z1665,W1665)/AB1665)</f>
        <v>1905.7103448275861</v>
      </c>
      <c r="AE1665" s="8">
        <f ca="1">IF(N1665="","",IF(LOOKUP(YEAR(C1665),Teuerung!$A$4:$A$29,Teuerung!$D$4:$D$29)="",0,LOOKUP(YEAR(C1665),Teuerung!$A$4:$A$29,Teuerung!$D$4:$D$29)))</f>
        <v>0.29999999999999999</v>
      </c>
      <c r="AF1665" s="7">
        <f t="shared" ca="1" si="32"/>
        <v>4144.9200000000001</v>
      </c>
      <c r="AG1665" s="2"/>
      <c r="AH1665" s="1"/>
      <c r="AI1665" s="1"/>
    </row>
    <row r="1666">
      <c r="A1666" s="2"/>
      <c r="B1666" s="2"/>
      <c r="C1666" s="3">
        <v>42590</v>
      </c>
      <c r="D1666" s="1"/>
      <c r="E1666" s="4" t="s">
        <v>51</v>
      </c>
      <c r="H1666" s="4" t="s">
        <v>51</v>
      </c>
      <c r="K1666" s="6">
        <v>0.25</v>
      </c>
      <c r="L1666" s="6">
        <v>0.5</v>
      </c>
      <c r="M1666" s="6">
        <v>5.7999999999999998</v>
      </c>
      <c r="N1666" s="7">
        <v>2470</v>
      </c>
      <c r="P1666" s="1">
        <v>22</v>
      </c>
      <c r="Q1666" s="2" t="s">
        <v>54</v>
      </c>
      <c r="R1666" s="4" t="s">
        <v>51</v>
      </c>
      <c r="T1666" s="7">
        <v>1340</v>
      </c>
      <c r="U1666" s="8">
        <v>0.29999999999999999</v>
      </c>
      <c r="V1666" s="6">
        <v>63.049999999999997</v>
      </c>
      <c r="W1666" s="7">
        <f>IF(R1666="","",(T1666*(1-U1666)*(1+AE1666))+V1666)</f>
        <v>1282.4499999999998</v>
      </c>
      <c r="Z1666" s="9" t="str">
        <f>IF(S1666="","",(X1666*(1-Y1666)*(1+AE1666)))</f>
        <v/>
      </c>
      <c r="AA1666" s="64">
        <f>IF(Eingabe!G1666="x",libCalc!A1666,IF(Eingabe!H1666="x",libCalc!B1666,IF(Eingabe!I1666="x",libCalc!C1666,"")))</f>
        <v>0.125</v>
      </c>
      <c r="AB1666" s="5">
        <f>IF(AA1666="","",AA1666*M1666)</f>
        <v>0.72499999999999998</v>
      </c>
      <c r="AC1666" s="10">
        <f>IF(AA1666="","",N1666*1000/(AA1666*1000000))</f>
        <v>19.760000000000002</v>
      </c>
      <c r="AD1666" s="11">
        <f>IF(AB1666="","",MAX(Z1666,W1666)/AB1666)</f>
        <v>1768.8965517241377</v>
      </c>
      <c r="AE1666" s="8">
        <f ca="1">IF(N1666="","",IF(LOOKUP(YEAR(C1666),Teuerung!$A$4:$A$29,Teuerung!$D$4:$D$29)="",0,LOOKUP(YEAR(C1666),Teuerung!$A$4:$A$29,Teuerung!$D$4:$D$29)))</f>
        <v>0.29999999999999999</v>
      </c>
      <c r="AF1666" s="7">
        <f t="shared" ca="1" si="32"/>
        <v>28213.899999999994</v>
      </c>
      <c r="AG1666" s="2"/>
      <c r="AH1666" s="1"/>
      <c r="AI1666" s="1"/>
    </row>
    <row r="1667">
      <c r="A1667" s="2"/>
      <c r="B1667" s="2"/>
      <c r="C1667" s="3">
        <v>42590</v>
      </c>
      <c r="D1667" s="1"/>
      <c r="E1667" s="4" t="s">
        <v>51</v>
      </c>
      <c r="H1667" s="4" t="s">
        <v>51</v>
      </c>
      <c r="K1667" s="6">
        <v>0.25</v>
      </c>
      <c r="L1667" s="6">
        <v>0.5</v>
      </c>
      <c r="M1667" s="6">
        <v>5.7999999999999998</v>
      </c>
      <c r="N1667" s="7">
        <v>2621</v>
      </c>
      <c r="P1667" s="1">
        <v>8</v>
      </c>
      <c r="Q1667" s="2" t="s">
        <v>54</v>
      </c>
      <c r="R1667" s="4" t="s">
        <v>51</v>
      </c>
      <c r="T1667" s="7">
        <v>1472</v>
      </c>
      <c r="U1667" s="8">
        <v>0.29999999999999999</v>
      </c>
      <c r="V1667" s="6">
        <v>63.049999999999997</v>
      </c>
      <c r="W1667" s="7">
        <f>IF(R1667="","",(T1667*(1-U1667)*(1+AE1667))+V1667)</f>
        <v>1402.5699999999999</v>
      </c>
      <c r="Z1667" s="9" t="str">
        <f>IF(S1667="","",(X1667*(1-Y1667)*(1+AE1667)))</f>
        <v/>
      </c>
      <c r="AA1667" s="64">
        <f>IF(Eingabe!G1667="x",libCalc!A1667,IF(Eingabe!H1667="x",libCalc!B1667,IF(Eingabe!I1667="x",libCalc!C1667,"")))</f>
        <v>0.125</v>
      </c>
      <c r="AB1667" s="5">
        <f>IF(AA1667="","",AA1667*M1667)</f>
        <v>0.72499999999999998</v>
      </c>
      <c r="AC1667" s="10">
        <f>IF(AA1667="","",N1667*1000/(AA1667*1000000))</f>
        <v>20.968</v>
      </c>
      <c r="AD1667" s="11">
        <f>IF(AB1667="","",MAX(Z1667,W1667)/AB1667)</f>
        <v>1934.5793103448275</v>
      </c>
      <c r="AE1667" s="8">
        <f ca="1">IF(N1667="","",IF(LOOKUP(YEAR(C1667),Teuerung!$A$4:$A$29,Teuerung!$D$4:$D$29)="",0,LOOKUP(YEAR(C1667),Teuerung!$A$4:$A$29,Teuerung!$D$4:$D$29)))</f>
        <v>0.29999999999999999</v>
      </c>
      <c r="AF1667" s="7">
        <f t="shared" ca="1" si="32"/>
        <v>11220.559999999999</v>
      </c>
      <c r="AG1667" s="2"/>
      <c r="AH1667" s="1"/>
      <c r="AI1667" s="1"/>
    </row>
    <row r="1668">
      <c r="A1668" s="2"/>
      <c r="B1668" s="2"/>
      <c r="C1668" s="3">
        <v>42535</v>
      </c>
      <c r="D1668" s="1"/>
      <c r="E1668" s="4" t="s">
        <v>51</v>
      </c>
      <c r="H1668" s="4" t="s">
        <v>51</v>
      </c>
      <c r="K1668" s="6">
        <v>0.38</v>
      </c>
      <c r="L1668" s="6">
        <v>0.54000000000000004</v>
      </c>
      <c r="M1668" s="6">
        <v>5.1299999999999999</v>
      </c>
      <c r="N1668" s="7">
        <v>2700</v>
      </c>
      <c r="P1668" s="1">
        <v>3</v>
      </c>
      <c r="Q1668" s="2" t="s">
        <v>54</v>
      </c>
      <c r="R1668" s="4" t="s">
        <v>51</v>
      </c>
      <c r="T1668" s="7">
        <v>2136</v>
      </c>
      <c r="U1668" s="8">
        <v>0.20000000000000001</v>
      </c>
      <c r="V1668" s="6">
        <f t="shared" ref="V1668:V1672" si="33">720/11</f>
        <v>65.454545454545453</v>
      </c>
      <c r="W1668" s="7">
        <f>IF(R1668="","",(T1668*(1-U1668)*(1+AE1668))+V1668)</f>
        <v>2286.894545454546</v>
      </c>
      <c r="Z1668" s="9" t="str">
        <f>IF(S1668="","",(X1668*(1-Y1668)*(1+AE1668)))</f>
        <v/>
      </c>
      <c r="AA1668" s="64">
        <f>IF(Eingabe!G1668="x",libCalc!A1668,IF(Eingabe!H1668="x",libCalc!B1668,IF(Eingabe!I1668="x",libCalc!C1668,"")))</f>
        <v>0.20520000000000002</v>
      </c>
      <c r="AB1668" s="5">
        <f>IF(AA1668="","",AA1668*M1668)</f>
        <v>1.0526760000000002</v>
      </c>
      <c r="AC1668" s="10">
        <f>IF(AA1668="","",N1668*1000/(AA1668*1000000))</f>
        <v>13.157894736842103</v>
      </c>
      <c r="AD1668" s="11">
        <f>IF(AB1668="","",MAX(Z1668,W1668)/AB1668)</f>
        <v>2172.4581404482915</v>
      </c>
      <c r="AE1668" s="8">
        <f ca="1">IF(N1668="","",IF(LOOKUP(YEAR(C1668),Teuerung!$A$4:$A$29,Teuerung!$D$4:$D$29)="",0,LOOKUP(YEAR(C1668),Teuerung!$A$4:$A$29,Teuerung!$D$4:$D$29)))</f>
        <v>0.29999999999999999</v>
      </c>
      <c r="AF1668" s="7">
        <f t="shared" ca="1" si="32"/>
        <v>6860.6836363636376</v>
      </c>
      <c r="AG1668" s="2"/>
      <c r="AH1668" s="1"/>
      <c r="AI1668" s="1"/>
    </row>
    <row r="1669">
      <c r="A1669" s="2"/>
      <c r="B1669" s="2"/>
      <c r="C1669" s="3">
        <v>42535</v>
      </c>
      <c r="D1669" s="1"/>
      <c r="E1669" s="4" t="s">
        <v>51</v>
      </c>
      <c r="H1669" s="4" t="s">
        <v>51</v>
      </c>
      <c r="K1669" s="6">
        <v>0.38</v>
      </c>
      <c r="L1669" s="6">
        <v>0.54000000000000004</v>
      </c>
      <c r="M1669" s="6">
        <v>5.1299999999999999</v>
      </c>
      <c r="N1669" s="7">
        <v>2800</v>
      </c>
      <c r="P1669" s="1">
        <v>2</v>
      </c>
      <c r="Q1669" s="2" t="s">
        <v>54</v>
      </c>
      <c r="R1669" s="4" t="s">
        <v>51</v>
      </c>
      <c r="T1669" s="7">
        <v>2775</v>
      </c>
      <c r="U1669" s="8">
        <v>0.20000000000000001</v>
      </c>
      <c r="V1669" s="6">
        <f t="shared" si="33"/>
        <v>65.454545454545453</v>
      </c>
      <c r="W1669" s="7">
        <f>IF(R1669="","",(T1669*(1-U1669)*(1+AE1669))+V1669)</f>
        <v>2951.4545454545455</v>
      </c>
      <c r="Z1669" s="9" t="str">
        <f>IF(S1669="","",(X1669*(1-Y1669)*(1+AE1669)))</f>
        <v/>
      </c>
      <c r="AA1669" s="64">
        <f>IF(Eingabe!G1669="x",libCalc!A1669,IF(Eingabe!H1669="x",libCalc!B1669,IF(Eingabe!I1669="x",libCalc!C1669,"")))</f>
        <v>0.20520000000000002</v>
      </c>
      <c r="AB1669" s="5">
        <f>IF(AA1669="","",AA1669*M1669)</f>
        <v>1.0526760000000002</v>
      </c>
      <c r="AC1669" s="10">
        <f>IF(AA1669="","",N1669*1000/(AA1669*1000000))</f>
        <v>13.64522417153996</v>
      </c>
      <c r="AD1669" s="11">
        <f>IF(AB1669="","",MAX(Z1669,W1669)/AB1669)</f>
        <v>2803.7634993621446</v>
      </c>
      <c r="AE1669" s="8">
        <f ca="1">IF(N1669="","",IF(LOOKUP(YEAR(C1669),Teuerung!$A$4:$A$29,Teuerung!$D$4:$D$29)="",0,LOOKUP(YEAR(C1669),Teuerung!$A$4:$A$29,Teuerung!$D$4:$D$29)))</f>
        <v>0.29999999999999999</v>
      </c>
      <c r="AF1669" s="7">
        <f t="shared" ca="1" si="32"/>
        <v>5902.909090909091</v>
      </c>
      <c r="AG1669" s="2"/>
      <c r="AH1669" s="1"/>
      <c r="AI1669" s="1"/>
    </row>
    <row r="1670">
      <c r="A1670" s="2"/>
      <c r="B1670" s="2"/>
      <c r="C1670" s="3">
        <v>42535</v>
      </c>
      <c r="D1670" s="1"/>
      <c r="E1670" s="4" t="s">
        <v>51</v>
      </c>
      <c r="H1670" s="4" t="s">
        <v>51</v>
      </c>
      <c r="K1670" s="6">
        <v>0.38</v>
      </c>
      <c r="L1670" s="6">
        <v>0.54000000000000004</v>
      </c>
      <c r="M1670" s="6">
        <v>5.1299999999999999</v>
      </c>
      <c r="N1670" s="7">
        <v>3400</v>
      </c>
      <c r="P1670" s="1">
        <v>3</v>
      </c>
      <c r="Q1670" s="2" t="s">
        <v>54</v>
      </c>
      <c r="R1670" s="4" t="s">
        <v>51</v>
      </c>
      <c r="T1670" s="7">
        <v>2775</v>
      </c>
      <c r="U1670" s="8">
        <v>0.20000000000000001</v>
      </c>
      <c r="V1670" s="6">
        <f t="shared" si="33"/>
        <v>65.454545454545453</v>
      </c>
      <c r="W1670" s="7">
        <f>IF(R1670="","",(T1670*(1-U1670)*(1+AE1670))+V1670)</f>
        <v>2951.4545454545455</v>
      </c>
      <c r="Z1670" s="9" t="str">
        <f>IF(S1670="","",(X1670*(1-Y1670)*(1+AE1670)))</f>
        <v/>
      </c>
      <c r="AA1670" s="64">
        <f>IF(Eingabe!G1670="x",libCalc!A1670,IF(Eingabe!H1670="x",libCalc!B1670,IF(Eingabe!I1670="x",libCalc!C1670,"")))</f>
        <v>0.20520000000000002</v>
      </c>
      <c r="AB1670" s="5">
        <f>IF(AA1670="","",AA1670*M1670)</f>
        <v>1.0526760000000002</v>
      </c>
      <c r="AC1670" s="10">
        <f>IF(AA1670="","",N1670*1000/(AA1670*1000000))</f>
        <v>16.569200779727094</v>
      </c>
      <c r="AD1670" s="11">
        <f>IF(AB1670="","",MAX(Z1670,W1670)/AB1670)</f>
        <v>2803.7634993621446</v>
      </c>
      <c r="AE1670" s="8">
        <f ca="1">IF(N1670="","",IF(LOOKUP(YEAR(C1670),Teuerung!$A$4:$A$29,Teuerung!$D$4:$D$29)="",0,LOOKUP(YEAR(C1670),Teuerung!$A$4:$A$29,Teuerung!$D$4:$D$29)))</f>
        <v>0.29999999999999999</v>
      </c>
      <c r="AF1670" s="7">
        <f t="shared" ca="1" si="32"/>
        <v>8854.363636363636</v>
      </c>
      <c r="AG1670" s="2"/>
      <c r="AH1670" s="1"/>
      <c r="AI1670" s="1"/>
    </row>
    <row r="1671">
      <c r="A1671" s="2"/>
      <c r="B1671" s="2"/>
      <c r="C1671" s="3">
        <v>42535</v>
      </c>
      <c r="D1671" s="1"/>
      <c r="E1671" s="4" t="s">
        <v>51</v>
      </c>
      <c r="H1671" s="4" t="s">
        <v>51</v>
      </c>
      <c r="K1671" s="6">
        <v>0.29999999999999999</v>
      </c>
      <c r="L1671" s="6">
        <v>0.5</v>
      </c>
      <c r="M1671" s="6">
        <v>3.79</v>
      </c>
      <c r="N1671" s="7">
        <v>1300</v>
      </c>
      <c r="P1671" s="1">
        <v>1</v>
      </c>
      <c r="Q1671" s="2" t="s">
        <v>54</v>
      </c>
      <c r="R1671" s="4" t="s">
        <v>51</v>
      </c>
      <c r="T1671" s="7">
        <v>927</v>
      </c>
      <c r="U1671" s="8">
        <v>0.20000000000000001</v>
      </c>
      <c r="V1671" s="6">
        <f t="shared" si="33"/>
        <v>65.454545454545453</v>
      </c>
      <c r="W1671" s="7">
        <f>IF(R1671="","",(T1671*(1-U1671)*(1+AE1671))+V1671)</f>
        <v>1029.5345454545454</v>
      </c>
      <c r="Z1671" s="9" t="str">
        <f>IF(S1671="","",(X1671*(1-Y1671)*(1+AE1671)))</f>
        <v/>
      </c>
      <c r="AA1671" s="64">
        <f>IF(Eingabe!G1671="x",libCalc!A1671,IF(Eingabe!H1671="x",libCalc!B1671,IF(Eingabe!I1671="x",libCalc!C1671,"")))</f>
        <v>0.14999999999999999</v>
      </c>
      <c r="AB1671" s="5">
        <f>IF(AA1671="","",AA1671*M1671)</f>
        <v>0.56850000000000001</v>
      </c>
      <c r="AC1671" s="10">
        <f>IF(AA1671="","",N1671*1000/(AA1671*1000000))</f>
        <v>8.6666666666666661</v>
      </c>
      <c r="AD1671" s="11">
        <f>IF(AB1671="","",MAX(Z1671,W1671)/AB1671)</f>
        <v>1810.9666586711442</v>
      </c>
      <c r="AE1671" s="8">
        <f ca="1">IF(N1671="","",IF(LOOKUP(YEAR(C1671),Teuerung!$A$4:$A$29,Teuerung!$D$4:$D$29)="",0,LOOKUP(YEAR(C1671),Teuerung!$A$4:$A$29,Teuerung!$D$4:$D$29)))</f>
        <v>0.29999999999999999</v>
      </c>
      <c r="AF1671" s="7">
        <f t="shared" ca="1" si="32"/>
        <v>1029.5345454545454</v>
      </c>
      <c r="AG1671" s="2"/>
      <c r="AH1671" s="1"/>
      <c r="AI1671" s="1"/>
    </row>
    <row r="1672">
      <c r="A1672" s="2"/>
      <c r="B1672" s="2"/>
      <c r="C1672" s="3">
        <v>42535</v>
      </c>
      <c r="D1672" s="1"/>
      <c r="E1672" s="4" t="s">
        <v>51</v>
      </c>
      <c r="H1672" s="4" t="s">
        <v>51</v>
      </c>
      <c r="K1672" s="6">
        <v>0.29999999999999999</v>
      </c>
      <c r="L1672" s="6">
        <v>0.5</v>
      </c>
      <c r="M1672" s="6">
        <v>3.79</v>
      </c>
      <c r="N1672" s="7">
        <v>1000</v>
      </c>
      <c r="P1672" s="1">
        <v>2</v>
      </c>
      <c r="Q1672" s="2" t="s">
        <v>54</v>
      </c>
      <c r="R1672" s="4" t="s">
        <v>51</v>
      </c>
      <c r="T1672" s="7">
        <v>783</v>
      </c>
      <c r="U1672" s="8">
        <v>0.20000000000000001</v>
      </c>
      <c r="V1672" s="6">
        <f t="shared" si="33"/>
        <v>65.454545454545453</v>
      </c>
      <c r="W1672" s="7">
        <f>IF(R1672="","",(T1672*(1-U1672)*(1+AE1672))+V1672)</f>
        <v>879.77454545454566</v>
      </c>
      <c r="Z1672" s="9" t="str">
        <f>IF(S1672="","",(X1672*(1-Y1672)*(1+AE1672)))</f>
        <v/>
      </c>
      <c r="AA1672" s="64">
        <f>IF(Eingabe!G1672="x",libCalc!A1672,IF(Eingabe!H1672="x",libCalc!B1672,IF(Eingabe!I1672="x",libCalc!C1672,"")))</f>
        <v>0.14999999999999999</v>
      </c>
      <c r="AB1672" s="5">
        <f>IF(AA1672="","",AA1672*M1672)</f>
        <v>0.56850000000000001</v>
      </c>
      <c r="AC1672" s="10">
        <f>IF(AA1672="","",N1672*1000/(AA1672*1000000))</f>
        <v>6.666666666666667</v>
      </c>
      <c r="AD1672" s="11">
        <f>IF(AB1672="","",MAX(Z1672,W1672)/AB1672)</f>
        <v>1547.5365795154717</v>
      </c>
      <c r="AE1672" s="8">
        <f ca="1">IF(N1672="","",IF(LOOKUP(YEAR(C1672),Teuerung!$A$4:$A$29,Teuerung!$D$4:$D$29)="",0,LOOKUP(YEAR(C1672),Teuerung!$A$4:$A$29,Teuerung!$D$4:$D$29)))</f>
        <v>0.29999999999999999</v>
      </c>
      <c r="AF1672" s="7">
        <f t="shared" ca="1" si="32"/>
        <v>1759.5490909090913</v>
      </c>
      <c r="AG1672" s="2"/>
      <c r="AH1672" s="1"/>
      <c r="AI1672" s="1"/>
    </row>
    <row r="1673">
      <c r="A1673" s="2"/>
      <c r="B1673" s="2"/>
      <c r="C1673" s="3">
        <v>42536</v>
      </c>
      <c r="D1673" s="1"/>
      <c r="E1673" s="4" t="s">
        <v>51</v>
      </c>
      <c r="H1673" s="4" t="s">
        <v>51</v>
      </c>
      <c r="K1673" s="6">
        <v>0.29999999999999999</v>
      </c>
      <c r="L1673" s="6">
        <v>0.29999999999999999</v>
      </c>
      <c r="M1673" s="6">
        <v>4.8600000000000003</v>
      </c>
      <c r="N1673" s="7">
        <v>2300</v>
      </c>
      <c r="P1673" s="1">
        <v>18</v>
      </c>
      <c r="Q1673" s="2" t="s">
        <v>54</v>
      </c>
      <c r="R1673" s="4" t="s">
        <v>51</v>
      </c>
      <c r="T1673" s="7">
        <v>814</v>
      </c>
      <c r="U1673" s="8">
        <v>0.23999999999999999</v>
      </c>
      <c r="V1673" s="6">
        <f>3395/72</f>
        <v>47.152777777777779</v>
      </c>
      <c r="W1673" s="7">
        <f>IF(R1673="","",(T1673*(1-U1673)*(1+AE1673))+V1673)</f>
        <v>851.3847777777778</v>
      </c>
      <c r="Z1673" s="9" t="str">
        <f>IF(S1673="","",(X1673*(1-Y1673)*(1+AE1673)))</f>
        <v/>
      </c>
      <c r="AA1673" s="64">
        <f>IF(Eingabe!G1673="x",libCalc!A1673,IF(Eingabe!H1673="x",libCalc!B1673,IF(Eingabe!I1673="x",libCalc!C1673,"")))</f>
        <v>0.089999999999999997</v>
      </c>
      <c r="AB1673" s="5">
        <f>IF(AA1673="","",AA1673*M1673)</f>
        <v>0.43740000000000001</v>
      </c>
      <c r="AC1673" s="10">
        <f>IF(AA1673="","",N1673*1000/(AA1673*1000000))</f>
        <v>25.555555555555557</v>
      </c>
      <c r="AD1673" s="11">
        <f>IF(AB1673="","",MAX(Z1673,W1673)/AB1673)</f>
        <v>1946.4672560077224</v>
      </c>
      <c r="AE1673" s="8">
        <f ca="1">IF(N1673="","",IF(LOOKUP(YEAR(C1673),Teuerung!$A$4:$A$29,Teuerung!$D$4:$D$29)="",0,LOOKUP(YEAR(C1673),Teuerung!$A$4:$A$29,Teuerung!$D$4:$D$29)))</f>
        <v>0.29999999999999999</v>
      </c>
      <c r="AF1673" s="7">
        <f t="shared" ca="1" si="32"/>
        <v>15324.925999999999</v>
      </c>
      <c r="AG1673" s="2"/>
      <c r="AH1673" s="1"/>
      <c r="AI1673" s="1"/>
    </row>
    <row r="1674">
      <c r="A1674" s="2"/>
      <c r="B1674" s="2"/>
      <c r="C1674" s="3">
        <v>42536</v>
      </c>
      <c r="D1674" s="1"/>
      <c r="E1674" s="4" t="s">
        <v>51</v>
      </c>
      <c r="H1674" s="4" t="s">
        <v>51</v>
      </c>
      <c r="K1674" s="6">
        <v>0.34999999999999998</v>
      </c>
      <c r="L1674" s="6">
        <v>0.40000000000000002</v>
      </c>
      <c r="M1674" s="6">
        <v>4.8600000000000003</v>
      </c>
      <c r="N1674" s="7">
        <v>3550</v>
      </c>
      <c r="P1674" s="1">
        <v>3</v>
      </c>
      <c r="Q1674" s="2" t="s">
        <v>54</v>
      </c>
      <c r="R1674" s="4" t="s">
        <v>51</v>
      </c>
      <c r="T1674" s="7">
        <v>997</v>
      </c>
      <c r="U1674" s="8">
        <v>0.23999999999999999</v>
      </c>
      <c r="V1674" s="6">
        <f t="shared" ref="V1674:V1696" si="34">V1673</f>
        <v>47.152777777777779</v>
      </c>
      <c r="W1674" s="7">
        <f>IF(R1674="","",(T1674*(1-U1674)*(1+AE1674))+V1674)</f>
        <v>1032.1887777777779</v>
      </c>
      <c r="Z1674" s="9" t="str">
        <f>IF(S1674="","",(X1674*(1-Y1674)*(1+AE1674)))</f>
        <v/>
      </c>
      <c r="AA1674" s="64">
        <f>IF(Eingabe!G1674="x",libCalc!A1674,IF(Eingabe!H1674="x",libCalc!B1674,IF(Eingabe!I1674="x",libCalc!C1674,"")))</f>
        <v>0.13999999999999999</v>
      </c>
      <c r="AB1674" s="5">
        <f>IF(AA1674="","",AA1674*M1674)</f>
        <v>0.6804</v>
      </c>
      <c r="AC1674" s="10">
        <f>IF(AA1674="","",N1674*1000/(AA1674*1000000))</f>
        <v>25.357142857142858</v>
      </c>
      <c r="AD1674" s="11">
        <f>IF(AB1674="","",MAX(Z1674,W1674)/AB1674)</f>
        <v>1517.0323012606964</v>
      </c>
      <c r="AE1674" s="8">
        <f ca="1">IF(N1674="","",IF(LOOKUP(YEAR(C1674),Teuerung!$A$4:$A$29,Teuerung!$D$4:$D$29)="",0,LOOKUP(YEAR(C1674),Teuerung!$A$4:$A$29,Teuerung!$D$4:$D$29)))</f>
        <v>0.29999999999999999</v>
      </c>
      <c r="AF1674" s="7">
        <f t="shared" ca="1" si="32"/>
        <v>3096.5663333333337</v>
      </c>
      <c r="AG1674" s="2"/>
      <c r="AH1674" s="1"/>
      <c r="AI1674" s="1"/>
    </row>
    <row r="1675">
      <c r="A1675" s="2"/>
      <c r="B1675" s="2"/>
      <c r="C1675" s="3">
        <v>42536</v>
      </c>
      <c r="D1675" s="1"/>
      <c r="E1675" s="4" t="s">
        <v>51</v>
      </c>
      <c r="H1675" s="4" t="s">
        <v>51</v>
      </c>
      <c r="K1675" s="6">
        <v>0.34999999999999998</v>
      </c>
      <c r="L1675" s="6">
        <v>0.40000000000000002</v>
      </c>
      <c r="M1675" s="6">
        <v>4.6799999999999997</v>
      </c>
      <c r="N1675" s="7">
        <v>3550</v>
      </c>
      <c r="P1675" s="1">
        <v>5</v>
      </c>
      <c r="Q1675" s="2" t="s">
        <v>54</v>
      </c>
      <c r="R1675" s="4" t="s">
        <v>51</v>
      </c>
      <c r="T1675" s="7">
        <v>997</v>
      </c>
      <c r="U1675" s="8">
        <v>0.23999999999999999</v>
      </c>
      <c r="V1675" s="6">
        <f t="shared" si="34"/>
        <v>47.152777777777779</v>
      </c>
      <c r="W1675" s="7">
        <f>IF(R1675="","",(T1675*(1-U1675)*(1+AE1675))+V1675)</f>
        <v>1032.1887777777779</v>
      </c>
      <c r="Z1675" s="9" t="str">
        <f>IF(S1675="","",(X1675*(1-Y1675)*(1+AE1675)))</f>
        <v/>
      </c>
      <c r="AA1675" s="64">
        <f>IF(Eingabe!G1675="x",libCalc!A1675,IF(Eingabe!H1675="x",libCalc!B1675,IF(Eingabe!I1675="x",libCalc!C1675,"")))</f>
        <v>0.13999999999999999</v>
      </c>
      <c r="AB1675" s="5">
        <f>IF(AA1675="","",AA1675*M1675)</f>
        <v>0.65519999999999989</v>
      </c>
      <c r="AC1675" s="10">
        <f>IF(AA1675="","",N1675*1000/(AA1675*1000000))</f>
        <v>25.357142857142858</v>
      </c>
      <c r="AD1675" s="11">
        <f>IF(AB1675="","",MAX(Z1675,W1675)/AB1675)</f>
        <v>1575.3796974630311</v>
      </c>
      <c r="AE1675" s="8">
        <f ca="1">IF(N1675="","",IF(LOOKUP(YEAR(C1675),Teuerung!$A$4:$A$29,Teuerung!$D$4:$D$29)="",0,LOOKUP(YEAR(C1675),Teuerung!$A$4:$A$29,Teuerung!$D$4:$D$29)))</f>
        <v>0.29999999999999999</v>
      </c>
      <c r="AF1675" s="7">
        <f t="shared" ca="1" si="32"/>
        <v>5160.943888888889</v>
      </c>
      <c r="AG1675" s="2"/>
      <c r="AH1675" s="1"/>
      <c r="AI1675" s="1"/>
    </row>
    <row r="1676">
      <c r="A1676" s="2"/>
      <c r="B1676" s="2"/>
      <c r="C1676" s="3">
        <v>42536</v>
      </c>
      <c r="D1676" s="1"/>
      <c r="E1676" s="4" t="s">
        <v>51</v>
      </c>
      <c r="H1676" s="4" t="s">
        <v>51</v>
      </c>
      <c r="K1676" s="6">
        <v>0.34999999999999998</v>
      </c>
      <c r="L1676" s="6">
        <v>0.40000000000000002</v>
      </c>
      <c r="M1676" s="6">
        <v>4.8600000000000003</v>
      </c>
      <c r="N1676" s="7">
        <v>4550</v>
      </c>
      <c r="P1676" s="1">
        <v>5</v>
      </c>
      <c r="Q1676" s="2" t="s">
        <v>54</v>
      </c>
      <c r="R1676" s="4" t="s">
        <v>51</v>
      </c>
      <c r="T1676" s="7">
        <v>1192</v>
      </c>
      <c r="U1676" s="8">
        <v>0.23999999999999999</v>
      </c>
      <c r="V1676" s="6">
        <f t="shared" si="34"/>
        <v>47.152777777777779</v>
      </c>
      <c r="W1676" s="7">
        <f>IF(R1676="","",(T1676*(1-U1676)*(1+AE1676))+V1676)</f>
        <v>1224.8487777777777</v>
      </c>
      <c r="Z1676" s="9" t="str">
        <f>IF(S1676="","",(X1676*(1-Y1676)*(1+AE1676)))</f>
        <v/>
      </c>
      <c r="AA1676" s="64">
        <f>IF(Eingabe!G1676="x",libCalc!A1676,IF(Eingabe!H1676="x",libCalc!B1676,IF(Eingabe!I1676="x",libCalc!C1676,"")))</f>
        <v>0.13999999999999999</v>
      </c>
      <c r="AB1676" s="5">
        <f>IF(AA1676="","",AA1676*M1676)</f>
        <v>0.6804</v>
      </c>
      <c r="AC1676" s="10">
        <f>IF(AA1676="","",N1676*1000/(AA1676*1000000))</f>
        <v>32.5</v>
      </c>
      <c r="AD1676" s="11">
        <f>IF(AB1676="","",MAX(Z1676,W1676)/AB1676)</f>
        <v>1800.1892677509961</v>
      </c>
      <c r="AE1676" s="8">
        <f ca="1">IF(N1676="","",IF(LOOKUP(YEAR(C1676),Teuerung!$A$4:$A$29,Teuerung!$D$4:$D$29)="",0,LOOKUP(YEAR(C1676),Teuerung!$A$4:$A$29,Teuerung!$D$4:$D$29)))</f>
        <v>0.29999999999999999</v>
      </c>
      <c r="AF1676" s="7">
        <f t="shared" ca="1" si="32"/>
        <v>6124.2438888888883</v>
      </c>
      <c r="AG1676" s="2"/>
      <c r="AH1676" s="1"/>
      <c r="AI1676" s="1"/>
    </row>
    <row r="1677">
      <c r="A1677" s="2"/>
      <c r="B1677" s="2"/>
      <c r="C1677" s="3">
        <v>42536</v>
      </c>
      <c r="D1677" s="1"/>
      <c r="E1677" s="4" t="s">
        <v>51</v>
      </c>
      <c r="H1677" s="4" t="s">
        <v>51</v>
      </c>
      <c r="K1677" s="6">
        <v>0.34999999999999998</v>
      </c>
      <c r="L1677" s="6">
        <v>0.40000000000000002</v>
      </c>
      <c r="M1677" s="6">
        <v>4.8600000000000003</v>
      </c>
      <c r="N1677" s="7">
        <v>4550</v>
      </c>
      <c r="P1677" s="1">
        <v>3</v>
      </c>
      <c r="Q1677" s="2" t="s">
        <v>54</v>
      </c>
      <c r="R1677" s="4" t="s">
        <v>51</v>
      </c>
      <c r="T1677" s="7">
        <v>1192</v>
      </c>
      <c r="U1677" s="8">
        <v>0.23999999999999999</v>
      </c>
      <c r="V1677" s="6">
        <f t="shared" si="34"/>
        <v>47.152777777777779</v>
      </c>
      <c r="W1677" s="7">
        <f>IF(R1677="","",(T1677*(1-U1677)*(1+AE1677))+V1677)</f>
        <v>1224.8487777777777</v>
      </c>
      <c r="Z1677" s="9" t="str">
        <f>IF(S1677="","",(X1677*(1-Y1677)*(1+AE1677)))</f>
        <v/>
      </c>
      <c r="AA1677" s="64">
        <f>IF(Eingabe!G1677="x",libCalc!A1677,IF(Eingabe!H1677="x",libCalc!B1677,IF(Eingabe!I1677="x",libCalc!C1677,"")))</f>
        <v>0.13999999999999999</v>
      </c>
      <c r="AB1677" s="5">
        <f>IF(AA1677="","",AA1677*M1677)</f>
        <v>0.6804</v>
      </c>
      <c r="AC1677" s="10">
        <f>IF(AA1677="","",N1677*1000/(AA1677*1000000))</f>
        <v>32.5</v>
      </c>
      <c r="AD1677" s="11">
        <f>IF(AB1677="","",MAX(Z1677,W1677)/AB1677)</f>
        <v>1800.1892677509961</v>
      </c>
      <c r="AE1677" s="8">
        <f ca="1">IF(N1677="","",IF(LOOKUP(YEAR(C1677),Teuerung!$A$4:$A$29,Teuerung!$D$4:$D$29)="",0,LOOKUP(YEAR(C1677),Teuerung!$A$4:$A$29,Teuerung!$D$4:$D$29)))</f>
        <v>0.29999999999999999</v>
      </c>
      <c r="AF1677" s="7">
        <f t="shared" ca="1" si="32"/>
        <v>3674.5463333333332</v>
      </c>
      <c r="AG1677" s="2"/>
      <c r="AH1677" s="1"/>
      <c r="AI1677" s="1"/>
    </row>
    <row r="1678">
      <c r="A1678" s="2"/>
      <c r="B1678" s="2"/>
      <c r="C1678" s="3">
        <v>42536</v>
      </c>
      <c r="D1678" s="1"/>
      <c r="E1678" s="4" t="s">
        <v>51</v>
      </c>
      <c r="H1678" s="4" t="s">
        <v>51</v>
      </c>
      <c r="K1678" s="6">
        <v>0.34999999999999998</v>
      </c>
      <c r="L1678" s="6">
        <v>0.40000000000000002</v>
      </c>
      <c r="M1678" s="6">
        <v>4.8600000000000003</v>
      </c>
      <c r="N1678" s="7">
        <v>4900</v>
      </c>
      <c r="P1678" s="1">
        <v>1</v>
      </c>
      <c r="Q1678" s="2" t="s">
        <v>54</v>
      </c>
      <c r="R1678" s="4" t="s">
        <v>51</v>
      </c>
      <c r="T1678" s="7">
        <v>1287</v>
      </c>
      <c r="U1678" s="8">
        <v>0.23999999999999999</v>
      </c>
      <c r="V1678" s="6">
        <f t="shared" si="34"/>
        <v>47.152777777777779</v>
      </c>
      <c r="W1678" s="7">
        <f>IF(R1678="","",(T1678*(1-U1678)*(1+AE1678))+V1678)</f>
        <v>1318.7087777777779</v>
      </c>
      <c r="Z1678" s="9" t="str">
        <f>IF(S1678="","",(X1678*(1-Y1678)*(1+AE1678)))</f>
        <v/>
      </c>
      <c r="AA1678" s="64">
        <f>IF(Eingabe!G1678="x",libCalc!A1678,IF(Eingabe!H1678="x",libCalc!B1678,IF(Eingabe!I1678="x",libCalc!C1678,"")))</f>
        <v>0.13999999999999999</v>
      </c>
      <c r="AB1678" s="5">
        <f>IF(AA1678="","",AA1678*M1678)</f>
        <v>0.6804</v>
      </c>
      <c r="AC1678" s="10">
        <f>IF(AA1678="","",N1678*1000/(AA1678*1000000))</f>
        <v>35</v>
      </c>
      <c r="AD1678" s="11">
        <f>IF(AB1678="","",MAX(Z1678,W1678)/AB1678)</f>
        <v>1938.1375334770398</v>
      </c>
      <c r="AE1678" s="8">
        <f ca="1">IF(N1678="","",IF(LOOKUP(YEAR(C1678),Teuerung!$A$4:$A$29,Teuerung!$D$4:$D$29)="",0,LOOKUP(YEAR(C1678),Teuerung!$A$4:$A$29,Teuerung!$D$4:$D$29)))</f>
        <v>0.29999999999999999</v>
      </c>
      <c r="AF1678" s="7">
        <f t="shared" ca="1" si="32"/>
        <v>1318.7087777777779</v>
      </c>
      <c r="AG1678" s="2"/>
      <c r="AH1678" s="1"/>
      <c r="AI1678" s="1"/>
    </row>
    <row r="1679">
      <c r="A1679" s="2"/>
      <c r="B1679" s="2"/>
      <c r="C1679" s="3">
        <v>42536</v>
      </c>
      <c r="D1679" s="1"/>
      <c r="E1679" s="4" t="s">
        <v>51</v>
      </c>
      <c r="H1679" s="4" t="s">
        <v>51</v>
      </c>
      <c r="K1679" s="6">
        <v>0.34999999999999998</v>
      </c>
      <c r="L1679" s="6">
        <v>0.40000000000000002</v>
      </c>
      <c r="M1679" s="6">
        <v>4.8600000000000003</v>
      </c>
      <c r="N1679" s="7">
        <v>5750</v>
      </c>
      <c r="P1679" s="1">
        <v>1</v>
      </c>
      <c r="Q1679" s="2" t="s">
        <v>54</v>
      </c>
      <c r="R1679" s="4" t="s">
        <v>51</v>
      </c>
      <c r="T1679" s="7">
        <v>1522</v>
      </c>
      <c r="U1679" s="8">
        <v>0.23999999999999999</v>
      </c>
      <c r="V1679" s="6">
        <f t="shared" si="34"/>
        <v>47.152777777777779</v>
      </c>
      <c r="W1679" s="7">
        <f>IF(R1679="","",(T1679*(1-U1679)*(1+AE1679))+V1679)</f>
        <v>1550.8887777777779</v>
      </c>
      <c r="Z1679" s="9" t="str">
        <f>IF(S1679="","",(X1679*(1-Y1679)*(1+AE1679)))</f>
        <v/>
      </c>
      <c r="AA1679" s="64">
        <f>IF(Eingabe!G1679="x",libCalc!A1679,IF(Eingabe!H1679="x",libCalc!B1679,IF(Eingabe!I1679="x",libCalc!C1679,"")))</f>
        <v>0.13999999999999999</v>
      </c>
      <c r="AB1679" s="5">
        <f>IF(AA1679="","",AA1679*M1679)</f>
        <v>0.6804</v>
      </c>
      <c r="AC1679" s="10">
        <f>IF(AA1679="","",N1679*1000/(AA1679*1000000))</f>
        <v>41.071428571428569</v>
      </c>
      <c r="AD1679" s="11">
        <f>IF(AB1679="","",MAX(Z1679,W1679)/AB1679)</f>
        <v>2279.3779802730423</v>
      </c>
      <c r="AE1679" s="8">
        <f ca="1">IF(N1679="","",IF(LOOKUP(YEAR(C1679),Teuerung!$A$4:$A$29,Teuerung!$D$4:$D$29)="",0,LOOKUP(YEAR(C1679),Teuerung!$A$4:$A$29,Teuerung!$D$4:$D$29)))</f>
        <v>0.29999999999999999</v>
      </c>
      <c r="AF1679" s="7">
        <f t="shared" ca="1" si="32"/>
        <v>1550.8887777777779</v>
      </c>
      <c r="AG1679" s="2"/>
      <c r="AH1679" s="1"/>
      <c r="AI1679" s="1"/>
    </row>
    <row r="1680">
      <c r="A1680" s="2"/>
      <c r="B1680" s="2"/>
      <c r="C1680" s="3">
        <v>42536</v>
      </c>
      <c r="D1680" s="1"/>
      <c r="E1680" s="4" t="s">
        <v>51</v>
      </c>
      <c r="H1680" s="4" t="s">
        <v>51</v>
      </c>
      <c r="K1680" s="6">
        <v>0.34999999999999998</v>
      </c>
      <c r="L1680" s="6">
        <v>0.34999999999999998</v>
      </c>
      <c r="M1680" s="6">
        <v>2.98</v>
      </c>
      <c r="N1680" s="7">
        <v>2000</v>
      </c>
      <c r="P1680" s="1">
        <v>3</v>
      </c>
      <c r="Q1680" s="2" t="s">
        <v>54</v>
      </c>
      <c r="R1680" s="4" t="s">
        <v>51</v>
      </c>
      <c r="T1680" s="7">
        <v>571</v>
      </c>
      <c r="U1680" s="8">
        <v>0.23999999999999999</v>
      </c>
      <c r="V1680" s="6">
        <f t="shared" si="34"/>
        <v>47.152777777777779</v>
      </c>
      <c r="W1680" s="7">
        <f>IF(R1680="","",(T1680*(1-U1680)*(1+AE1680))+V1680)</f>
        <v>611.30077777777785</v>
      </c>
      <c r="Z1680" s="9" t="str">
        <f>IF(S1680="","",(X1680*(1-Y1680)*(1+AE1680)))</f>
        <v/>
      </c>
      <c r="AA1680" s="64">
        <f>IF(Eingabe!G1680="x",libCalc!A1680,IF(Eingabe!H1680="x",libCalc!B1680,IF(Eingabe!I1680="x",libCalc!C1680,"")))</f>
        <v>0.12249999999999998</v>
      </c>
      <c r="AB1680" s="5">
        <f>IF(AA1680="","",AA1680*M1680)</f>
        <v>0.36504999999999993</v>
      </c>
      <c r="AC1680" s="10">
        <f>IF(AA1680="","",N1680*1000/(AA1680*1000000))</f>
        <v>16.326530612244898</v>
      </c>
      <c r="AD1680" s="11">
        <f>IF(AB1680="","",MAX(Z1680,W1680)/AB1680)</f>
        <v>1674.5672586708067</v>
      </c>
      <c r="AE1680" s="8">
        <f ca="1">IF(N1680="","",IF(LOOKUP(YEAR(C1680),Teuerung!$A$4:$A$29,Teuerung!$D$4:$D$29)="",0,LOOKUP(YEAR(C1680),Teuerung!$A$4:$A$29,Teuerung!$D$4:$D$29)))</f>
        <v>0.29999999999999999</v>
      </c>
      <c r="AF1680" s="7">
        <f t="shared" ca="1" si="32"/>
        <v>1833.9023333333334</v>
      </c>
      <c r="AG1680" s="2"/>
      <c r="AH1680" s="1"/>
      <c r="AI1680" s="1"/>
    </row>
    <row r="1681">
      <c r="A1681" s="2"/>
      <c r="B1681" s="2"/>
      <c r="C1681" s="3">
        <v>42536</v>
      </c>
      <c r="D1681" s="1"/>
      <c r="E1681" s="4" t="s">
        <v>51</v>
      </c>
      <c r="H1681" s="4" t="s">
        <v>51</v>
      </c>
      <c r="K1681" s="6">
        <v>0.34999999999999998</v>
      </c>
      <c r="L1681" s="6">
        <v>0.34999999999999998</v>
      </c>
      <c r="M1681" s="6">
        <v>2.98</v>
      </c>
      <c r="N1681" s="7">
        <v>2000</v>
      </c>
      <c r="P1681" s="1">
        <v>1</v>
      </c>
      <c r="Q1681" s="2" t="s">
        <v>54</v>
      </c>
      <c r="R1681" s="4" t="s">
        <v>51</v>
      </c>
      <c r="T1681" s="7">
        <v>571</v>
      </c>
      <c r="U1681" s="8">
        <v>0.23999999999999999</v>
      </c>
      <c r="V1681" s="6">
        <f t="shared" si="34"/>
        <v>47.152777777777779</v>
      </c>
      <c r="W1681" s="7">
        <f>IF(R1681="","",(T1681*(1-U1681)*(1+AE1681))+V1681)</f>
        <v>611.30077777777785</v>
      </c>
      <c r="Z1681" s="9" t="str">
        <f>IF(S1681="","",(X1681*(1-Y1681)*(1+AE1681)))</f>
        <v/>
      </c>
      <c r="AA1681" s="64">
        <f>IF(Eingabe!G1681="x",libCalc!A1681,IF(Eingabe!H1681="x",libCalc!B1681,IF(Eingabe!I1681="x",libCalc!C1681,"")))</f>
        <v>0.12249999999999998</v>
      </c>
      <c r="AB1681" s="5">
        <f>IF(AA1681="","",AA1681*M1681)</f>
        <v>0.36504999999999993</v>
      </c>
      <c r="AC1681" s="10">
        <f>IF(AA1681="","",N1681*1000/(AA1681*1000000))</f>
        <v>16.326530612244898</v>
      </c>
      <c r="AD1681" s="11">
        <f>IF(AB1681="","",MAX(Z1681,W1681)/AB1681)</f>
        <v>1674.5672586708067</v>
      </c>
      <c r="AE1681" s="8">
        <f ca="1">IF(N1681="","",IF(LOOKUP(YEAR(C1681),Teuerung!$A$4:$A$29,Teuerung!$D$4:$D$29)="",0,LOOKUP(YEAR(C1681),Teuerung!$A$4:$A$29,Teuerung!$D$4:$D$29)))</f>
        <v>0.29999999999999999</v>
      </c>
      <c r="AF1681" s="7">
        <f t="shared" ca="1" si="32"/>
        <v>611.30077777777785</v>
      </c>
      <c r="AG1681" s="2"/>
      <c r="AH1681" s="1"/>
      <c r="AI1681" s="1"/>
    </row>
    <row r="1682">
      <c r="A1682" s="2"/>
      <c r="B1682" s="2"/>
      <c r="C1682" s="3">
        <v>42536</v>
      </c>
      <c r="D1682" s="1"/>
      <c r="E1682" s="4" t="s">
        <v>51</v>
      </c>
      <c r="H1682" s="4" t="s">
        <v>51</v>
      </c>
      <c r="K1682" s="6">
        <v>0.34999999999999998</v>
      </c>
      <c r="L1682" s="6">
        <v>0.34999999999999998</v>
      </c>
      <c r="M1682" s="6">
        <v>2.98</v>
      </c>
      <c r="N1682" s="7">
        <v>2000</v>
      </c>
      <c r="P1682" s="1">
        <v>6</v>
      </c>
      <c r="Q1682" s="2" t="s">
        <v>54</v>
      </c>
      <c r="R1682" s="4" t="s">
        <v>51</v>
      </c>
      <c r="T1682" s="7">
        <v>571</v>
      </c>
      <c r="U1682" s="8">
        <v>0.23999999999999999</v>
      </c>
      <c r="V1682" s="6">
        <f t="shared" si="34"/>
        <v>47.152777777777779</v>
      </c>
      <c r="W1682" s="7">
        <f>IF(R1682="","",(T1682*(1-U1682)*(1+AE1682))+V1682)</f>
        <v>611.30077777777785</v>
      </c>
      <c r="Z1682" s="9" t="str">
        <f>IF(S1682="","",(X1682*(1-Y1682)*(1+AE1682)))</f>
        <v/>
      </c>
      <c r="AA1682" s="64">
        <f>IF(Eingabe!G1682="x",libCalc!A1682,IF(Eingabe!H1682="x",libCalc!B1682,IF(Eingabe!I1682="x",libCalc!C1682,"")))</f>
        <v>0.12249999999999998</v>
      </c>
      <c r="AB1682" s="5">
        <f>IF(AA1682="","",AA1682*M1682)</f>
        <v>0.36504999999999993</v>
      </c>
      <c r="AC1682" s="10">
        <f>IF(AA1682="","",N1682*1000/(AA1682*1000000))</f>
        <v>16.326530612244898</v>
      </c>
      <c r="AD1682" s="11">
        <f>IF(AB1682="","",MAX(Z1682,W1682)/AB1682)</f>
        <v>1674.5672586708067</v>
      </c>
      <c r="AE1682" s="8">
        <f ca="1">IF(N1682="","",IF(LOOKUP(YEAR(C1682),Teuerung!$A$4:$A$29,Teuerung!$D$4:$D$29)="",0,LOOKUP(YEAR(C1682),Teuerung!$A$4:$A$29,Teuerung!$D$4:$D$29)))</f>
        <v>0.29999999999999999</v>
      </c>
      <c r="AF1682" s="7">
        <f t="shared" ca="1" si="32"/>
        <v>3667.8046666666669</v>
      </c>
      <c r="AG1682" s="2"/>
      <c r="AH1682" s="1"/>
      <c r="AI1682" s="1"/>
    </row>
    <row r="1683">
      <c r="A1683" s="2"/>
      <c r="B1683" s="2"/>
      <c r="C1683" s="3">
        <v>42536</v>
      </c>
      <c r="D1683" s="1"/>
      <c r="E1683" s="4" t="s">
        <v>51</v>
      </c>
      <c r="H1683" s="4" t="s">
        <v>51</v>
      </c>
      <c r="K1683" s="6">
        <v>0.34999999999999998</v>
      </c>
      <c r="L1683" s="6">
        <v>0.34999999999999998</v>
      </c>
      <c r="M1683" s="6">
        <v>2.98</v>
      </c>
      <c r="N1683" s="7">
        <v>2500</v>
      </c>
      <c r="P1683" s="1">
        <v>2</v>
      </c>
      <c r="Q1683" s="2" t="s">
        <v>54</v>
      </c>
      <c r="R1683" s="4" t="s">
        <v>51</v>
      </c>
      <c r="T1683" s="7">
        <v>571</v>
      </c>
      <c r="U1683" s="8">
        <v>0.23999999999999999</v>
      </c>
      <c r="V1683" s="6">
        <f t="shared" si="34"/>
        <v>47.152777777777779</v>
      </c>
      <c r="W1683" s="7">
        <f>IF(R1683="","",(T1683*(1-U1683)*(1+AE1683))+V1683)</f>
        <v>611.30077777777785</v>
      </c>
      <c r="Z1683" s="9" t="str">
        <f>IF(S1683="","",(X1683*(1-Y1683)*(1+AE1683)))</f>
        <v/>
      </c>
      <c r="AA1683" s="64">
        <f>IF(Eingabe!G1683="x",libCalc!A1683,IF(Eingabe!H1683="x",libCalc!B1683,IF(Eingabe!I1683="x",libCalc!C1683,"")))</f>
        <v>0.12249999999999998</v>
      </c>
      <c r="AB1683" s="5">
        <f>IF(AA1683="","",AA1683*M1683)</f>
        <v>0.36504999999999993</v>
      </c>
      <c r="AC1683" s="10">
        <f>IF(AA1683="","",N1683*1000/(AA1683*1000000))</f>
        <v>20.408163265306126</v>
      </c>
      <c r="AD1683" s="11">
        <f>IF(AB1683="","",MAX(Z1683,W1683)/AB1683)</f>
        <v>1674.5672586708067</v>
      </c>
      <c r="AE1683" s="8">
        <f ca="1">IF(N1683="","",IF(LOOKUP(YEAR(C1683),Teuerung!$A$4:$A$29,Teuerung!$D$4:$D$29)="",0,LOOKUP(YEAR(C1683),Teuerung!$A$4:$A$29,Teuerung!$D$4:$D$29)))</f>
        <v>0.29999999999999999</v>
      </c>
      <c r="AF1683" s="7">
        <f t="shared" ref="AF1683:AF1746" ca="1" si="35">IF(P1683="","",P1683*MAX(W1683,Z1683))</f>
        <v>1222.6015555555557</v>
      </c>
      <c r="AG1683" s="2"/>
      <c r="AH1683" s="1"/>
      <c r="AI1683" s="1"/>
    </row>
    <row r="1684">
      <c r="A1684" s="2"/>
      <c r="B1684" s="2"/>
      <c r="C1684" s="3">
        <v>42536</v>
      </c>
      <c r="D1684" s="1"/>
      <c r="E1684" s="4" t="s">
        <v>51</v>
      </c>
      <c r="H1684" s="4" t="s">
        <v>51</v>
      </c>
      <c r="K1684" s="6">
        <v>0.34999999999999998</v>
      </c>
      <c r="L1684" s="6">
        <v>0.34999999999999998</v>
      </c>
      <c r="M1684" s="6">
        <v>2.98</v>
      </c>
      <c r="N1684" s="7">
        <v>2500</v>
      </c>
      <c r="P1684" s="1">
        <v>2</v>
      </c>
      <c r="Q1684" s="2" t="s">
        <v>54</v>
      </c>
      <c r="R1684" s="4" t="s">
        <v>51</v>
      </c>
      <c r="T1684" s="7">
        <v>571</v>
      </c>
      <c r="U1684" s="8">
        <v>0.23999999999999999</v>
      </c>
      <c r="V1684" s="6">
        <f t="shared" si="34"/>
        <v>47.152777777777779</v>
      </c>
      <c r="W1684" s="7">
        <f>IF(R1684="","",(T1684*(1-U1684)*(1+AE1684))+V1684)</f>
        <v>611.30077777777785</v>
      </c>
      <c r="Z1684" s="9" t="str">
        <f>IF(S1684="","",(X1684*(1-Y1684)*(1+AE1684)))</f>
        <v/>
      </c>
      <c r="AA1684" s="64">
        <f>IF(Eingabe!G1684="x",libCalc!A1684,IF(Eingabe!H1684="x",libCalc!B1684,IF(Eingabe!I1684="x",libCalc!C1684,"")))</f>
        <v>0.12249999999999998</v>
      </c>
      <c r="AB1684" s="5">
        <f>IF(AA1684="","",AA1684*M1684)</f>
        <v>0.36504999999999993</v>
      </c>
      <c r="AC1684" s="10">
        <f>IF(AA1684="","",N1684*1000/(AA1684*1000000))</f>
        <v>20.408163265306126</v>
      </c>
      <c r="AD1684" s="11">
        <f>IF(AB1684="","",MAX(Z1684,W1684)/AB1684)</f>
        <v>1674.5672586708067</v>
      </c>
      <c r="AE1684" s="8">
        <f ca="1">IF(N1684="","",IF(LOOKUP(YEAR(C1684),Teuerung!$A$4:$A$29,Teuerung!$D$4:$D$29)="",0,LOOKUP(YEAR(C1684),Teuerung!$A$4:$A$29,Teuerung!$D$4:$D$29)))</f>
        <v>0.29999999999999999</v>
      </c>
      <c r="AF1684" s="7">
        <f t="shared" ca="1" si="35"/>
        <v>1222.6015555555557</v>
      </c>
      <c r="AG1684" s="2"/>
      <c r="AH1684" s="1"/>
      <c r="AI1684" s="1"/>
    </row>
    <row r="1685">
      <c r="A1685" s="2"/>
      <c r="B1685" s="2"/>
      <c r="C1685" s="3">
        <v>42536</v>
      </c>
      <c r="D1685" s="1"/>
      <c r="E1685" s="4" t="s">
        <v>51</v>
      </c>
      <c r="H1685" s="4" t="s">
        <v>51</v>
      </c>
      <c r="K1685" s="6">
        <v>0.34999999999999998</v>
      </c>
      <c r="L1685" s="6">
        <v>0.34999999999999998</v>
      </c>
      <c r="M1685" s="6">
        <v>2.98</v>
      </c>
      <c r="N1685" s="7">
        <v>2500</v>
      </c>
      <c r="P1685" s="1">
        <v>3</v>
      </c>
      <c r="Q1685" s="2" t="s">
        <v>54</v>
      </c>
      <c r="R1685" s="4" t="s">
        <v>51</v>
      </c>
      <c r="T1685" s="7">
        <v>645</v>
      </c>
      <c r="U1685" s="8">
        <v>0.23999999999999999</v>
      </c>
      <c r="V1685" s="6">
        <f t="shared" si="34"/>
        <v>47.152777777777779</v>
      </c>
      <c r="W1685" s="7">
        <f>IF(R1685="","",(T1685*(1-U1685)*(1+AE1685))+V1685)</f>
        <v>684.41277777777782</v>
      </c>
      <c r="Z1685" s="9" t="str">
        <f>IF(S1685="","",(X1685*(1-Y1685)*(1+AE1685)))</f>
        <v/>
      </c>
      <c r="AA1685" s="64">
        <f>IF(Eingabe!G1685="x",libCalc!A1685,IF(Eingabe!H1685="x",libCalc!B1685,IF(Eingabe!I1685="x",libCalc!C1685,"")))</f>
        <v>0.12249999999999998</v>
      </c>
      <c r="AB1685" s="5">
        <f>IF(AA1685="","",AA1685*M1685)</f>
        <v>0.36504999999999993</v>
      </c>
      <c r="AC1685" s="10">
        <f>IF(AA1685="","",N1685*1000/(AA1685*1000000))</f>
        <v>20.408163265306126</v>
      </c>
      <c r="AD1685" s="11">
        <f>IF(AB1685="","",MAX(Z1685,W1685)/AB1685)</f>
        <v>1874.8466724497409</v>
      </c>
      <c r="AE1685" s="8">
        <f ca="1">IF(N1685="","",IF(LOOKUP(YEAR(C1685),Teuerung!$A$4:$A$29,Teuerung!$D$4:$D$29)="",0,LOOKUP(YEAR(C1685),Teuerung!$A$4:$A$29,Teuerung!$D$4:$D$29)))</f>
        <v>0.29999999999999999</v>
      </c>
      <c r="AF1685" s="7">
        <f t="shared" ca="1" si="35"/>
        <v>2053.2383333333337</v>
      </c>
      <c r="AG1685" s="2"/>
      <c r="AH1685" s="1"/>
      <c r="AI1685" s="1"/>
    </row>
    <row r="1686">
      <c r="A1686" s="2"/>
      <c r="B1686" s="2"/>
      <c r="C1686" s="3">
        <v>42536</v>
      </c>
      <c r="D1686" s="1"/>
      <c r="E1686" s="4" t="s">
        <v>51</v>
      </c>
      <c r="H1686" s="4" t="s">
        <v>51</v>
      </c>
      <c r="K1686" s="6">
        <v>0.34999999999999998</v>
      </c>
      <c r="L1686" s="6">
        <v>0.34999999999999998</v>
      </c>
      <c r="M1686" s="6">
        <v>2.98</v>
      </c>
      <c r="N1686" s="7">
        <v>2500</v>
      </c>
      <c r="P1686" s="1">
        <v>1</v>
      </c>
      <c r="Q1686" s="2" t="s">
        <v>54</v>
      </c>
      <c r="R1686" s="4" t="s">
        <v>51</v>
      </c>
      <c r="T1686" s="7">
        <v>645</v>
      </c>
      <c r="U1686" s="8">
        <v>0.23999999999999999</v>
      </c>
      <c r="V1686" s="6">
        <f t="shared" si="34"/>
        <v>47.152777777777779</v>
      </c>
      <c r="W1686" s="7">
        <f>IF(R1686="","",(T1686*(1-U1686)*(1+AE1686))+V1686)</f>
        <v>684.41277777777782</v>
      </c>
      <c r="Z1686" s="9" t="str">
        <f>IF(S1686="","",(X1686*(1-Y1686)*(1+AE1686)))</f>
        <v/>
      </c>
      <c r="AA1686" s="64">
        <f>IF(Eingabe!G1686="x",libCalc!A1686,IF(Eingabe!H1686="x",libCalc!B1686,IF(Eingabe!I1686="x",libCalc!C1686,"")))</f>
        <v>0.12249999999999998</v>
      </c>
      <c r="AB1686" s="5">
        <f>IF(AA1686="","",AA1686*M1686)</f>
        <v>0.36504999999999993</v>
      </c>
      <c r="AC1686" s="10">
        <f>IF(AA1686="","",N1686*1000/(AA1686*1000000))</f>
        <v>20.408163265306126</v>
      </c>
      <c r="AD1686" s="11">
        <f>IF(AB1686="","",MAX(Z1686,W1686)/AB1686)</f>
        <v>1874.8466724497409</v>
      </c>
      <c r="AE1686" s="8">
        <f ca="1">IF(N1686="","",IF(LOOKUP(YEAR(C1686),Teuerung!$A$4:$A$29,Teuerung!$D$4:$D$29)="",0,LOOKUP(YEAR(C1686),Teuerung!$A$4:$A$29,Teuerung!$D$4:$D$29)))</f>
        <v>0.29999999999999999</v>
      </c>
      <c r="AF1686" s="7">
        <f t="shared" ca="1" si="35"/>
        <v>684.41277777777782</v>
      </c>
      <c r="AG1686" s="2"/>
      <c r="AH1686" s="1"/>
      <c r="AI1686" s="1"/>
    </row>
    <row r="1687">
      <c r="A1687" s="2"/>
      <c r="B1687" s="2"/>
      <c r="C1687" s="3">
        <v>42536</v>
      </c>
      <c r="D1687" s="1"/>
      <c r="E1687" s="4" t="s">
        <v>51</v>
      </c>
      <c r="H1687" s="4" t="s">
        <v>51</v>
      </c>
      <c r="K1687" s="6">
        <v>0.34999999999999998</v>
      </c>
      <c r="L1687" s="6">
        <v>0.34999999999999998</v>
      </c>
      <c r="M1687" s="6">
        <v>2.98</v>
      </c>
      <c r="N1687" s="7">
        <v>3000</v>
      </c>
      <c r="P1687" s="1">
        <v>1</v>
      </c>
      <c r="Q1687" s="2" t="s">
        <v>54</v>
      </c>
      <c r="R1687" s="4" t="s">
        <v>51</v>
      </c>
      <c r="T1687" s="7">
        <v>645</v>
      </c>
      <c r="U1687" s="8">
        <v>0.23999999999999999</v>
      </c>
      <c r="V1687" s="6">
        <f t="shared" si="34"/>
        <v>47.152777777777779</v>
      </c>
      <c r="W1687" s="7">
        <f>IF(R1687="","",(T1687*(1-U1687)*(1+AE1687))+V1687)</f>
        <v>684.41277777777782</v>
      </c>
      <c r="Z1687" s="9" t="str">
        <f>IF(S1687="","",(X1687*(1-Y1687)*(1+AE1687)))</f>
        <v/>
      </c>
      <c r="AA1687" s="64">
        <f>IF(Eingabe!G1687="x",libCalc!A1687,IF(Eingabe!H1687="x",libCalc!B1687,IF(Eingabe!I1687="x",libCalc!C1687,"")))</f>
        <v>0.12249999999999998</v>
      </c>
      <c r="AB1687" s="5">
        <f>IF(AA1687="","",AA1687*M1687)</f>
        <v>0.36504999999999993</v>
      </c>
      <c r="AC1687" s="10">
        <f>IF(AA1687="","",N1687*1000/(AA1687*1000000))</f>
        <v>24.489795918367349</v>
      </c>
      <c r="AD1687" s="11">
        <f>IF(AB1687="","",MAX(Z1687,W1687)/AB1687)</f>
        <v>1874.8466724497409</v>
      </c>
      <c r="AE1687" s="8">
        <f ca="1">IF(N1687="","",IF(LOOKUP(YEAR(C1687),Teuerung!$A$4:$A$29,Teuerung!$D$4:$D$29)="",0,LOOKUP(YEAR(C1687),Teuerung!$A$4:$A$29,Teuerung!$D$4:$D$29)))</f>
        <v>0.29999999999999999</v>
      </c>
      <c r="AF1687" s="7">
        <f t="shared" ca="1" si="35"/>
        <v>684.41277777777782</v>
      </c>
      <c r="AG1687" s="2"/>
      <c r="AH1687" s="1"/>
      <c r="AI1687" s="1"/>
    </row>
    <row r="1688">
      <c r="A1688" s="2"/>
      <c r="B1688" s="2"/>
      <c r="C1688" s="3">
        <v>42536</v>
      </c>
      <c r="D1688" s="1"/>
      <c r="E1688" s="4" t="s">
        <v>51</v>
      </c>
      <c r="H1688" s="4" t="s">
        <v>51</v>
      </c>
      <c r="K1688" s="6">
        <v>0.40000000000000002</v>
      </c>
      <c r="L1688" s="6">
        <v>0.40000000000000002</v>
      </c>
      <c r="M1688" s="6">
        <v>2.98</v>
      </c>
      <c r="N1688" s="7">
        <v>3000</v>
      </c>
      <c r="P1688" s="1">
        <v>4</v>
      </c>
      <c r="Q1688" s="2" t="s">
        <v>54</v>
      </c>
      <c r="R1688" s="4" t="s">
        <v>51</v>
      </c>
      <c r="T1688" s="7">
        <v>752</v>
      </c>
      <c r="U1688" s="8">
        <v>0.23999999999999999</v>
      </c>
      <c r="V1688" s="6">
        <f t="shared" si="34"/>
        <v>47.152777777777779</v>
      </c>
      <c r="W1688" s="7">
        <f>IF(R1688="","",(T1688*(1-U1688)*(1+AE1688))+V1688)</f>
        <v>790.12877777777783</v>
      </c>
      <c r="Z1688" s="9" t="str">
        <f>IF(S1688="","",(X1688*(1-Y1688)*(1+AE1688)))</f>
        <v/>
      </c>
      <c r="AA1688" s="64">
        <f>IF(Eingabe!G1688="x",libCalc!A1688,IF(Eingabe!H1688="x",libCalc!B1688,IF(Eingabe!I1688="x",libCalc!C1688,"")))</f>
        <v>0.16000000000000003</v>
      </c>
      <c r="AB1688" s="5">
        <f>IF(AA1688="","",AA1688*M1688)</f>
        <v>0.47680000000000011</v>
      </c>
      <c r="AC1688" s="10">
        <f>IF(AA1688="","",N1688*1000/(AA1688*1000000))</f>
        <v>18.749999999999996</v>
      </c>
      <c r="AD1688" s="11">
        <f>IF(AB1688="","",MAX(Z1688,W1688)/AB1688)</f>
        <v>1657.1492822520504</v>
      </c>
      <c r="AE1688" s="8">
        <f ca="1">IF(N1688="","",IF(LOOKUP(YEAR(C1688),Teuerung!$A$4:$A$29,Teuerung!$D$4:$D$29)="",0,LOOKUP(YEAR(C1688),Teuerung!$A$4:$A$29,Teuerung!$D$4:$D$29)))</f>
        <v>0.29999999999999999</v>
      </c>
      <c r="AF1688" s="7">
        <f t="shared" ca="1" si="35"/>
        <v>3160.5151111111113</v>
      </c>
      <c r="AG1688" s="2"/>
      <c r="AH1688" s="1"/>
      <c r="AI1688" s="1"/>
    </row>
    <row r="1689">
      <c r="A1689" s="2"/>
      <c r="B1689" s="2"/>
      <c r="C1689" s="3">
        <v>42536</v>
      </c>
      <c r="D1689" s="1"/>
      <c r="E1689" s="4" t="s">
        <v>51</v>
      </c>
      <c r="H1689" s="4" t="s">
        <v>51</v>
      </c>
      <c r="K1689" s="6">
        <v>0.40000000000000002</v>
      </c>
      <c r="L1689" s="6">
        <v>0.40000000000000002</v>
      </c>
      <c r="M1689" s="6">
        <v>2.98</v>
      </c>
      <c r="N1689" s="7">
        <v>4750</v>
      </c>
      <c r="P1689" s="1">
        <v>2</v>
      </c>
      <c r="Q1689" s="2" t="s">
        <v>54</v>
      </c>
      <c r="R1689" s="4" t="s">
        <v>51</v>
      </c>
      <c r="T1689" s="7">
        <v>755</v>
      </c>
      <c r="U1689" s="8">
        <v>0.23999999999999999</v>
      </c>
      <c r="V1689" s="6">
        <f t="shared" si="34"/>
        <v>47.152777777777779</v>
      </c>
      <c r="W1689" s="7">
        <f>IF(R1689="","",(T1689*(1-U1689)*(1+AE1689))+V1689)</f>
        <v>793.09277777777777</v>
      </c>
      <c r="Z1689" s="9" t="str">
        <f>IF(S1689="","",(X1689*(1-Y1689)*(1+AE1689)))</f>
        <v/>
      </c>
      <c r="AA1689" s="64">
        <f>IF(Eingabe!G1689="x",libCalc!A1689,IF(Eingabe!H1689="x",libCalc!B1689,IF(Eingabe!I1689="x",libCalc!C1689,"")))</f>
        <v>0.16000000000000003</v>
      </c>
      <c r="AB1689" s="5">
        <f>IF(AA1689="","",AA1689*M1689)</f>
        <v>0.47680000000000011</v>
      </c>
      <c r="AC1689" s="10">
        <f>IF(AA1689="","",N1689*1000/(AA1689*1000000))</f>
        <v>29.687499999999993</v>
      </c>
      <c r="AD1689" s="11">
        <f>IF(AB1689="","",MAX(Z1689,W1689)/AB1689)</f>
        <v>1663.3657252050705</v>
      </c>
      <c r="AE1689" s="8">
        <f ca="1">IF(N1689="","",IF(LOOKUP(YEAR(C1689),Teuerung!$A$4:$A$29,Teuerung!$D$4:$D$29)="",0,LOOKUP(YEAR(C1689),Teuerung!$A$4:$A$29,Teuerung!$D$4:$D$29)))</f>
        <v>0.29999999999999999</v>
      </c>
      <c r="AF1689" s="7">
        <f t="shared" ca="1" si="35"/>
        <v>1586.1855555555555</v>
      </c>
      <c r="AG1689" s="2"/>
      <c r="AH1689" s="1"/>
      <c r="AI1689" s="1"/>
    </row>
    <row r="1690">
      <c r="A1690" s="2"/>
      <c r="B1690" s="2"/>
      <c r="C1690" s="3">
        <v>42536</v>
      </c>
      <c r="D1690" s="1"/>
      <c r="E1690" s="4" t="s">
        <v>51</v>
      </c>
      <c r="H1690" s="4" t="s">
        <v>51</v>
      </c>
      <c r="K1690" s="6">
        <v>0.40000000000000002</v>
      </c>
      <c r="L1690" s="6">
        <v>0.40000000000000002</v>
      </c>
      <c r="M1690" s="6">
        <v>2.98</v>
      </c>
      <c r="N1690" s="7">
        <v>4750</v>
      </c>
      <c r="P1690" s="1">
        <v>2</v>
      </c>
      <c r="Q1690" s="2" t="s">
        <v>54</v>
      </c>
      <c r="R1690" s="4" t="s">
        <v>51</v>
      </c>
      <c r="T1690" s="7">
        <v>752</v>
      </c>
      <c r="U1690" s="8">
        <v>0.23999999999999999</v>
      </c>
      <c r="V1690" s="6">
        <f t="shared" si="34"/>
        <v>47.152777777777779</v>
      </c>
      <c r="W1690" s="7">
        <f>IF(R1690="","",(T1690*(1-U1690)*(1+AE1690))+V1690)</f>
        <v>790.12877777777783</v>
      </c>
      <c r="Z1690" s="9" t="str">
        <f>IF(S1690="","",(X1690*(1-Y1690)*(1+AE1690)))</f>
        <v/>
      </c>
      <c r="AA1690" s="64">
        <f>IF(Eingabe!G1690="x",libCalc!A1690,IF(Eingabe!H1690="x",libCalc!B1690,IF(Eingabe!I1690="x",libCalc!C1690,"")))</f>
        <v>0.16000000000000003</v>
      </c>
      <c r="AB1690" s="5">
        <f>IF(AA1690="","",AA1690*M1690)</f>
        <v>0.47680000000000011</v>
      </c>
      <c r="AC1690" s="10">
        <f>IF(AA1690="","",N1690*1000/(AA1690*1000000))</f>
        <v>29.687499999999993</v>
      </c>
      <c r="AD1690" s="11">
        <f>IF(AB1690="","",MAX(Z1690,W1690)/AB1690)</f>
        <v>1657.1492822520504</v>
      </c>
      <c r="AE1690" s="8">
        <f ca="1">IF(N1690="","",IF(LOOKUP(YEAR(C1690),Teuerung!$A$4:$A$29,Teuerung!$D$4:$D$29)="",0,LOOKUP(YEAR(C1690),Teuerung!$A$4:$A$29,Teuerung!$D$4:$D$29)))</f>
        <v>0.29999999999999999</v>
      </c>
      <c r="AF1690" s="7">
        <f t="shared" ca="1" si="35"/>
        <v>1580.2575555555557</v>
      </c>
      <c r="AG1690" s="2"/>
      <c r="AH1690" s="1"/>
      <c r="AI1690" s="1"/>
    </row>
    <row r="1691">
      <c r="A1691" s="2"/>
      <c r="B1691" s="2"/>
      <c r="C1691" s="3">
        <v>42536</v>
      </c>
      <c r="D1691" s="1"/>
      <c r="E1691" s="4" t="s">
        <v>51</v>
      </c>
      <c r="H1691" s="4" t="s">
        <v>51</v>
      </c>
      <c r="K1691" s="6">
        <v>0.40000000000000002</v>
      </c>
      <c r="L1691" s="6">
        <v>0.40000000000000002</v>
      </c>
      <c r="M1691" s="6">
        <v>2.98</v>
      </c>
      <c r="N1691" s="7">
        <v>5950</v>
      </c>
      <c r="P1691" s="1">
        <v>1</v>
      </c>
      <c r="Q1691" s="2" t="s">
        <v>54</v>
      </c>
      <c r="R1691" s="4" t="s">
        <v>51</v>
      </c>
      <c r="T1691" s="7">
        <v>924</v>
      </c>
      <c r="U1691" s="8">
        <v>0.23999999999999999</v>
      </c>
      <c r="V1691" s="6">
        <f t="shared" si="34"/>
        <v>47.152777777777779</v>
      </c>
      <c r="W1691" s="7">
        <f>IF(R1691="","",(T1691*(1-U1691)*(1+AE1691))+V1691)</f>
        <v>960.06477777777786</v>
      </c>
      <c r="Z1691" s="9" t="str">
        <f>IF(S1691="","",(X1691*(1-Y1691)*(1+AE1691)))</f>
        <v/>
      </c>
      <c r="AA1691" s="64">
        <f>IF(Eingabe!G1691="x",libCalc!A1691,IF(Eingabe!H1691="x",libCalc!B1691,IF(Eingabe!I1691="x",libCalc!C1691,"")))</f>
        <v>0.16000000000000003</v>
      </c>
      <c r="AB1691" s="5">
        <f>IF(AA1691="","",AA1691*M1691)</f>
        <v>0.47680000000000011</v>
      </c>
      <c r="AC1691" s="10">
        <f>IF(AA1691="","",N1691*1000/(AA1691*1000000))</f>
        <v>37.187499999999993</v>
      </c>
      <c r="AD1691" s="11">
        <f>IF(AB1691="","",MAX(Z1691,W1691)/AB1691)</f>
        <v>2013.5586782252049</v>
      </c>
      <c r="AE1691" s="8">
        <f ca="1">IF(N1691="","",IF(LOOKUP(YEAR(C1691),Teuerung!$A$4:$A$29,Teuerung!$D$4:$D$29)="",0,LOOKUP(YEAR(C1691),Teuerung!$A$4:$A$29,Teuerung!$D$4:$D$29)))</f>
        <v>0.29999999999999999</v>
      </c>
      <c r="AF1691" s="7">
        <f t="shared" ca="1" si="35"/>
        <v>960.06477777777786</v>
      </c>
      <c r="AG1691" s="2"/>
      <c r="AH1691" s="1"/>
      <c r="AI1691" s="1"/>
    </row>
    <row r="1692">
      <c r="A1692" s="2"/>
      <c r="B1692" s="2"/>
      <c r="C1692" s="3">
        <v>42536</v>
      </c>
      <c r="D1692" s="1"/>
      <c r="E1692" s="4" t="s">
        <v>51</v>
      </c>
      <c r="H1692" s="4" t="s">
        <v>51</v>
      </c>
      <c r="K1692" s="6">
        <v>0.40000000000000002</v>
      </c>
      <c r="L1692" s="6">
        <v>0.40000000000000002</v>
      </c>
      <c r="M1692" s="6">
        <v>2.98</v>
      </c>
      <c r="N1692" s="7">
        <v>3000</v>
      </c>
      <c r="P1692" s="1">
        <v>1</v>
      </c>
      <c r="Q1692" s="2" t="s">
        <v>54</v>
      </c>
      <c r="R1692" s="4" t="s">
        <v>51</v>
      </c>
      <c r="T1692" s="7">
        <v>1717</v>
      </c>
      <c r="U1692" s="8">
        <v>0.23999999999999999</v>
      </c>
      <c r="V1692" s="6">
        <f t="shared" si="34"/>
        <v>47.152777777777779</v>
      </c>
      <c r="W1692" s="7">
        <f>IF(R1692="","",(T1692*(1-U1692)*(1+AE1692))+V1692)</f>
        <v>1743.548777777778</v>
      </c>
      <c r="Z1692" s="9" t="str">
        <f>IF(S1692="","",(X1692*(1-Y1692)*(1+AE1692)))</f>
        <v/>
      </c>
      <c r="AA1692" s="64">
        <f>IF(Eingabe!G1692="x",libCalc!A1692,IF(Eingabe!H1692="x",libCalc!B1692,IF(Eingabe!I1692="x",libCalc!C1692,"")))</f>
        <v>0.16000000000000003</v>
      </c>
      <c r="AB1692" s="5">
        <f>IF(AA1692="","",AA1692*M1692)</f>
        <v>0.47680000000000011</v>
      </c>
      <c r="AC1692" s="10">
        <f>IF(AA1692="","",N1692*1000/(AA1692*1000000))</f>
        <v>18.749999999999996</v>
      </c>
      <c r="AD1692" s="11">
        <f>IF(AB1692="","",MAX(Z1692,W1692)/AB1692)</f>
        <v>3656.771765473527</v>
      </c>
      <c r="AE1692" s="8">
        <f ca="1">IF(N1692="","",IF(LOOKUP(YEAR(C1692),Teuerung!$A$4:$A$29,Teuerung!$D$4:$D$29)="",0,LOOKUP(YEAR(C1692),Teuerung!$A$4:$A$29,Teuerung!$D$4:$D$29)))</f>
        <v>0.29999999999999999</v>
      </c>
      <c r="AF1692" s="7">
        <f t="shared" ca="1" si="35"/>
        <v>1743.548777777778</v>
      </c>
      <c r="AG1692" s="2"/>
      <c r="AH1692" s="1"/>
      <c r="AI1692" s="1"/>
    </row>
    <row r="1693">
      <c r="A1693" s="2"/>
      <c r="B1693" s="2"/>
      <c r="C1693" s="3">
        <v>42536</v>
      </c>
      <c r="D1693" s="1"/>
      <c r="E1693" s="4" t="s">
        <v>51</v>
      </c>
      <c r="H1693" s="4" t="s">
        <v>51</v>
      </c>
      <c r="K1693" s="6">
        <v>0.34999999999999998</v>
      </c>
      <c r="L1693" s="6">
        <v>0.34999999999999998</v>
      </c>
      <c r="M1693" s="6">
        <v>2.7799999999999998</v>
      </c>
      <c r="N1693" s="7">
        <v>2500</v>
      </c>
      <c r="P1693" s="1">
        <v>2</v>
      </c>
      <c r="Q1693" s="2" t="s">
        <v>54</v>
      </c>
      <c r="R1693" s="4" t="s">
        <v>51</v>
      </c>
      <c r="T1693" s="7">
        <v>625</v>
      </c>
      <c r="U1693" s="8">
        <v>0.23999999999999999</v>
      </c>
      <c r="V1693" s="6">
        <f t="shared" si="34"/>
        <v>47.152777777777779</v>
      </c>
      <c r="W1693" s="7">
        <f>IF(R1693="","",(T1693*(1-U1693)*(1+AE1693))+V1693)</f>
        <v>664.65277777777783</v>
      </c>
      <c r="Z1693" s="9" t="str">
        <f>IF(S1693="","",(X1693*(1-Y1693)*(1+AE1693)))</f>
        <v/>
      </c>
      <c r="AA1693" s="64">
        <f>IF(Eingabe!G1693="x",libCalc!A1693,IF(Eingabe!H1693="x",libCalc!B1693,IF(Eingabe!I1693="x",libCalc!C1693,"")))</f>
        <v>0.12249999999999998</v>
      </c>
      <c r="AB1693" s="5">
        <f>IF(AA1693="","",AA1693*M1693)</f>
        <v>0.34054999999999991</v>
      </c>
      <c r="AC1693" s="10">
        <f>IF(AA1693="","",N1693*1000/(AA1693*1000000))</f>
        <v>20.408163265306126</v>
      </c>
      <c r="AD1693" s="11">
        <f>IF(AB1693="","",MAX(Z1693,W1693)/AB1693)</f>
        <v>1951.7039429680751</v>
      </c>
      <c r="AE1693" s="8">
        <f ca="1">IF(N1693="","",IF(LOOKUP(YEAR(C1693),Teuerung!$A$4:$A$29,Teuerung!$D$4:$D$29)="",0,LOOKUP(YEAR(C1693),Teuerung!$A$4:$A$29,Teuerung!$D$4:$D$29)))</f>
        <v>0.29999999999999999</v>
      </c>
      <c r="AF1693" s="7">
        <f t="shared" ca="1" si="35"/>
        <v>1329.3055555555557</v>
      </c>
      <c r="AG1693" s="2"/>
      <c r="AH1693" s="1"/>
      <c r="AI1693" s="1"/>
    </row>
    <row r="1694">
      <c r="A1694" s="2"/>
      <c r="B1694" s="2"/>
      <c r="C1694" s="3">
        <v>42536</v>
      </c>
      <c r="D1694" s="1"/>
      <c r="E1694" s="4" t="s">
        <v>51</v>
      </c>
      <c r="H1694" s="4" t="s">
        <v>51</v>
      </c>
      <c r="K1694" s="6">
        <v>0.34999999999999998</v>
      </c>
      <c r="L1694" s="6">
        <v>0.34999999999999998</v>
      </c>
      <c r="M1694" s="6">
        <v>2.7799999999999998</v>
      </c>
      <c r="N1694" s="7">
        <v>3700</v>
      </c>
      <c r="P1694" s="1">
        <v>2</v>
      </c>
      <c r="Q1694" s="2" t="s">
        <v>54</v>
      </c>
      <c r="R1694" s="4" t="s">
        <v>51</v>
      </c>
      <c r="T1694" s="7">
        <v>642</v>
      </c>
      <c r="U1694" s="8">
        <v>0.23999999999999999</v>
      </c>
      <c r="V1694" s="6">
        <f t="shared" si="34"/>
        <v>47.152777777777779</v>
      </c>
      <c r="W1694" s="7">
        <f>IF(R1694="","",(T1694*(1-U1694)*(1+AE1694))+V1694)</f>
        <v>681.44877777777788</v>
      </c>
      <c r="Z1694" s="9" t="str">
        <f>IF(S1694="","",(X1694*(1-Y1694)*(1+AE1694)))</f>
        <v/>
      </c>
      <c r="AA1694" s="64">
        <f>IF(Eingabe!G1694="x",libCalc!A1694,IF(Eingabe!H1694="x",libCalc!B1694,IF(Eingabe!I1694="x",libCalc!C1694,"")))</f>
        <v>0.12249999999999998</v>
      </c>
      <c r="AB1694" s="5">
        <f>IF(AA1694="","",AA1694*M1694)</f>
        <v>0.34054999999999991</v>
      </c>
      <c r="AC1694" s="10">
        <f>IF(AA1694="","",N1694*1000/(AA1694*1000000))</f>
        <v>30.204081632653065</v>
      </c>
      <c r="AD1694" s="11">
        <f>IF(AB1694="","",MAX(Z1694,W1694)/AB1694)</f>
        <v>2001.0241602636268</v>
      </c>
      <c r="AE1694" s="8">
        <f ca="1">IF(N1694="","",IF(LOOKUP(YEAR(C1694),Teuerung!$A$4:$A$29,Teuerung!$D$4:$D$29)="",0,LOOKUP(YEAR(C1694),Teuerung!$A$4:$A$29,Teuerung!$D$4:$D$29)))</f>
        <v>0.29999999999999999</v>
      </c>
      <c r="AF1694" s="7">
        <f t="shared" ca="1" si="35"/>
        <v>1362.8975555555558</v>
      </c>
      <c r="AG1694" s="2"/>
      <c r="AH1694" s="1"/>
      <c r="AI1694" s="1"/>
    </row>
    <row r="1695">
      <c r="A1695" s="2"/>
      <c r="B1695" s="2"/>
      <c r="C1695" s="3">
        <v>42536</v>
      </c>
      <c r="D1695" s="1"/>
      <c r="E1695" s="4" t="s">
        <v>51</v>
      </c>
      <c r="H1695" s="4" t="s">
        <v>51</v>
      </c>
      <c r="K1695" s="6">
        <v>0.40000000000000002</v>
      </c>
      <c r="L1695" s="6">
        <v>0.40000000000000002</v>
      </c>
      <c r="M1695" s="6">
        <v>2.7799999999999998</v>
      </c>
      <c r="N1695" s="7">
        <v>4700</v>
      </c>
      <c r="P1695" s="1">
        <v>2</v>
      </c>
      <c r="Q1695" s="2" t="s">
        <v>54</v>
      </c>
      <c r="R1695" s="4" t="s">
        <v>51</v>
      </c>
      <c r="T1695" s="7">
        <v>725</v>
      </c>
      <c r="U1695" s="8">
        <v>0.23999999999999999</v>
      </c>
      <c r="V1695" s="6">
        <f t="shared" si="34"/>
        <v>47.152777777777779</v>
      </c>
      <c r="W1695" s="7">
        <f>IF(R1695="","",(T1695*(1-U1695)*(1+AE1695))+V1695)</f>
        <v>763.4527777777779</v>
      </c>
      <c r="Z1695" s="9" t="str">
        <f>IF(S1695="","",(X1695*(1-Y1695)*(1+AE1695)))</f>
        <v/>
      </c>
      <c r="AA1695" s="64">
        <f>IF(Eingabe!G1695="x",libCalc!A1695,IF(Eingabe!H1695="x",libCalc!B1695,IF(Eingabe!I1695="x",libCalc!C1695,"")))</f>
        <v>0.16000000000000003</v>
      </c>
      <c r="AB1695" s="5">
        <f>IF(AA1695="","",AA1695*M1695)</f>
        <v>0.44480000000000003</v>
      </c>
      <c r="AC1695" s="10">
        <f>IF(AA1695="","",N1695*1000/(AA1695*1000000))</f>
        <v>29.374999999999993</v>
      </c>
      <c r="AD1695" s="11">
        <f>IF(AB1695="","",MAX(Z1695,W1695)/AB1695)</f>
        <v>1716.3956334932057</v>
      </c>
      <c r="AE1695" s="8">
        <f ca="1">IF(N1695="","",IF(LOOKUP(YEAR(C1695),Teuerung!$A$4:$A$29,Teuerung!$D$4:$D$29)="",0,LOOKUP(YEAR(C1695),Teuerung!$A$4:$A$29,Teuerung!$D$4:$D$29)))</f>
        <v>0.29999999999999999</v>
      </c>
      <c r="AF1695" s="7">
        <f t="shared" ca="1" si="35"/>
        <v>1526.9055555555558</v>
      </c>
      <c r="AG1695" s="2"/>
      <c r="AH1695" s="1"/>
      <c r="AI1695" s="1"/>
    </row>
    <row r="1696">
      <c r="A1696" s="2"/>
      <c r="B1696" s="2"/>
      <c r="C1696" s="3">
        <v>42536</v>
      </c>
      <c r="D1696" s="1"/>
      <c r="E1696" s="4" t="s">
        <v>51</v>
      </c>
      <c r="H1696" s="4" t="s">
        <v>51</v>
      </c>
      <c r="K1696" s="6">
        <v>0.40000000000000002</v>
      </c>
      <c r="L1696" s="6">
        <v>0.40000000000000002</v>
      </c>
      <c r="M1696" s="6">
        <v>2.7799999999999998</v>
      </c>
      <c r="N1696" s="7">
        <v>3700</v>
      </c>
      <c r="P1696" s="1">
        <v>1</v>
      </c>
      <c r="Q1696" s="2" t="s">
        <v>54</v>
      </c>
      <c r="R1696" s="4" t="s">
        <v>51</v>
      </c>
      <c r="T1696" s="7">
        <v>1716</v>
      </c>
      <c r="U1696" s="8">
        <v>0.23999999999999999</v>
      </c>
      <c r="V1696" s="6">
        <f t="shared" si="34"/>
        <v>47.152777777777779</v>
      </c>
      <c r="W1696" s="7">
        <f>IF(R1696="","",(T1696*(1-U1696)*(1+AE1696))+V1696)</f>
        <v>1742.560777777778</v>
      </c>
      <c r="Z1696" s="9" t="str">
        <f>IF(S1696="","",(X1696*(1-Y1696)*(1+AE1696)))</f>
        <v/>
      </c>
      <c r="AA1696" s="64">
        <f>IF(Eingabe!G1696="x",libCalc!A1696,IF(Eingabe!H1696="x",libCalc!B1696,IF(Eingabe!I1696="x",libCalc!C1696,"")))</f>
        <v>0.16000000000000003</v>
      </c>
      <c r="AB1696" s="5">
        <f>IF(AA1696="","",AA1696*M1696)</f>
        <v>0.44480000000000003</v>
      </c>
      <c r="AC1696" s="10">
        <f>IF(AA1696="","",N1696*1000/(AA1696*1000000))</f>
        <v>23.124999999999996</v>
      </c>
      <c r="AD1696" s="11">
        <f>IF(AB1696="","",MAX(Z1696,W1696)/AB1696)</f>
        <v>3917.6276478816949</v>
      </c>
      <c r="AE1696" s="8">
        <f ca="1">IF(N1696="","",IF(LOOKUP(YEAR(C1696),Teuerung!$A$4:$A$29,Teuerung!$D$4:$D$29)="",0,LOOKUP(YEAR(C1696),Teuerung!$A$4:$A$29,Teuerung!$D$4:$D$29)))</f>
        <v>0.29999999999999999</v>
      </c>
      <c r="AF1696" s="7">
        <f t="shared" ca="1" si="35"/>
        <v>1742.560777777778</v>
      </c>
      <c r="AG1696" s="2"/>
      <c r="AH1696" s="1"/>
      <c r="AI1696" s="1"/>
    </row>
    <row r="1697">
      <c r="A1697" s="2"/>
      <c r="B1697" s="2"/>
      <c r="C1697" s="3">
        <v>42517</v>
      </c>
      <c r="D1697" s="1"/>
      <c r="E1697" s="4" t="s">
        <v>51</v>
      </c>
      <c r="G1697" s="4" t="s">
        <v>51</v>
      </c>
      <c r="J1697" s="5">
        <v>0.40000000000000002</v>
      </c>
      <c r="M1697" s="6">
        <v>4.5999999999999996</v>
      </c>
      <c r="N1697" s="7">
        <v>4500</v>
      </c>
      <c r="P1697" s="1">
        <v>5</v>
      </c>
      <c r="Q1697" s="2" t="s">
        <v>53</v>
      </c>
      <c r="R1697" s="4" t="s">
        <v>51</v>
      </c>
      <c r="T1697" s="7">
        <v>864</v>
      </c>
      <c r="U1697" s="8">
        <v>0.31</v>
      </c>
      <c r="W1697" s="7">
        <f>IF(R1697="","",(T1697*(1-U1697)*(1+AE1697))+V1697)</f>
        <v>775.00800000000004</v>
      </c>
      <c r="Z1697" s="9" t="str">
        <f>IF(S1697="","",(X1697*(1-Y1697)*(1+AE1697)))</f>
        <v/>
      </c>
      <c r="AA1697" s="64">
        <f>IF(Eingabe!G1697="x",libCalc!A1697,IF(Eingabe!H1697="x",libCalc!B1697,IF(Eingabe!I1697="x",libCalc!C1697,"")))</f>
        <v>0.12566370614359174</v>
      </c>
      <c r="AB1697" s="5">
        <f>IF(AA1697="","",AA1697*M1697)</f>
        <v>0.57805304826052195</v>
      </c>
      <c r="AC1697" s="10">
        <f>IF(AA1697="","",N1697*1000/(AA1697*1000000))</f>
        <v>35.809862195676445</v>
      </c>
      <c r="AD1697" s="11">
        <f>IF(AB1697="","",MAX(Z1697,W1697)/AB1697)</f>
        <v>1340.7212406061265</v>
      </c>
      <c r="AE1697" s="8">
        <f ca="1">IF(N1697="","",IF(LOOKUP(YEAR(C1697),Teuerung!$A$4:$A$29,Teuerung!$D$4:$D$29)="",0,LOOKUP(YEAR(C1697),Teuerung!$A$4:$A$29,Teuerung!$D$4:$D$29)))</f>
        <v>0.29999999999999999</v>
      </c>
      <c r="AF1697" s="7">
        <f t="shared" ca="1" si="35"/>
        <v>3875.04</v>
      </c>
      <c r="AG1697" s="2"/>
      <c r="AH1697" s="1"/>
      <c r="AI1697" s="1"/>
    </row>
    <row r="1698">
      <c r="A1698" s="2"/>
      <c r="B1698" s="2"/>
      <c r="C1698" s="3">
        <v>42517</v>
      </c>
      <c r="D1698" s="1"/>
      <c r="E1698" s="4" t="s">
        <v>51</v>
      </c>
      <c r="G1698" s="4" t="s">
        <v>51</v>
      </c>
      <c r="J1698" s="5">
        <v>0.40000000000000002</v>
      </c>
      <c r="M1698" s="6">
        <v>4.5999999999999996</v>
      </c>
      <c r="N1698" s="7">
        <v>4500</v>
      </c>
      <c r="P1698" s="1">
        <v>2</v>
      </c>
      <c r="Q1698" s="2" t="s">
        <v>53</v>
      </c>
      <c r="R1698" s="4" t="s">
        <v>51</v>
      </c>
      <c r="T1698" s="7">
        <v>956</v>
      </c>
      <c r="U1698" s="8">
        <v>0.31</v>
      </c>
      <c r="W1698" s="7">
        <f>IF(R1698="","",(T1698*(1-U1698)*(1+AE1698))+V1698)</f>
        <v>857.53200000000004</v>
      </c>
      <c r="Z1698" s="9" t="str">
        <f>IF(S1698="","",(X1698*(1-Y1698)*(1+AE1698)))</f>
        <v/>
      </c>
      <c r="AA1698" s="64">
        <f>IF(Eingabe!G1698="x",libCalc!A1698,IF(Eingabe!H1698="x",libCalc!B1698,IF(Eingabe!I1698="x",libCalc!C1698,"")))</f>
        <v>0.12566370614359174</v>
      </c>
      <c r="AB1698" s="5">
        <f>IF(AA1698="","",AA1698*M1698)</f>
        <v>0.57805304826052195</v>
      </c>
      <c r="AC1698" s="10">
        <f>IF(AA1698="","",N1698*1000/(AA1698*1000000))</f>
        <v>35.809862195676445</v>
      </c>
      <c r="AD1698" s="11">
        <f>IF(AB1698="","",MAX(Z1698,W1698)/AB1698)</f>
        <v>1483.4832245595564</v>
      </c>
      <c r="AE1698" s="8">
        <f ca="1">IF(N1698="","",IF(LOOKUP(YEAR(C1698),Teuerung!$A$4:$A$29,Teuerung!$D$4:$D$29)="",0,LOOKUP(YEAR(C1698),Teuerung!$A$4:$A$29,Teuerung!$D$4:$D$29)))</f>
        <v>0.29999999999999999</v>
      </c>
      <c r="AF1698" s="7">
        <f t="shared" ca="1" si="35"/>
        <v>1715.0640000000001</v>
      </c>
      <c r="AG1698" s="2"/>
      <c r="AH1698" s="1"/>
      <c r="AI1698" s="1"/>
    </row>
    <row r="1699">
      <c r="A1699" s="2"/>
      <c r="B1699" s="2"/>
      <c r="C1699" s="3">
        <v>42517</v>
      </c>
      <c r="D1699" s="1"/>
      <c r="E1699" s="4" t="s">
        <v>51</v>
      </c>
      <c r="G1699" s="4" t="s">
        <v>51</v>
      </c>
      <c r="J1699" s="5">
        <v>0.40000000000000002</v>
      </c>
      <c r="M1699" s="6">
        <v>4.5999999999999996</v>
      </c>
      <c r="N1699" s="7">
        <v>4500</v>
      </c>
      <c r="P1699" s="1">
        <v>1</v>
      </c>
      <c r="Q1699" s="2" t="s">
        <v>53</v>
      </c>
      <c r="R1699" s="4" t="s">
        <v>51</v>
      </c>
      <c r="T1699" s="7">
        <v>960</v>
      </c>
      <c r="U1699" s="8">
        <v>0.31</v>
      </c>
      <c r="W1699" s="7">
        <f>IF(R1699="","",(T1699*(1-U1699)*(1+AE1699))+V1699)</f>
        <v>861.12</v>
      </c>
      <c r="Z1699" s="9" t="str">
        <f>IF(S1699="","",(X1699*(1-Y1699)*(1+AE1699)))</f>
        <v/>
      </c>
      <c r="AA1699" s="64">
        <f>IF(Eingabe!G1699="x",libCalc!A1699,IF(Eingabe!H1699="x",libCalc!B1699,IF(Eingabe!I1699="x",libCalc!C1699,"")))</f>
        <v>0.12566370614359174</v>
      </c>
      <c r="AB1699" s="5">
        <f>IF(AA1699="","",AA1699*M1699)</f>
        <v>0.57805304826052195</v>
      </c>
      <c r="AC1699" s="10">
        <f>IF(AA1699="","",N1699*1000/(AA1699*1000000))</f>
        <v>35.809862195676445</v>
      </c>
      <c r="AD1699" s="11">
        <f>IF(AB1699="","",MAX(Z1699,W1699)/AB1699)</f>
        <v>1489.6902673401403</v>
      </c>
      <c r="AE1699" s="8">
        <f ca="1">IF(N1699="","",IF(LOOKUP(YEAR(C1699),Teuerung!$A$4:$A$29,Teuerung!$D$4:$D$29)="",0,LOOKUP(YEAR(C1699),Teuerung!$A$4:$A$29,Teuerung!$D$4:$D$29)))</f>
        <v>0.29999999999999999</v>
      </c>
      <c r="AF1699" s="7">
        <f t="shared" ca="1" si="35"/>
        <v>861.12</v>
      </c>
      <c r="AG1699" s="2"/>
      <c r="AH1699" s="1"/>
      <c r="AI1699" s="1"/>
    </row>
    <row r="1700">
      <c r="A1700" s="2"/>
      <c r="B1700" s="2"/>
      <c r="C1700" s="3">
        <v>42517</v>
      </c>
      <c r="D1700" s="1"/>
      <c r="E1700" s="4" t="s">
        <v>51</v>
      </c>
      <c r="G1700" s="4" t="s">
        <v>51</v>
      </c>
      <c r="J1700" s="5">
        <v>0.40000000000000002</v>
      </c>
      <c r="M1700" s="6">
        <v>4.5999999999999996</v>
      </c>
      <c r="N1700" s="7">
        <v>4500</v>
      </c>
      <c r="P1700" s="1">
        <v>3</v>
      </c>
      <c r="Q1700" s="2" t="s">
        <v>53</v>
      </c>
      <c r="R1700" s="4" t="s">
        <v>51</v>
      </c>
      <c r="T1700" s="7">
        <v>901</v>
      </c>
      <c r="U1700" s="8">
        <v>0.31</v>
      </c>
      <c r="W1700" s="7">
        <f>IF(R1700="","",(T1700*(1-U1700)*(1+AE1700))+V1700)</f>
        <v>808.197</v>
      </c>
      <c r="Z1700" s="9" t="str">
        <f>IF(S1700="","",(X1700*(1-Y1700)*(1+AE1700)))</f>
        <v/>
      </c>
      <c r="AA1700" s="64">
        <f>IF(Eingabe!G1700="x",libCalc!A1700,IF(Eingabe!H1700="x",libCalc!B1700,IF(Eingabe!I1700="x",libCalc!C1700,"")))</f>
        <v>0.12566370614359174</v>
      </c>
      <c r="AB1700" s="5">
        <f>IF(AA1700="","",AA1700*M1700)</f>
        <v>0.57805304826052195</v>
      </c>
      <c r="AC1700" s="10">
        <f>IF(AA1700="","",N1700*1000/(AA1700*1000000))</f>
        <v>35.809862195676445</v>
      </c>
      <c r="AD1700" s="11">
        <f>IF(AB1700="","",MAX(Z1700,W1700)/AB1700)</f>
        <v>1398.1363863265276</v>
      </c>
      <c r="AE1700" s="8">
        <f ca="1">IF(N1700="","",IF(LOOKUP(YEAR(C1700),Teuerung!$A$4:$A$29,Teuerung!$D$4:$D$29)="",0,LOOKUP(YEAR(C1700),Teuerung!$A$4:$A$29,Teuerung!$D$4:$D$29)))</f>
        <v>0.29999999999999999</v>
      </c>
      <c r="AF1700" s="7">
        <f t="shared" ca="1" si="35"/>
        <v>2424.5909999999999</v>
      </c>
      <c r="AG1700" s="2"/>
      <c r="AH1700" s="1"/>
      <c r="AI1700" s="1"/>
    </row>
    <row r="1701">
      <c r="A1701" s="2"/>
      <c r="B1701" s="2"/>
      <c r="C1701" s="3">
        <v>42517</v>
      </c>
      <c r="D1701" s="1"/>
      <c r="E1701" s="4" t="s">
        <v>51</v>
      </c>
      <c r="G1701" s="4" t="s">
        <v>51</v>
      </c>
      <c r="J1701" s="5">
        <v>0.40000000000000002</v>
      </c>
      <c r="M1701" s="6">
        <v>4.5999999999999996</v>
      </c>
      <c r="N1701" s="7">
        <v>4500</v>
      </c>
      <c r="P1701" s="1">
        <v>2</v>
      </c>
      <c r="Q1701" s="2" t="s">
        <v>53</v>
      </c>
      <c r="R1701" s="4" t="s">
        <v>51</v>
      </c>
      <c r="T1701" s="7">
        <v>901</v>
      </c>
      <c r="U1701" s="8">
        <v>0.31</v>
      </c>
      <c r="W1701" s="7">
        <f>IF(R1701="","",(T1701*(1-U1701)*(1+AE1701))+V1701)</f>
        <v>808.197</v>
      </c>
      <c r="Z1701" s="9" t="str">
        <f>IF(S1701="","",(X1701*(1-Y1701)*(1+AE1701)))</f>
        <v/>
      </c>
      <c r="AA1701" s="64">
        <f>IF(Eingabe!G1701="x",libCalc!A1701,IF(Eingabe!H1701="x",libCalc!B1701,IF(Eingabe!I1701="x",libCalc!C1701,"")))</f>
        <v>0.12566370614359174</v>
      </c>
      <c r="AB1701" s="5">
        <f>IF(AA1701="","",AA1701*M1701)</f>
        <v>0.57805304826052195</v>
      </c>
      <c r="AC1701" s="10">
        <f>IF(AA1701="","",N1701*1000/(AA1701*1000000))</f>
        <v>35.809862195676445</v>
      </c>
      <c r="AD1701" s="11">
        <f>IF(AB1701="","",MAX(Z1701,W1701)/AB1701)</f>
        <v>1398.1363863265276</v>
      </c>
      <c r="AE1701" s="8">
        <f ca="1">IF(N1701="","",IF(LOOKUP(YEAR(C1701),Teuerung!$A$4:$A$29,Teuerung!$D$4:$D$29)="",0,LOOKUP(YEAR(C1701),Teuerung!$A$4:$A$29,Teuerung!$D$4:$D$29)))</f>
        <v>0.29999999999999999</v>
      </c>
      <c r="AF1701" s="7">
        <f t="shared" ca="1" si="35"/>
        <v>1616.394</v>
      </c>
      <c r="AG1701" s="2"/>
      <c r="AH1701" s="1"/>
      <c r="AI1701" s="1"/>
    </row>
    <row r="1702">
      <c r="A1702" s="2"/>
      <c r="B1702" s="2"/>
      <c r="C1702" s="3">
        <v>42517</v>
      </c>
      <c r="D1702" s="1"/>
      <c r="E1702" s="4" t="s">
        <v>51</v>
      </c>
      <c r="G1702" s="4" t="s">
        <v>51</v>
      </c>
      <c r="J1702" s="5">
        <v>0.40000000000000002</v>
      </c>
      <c r="M1702" s="6">
        <v>4.5999999999999996</v>
      </c>
      <c r="N1702" s="7">
        <v>6000</v>
      </c>
      <c r="P1702" s="1">
        <v>3</v>
      </c>
      <c r="Q1702" s="2" t="s">
        <v>53</v>
      </c>
      <c r="R1702" s="4" t="s">
        <v>51</v>
      </c>
      <c r="T1702" s="7">
        <v>1452</v>
      </c>
      <c r="U1702" s="8">
        <v>0.31</v>
      </c>
      <c r="W1702" s="7">
        <f>IF(R1702="","",(T1702*(1-U1702)*(1+AE1702))+V1702)</f>
        <v>1302.444</v>
      </c>
      <c r="Z1702" s="9" t="str">
        <f>IF(S1702="","",(X1702*(1-Y1702)*(1+AE1702)))</f>
        <v/>
      </c>
      <c r="AA1702" s="64">
        <f>IF(Eingabe!G1702="x",libCalc!A1702,IF(Eingabe!H1702="x",libCalc!B1702,IF(Eingabe!I1702="x",libCalc!C1702,"")))</f>
        <v>0.12566370614359174</v>
      </c>
      <c r="AB1702" s="5">
        <f>IF(AA1702="","",AA1702*M1702)</f>
        <v>0.57805304826052195</v>
      </c>
      <c r="AC1702" s="10">
        <f>IF(AA1702="","",N1702*1000/(AA1702*1000000))</f>
        <v>47.746482927568593</v>
      </c>
      <c r="AD1702" s="11">
        <f>IF(AB1702="","",MAX(Z1702,W1702)/AB1702)</f>
        <v>2253.156529351962</v>
      </c>
      <c r="AE1702" s="8">
        <f ca="1">IF(N1702="","",IF(LOOKUP(YEAR(C1702),Teuerung!$A$4:$A$29,Teuerung!$D$4:$D$29)="",0,LOOKUP(YEAR(C1702),Teuerung!$A$4:$A$29,Teuerung!$D$4:$D$29)))</f>
        <v>0.29999999999999999</v>
      </c>
      <c r="AF1702" s="7">
        <f t="shared" ca="1" si="35"/>
        <v>3907.3319999999999</v>
      </c>
      <c r="AG1702" s="2"/>
      <c r="AH1702" s="1"/>
      <c r="AI1702" s="1"/>
    </row>
    <row r="1703">
      <c r="A1703" s="2"/>
      <c r="B1703" s="2"/>
      <c r="C1703" s="3">
        <v>42517</v>
      </c>
      <c r="D1703" s="1"/>
      <c r="E1703" s="4" t="s">
        <v>51</v>
      </c>
      <c r="G1703" s="4" t="s">
        <v>51</v>
      </c>
      <c r="J1703" s="5">
        <v>0.40000000000000002</v>
      </c>
      <c r="M1703" s="6">
        <v>4.5999999999999996</v>
      </c>
      <c r="N1703" s="7">
        <v>6000</v>
      </c>
      <c r="P1703" s="1">
        <v>1</v>
      </c>
      <c r="Q1703" s="2" t="s">
        <v>53</v>
      </c>
      <c r="R1703" s="4" t="s">
        <v>51</v>
      </c>
      <c r="T1703" s="7">
        <v>1333</v>
      </c>
      <c r="U1703" s="8">
        <v>0.31</v>
      </c>
      <c r="W1703" s="7">
        <f>IF(R1703="","",(T1703*(1-U1703)*(1+AE1703))+V1703)</f>
        <v>1195.701</v>
      </c>
      <c r="Z1703" s="9" t="str">
        <f>IF(S1703="","",(X1703*(1-Y1703)*(1+AE1703)))</f>
        <v/>
      </c>
      <c r="AA1703" s="64">
        <f>IF(Eingabe!G1703="x",libCalc!A1703,IF(Eingabe!H1703="x",libCalc!B1703,IF(Eingabe!I1703="x",libCalc!C1703,"")))</f>
        <v>0.12566370614359174</v>
      </c>
      <c r="AB1703" s="5">
        <f>IF(AA1703="","",AA1703*M1703)</f>
        <v>0.57805304826052195</v>
      </c>
      <c r="AC1703" s="10">
        <f>IF(AA1703="","",N1703*1000/(AA1703*1000000))</f>
        <v>47.746482927568593</v>
      </c>
      <c r="AD1703" s="11">
        <f>IF(AB1703="","",MAX(Z1703,W1703)/AB1703)</f>
        <v>2068.4970066295909</v>
      </c>
      <c r="AE1703" s="8">
        <f ca="1">IF(N1703="","",IF(LOOKUP(YEAR(C1703),Teuerung!$A$4:$A$29,Teuerung!$D$4:$D$29)="",0,LOOKUP(YEAR(C1703),Teuerung!$A$4:$A$29,Teuerung!$D$4:$D$29)))</f>
        <v>0.29999999999999999</v>
      </c>
      <c r="AF1703" s="7">
        <f t="shared" ca="1" si="35"/>
        <v>1195.701</v>
      </c>
      <c r="AG1703" s="2"/>
      <c r="AH1703" s="1"/>
      <c r="AI1703" s="1"/>
    </row>
    <row r="1704">
      <c r="A1704" s="2"/>
      <c r="B1704" s="2"/>
      <c r="C1704" s="3">
        <v>42517</v>
      </c>
      <c r="D1704" s="1"/>
      <c r="E1704" s="4" t="s">
        <v>51</v>
      </c>
      <c r="G1704" s="4" t="s">
        <v>51</v>
      </c>
      <c r="J1704" s="5">
        <v>0.40000000000000002</v>
      </c>
      <c r="M1704" s="6">
        <v>4.5999999999999996</v>
      </c>
      <c r="N1704" s="7">
        <v>6000</v>
      </c>
      <c r="P1704" s="1">
        <v>4</v>
      </c>
      <c r="Q1704" s="2" t="s">
        <v>53</v>
      </c>
      <c r="R1704" s="4" t="s">
        <v>51</v>
      </c>
      <c r="T1704" s="7">
        <v>1452</v>
      </c>
      <c r="U1704" s="8">
        <v>0.31</v>
      </c>
      <c r="W1704" s="7">
        <f>IF(R1704="","",(T1704*(1-U1704)*(1+AE1704))+V1704)</f>
        <v>1302.444</v>
      </c>
      <c r="Z1704" s="9" t="str">
        <f>IF(S1704="","",(X1704*(1-Y1704)*(1+AE1704)))</f>
        <v/>
      </c>
      <c r="AA1704" s="64">
        <f>IF(Eingabe!G1704="x",libCalc!A1704,IF(Eingabe!H1704="x",libCalc!B1704,IF(Eingabe!I1704="x",libCalc!C1704,"")))</f>
        <v>0.12566370614359174</v>
      </c>
      <c r="AB1704" s="5">
        <f>IF(AA1704="","",AA1704*M1704)</f>
        <v>0.57805304826052195</v>
      </c>
      <c r="AC1704" s="10">
        <f>IF(AA1704="","",N1704*1000/(AA1704*1000000))</f>
        <v>47.746482927568593</v>
      </c>
      <c r="AD1704" s="11">
        <f>IF(AB1704="","",MAX(Z1704,W1704)/AB1704)</f>
        <v>2253.156529351962</v>
      </c>
      <c r="AE1704" s="8">
        <f ca="1">IF(N1704="","",IF(LOOKUP(YEAR(C1704),Teuerung!$A$4:$A$29,Teuerung!$D$4:$D$29)="",0,LOOKUP(YEAR(C1704),Teuerung!$A$4:$A$29,Teuerung!$D$4:$D$29)))</f>
        <v>0.29999999999999999</v>
      </c>
      <c r="AF1704" s="7">
        <f t="shared" ca="1" si="35"/>
        <v>5209.7759999999998</v>
      </c>
      <c r="AG1704" s="2"/>
      <c r="AH1704" s="1"/>
      <c r="AI1704" s="1"/>
    </row>
    <row r="1705">
      <c r="A1705" s="2"/>
      <c r="B1705" s="2"/>
      <c r="C1705" s="3">
        <v>42517</v>
      </c>
      <c r="D1705" s="1"/>
      <c r="E1705" s="4" t="s">
        <v>51</v>
      </c>
      <c r="G1705" s="4" t="s">
        <v>51</v>
      </c>
      <c r="J1705" s="5">
        <v>0.40000000000000002</v>
      </c>
      <c r="M1705" s="6">
        <v>4.5999999999999996</v>
      </c>
      <c r="N1705" s="7">
        <v>11100</v>
      </c>
      <c r="P1705" s="1">
        <v>2</v>
      </c>
      <c r="Q1705" s="2" t="s">
        <v>53</v>
      </c>
      <c r="R1705" s="4" t="s">
        <v>51</v>
      </c>
      <c r="T1705" s="7">
        <v>2483</v>
      </c>
      <c r="U1705" s="8">
        <v>0.31</v>
      </c>
      <c r="W1705" s="7">
        <f>IF(R1705="","",(T1705*(1-U1705)*(1+AE1705))+V1705)</f>
        <v>2227.2509999999997</v>
      </c>
      <c r="Z1705" s="9" t="str">
        <f>IF(S1705="","",(X1705*(1-Y1705)*(1+AE1705)))</f>
        <v/>
      </c>
      <c r="AA1705" s="64">
        <f>IF(Eingabe!G1705="x",libCalc!A1705,IF(Eingabe!H1705="x",libCalc!B1705,IF(Eingabe!I1705="x",libCalc!C1705,"")))</f>
        <v>0.12566370614359174</v>
      </c>
      <c r="AB1705" s="5">
        <f>IF(AA1705="","",AA1705*M1705)</f>
        <v>0.57805304826052195</v>
      </c>
      <c r="AC1705" s="10">
        <f>IF(AA1705="","",N1705*1000/(AA1705*1000000))</f>
        <v>88.330993416001903</v>
      </c>
      <c r="AD1705" s="11">
        <f>IF(AB1705="","",MAX(Z1705,W1705)/AB1705)</f>
        <v>3853.0218060474667</v>
      </c>
      <c r="AE1705" s="8">
        <f ca="1">IF(N1705="","",IF(LOOKUP(YEAR(C1705),Teuerung!$A$4:$A$29,Teuerung!$D$4:$D$29)="",0,LOOKUP(YEAR(C1705),Teuerung!$A$4:$A$29,Teuerung!$D$4:$D$29)))</f>
        <v>0.29999999999999999</v>
      </c>
      <c r="AF1705" s="7">
        <f t="shared" ca="1" si="35"/>
        <v>4454.5019999999995</v>
      </c>
      <c r="AG1705" s="2"/>
      <c r="AH1705" s="1"/>
      <c r="AI1705" s="1"/>
    </row>
    <row r="1706">
      <c r="A1706" s="2"/>
      <c r="B1706" s="2"/>
      <c r="C1706" s="3">
        <v>42517</v>
      </c>
      <c r="D1706" s="1"/>
      <c r="E1706" s="4" t="s">
        <v>51</v>
      </c>
      <c r="G1706" s="4" t="s">
        <v>51</v>
      </c>
      <c r="J1706" s="5">
        <v>0.40000000000000002</v>
      </c>
      <c r="M1706" s="6">
        <v>4.5999999999999996</v>
      </c>
      <c r="N1706" s="7">
        <v>11100</v>
      </c>
      <c r="P1706" s="1">
        <v>1</v>
      </c>
      <c r="Q1706" s="2" t="s">
        <v>53</v>
      </c>
      <c r="R1706" s="4" t="s">
        <v>51</v>
      </c>
      <c r="T1706" s="7">
        <v>2483</v>
      </c>
      <c r="U1706" s="8">
        <v>0.31</v>
      </c>
      <c r="W1706" s="7">
        <f>IF(R1706="","",(T1706*(1-U1706)*(1+AE1706))+V1706)</f>
        <v>2227.2509999999997</v>
      </c>
      <c r="Z1706" s="9" t="str">
        <f>IF(S1706="","",(X1706*(1-Y1706)*(1+AE1706)))</f>
        <v/>
      </c>
      <c r="AA1706" s="64">
        <f>IF(Eingabe!G1706="x",libCalc!A1706,IF(Eingabe!H1706="x",libCalc!B1706,IF(Eingabe!I1706="x",libCalc!C1706,"")))</f>
        <v>0.12566370614359174</v>
      </c>
      <c r="AB1706" s="5">
        <f>IF(AA1706="","",AA1706*M1706)</f>
        <v>0.57805304826052195</v>
      </c>
      <c r="AC1706" s="10">
        <f>IF(AA1706="","",N1706*1000/(AA1706*1000000))</f>
        <v>88.330993416001903</v>
      </c>
      <c r="AD1706" s="11">
        <f>IF(AB1706="","",MAX(Z1706,W1706)/AB1706)</f>
        <v>3853.0218060474667</v>
      </c>
      <c r="AE1706" s="8">
        <f ca="1">IF(N1706="","",IF(LOOKUP(YEAR(C1706),Teuerung!$A$4:$A$29,Teuerung!$D$4:$D$29)="",0,LOOKUP(YEAR(C1706),Teuerung!$A$4:$A$29,Teuerung!$D$4:$D$29)))</f>
        <v>0.29999999999999999</v>
      </c>
      <c r="AF1706" s="7">
        <f t="shared" ca="1" si="35"/>
        <v>2227.2509999999997</v>
      </c>
      <c r="AG1706" s="2"/>
      <c r="AH1706" s="1"/>
      <c r="AI1706" s="1"/>
    </row>
    <row r="1707">
      <c r="A1707" s="2"/>
      <c r="B1707" s="2"/>
      <c r="C1707" s="3">
        <v>42517</v>
      </c>
      <c r="D1707" s="1"/>
      <c r="E1707" s="4" t="s">
        <v>51</v>
      </c>
      <c r="G1707" s="4" t="s">
        <v>51</v>
      </c>
      <c r="J1707" s="5">
        <v>0.40000000000000002</v>
      </c>
      <c r="M1707" s="6">
        <v>4</v>
      </c>
      <c r="N1707" s="7">
        <v>4000</v>
      </c>
      <c r="P1707" s="1">
        <v>6</v>
      </c>
      <c r="Q1707" s="2" t="s">
        <v>53</v>
      </c>
      <c r="R1707" s="4" t="s">
        <v>51</v>
      </c>
      <c r="T1707" s="7">
        <v>667</v>
      </c>
      <c r="U1707" s="8">
        <v>0.31</v>
      </c>
      <c r="W1707" s="7">
        <f>IF(R1707="","",(T1707*(1-U1707)*(1+AE1707))+V1707)</f>
        <v>598.29899999999998</v>
      </c>
      <c r="Z1707" s="9" t="str">
        <f>IF(S1707="","",(X1707*(1-Y1707)*(1+AE1707)))</f>
        <v/>
      </c>
      <c r="AA1707" s="64">
        <f>IF(Eingabe!G1707="x",libCalc!A1707,IF(Eingabe!H1707="x",libCalc!B1707,IF(Eingabe!I1707="x",libCalc!C1707,"")))</f>
        <v>0.12566370614359174</v>
      </c>
      <c r="AB1707" s="5">
        <f>IF(AA1707="","",AA1707*M1707)</f>
        <v>0.50265482457436694</v>
      </c>
      <c r="AC1707" s="10">
        <f>IF(AA1707="","",N1707*1000/(AA1707*1000000))</f>
        <v>31.830988618379063</v>
      </c>
      <c r="AD1707" s="11">
        <f>IF(AB1707="","",MAX(Z1707,W1707)/AB1707)</f>
        <v>1190.2780412117236</v>
      </c>
      <c r="AE1707" s="8">
        <f ca="1">IF(N1707="","",IF(LOOKUP(YEAR(C1707),Teuerung!$A$4:$A$29,Teuerung!$D$4:$D$29)="",0,LOOKUP(YEAR(C1707),Teuerung!$A$4:$A$29,Teuerung!$D$4:$D$29)))</f>
        <v>0.29999999999999999</v>
      </c>
      <c r="AF1707" s="7">
        <f t="shared" ca="1" si="35"/>
        <v>3589.7939999999999</v>
      </c>
      <c r="AG1707" s="2"/>
      <c r="AH1707" s="1"/>
      <c r="AI1707" s="1"/>
    </row>
    <row r="1708">
      <c r="A1708" s="2"/>
      <c r="B1708" s="2"/>
      <c r="C1708" s="3">
        <v>42517</v>
      </c>
      <c r="D1708" s="1"/>
      <c r="E1708" s="4" t="s">
        <v>51</v>
      </c>
      <c r="G1708" s="4" t="s">
        <v>51</v>
      </c>
      <c r="J1708" s="5">
        <v>0.40000000000000002</v>
      </c>
      <c r="M1708" s="6">
        <v>4</v>
      </c>
      <c r="N1708" s="7">
        <v>6500</v>
      </c>
      <c r="P1708" s="1">
        <v>2</v>
      </c>
      <c r="Q1708" s="2" t="s">
        <v>53</v>
      </c>
      <c r="R1708" s="4" t="s">
        <v>51</v>
      </c>
      <c r="T1708" s="7">
        <v>1170</v>
      </c>
      <c r="U1708" s="8">
        <v>0.31</v>
      </c>
      <c r="W1708" s="7">
        <f>IF(R1708="","",(T1708*(1-U1708)*(1+AE1708))+V1708)</f>
        <v>1049.49</v>
      </c>
      <c r="Z1708" s="9" t="str">
        <f>IF(S1708="","",(X1708*(1-Y1708)*(1+AE1708)))</f>
        <v/>
      </c>
      <c r="AA1708" s="64">
        <f>IF(Eingabe!G1708="x",libCalc!A1708,IF(Eingabe!H1708="x",libCalc!B1708,IF(Eingabe!I1708="x",libCalc!C1708,"")))</f>
        <v>0.12566370614359174</v>
      </c>
      <c r="AB1708" s="5">
        <f>IF(AA1708="","",AA1708*M1708)</f>
        <v>0.50265482457436694</v>
      </c>
      <c r="AC1708" s="10">
        <f>IF(AA1708="","",N1708*1000/(AA1708*1000000))</f>
        <v>51.725356504865978</v>
      </c>
      <c r="AD1708" s="11">
        <f>IF(AB1708="","",MAX(Z1708,W1708)/AB1708)</f>
        <v>2087.8940153189155</v>
      </c>
      <c r="AE1708" s="8">
        <f ca="1">IF(N1708="","",IF(LOOKUP(YEAR(C1708),Teuerung!$A$4:$A$29,Teuerung!$D$4:$D$29)="",0,LOOKUP(YEAR(C1708),Teuerung!$A$4:$A$29,Teuerung!$D$4:$D$29)))</f>
        <v>0.29999999999999999</v>
      </c>
      <c r="AF1708" s="7">
        <f t="shared" ca="1" si="35"/>
        <v>2098.98</v>
      </c>
      <c r="AG1708" s="2"/>
      <c r="AH1708" s="1"/>
      <c r="AI1708" s="1"/>
    </row>
    <row r="1709">
      <c r="A1709" s="2"/>
      <c r="B1709" s="2"/>
      <c r="C1709" s="3">
        <v>42517</v>
      </c>
      <c r="D1709" s="1"/>
      <c r="E1709" s="4" t="s">
        <v>51</v>
      </c>
      <c r="G1709" s="4" t="s">
        <v>51</v>
      </c>
      <c r="J1709" s="5">
        <v>0.40000000000000002</v>
      </c>
      <c r="M1709" s="6">
        <v>4</v>
      </c>
      <c r="N1709" s="7">
        <v>4000</v>
      </c>
      <c r="P1709" s="1">
        <v>1</v>
      </c>
      <c r="Q1709" s="2" t="s">
        <v>53</v>
      </c>
      <c r="R1709" s="4" t="s">
        <v>51</v>
      </c>
      <c r="T1709" s="7">
        <v>619</v>
      </c>
      <c r="U1709" s="8">
        <v>0.31</v>
      </c>
      <c r="W1709" s="7">
        <f>IF(R1709="","",(T1709*(1-U1709)*(1+AE1709))+V1709)</f>
        <v>555.24299999999994</v>
      </c>
      <c r="Z1709" s="9" t="str">
        <f>IF(S1709="","",(X1709*(1-Y1709)*(1+AE1709)))</f>
        <v/>
      </c>
      <c r="AA1709" s="64">
        <f>IF(Eingabe!G1709="x",libCalc!A1709,IF(Eingabe!H1709="x",libCalc!B1709,IF(Eingabe!I1709="x",libCalc!C1709,"")))</f>
        <v>0.12566370614359174</v>
      </c>
      <c r="AB1709" s="5">
        <f>IF(AA1709="","",AA1709*M1709)</f>
        <v>0.50265482457436694</v>
      </c>
      <c r="AC1709" s="10">
        <f>IF(AA1709="","",N1709*1000/(AA1709*1000000))</f>
        <v>31.830988618379063</v>
      </c>
      <c r="AD1709" s="11">
        <f>IF(AB1709="","",MAX(Z1709,W1709)/AB1709)</f>
        <v>1104.6208508396653</v>
      </c>
      <c r="AE1709" s="8">
        <f ca="1">IF(N1709="","",IF(LOOKUP(YEAR(C1709),Teuerung!$A$4:$A$29,Teuerung!$D$4:$D$29)="",0,LOOKUP(YEAR(C1709),Teuerung!$A$4:$A$29,Teuerung!$D$4:$D$29)))</f>
        <v>0.29999999999999999</v>
      </c>
      <c r="AF1709" s="7">
        <f t="shared" ca="1" si="35"/>
        <v>555.24299999999994</v>
      </c>
      <c r="AG1709" s="2"/>
      <c r="AH1709" s="1"/>
      <c r="AI1709" s="1"/>
    </row>
    <row r="1710">
      <c r="A1710" s="2"/>
      <c r="B1710" s="2"/>
      <c r="C1710" s="3">
        <v>42517</v>
      </c>
      <c r="D1710" s="1"/>
      <c r="E1710" s="4" t="s">
        <v>51</v>
      </c>
      <c r="I1710" s="4" t="s">
        <v>51</v>
      </c>
      <c r="K1710" s="6">
        <v>0.22</v>
      </c>
      <c r="L1710" s="6">
        <v>0.42999999999999999</v>
      </c>
      <c r="M1710" s="6">
        <v>2.6400000000000001</v>
      </c>
      <c r="N1710" s="7">
        <v>2300</v>
      </c>
      <c r="P1710" s="1">
        <v>21</v>
      </c>
      <c r="Q1710" s="2" t="s">
        <v>53</v>
      </c>
      <c r="R1710" s="4" t="s">
        <v>51</v>
      </c>
      <c r="T1710" s="7">
        <v>361</v>
      </c>
      <c r="U1710" s="8">
        <v>0.31</v>
      </c>
      <c r="W1710" s="7">
        <f>IF(R1710="","",(T1710*(1-U1710)*(1+AE1710))+V1710)</f>
        <v>323.81699999999995</v>
      </c>
      <c r="Z1710" s="9" t="str">
        <f>IF(S1710="","",(X1710*(1-Y1710)*(1+AE1710)))</f>
        <v/>
      </c>
      <c r="AA1710" s="64">
        <f>IF(Eingabe!G1710="x",libCalc!A1710,IF(Eingabe!H1710="x",libCalc!B1710,IF(Eingabe!I1710="x",libCalc!C1710,"")))</f>
        <v>0.094600000000000004</v>
      </c>
      <c r="AB1710" s="5">
        <f>IF(AA1710="","",AA1710*M1710)</f>
        <v>0.24974400000000002</v>
      </c>
      <c r="AC1710" s="10">
        <f>IF(AA1710="","",N1710*1000/(AA1710*1000000))</f>
        <v>24.312896405919663</v>
      </c>
      <c r="AD1710" s="11">
        <f>IF(AB1710="","",MAX(Z1710,W1710)/AB1710)</f>
        <v>1296.595714011147</v>
      </c>
      <c r="AE1710" s="8">
        <f ca="1">IF(N1710="","",IF(LOOKUP(YEAR(C1710),Teuerung!$A$4:$A$29,Teuerung!$D$4:$D$29)="",0,LOOKUP(YEAR(C1710),Teuerung!$A$4:$A$29,Teuerung!$D$4:$D$29)))</f>
        <v>0.29999999999999999</v>
      </c>
      <c r="AF1710" s="7">
        <f t="shared" ca="1" si="35"/>
        <v>6800.1569999999992</v>
      </c>
      <c r="AG1710" s="2"/>
      <c r="AH1710" s="1"/>
      <c r="AI1710" s="1"/>
    </row>
    <row r="1711">
      <c r="A1711" s="2"/>
      <c r="B1711" s="2"/>
      <c r="C1711" s="3">
        <v>42517</v>
      </c>
      <c r="D1711" s="1"/>
      <c r="E1711" s="4" t="s">
        <v>51</v>
      </c>
      <c r="I1711" s="4" t="s">
        <v>51</v>
      </c>
      <c r="K1711" s="6">
        <v>0.22</v>
      </c>
      <c r="L1711" s="6">
        <v>0.42999999999999999</v>
      </c>
      <c r="M1711" s="6">
        <v>2.6400000000000001</v>
      </c>
      <c r="N1711" s="7">
        <v>2300</v>
      </c>
      <c r="P1711" s="1">
        <v>6</v>
      </c>
      <c r="Q1711" s="2" t="s">
        <v>53</v>
      </c>
      <c r="R1711" s="4" t="s">
        <v>51</v>
      </c>
      <c r="T1711" s="7">
        <v>408</v>
      </c>
      <c r="U1711" s="8">
        <v>0.31</v>
      </c>
      <c r="W1711" s="7">
        <f>IF(R1711="","",(T1711*(1-U1711)*(1+AE1711))+V1711)</f>
        <v>365.976</v>
      </c>
      <c r="Z1711" s="9" t="str">
        <f>IF(S1711="","",(X1711*(1-Y1711)*(1+AE1711)))</f>
        <v/>
      </c>
      <c r="AA1711" s="64">
        <f>IF(Eingabe!G1711="x",libCalc!A1711,IF(Eingabe!H1711="x",libCalc!B1711,IF(Eingabe!I1711="x",libCalc!C1711,"")))</f>
        <v>0.094600000000000004</v>
      </c>
      <c r="AB1711" s="5">
        <f>IF(AA1711="","",AA1711*M1711)</f>
        <v>0.24974400000000002</v>
      </c>
      <c r="AC1711" s="10">
        <f>IF(AA1711="","",N1711*1000/(AA1711*1000000))</f>
        <v>24.312896405919663</v>
      </c>
      <c r="AD1711" s="11">
        <f>IF(AB1711="","",MAX(Z1711,W1711)/AB1711)</f>
        <v>1465.4045742840667</v>
      </c>
      <c r="AE1711" s="8">
        <f ca="1">IF(N1711="","",IF(LOOKUP(YEAR(C1711),Teuerung!$A$4:$A$29,Teuerung!$D$4:$D$29)="",0,LOOKUP(YEAR(C1711),Teuerung!$A$4:$A$29,Teuerung!$D$4:$D$29)))</f>
        <v>0.29999999999999999</v>
      </c>
      <c r="AF1711" s="7">
        <f t="shared" ca="1" si="35"/>
        <v>2195.8559999999998</v>
      </c>
      <c r="AG1711" s="2"/>
      <c r="AH1711" s="1"/>
      <c r="AI1711" s="1"/>
    </row>
    <row r="1712">
      <c r="A1712" s="2"/>
      <c r="B1712" s="2"/>
      <c r="C1712" s="3">
        <v>42517</v>
      </c>
      <c r="D1712" s="1"/>
      <c r="E1712" s="4" t="s">
        <v>51</v>
      </c>
      <c r="I1712" s="4" t="s">
        <v>51</v>
      </c>
      <c r="K1712" s="6">
        <v>0.22</v>
      </c>
      <c r="L1712" s="6">
        <v>0.42999999999999999</v>
      </c>
      <c r="M1712" s="6">
        <v>2.5800000000000001</v>
      </c>
      <c r="N1712" s="7">
        <v>4000</v>
      </c>
      <c r="P1712" s="1">
        <v>27</v>
      </c>
      <c r="Q1712" s="2" t="s">
        <v>53</v>
      </c>
      <c r="R1712" s="4" t="s">
        <v>51</v>
      </c>
      <c r="T1712" s="7">
        <v>656</v>
      </c>
      <c r="U1712" s="8">
        <v>0.31</v>
      </c>
      <c r="W1712" s="7">
        <f>IF(R1712="","",(T1712*(1-U1712)*(1+AE1712))+V1712)</f>
        <v>588.43200000000002</v>
      </c>
      <c r="Z1712" s="9" t="str">
        <f>IF(S1712="","",(X1712*(1-Y1712)*(1+AE1712)))</f>
        <v/>
      </c>
      <c r="AA1712" s="64">
        <f>IF(Eingabe!G1712="x",libCalc!A1712,IF(Eingabe!H1712="x",libCalc!B1712,IF(Eingabe!I1712="x",libCalc!C1712,"")))</f>
        <v>0.094600000000000004</v>
      </c>
      <c r="AB1712" s="5">
        <f>IF(AA1712="","",AA1712*M1712)</f>
        <v>0.24406800000000001</v>
      </c>
      <c r="AC1712" s="10">
        <f>IF(AA1712="","",N1712*1000/(AA1712*1000000))</f>
        <v>42.283298097251588</v>
      </c>
      <c r="AD1712" s="11">
        <f>IF(AB1712="","",MAX(Z1712,W1712)/AB1712)</f>
        <v>2410.9346575544519</v>
      </c>
      <c r="AE1712" s="8">
        <f ca="1">IF(N1712="","",IF(LOOKUP(YEAR(C1712),Teuerung!$A$4:$A$29,Teuerung!$D$4:$D$29)="",0,LOOKUP(YEAR(C1712),Teuerung!$A$4:$A$29,Teuerung!$D$4:$D$29)))</f>
        <v>0.29999999999999999</v>
      </c>
      <c r="AF1712" s="7">
        <f t="shared" ca="1" si="35"/>
        <v>15887.664000000001</v>
      </c>
      <c r="AG1712" s="2"/>
      <c r="AH1712" s="1"/>
      <c r="AI1712" s="1"/>
    </row>
    <row r="1713">
      <c r="A1713" s="2"/>
      <c r="B1713" s="2"/>
      <c r="C1713" s="3">
        <v>42517</v>
      </c>
      <c r="D1713" s="1"/>
      <c r="E1713" s="4" t="s">
        <v>51</v>
      </c>
      <c r="I1713" s="4" t="s">
        <v>51</v>
      </c>
      <c r="K1713" s="6">
        <v>0.22</v>
      </c>
      <c r="L1713" s="6">
        <v>0.42999999999999999</v>
      </c>
      <c r="M1713" s="6">
        <v>2.5800000000000001</v>
      </c>
      <c r="N1713" s="7">
        <v>4000</v>
      </c>
      <c r="P1713" s="1">
        <v>3</v>
      </c>
      <c r="Q1713" s="2" t="s">
        <v>53</v>
      </c>
      <c r="R1713" s="4" t="s">
        <v>51</v>
      </c>
      <c r="T1713" s="7">
        <v>656</v>
      </c>
      <c r="U1713" s="8">
        <v>0.31</v>
      </c>
      <c r="W1713" s="7">
        <f>IF(R1713="","",(T1713*(1-U1713)*(1+AE1713))+V1713)</f>
        <v>588.43200000000002</v>
      </c>
      <c r="Z1713" s="9" t="str">
        <f>IF(S1713="","",(X1713*(1-Y1713)*(1+AE1713)))</f>
        <v/>
      </c>
      <c r="AA1713" s="64">
        <f>IF(Eingabe!G1713="x",libCalc!A1713,IF(Eingabe!H1713="x",libCalc!B1713,IF(Eingabe!I1713="x",libCalc!C1713,"")))</f>
        <v>0.094600000000000004</v>
      </c>
      <c r="AB1713" s="5">
        <f>IF(AA1713="","",AA1713*M1713)</f>
        <v>0.24406800000000001</v>
      </c>
      <c r="AC1713" s="10">
        <f>IF(AA1713="","",N1713*1000/(AA1713*1000000))</f>
        <v>42.283298097251588</v>
      </c>
      <c r="AD1713" s="11">
        <f>IF(AB1713="","",MAX(Z1713,W1713)/AB1713)</f>
        <v>2410.9346575544519</v>
      </c>
      <c r="AE1713" s="8">
        <f ca="1">IF(N1713="","",IF(LOOKUP(YEAR(C1713),Teuerung!$A$4:$A$29,Teuerung!$D$4:$D$29)="",0,LOOKUP(YEAR(C1713),Teuerung!$A$4:$A$29,Teuerung!$D$4:$D$29)))</f>
        <v>0.29999999999999999</v>
      </c>
      <c r="AF1713" s="7">
        <f t="shared" ca="1" si="35"/>
        <v>1765.296</v>
      </c>
      <c r="AG1713" s="2"/>
      <c r="AH1713" s="1"/>
      <c r="AI1713" s="1"/>
    </row>
    <row r="1714">
      <c r="A1714" s="2"/>
      <c r="B1714" s="2"/>
      <c r="C1714" s="3">
        <v>42517</v>
      </c>
      <c r="D1714" s="1"/>
      <c r="E1714" s="4" t="s">
        <v>51</v>
      </c>
      <c r="I1714" s="4" t="s">
        <v>51</v>
      </c>
      <c r="K1714" s="6">
        <v>0.22</v>
      </c>
      <c r="L1714" s="6">
        <v>0.42999999999999999</v>
      </c>
      <c r="M1714" s="6">
        <v>2.5800000000000001</v>
      </c>
      <c r="N1714" s="7">
        <v>4000</v>
      </c>
      <c r="P1714" s="1">
        <v>4</v>
      </c>
      <c r="Q1714" s="2" t="s">
        <v>53</v>
      </c>
      <c r="R1714" s="4" t="s">
        <v>51</v>
      </c>
      <c r="T1714" s="7">
        <v>620</v>
      </c>
      <c r="U1714" s="8">
        <v>0.31</v>
      </c>
      <c r="W1714" s="7">
        <f>IF(R1714="","",(T1714*(1-U1714)*(1+AE1714))+V1714)</f>
        <v>556.13999999999999</v>
      </c>
      <c r="Z1714" s="9" t="str">
        <f>IF(S1714="","",(X1714*(1-Y1714)*(1+AE1714)))</f>
        <v/>
      </c>
      <c r="AA1714" s="64">
        <f>IF(Eingabe!G1714="x",libCalc!A1714,IF(Eingabe!H1714="x",libCalc!B1714,IF(Eingabe!I1714="x",libCalc!C1714,"")))</f>
        <v>0.094600000000000004</v>
      </c>
      <c r="AB1714" s="5">
        <f>IF(AA1714="","",AA1714*M1714)</f>
        <v>0.24406800000000001</v>
      </c>
      <c r="AC1714" s="10">
        <f>IF(AA1714="","",N1714*1000/(AA1714*1000000))</f>
        <v>42.283298097251588</v>
      </c>
      <c r="AD1714" s="11">
        <f>IF(AB1714="","",MAX(Z1714,W1714)/AB1714)</f>
        <v>2278.6272678106102</v>
      </c>
      <c r="AE1714" s="8">
        <f ca="1">IF(N1714="","",IF(LOOKUP(YEAR(C1714),Teuerung!$A$4:$A$29,Teuerung!$D$4:$D$29)="",0,LOOKUP(YEAR(C1714),Teuerung!$A$4:$A$29,Teuerung!$D$4:$D$29)))</f>
        <v>0.29999999999999999</v>
      </c>
      <c r="AF1714" s="7">
        <f t="shared" ca="1" si="35"/>
        <v>2224.5599999999999</v>
      </c>
      <c r="AG1714" s="2"/>
      <c r="AH1714" s="1"/>
      <c r="AI1714" s="1"/>
    </row>
    <row r="1715">
      <c r="A1715" s="2"/>
      <c r="B1715" s="2"/>
      <c r="C1715" s="3">
        <v>42517</v>
      </c>
      <c r="D1715" s="1"/>
      <c r="E1715" s="4" t="s">
        <v>51</v>
      </c>
      <c r="I1715" s="4" t="s">
        <v>51</v>
      </c>
      <c r="K1715" s="6">
        <v>0.22</v>
      </c>
      <c r="L1715" s="6">
        <v>0.42999999999999999</v>
      </c>
      <c r="M1715" s="6">
        <v>2.5800000000000001</v>
      </c>
      <c r="N1715" s="7">
        <v>4000</v>
      </c>
      <c r="P1715" s="1">
        <v>11</v>
      </c>
      <c r="Q1715" s="2" t="s">
        <v>53</v>
      </c>
      <c r="R1715" s="4" t="s">
        <v>51</v>
      </c>
      <c r="T1715" s="7">
        <v>645</v>
      </c>
      <c r="U1715" s="8">
        <v>0.31</v>
      </c>
      <c r="W1715" s="7">
        <f>IF(R1715="","",(T1715*(1-U1715)*(1+AE1715))+V1715)</f>
        <v>578.56499999999994</v>
      </c>
      <c r="Z1715" s="9" t="str">
        <f>IF(S1715="","",(X1715*(1-Y1715)*(1+AE1715)))</f>
        <v/>
      </c>
      <c r="AA1715" s="64">
        <f>IF(Eingabe!G1715="x",libCalc!A1715,IF(Eingabe!H1715="x",libCalc!B1715,IF(Eingabe!I1715="x",libCalc!C1715,"")))</f>
        <v>0.094600000000000004</v>
      </c>
      <c r="AB1715" s="5">
        <f>IF(AA1715="","",AA1715*M1715)</f>
        <v>0.24406800000000001</v>
      </c>
      <c r="AC1715" s="10">
        <f>IF(AA1715="","",N1715*1000/(AA1715*1000000))</f>
        <v>42.283298097251588</v>
      </c>
      <c r="AD1715" s="11">
        <f>IF(AB1715="","",MAX(Z1715,W1715)/AB1715)</f>
        <v>2370.5073995771668</v>
      </c>
      <c r="AE1715" s="8">
        <f ca="1">IF(N1715="","",IF(LOOKUP(YEAR(C1715),Teuerung!$A$4:$A$29,Teuerung!$D$4:$D$29)="",0,LOOKUP(YEAR(C1715),Teuerung!$A$4:$A$29,Teuerung!$D$4:$D$29)))</f>
        <v>0.29999999999999999</v>
      </c>
      <c r="AF1715" s="7">
        <f t="shared" ca="1" si="35"/>
        <v>6364.2149999999992</v>
      </c>
      <c r="AG1715" s="2"/>
      <c r="AH1715" s="1"/>
      <c r="AI1715" s="1"/>
    </row>
    <row r="1716">
      <c r="A1716" s="2"/>
      <c r="B1716" s="2"/>
      <c r="C1716" s="3">
        <v>42517</v>
      </c>
      <c r="D1716" s="1"/>
      <c r="E1716" s="4" t="s">
        <v>51</v>
      </c>
      <c r="I1716" s="4" t="s">
        <v>51</v>
      </c>
      <c r="K1716" s="6">
        <v>0.22</v>
      </c>
      <c r="L1716" s="6">
        <v>0.42999999999999999</v>
      </c>
      <c r="M1716" s="6">
        <v>2.5800000000000001</v>
      </c>
      <c r="N1716" s="7">
        <v>7000</v>
      </c>
      <c r="P1716" s="1">
        <v>12</v>
      </c>
      <c r="Q1716" s="2" t="s">
        <v>53</v>
      </c>
      <c r="R1716" s="4" t="s">
        <v>51</v>
      </c>
      <c r="T1716" s="7">
        <v>1367</v>
      </c>
      <c r="U1716" s="8">
        <v>0.31</v>
      </c>
      <c r="W1716" s="7">
        <f>IF(R1716="","",(T1716*(1-U1716)*(1+AE1716))+V1716)</f>
        <v>1226.1989999999998</v>
      </c>
      <c r="Z1716" s="9" t="str">
        <f>IF(S1716="","",(X1716*(1-Y1716)*(1+AE1716)))</f>
        <v/>
      </c>
      <c r="AA1716" s="64">
        <f>IF(Eingabe!G1716="x",libCalc!A1716,IF(Eingabe!H1716="x",libCalc!B1716,IF(Eingabe!I1716="x",libCalc!C1716,"")))</f>
        <v>0.094600000000000004</v>
      </c>
      <c r="AB1716" s="5">
        <f>IF(AA1716="","",AA1716*M1716)</f>
        <v>0.24406800000000001</v>
      </c>
      <c r="AC1716" s="10">
        <f>IF(AA1716="","",N1716*1000/(AA1716*1000000))</f>
        <v>73.99577167019028</v>
      </c>
      <c r="AD1716" s="11">
        <f>IF(AB1716="","",MAX(Z1716,W1716)/AB1716)</f>
        <v>5024.0056049953282</v>
      </c>
      <c r="AE1716" s="8">
        <f ca="1">IF(N1716="","",IF(LOOKUP(YEAR(C1716),Teuerung!$A$4:$A$29,Teuerung!$D$4:$D$29)="",0,LOOKUP(YEAR(C1716),Teuerung!$A$4:$A$29,Teuerung!$D$4:$D$29)))</f>
        <v>0.29999999999999999</v>
      </c>
      <c r="AF1716" s="7">
        <f t="shared" ca="1" si="35"/>
        <v>14714.387999999999</v>
      </c>
      <c r="AG1716" s="2"/>
      <c r="AH1716" s="1"/>
      <c r="AI1716" s="1"/>
    </row>
    <row r="1717">
      <c r="A1717" s="2"/>
      <c r="B1717" s="2"/>
      <c r="C1717" s="3">
        <v>42517</v>
      </c>
      <c r="D1717" s="1"/>
      <c r="E1717" s="4" t="s">
        <v>51</v>
      </c>
      <c r="I1717" s="4" t="s">
        <v>51</v>
      </c>
      <c r="K1717" s="6">
        <v>0.22</v>
      </c>
      <c r="L1717" s="6">
        <v>0.41999999999999998</v>
      </c>
      <c r="M1717" s="6">
        <v>2.5800000000000001</v>
      </c>
      <c r="N1717" s="7">
        <v>7000</v>
      </c>
      <c r="P1717" s="1">
        <v>2</v>
      </c>
      <c r="Q1717" s="2" t="s">
        <v>53</v>
      </c>
      <c r="R1717" s="4" t="s">
        <v>51</v>
      </c>
      <c r="T1717" s="7">
        <v>1328</v>
      </c>
      <c r="U1717" s="8">
        <v>0.31</v>
      </c>
      <c r="W1717" s="7">
        <f>IF(R1717="","",(T1717*(1-U1717)*(1+AE1717))+V1717)</f>
        <v>1191.2159999999999</v>
      </c>
      <c r="Z1717" s="9" t="str">
        <f>IF(S1717="","",(X1717*(1-Y1717)*(1+AE1717)))</f>
        <v/>
      </c>
      <c r="AA1717" s="64">
        <f>IF(Eingabe!G1717="x",libCalc!A1717,IF(Eingabe!H1717="x",libCalc!B1717,IF(Eingabe!I1717="x",libCalc!C1717,"")))</f>
        <v>0.092399999999999996</v>
      </c>
      <c r="AB1717" s="5">
        <f>IF(AA1717="","",AA1717*M1717)</f>
        <v>0.23839199999999999</v>
      </c>
      <c r="AC1717" s="10">
        <f>IF(AA1717="","",N1717*1000/(AA1717*1000000))</f>
        <v>75.757575757575751</v>
      </c>
      <c r="AD1717" s="11">
        <f>IF(AB1717="","",MAX(Z1717,W1717)/AB1717)</f>
        <v>4996.8790899023452</v>
      </c>
      <c r="AE1717" s="8">
        <f ca="1">IF(N1717="","",IF(LOOKUP(YEAR(C1717),Teuerung!$A$4:$A$29,Teuerung!$D$4:$D$29)="",0,LOOKUP(YEAR(C1717),Teuerung!$A$4:$A$29,Teuerung!$D$4:$D$29)))</f>
        <v>0.29999999999999999</v>
      </c>
      <c r="AF1717" s="7">
        <f t="shared" ca="1" si="35"/>
        <v>2382.4319999999998</v>
      </c>
      <c r="AG1717" s="2"/>
      <c r="AH1717" s="1"/>
      <c r="AI1717" s="1"/>
    </row>
    <row r="1718">
      <c r="A1718" s="2"/>
      <c r="B1718" s="2"/>
      <c r="C1718" s="3">
        <v>42517</v>
      </c>
      <c r="D1718" s="1"/>
      <c r="E1718" s="4" t="s">
        <v>51</v>
      </c>
      <c r="G1718" s="4" t="s">
        <v>51</v>
      </c>
      <c r="J1718" s="5">
        <v>0.25</v>
      </c>
      <c r="M1718" s="6">
        <v>2.5800000000000001</v>
      </c>
      <c r="N1718" s="7">
        <v>2500</v>
      </c>
      <c r="P1718" s="1">
        <v>1</v>
      </c>
      <c r="Q1718" s="2" t="s">
        <v>53</v>
      </c>
      <c r="R1718" s="4" t="s">
        <v>51</v>
      </c>
      <c r="T1718" s="7">
        <v>547</v>
      </c>
      <c r="U1718" s="8">
        <v>0.31</v>
      </c>
      <c r="W1718" s="7">
        <f>IF(R1718="","",(T1718*(1-U1718)*(1+AE1718))+V1718)</f>
        <v>490.65899999999993</v>
      </c>
      <c r="Z1718" s="9" t="str">
        <f>IF(S1718="","",(X1718*(1-Y1718)*(1+AE1718)))</f>
        <v/>
      </c>
      <c r="AA1718" s="64">
        <f>IF(Eingabe!G1718="x",libCalc!A1718,IF(Eingabe!H1718="x",libCalc!B1718,IF(Eingabe!I1718="x",libCalc!C1718,"")))</f>
        <v>0.049087385212340517</v>
      </c>
      <c r="AB1718" s="5">
        <f>IF(AA1718="","",AA1718*M1718)</f>
        <v>0.12664545384783854</v>
      </c>
      <c r="AC1718" s="10">
        <f>IF(AA1718="","",N1718*1000/(AA1718*1000000))</f>
        <v>50.929581789406512</v>
      </c>
      <c r="AD1718" s="11">
        <f>IF(AB1718="","",MAX(Z1718,W1718)/AB1718)</f>
        <v>3874.2725071640934</v>
      </c>
      <c r="AE1718" s="8">
        <f ca="1">IF(N1718="","",IF(LOOKUP(YEAR(C1718),Teuerung!$A$4:$A$29,Teuerung!$D$4:$D$29)="",0,LOOKUP(YEAR(C1718),Teuerung!$A$4:$A$29,Teuerung!$D$4:$D$29)))</f>
        <v>0.29999999999999999</v>
      </c>
      <c r="AF1718" s="7">
        <f t="shared" ca="1" si="35"/>
        <v>490.65899999999993</v>
      </c>
      <c r="AG1718" s="2"/>
      <c r="AH1718" s="1"/>
      <c r="AI1718" s="1"/>
    </row>
    <row r="1719">
      <c r="A1719" s="2"/>
      <c r="B1719" s="2"/>
      <c r="C1719" s="3">
        <v>42458</v>
      </c>
      <c r="D1719" s="1"/>
      <c r="E1719" s="4" t="s">
        <v>51</v>
      </c>
      <c r="H1719" s="4" t="s">
        <v>51</v>
      </c>
      <c r="K1719" s="6">
        <v>0.25</v>
      </c>
      <c r="L1719" s="6">
        <v>0.5</v>
      </c>
      <c r="M1719" s="6">
        <v>2.6600000000000001</v>
      </c>
      <c r="N1719" s="7">
        <v>2400</v>
      </c>
      <c r="P1719" s="1">
        <v>1</v>
      </c>
      <c r="Q1719" s="2" t="s">
        <v>56</v>
      </c>
      <c r="R1719" s="4" t="s">
        <v>51</v>
      </c>
      <c r="T1719" s="7">
        <f>811+156</f>
        <v>967</v>
      </c>
      <c r="U1719" s="8">
        <v>0.27000000000000002</v>
      </c>
      <c r="W1719" s="7">
        <f>IF(R1719="","",(T1719*(1-U1719)*(1+AE1719))+V1719)</f>
        <v>917.68299999999999</v>
      </c>
      <c r="Z1719" s="9" t="str">
        <f>IF(S1719="","",(X1719*(1-Y1719)*(1+AE1719)))</f>
        <v/>
      </c>
      <c r="AA1719" s="64">
        <f>IF(Eingabe!G1719="x",libCalc!A1719,IF(Eingabe!H1719="x",libCalc!B1719,IF(Eingabe!I1719="x",libCalc!C1719,"")))</f>
        <v>0.125</v>
      </c>
      <c r="AB1719" s="5">
        <f>IF(AA1719="","",AA1719*M1719)</f>
        <v>0.33250000000000002</v>
      </c>
      <c r="AC1719" s="10">
        <f>IF(AA1719="","",N1719*1000/(AA1719*1000000))</f>
        <v>19.199999999999999</v>
      </c>
      <c r="AD1719" s="11">
        <f>IF(AB1719="","",MAX(Z1719,W1719)/AB1719)</f>
        <v>2759.948872180451</v>
      </c>
      <c r="AE1719" s="8">
        <f ca="1">IF(N1719="","",IF(LOOKUP(YEAR(C1719),Teuerung!$A$4:$A$29,Teuerung!$D$4:$D$29)="",0,LOOKUP(YEAR(C1719),Teuerung!$A$4:$A$29,Teuerung!$D$4:$D$29)))</f>
        <v>0.29999999999999999</v>
      </c>
      <c r="AF1719" s="7">
        <f t="shared" ca="1" si="35"/>
        <v>917.68299999999999</v>
      </c>
      <c r="AG1719" s="2"/>
      <c r="AH1719" s="1"/>
      <c r="AI1719" s="1"/>
    </row>
    <row r="1720">
      <c r="A1720" s="2"/>
      <c r="B1720" s="2"/>
      <c r="C1720" s="3">
        <v>42458</v>
      </c>
      <c r="D1720" s="1"/>
      <c r="E1720" s="4" t="s">
        <v>51</v>
      </c>
      <c r="H1720" s="4" t="s">
        <v>51</v>
      </c>
      <c r="K1720" s="6">
        <v>0.25</v>
      </c>
      <c r="L1720" s="6">
        <v>0.57999999999999996</v>
      </c>
      <c r="M1720" s="6">
        <v>2.6600000000000001</v>
      </c>
      <c r="N1720" s="7">
        <v>2400</v>
      </c>
      <c r="P1720" s="1">
        <v>1</v>
      </c>
      <c r="Q1720" s="2" t="s">
        <v>56</v>
      </c>
      <c r="R1720" s="4" t="s">
        <v>51</v>
      </c>
      <c r="T1720" s="7">
        <f>834+156</f>
        <v>990</v>
      </c>
      <c r="U1720" s="8">
        <v>0.27000000000000002</v>
      </c>
      <c r="W1720" s="7">
        <f>IF(R1720="","",(T1720*(1-U1720)*(1+AE1720))+V1720)</f>
        <v>939.50999999999999</v>
      </c>
      <c r="Z1720" s="9" t="str">
        <f>IF(S1720="","",(X1720*(1-Y1720)*(1+AE1720)))</f>
        <v/>
      </c>
      <c r="AA1720" s="64">
        <f>IF(Eingabe!G1720="x",libCalc!A1720,IF(Eingabe!H1720="x",libCalc!B1720,IF(Eingabe!I1720="x",libCalc!C1720,"")))</f>
        <v>0.14499999999999999</v>
      </c>
      <c r="AB1720" s="5">
        <f>IF(AA1720="","",AA1720*M1720)</f>
        <v>0.38569999999999999</v>
      </c>
      <c r="AC1720" s="10">
        <f>IF(AA1720="","",N1720*1000/(AA1720*1000000))</f>
        <v>16.551724137931036</v>
      </c>
      <c r="AD1720" s="11">
        <f>IF(AB1720="","",MAX(Z1720,W1720)/AB1720)</f>
        <v>2435.8568835882811</v>
      </c>
      <c r="AE1720" s="8">
        <f ca="1">IF(N1720="","",IF(LOOKUP(YEAR(C1720),Teuerung!$A$4:$A$29,Teuerung!$D$4:$D$29)="",0,LOOKUP(YEAR(C1720),Teuerung!$A$4:$A$29,Teuerung!$D$4:$D$29)))</f>
        <v>0.29999999999999999</v>
      </c>
      <c r="AF1720" s="7">
        <f t="shared" ca="1" si="35"/>
        <v>939.50999999999999</v>
      </c>
      <c r="AG1720" s="2"/>
      <c r="AH1720" s="1"/>
      <c r="AI1720" s="1"/>
    </row>
    <row r="1721">
      <c r="A1721" s="2"/>
      <c r="B1721" s="2"/>
      <c r="C1721" s="3">
        <v>42458</v>
      </c>
      <c r="D1721" s="1"/>
      <c r="E1721" s="4" t="s">
        <v>51</v>
      </c>
      <c r="H1721" s="4" t="s">
        <v>51</v>
      </c>
      <c r="K1721" s="6">
        <v>0.22</v>
      </c>
      <c r="L1721" s="6">
        <v>0.34000000000000002</v>
      </c>
      <c r="M1721" s="6">
        <v>2.6600000000000001</v>
      </c>
      <c r="N1721" s="7">
        <v>2000</v>
      </c>
      <c r="P1721" s="1">
        <v>1</v>
      </c>
      <c r="Q1721" s="2" t="s">
        <v>56</v>
      </c>
      <c r="R1721" s="4" t="s">
        <v>51</v>
      </c>
      <c r="T1721" s="7">
        <f>635+156</f>
        <v>791</v>
      </c>
      <c r="U1721" s="8">
        <v>0.27000000000000002</v>
      </c>
      <c r="W1721" s="7">
        <f>IF(R1721="","",(T1721*(1-U1721)*(1+AE1721))+V1721)</f>
        <v>750.65899999999999</v>
      </c>
      <c r="Z1721" s="9" t="str">
        <f>IF(S1721="","",(X1721*(1-Y1721)*(1+AE1721)))</f>
        <v/>
      </c>
      <c r="AA1721" s="64">
        <f>IF(Eingabe!G1721="x",libCalc!A1721,IF(Eingabe!H1721="x",libCalc!B1721,IF(Eingabe!I1721="x",libCalc!C1721,"")))</f>
        <v>0.074800000000000005</v>
      </c>
      <c r="AB1721" s="5">
        <f>IF(AA1721="","",AA1721*M1721)</f>
        <v>0.19896800000000003</v>
      </c>
      <c r="AC1721" s="10">
        <f>IF(AA1721="","",N1721*1000/(AA1721*1000000))</f>
        <v>26.737967914438503</v>
      </c>
      <c r="AD1721" s="11">
        <f>IF(AB1721="","",MAX(Z1721,W1721)/AB1721)</f>
        <v>3772.7624542640015</v>
      </c>
      <c r="AE1721" s="8">
        <f ca="1">IF(N1721="","",IF(LOOKUP(YEAR(C1721),Teuerung!$A$4:$A$29,Teuerung!$D$4:$D$29)="",0,LOOKUP(YEAR(C1721),Teuerung!$A$4:$A$29,Teuerung!$D$4:$D$29)))</f>
        <v>0.29999999999999999</v>
      </c>
      <c r="AF1721" s="7">
        <f t="shared" ca="1" si="35"/>
        <v>750.65899999999999</v>
      </c>
      <c r="AG1721" s="2"/>
      <c r="AH1721" s="1"/>
      <c r="AI1721" s="1"/>
    </row>
    <row r="1722">
      <c r="A1722" s="2"/>
      <c r="B1722" s="2"/>
      <c r="C1722" s="3">
        <v>42458</v>
      </c>
      <c r="D1722" s="1"/>
      <c r="E1722" s="4" t="s">
        <v>51</v>
      </c>
      <c r="H1722" s="4" t="s">
        <v>51</v>
      </c>
      <c r="K1722" s="6">
        <v>0.22</v>
      </c>
      <c r="L1722" s="6">
        <v>0.57999999999999996</v>
      </c>
      <c r="M1722" s="6">
        <v>2.6600000000000001</v>
      </c>
      <c r="N1722" s="7">
        <v>2000</v>
      </c>
      <c r="P1722" s="1">
        <v>1</v>
      </c>
      <c r="Q1722" s="2" t="s">
        <v>56</v>
      </c>
      <c r="R1722" s="4" t="s">
        <v>51</v>
      </c>
      <c r="T1722" s="7">
        <f>790+156</f>
        <v>946</v>
      </c>
      <c r="U1722" s="8">
        <v>0.27000000000000002</v>
      </c>
      <c r="W1722" s="7">
        <f>IF(R1722="","",(T1722*(1-U1722)*(1+AE1722))+V1722)</f>
        <v>897.75399999999991</v>
      </c>
      <c r="Z1722" s="9" t="str">
        <f>IF(S1722="","",(X1722*(1-Y1722)*(1+AE1722)))</f>
        <v/>
      </c>
      <c r="AA1722" s="64">
        <f>IF(Eingabe!G1722="x",libCalc!A1722,IF(Eingabe!H1722="x",libCalc!B1722,IF(Eingabe!I1722="x",libCalc!C1722,"")))</f>
        <v>0.12759999999999999</v>
      </c>
      <c r="AB1722" s="5">
        <f>IF(AA1722="","",AA1722*M1722)</f>
        <v>0.339416</v>
      </c>
      <c r="AC1722" s="10">
        <f>IF(AA1722="","",N1722*1000/(AA1722*1000000))</f>
        <v>15.673981191222571</v>
      </c>
      <c r="AD1722" s="11">
        <f>IF(AB1722="","",MAX(Z1722,W1722)/AB1722)</f>
        <v>2644.9961109670726</v>
      </c>
      <c r="AE1722" s="8">
        <f ca="1">IF(N1722="","",IF(LOOKUP(YEAR(C1722),Teuerung!$A$4:$A$29,Teuerung!$D$4:$D$29)="",0,LOOKUP(YEAR(C1722),Teuerung!$A$4:$A$29,Teuerung!$D$4:$D$29)))</f>
        <v>0.29999999999999999</v>
      </c>
      <c r="AF1722" s="7">
        <f t="shared" ca="1" si="35"/>
        <v>897.75399999999991</v>
      </c>
      <c r="AG1722" s="2"/>
      <c r="AH1722" s="1"/>
      <c r="AI1722" s="1"/>
    </row>
    <row r="1723">
      <c r="A1723" s="2"/>
      <c r="B1723" s="2"/>
      <c r="C1723" s="3">
        <v>42458</v>
      </c>
      <c r="D1723" s="1"/>
      <c r="E1723" s="4" t="s">
        <v>51</v>
      </c>
      <c r="H1723" s="4" t="s">
        <v>51</v>
      </c>
      <c r="K1723" s="6">
        <v>0.22</v>
      </c>
      <c r="L1723" s="6">
        <v>0.5</v>
      </c>
      <c r="M1723" s="6">
        <v>2.6600000000000001</v>
      </c>
      <c r="N1723" s="7">
        <v>1000</v>
      </c>
      <c r="P1723" s="1">
        <v>1</v>
      </c>
      <c r="Q1723" s="2" t="s">
        <v>56</v>
      </c>
      <c r="R1723" s="4" t="s">
        <v>51</v>
      </c>
      <c r="T1723" s="7">
        <f>774+156</f>
        <v>930</v>
      </c>
      <c r="U1723" s="8">
        <v>0.27000000000000002</v>
      </c>
      <c r="W1723" s="7">
        <f>IF(R1723="","",(T1723*(1-U1723)*(1+AE1723))+V1723)</f>
        <v>882.57000000000005</v>
      </c>
      <c r="Z1723" s="9" t="str">
        <f>IF(S1723="","",(X1723*(1-Y1723)*(1+AE1723)))</f>
        <v/>
      </c>
      <c r="AA1723" s="64">
        <f>IF(Eingabe!G1723="x",libCalc!A1723,IF(Eingabe!H1723="x",libCalc!B1723,IF(Eingabe!I1723="x",libCalc!C1723,"")))</f>
        <v>0.11</v>
      </c>
      <c r="AB1723" s="5">
        <f>IF(AA1723="","",AA1723*M1723)</f>
        <v>0.29260000000000003</v>
      </c>
      <c r="AC1723" s="10">
        <f>IF(AA1723="","",N1723*1000/(AA1723*1000000))</f>
        <v>9.0909090909090917</v>
      </c>
      <c r="AD1723" s="11">
        <f>IF(AB1723="","",MAX(Z1723,W1723)/AB1723)</f>
        <v>3016.3021189336978</v>
      </c>
      <c r="AE1723" s="8">
        <f ca="1">IF(N1723="","",IF(LOOKUP(YEAR(C1723),Teuerung!$A$4:$A$29,Teuerung!$D$4:$D$29)="",0,LOOKUP(YEAR(C1723),Teuerung!$A$4:$A$29,Teuerung!$D$4:$D$29)))</f>
        <v>0.29999999999999999</v>
      </c>
      <c r="AF1723" s="7">
        <f t="shared" ca="1" si="35"/>
        <v>882.57000000000005</v>
      </c>
      <c r="AG1723" s="2"/>
      <c r="AH1723" s="1"/>
      <c r="AI1723" s="1"/>
    </row>
    <row r="1724">
      <c r="A1724" s="2"/>
      <c r="B1724" s="2"/>
      <c r="C1724" s="3">
        <v>42458</v>
      </c>
      <c r="D1724" s="1"/>
      <c r="E1724" s="4" t="s">
        <v>51</v>
      </c>
      <c r="H1724" s="4" t="s">
        <v>51</v>
      </c>
      <c r="K1724" s="6">
        <v>0.22</v>
      </c>
      <c r="L1724" s="6">
        <v>0.5</v>
      </c>
      <c r="M1724" s="6">
        <v>2.6600000000000001</v>
      </c>
      <c r="N1724" s="7">
        <v>1200</v>
      </c>
      <c r="P1724" s="1">
        <v>1</v>
      </c>
      <c r="Q1724" s="2" t="s">
        <v>56</v>
      </c>
      <c r="R1724" s="4" t="s">
        <v>51</v>
      </c>
      <c r="T1724" s="7">
        <f>774+130</f>
        <v>904</v>
      </c>
      <c r="U1724" s="8">
        <v>0.27000000000000002</v>
      </c>
      <c r="W1724" s="7">
        <f>IF(R1724="","",(T1724*(1-U1724)*(1+AE1724))+V1724)</f>
        <v>857.89599999999996</v>
      </c>
      <c r="Z1724" s="9" t="str">
        <f>IF(S1724="","",(X1724*(1-Y1724)*(1+AE1724)))</f>
        <v/>
      </c>
      <c r="AA1724" s="64">
        <f>IF(Eingabe!G1724="x",libCalc!A1724,IF(Eingabe!H1724="x",libCalc!B1724,IF(Eingabe!I1724="x",libCalc!C1724,"")))</f>
        <v>0.11</v>
      </c>
      <c r="AB1724" s="5">
        <f>IF(AA1724="","",AA1724*M1724)</f>
        <v>0.29260000000000003</v>
      </c>
      <c r="AC1724" s="10">
        <f>IF(AA1724="","",N1724*1000/(AA1724*1000000))</f>
        <v>10.909090909090908</v>
      </c>
      <c r="AD1724" s="11">
        <f>IF(AB1724="","",MAX(Z1724,W1724)/AB1724)</f>
        <v>2931.975393028024</v>
      </c>
      <c r="AE1724" s="8">
        <f ca="1">IF(N1724="","",IF(LOOKUP(YEAR(C1724),Teuerung!$A$4:$A$29,Teuerung!$D$4:$D$29)="",0,LOOKUP(YEAR(C1724),Teuerung!$A$4:$A$29,Teuerung!$D$4:$D$29)))</f>
        <v>0.29999999999999999</v>
      </c>
      <c r="AF1724" s="7">
        <f t="shared" ca="1" si="35"/>
        <v>857.89599999999996</v>
      </c>
      <c r="AG1724" s="2"/>
      <c r="AH1724" s="1"/>
      <c r="AI1724" s="1"/>
    </row>
    <row r="1725">
      <c r="A1725" s="2"/>
      <c r="B1725" s="2"/>
      <c r="C1725" s="3">
        <v>42458</v>
      </c>
      <c r="D1725" s="1"/>
      <c r="E1725" s="4" t="s">
        <v>51</v>
      </c>
      <c r="H1725" s="4" t="s">
        <v>51</v>
      </c>
      <c r="K1725" s="6">
        <v>0.22</v>
      </c>
      <c r="L1725" s="6">
        <v>0.57999999999999996</v>
      </c>
      <c r="M1725" s="6">
        <v>2.6600000000000001</v>
      </c>
      <c r="N1725" s="7">
        <v>1200</v>
      </c>
      <c r="P1725" s="1">
        <v>1</v>
      </c>
      <c r="Q1725" s="2" t="s">
        <v>56</v>
      </c>
      <c r="R1725" s="4" t="s">
        <v>51</v>
      </c>
      <c r="T1725" s="7">
        <f>790+130</f>
        <v>920</v>
      </c>
      <c r="U1725" s="8">
        <v>0.27000000000000002</v>
      </c>
      <c r="W1725" s="7">
        <f>IF(R1725="","",(T1725*(1-U1725)*(1+AE1725))+V1725)</f>
        <v>873.08000000000004</v>
      </c>
      <c r="Z1725" s="9" t="str">
        <f>IF(S1725="","",(X1725*(1-Y1725)*(1+AE1725)))</f>
        <v/>
      </c>
      <c r="AA1725" s="64">
        <f>IF(Eingabe!G1725="x",libCalc!A1725,IF(Eingabe!H1725="x",libCalc!B1725,IF(Eingabe!I1725="x",libCalc!C1725,"")))</f>
        <v>0.12759999999999999</v>
      </c>
      <c r="AB1725" s="5">
        <f>IF(AA1725="","",AA1725*M1725)</f>
        <v>0.339416</v>
      </c>
      <c r="AC1725" s="10">
        <f>IF(AA1725="","",N1725*1000/(AA1725*1000000))</f>
        <v>9.4043887147335425</v>
      </c>
      <c r="AD1725" s="11">
        <f>IF(AB1725="","",MAX(Z1725,W1725)/AB1725)</f>
        <v>2572.3006576001135</v>
      </c>
      <c r="AE1725" s="8">
        <f ca="1">IF(N1725="","",IF(LOOKUP(YEAR(C1725),Teuerung!$A$4:$A$29,Teuerung!$D$4:$D$29)="",0,LOOKUP(YEAR(C1725),Teuerung!$A$4:$A$29,Teuerung!$D$4:$D$29)))</f>
        <v>0.29999999999999999</v>
      </c>
      <c r="AF1725" s="7">
        <f t="shared" ca="1" si="35"/>
        <v>873.08000000000004</v>
      </c>
      <c r="AG1725" s="2"/>
      <c r="AH1725" s="1"/>
      <c r="AI1725" s="1"/>
    </row>
    <row r="1726">
      <c r="A1726" s="2"/>
      <c r="B1726" s="2"/>
      <c r="C1726" s="3">
        <v>42458</v>
      </c>
      <c r="D1726" s="1"/>
      <c r="E1726" s="4" t="s">
        <v>51</v>
      </c>
      <c r="H1726" s="4" t="s">
        <v>51</v>
      </c>
      <c r="K1726" s="6">
        <v>0.22</v>
      </c>
      <c r="L1726" s="6">
        <v>0.34000000000000002</v>
      </c>
      <c r="M1726" s="6">
        <v>2.6600000000000001</v>
      </c>
      <c r="N1726" s="7">
        <v>1000</v>
      </c>
      <c r="P1726" s="1">
        <v>1</v>
      </c>
      <c r="Q1726" s="2" t="s">
        <v>56</v>
      </c>
      <c r="R1726" s="4" t="s">
        <v>51</v>
      </c>
      <c r="T1726" s="7">
        <f>635+130</f>
        <v>765</v>
      </c>
      <c r="U1726" s="8">
        <v>0.27000000000000002</v>
      </c>
      <c r="W1726" s="7">
        <f>IF(R1726="","",(T1726*(1-U1726)*(1+AE1726))+V1726)</f>
        <v>725.9849999999999</v>
      </c>
      <c r="Z1726" s="9" t="str">
        <f>IF(S1726="","",(X1726*(1-Y1726)*(1+AE1726)))</f>
        <v/>
      </c>
      <c r="AA1726" s="64">
        <f>IF(Eingabe!G1726="x",libCalc!A1726,IF(Eingabe!H1726="x",libCalc!B1726,IF(Eingabe!I1726="x",libCalc!C1726,"")))</f>
        <v>0.074800000000000005</v>
      </c>
      <c r="AB1726" s="5">
        <f>IF(AA1726="","",AA1726*M1726)</f>
        <v>0.19896800000000003</v>
      </c>
      <c r="AC1726" s="10">
        <f>IF(AA1726="","",N1726*1000/(AA1726*1000000))</f>
        <v>13.368983957219251</v>
      </c>
      <c r="AD1726" s="11">
        <f>IF(AB1726="","",MAX(Z1726,W1726)/AB1726)</f>
        <v>3648.7525632262464</v>
      </c>
      <c r="AE1726" s="8">
        <f ca="1">IF(N1726="","",IF(LOOKUP(YEAR(C1726),Teuerung!$A$4:$A$29,Teuerung!$D$4:$D$29)="",0,LOOKUP(YEAR(C1726),Teuerung!$A$4:$A$29,Teuerung!$D$4:$D$29)))</f>
        <v>0.29999999999999999</v>
      </c>
      <c r="AF1726" s="7">
        <f t="shared" ca="1" si="35"/>
        <v>725.9849999999999</v>
      </c>
      <c r="AG1726" s="2"/>
      <c r="AH1726" s="1"/>
      <c r="AI1726" s="1"/>
    </row>
    <row r="1727">
      <c r="A1727" s="2"/>
      <c r="B1727" s="2"/>
      <c r="C1727" s="3">
        <v>42458</v>
      </c>
      <c r="D1727" s="1"/>
      <c r="E1727" s="4" t="s">
        <v>51</v>
      </c>
      <c r="H1727" s="4" t="s">
        <v>51</v>
      </c>
      <c r="K1727" s="6">
        <v>0.22</v>
      </c>
      <c r="L1727" s="6">
        <v>0.57999999999999996</v>
      </c>
      <c r="M1727" s="6">
        <v>2.6600000000000001</v>
      </c>
      <c r="N1727" s="7">
        <v>1000</v>
      </c>
      <c r="P1727" s="1">
        <v>1</v>
      </c>
      <c r="Q1727" s="2" t="s">
        <v>56</v>
      </c>
      <c r="R1727" s="4" t="s">
        <v>51</v>
      </c>
      <c r="T1727" s="7">
        <f>790+130</f>
        <v>920</v>
      </c>
      <c r="U1727" s="8">
        <v>0.27000000000000002</v>
      </c>
      <c r="W1727" s="7">
        <f>IF(R1727="","",(T1727*(1-U1727)*(1+AE1727))+V1727)</f>
        <v>873.08000000000004</v>
      </c>
      <c r="Z1727" s="9" t="str">
        <f>IF(S1727="","",(X1727*(1-Y1727)*(1+AE1727)))</f>
        <v/>
      </c>
      <c r="AA1727" s="64">
        <f>IF(Eingabe!G1727="x",libCalc!A1727,IF(Eingabe!H1727="x",libCalc!B1727,IF(Eingabe!I1727="x",libCalc!C1727,"")))</f>
        <v>0.12759999999999999</v>
      </c>
      <c r="AB1727" s="5">
        <f>IF(AA1727="","",AA1727*M1727)</f>
        <v>0.339416</v>
      </c>
      <c r="AC1727" s="10">
        <f>IF(AA1727="","",N1727*1000/(AA1727*1000000))</f>
        <v>7.8369905956112857</v>
      </c>
      <c r="AD1727" s="11">
        <f>IF(AB1727="","",MAX(Z1727,W1727)/AB1727)</f>
        <v>2572.3006576001135</v>
      </c>
      <c r="AE1727" s="8">
        <f ca="1">IF(N1727="","",IF(LOOKUP(YEAR(C1727),Teuerung!$A$4:$A$29,Teuerung!$D$4:$D$29)="",0,LOOKUP(YEAR(C1727),Teuerung!$A$4:$A$29,Teuerung!$D$4:$D$29)))</f>
        <v>0.29999999999999999</v>
      </c>
      <c r="AF1727" s="7">
        <f t="shared" ca="1" si="35"/>
        <v>873.08000000000004</v>
      </c>
      <c r="AG1727" s="2"/>
      <c r="AH1727" s="1"/>
      <c r="AI1727" s="1"/>
    </row>
    <row r="1728">
      <c r="A1728" s="2"/>
      <c r="B1728" s="2"/>
      <c r="C1728" s="3">
        <v>42458</v>
      </c>
      <c r="D1728" s="1"/>
      <c r="E1728" s="4" t="s">
        <v>51</v>
      </c>
      <c r="H1728" s="4" t="s">
        <v>51</v>
      </c>
      <c r="K1728" s="6">
        <v>0.22</v>
      </c>
      <c r="L1728" s="6">
        <v>0.5</v>
      </c>
      <c r="M1728" s="6">
        <v>2.6600000000000001</v>
      </c>
      <c r="N1728" s="7">
        <v>1000</v>
      </c>
      <c r="P1728" s="1">
        <v>1</v>
      </c>
      <c r="Q1728" s="2" t="s">
        <v>56</v>
      </c>
      <c r="R1728" s="4" t="s">
        <v>51</v>
      </c>
      <c r="T1728" s="7">
        <f>774+130</f>
        <v>904</v>
      </c>
      <c r="U1728" s="8">
        <v>0.27000000000000002</v>
      </c>
      <c r="W1728" s="7">
        <f>IF(R1728="","",(T1728*(1-U1728)*(1+AE1728))+V1728)</f>
        <v>857.89599999999996</v>
      </c>
      <c r="Z1728" s="9" t="str">
        <f>IF(S1728="","",(X1728*(1-Y1728)*(1+AE1728)))</f>
        <v/>
      </c>
      <c r="AA1728" s="64">
        <f>IF(Eingabe!G1728="x",libCalc!A1728,IF(Eingabe!H1728="x",libCalc!B1728,IF(Eingabe!I1728="x",libCalc!C1728,"")))</f>
        <v>0.11</v>
      </c>
      <c r="AB1728" s="5">
        <f>IF(AA1728="","",AA1728*M1728)</f>
        <v>0.29260000000000003</v>
      </c>
      <c r="AC1728" s="10">
        <f>IF(AA1728="","",N1728*1000/(AA1728*1000000))</f>
        <v>9.0909090909090917</v>
      </c>
      <c r="AD1728" s="11">
        <f>IF(AB1728="","",MAX(Z1728,W1728)/AB1728)</f>
        <v>2931.975393028024</v>
      </c>
      <c r="AE1728" s="8">
        <f ca="1">IF(N1728="","",IF(LOOKUP(YEAR(C1728),Teuerung!$A$4:$A$29,Teuerung!$D$4:$D$29)="",0,LOOKUP(YEAR(C1728),Teuerung!$A$4:$A$29,Teuerung!$D$4:$D$29)))</f>
        <v>0.29999999999999999</v>
      </c>
      <c r="AF1728" s="7">
        <f t="shared" ca="1" si="35"/>
        <v>857.89599999999996</v>
      </c>
      <c r="AG1728" s="2"/>
      <c r="AH1728" s="1"/>
      <c r="AI1728" s="1"/>
    </row>
    <row r="1729">
      <c r="A1729" s="2"/>
      <c r="B1729" s="2"/>
      <c r="C1729" s="3">
        <v>42458</v>
      </c>
      <c r="D1729" s="1"/>
      <c r="E1729" s="4" t="s">
        <v>51</v>
      </c>
      <c r="H1729" s="4" t="s">
        <v>51</v>
      </c>
      <c r="K1729" s="6">
        <v>0.22</v>
      </c>
      <c r="L1729" s="6">
        <v>0.5</v>
      </c>
      <c r="M1729" s="6">
        <v>2.6600000000000001</v>
      </c>
      <c r="N1729" s="7">
        <v>800</v>
      </c>
      <c r="P1729" s="1">
        <v>1</v>
      </c>
      <c r="Q1729" s="2" t="s">
        <v>56</v>
      </c>
      <c r="R1729" s="4" t="s">
        <v>51</v>
      </c>
      <c r="T1729" s="7">
        <v>774</v>
      </c>
      <c r="U1729" s="8">
        <v>0.27000000000000002</v>
      </c>
      <c r="W1729" s="7">
        <f>IF(R1729="","",(T1729*(1-U1729)*(1+AE1729))+V1729)</f>
        <v>734.52599999999995</v>
      </c>
      <c r="Z1729" s="9" t="str">
        <f>IF(S1729="","",(X1729*(1-Y1729)*(1+AE1729)))</f>
        <v/>
      </c>
      <c r="AA1729" s="64">
        <f>IF(Eingabe!G1729="x",libCalc!A1729,IF(Eingabe!H1729="x",libCalc!B1729,IF(Eingabe!I1729="x",libCalc!C1729,"")))</f>
        <v>0.11</v>
      </c>
      <c r="AB1729" s="5">
        <f>IF(AA1729="","",AA1729*M1729)</f>
        <v>0.29260000000000003</v>
      </c>
      <c r="AC1729" s="10">
        <f>IF(AA1729="","",N1729*1000/(AA1729*1000000))</f>
        <v>7.2727272727272725</v>
      </c>
      <c r="AD1729" s="11">
        <f>IF(AB1729="","",MAX(Z1729,W1729)/AB1729)</f>
        <v>2510.3417634996576</v>
      </c>
      <c r="AE1729" s="8">
        <f ca="1">IF(N1729="","",IF(LOOKUP(YEAR(C1729),Teuerung!$A$4:$A$29,Teuerung!$D$4:$D$29)="",0,LOOKUP(YEAR(C1729),Teuerung!$A$4:$A$29,Teuerung!$D$4:$D$29)))</f>
        <v>0.29999999999999999</v>
      </c>
      <c r="AF1729" s="7">
        <f t="shared" ca="1" si="35"/>
        <v>734.52599999999995</v>
      </c>
      <c r="AG1729" s="2"/>
      <c r="AH1729" s="1"/>
      <c r="AI1729" s="1"/>
    </row>
    <row r="1730">
      <c r="A1730" s="2"/>
      <c r="B1730" s="2"/>
      <c r="C1730" s="3">
        <v>42458</v>
      </c>
      <c r="D1730" s="1"/>
      <c r="E1730" s="4" t="s">
        <v>51</v>
      </c>
      <c r="H1730" s="4" t="s">
        <v>51</v>
      </c>
      <c r="K1730" s="6">
        <v>0.22</v>
      </c>
      <c r="L1730" s="6">
        <v>0.57999999999999996</v>
      </c>
      <c r="M1730" s="6">
        <v>2.6600000000000001</v>
      </c>
      <c r="N1730" s="7">
        <v>800</v>
      </c>
      <c r="P1730" s="1">
        <v>2</v>
      </c>
      <c r="Q1730" s="2" t="s">
        <v>56</v>
      </c>
      <c r="R1730" s="4" t="s">
        <v>51</v>
      </c>
      <c r="T1730" s="7">
        <v>790</v>
      </c>
      <c r="U1730" s="8">
        <v>0.27000000000000002</v>
      </c>
      <c r="W1730" s="7">
        <f>IF(R1730="","",(T1730*(1-U1730)*(1+AE1730))+V1730)</f>
        <v>749.70999999999992</v>
      </c>
      <c r="Z1730" s="9" t="str">
        <f>IF(S1730="","",(X1730*(1-Y1730)*(1+AE1730)))</f>
        <v/>
      </c>
      <c r="AA1730" s="64">
        <f>IF(Eingabe!G1730="x",libCalc!A1730,IF(Eingabe!H1730="x",libCalc!B1730,IF(Eingabe!I1730="x",libCalc!C1730,"")))</f>
        <v>0.12759999999999999</v>
      </c>
      <c r="AB1730" s="5">
        <f>IF(AA1730="","",AA1730*M1730)</f>
        <v>0.339416</v>
      </c>
      <c r="AC1730" s="10">
        <f>IF(AA1730="","",N1730*1000/(AA1730*1000000))</f>
        <v>6.269592476489029</v>
      </c>
      <c r="AD1730" s="11">
        <f>IF(AB1730="","",MAX(Z1730,W1730)/AB1730)</f>
        <v>2208.8233907653143</v>
      </c>
      <c r="AE1730" s="8">
        <f ca="1">IF(N1730="","",IF(LOOKUP(YEAR(C1730),Teuerung!$A$4:$A$29,Teuerung!$D$4:$D$29)="",0,LOOKUP(YEAR(C1730),Teuerung!$A$4:$A$29,Teuerung!$D$4:$D$29)))</f>
        <v>0.29999999999999999</v>
      </c>
      <c r="AF1730" s="7">
        <f t="shared" ca="1" si="35"/>
        <v>1499.4199999999998</v>
      </c>
      <c r="AG1730" s="2"/>
      <c r="AH1730" s="1"/>
      <c r="AI1730" s="1"/>
    </row>
    <row r="1731">
      <c r="A1731" s="2"/>
      <c r="B1731" s="2"/>
      <c r="C1731" s="3">
        <v>42458</v>
      </c>
      <c r="D1731" s="1"/>
      <c r="E1731" s="4" t="s">
        <v>51</v>
      </c>
      <c r="H1731" s="4" t="s">
        <v>51</v>
      </c>
      <c r="K1731" s="6">
        <v>0.22</v>
      </c>
      <c r="L1731" s="6">
        <v>0.34000000000000002</v>
      </c>
      <c r="M1731" s="6">
        <v>2.6600000000000001</v>
      </c>
      <c r="N1731" s="7">
        <v>600</v>
      </c>
      <c r="P1731" s="1">
        <v>1</v>
      </c>
      <c r="Q1731" s="2" t="s">
        <v>56</v>
      </c>
      <c r="R1731" s="4" t="s">
        <v>51</v>
      </c>
      <c r="T1731" s="7">
        <v>635</v>
      </c>
      <c r="U1731" s="8">
        <v>0.27000000000000002</v>
      </c>
      <c r="W1731" s="7">
        <f>IF(R1731="","",(T1731*(1-U1731)*(1+AE1731))+V1731)</f>
        <v>602.61500000000001</v>
      </c>
      <c r="Z1731" s="9" t="str">
        <f>IF(S1731="","",(X1731*(1-Y1731)*(1+AE1731)))</f>
        <v/>
      </c>
      <c r="AA1731" s="64">
        <f>IF(Eingabe!G1731="x",libCalc!A1731,IF(Eingabe!H1731="x",libCalc!B1731,IF(Eingabe!I1731="x",libCalc!C1731,"")))</f>
        <v>0.074800000000000005</v>
      </c>
      <c r="AB1731" s="5">
        <f>IF(AA1731="","",AA1731*M1731)</f>
        <v>0.19896800000000003</v>
      </c>
      <c r="AC1731" s="10">
        <f>IF(AA1731="","",N1731*1000/(AA1731*1000000))</f>
        <v>8.0213903743315509</v>
      </c>
      <c r="AD1731" s="11">
        <f>IF(AB1731="","",MAX(Z1731,W1731)/AB1731)</f>
        <v>3028.7031080374727</v>
      </c>
      <c r="AE1731" s="8">
        <f ca="1">IF(N1731="","",IF(LOOKUP(YEAR(C1731),Teuerung!$A$4:$A$29,Teuerung!$D$4:$D$29)="",0,LOOKUP(YEAR(C1731),Teuerung!$A$4:$A$29,Teuerung!$D$4:$D$29)))</f>
        <v>0.29999999999999999</v>
      </c>
      <c r="AF1731" s="7">
        <f t="shared" ca="1" si="35"/>
        <v>602.61500000000001</v>
      </c>
      <c r="AG1731" s="2"/>
      <c r="AH1731" s="1"/>
      <c r="AI1731" s="1"/>
    </row>
    <row r="1732">
      <c r="A1732" s="2"/>
      <c r="B1732" s="2"/>
      <c r="C1732" s="3">
        <v>42458</v>
      </c>
      <c r="D1732" s="1"/>
      <c r="E1732" s="4" t="s">
        <v>51</v>
      </c>
      <c r="H1732" s="4" t="s">
        <v>51</v>
      </c>
      <c r="K1732" s="6">
        <v>0.22</v>
      </c>
      <c r="L1732" s="6">
        <v>0.5</v>
      </c>
      <c r="M1732" s="6">
        <v>2.6600000000000001</v>
      </c>
      <c r="N1732" s="7">
        <v>700</v>
      </c>
      <c r="P1732" s="1">
        <v>1</v>
      </c>
      <c r="Q1732" s="2" t="s">
        <v>56</v>
      </c>
      <c r="R1732" s="4" t="s">
        <v>51</v>
      </c>
      <c r="T1732" s="7">
        <v>774</v>
      </c>
      <c r="U1732" s="8">
        <v>0.27000000000000002</v>
      </c>
      <c r="W1732" s="7">
        <f>IF(R1732="","",(T1732*(1-U1732)*(1+AE1732))+V1732)</f>
        <v>734.52599999999995</v>
      </c>
      <c r="Z1732" s="9" t="str">
        <f>IF(S1732="","",(X1732*(1-Y1732)*(1+AE1732)))</f>
        <v/>
      </c>
      <c r="AA1732" s="64">
        <f>IF(Eingabe!G1732="x",libCalc!A1732,IF(Eingabe!H1732="x",libCalc!B1732,IF(Eingabe!I1732="x",libCalc!C1732,"")))</f>
        <v>0.11</v>
      </c>
      <c r="AB1732" s="5">
        <f>IF(AA1732="","",AA1732*M1732)</f>
        <v>0.29260000000000003</v>
      </c>
      <c r="AC1732" s="10">
        <f>IF(AA1732="","",N1732*1000/(AA1732*1000000))</f>
        <v>6.3636363636363633</v>
      </c>
      <c r="AD1732" s="11">
        <f>IF(AB1732="","",MAX(Z1732,W1732)/AB1732)</f>
        <v>2510.3417634996576</v>
      </c>
      <c r="AE1732" s="8">
        <f ca="1">IF(N1732="","",IF(LOOKUP(YEAR(C1732),Teuerung!$A$4:$A$29,Teuerung!$D$4:$D$29)="",0,LOOKUP(YEAR(C1732),Teuerung!$A$4:$A$29,Teuerung!$D$4:$D$29)))</f>
        <v>0.29999999999999999</v>
      </c>
      <c r="AF1732" s="7">
        <f t="shared" ca="1" si="35"/>
        <v>734.52599999999995</v>
      </c>
      <c r="AG1732" s="2"/>
      <c r="AH1732" s="1"/>
      <c r="AI1732" s="1"/>
    </row>
    <row r="1733">
      <c r="A1733" s="2"/>
      <c r="B1733" s="2"/>
      <c r="C1733" s="3">
        <v>42458</v>
      </c>
      <c r="D1733" s="1"/>
      <c r="E1733" s="4" t="s">
        <v>51</v>
      </c>
      <c r="H1733" s="4" t="s">
        <v>51</v>
      </c>
      <c r="K1733" s="6">
        <v>0.22</v>
      </c>
      <c r="L1733" s="6">
        <v>0.5</v>
      </c>
      <c r="M1733" s="6">
        <v>2.6600000000000001</v>
      </c>
      <c r="N1733" s="7">
        <v>600</v>
      </c>
      <c r="P1733" s="1">
        <v>1</v>
      </c>
      <c r="Q1733" s="2" t="s">
        <v>56</v>
      </c>
      <c r="R1733" s="4" t="s">
        <v>51</v>
      </c>
      <c r="T1733" s="7">
        <v>774</v>
      </c>
      <c r="U1733" s="8">
        <v>0.27000000000000002</v>
      </c>
      <c r="W1733" s="7">
        <f>IF(R1733="","",(T1733*(1-U1733)*(1+AE1733))+V1733)</f>
        <v>734.52599999999995</v>
      </c>
      <c r="Z1733" s="9" t="str">
        <f>IF(S1733="","",(X1733*(1-Y1733)*(1+AE1733)))</f>
        <v/>
      </c>
      <c r="AA1733" s="64">
        <f>IF(Eingabe!G1733="x",libCalc!A1733,IF(Eingabe!H1733="x",libCalc!B1733,IF(Eingabe!I1733="x",libCalc!C1733,"")))</f>
        <v>0.11</v>
      </c>
      <c r="AB1733" s="5">
        <f>IF(AA1733="","",AA1733*M1733)</f>
        <v>0.29260000000000003</v>
      </c>
      <c r="AC1733" s="10">
        <f>IF(AA1733="","",N1733*1000/(AA1733*1000000))</f>
        <v>5.4545454545454541</v>
      </c>
      <c r="AD1733" s="11">
        <f>IF(AB1733="","",MAX(Z1733,W1733)/AB1733)</f>
        <v>2510.3417634996576</v>
      </c>
      <c r="AE1733" s="8">
        <f ca="1">IF(N1733="","",IF(LOOKUP(YEAR(C1733),Teuerung!$A$4:$A$29,Teuerung!$D$4:$D$29)="",0,LOOKUP(YEAR(C1733),Teuerung!$A$4:$A$29,Teuerung!$D$4:$D$29)))</f>
        <v>0.29999999999999999</v>
      </c>
      <c r="AF1733" s="7">
        <f t="shared" ca="1" si="35"/>
        <v>734.52599999999995</v>
      </c>
      <c r="AG1733" s="2"/>
      <c r="AH1733" s="1"/>
      <c r="AI1733" s="1"/>
    </row>
    <row r="1734">
      <c r="A1734" s="2"/>
      <c r="B1734" s="2"/>
      <c r="C1734" s="3">
        <v>42458</v>
      </c>
      <c r="D1734" s="1"/>
      <c r="E1734" s="4" t="s">
        <v>51</v>
      </c>
      <c r="H1734" s="4" t="s">
        <v>51</v>
      </c>
      <c r="K1734" s="6">
        <v>0.22</v>
      </c>
      <c r="L1734" s="6">
        <v>0.57999999999999996</v>
      </c>
      <c r="M1734" s="6">
        <v>2.6600000000000001</v>
      </c>
      <c r="N1734" s="7">
        <v>600</v>
      </c>
      <c r="P1734" s="1">
        <v>2</v>
      </c>
      <c r="Q1734" s="2" t="s">
        <v>56</v>
      </c>
      <c r="R1734" s="4" t="s">
        <v>51</v>
      </c>
      <c r="T1734" s="7">
        <v>790</v>
      </c>
      <c r="U1734" s="8">
        <v>0.27000000000000002</v>
      </c>
      <c r="W1734" s="7">
        <f>IF(R1734="","",(T1734*(1-U1734)*(1+AE1734))+V1734)</f>
        <v>749.70999999999992</v>
      </c>
      <c r="Z1734" s="9" t="str">
        <f>IF(S1734="","",(X1734*(1-Y1734)*(1+AE1734)))</f>
        <v/>
      </c>
      <c r="AA1734" s="64">
        <f>IF(Eingabe!G1734="x",libCalc!A1734,IF(Eingabe!H1734="x",libCalc!B1734,IF(Eingabe!I1734="x",libCalc!C1734,"")))</f>
        <v>0.12759999999999999</v>
      </c>
      <c r="AB1734" s="5">
        <f>IF(AA1734="","",AA1734*M1734)</f>
        <v>0.339416</v>
      </c>
      <c r="AC1734" s="10">
        <f>IF(AA1734="","",N1734*1000/(AA1734*1000000))</f>
        <v>4.7021943573667713</v>
      </c>
      <c r="AD1734" s="11">
        <f>IF(AB1734="","",MAX(Z1734,W1734)/AB1734)</f>
        <v>2208.8233907653143</v>
      </c>
      <c r="AE1734" s="8">
        <f ca="1">IF(N1734="","",IF(LOOKUP(YEAR(C1734),Teuerung!$A$4:$A$29,Teuerung!$D$4:$D$29)="",0,LOOKUP(YEAR(C1734),Teuerung!$A$4:$A$29,Teuerung!$D$4:$D$29)))</f>
        <v>0.29999999999999999</v>
      </c>
      <c r="AF1734" s="7">
        <f t="shared" ca="1" si="35"/>
        <v>1499.4199999999998</v>
      </c>
      <c r="AG1734" s="2"/>
      <c r="AH1734" s="1"/>
      <c r="AI1734" s="1"/>
    </row>
    <row r="1735">
      <c r="A1735" s="2"/>
      <c r="B1735" s="2"/>
      <c r="C1735" s="3">
        <v>42458</v>
      </c>
      <c r="D1735" s="1"/>
      <c r="E1735" s="4" t="s">
        <v>51</v>
      </c>
      <c r="H1735" s="4" t="s">
        <v>51</v>
      </c>
      <c r="K1735" s="6">
        <v>0.22</v>
      </c>
      <c r="L1735" s="6">
        <v>0.34000000000000002</v>
      </c>
      <c r="M1735" s="6">
        <v>2.6600000000000001</v>
      </c>
      <c r="N1735" s="7">
        <v>500</v>
      </c>
      <c r="P1735" s="1">
        <v>1</v>
      </c>
      <c r="Q1735" s="2" t="s">
        <v>56</v>
      </c>
      <c r="R1735" s="4" t="s">
        <v>51</v>
      </c>
      <c r="T1735" s="7">
        <v>635</v>
      </c>
      <c r="U1735" s="8">
        <v>0.27000000000000002</v>
      </c>
      <c r="W1735" s="7">
        <f>IF(R1735="","",(T1735*(1-U1735)*(1+AE1735))+V1735)</f>
        <v>602.61500000000001</v>
      </c>
      <c r="Z1735" s="9" t="str">
        <f>IF(S1735="","",(X1735*(1-Y1735)*(1+AE1735)))</f>
        <v/>
      </c>
      <c r="AA1735" s="64">
        <f>IF(Eingabe!G1735="x",libCalc!A1735,IF(Eingabe!H1735="x",libCalc!B1735,IF(Eingabe!I1735="x",libCalc!C1735,"")))</f>
        <v>0.074800000000000005</v>
      </c>
      <c r="AB1735" s="5">
        <f>IF(AA1735="","",AA1735*M1735)</f>
        <v>0.19896800000000003</v>
      </c>
      <c r="AC1735" s="10">
        <f>IF(AA1735="","",N1735*1000/(AA1735*1000000))</f>
        <v>6.6844919786096257</v>
      </c>
      <c r="AD1735" s="11">
        <f>IF(AB1735="","",MAX(Z1735,W1735)/AB1735)</f>
        <v>3028.7031080374727</v>
      </c>
      <c r="AE1735" s="8">
        <f ca="1">IF(N1735="","",IF(LOOKUP(YEAR(C1735),Teuerung!$A$4:$A$29,Teuerung!$D$4:$D$29)="",0,LOOKUP(YEAR(C1735),Teuerung!$A$4:$A$29,Teuerung!$D$4:$D$29)))</f>
        <v>0.29999999999999999</v>
      </c>
      <c r="AF1735" s="7">
        <f t="shared" ca="1" si="35"/>
        <v>602.61500000000001</v>
      </c>
      <c r="AG1735" s="2"/>
      <c r="AH1735" s="1"/>
      <c r="AI1735" s="1"/>
    </row>
    <row r="1736">
      <c r="A1736" s="2"/>
      <c r="B1736" s="2"/>
      <c r="C1736" s="3">
        <v>42458</v>
      </c>
      <c r="D1736" s="1"/>
      <c r="E1736" s="4" t="s">
        <v>51</v>
      </c>
      <c r="H1736" s="4" t="s">
        <v>51</v>
      </c>
      <c r="K1736" s="6">
        <v>0.22</v>
      </c>
      <c r="L1736" s="6">
        <v>0.5</v>
      </c>
      <c r="M1736" s="6">
        <v>2.6600000000000001</v>
      </c>
      <c r="N1736" s="7">
        <v>500</v>
      </c>
      <c r="P1736" s="1">
        <v>1</v>
      </c>
      <c r="Q1736" s="2" t="s">
        <v>56</v>
      </c>
      <c r="R1736" s="4" t="s">
        <v>51</v>
      </c>
      <c r="T1736" s="7">
        <v>774</v>
      </c>
      <c r="U1736" s="8">
        <v>0.27000000000000002</v>
      </c>
      <c r="W1736" s="7">
        <f>IF(R1736="","",(T1736*(1-U1736)*(1+AE1736))+V1736)</f>
        <v>734.52599999999995</v>
      </c>
      <c r="Z1736" s="9" t="str">
        <f>IF(S1736="","",(X1736*(1-Y1736)*(1+AE1736)))</f>
        <v/>
      </c>
      <c r="AA1736" s="64">
        <f>IF(Eingabe!G1736="x",libCalc!A1736,IF(Eingabe!H1736="x",libCalc!B1736,IF(Eingabe!I1736="x",libCalc!C1736,"")))</f>
        <v>0.11</v>
      </c>
      <c r="AB1736" s="5">
        <f>IF(AA1736="","",AA1736*M1736)</f>
        <v>0.29260000000000003</v>
      </c>
      <c r="AC1736" s="10">
        <f>IF(AA1736="","",N1736*1000/(AA1736*1000000))</f>
        <v>4.5454545454545459</v>
      </c>
      <c r="AD1736" s="11">
        <f>IF(AB1736="","",MAX(Z1736,W1736)/AB1736)</f>
        <v>2510.3417634996576</v>
      </c>
      <c r="AE1736" s="8">
        <f ca="1">IF(N1736="","",IF(LOOKUP(YEAR(C1736),Teuerung!$A$4:$A$29,Teuerung!$D$4:$D$29)="",0,LOOKUP(YEAR(C1736),Teuerung!$A$4:$A$29,Teuerung!$D$4:$D$29)))</f>
        <v>0.29999999999999999</v>
      </c>
      <c r="AF1736" s="7">
        <f t="shared" ca="1" si="35"/>
        <v>734.52599999999995</v>
      </c>
      <c r="AG1736" s="2"/>
      <c r="AH1736" s="1"/>
      <c r="AI1736" s="1"/>
    </row>
    <row r="1737">
      <c r="A1737" s="2"/>
      <c r="B1737" s="2"/>
      <c r="C1737" s="3">
        <v>42458</v>
      </c>
      <c r="D1737" s="1"/>
      <c r="E1737" s="4" t="s">
        <v>51</v>
      </c>
      <c r="H1737" s="4" t="s">
        <v>51</v>
      </c>
      <c r="K1737" s="6">
        <v>0.22</v>
      </c>
      <c r="L1737" s="6">
        <v>0.5</v>
      </c>
      <c r="M1737" s="6">
        <v>2.6600000000000001</v>
      </c>
      <c r="N1737" s="7">
        <v>400</v>
      </c>
      <c r="P1737" s="1">
        <v>1</v>
      </c>
      <c r="Q1737" s="2" t="s">
        <v>56</v>
      </c>
      <c r="R1737" s="4" t="s">
        <v>51</v>
      </c>
      <c r="T1737" s="7">
        <v>732</v>
      </c>
      <c r="U1737" s="8">
        <v>0.27000000000000002</v>
      </c>
      <c r="W1737" s="7">
        <f>IF(R1737="","",(T1737*(1-U1737)*(1+AE1737))+V1737)</f>
        <v>694.66800000000001</v>
      </c>
      <c r="Z1737" s="9" t="str">
        <f>IF(S1737="","",(X1737*(1-Y1737)*(1+AE1737)))</f>
        <v/>
      </c>
      <c r="AA1737" s="64">
        <f>IF(Eingabe!G1737="x",libCalc!A1737,IF(Eingabe!H1737="x",libCalc!B1737,IF(Eingabe!I1737="x",libCalc!C1737,"")))</f>
        <v>0.11</v>
      </c>
      <c r="AB1737" s="5">
        <f>IF(AA1737="","",AA1737*M1737)</f>
        <v>0.29260000000000003</v>
      </c>
      <c r="AC1737" s="10">
        <f>IF(AA1737="","",N1737*1000/(AA1737*1000000))</f>
        <v>3.6363636363636362</v>
      </c>
      <c r="AD1737" s="11">
        <f>IF(AB1737="","",MAX(Z1737,W1737)/AB1737)</f>
        <v>2374.1216678058781</v>
      </c>
      <c r="AE1737" s="8">
        <f ca="1">IF(N1737="","",IF(LOOKUP(YEAR(C1737),Teuerung!$A$4:$A$29,Teuerung!$D$4:$D$29)="",0,LOOKUP(YEAR(C1737),Teuerung!$A$4:$A$29,Teuerung!$D$4:$D$29)))</f>
        <v>0.29999999999999999</v>
      </c>
      <c r="AF1737" s="7">
        <f t="shared" ca="1" si="35"/>
        <v>694.66800000000001</v>
      </c>
      <c r="AG1737" s="2"/>
      <c r="AH1737" s="1"/>
      <c r="AI1737" s="1"/>
    </row>
    <row r="1738">
      <c r="A1738" s="2"/>
      <c r="B1738" s="2"/>
      <c r="C1738" s="3">
        <v>42458</v>
      </c>
      <c r="D1738" s="1"/>
      <c r="E1738" s="4" t="s">
        <v>51</v>
      </c>
      <c r="H1738" s="4" t="s">
        <v>51</v>
      </c>
      <c r="K1738" s="6">
        <v>0.22</v>
      </c>
      <c r="L1738" s="6">
        <v>0.57999999999999996</v>
      </c>
      <c r="M1738" s="6">
        <v>2.6600000000000001</v>
      </c>
      <c r="N1738" s="7">
        <v>400</v>
      </c>
      <c r="P1738" s="1">
        <v>2</v>
      </c>
      <c r="Q1738" s="2" t="s">
        <v>56</v>
      </c>
      <c r="R1738" s="4" t="s">
        <v>51</v>
      </c>
      <c r="T1738" s="7">
        <v>743</v>
      </c>
      <c r="U1738" s="8">
        <v>0.27000000000000002</v>
      </c>
      <c r="W1738" s="7">
        <f>IF(R1738="","",(T1738*(1-U1738)*(1+AE1738))+V1738)</f>
        <v>705.10699999999997</v>
      </c>
      <c r="Z1738" s="9" t="str">
        <f>IF(S1738="","",(X1738*(1-Y1738)*(1+AE1738)))</f>
        <v/>
      </c>
      <c r="AA1738" s="64">
        <f>IF(Eingabe!G1738="x",libCalc!A1738,IF(Eingabe!H1738="x",libCalc!B1738,IF(Eingabe!I1738="x",libCalc!C1738,"")))</f>
        <v>0.12759999999999999</v>
      </c>
      <c r="AB1738" s="5">
        <f>IF(AA1738="","",AA1738*M1738)</f>
        <v>0.339416</v>
      </c>
      <c r="AC1738" s="10">
        <f>IF(AA1738="","",N1738*1000/(AA1738*1000000))</f>
        <v>3.1347962382445145</v>
      </c>
      <c r="AD1738" s="11">
        <f>IF(AB1738="","",MAX(Z1738,W1738)/AB1738)</f>
        <v>2077.4123789096566</v>
      </c>
      <c r="AE1738" s="8">
        <f ca="1">IF(N1738="","",IF(LOOKUP(YEAR(C1738),Teuerung!$A$4:$A$29,Teuerung!$D$4:$D$29)="",0,LOOKUP(YEAR(C1738),Teuerung!$A$4:$A$29,Teuerung!$D$4:$D$29)))</f>
        <v>0.29999999999999999</v>
      </c>
      <c r="AF1738" s="7">
        <f t="shared" ca="1" si="35"/>
        <v>1410.2139999999999</v>
      </c>
      <c r="AG1738" s="2"/>
      <c r="AH1738" s="1"/>
      <c r="AI1738" s="1"/>
    </row>
    <row r="1739">
      <c r="A1739" s="2"/>
      <c r="B1739" s="2"/>
      <c r="C1739" s="3">
        <v>42458</v>
      </c>
      <c r="D1739" s="1"/>
      <c r="E1739" s="4" t="s">
        <v>51</v>
      </c>
      <c r="H1739" s="4" t="s">
        <v>51</v>
      </c>
      <c r="K1739" s="6">
        <v>0.22</v>
      </c>
      <c r="L1739" s="6">
        <v>0.34000000000000002</v>
      </c>
      <c r="M1739" s="6">
        <v>2.6600000000000001</v>
      </c>
      <c r="N1739" s="7">
        <v>400</v>
      </c>
      <c r="P1739" s="1">
        <v>1</v>
      </c>
      <c r="Q1739" s="2" t="s">
        <v>56</v>
      </c>
      <c r="R1739" s="4" t="s">
        <v>51</v>
      </c>
      <c r="T1739" s="7">
        <v>609</v>
      </c>
      <c r="U1739" s="8">
        <v>0.27000000000000002</v>
      </c>
      <c r="W1739" s="7">
        <f>IF(R1739="","",(T1739*(1-U1739)*(1+AE1739))+V1739)</f>
        <v>577.94100000000003</v>
      </c>
      <c r="Z1739" s="9" t="str">
        <f>IF(S1739="","",(X1739*(1-Y1739)*(1+AE1739)))</f>
        <v/>
      </c>
      <c r="AA1739" s="64">
        <f>IF(Eingabe!G1739="x",libCalc!A1739,IF(Eingabe!H1739="x",libCalc!B1739,IF(Eingabe!I1739="x",libCalc!C1739,"")))</f>
        <v>0.074800000000000005</v>
      </c>
      <c r="AB1739" s="5">
        <f>IF(AA1739="","",AA1739*M1739)</f>
        <v>0.19896800000000003</v>
      </c>
      <c r="AC1739" s="10">
        <f>IF(AA1739="","",N1739*1000/(AA1739*1000000))</f>
        <v>5.3475935828877006</v>
      </c>
      <c r="AD1739" s="11">
        <f>IF(AB1739="","",MAX(Z1739,W1739)/AB1739)</f>
        <v>2904.6932169997181</v>
      </c>
      <c r="AE1739" s="8">
        <f ca="1">IF(N1739="","",IF(LOOKUP(YEAR(C1739),Teuerung!$A$4:$A$29,Teuerung!$D$4:$D$29)="",0,LOOKUP(YEAR(C1739),Teuerung!$A$4:$A$29,Teuerung!$D$4:$D$29)))</f>
        <v>0.29999999999999999</v>
      </c>
      <c r="AF1739" s="7">
        <f t="shared" ca="1" si="35"/>
        <v>577.94100000000003</v>
      </c>
      <c r="AG1739" s="2"/>
      <c r="AH1739" s="1"/>
      <c r="AI1739" s="1"/>
    </row>
    <row r="1740">
      <c r="A1740" s="2"/>
      <c r="B1740" s="2"/>
      <c r="C1740" s="3">
        <v>42458</v>
      </c>
      <c r="D1740" s="1"/>
      <c r="E1740" s="4" t="s">
        <v>51</v>
      </c>
      <c r="H1740" s="4" t="s">
        <v>51</v>
      </c>
      <c r="K1740" s="6">
        <v>0.22</v>
      </c>
      <c r="L1740" s="6">
        <v>0.5</v>
      </c>
      <c r="M1740" s="6">
        <v>2.6600000000000001</v>
      </c>
      <c r="N1740" s="7">
        <v>400</v>
      </c>
      <c r="P1740" s="1">
        <v>1</v>
      </c>
      <c r="Q1740" s="2" t="s">
        <v>56</v>
      </c>
      <c r="R1740" s="4" t="s">
        <v>51</v>
      </c>
      <c r="T1740" s="7">
        <v>732</v>
      </c>
      <c r="U1740" s="8">
        <v>0.27000000000000002</v>
      </c>
      <c r="W1740" s="7">
        <f>IF(R1740="","",(T1740*(1-U1740)*(1+AE1740))+V1740)</f>
        <v>694.66800000000001</v>
      </c>
      <c r="Z1740" s="9" t="str">
        <f>IF(S1740="","",(X1740*(1-Y1740)*(1+AE1740)))</f>
        <v/>
      </c>
      <c r="AA1740" s="64">
        <f>IF(Eingabe!G1740="x",libCalc!A1740,IF(Eingabe!H1740="x",libCalc!B1740,IF(Eingabe!I1740="x",libCalc!C1740,"")))</f>
        <v>0.11</v>
      </c>
      <c r="AB1740" s="5">
        <f>IF(AA1740="","",AA1740*M1740)</f>
        <v>0.29260000000000003</v>
      </c>
      <c r="AC1740" s="10">
        <f>IF(AA1740="","",N1740*1000/(AA1740*1000000))</f>
        <v>3.6363636363636362</v>
      </c>
      <c r="AD1740" s="11">
        <f>IF(AB1740="","",MAX(Z1740,W1740)/AB1740)</f>
        <v>2374.1216678058781</v>
      </c>
      <c r="AE1740" s="8">
        <f ca="1">IF(N1740="","",IF(LOOKUP(YEAR(C1740),Teuerung!$A$4:$A$29,Teuerung!$D$4:$D$29)="",0,LOOKUP(YEAR(C1740),Teuerung!$A$4:$A$29,Teuerung!$D$4:$D$29)))</f>
        <v>0.29999999999999999</v>
      </c>
      <c r="AF1740" s="7">
        <f t="shared" ca="1" si="35"/>
        <v>694.66800000000001</v>
      </c>
      <c r="AG1740" s="2"/>
      <c r="AH1740" s="1"/>
      <c r="AI1740" s="1"/>
    </row>
    <row r="1741">
      <c r="A1741" s="2"/>
      <c r="B1741" s="2"/>
      <c r="C1741" s="3">
        <v>42458</v>
      </c>
      <c r="D1741" s="1"/>
      <c r="E1741" s="4" t="s">
        <v>51</v>
      </c>
      <c r="H1741" s="4" t="s">
        <v>51</v>
      </c>
      <c r="K1741" s="6">
        <v>0.22</v>
      </c>
      <c r="L1741" s="6">
        <v>0.5</v>
      </c>
      <c r="M1741" s="6">
        <v>2.6600000000000001</v>
      </c>
      <c r="N1741" s="7">
        <v>400</v>
      </c>
      <c r="P1741" s="1">
        <v>1</v>
      </c>
      <c r="Q1741" s="2" t="s">
        <v>56</v>
      </c>
      <c r="R1741" s="4" t="s">
        <v>51</v>
      </c>
      <c r="T1741" s="7">
        <v>646</v>
      </c>
      <c r="U1741" s="8">
        <v>0.27000000000000002</v>
      </c>
      <c r="W1741" s="7">
        <f>IF(R1741="","",(T1741*(1-U1741)*(1+AE1741))+V1741)</f>
        <v>613.05399999999997</v>
      </c>
      <c r="Z1741" s="9" t="str">
        <f>IF(S1741="","",(X1741*(1-Y1741)*(1+AE1741)))</f>
        <v/>
      </c>
      <c r="AA1741" s="64">
        <f>IF(Eingabe!G1741="x",libCalc!A1741,IF(Eingabe!H1741="x",libCalc!B1741,IF(Eingabe!I1741="x",libCalc!C1741,"")))</f>
        <v>0.11</v>
      </c>
      <c r="AB1741" s="5">
        <f>IF(AA1741="","",AA1741*M1741)</f>
        <v>0.29260000000000003</v>
      </c>
      <c r="AC1741" s="10">
        <f>IF(AA1741="","",N1741*1000/(AA1741*1000000))</f>
        <v>3.6363636363636362</v>
      </c>
      <c r="AD1741" s="11">
        <f>IF(AB1741="","",MAX(Z1741,W1741)/AB1741)</f>
        <v>2095.1948051948048</v>
      </c>
      <c r="AE1741" s="8">
        <f ca="1">IF(N1741="","",IF(LOOKUP(YEAR(C1741),Teuerung!$A$4:$A$29,Teuerung!$D$4:$D$29)="",0,LOOKUP(YEAR(C1741),Teuerung!$A$4:$A$29,Teuerung!$D$4:$D$29)))</f>
        <v>0.29999999999999999</v>
      </c>
      <c r="AF1741" s="7">
        <f t="shared" ca="1" si="35"/>
        <v>613.05399999999997</v>
      </c>
      <c r="AG1741" s="2"/>
      <c r="AH1741" s="1"/>
      <c r="AI1741" s="1"/>
    </row>
    <row r="1742">
      <c r="A1742" s="2"/>
      <c r="B1742" s="2"/>
      <c r="C1742" s="3">
        <v>42458</v>
      </c>
      <c r="D1742" s="1"/>
      <c r="E1742" s="4" t="s">
        <v>51</v>
      </c>
      <c r="H1742" s="4" t="s">
        <v>51</v>
      </c>
      <c r="K1742" s="6">
        <v>0.22</v>
      </c>
      <c r="L1742" s="6">
        <v>0.57999999999999996</v>
      </c>
      <c r="M1742" s="6">
        <v>2.6600000000000001</v>
      </c>
      <c r="N1742" s="7">
        <v>400</v>
      </c>
      <c r="P1742" s="1">
        <v>2</v>
      </c>
      <c r="Q1742" s="2" t="s">
        <v>56</v>
      </c>
      <c r="R1742" s="4" t="s">
        <v>51</v>
      </c>
      <c r="T1742" s="7">
        <v>657</v>
      </c>
      <c r="U1742" s="8">
        <v>0.27000000000000002</v>
      </c>
      <c r="W1742" s="7">
        <f>IF(R1742="","",(T1742*(1-U1742)*(1+AE1742))+V1742)</f>
        <v>623.49300000000005</v>
      </c>
      <c r="Z1742" s="9" t="str">
        <f>IF(S1742="","",(X1742*(1-Y1742)*(1+AE1742)))</f>
        <v/>
      </c>
      <c r="AA1742" s="64">
        <f>IF(Eingabe!G1742="x",libCalc!A1742,IF(Eingabe!H1742="x",libCalc!B1742,IF(Eingabe!I1742="x",libCalc!C1742,"")))</f>
        <v>0.12759999999999999</v>
      </c>
      <c r="AB1742" s="5">
        <f>IF(AA1742="","",AA1742*M1742)</f>
        <v>0.339416</v>
      </c>
      <c r="AC1742" s="10">
        <f>IF(AA1742="","",N1742*1000/(AA1742*1000000))</f>
        <v>3.1347962382445145</v>
      </c>
      <c r="AD1742" s="11">
        <f>IF(AB1742="","",MAX(Z1742,W1742)/AB1742)</f>
        <v>1836.9581870035593</v>
      </c>
      <c r="AE1742" s="8">
        <f ca="1">IF(N1742="","",IF(LOOKUP(YEAR(C1742),Teuerung!$A$4:$A$29,Teuerung!$D$4:$D$29)="",0,LOOKUP(YEAR(C1742),Teuerung!$A$4:$A$29,Teuerung!$D$4:$D$29)))</f>
        <v>0.29999999999999999</v>
      </c>
      <c r="AF1742" s="7">
        <f t="shared" ca="1" si="35"/>
        <v>1246.9860000000001</v>
      </c>
      <c r="AG1742" s="2"/>
      <c r="AH1742" s="1"/>
      <c r="AI1742" s="1"/>
    </row>
    <row r="1743">
      <c r="A1743" s="2"/>
      <c r="B1743" s="2"/>
      <c r="C1743" s="3">
        <v>42458</v>
      </c>
      <c r="D1743" s="1"/>
      <c r="E1743" s="4" t="s">
        <v>51</v>
      </c>
      <c r="H1743" s="4" t="s">
        <v>51</v>
      </c>
      <c r="K1743" s="6">
        <v>0.22</v>
      </c>
      <c r="L1743" s="6">
        <v>0.34000000000000002</v>
      </c>
      <c r="M1743" s="6">
        <v>2.6600000000000001</v>
      </c>
      <c r="N1743" s="7">
        <v>400</v>
      </c>
      <c r="P1743" s="1">
        <v>1</v>
      </c>
      <c r="Q1743" s="2" t="s">
        <v>56</v>
      </c>
      <c r="R1743" s="4" t="s">
        <v>51</v>
      </c>
      <c r="T1743" s="7">
        <v>550</v>
      </c>
      <c r="U1743" s="8">
        <v>0.27000000000000002</v>
      </c>
      <c r="W1743" s="7">
        <f>IF(R1743="","",(T1743*(1-U1743)*(1+AE1743))+V1743)</f>
        <v>521.95000000000005</v>
      </c>
      <c r="Z1743" s="9" t="str">
        <f>IF(S1743="","",(X1743*(1-Y1743)*(1+AE1743)))</f>
        <v/>
      </c>
      <c r="AA1743" s="64">
        <f>IF(Eingabe!G1743="x",libCalc!A1743,IF(Eingabe!H1743="x",libCalc!B1743,IF(Eingabe!I1743="x",libCalc!C1743,"")))</f>
        <v>0.074800000000000005</v>
      </c>
      <c r="AB1743" s="5">
        <f>IF(AA1743="","",AA1743*M1743)</f>
        <v>0.19896800000000003</v>
      </c>
      <c r="AC1743" s="10">
        <f>IF(AA1743="","",N1743*1000/(AA1743*1000000))</f>
        <v>5.3475935828877006</v>
      </c>
      <c r="AD1743" s="11">
        <f>IF(AB1743="","",MAX(Z1743,W1743)/AB1743)</f>
        <v>2623.28615656789</v>
      </c>
      <c r="AE1743" s="8">
        <f ca="1">IF(N1743="","",IF(LOOKUP(YEAR(C1743),Teuerung!$A$4:$A$29,Teuerung!$D$4:$D$29)="",0,LOOKUP(YEAR(C1743),Teuerung!$A$4:$A$29,Teuerung!$D$4:$D$29)))</f>
        <v>0.29999999999999999</v>
      </c>
      <c r="AF1743" s="7">
        <f t="shared" ca="1" si="35"/>
        <v>521.95000000000005</v>
      </c>
      <c r="AG1743" s="2"/>
      <c r="AH1743" s="1"/>
      <c r="AI1743" s="1"/>
    </row>
    <row r="1744">
      <c r="A1744" s="2"/>
      <c r="B1744" s="2"/>
      <c r="C1744" s="3">
        <v>42458</v>
      </c>
      <c r="D1744" s="1"/>
      <c r="E1744" s="4" t="s">
        <v>51</v>
      </c>
      <c r="H1744" s="4" t="s">
        <v>51</v>
      </c>
      <c r="K1744" s="6">
        <v>0.22</v>
      </c>
      <c r="L1744" s="6">
        <v>0.5</v>
      </c>
      <c r="M1744" s="6">
        <v>2.6600000000000001</v>
      </c>
      <c r="N1744" s="7">
        <v>400</v>
      </c>
      <c r="P1744" s="1">
        <v>1</v>
      </c>
      <c r="Q1744" s="2" t="s">
        <v>56</v>
      </c>
      <c r="R1744" s="4" t="s">
        <v>51</v>
      </c>
      <c r="T1744" s="7">
        <v>646</v>
      </c>
      <c r="U1744" s="8">
        <v>0.27000000000000002</v>
      </c>
      <c r="W1744" s="7">
        <f>IF(R1744="","",(T1744*(1-U1744)*(1+AE1744))+V1744)</f>
        <v>613.05399999999997</v>
      </c>
      <c r="Z1744" s="9" t="str">
        <f>IF(S1744="","",(X1744*(1-Y1744)*(1+AE1744)))</f>
        <v/>
      </c>
      <c r="AA1744" s="64">
        <f>IF(Eingabe!G1744="x",libCalc!A1744,IF(Eingabe!H1744="x",libCalc!B1744,IF(Eingabe!I1744="x",libCalc!C1744,"")))</f>
        <v>0.11</v>
      </c>
      <c r="AB1744" s="5">
        <f>IF(AA1744="","",AA1744*M1744)</f>
        <v>0.29260000000000003</v>
      </c>
      <c r="AC1744" s="10">
        <f>IF(AA1744="","",N1744*1000/(AA1744*1000000))</f>
        <v>3.6363636363636362</v>
      </c>
      <c r="AD1744" s="11">
        <f>IF(AB1744="","",MAX(Z1744,W1744)/AB1744)</f>
        <v>2095.1948051948048</v>
      </c>
      <c r="AE1744" s="8">
        <f ca="1">IF(N1744="","",IF(LOOKUP(YEAR(C1744),Teuerung!$A$4:$A$29,Teuerung!$D$4:$D$29)="",0,LOOKUP(YEAR(C1744),Teuerung!$A$4:$A$29,Teuerung!$D$4:$D$29)))</f>
        <v>0.29999999999999999</v>
      </c>
      <c r="AF1744" s="7">
        <f t="shared" ca="1" si="35"/>
        <v>613.05399999999997</v>
      </c>
      <c r="AG1744" s="2"/>
      <c r="AH1744" s="1"/>
      <c r="AI1744" s="1"/>
    </row>
    <row r="1745">
      <c r="A1745" s="2"/>
      <c r="B1745" s="2"/>
      <c r="C1745" s="3">
        <v>42458</v>
      </c>
      <c r="D1745" s="1"/>
      <c r="E1745" s="4" t="s">
        <v>51</v>
      </c>
      <c r="H1745" s="4" t="s">
        <v>51</v>
      </c>
      <c r="K1745" s="6">
        <v>0.22</v>
      </c>
      <c r="L1745" s="6">
        <v>0.79000000000000004</v>
      </c>
      <c r="M1745" s="6">
        <v>2.6600000000000001</v>
      </c>
      <c r="N1745" s="7">
        <v>400</v>
      </c>
      <c r="P1745" s="1">
        <v>1</v>
      </c>
      <c r="Q1745" s="2" t="s">
        <v>56</v>
      </c>
      <c r="R1745" s="4" t="s">
        <v>51</v>
      </c>
      <c r="T1745" s="7">
        <v>808</v>
      </c>
      <c r="U1745" s="8">
        <v>0.27000000000000002</v>
      </c>
      <c r="W1745" s="7">
        <f>IF(R1745="","",(T1745*(1-U1745)*(1+AE1745))+V1745)</f>
        <v>766.79200000000003</v>
      </c>
      <c r="Z1745" s="9" t="str">
        <f>IF(S1745="","",(X1745*(1-Y1745)*(1+AE1745)))</f>
        <v/>
      </c>
      <c r="AA1745" s="64">
        <f>IF(Eingabe!G1745="x",libCalc!A1745,IF(Eingabe!H1745="x",libCalc!B1745,IF(Eingabe!I1745="x",libCalc!C1745,"")))</f>
        <v>0.17380000000000001</v>
      </c>
      <c r="AB1745" s="5">
        <f>IF(AA1745="","",AA1745*M1745)</f>
        <v>0.46230800000000005</v>
      </c>
      <c r="AC1745" s="10">
        <f>IF(AA1745="","",N1745*1000/(AA1745*1000000))</f>
        <v>2.3014959723820483</v>
      </c>
      <c r="AD1745" s="11">
        <f>IF(AB1745="","",MAX(Z1745,W1745)/AB1745)</f>
        <v>1658.6171989236611</v>
      </c>
      <c r="AE1745" s="8">
        <f ca="1">IF(N1745="","",IF(LOOKUP(YEAR(C1745),Teuerung!$A$4:$A$29,Teuerung!$D$4:$D$29)="",0,LOOKUP(YEAR(C1745),Teuerung!$A$4:$A$29,Teuerung!$D$4:$D$29)))</f>
        <v>0.29999999999999999</v>
      </c>
      <c r="AF1745" s="7">
        <f t="shared" ca="1" si="35"/>
        <v>766.79200000000003</v>
      </c>
      <c r="AG1745" s="2"/>
      <c r="AH1745" s="1"/>
      <c r="AI1745" s="1"/>
    </row>
    <row r="1746">
      <c r="A1746" s="2"/>
      <c r="B1746" s="2"/>
      <c r="C1746" s="3">
        <v>42458</v>
      </c>
      <c r="D1746" s="1"/>
      <c r="E1746" s="4" t="s">
        <v>51</v>
      </c>
      <c r="H1746" s="4" t="s">
        <v>51</v>
      </c>
      <c r="K1746" s="6">
        <v>0.22</v>
      </c>
      <c r="L1746" s="6">
        <v>0.33000000000000002</v>
      </c>
      <c r="M1746" s="6">
        <v>2.6600000000000001</v>
      </c>
      <c r="N1746" s="7">
        <v>400</v>
      </c>
      <c r="P1746" s="1">
        <v>1</v>
      </c>
      <c r="Q1746" s="2" t="s">
        <v>56</v>
      </c>
      <c r="R1746" s="4" t="s">
        <v>51</v>
      </c>
      <c r="T1746" s="7">
        <v>549</v>
      </c>
      <c r="U1746" s="8">
        <v>0.27000000000000002</v>
      </c>
      <c r="W1746" s="7">
        <f>IF(R1746="","",(T1746*(1-U1746)*(1+AE1746))+V1746)</f>
        <v>521.00099999999998</v>
      </c>
      <c r="Z1746" s="9" t="str">
        <f>IF(S1746="","",(X1746*(1-Y1746)*(1+AE1746)))</f>
        <v/>
      </c>
      <c r="AA1746" s="64">
        <f>IF(Eingabe!G1746="x",libCalc!A1746,IF(Eingabe!H1746="x",libCalc!B1746,IF(Eingabe!I1746="x",libCalc!C1746,"")))</f>
        <v>0.072599999999999998</v>
      </c>
      <c r="AB1746" s="5">
        <f>IF(AA1746="","",AA1746*M1746)</f>
        <v>0.19311600000000001</v>
      </c>
      <c r="AC1746" s="10">
        <f>IF(AA1746="","",N1746*1000/(AA1746*1000000))</f>
        <v>5.5096418732782366</v>
      </c>
      <c r="AD1746" s="11">
        <f>IF(AB1746="","",MAX(Z1746,W1746)/AB1746)</f>
        <v>2697.8655315975889</v>
      </c>
      <c r="AE1746" s="8">
        <f ca="1">IF(N1746="","",IF(LOOKUP(YEAR(C1746),Teuerung!$A$4:$A$29,Teuerung!$D$4:$D$29)="",0,LOOKUP(YEAR(C1746),Teuerung!$A$4:$A$29,Teuerung!$D$4:$D$29)))</f>
        <v>0.29999999999999999</v>
      </c>
      <c r="AF1746" s="7">
        <f t="shared" ca="1" si="35"/>
        <v>521.00099999999998</v>
      </c>
      <c r="AG1746" s="2"/>
      <c r="AH1746" s="1"/>
      <c r="AI1746" s="1"/>
    </row>
    <row r="1747">
      <c r="A1747" s="2"/>
      <c r="B1747" s="2"/>
      <c r="C1747" s="3">
        <v>42458</v>
      </c>
      <c r="D1747" s="1"/>
      <c r="E1747" s="4" t="s">
        <v>51</v>
      </c>
      <c r="H1747" s="4" t="s">
        <v>51</v>
      </c>
      <c r="K1747" s="6">
        <v>0.22</v>
      </c>
      <c r="L1747" s="6">
        <v>0.79000000000000004</v>
      </c>
      <c r="M1747" s="6">
        <v>2.6600000000000001</v>
      </c>
      <c r="N1747" s="7">
        <v>400</v>
      </c>
      <c r="P1747" s="1">
        <v>1</v>
      </c>
      <c r="Q1747" s="2" t="s">
        <v>56</v>
      </c>
      <c r="R1747" s="4" t="s">
        <v>51</v>
      </c>
      <c r="T1747" s="7">
        <v>808</v>
      </c>
      <c r="U1747" s="8">
        <v>0.27000000000000002</v>
      </c>
      <c r="W1747" s="7">
        <f>IF(R1747="","",(T1747*(1-U1747)*(1+AE1747))+V1747)</f>
        <v>766.79200000000003</v>
      </c>
      <c r="Z1747" s="9" t="str">
        <f>IF(S1747="","",(X1747*(1-Y1747)*(1+AE1747)))</f>
        <v/>
      </c>
      <c r="AA1747" s="64">
        <f>IF(Eingabe!G1747="x",libCalc!A1747,IF(Eingabe!H1747="x",libCalc!B1747,IF(Eingabe!I1747="x",libCalc!C1747,"")))</f>
        <v>0.17380000000000001</v>
      </c>
      <c r="AB1747" s="5">
        <f>IF(AA1747="","",AA1747*M1747)</f>
        <v>0.46230800000000005</v>
      </c>
      <c r="AC1747" s="10">
        <f>IF(AA1747="","",N1747*1000/(AA1747*1000000))</f>
        <v>2.3014959723820483</v>
      </c>
      <c r="AD1747" s="11">
        <f>IF(AB1747="","",MAX(Z1747,W1747)/AB1747)</f>
        <v>1658.6171989236611</v>
      </c>
      <c r="AE1747" s="8">
        <f ca="1">IF(N1747="","",IF(LOOKUP(YEAR(C1747),Teuerung!$A$4:$A$29,Teuerung!$D$4:$D$29)="",0,LOOKUP(YEAR(C1747),Teuerung!$A$4:$A$29,Teuerung!$D$4:$D$29)))</f>
        <v>0.29999999999999999</v>
      </c>
      <c r="AF1747" s="7">
        <f t="shared" ref="AF1747:AF1810" ca="1" si="36">IF(P1747="","",P1747*MAX(W1747,Z1747))</f>
        <v>766.79200000000003</v>
      </c>
      <c r="AG1747" s="2"/>
      <c r="AH1747" s="1"/>
      <c r="AI1747" s="1"/>
    </row>
    <row r="1748">
      <c r="A1748" s="2"/>
      <c r="B1748" s="2"/>
      <c r="C1748" s="3">
        <v>42458</v>
      </c>
      <c r="D1748" s="1"/>
      <c r="E1748" s="4" t="s">
        <v>51</v>
      </c>
      <c r="H1748" s="4" t="s">
        <v>51</v>
      </c>
      <c r="K1748" s="6">
        <v>0.22</v>
      </c>
      <c r="L1748" s="6">
        <v>0.5</v>
      </c>
      <c r="M1748" s="6">
        <v>2.6600000000000001</v>
      </c>
      <c r="N1748" s="7">
        <v>400</v>
      </c>
      <c r="P1748" s="1">
        <v>1</v>
      </c>
      <c r="Q1748" s="2" t="s">
        <v>56</v>
      </c>
      <c r="R1748" s="4" t="s">
        <v>51</v>
      </c>
      <c r="T1748" s="7">
        <v>646</v>
      </c>
      <c r="U1748" s="8">
        <v>0.27000000000000002</v>
      </c>
      <c r="W1748" s="7">
        <f>IF(R1748="","",(T1748*(1-U1748)*(1+AE1748))+V1748)</f>
        <v>613.05399999999997</v>
      </c>
      <c r="Z1748" s="9" t="str">
        <f>IF(S1748="","",(X1748*(1-Y1748)*(1+AE1748)))</f>
        <v/>
      </c>
      <c r="AA1748" s="64">
        <f>IF(Eingabe!G1748="x",libCalc!A1748,IF(Eingabe!H1748="x",libCalc!B1748,IF(Eingabe!I1748="x",libCalc!C1748,"")))</f>
        <v>0.11</v>
      </c>
      <c r="AB1748" s="5">
        <f>IF(AA1748="","",AA1748*M1748)</f>
        <v>0.29260000000000003</v>
      </c>
      <c r="AC1748" s="10">
        <f>IF(AA1748="","",N1748*1000/(AA1748*1000000))</f>
        <v>3.6363636363636362</v>
      </c>
      <c r="AD1748" s="11">
        <f>IF(AB1748="","",MAX(Z1748,W1748)/AB1748)</f>
        <v>2095.1948051948048</v>
      </c>
      <c r="AE1748" s="8">
        <f ca="1">IF(N1748="","",IF(LOOKUP(YEAR(C1748),Teuerung!$A$4:$A$29,Teuerung!$D$4:$D$29)="",0,LOOKUP(YEAR(C1748),Teuerung!$A$4:$A$29,Teuerung!$D$4:$D$29)))</f>
        <v>0.29999999999999999</v>
      </c>
      <c r="AF1748" s="7">
        <f t="shared" ca="1" si="36"/>
        <v>613.05399999999997</v>
      </c>
      <c r="AG1748" s="2"/>
      <c r="AH1748" s="1"/>
      <c r="AI1748" s="1"/>
    </row>
    <row r="1749">
      <c r="A1749" s="2"/>
      <c r="B1749" s="2"/>
      <c r="C1749" s="3">
        <v>42458</v>
      </c>
      <c r="D1749" s="1"/>
      <c r="E1749" s="4" t="s">
        <v>51</v>
      </c>
      <c r="H1749" s="4" t="s">
        <v>51</v>
      </c>
      <c r="K1749" s="6">
        <v>0.22</v>
      </c>
      <c r="L1749" s="6">
        <v>0.57999999999999996</v>
      </c>
      <c r="M1749" s="6">
        <v>2.6600000000000001</v>
      </c>
      <c r="N1749" s="7">
        <v>400</v>
      </c>
      <c r="P1749" s="1">
        <v>2</v>
      </c>
      <c r="Q1749" s="2" t="s">
        <v>56</v>
      </c>
      <c r="R1749" s="4" t="s">
        <v>51</v>
      </c>
      <c r="T1749" s="7">
        <v>657</v>
      </c>
      <c r="U1749" s="8">
        <v>0.27000000000000002</v>
      </c>
      <c r="W1749" s="7">
        <f>IF(R1749="","",(T1749*(1-U1749)*(1+AE1749))+V1749)</f>
        <v>623.49300000000005</v>
      </c>
      <c r="Z1749" s="9" t="str">
        <f>IF(S1749="","",(X1749*(1-Y1749)*(1+AE1749)))</f>
        <v/>
      </c>
      <c r="AA1749" s="64">
        <f>IF(Eingabe!G1749="x",libCalc!A1749,IF(Eingabe!H1749="x",libCalc!B1749,IF(Eingabe!I1749="x",libCalc!C1749,"")))</f>
        <v>0.12759999999999999</v>
      </c>
      <c r="AB1749" s="5">
        <f>IF(AA1749="","",AA1749*M1749)</f>
        <v>0.339416</v>
      </c>
      <c r="AC1749" s="10">
        <f>IF(AA1749="","",N1749*1000/(AA1749*1000000))</f>
        <v>3.1347962382445145</v>
      </c>
      <c r="AD1749" s="11">
        <f>IF(AB1749="","",MAX(Z1749,W1749)/AB1749)</f>
        <v>1836.9581870035593</v>
      </c>
      <c r="AE1749" s="8">
        <f ca="1">IF(N1749="","",IF(LOOKUP(YEAR(C1749),Teuerung!$A$4:$A$29,Teuerung!$D$4:$D$29)="",0,LOOKUP(YEAR(C1749),Teuerung!$A$4:$A$29,Teuerung!$D$4:$D$29)))</f>
        <v>0.29999999999999999</v>
      </c>
      <c r="AF1749" s="7">
        <f t="shared" ca="1" si="36"/>
        <v>1246.9860000000001</v>
      </c>
      <c r="AG1749" s="2"/>
      <c r="AH1749" s="1"/>
      <c r="AI1749" s="1"/>
    </row>
    <row r="1750">
      <c r="A1750" s="2"/>
      <c r="B1750" s="2"/>
      <c r="C1750" s="3">
        <v>42458</v>
      </c>
      <c r="D1750" s="1"/>
      <c r="E1750" s="4" t="s">
        <v>51</v>
      </c>
      <c r="H1750" s="4" t="s">
        <v>51</v>
      </c>
      <c r="K1750" s="6">
        <v>0.22</v>
      </c>
      <c r="L1750" s="6">
        <v>0.34000000000000002</v>
      </c>
      <c r="M1750" s="6">
        <v>2.6600000000000001</v>
      </c>
      <c r="N1750" s="7">
        <v>400</v>
      </c>
      <c r="P1750" s="1">
        <v>1</v>
      </c>
      <c r="Q1750" s="2" t="s">
        <v>56</v>
      </c>
      <c r="R1750" s="4" t="s">
        <v>51</v>
      </c>
      <c r="T1750" s="7">
        <v>550</v>
      </c>
      <c r="U1750" s="8">
        <v>0.27000000000000002</v>
      </c>
      <c r="W1750" s="7">
        <f>IF(R1750="","",(T1750*(1-U1750)*(1+AE1750))+V1750)</f>
        <v>521.95000000000005</v>
      </c>
      <c r="Z1750" s="9" t="str">
        <f>IF(S1750="","",(X1750*(1-Y1750)*(1+AE1750)))</f>
        <v/>
      </c>
      <c r="AA1750" s="64">
        <f>IF(Eingabe!G1750="x",libCalc!A1750,IF(Eingabe!H1750="x",libCalc!B1750,IF(Eingabe!I1750="x",libCalc!C1750,"")))</f>
        <v>0.074800000000000005</v>
      </c>
      <c r="AB1750" s="5">
        <f>IF(AA1750="","",AA1750*M1750)</f>
        <v>0.19896800000000003</v>
      </c>
      <c r="AC1750" s="10">
        <f>IF(AA1750="","",N1750*1000/(AA1750*1000000))</f>
        <v>5.3475935828877006</v>
      </c>
      <c r="AD1750" s="11">
        <f>IF(AB1750="","",MAX(Z1750,W1750)/AB1750)</f>
        <v>2623.28615656789</v>
      </c>
      <c r="AE1750" s="8">
        <f ca="1">IF(N1750="","",IF(LOOKUP(YEAR(C1750),Teuerung!$A$4:$A$29,Teuerung!$D$4:$D$29)="",0,LOOKUP(YEAR(C1750),Teuerung!$A$4:$A$29,Teuerung!$D$4:$D$29)))</f>
        <v>0.29999999999999999</v>
      </c>
      <c r="AF1750" s="7">
        <f t="shared" ca="1" si="36"/>
        <v>521.95000000000005</v>
      </c>
      <c r="AG1750" s="2"/>
      <c r="AH1750" s="1"/>
      <c r="AI1750" s="1"/>
    </row>
    <row r="1751">
      <c r="A1751" s="2"/>
      <c r="B1751" s="2"/>
      <c r="C1751" s="3">
        <v>42458</v>
      </c>
      <c r="D1751" s="1"/>
      <c r="E1751" s="4" t="s">
        <v>51</v>
      </c>
      <c r="H1751" s="4" t="s">
        <v>51</v>
      </c>
      <c r="K1751" s="6">
        <v>0.22</v>
      </c>
      <c r="L1751" s="6">
        <v>0.5</v>
      </c>
      <c r="M1751" s="6">
        <v>2.6600000000000001</v>
      </c>
      <c r="N1751" s="7">
        <v>400</v>
      </c>
      <c r="P1751" s="1">
        <v>1</v>
      </c>
      <c r="Q1751" s="2" t="s">
        <v>56</v>
      </c>
      <c r="R1751" s="4" t="s">
        <v>51</v>
      </c>
      <c r="T1751" s="7">
        <v>646</v>
      </c>
      <c r="U1751" s="8">
        <v>0.27000000000000002</v>
      </c>
      <c r="W1751" s="7">
        <f>IF(R1751="","",(T1751*(1-U1751)*(1+AE1751))+V1751)</f>
        <v>613.05399999999997</v>
      </c>
      <c r="Z1751" s="9" t="str">
        <f>IF(S1751="","",(X1751*(1-Y1751)*(1+AE1751)))</f>
        <v/>
      </c>
      <c r="AA1751" s="64">
        <f>IF(Eingabe!G1751="x",libCalc!A1751,IF(Eingabe!H1751="x",libCalc!B1751,IF(Eingabe!I1751="x",libCalc!C1751,"")))</f>
        <v>0.11</v>
      </c>
      <c r="AB1751" s="5">
        <f>IF(AA1751="","",AA1751*M1751)</f>
        <v>0.29260000000000003</v>
      </c>
      <c r="AC1751" s="10">
        <f>IF(AA1751="","",N1751*1000/(AA1751*1000000))</f>
        <v>3.6363636363636362</v>
      </c>
      <c r="AD1751" s="11">
        <f>IF(AB1751="","",MAX(Z1751,W1751)/AB1751)</f>
        <v>2095.1948051948048</v>
      </c>
      <c r="AE1751" s="8">
        <f ca="1">IF(N1751="","",IF(LOOKUP(YEAR(C1751),Teuerung!$A$4:$A$29,Teuerung!$D$4:$D$29)="",0,LOOKUP(YEAR(C1751),Teuerung!$A$4:$A$29,Teuerung!$D$4:$D$29)))</f>
        <v>0.29999999999999999</v>
      </c>
      <c r="AF1751" s="7">
        <f t="shared" ca="1" si="36"/>
        <v>613.05399999999997</v>
      </c>
      <c r="AG1751" s="2"/>
      <c r="AH1751" s="1"/>
      <c r="AI1751" s="1"/>
    </row>
    <row r="1752">
      <c r="A1752" s="2"/>
      <c r="B1752" s="2"/>
      <c r="C1752" s="3">
        <v>42458</v>
      </c>
      <c r="D1752" s="1"/>
      <c r="E1752" s="4" t="s">
        <v>51</v>
      </c>
      <c r="H1752" s="4" t="s">
        <v>51</v>
      </c>
      <c r="K1752" s="6">
        <v>0.22</v>
      </c>
      <c r="L1752" s="6">
        <v>0.33000000000000002</v>
      </c>
      <c r="M1752" s="6">
        <v>2.6600000000000001</v>
      </c>
      <c r="N1752" s="7">
        <v>400</v>
      </c>
      <c r="P1752" s="1">
        <v>1</v>
      </c>
      <c r="Q1752" s="2" t="s">
        <v>56</v>
      </c>
      <c r="R1752" s="4" t="s">
        <v>51</v>
      </c>
      <c r="T1752" s="7">
        <v>549</v>
      </c>
      <c r="U1752" s="8">
        <v>0.27000000000000002</v>
      </c>
      <c r="W1752" s="7">
        <f>IF(R1752="","",(T1752*(1-U1752)*(1+AE1752))+V1752)</f>
        <v>521.00099999999998</v>
      </c>
      <c r="Z1752" s="9" t="str">
        <f>IF(S1752="","",(X1752*(1-Y1752)*(1+AE1752)))</f>
        <v/>
      </c>
      <c r="AA1752" s="64">
        <f>IF(Eingabe!G1752="x",libCalc!A1752,IF(Eingabe!H1752="x",libCalc!B1752,IF(Eingabe!I1752="x",libCalc!C1752,"")))</f>
        <v>0.072599999999999998</v>
      </c>
      <c r="AB1752" s="5">
        <f>IF(AA1752="","",AA1752*M1752)</f>
        <v>0.19311600000000001</v>
      </c>
      <c r="AC1752" s="10">
        <f>IF(AA1752="","",N1752*1000/(AA1752*1000000))</f>
        <v>5.5096418732782366</v>
      </c>
      <c r="AD1752" s="11">
        <f>IF(AB1752="","",MAX(Z1752,W1752)/AB1752)</f>
        <v>2697.8655315975889</v>
      </c>
      <c r="AE1752" s="8">
        <f ca="1">IF(N1752="","",IF(LOOKUP(YEAR(C1752),Teuerung!$A$4:$A$29,Teuerung!$D$4:$D$29)="",0,LOOKUP(YEAR(C1752),Teuerung!$A$4:$A$29,Teuerung!$D$4:$D$29)))</f>
        <v>0.29999999999999999</v>
      </c>
      <c r="AF1752" s="7">
        <f t="shared" ca="1" si="36"/>
        <v>521.00099999999998</v>
      </c>
      <c r="AG1752" s="2"/>
      <c r="AH1752" s="1"/>
      <c r="AI1752" s="1"/>
    </row>
    <row r="1753">
      <c r="A1753" s="2"/>
      <c r="B1753" s="2"/>
      <c r="C1753" s="3">
        <v>42458</v>
      </c>
      <c r="D1753" s="1"/>
      <c r="E1753" s="4" t="s">
        <v>51</v>
      </c>
      <c r="H1753" s="4" t="s">
        <v>51</v>
      </c>
      <c r="K1753" s="6">
        <v>0.23999999999999999</v>
      </c>
      <c r="L1753" s="6">
        <v>0.56999999999999995</v>
      </c>
      <c r="M1753" s="6">
        <v>2.8900000000000001</v>
      </c>
      <c r="N1753" s="7">
        <v>400</v>
      </c>
      <c r="P1753" s="1">
        <v>2</v>
      </c>
      <c r="Q1753" s="2" t="s">
        <v>56</v>
      </c>
      <c r="R1753" s="4" t="s">
        <v>51</v>
      </c>
      <c r="T1753" s="7">
        <v>877</v>
      </c>
      <c r="U1753" s="8">
        <v>0.27000000000000002</v>
      </c>
      <c r="W1753" s="7">
        <f>IF(R1753="","",(T1753*(1-U1753)*(1+AE1753))+V1753)</f>
        <v>832.27300000000002</v>
      </c>
      <c r="Z1753" s="9" t="str">
        <f>IF(S1753="","",(X1753*(1-Y1753)*(1+AE1753)))</f>
        <v/>
      </c>
      <c r="AA1753" s="64">
        <f>IF(Eingabe!G1753="x",libCalc!A1753,IF(Eingabe!H1753="x",libCalc!B1753,IF(Eingabe!I1753="x",libCalc!C1753,"")))</f>
        <v>0.13679999999999998</v>
      </c>
      <c r="AB1753" s="5">
        <f>IF(AA1753="","",AA1753*M1753)</f>
        <v>0.39535199999999993</v>
      </c>
      <c r="AC1753" s="10">
        <f>IF(AA1753="","",N1753*1000/(AA1753*1000000))</f>
        <v>2.923976608187135</v>
      </c>
      <c r="AD1753" s="11">
        <f>IF(AB1753="","",MAX(Z1753,W1753)/AB1753)</f>
        <v>2105.1442764928474</v>
      </c>
      <c r="AE1753" s="8">
        <f ca="1">IF(N1753="","",IF(LOOKUP(YEAR(C1753),Teuerung!$A$4:$A$29,Teuerung!$D$4:$D$29)="",0,LOOKUP(YEAR(C1753),Teuerung!$A$4:$A$29,Teuerung!$D$4:$D$29)))</f>
        <v>0.29999999999999999</v>
      </c>
      <c r="AF1753" s="7">
        <f t="shared" ca="1" si="36"/>
        <v>1664.546</v>
      </c>
      <c r="AG1753" s="2"/>
      <c r="AH1753" s="1"/>
      <c r="AI1753" s="1"/>
    </row>
    <row r="1754">
      <c r="A1754" s="2"/>
      <c r="B1754" s="2"/>
      <c r="C1754" s="3">
        <v>42458</v>
      </c>
      <c r="D1754" s="1"/>
      <c r="E1754" s="4" t="s">
        <v>51</v>
      </c>
      <c r="H1754" s="4" t="s">
        <v>51</v>
      </c>
      <c r="K1754" s="6">
        <v>0.22</v>
      </c>
      <c r="L1754" s="6">
        <v>0.57999999999999996</v>
      </c>
      <c r="M1754" s="6">
        <v>2.6600000000000001</v>
      </c>
      <c r="N1754" s="7">
        <v>400</v>
      </c>
      <c r="P1754" s="1">
        <v>2</v>
      </c>
      <c r="Q1754" s="2" t="s">
        <v>56</v>
      </c>
      <c r="R1754" s="4" t="s">
        <v>51</v>
      </c>
      <c r="T1754" s="7">
        <v>983</v>
      </c>
      <c r="U1754" s="8">
        <v>0.27000000000000002</v>
      </c>
      <c r="W1754" s="7">
        <f>IF(R1754="","",(T1754*(1-U1754)*(1+AE1754))+V1754)</f>
        <v>932.86700000000008</v>
      </c>
      <c r="Z1754" s="9" t="str">
        <f>IF(S1754="","",(X1754*(1-Y1754)*(1+AE1754)))</f>
        <v/>
      </c>
      <c r="AA1754" s="64">
        <f>IF(Eingabe!G1754="x",libCalc!A1754,IF(Eingabe!H1754="x",libCalc!B1754,IF(Eingabe!I1754="x",libCalc!C1754,"")))</f>
        <v>0.12759999999999999</v>
      </c>
      <c r="AB1754" s="5">
        <f>IF(AA1754="","",AA1754*M1754)</f>
        <v>0.339416</v>
      </c>
      <c r="AC1754" s="10">
        <f>IF(AA1754="","",N1754*1000/(AA1754*1000000))</f>
        <v>3.1347962382445145</v>
      </c>
      <c r="AD1754" s="11">
        <f>IF(AB1754="","",MAX(Z1754,W1754)/AB1754)</f>
        <v>2748.4473330662081</v>
      </c>
      <c r="AE1754" s="8">
        <f ca="1">IF(N1754="","",IF(LOOKUP(YEAR(C1754),Teuerung!$A$4:$A$29,Teuerung!$D$4:$D$29)="",0,LOOKUP(YEAR(C1754),Teuerung!$A$4:$A$29,Teuerung!$D$4:$D$29)))</f>
        <v>0.29999999999999999</v>
      </c>
      <c r="AF1754" s="7">
        <f t="shared" ca="1" si="36"/>
        <v>1865.7340000000002</v>
      </c>
      <c r="AG1754" s="2"/>
      <c r="AH1754" s="1"/>
      <c r="AI1754" s="1"/>
    </row>
    <row r="1755">
      <c r="A1755" s="2"/>
      <c r="B1755" s="2"/>
      <c r="C1755" s="3">
        <v>42413</v>
      </c>
      <c r="D1755" s="1"/>
      <c r="E1755" s="4" t="s">
        <v>51</v>
      </c>
      <c r="I1755" s="4" t="s">
        <v>51</v>
      </c>
      <c r="K1755" s="6">
        <v>0.27000000000000002</v>
      </c>
      <c r="L1755" s="6">
        <v>0.47999999999999998</v>
      </c>
      <c r="M1755" s="6">
        <v>2.4399999999999999</v>
      </c>
      <c r="N1755" s="7">
        <v>7441</v>
      </c>
      <c r="P1755" s="1">
        <v>3</v>
      </c>
      <c r="Q1755" s="2" t="s">
        <v>54</v>
      </c>
      <c r="R1755" s="4" t="s">
        <v>51</v>
      </c>
      <c r="T1755" s="7">
        <v>1284</v>
      </c>
      <c r="U1755" s="8">
        <v>0.22</v>
      </c>
      <c r="V1755" s="6">
        <f>4100/66</f>
        <v>62.121212121212125</v>
      </c>
      <c r="W1755" s="7">
        <f>IF(R1755="","",(T1755*(1-U1755)*(1+AE1755))+V1755)</f>
        <v>1364.0972121212121</v>
      </c>
      <c r="Z1755" s="9" t="str">
        <f>IF(S1755="","",(X1755*(1-Y1755)*(1+AE1755)))</f>
        <v/>
      </c>
      <c r="AA1755" s="64">
        <f>IF(Eingabe!G1755="x",libCalc!A1755,IF(Eingabe!H1755="x",libCalc!B1755,IF(Eingabe!I1755="x",libCalc!C1755,"")))</f>
        <v>0.12959999999999999</v>
      </c>
      <c r="AB1755" s="5">
        <f>IF(AA1755="","",AA1755*M1755)</f>
        <v>0.31622399999999995</v>
      </c>
      <c r="AC1755" s="10">
        <f>IF(AA1755="","",N1755*1000/(AA1755*1000000))</f>
        <v>57.415123456790127</v>
      </c>
      <c r="AD1755" s="11">
        <f>IF(AB1755="","",MAX(Z1755,W1755)/AB1755)</f>
        <v>4313.7055129313785</v>
      </c>
      <c r="AE1755" s="8">
        <f ca="1">IF(N1755="","",IF(LOOKUP(YEAR(C1755),Teuerung!$A$4:$A$29,Teuerung!$D$4:$D$29)="",0,LOOKUP(YEAR(C1755),Teuerung!$A$4:$A$29,Teuerung!$D$4:$D$29)))</f>
        <v>0.29999999999999999</v>
      </c>
      <c r="AF1755" s="7">
        <f t="shared" ca="1" si="36"/>
        <v>4092.2916363636364</v>
      </c>
      <c r="AG1755" s="2"/>
      <c r="AH1755" s="1"/>
      <c r="AI1755" s="1"/>
    </row>
    <row r="1756">
      <c r="A1756" s="2"/>
      <c r="B1756" s="2"/>
      <c r="C1756" s="3">
        <v>42413</v>
      </c>
      <c r="D1756" s="1"/>
      <c r="E1756" s="4" t="s">
        <v>51</v>
      </c>
      <c r="I1756" s="4" t="s">
        <v>51</v>
      </c>
      <c r="K1756" s="6">
        <v>0.27000000000000002</v>
      </c>
      <c r="L1756" s="6">
        <v>0.47999999999999998</v>
      </c>
      <c r="M1756" s="6">
        <v>2.4399999999999999</v>
      </c>
      <c r="N1756" s="7">
        <v>6317</v>
      </c>
      <c r="P1756" s="1">
        <v>3</v>
      </c>
      <c r="Q1756" s="2" t="s">
        <v>54</v>
      </c>
      <c r="R1756" s="4" t="s">
        <v>51</v>
      </c>
      <c r="T1756" s="7">
        <v>1116</v>
      </c>
      <c r="U1756" s="8">
        <v>0.22</v>
      </c>
      <c r="V1756" s="6">
        <f t="shared" ref="V1756:V1774" si="37">V1755</f>
        <v>62.121212121212125</v>
      </c>
      <c r="W1756" s="7">
        <f>IF(R1756="","",(T1756*(1-U1756)*(1+AE1756))+V1756)</f>
        <v>1193.7452121212123</v>
      </c>
      <c r="Z1756" s="9" t="str">
        <f>IF(S1756="","",(X1756*(1-Y1756)*(1+AE1756)))</f>
        <v/>
      </c>
      <c r="AA1756" s="64">
        <f>IF(Eingabe!G1756="x",libCalc!A1756,IF(Eingabe!H1756="x",libCalc!B1756,IF(Eingabe!I1756="x",libCalc!C1756,"")))</f>
        <v>0.12959999999999999</v>
      </c>
      <c r="AB1756" s="5">
        <f>IF(AA1756="","",AA1756*M1756)</f>
        <v>0.31622399999999995</v>
      </c>
      <c r="AC1756" s="10">
        <f>IF(AA1756="","",N1756*1000/(AA1756*1000000))</f>
        <v>48.742283950617285</v>
      </c>
      <c r="AD1756" s="11">
        <f>IF(AB1756="","",MAX(Z1756,W1756)/AB1756)</f>
        <v>3774.9987734049673</v>
      </c>
      <c r="AE1756" s="8">
        <f ca="1">IF(N1756="","",IF(LOOKUP(YEAR(C1756),Teuerung!$A$4:$A$29,Teuerung!$D$4:$D$29)="",0,LOOKUP(YEAR(C1756),Teuerung!$A$4:$A$29,Teuerung!$D$4:$D$29)))</f>
        <v>0.29999999999999999</v>
      </c>
      <c r="AF1756" s="7">
        <f t="shared" ca="1" si="36"/>
        <v>3581.2356363636368</v>
      </c>
      <c r="AG1756" s="2"/>
      <c r="AH1756" s="1"/>
      <c r="AI1756" s="1"/>
    </row>
    <row r="1757">
      <c r="A1757" s="2"/>
      <c r="B1757" s="2"/>
      <c r="C1757" s="3">
        <v>42413</v>
      </c>
      <c r="D1757" s="1"/>
      <c r="E1757" s="4" t="s">
        <v>51</v>
      </c>
      <c r="I1757" s="4" t="s">
        <v>51</v>
      </c>
      <c r="K1757" s="6">
        <v>0.20000000000000001</v>
      </c>
      <c r="L1757" s="6">
        <v>0.40000000000000002</v>
      </c>
      <c r="M1757" s="6">
        <v>2.4900000000000002</v>
      </c>
      <c r="N1757" s="7">
        <v>1774</v>
      </c>
      <c r="P1757" s="1">
        <v>4</v>
      </c>
      <c r="Q1757" s="2" t="s">
        <v>54</v>
      </c>
      <c r="R1757" s="4" t="s">
        <v>51</v>
      </c>
      <c r="T1757" s="7">
        <v>532</v>
      </c>
      <c r="U1757" s="8">
        <v>0.22</v>
      </c>
      <c r="V1757" s="6">
        <f t="shared" si="37"/>
        <v>62.121212121212125</v>
      </c>
      <c r="W1757" s="7">
        <f>IF(R1757="","",(T1757*(1-U1757)*(1+AE1757))+V1757)</f>
        <v>601.56921212121222</v>
      </c>
      <c r="Z1757" s="9" t="str">
        <f>IF(S1757="","",(X1757*(1-Y1757)*(1+AE1757)))</f>
        <v/>
      </c>
      <c r="AA1757" s="64">
        <f>IF(Eingabe!G1757="x",libCalc!A1757,IF(Eingabe!H1757="x",libCalc!B1757,IF(Eingabe!I1757="x",libCalc!C1757,"")))</f>
        <v>0.080000000000000016</v>
      </c>
      <c r="AB1757" s="5">
        <f>IF(AA1757="","",AA1757*M1757)</f>
        <v>0.19920000000000004</v>
      </c>
      <c r="AC1757" s="10">
        <f>IF(AA1757="","",N1757*1000/(AA1757*1000000))</f>
        <v>22.174999999999997</v>
      </c>
      <c r="AD1757" s="11">
        <f>IF(AB1757="","",MAX(Z1757,W1757)/AB1757)</f>
        <v>3019.9257636607031</v>
      </c>
      <c r="AE1757" s="8">
        <f ca="1">IF(N1757="","",IF(LOOKUP(YEAR(C1757),Teuerung!$A$4:$A$29,Teuerung!$D$4:$D$29)="",0,LOOKUP(YEAR(C1757),Teuerung!$A$4:$A$29,Teuerung!$D$4:$D$29)))</f>
        <v>0.29999999999999999</v>
      </c>
      <c r="AF1757" s="7">
        <f t="shared" ca="1" si="36"/>
        <v>2406.2768484848489</v>
      </c>
      <c r="AG1757" s="2"/>
      <c r="AH1757" s="1"/>
      <c r="AI1757" s="1"/>
    </row>
    <row r="1758">
      <c r="A1758" s="2"/>
      <c r="B1758" s="2"/>
      <c r="C1758" s="3">
        <v>42413</v>
      </c>
      <c r="D1758" s="1"/>
      <c r="E1758" s="4" t="s">
        <v>51</v>
      </c>
      <c r="H1758" s="4" t="s">
        <v>51</v>
      </c>
      <c r="K1758" s="6">
        <v>0.29999999999999999</v>
      </c>
      <c r="L1758" s="6">
        <v>0.29999999999999999</v>
      </c>
      <c r="M1758" s="6">
        <v>2.4300000000000002</v>
      </c>
      <c r="N1758" s="7">
        <v>5309</v>
      </c>
      <c r="P1758" s="1">
        <v>3</v>
      </c>
      <c r="Q1758" s="2" t="s">
        <v>54</v>
      </c>
      <c r="R1758" s="4" t="s">
        <v>51</v>
      </c>
      <c r="T1758" s="7">
        <v>977</v>
      </c>
      <c r="U1758" s="8">
        <v>0.22</v>
      </c>
      <c r="V1758" s="6">
        <f t="shared" si="37"/>
        <v>62.121212121212125</v>
      </c>
      <c r="W1758" s="7">
        <f>IF(R1758="","",(T1758*(1-U1758)*(1+AE1758))+V1758)</f>
        <v>1052.7992121212123</v>
      </c>
      <c r="Z1758" s="9" t="str">
        <f>IF(S1758="","",(X1758*(1-Y1758)*(1+AE1758)))</f>
        <v/>
      </c>
      <c r="AA1758" s="64">
        <f>IF(Eingabe!G1758="x",libCalc!A1758,IF(Eingabe!H1758="x",libCalc!B1758,IF(Eingabe!I1758="x",libCalc!C1758,"")))</f>
        <v>0.089999999999999997</v>
      </c>
      <c r="AB1758" s="5">
        <f>IF(AA1758="","",AA1758*M1758)</f>
        <v>0.21870000000000001</v>
      </c>
      <c r="AC1758" s="10">
        <f>IF(AA1758="","",N1758*1000/(AA1758*1000000))</f>
        <v>58.988888888888887</v>
      </c>
      <c r="AD1758" s="11">
        <f>IF(AB1758="","",MAX(Z1758,W1758)/AB1758)</f>
        <v>4813.8967175181178</v>
      </c>
      <c r="AE1758" s="8">
        <f ca="1">IF(N1758="","",IF(LOOKUP(YEAR(C1758),Teuerung!$A$4:$A$29,Teuerung!$D$4:$D$29)="",0,LOOKUP(YEAR(C1758),Teuerung!$A$4:$A$29,Teuerung!$D$4:$D$29)))</f>
        <v>0.29999999999999999</v>
      </c>
      <c r="AF1758" s="7">
        <f t="shared" ca="1" si="36"/>
        <v>3158.397636363637</v>
      </c>
      <c r="AG1758" s="2"/>
      <c r="AH1758" s="1"/>
      <c r="AI1758" s="1"/>
    </row>
    <row r="1759">
      <c r="A1759" s="2"/>
      <c r="B1759" s="2"/>
      <c r="C1759" s="3">
        <v>42413</v>
      </c>
      <c r="D1759" s="1"/>
      <c r="E1759" s="4" t="s">
        <v>51</v>
      </c>
      <c r="H1759" s="4" t="s">
        <v>51</v>
      </c>
      <c r="K1759" s="6">
        <v>0.34999999999999998</v>
      </c>
      <c r="L1759" s="6">
        <v>0.34999999999999998</v>
      </c>
      <c r="M1759" s="6">
        <v>2.4300000000000002</v>
      </c>
      <c r="N1759" s="7">
        <v>7524</v>
      </c>
      <c r="P1759" s="1">
        <v>3</v>
      </c>
      <c r="Q1759" s="2" t="s">
        <v>54</v>
      </c>
      <c r="R1759" s="4" t="s">
        <v>51</v>
      </c>
      <c r="T1759" s="7">
        <v>1237</v>
      </c>
      <c r="U1759" s="8">
        <v>0.22</v>
      </c>
      <c r="V1759" s="6">
        <f t="shared" si="37"/>
        <v>62.121212121212125</v>
      </c>
      <c r="W1759" s="7">
        <f>IF(R1759="","",(T1759*(1-U1759)*(1+AE1759))+V1759)</f>
        <v>1316.4392121212122</v>
      </c>
      <c r="Z1759" s="9" t="str">
        <f>IF(S1759="","",(X1759*(1-Y1759)*(1+AE1759)))</f>
        <v/>
      </c>
      <c r="AA1759" s="64">
        <f>IF(Eingabe!G1759="x",libCalc!A1759,IF(Eingabe!H1759="x",libCalc!B1759,IF(Eingabe!I1759="x",libCalc!C1759,"")))</f>
        <v>0.12249999999999998</v>
      </c>
      <c r="AB1759" s="5">
        <f>IF(AA1759="","",AA1759*M1759)</f>
        <v>0.29767499999999997</v>
      </c>
      <c r="AC1759" s="10">
        <f>IF(AA1759="","",N1759*1000/(AA1759*1000000))</f>
        <v>61.420408163265314</v>
      </c>
      <c r="AD1759" s="11">
        <f>IF(AB1759="","",MAX(Z1759,W1759)/AB1759)</f>
        <v>4422.4043407112194</v>
      </c>
      <c r="AE1759" s="8">
        <f ca="1">IF(N1759="","",IF(LOOKUP(YEAR(C1759),Teuerung!$A$4:$A$29,Teuerung!$D$4:$D$29)="",0,LOOKUP(YEAR(C1759),Teuerung!$A$4:$A$29,Teuerung!$D$4:$D$29)))</f>
        <v>0.29999999999999999</v>
      </c>
      <c r="AF1759" s="7">
        <f t="shared" ca="1" si="36"/>
        <v>3949.3176363636367</v>
      </c>
      <c r="AG1759" s="2"/>
      <c r="AH1759" s="1"/>
      <c r="AI1759" s="1"/>
    </row>
    <row r="1760">
      <c r="A1760" s="2"/>
      <c r="B1760" s="2"/>
      <c r="C1760" s="3">
        <v>42413</v>
      </c>
      <c r="D1760" s="1"/>
      <c r="E1760" s="4" t="s">
        <v>51</v>
      </c>
      <c r="H1760" s="4" t="s">
        <v>51</v>
      </c>
      <c r="K1760" s="6">
        <v>0.23999999999999999</v>
      </c>
      <c r="L1760" s="6">
        <v>0.23999999999999999</v>
      </c>
      <c r="M1760" s="6">
        <v>2.4300000000000002</v>
      </c>
      <c r="N1760" s="7">
        <v>3854</v>
      </c>
      <c r="P1760" s="1">
        <v>3</v>
      </c>
      <c r="Q1760" s="2" t="s">
        <v>54</v>
      </c>
      <c r="R1760" s="4" t="s">
        <v>51</v>
      </c>
      <c r="T1760" s="7">
        <v>897</v>
      </c>
      <c r="U1760" s="8">
        <v>0.22</v>
      </c>
      <c r="V1760" s="6">
        <f t="shared" si="37"/>
        <v>62.121212121212125</v>
      </c>
      <c r="W1760" s="7">
        <f>IF(R1760="","",(T1760*(1-U1760)*(1+AE1760))+V1760)</f>
        <v>971.67921212121212</v>
      </c>
      <c r="Z1760" s="9" t="str">
        <f>IF(S1760="","",(X1760*(1-Y1760)*(1+AE1760)))</f>
        <v/>
      </c>
      <c r="AA1760" s="64">
        <f>IF(Eingabe!G1760="x",libCalc!A1760,IF(Eingabe!H1760="x",libCalc!B1760,IF(Eingabe!I1760="x",libCalc!C1760,"")))</f>
        <v>0.057599999999999998</v>
      </c>
      <c r="AB1760" s="5">
        <f>IF(AA1760="","",AA1760*M1760)</f>
        <v>0.13996800000000001</v>
      </c>
      <c r="AC1760" s="10">
        <f>IF(AA1760="","",N1760*1000/(AA1760*1000000))</f>
        <v>66.909722222222229</v>
      </c>
      <c r="AD1760" s="11">
        <f>IF(AB1760="","",MAX(Z1760,W1760)/AB1760)</f>
        <v>6942.1525785980512</v>
      </c>
      <c r="AE1760" s="8">
        <f ca="1">IF(N1760="","",IF(LOOKUP(YEAR(C1760),Teuerung!$A$4:$A$29,Teuerung!$D$4:$D$29)="",0,LOOKUP(YEAR(C1760),Teuerung!$A$4:$A$29,Teuerung!$D$4:$D$29)))</f>
        <v>0.29999999999999999</v>
      </c>
      <c r="AF1760" s="7">
        <f t="shared" ca="1" si="36"/>
        <v>2915.0376363636365</v>
      </c>
      <c r="AG1760" s="2"/>
      <c r="AH1760" s="1"/>
      <c r="AI1760" s="1"/>
    </row>
    <row r="1761">
      <c r="A1761" s="2"/>
      <c r="B1761" s="2"/>
      <c r="C1761" s="3">
        <v>42413</v>
      </c>
      <c r="D1761" s="1"/>
      <c r="E1761" s="4" t="s">
        <v>51</v>
      </c>
      <c r="H1761" s="4" t="s">
        <v>51</v>
      </c>
      <c r="K1761" s="6">
        <v>0.25</v>
      </c>
      <c r="L1761" s="6">
        <v>0.25</v>
      </c>
      <c r="M1761" s="6">
        <v>2.4750000000000001</v>
      </c>
      <c r="N1761" s="7">
        <v>200</v>
      </c>
      <c r="P1761" s="1">
        <v>1</v>
      </c>
      <c r="Q1761" s="2" t="s">
        <v>54</v>
      </c>
      <c r="R1761" s="4" t="s">
        <v>51</v>
      </c>
      <c r="T1761" s="7">
        <v>481</v>
      </c>
      <c r="U1761" s="8">
        <v>0.22</v>
      </c>
      <c r="V1761" s="6">
        <f t="shared" si="37"/>
        <v>62.121212121212125</v>
      </c>
      <c r="W1761" s="7">
        <f>IF(R1761="","",(T1761*(1-U1761)*(1+AE1761))+V1761)</f>
        <v>549.85521212121216</v>
      </c>
      <c r="Z1761" s="9" t="str">
        <f>IF(S1761="","",(X1761*(1-Y1761)*(1+AE1761)))</f>
        <v/>
      </c>
      <c r="AA1761" s="64">
        <f>IF(Eingabe!G1761="x",libCalc!A1761,IF(Eingabe!H1761="x",libCalc!B1761,IF(Eingabe!I1761="x",libCalc!C1761,"")))</f>
        <v>0.0625</v>
      </c>
      <c r="AB1761" s="5">
        <f>IF(AA1761="","",AA1761*M1761)</f>
        <v>0.15468750000000001</v>
      </c>
      <c r="AC1761" s="10">
        <f>IF(AA1761="","",N1761*1000/(AA1761*1000000))</f>
        <v>3.2000000000000002</v>
      </c>
      <c r="AD1761" s="11">
        <f>IF(AB1761="","",MAX(Z1761,W1761)/AB1761)</f>
        <v>3554.6195531068261</v>
      </c>
      <c r="AE1761" s="8">
        <f ca="1">IF(N1761="","",IF(LOOKUP(YEAR(C1761),Teuerung!$A$4:$A$29,Teuerung!$D$4:$D$29)="",0,LOOKUP(YEAR(C1761),Teuerung!$A$4:$A$29,Teuerung!$D$4:$D$29)))</f>
        <v>0.29999999999999999</v>
      </c>
      <c r="AF1761" s="7">
        <f t="shared" ca="1" si="36"/>
        <v>549.85521212121216</v>
      </c>
      <c r="AG1761" s="2"/>
      <c r="AH1761" s="1"/>
      <c r="AI1761" s="1"/>
    </row>
    <row r="1762">
      <c r="A1762" s="2"/>
      <c r="B1762" s="2"/>
      <c r="C1762" s="3">
        <v>42413</v>
      </c>
      <c r="D1762" s="1"/>
      <c r="E1762" s="4" t="s">
        <v>51</v>
      </c>
      <c r="H1762" s="4" t="s">
        <v>51</v>
      </c>
      <c r="K1762" s="6">
        <v>0.25</v>
      </c>
      <c r="L1762" s="6">
        <v>0.51000000000000001</v>
      </c>
      <c r="M1762" s="6">
        <v>2.48</v>
      </c>
      <c r="N1762" s="7">
        <v>2000</v>
      </c>
      <c r="P1762" s="1">
        <v>1</v>
      </c>
      <c r="Q1762" s="2" t="s">
        <v>54</v>
      </c>
      <c r="R1762" s="4" t="s">
        <v>51</v>
      </c>
      <c r="T1762" s="7">
        <v>668</v>
      </c>
      <c r="U1762" s="8">
        <v>0.22</v>
      </c>
      <c r="V1762" s="6">
        <f t="shared" si="37"/>
        <v>62.121212121212125</v>
      </c>
      <c r="W1762" s="7">
        <f>IF(R1762="","",(T1762*(1-U1762)*(1+AE1762))+V1762)</f>
        <v>739.4732121212121</v>
      </c>
      <c r="Z1762" s="9" t="str">
        <f>IF(S1762="","",(X1762*(1-Y1762)*(1+AE1762)))</f>
        <v/>
      </c>
      <c r="AA1762" s="64">
        <f>IF(Eingabe!G1762="x",libCalc!A1762,IF(Eingabe!H1762="x",libCalc!B1762,IF(Eingabe!I1762="x",libCalc!C1762,"")))</f>
        <v>0.1275</v>
      </c>
      <c r="AB1762" s="5">
        <f>IF(AA1762="","",AA1762*M1762)</f>
        <v>0.31619999999999998</v>
      </c>
      <c r="AC1762" s="10">
        <f>IF(AA1762="","",N1762*1000/(AA1762*1000000))</f>
        <v>15.686274509803921</v>
      </c>
      <c r="AD1762" s="11">
        <f>IF(AB1762="","",MAX(Z1762,W1762)/AB1762)</f>
        <v>2338.6249592701206</v>
      </c>
      <c r="AE1762" s="8">
        <f ca="1">IF(N1762="","",IF(LOOKUP(YEAR(C1762),Teuerung!$A$4:$A$29,Teuerung!$D$4:$D$29)="",0,LOOKUP(YEAR(C1762),Teuerung!$A$4:$A$29,Teuerung!$D$4:$D$29)))</f>
        <v>0.29999999999999999</v>
      </c>
      <c r="AF1762" s="7">
        <f t="shared" ca="1" si="36"/>
        <v>739.4732121212121</v>
      </c>
      <c r="AG1762" s="2"/>
      <c r="AH1762" s="1"/>
      <c r="AI1762" s="1"/>
    </row>
    <row r="1763">
      <c r="A1763" s="2"/>
      <c r="B1763" s="2"/>
      <c r="C1763" s="3">
        <v>42413</v>
      </c>
      <c r="D1763" s="1"/>
      <c r="E1763" s="4" t="s">
        <v>51</v>
      </c>
      <c r="I1763" s="4" t="s">
        <v>51</v>
      </c>
      <c r="K1763" s="6">
        <v>0.20000000000000001</v>
      </c>
      <c r="L1763" s="6">
        <v>0.40000000000000002</v>
      </c>
      <c r="M1763" s="6">
        <v>2.48</v>
      </c>
      <c r="N1763" s="7">
        <v>1774</v>
      </c>
      <c r="P1763" s="1">
        <v>3</v>
      </c>
      <c r="Q1763" s="2" t="s">
        <v>54</v>
      </c>
      <c r="R1763" s="4" t="s">
        <v>51</v>
      </c>
      <c r="T1763" s="7">
        <v>539</v>
      </c>
      <c r="U1763" s="8">
        <v>0.22</v>
      </c>
      <c r="V1763" s="6">
        <f t="shared" si="37"/>
        <v>62.121212121212125</v>
      </c>
      <c r="W1763" s="7">
        <f>IF(R1763="","",(T1763*(1-U1763)*(1+AE1763))+V1763)</f>
        <v>608.66721212121217</v>
      </c>
      <c r="Z1763" s="9" t="str">
        <f>IF(S1763="","",(X1763*(1-Y1763)*(1+AE1763)))</f>
        <v/>
      </c>
      <c r="AA1763" s="64">
        <f>IF(Eingabe!G1763="x",libCalc!A1763,IF(Eingabe!H1763="x",libCalc!B1763,IF(Eingabe!I1763="x",libCalc!C1763,"")))</f>
        <v>0.080000000000000016</v>
      </c>
      <c r="AB1763" s="5">
        <f>IF(AA1763="","",AA1763*M1763)</f>
        <v>0.19840000000000005</v>
      </c>
      <c r="AC1763" s="10">
        <f>IF(AA1763="","",N1763*1000/(AA1763*1000000))</f>
        <v>22.174999999999997</v>
      </c>
      <c r="AD1763" s="11">
        <f>IF(AB1763="","",MAX(Z1763,W1763)/AB1763)</f>
        <v>3067.879093352883</v>
      </c>
      <c r="AE1763" s="8">
        <f ca="1">IF(N1763="","",IF(LOOKUP(YEAR(C1763),Teuerung!$A$4:$A$29,Teuerung!$D$4:$D$29)="",0,LOOKUP(YEAR(C1763),Teuerung!$A$4:$A$29,Teuerung!$D$4:$D$29)))</f>
        <v>0.29999999999999999</v>
      </c>
      <c r="AF1763" s="7">
        <f t="shared" ca="1" si="36"/>
        <v>1826.0016363636364</v>
      </c>
      <c r="AG1763" s="2"/>
      <c r="AH1763" s="1"/>
      <c r="AI1763" s="1"/>
    </row>
    <row r="1764">
      <c r="A1764" s="2"/>
      <c r="B1764" s="2"/>
      <c r="C1764" s="3">
        <v>42413</v>
      </c>
      <c r="D1764" s="1"/>
      <c r="E1764" s="4" t="s">
        <v>51</v>
      </c>
      <c r="I1764" s="4" t="s">
        <v>51</v>
      </c>
      <c r="K1764" s="6">
        <v>0.27000000000000002</v>
      </c>
      <c r="L1764" s="6">
        <v>0.47999999999999998</v>
      </c>
      <c r="M1764" s="6">
        <v>3.0600000000000001</v>
      </c>
      <c r="N1764" s="7">
        <v>6778</v>
      </c>
      <c r="P1764" s="1">
        <v>3</v>
      </c>
      <c r="Q1764" s="2" t="s">
        <v>54</v>
      </c>
      <c r="R1764" s="4" t="s">
        <v>51</v>
      </c>
      <c r="T1764" s="7">
        <v>1243</v>
      </c>
      <c r="U1764" s="8">
        <v>0.22</v>
      </c>
      <c r="V1764" s="6">
        <f t="shared" si="37"/>
        <v>62.121212121212125</v>
      </c>
      <c r="W1764" s="7">
        <f>IF(R1764="","",(T1764*(1-U1764)*(1+AE1764))+V1764)</f>
        <v>1322.5232121212121</v>
      </c>
      <c r="Z1764" s="9" t="str">
        <f>IF(S1764="","",(X1764*(1-Y1764)*(1+AE1764)))</f>
        <v/>
      </c>
      <c r="AA1764" s="64">
        <f>IF(Eingabe!G1764="x",libCalc!A1764,IF(Eingabe!H1764="x",libCalc!B1764,IF(Eingabe!I1764="x",libCalc!C1764,"")))</f>
        <v>0.12959999999999999</v>
      </c>
      <c r="AB1764" s="5">
        <f>IF(AA1764="","",AA1764*M1764)</f>
        <v>0.39657599999999998</v>
      </c>
      <c r="AC1764" s="10">
        <f>IF(AA1764="","",N1764*1000/(AA1764*1000000))</f>
        <v>52.299382716049379</v>
      </c>
      <c r="AD1764" s="11">
        <f>IF(AB1764="","",MAX(Z1764,W1764)/AB1764)</f>
        <v>3334.8543838286032</v>
      </c>
      <c r="AE1764" s="8">
        <f ca="1">IF(N1764="","",IF(LOOKUP(YEAR(C1764),Teuerung!$A$4:$A$29,Teuerung!$D$4:$D$29)="",0,LOOKUP(YEAR(C1764),Teuerung!$A$4:$A$29,Teuerung!$D$4:$D$29)))</f>
        <v>0.29999999999999999</v>
      </c>
      <c r="AF1764" s="7">
        <f t="shared" ca="1" si="36"/>
        <v>3967.5696363636362</v>
      </c>
      <c r="AG1764" s="2"/>
      <c r="AH1764" s="1"/>
      <c r="AI1764" s="1"/>
    </row>
    <row r="1765">
      <c r="A1765" s="2"/>
      <c r="B1765" s="2"/>
      <c r="C1765" s="3">
        <v>42413</v>
      </c>
      <c r="D1765" s="1"/>
      <c r="E1765" s="4" t="s">
        <v>51</v>
      </c>
      <c r="I1765" s="4" t="s">
        <v>51</v>
      </c>
      <c r="K1765" s="6">
        <v>0.27000000000000002</v>
      </c>
      <c r="L1765" s="6">
        <v>0.47999999999999998</v>
      </c>
      <c r="M1765" s="6">
        <v>3.0600000000000001</v>
      </c>
      <c r="N1765" s="7">
        <v>5338</v>
      </c>
      <c r="P1765" s="1">
        <v>3</v>
      </c>
      <c r="Q1765" s="2" t="s">
        <v>54</v>
      </c>
      <c r="R1765" s="4" t="s">
        <v>51</v>
      </c>
      <c r="T1765" s="7">
        <v>965</v>
      </c>
      <c r="U1765" s="8">
        <v>0.22</v>
      </c>
      <c r="V1765" s="6">
        <f t="shared" si="37"/>
        <v>62.121212121212125</v>
      </c>
      <c r="W1765" s="7">
        <f>IF(R1765="","",(T1765*(1-U1765)*(1+AE1765))+V1765)</f>
        <v>1040.6312121212122</v>
      </c>
      <c r="Z1765" s="9" t="str">
        <f>IF(S1765="","",(X1765*(1-Y1765)*(1+AE1765)))</f>
        <v/>
      </c>
      <c r="AA1765" s="64">
        <f>IF(Eingabe!G1765="x",libCalc!A1765,IF(Eingabe!H1765="x",libCalc!B1765,IF(Eingabe!I1765="x",libCalc!C1765,"")))</f>
        <v>0.12959999999999999</v>
      </c>
      <c r="AB1765" s="5">
        <f>IF(AA1765="","",AA1765*M1765)</f>
        <v>0.39657599999999998</v>
      </c>
      <c r="AC1765" s="10">
        <f>IF(AA1765="","",N1765*1000/(AA1765*1000000))</f>
        <v>41.188271604938272</v>
      </c>
      <c r="AD1765" s="11">
        <f>IF(AB1765="","",MAX(Z1765,W1765)/AB1765)</f>
        <v>2624.0398110859264</v>
      </c>
      <c r="AE1765" s="8">
        <f ca="1">IF(N1765="","",IF(LOOKUP(YEAR(C1765),Teuerung!$A$4:$A$29,Teuerung!$D$4:$D$29)="",0,LOOKUP(YEAR(C1765),Teuerung!$A$4:$A$29,Teuerung!$D$4:$D$29)))</f>
        <v>0.29999999999999999</v>
      </c>
      <c r="AF1765" s="7">
        <f t="shared" ca="1" si="36"/>
        <v>3121.8936363636367</v>
      </c>
      <c r="AG1765" s="2"/>
      <c r="AH1765" s="1"/>
      <c r="AI1765" s="1"/>
    </row>
    <row r="1766">
      <c r="A1766" s="2"/>
      <c r="B1766" s="2"/>
      <c r="C1766" s="3">
        <v>42413</v>
      </c>
      <c r="D1766" s="1"/>
      <c r="E1766" s="4" t="s">
        <v>51</v>
      </c>
      <c r="I1766" s="4" t="s">
        <v>51</v>
      </c>
      <c r="K1766" s="6">
        <v>0.27000000000000002</v>
      </c>
      <c r="L1766" s="6">
        <v>0.47999999999999998</v>
      </c>
      <c r="M1766" s="6">
        <v>3.0600000000000001</v>
      </c>
      <c r="N1766" s="7">
        <v>1206</v>
      </c>
      <c r="P1766" s="1">
        <v>7</v>
      </c>
      <c r="Q1766" s="2" t="s">
        <v>54</v>
      </c>
      <c r="R1766" s="4" t="s">
        <v>51</v>
      </c>
      <c r="T1766" s="7">
        <v>489</v>
      </c>
      <c r="U1766" s="8">
        <v>0.22</v>
      </c>
      <c r="V1766" s="6">
        <f t="shared" si="37"/>
        <v>62.121212121212125</v>
      </c>
      <c r="W1766" s="7">
        <f>IF(R1766="","",(T1766*(1-U1766)*(1+AE1766))+V1766)</f>
        <v>557.96721212121224</v>
      </c>
      <c r="Z1766" s="9" t="str">
        <f>IF(S1766="","",(X1766*(1-Y1766)*(1+AE1766)))</f>
        <v/>
      </c>
      <c r="AA1766" s="64">
        <f>IF(Eingabe!G1766="x",libCalc!A1766,IF(Eingabe!H1766="x",libCalc!B1766,IF(Eingabe!I1766="x",libCalc!C1766,"")))</f>
        <v>0.12959999999999999</v>
      </c>
      <c r="AB1766" s="5">
        <f>IF(AA1766="","",AA1766*M1766)</f>
        <v>0.39657599999999998</v>
      </c>
      <c r="AC1766" s="10">
        <f>IF(AA1766="","",N1766*1000/(AA1766*1000000))</f>
        <v>9.3055555555555554</v>
      </c>
      <c r="AD1766" s="11">
        <f>IF(AB1766="","",MAX(Z1766,W1766)/AB1766)</f>
        <v>1406.9616217855146</v>
      </c>
      <c r="AE1766" s="8">
        <f ca="1">IF(N1766="","",IF(LOOKUP(YEAR(C1766),Teuerung!$A$4:$A$29,Teuerung!$D$4:$D$29)="",0,LOOKUP(YEAR(C1766),Teuerung!$A$4:$A$29,Teuerung!$D$4:$D$29)))</f>
        <v>0.29999999999999999</v>
      </c>
      <c r="AF1766" s="7">
        <f t="shared" ca="1" si="36"/>
        <v>3905.7704848484855</v>
      </c>
      <c r="AG1766" s="2"/>
      <c r="AH1766" s="1"/>
      <c r="AI1766" s="1"/>
    </row>
    <row r="1767">
      <c r="A1767" s="2"/>
      <c r="B1767" s="2"/>
      <c r="C1767" s="3">
        <v>42413</v>
      </c>
      <c r="D1767" s="1"/>
      <c r="E1767" s="4" t="s">
        <v>51</v>
      </c>
      <c r="H1767" s="4" t="s">
        <v>51</v>
      </c>
      <c r="K1767" s="6">
        <v>0.29999999999999999</v>
      </c>
      <c r="L1767" s="6">
        <v>0.29999999999999999</v>
      </c>
      <c r="M1767" s="6">
        <v>3.0600000000000001</v>
      </c>
      <c r="N1767" s="7">
        <v>5378</v>
      </c>
      <c r="P1767" s="1">
        <v>3</v>
      </c>
      <c r="Q1767" s="2" t="s">
        <v>54</v>
      </c>
      <c r="R1767" s="4" t="s">
        <v>51</v>
      </c>
      <c r="T1767" s="7">
        <v>1021</v>
      </c>
      <c r="U1767" s="8">
        <v>0.22</v>
      </c>
      <c r="V1767" s="6">
        <f t="shared" si="37"/>
        <v>62.121212121212125</v>
      </c>
      <c r="W1767" s="7">
        <f>IF(R1767="","",(T1767*(1-U1767)*(1+AE1767))+V1767)</f>
        <v>1097.4152121212123</v>
      </c>
      <c r="Z1767" s="9" t="str">
        <f>IF(S1767="","",(X1767*(1-Y1767)*(1+AE1767)))</f>
        <v/>
      </c>
      <c r="AA1767" s="64">
        <f>IF(Eingabe!G1767="x",libCalc!A1767,IF(Eingabe!H1767="x",libCalc!B1767,IF(Eingabe!I1767="x",libCalc!C1767,"")))</f>
        <v>0.089999999999999997</v>
      </c>
      <c r="AB1767" s="5">
        <f>IF(AA1767="","",AA1767*M1767)</f>
        <v>0.27539999999999998</v>
      </c>
      <c r="AC1767" s="10">
        <f>IF(AA1767="","",N1767*1000/(AA1767*1000000))</f>
        <v>59.755555555555553</v>
      </c>
      <c r="AD1767" s="11">
        <f>IF(AB1767="","",MAX(Z1767,W1767)/AB1767)</f>
        <v>3984.8046917981569</v>
      </c>
      <c r="AE1767" s="8">
        <f ca="1">IF(N1767="","",IF(LOOKUP(YEAR(C1767),Teuerung!$A$4:$A$29,Teuerung!$D$4:$D$29)="",0,LOOKUP(YEAR(C1767),Teuerung!$A$4:$A$29,Teuerung!$D$4:$D$29)))</f>
        <v>0.29999999999999999</v>
      </c>
      <c r="AF1767" s="7">
        <f t="shared" ca="1" si="36"/>
        <v>3292.245636363637</v>
      </c>
      <c r="AG1767" s="2"/>
      <c r="AH1767" s="1"/>
      <c r="AI1767" s="1"/>
    </row>
    <row r="1768">
      <c r="A1768" s="2"/>
      <c r="B1768" s="2"/>
      <c r="C1768" s="3">
        <v>42413</v>
      </c>
      <c r="D1768" s="1"/>
      <c r="E1768" s="4" t="s">
        <v>51</v>
      </c>
      <c r="H1768" s="4" t="s">
        <v>51</v>
      </c>
      <c r="K1768" s="6">
        <v>0.5</v>
      </c>
      <c r="L1768" s="6">
        <v>0.5</v>
      </c>
      <c r="M1768" s="6">
        <v>3.0600000000000001</v>
      </c>
      <c r="N1768" s="7">
        <v>6516</v>
      </c>
      <c r="P1768" s="1">
        <v>3</v>
      </c>
      <c r="Q1768" s="2" t="s">
        <v>54</v>
      </c>
      <c r="R1768" s="4" t="s">
        <v>51</v>
      </c>
      <c r="T1768" s="7">
        <v>910</v>
      </c>
      <c r="U1768" s="8">
        <v>0.22</v>
      </c>
      <c r="V1768" s="6">
        <f t="shared" si="37"/>
        <v>62.121212121212125</v>
      </c>
      <c r="W1768" s="7">
        <f>IF(R1768="","",(T1768*(1-U1768)*(1+AE1768))+V1768)</f>
        <v>984.86121212121225</v>
      </c>
      <c r="Z1768" s="9" t="str">
        <f>IF(S1768="","",(X1768*(1-Y1768)*(1+AE1768)))</f>
        <v/>
      </c>
      <c r="AA1768" s="64">
        <f>IF(Eingabe!G1768="x",libCalc!A1768,IF(Eingabe!H1768="x",libCalc!B1768,IF(Eingabe!I1768="x",libCalc!C1768,"")))</f>
        <v>0.25</v>
      </c>
      <c r="AB1768" s="5">
        <f>IF(AA1768="","",AA1768*M1768)</f>
        <v>0.76500000000000001</v>
      </c>
      <c r="AC1768" s="10">
        <f>IF(AA1768="","",N1768*1000/(AA1768*1000000))</f>
        <v>26.064</v>
      </c>
      <c r="AD1768" s="11">
        <f>IF(AB1768="","",MAX(Z1768,W1768)/AB1768)</f>
        <v>1287.4002772826304</v>
      </c>
      <c r="AE1768" s="8">
        <f ca="1">IF(N1768="","",IF(LOOKUP(YEAR(C1768),Teuerung!$A$4:$A$29,Teuerung!$D$4:$D$29)="",0,LOOKUP(YEAR(C1768),Teuerung!$A$4:$A$29,Teuerung!$D$4:$D$29)))</f>
        <v>0.29999999999999999</v>
      </c>
      <c r="AF1768" s="7">
        <f t="shared" ca="1" si="36"/>
        <v>2954.5836363636367</v>
      </c>
      <c r="AG1768" s="2"/>
      <c r="AH1768" s="1"/>
      <c r="AI1768" s="1"/>
    </row>
    <row r="1769">
      <c r="A1769" s="2"/>
      <c r="B1769" s="2"/>
      <c r="C1769" s="3">
        <v>42413</v>
      </c>
      <c r="D1769" s="1"/>
      <c r="E1769" s="4" t="s">
        <v>51</v>
      </c>
      <c r="H1769" s="4" t="s">
        <v>51</v>
      </c>
      <c r="K1769" s="6">
        <v>0.40000000000000002</v>
      </c>
      <c r="L1769" s="6">
        <v>0.40000000000000002</v>
      </c>
      <c r="M1769" s="6">
        <v>3.0600000000000001</v>
      </c>
      <c r="N1769" s="7">
        <v>2694</v>
      </c>
      <c r="P1769" s="1">
        <v>3</v>
      </c>
      <c r="Q1769" s="2" t="s">
        <v>54</v>
      </c>
      <c r="R1769" s="4" t="s">
        <v>51</v>
      </c>
      <c r="T1769" s="7">
        <v>625</v>
      </c>
      <c r="U1769" s="8">
        <v>0.22</v>
      </c>
      <c r="V1769" s="6">
        <f t="shared" si="37"/>
        <v>62.121212121212125</v>
      </c>
      <c r="W1769" s="7">
        <f>IF(R1769="","",(T1769*(1-U1769)*(1+AE1769))+V1769)</f>
        <v>695.87121212121212</v>
      </c>
      <c r="Z1769" s="9" t="str">
        <f>IF(S1769="","",(X1769*(1-Y1769)*(1+AE1769)))</f>
        <v/>
      </c>
      <c r="AA1769" s="64">
        <f>IF(Eingabe!G1769="x",libCalc!A1769,IF(Eingabe!H1769="x",libCalc!B1769,IF(Eingabe!I1769="x",libCalc!C1769,"")))</f>
        <v>0.16000000000000003</v>
      </c>
      <c r="AB1769" s="5">
        <f>IF(AA1769="","",AA1769*M1769)</f>
        <v>0.48960000000000009</v>
      </c>
      <c r="AC1769" s="10">
        <f>IF(AA1769="","",N1769*1000/(AA1769*1000000))</f>
        <v>16.837499999999999</v>
      </c>
      <c r="AD1769" s="11">
        <f>IF(AB1769="","",MAX(Z1769,W1769)/AB1769)</f>
        <v>1421.305580312933</v>
      </c>
      <c r="AE1769" s="8">
        <f ca="1">IF(N1769="","",IF(LOOKUP(YEAR(C1769),Teuerung!$A$4:$A$29,Teuerung!$D$4:$D$29)="",0,LOOKUP(YEAR(C1769),Teuerung!$A$4:$A$29,Teuerung!$D$4:$D$29)))</f>
        <v>0.29999999999999999</v>
      </c>
      <c r="AF1769" s="7">
        <f t="shared" ca="1" si="36"/>
        <v>2087.6136363636365</v>
      </c>
      <c r="AG1769" s="2"/>
      <c r="AH1769" s="1"/>
      <c r="AI1769" s="1"/>
    </row>
    <row r="1770">
      <c r="A1770" s="2"/>
      <c r="B1770" s="2"/>
      <c r="C1770" s="3">
        <v>42413</v>
      </c>
      <c r="D1770" s="1"/>
      <c r="E1770" s="4" t="s">
        <v>51</v>
      </c>
      <c r="H1770" s="4" t="s">
        <v>51</v>
      </c>
      <c r="K1770" s="6">
        <v>0.25</v>
      </c>
      <c r="L1770" s="6">
        <v>0.28000000000000003</v>
      </c>
      <c r="M1770" s="6">
        <v>3.0600000000000001</v>
      </c>
      <c r="N1770" s="7">
        <v>1808</v>
      </c>
      <c r="P1770" s="1">
        <v>1</v>
      </c>
      <c r="Q1770" s="2" t="s">
        <v>54</v>
      </c>
      <c r="R1770" s="4" t="s">
        <v>51</v>
      </c>
      <c r="T1770" s="7">
        <v>568</v>
      </c>
      <c r="U1770" s="8">
        <v>0.22</v>
      </c>
      <c r="V1770" s="6">
        <f t="shared" si="37"/>
        <v>62.121212121212125</v>
      </c>
      <c r="W1770" s="7">
        <f>IF(R1770="","",(T1770*(1-U1770)*(1+AE1770))+V1770)</f>
        <v>638.07321212121212</v>
      </c>
      <c r="Z1770" s="9" t="str">
        <f>IF(S1770="","",(X1770*(1-Y1770)*(1+AE1770)))</f>
        <v/>
      </c>
      <c r="AA1770" s="64">
        <f>IF(Eingabe!G1770="x",libCalc!A1770,IF(Eingabe!H1770="x",libCalc!B1770,IF(Eingabe!I1770="x",libCalc!C1770,"")))</f>
        <v>0.070000000000000007</v>
      </c>
      <c r="AB1770" s="5">
        <f>IF(AA1770="","",AA1770*M1770)</f>
        <v>0.21420000000000003</v>
      </c>
      <c r="AC1770" s="10">
        <f>IF(AA1770="","",N1770*1000/(AA1770*1000000))</f>
        <v>25.828571428571429</v>
      </c>
      <c r="AD1770" s="11">
        <f>IF(AB1770="","",MAX(Z1770,W1770)/AB1770)</f>
        <v>2978.8665365135948</v>
      </c>
      <c r="AE1770" s="8">
        <f ca="1">IF(N1770="","",IF(LOOKUP(YEAR(C1770),Teuerung!$A$4:$A$29,Teuerung!$D$4:$D$29)="",0,LOOKUP(YEAR(C1770),Teuerung!$A$4:$A$29,Teuerung!$D$4:$D$29)))</f>
        <v>0.29999999999999999</v>
      </c>
      <c r="AF1770" s="7">
        <f t="shared" ca="1" si="36"/>
        <v>638.07321212121212</v>
      </c>
      <c r="AG1770" s="2"/>
      <c r="AH1770" s="1"/>
      <c r="AI1770" s="1"/>
    </row>
    <row r="1771">
      <c r="A1771" s="2"/>
      <c r="B1771" s="2"/>
      <c r="C1771" s="3">
        <v>42413</v>
      </c>
      <c r="D1771" s="1"/>
      <c r="E1771" s="4" t="s">
        <v>51</v>
      </c>
      <c r="H1771" s="4" t="s">
        <v>51</v>
      </c>
      <c r="K1771" s="6">
        <v>0.25</v>
      </c>
      <c r="L1771" s="6">
        <v>0.28000000000000003</v>
      </c>
      <c r="M1771" s="6">
        <v>3.0600000000000001</v>
      </c>
      <c r="N1771" s="7">
        <v>240</v>
      </c>
      <c r="P1771" s="1">
        <v>1</v>
      </c>
      <c r="Q1771" s="2" t="s">
        <v>54</v>
      </c>
      <c r="R1771" s="4" t="s">
        <v>51</v>
      </c>
      <c r="T1771" s="7">
        <v>568</v>
      </c>
      <c r="U1771" s="8">
        <v>0.22</v>
      </c>
      <c r="V1771" s="6">
        <f t="shared" si="37"/>
        <v>62.121212121212125</v>
      </c>
      <c r="W1771" s="7">
        <f>IF(R1771="","",(T1771*(1-U1771)*(1+AE1771))+V1771)</f>
        <v>638.07321212121212</v>
      </c>
      <c r="Z1771" s="9" t="str">
        <f>IF(S1771="","",(X1771*(1-Y1771)*(1+AE1771)))</f>
        <v/>
      </c>
      <c r="AA1771" s="64">
        <f>IF(Eingabe!G1771="x",libCalc!A1771,IF(Eingabe!H1771="x",libCalc!B1771,IF(Eingabe!I1771="x",libCalc!C1771,"")))</f>
        <v>0.070000000000000007</v>
      </c>
      <c r="AB1771" s="5">
        <f>IF(AA1771="","",AA1771*M1771)</f>
        <v>0.21420000000000003</v>
      </c>
      <c r="AC1771" s="10">
        <f>IF(AA1771="","",N1771*1000/(AA1771*1000000))</f>
        <v>3.4285714285714284</v>
      </c>
      <c r="AD1771" s="11">
        <f>IF(AB1771="","",MAX(Z1771,W1771)/AB1771)</f>
        <v>2978.8665365135948</v>
      </c>
      <c r="AE1771" s="8">
        <f ca="1">IF(N1771="","",IF(LOOKUP(YEAR(C1771),Teuerung!$A$4:$A$29,Teuerung!$D$4:$D$29)="",0,LOOKUP(YEAR(C1771),Teuerung!$A$4:$A$29,Teuerung!$D$4:$D$29)))</f>
        <v>0.29999999999999999</v>
      </c>
      <c r="AF1771" s="7">
        <f t="shared" ca="1" si="36"/>
        <v>638.07321212121212</v>
      </c>
      <c r="AG1771" s="2"/>
      <c r="AH1771" s="1"/>
      <c r="AI1771" s="1"/>
    </row>
    <row r="1772">
      <c r="A1772" s="2"/>
      <c r="B1772" s="2"/>
      <c r="C1772" s="3">
        <v>42413</v>
      </c>
      <c r="D1772" s="1"/>
      <c r="E1772" s="4" t="s">
        <v>51</v>
      </c>
      <c r="H1772" s="4" t="s">
        <v>51</v>
      </c>
      <c r="K1772" s="6">
        <v>0.29999999999999999</v>
      </c>
      <c r="L1772" s="6">
        <v>0.29999999999999999</v>
      </c>
      <c r="M1772" s="6">
        <v>4.1299999999999999</v>
      </c>
      <c r="N1772" s="7">
        <v>5113</v>
      </c>
      <c r="P1772" s="1">
        <v>6</v>
      </c>
      <c r="Q1772" s="2" t="s">
        <v>54</v>
      </c>
      <c r="R1772" s="4" t="s">
        <v>51</v>
      </c>
      <c r="T1772" s="7">
        <v>1093</v>
      </c>
      <c r="U1772" s="8">
        <v>0.22</v>
      </c>
      <c r="V1772" s="6">
        <f t="shared" si="37"/>
        <v>62.121212121212125</v>
      </c>
      <c r="W1772" s="7">
        <f>IF(R1772="","",(T1772*(1-U1772)*(1+AE1772))+V1772)</f>
        <v>1170.4232121212121</v>
      </c>
      <c r="Z1772" s="9" t="str">
        <f>IF(S1772="","",(X1772*(1-Y1772)*(1+AE1772)))</f>
        <v/>
      </c>
      <c r="AA1772" s="64">
        <f>IF(Eingabe!G1772="x",libCalc!A1772,IF(Eingabe!H1772="x",libCalc!B1772,IF(Eingabe!I1772="x",libCalc!C1772,"")))</f>
        <v>0.089999999999999997</v>
      </c>
      <c r="AB1772" s="5">
        <f>IF(AA1772="","",AA1772*M1772)</f>
        <v>0.37169999999999997</v>
      </c>
      <c r="AC1772" s="10">
        <f>IF(AA1772="","",N1772*1000/(AA1772*1000000))</f>
        <v>56.81111111111111</v>
      </c>
      <c r="AD1772" s="11">
        <f>IF(AB1772="","",MAX(Z1772,W1772)/AB1772)</f>
        <v>3148.8383430756317</v>
      </c>
      <c r="AE1772" s="8">
        <f ca="1">IF(N1772="","",IF(LOOKUP(YEAR(C1772),Teuerung!$A$4:$A$29,Teuerung!$D$4:$D$29)="",0,LOOKUP(YEAR(C1772),Teuerung!$A$4:$A$29,Teuerung!$D$4:$D$29)))</f>
        <v>0.29999999999999999</v>
      </c>
      <c r="AF1772" s="7">
        <f t="shared" ca="1" si="36"/>
        <v>7022.5392727272729</v>
      </c>
      <c r="AG1772" s="2"/>
      <c r="AH1772" s="1"/>
      <c r="AI1772" s="1"/>
    </row>
    <row r="1773">
      <c r="A1773" s="2"/>
      <c r="B1773" s="2"/>
      <c r="C1773" s="3">
        <v>42413</v>
      </c>
      <c r="D1773" s="1"/>
      <c r="E1773" s="4" t="s">
        <v>51</v>
      </c>
      <c r="H1773" s="4" t="s">
        <v>51</v>
      </c>
      <c r="K1773" s="6">
        <v>0.29999999999999999</v>
      </c>
      <c r="L1773" s="6">
        <v>0.29999999999999999</v>
      </c>
      <c r="M1773" s="6">
        <v>4.1299999999999999</v>
      </c>
      <c r="N1773" s="7">
        <v>3144</v>
      </c>
      <c r="P1773" s="1">
        <v>6</v>
      </c>
      <c r="Q1773" s="2" t="s">
        <v>54</v>
      </c>
      <c r="R1773" s="4" t="s">
        <v>51</v>
      </c>
      <c r="T1773" s="7">
        <v>879</v>
      </c>
      <c r="U1773" s="8">
        <v>0.22</v>
      </c>
      <c r="V1773" s="6">
        <f t="shared" si="37"/>
        <v>62.121212121212125</v>
      </c>
      <c r="W1773" s="7">
        <f>IF(R1773="","",(T1773*(1-U1773)*(1+AE1773))+V1773)</f>
        <v>953.42721212121216</v>
      </c>
      <c r="Z1773" s="9" t="str">
        <f>IF(S1773="","",(X1773*(1-Y1773)*(1+AE1773)))</f>
        <v/>
      </c>
      <c r="AA1773" s="64">
        <f>IF(Eingabe!G1773="x",libCalc!A1773,IF(Eingabe!H1773="x",libCalc!B1773,IF(Eingabe!I1773="x",libCalc!C1773,"")))</f>
        <v>0.089999999999999997</v>
      </c>
      <c r="AB1773" s="5">
        <f>IF(AA1773="","",AA1773*M1773)</f>
        <v>0.37169999999999997</v>
      </c>
      <c r="AC1773" s="10">
        <f>IF(AA1773="","",N1773*1000/(AA1773*1000000))</f>
        <v>34.93333333333333</v>
      </c>
      <c r="AD1773" s="11">
        <f>IF(AB1773="","",MAX(Z1773,W1773)/AB1773)</f>
        <v>2565.0449613161481</v>
      </c>
      <c r="AE1773" s="8">
        <f ca="1">IF(N1773="","",IF(LOOKUP(YEAR(C1773),Teuerung!$A$4:$A$29,Teuerung!$D$4:$D$29)="",0,LOOKUP(YEAR(C1773),Teuerung!$A$4:$A$29,Teuerung!$D$4:$D$29)))</f>
        <v>0.29999999999999999</v>
      </c>
      <c r="AF1773" s="7">
        <f t="shared" ca="1" si="36"/>
        <v>5720.5632727272732</v>
      </c>
      <c r="AG1773" s="2"/>
      <c r="AH1773" s="1"/>
      <c r="AI1773" s="1"/>
    </row>
    <row r="1774">
      <c r="A1774" s="2"/>
      <c r="B1774" s="2"/>
      <c r="C1774" s="3">
        <v>42413</v>
      </c>
      <c r="D1774" s="1"/>
      <c r="E1774" s="4" t="s">
        <v>51</v>
      </c>
      <c r="H1774" s="4" t="s">
        <v>51</v>
      </c>
      <c r="K1774" s="6">
        <v>0.29999999999999999</v>
      </c>
      <c r="L1774" s="6">
        <v>0.29999999999999999</v>
      </c>
      <c r="M1774" s="6">
        <v>4.1200000000000001</v>
      </c>
      <c r="N1774" s="7">
        <v>1119</v>
      </c>
      <c r="P1774" s="1">
        <v>6</v>
      </c>
      <c r="Q1774" s="2" t="s">
        <v>54</v>
      </c>
      <c r="R1774" s="4" t="s">
        <v>51</v>
      </c>
      <c r="T1774" s="7">
        <v>683</v>
      </c>
      <c r="U1774" s="8">
        <v>0.22</v>
      </c>
      <c r="V1774" s="6">
        <f t="shared" si="37"/>
        <v>62.121212121212125</v>
      </c>
      <c r="W1774" s="7">
        <f>IF(R1774="","",(T1774*(1-U1774)*(1+AE1774))+V1774)</f>
        <v>754.68321212121214</v>
      </c>
      <c r="Z1774" s="9" t="str">
        <f>IF(S1774="","",(X1774*(1-Y1774)*(1+AE1774)))</f>
        <v/>
      </c>
      <c r="AA1774" s="64">
        <f>IF(Eingabe!G1774="x",libCalc!A1774,IF(Eingabe!H1774="x",libCalc!B1774,IF(Eingabe!I1774="x",libCalc!C1774,"")))</f>
        <v>0.089999999999999997</v>
      </c>
      <c r="AB1774" s="5">
        <f>IF(AA1774="","",AA1774*M1774)</f>
        <v>0.37080000000000002</v>
      </c>
      <c r="AC1774" s="10">
        <f>IF(AA1774="","",N1774*1000/(AA1774*1000000))</f>
        <v>12.433333333333334</v>
      </c>
      <c r="AD1774" s="11">
        <f>IF(AB1774="","",MAX(Z1774,W1774)/AB1774)</f>
        <v>2035.2837435847143</v>
      </c>
      <c r="AE1774" s="8">
        <f ca="1">IF(N1774="","",IF(LOOKUP(YEAR(C1774),Teuerung!$A$4:$A$29,Teuerung!$D$4:$D$29)="",0,LOOKUP(YEAR(C1774),Teuerung!$A$4:$A$29,Teuerung!$D$4:$D$29)))</f>
        <v>0.29999999999999999</v>
      </c>
      <c r="AF1774" s="7">
        <f t="shared" ca="1" si="36"/>
        <v>4528.0992727272733</v>
      </c>
      <c r="AG1774" s="2"/>
      <c r="AH1774" s="1"/>
      <c r="AI1774" s="1"/>
    </row>
    <row r="1775">
      <c r="A1775" s="2"/>
      <c r="B1775" s="2"/>
      <c r="C1775" s="3">
        <v>40885</v>
      </c>
      <c r="D1775" s="1"/>
      <c r="E1775" s="4" t="s">
        <v>51</v>
      </c>
      <c r="H1775" s="4" t="s">
        <v>51</v>
      </c>
      <c r="K1775" s="6">
        <v>0.20000000000000001</v>
      </c>
      <c r="L1775" s="6">
        <v>0.40000000000000002</v>
      </c>
      <c r="M1775" s="6">
        <v>3.2999999999999998</v>
      </c>
      <c r="N1775" s="7">
        <v>1400</v>
      </c>
      <c r="P1775" s="1">
        <v>8</v>
      </c>
      <c r="Q1775" s="2" t="s">
        <v>54</v>
      </c>
      <c r="R1775" s="4" t="s">
        <v>51</v>
      </c>
      <c r="T1775" s="7">
        <v>525</v>
      </c>
      <c r="U1775" s="8">
        <v>0.13814499999999999</v>
      </c>
      <c r="V1775" s="6">
        <f>591.25/13</f>
        <v>45.480769230769234</v>
      </c>
      <c r="W1775" s="7">
        <f>IF(R1775="","",(T1775*(1-U1775)*(1+AE1775))+V1775)</f>
        <v>633.69680673076937</v>
      </c>
      <c r="Z1775" s="9" t="str">
        <f>IF(S1775="","",(X1775*(1-Y1775)*(1+AE1775)))</f>
        <v/>
      </c>
      <c r="AA1775" s="64">
        <f>IF(Eingabe!G1775="x",libCalc!A1775,IF(Eingabe!H1775="x",libCalc!B1775,IF(Eingabe!I1775="x",libCalc!C1775,"")))</f>
        <v>0.080000000000000016</v>
      </c>
      <c r="AB1775" s="5">
        <f>IF(AA1775="","",AA1775*M1775)</f>
        <v>0.26400000000000001</v>
      </c>
      <c r="AC1775" s="10">
        <f>IF(AA1775="","",N1775*1000/(AA1775*1000000))</f>
        <v>17.499999999999996</v>
      </c>
      <c r="AD1775" s="11">
        <f>IF(AB1775="","",MAX(Z1775,W1775)/AB1775)</f>
        <v>2400.3666921620052</v>
      </c>
      <c r="AE1775" s="8">
        <f ca="1">IF(N1775="","",IF(LOOKUP(YEAR(C1775),Teuerung!$A$4:$A$29,Teuerung!$D$4:$D$29)="",0,LOOKUP(YEAR(C1775),Teuerung!$A$4:$A$29,Teuerung!$D$4:$D$29)))</f>
        <v>0.29999999999999999</v>
      </c>
      <c r="AF1775" s="7">
        <f t="shared" ca="1" si="36"/>
        <v>5069.5744538461549</v>
      </c>
      <c r="AG1775" s="2"/>
      <c r="AH1775" s="1"/>
      <c r="AI1775" s="1"/>
    </row>
    <row r="1776">
      <c r="A1776" s="2"/>
      <c r="B1776" s="2"/>
      <c r="C1776" s="3">
        <v>40885</v>
      </c>
      <c r="D1776" s="1"/>
      <c r="E1776" s="4" t="s">
        <v>51</v>
      </c>
      <c r="H1776" s="4" t="s">
        <v>51</v>
      </c>
      <c r="K1776" s="6">
        <v>0.20000000000000001</v>
      </c>
      <c r="L1776" s="6">
        <v>0.40000000000000002</v>
      </c>
      <c r="M1776" s="6">
        <v>3.2999999999999998</v>
      </c>
      <c r="N1776" s="7">
        <v>2000</v>
      </c>
      <c r="P1776" s="1">
        <v>1</v>
      </c>
      <c r="Q1776" s="2" t="s">
        <v>54</v>
      </c>
      <c r="R1776" s="4" t="s">
        <v>51</v>
      </c>
      <c r="T1776" s="7">
        <v>645</v>
      </c>
      <c r="U1776" s="8">
        <v>0.13814499999999999</v>
      </c>
      <c r="V1776" s="6">
        <f t="shared" ref="V1776:V1777" si="38">V1775</f>
        <v>45.480769230769234</v>
      </c>
      <c r="W1776" s="7">
        <f>IF(R1776="","",(T1776*(1-U1776)*(1+AE1776))+V1776)</f>
        <v>768.14618673076927</v>
      </c>
      <c r="Z1776" s="9" t="str">
        <f>IF(S1776="","",(X1776*(1-Y1776)*(1+AE1776)))</f>
        <v/>
      </c>
      <c r="AA1776" s="64">
        <f>IF(Eingabe!G1776="x",libCalc!A1776,IF(Eingabe!H1776="x",libCalc!B1776,IF(Eingabe!I1776="x",libCalc!C1776,"")))</f>
        <v>0.080000000000000016</v>
      </c>
      <c r="AB1776" s="5">
        <f>IF(AA1776="","",AA1776*M1776)</f>
        <v>0.26400000000000001</v>
      </c>
      <c r="AC1776" s="10">
        <f>IF(AA1776="","",N1776*1000/(AA1776*1000000))</f>
        <v>24.999999999999996</v>
      </c>
      <c r="AD1776" s="11">
        <f>IF(AB1776="","",MAX(Z1776,W1776)/AB1776)</f>
        <v>2909.6446467074593</v>
      </c>
      <c r="AE1776" s="8">
        <f ca="1">IF(N1776="","",IF(LOOKUP(YEAR(C1776),Teuerung!$A$4:$A$29,Teuerung!$D$4:$D$29)="",0,LOOKUP(YEAR(C1776),Teuerung!$A$4:$A$29,Teuerung!$D$4:$D$29)))</f>
        <v>0.29999999999999999</v>
      </c>
      <c r="AF1776" s="7">
        <f t="shared" ca="1" si="36"/>
        <v>768.14618673076927</v>
      </c>
      <c r="AG1776" s="2"/>
      <c r="AH1776" s="1"/>
      <c r="AI1776" s="1"/>
    </row>
    <row r="1777">
      <c r="A1777" s="2"/>
      <c r="B1777" s="2"/>
      <c r="C1777" s="3">
        <v>40885</v>
      </c>
      <c r="D1777" s="1"/>
      <c r="E1777" s="4" t="s">
        <v>51</v>
      </c>
      <c r="G1777" s="4" t="s">
        <v>51</v>
      </c>
      <c r="J1777" s="5">
        <v>0.29999999999999999</v>
      </c>
      <c r="M1777" s="6">
        <v>3.5699999999999998</v>
      </c>
      <c r="N1777" s="7">
        <v>2500</v>
      </c>
      <c r="P1777" s="1">
        <v>4</v>
      </c>
      <c r="Q1777" s="2" t="s">
        <v>54</v>
      </c>
      <c r="R1777" s="4" t="s">
        <v>51</v>
      </c>
      <c r="T1777" s="7">
        <v>698</v>
      </c>
      <c r="U1777" s="8">
        <v>0.13814499999999999</v>
      </c>
      <c r="V1777" s="6">
        <f t="shared" si="38"/>
        <v>45.480769230769234</v>
      </c>
      <c r="W1777" s="7">
        <f>IF(R1777="","",(T1777*(1-U1777)*(1+AE1777))+V1777)</f>
        <v>827.5279962307693</v>
      </c>
      <c r="Z1777" s="9" t="str">
        <f>IF(S1777="","",(X1777*(1-Y1777)*(1+AE1777)))</f>
        <v/>
      </c>
      <c r="AA1777" s="64">
        <f>IF(Eingabe!G1777="x",libCalc!A1777,IF(Eingabe!H1777="x",libCalc!B1777,IF(Eingabe!I1777="x",libCalc!C1777,"")))</f>
        <v>0.070685834705770348</v>
      </c>
      <c r="AB1777" s="5">
        <f>IF(AA1777="","",AA1777*M1777)</f>
        <v>0.25234842989960016</v>
      </c>
      <c r="AC1777" s="10">
        <f>IF(AA1777="","",N1777*1000/(AA1777*1000000))</f>
        <v>35.367765131532295</v>
      </c>
      <c r="AD1777" s="11">
        <f>IF(AB1777="","",MAX(Z1777,W1777)/AB1777)</f>
        <v>3279.307093608671</v>
      </c>
      <c r="AE1777" s="8">
        <f ca="1">IF(N1777="","",IF(LOOKUP(YEAR(C1777),Teuerung!$A$4:$A$29,Teuerung!$D$4:$D$29)="",0,LOOKUP(YEAR(C1777),Teuerung!$A$4:$A$29,Teuerung!$D$4:$D$29)))</f>
        <v>0.29999999999999999</v>
      </c>
      <c r="AF1777" s="7">
        <f t="shared" ca="1" si="36"/>
        <v>3310.1119849230772</v>
      </c>
      <c r="AG1777" s="2"/>
      <c r="AH1777" s="1"/>
      <c r="AI1777" s="1"/>
    </row>
    <row r="1778">
      <c r="A1778" s="2"/>
      <c r="B1778" s="2"/>
      <c r="C1778" s="3">
        <v>42795</v>
      </c>
      <c r="D1778" s="1"/>
      <c r="E1778" s="4" t="s">
        <v>51</v>
      </c>
      <c r="I1778" s="4" t="s">
        <v>51</v>
      </c>
      <c r="K1778" s="6">
        <v>0.29999999999999999</v>
      </c>
      <c r="L1778" s="6">
        <v>0.5</v>
      </c>
      <c r="M1778" s="6">
        <v>2.46</v>
      </c>
      <c r="N1778" s="7">
        <v>2584</v>
      </c>
      <c r="P1778" s="1">
        <v>1</v>
      </c>
      <c r="Q1778" s="2" t="s">
        <v>56</v>
      </c>
      <c r="R1778" s="4" t="s">
        <v>51</v>
      </c>
      <c r="T1778" s="7">
        <v>383</v>
      </c>
      <c r="U1778" s="8">
        <v>0.14999999999999999</v>
      </c>
      <c r="V1778" s="6">
        <v>0</v>
      </c>
      <c r="W1778" s="7">
        <f>IF(R1778="","",(T1778*(1-U1778)*(1+AE1778))+V1778)</f>
        <v>423.21500000000003</v>
      </c>
      <c r="Z1778" s="9" t="str">
        <f>IF(S1778="","",(X1778*(1-Y1778)*(1+AE1778)))</f>
        <v/>
      </c>
      <c r="AA1778" s="64">
        <f>IF(Eingabe!G1778="x",libCalc!A1778,IF(Eingabe!H1778="x",libCalc!B1778,IF(Eingabe!I1778="x",libCalc!C1778,"")))</f>
        <v>0.14999999999999999</v>
      </c>
      <c r="AB1778" s="5">
        <f>IF(AA1778="","",AA1778*M1778)</f>
        <v>0.36899999999999999</v>
      </c>
      <c r="AC1778" s="10">
        <f>IF(AA1778="","",N1778*1000/(AA1778*1000000))</f>
        <v>17.226666666666667</v>
      </c>
      <c r="AD1778" s="11">
        <f>IF(AB1778="","",MAX(Z1778,W1778)/AB1778)</f>
        <v>1146.9241192411926</v>
      </c>
      <c r="AE1778" s="8">
        <f ca="1">IF(N1778="","",IF(LOOKUP(YEAR(C1778),Teuerung!$A$4:$A$29,Teuerung!$D$4:$D$29)="",0,LOOKUP(YEAR(C1778),Teuerung!$A$4:$A$29,Teuerung!$D$4:$D$29)))</f>
        <v>0.29999999999999999</v>
      </c>
      <c r="AF1778" s="7">
        <f t="shared" ca="1" si="36"/>
        <v>423.21500000000003</v>
      </c>
      <c r="AG1778" s="2" t="s">
        <v>71</v>
      </c>
      <c r="AH1778" s="1"/>
      <c r="AI1778" s="1"/>
    </row>
    <row r="1779">
      <c r="A1779" s="2"/>
      <c r="B1779" s="2"/>
      <c r="C1779" s="3">
        <v>42795</v>
      </c>
      <c r="D1779" s="1"/>
      <c r="E1779" s="4" t="s">
        <v>51</v>
      </c>
      <c r="I1779" s="4" t="s">
        <v>51</v>
      </c>
      <c r="K1779" s="6">
        <v>0.29999999999999999</v>
      </c>
      <c r="L1779" s="6">
        <v>0.5</v>
      </c>
      <c r="M1779" s="6">
        <v>2.46</v>
      </c>
      <c r="N1779" s="7">
        <v>3360</v>
      </c>
      <c r="P1779" s="1">
        <v>1</v>
      </c>
      <c r="Q1779" s="2" t="s">
        <v>56</v>
      </c>
      <c r="R1779" s="4" t="s">
        <v>51</v>
      </c>
      <c r="T1779" s="7">
        <v>383</v>
      </c>
      <c r="U1779" s="8">
        <v>0.14999999999999999</v>
      </c>
      <c r="V1779" s="6">
        <v>0</v>
      </c>
      <c r="W1779" s="7">
        <f>IF(R1779="","",(T1779*(1-U1779)*(1+AE1779))+V1779)</f>
        <v>423.21500000000003</v>
      </c>
      <c r="Z1779" s="9" t="str">
        <f>IF(S1779="","",(X1779*(1-Y1779)*(1+AE1779)))</f>
        <v/>
      </c>
      <c r="AA1779" s="64">
        <f>IF(Eingabe!G1779="x",libCalc!A1779,IF(Eingabe!H1779="x",libCalc!B1779,IF(Eingabe!I1779="x",libCalc!C1779,"")))</f>
        <v>0.14999999999999999</v>
      </c>
      <c r="AB1779" s="5">
        <f>IF(AA1779="","",AA1779*M1779)</f>
        <v>0.36899999999999999</v>
      </c>
      <c r="AC1779" s="10">
        <f>IF(AA1779="","",N1779*1000/(AA1779*1000000))</f>
        <v>22.399999999999999</v>
      </c>
      <c r="AD1779" s="11">
        <f>IF(AB1779="","",MAX(Z1779,W1779)/AB1779)</f>
        <v>1146.9241192411926</v>
      </c>
      <c r="AE1779" s="8">
        <f ca="1">IF(N1779="","",IF(LOOKUP(YEAR(C1779),Teuerung!$A$4:$A$29,Teuerung!$D$4:$D$29)="",0,LOOKUP(YEAR(C1779),Teuerung!$A$4:$A$29,Teuerung!$D$4:$D$29)))</f>
        <v>0.29999999999999999</v>
      </c>
      <c r="AF1779" s="7">
        <f t="shared" ca="1" si="36"/>
        <v>423.21500000000003</v>
      </c>
      <c r="AG1779" s="2" t="s">
        <v>71</v>
      </c>
      <c r="AH1779" s="1"/>
      <c r="AI1779" s="1"/>
    </row>
    <row r="1780">
      <c r="A1780" s="2"/>
      <c r="B1780" s="2"/>
      <c r="C1780" s="3">
        <v>42795</v>
      </c>
      <c r="D1780" s="1"/>
      <c r="E1780" s="4" t="s">
        <v>51</v>
      </c>
      <c r="I1780" s="4" t="s">
        <v>51</v>
      </c>
      <c r="K1780" s="6">
        <v>0.29999999999999999</v>
      </c>
      <c r="L1780" s="6">
        <v>0.5</v>
      </c>
      <c r="M1780" s="6">
        <v>2.46</v>
      </c>
      <c r="N1780" s="7">
        <v>2151</v>
      </c>
      <c r="P1780" s="1">
        <v>1</v>
      </c>
      <c r="Q1780" s="2" t="s">
        <v>56</v>
      </c>
      <c r="R1780" s="4" t="s">
        <v>51</v>
      </c>
      <c r="T1780" s="7">
        <v>383</v>
      </c>
      <c r="U1780" s="8">
        <v>0.14999999999999999</v>
      </c>
      <c r="V1780" s="6">
        <v>0</v>
      </c>
      <c r="W1780" s="7">
        <f>IF(R1780="","",(T1780*(1-U1780)*(1+AE1780))+V1780)</f>
        <v>423.21500000000003</v>
      </c>
      <c r="Z1780" s="9" t="str">
        <f>IF(S1780="","",(X1780*(1-Y1780)*(1+AE1780)))</f>
        <v/>
      </c>
      <c r="AA1780" s="64">
        <f>IF(Eingabe!G1780="x",libCalc!A1780,IF(Eingabe!H1780="x",libCalc!B1780,IF(Eingabe!I1780="x",libCalc!C1780,"")))</f>
        <v>0.14999999999999999</v>
      </c>
      <c r="AB1780" s="5">
        <f>IF(AA1780="","",AA1780*M1780)</f>
        <v>0.36899999999999999</v>
      </c>
      <c r="AC1780" s="10">
        <f>IF(AA1780="","",N1780*1000/(AA1780*1000000))</f>
        <v>14.34</v>
      </c>
      <c r="AD1780" s="11">
        <f>IF(AB1780="","",MAX(Z1780,W1780)/AB1780)</f>
        <v>1146.9241192411926</v>
      </c>
      <c r="AE1780" s="8">
        <f ca="1">IF(N1780="","",IF(LOOKUP(YEAR(C1780),Teuerung!$A$4:$A$29,Teuerung!$D$4:$D$29)="",0,LOOKUP(YEAR(C1780),Teuerung!$A$4:$A$29,Teuerung!$D$4:$D$29)))</f>
        <v>0.29999999999999999</v>
      </c>
      <c r="AF1780" s="7">
        <f t="shared" ca="1" si="36"/>
        <v>423.21500000000003</v>
      </c>
      <c r="AG1780" s="2" t="s">
        <v>71</v>
      </c>
      <c r="AH1780" s="1"/>
      <c r="AI1780" s="1"/>
    </row>
    <row r="1781">
      <c r="A1781" s="2"/>
      <c r="B1781" s="2"/>
      <c r="C1781" s="3">
        <v>42795</v>
      </c>
      <c r="D1781" s="1"/>
      <c r="E1781" s="4" t="s">
        <v>51</v>
      </c>
      <c r="I1781" s="4" t="s">
        <v>51</v>
      </c>
      <c r="K1781" s="6">
        <v>0.29999999999999999</v>
      </c>
      <c r="L1781" s="6">
        <v>0.5</v>
      </c>
      <c r="M1781" s="6">
        <v>2.46</v>
      </c>
      <c r="N1781" s="7">
        <v>2535</v>
      </c>
      <c r="P1781" s="1">
        <v>1</v>
      </c>
      <c r="Q1781" s="2" t="s">
        <v>56</v>
      </c>
      <c r="R1781" s="4" t="s">
        <v>51</v>
      </c>
      <c r="T1781" s="7">
        <v>484</v>
      </c>
      <c r="U1781" s="8">
        <v>0.14999999999999999</v>
      </c>
      <c r="V1781" s="6">
        <v>0</v>
      </c>
      <c r="W1781" s="7">
        <f>IF(R1781="","",(T1781*(1-U1781)*(1+AE1781))+V1781)</f>
        <v>534.81999999999994</v>
      </c>
      <c r="Z1781" s="9" t="str">
        <f>IF(S1781="","",(X1781*(1-Y1781)*(1+AE1781)))</f>
        <v/>
      </c>
      <c r="AA1781" s="64">
        <f>IF(Eingabe!G1781="x",libCalc!A1781,IF(Eingabe!H1781="x",libCalc!B1781,IF(Eingabe!I1781="x",libCalc!C1781,"")))</f>
        <v>0.14999999999999999</v>
      </c>
      <c r="AB1781" s="5">
        <f>IF(AA1781="","",AA1781*M1781)</f>
        <v>0.36899999999999999</v>
      </c>
      <c r="AC1781" s="10">
        <f>IF(AA1781="","",N1781*1000/(AA1781*1000000))</f>
        <v>16.899999999999999</v>
      </c>
      <c r="AD1781" s="11">
        <f>IF(AB1781="","",MAX(Z1781,W1781)/AB1781)</f>
        <v>1449.3766937669375</v>
      </c>
      <c r="AE1781" s="8">
        <f ca="1">IF(N1781="","",IF(LOOKUP(YEAR(C1781),Teuerung!$A$4:$A$29,Teuerung!$D$4:$D$29)="",0,LOOKUP(YEAR(C1781),Teuerung!$A$4:$A$29,Teuerung!$D$4:$D$29)))</f>
        <v>0.29999999999999999</v>
      </c>
      <c r="AF1781" s="7">
        <f t="shared" ca="1" si="36"/>
        <v>534.81999999999994</v>
      </c>
      <c r="AG1781" s="2" t="s">
        <v>71</v>
      </c>
      <c r="AH1781" s="1"/>
      <c r="AI1781" s="1"/>
    </row>
    <row r="1782">
      <c r="A1782" s="2"/>
      <c r="B1782" s="2"/>
      <c r="C1782" s="3">
        <v>42795</v>
      </c>
      <c r="D1782" s="1"/>
      <c r="E1782" s="4" t="s">
        <v>51</v>
      </c>
      <c r="I1782" s="4" t="s">
        <v>51</v>
      </c>
      <c r="K1782" s="6">
        <v>0.29999999999999999</v>
      </c>
      <c r="L1782" s="6">
        <v>0.5</v>
      </c>
      <c r="M1782" s="6">
        <v>2.46</v>
      </c>
      <c r="N1782" s="7">
        <v>2255</v>
      </c>
      <c r="P1782" s="1">
        <v>1</v>
      </c>
      <c r="Q1782" s="2" t="s">
        <v>56</v>
      </c>
      <c r="R1782" s="4" t="s">
        <v>51</v>
      </c>
      <c r="T1782" s="7">
        <v>484</v>
      </c>
      <c r="U1782" s="8">
        <v>0.14999999999999999</v>
      </c>
      <c r="V1782" s="6">
        <v>0</v>
      </c>
      <c r="W1782" s="7">
        <f>IF(R1782="","",(T1782*(1-U1782)*(1+AE1782))+V1782)</f>
        <v>534.81999999999994</v>
      </c>
      <c r="Z1782" s="9" t="str">
        <f>IF(S1782="","",(X1782*(1-Y1782)*(1+AE1782)))</f>
        <v/>
      </c>
      <c r="AA1782" s="64">
        <f>IF(Eingabe!G1782="x",libCalc!A1782,IF(Eingabe!H1782="x",libCalc!B1782,IF(Eingabe!I1782="x",libCalc!C1782,"")))</f>
        <v>0.14999999999999999</v>
      </c>
      <c r="AB1782" s="5">
        <f>IF(AA1782="","",AA1782*M1782)</f>
        <v>0.36899999999999999</v>
      </c>
      <c r="AC1782" s="10">
        <f>IF(AA1782="","",N1782*1000/(AA1782*1000000))</f>
        <v>15.033333333333333</v>
      </c>
      <c r="AD1782" s="11">
        <f>IF(AB1782="","",MAX(Z1782,W1782)/AB1782)</f>
        <v>1449.3766937669375</v>
      </c>
      <c r="AE1782" s="8">
        <f ca="1">IF(N1782="","",IF(LOOKUP(YEAR(C1782),Teuerung!$A$4:$A$29,Teuerung!$D$4:$D$29)="",0,LOOKUP(YEAR(C1782),Teuerung!$A$4:$A$29,Teuerung!$D$4:$D$29)))</f>
        <v>0.29999999999999999</v>
      </c>
      <c r="AF1782" s="7">
        <f t="shared" ca="1" si="36"/>
        <v>534.81999999999994</v>
      </c>
      <c r="AG1782" s="2" t="s">
        <v>71</v>
      </c>
      <c r="AH1782" s="1"/>
      <c r="AI1782" s="1"/>
    </row>
    <row r="1783">
      <c r="A1783" s="2"/>
      <c r="B1783" s="2"/>
      <c r="C1783" s="3">
        <v>42795</v>
      </c>
      <c r="D1783" s="1"/>
      <c r="E1783" s="4" t="s">
        <v>51</v>
      </c>
      <c r="I1783" s="4" t="s">
        <v>51</v>
      </c>
      <c r="K1783" s="6">
        <v>0.29999999999999999</v>
      </c>
      <c r="L1783" s="6">
        <v>0.5</v>
      </c>
      <c r="M1783" s="6">
        <v>2.46</v>
      </c>
      <c r="N1783" s="7">
        <v>2030</v>
      </c>
      <c r="P1783" s="1">
        <v>1</v>
      </c>
      <c r="Q1783" s="2" t="s">
        <v>56</v>
      </c>
      <c r="R1783" s="4" t="s">
        <v>51</v>
      </c>
      <c r="T1783" s="7">
        <v>484</v>
      </c>
      <c r="U1783" s="8">
        <v>0.14999999999999999</v>
      </c>
      <c r="V1783" s="6">
        <v>0</v>
      </c>
      <c r="W1783" s="7">
        <f>IF(R1783="","",(T1783*(1-U1783)*(1+AE1783))+V1783)</f>
        <v>534.81999999999994</v>
      </c>
      <c r="Z1783" s="9" t="str">
        <f>IF(S1783="","",(X1783*(1-Y1783)*(1+AE1783)))</f>
        <v/>
      </c>
      <c r="AA1783" s="64">
        <f>IF(Eingabe!G1783="x",libCalc!A1783,IF(Eingabe!H1783="x",libCalc!B1783,IF(Eingabe!I1783="x",libCalc!C1783,"")))</f>
        <v>0.14999999999999999</v>
      </c>
      <c r="AB1783" s="5">
        <f>IF(AA1783="","",AA1783*M1783)</f>
        <v>0.36899999999999999</v>
      </c>
      <c r="AC1783" s="10">
        <f>IF(AA1783="","",N1783*1000/(AA1783*1000000))</f>
        <v>13.533333333333333</v>
      </c>
      <c r="AD1783" s="11">
        <f>IF(AB1783="","",MAX(Z1783,W1783)/AB1783)</f>
        <v>1449.3766937669375</v>
      </c>
      <c r="AE1783" s="8">
        <f ca="1">IF(N1783="","",IF(LOOKUP(YEAR(C1783),Teuerung!$A$4:$A$29,Teuerung!$D$4:$D$29)="",0,LOOKUP(YEAR(C1783),Teuerung!$A$4:$A$29,Teuerung!$D$4:$D$29)))</f>
        <v>0.29999999999999999</v>
      </c>
      <c r="AF1783" s="7">
        <f t="shared" ca="1" si="36"/>
        <v>534.81999999999994</v>
      </c>
      <c r="AG1783" s="2" t="s">
        <v>71</v>
      </c>
      <c r="AH1783" s="1"/>
      <c r="AI1783" s="1"/>
    </row>
    <row r="1784">
      <c r="A1784" s="2"/>
      <c r="B1784" s="2"/>
      <c r="C1784" s="3">
        <v>42795</v>
      </c>
      <c r="D1784" s="1"/>
      <c r="E1784" s="4" t="s">
        <v>51</v>
      </c>
      <c r="I1784" s="4" t="s">
        <v>51</v>
      </c>
      <c r="K1784" s="6">
        <v>0.29999999999999999</v>
      </c>
      <c r="L1784" s="6">
        <v>0.5</v>
      </c>
      <c r="M1784" s="6">
        <v>2.46</v>
      </c>
      <c r="N1784" s="7">
        <v>2232</v>
      </c>
      <c r="P1784" s="1">
        <v>1</v>
      </c>
      <c r="Q1784" s="2" t="s">
        <v>56</v>
      </c>
      <c r="R1784" s="4" t="s">
        <v>51</v>
      </c>
      <c r="T1784" s="7">
        <v>484</v>
      </c>
      <c r="U1784" s="8">
        <v>0.14999999999999999</v>
      </c>
      <c r="V1784" s="6">
        <v>0</v>
      </c>
      <c r="W1784" s="7">
        <f>IF(R1784="","",(T1784*(1-U1784)*(1+AE1784))+V1784)</f>
        <v>534.81999999999994</v>
      </c>
      <c r="Z1784" s="9" t="str">
        <f>IF(S1784="","",(X1784*(1-Y1784)*(1+AE1784)))</f>
        <v/>
      </c>
      <c r="AA1784" s="64">
        <f>IF(Eingabe!G1784="x",libCalc!A1784,IF(Eingabe!H1784="x",libCalc!B1784,IF(Eingabe!I1784="x",libCalc!C1784,"")))</f>
        <v>0.14999999999999999</v>
      </c>
      <c r="AB1784" s="5">
        <f>IF(AA1784="","",AA1784*M1784)</f>
        <v>0.36899999999999999</v>
      </c>
      <c r="AC1784" s="10">
        <f>IF(AA1784="","",N1784*1000/(AA1784*1000000))</f>
        <v>14.880000000000001</v>
      </c>
      <c r="AD1784" s="11">
        <f>IF(AB1784="","",MAX(Z1784,W1784)/AB1784)</f>
        <v>1449.3766937669375</v>
      </c>
      <c r="AE1784" s="8">
        <f ca="1">IF(N1784="","",IF(LOOKUP(YEAR(C1784),Teuerung!$A$4:$A$29,Teuerung!$D$4:$D$29)="",0,LOOKUP(YEAR(C1784),Teuerung!$A$4:$A$29,Teuerung!$D$4:$D$29)))</f>
        <v>0.29999999999999999</v>
      </c>
      <c r="AF1784" s="7">
        <f t="shared" ca="1" si="36"/>
        <v>534.81999999999994</v>
      </c>
      <c r="AG1784" s="2" t="s">
        <v>71</v>
      </c>
      <c r="AH1784" s="1"/>
      <c r="AI1784" s="1"/>
    </row>
    <row r="1785">
      <c r="A1785" s="2"/>
      <c r="B1785" s="2"/>
      <c r="C1785" s="3">
        <v>42795</v>
      </c>
      <c r="D1785" s="1"/>
      <c r="E1785" s="4" t="s">
        <v>51</v>
      </c>
      <c r="I1785" s="4" t="s">
        <v>51</v>
      </c>
      <c r="K1785" s="6">
        <v>0.29999999999999999</v>
      </c>
      <c r="L1785" s="6">
        <v>0.5</v>
      </c>
      <c r="M1785" s="6">
        <v>2.46</v>
      </c>
      <c r="N1785" s="7">
        <v>2119</v>
      </c>
      <c r="P1785" s="1">
        <v>1</v>
      </c>
      <c r="Q1785" s="2" t="s">
        <v>56</v>
      </c>
      <c r="R1785" s="4" t="s">
        <v>51</v>
      </c>
      <c r="T1785" s="7">
        <v>484</v>
      </c>
      <c r="U1785" s="8">
        <v>0.14999999999999999</v>
      </c>
      <c r="V1785" s="6">
        <v>0</v>
      </c>
      <c r="W1785" s="7">
        <f>IF(R1785="","",(T1785*(1-U1785)*(1+AE1785))+V1785)</f>
        <v>534.81999999999994</v>
      </c>
      <c r="Z1785" s="9" t="str">
        <f>IF(S1785="","",(X1785*(1-Y1785)*(1+AE1785)))</f>
        <v/>
      </c>
      <c r="AA1785" s="64">
        <f>IF(Eingabe!G1785="x",libCalc!A1785,IF(Eingabe!H1785="x",libCalc!B1785,IF(Eingabe!I1785="x",libCalc!C1785,"")))</f>
        <v>0.14999999999999999</v>
      </c>
      <c r="AB1785" s="5">
        <f>IF(AA1785="","",AA1785*M1785)</f>
        <v>0.36899999999999999</v>
      </c>
      <c r="AC1785" s="10">
        <f>IF(AA1785="","",N1785*1000/(AA1785*1000000))</f>
        <v>14.126666666666667</v>
      </c>
      <c r="AD1785" s="11">
        <f>IF(AB1785="","",MAX(Z1785,W1785)/AB1785)</f>
        <v>1449.3766937669375</v>
      </c>
      <c r="AE1785" s="8">
        <f ca="1">IF(N1785="","",IF(LOOKUP(YEAR(C1785),Teuerung!$A$4:$A$29,Teuerung!$D$4:$D$29)="",0,LOOKUP(YEAR(C1785),Teuerung!$A$4:$A$29,Teuerung!$D$4:$D$29)))</f>
        <v>0.29999999999999999</v>
      </c>
      <c r="AF1785" s="7">
        <f t="shared" ca="1" si="36"/>
        <v>534.81999999999994</v>
      </c>
      <c r="AG1785" s="2" t="s">
        <v>71</v>
      </c>
      <c r="AH1785" s="1"/>
      <c r="AI1785" s="1"/>
    </row>
    <row r="1786">
      <c r="A1786" s="2"/>
      <c r="B1786" s="2"/>
      <c r="C1786" s="3">
        <v>42795</v>
      </c>
      <c r="D1786" s="1"/>
      <c r="E1786" s="4" t="s">
        <v>51</v>
      </c>
      <c r="I1786" s="4" t="s">
        <v>51</v>
      </c>
      <c r="K1786" s="6">
        <v>0.29999999999999999</v>
      </c>
      <c r="L1786" s="6">
        <v>0.5</v>
      </c>
      <c r="M1786" s="6">
        <v>2.46</v>
      </c>
      <c r="N1786" s="7">
        <v>2242</v>
      </c>
      <c r="P1786" s="1">
        <v>1</v>
      </c>
      <c r="Q1786" s="2" t="s">
        <v>56</v>
      </c>
      <c r="R1786" s="4" t="s">
        <v>51</v>
      </c>
      <c r="T1786" s="7">
        <v>484</v>
      </c>
      <c r="U1786" s="8">
        <v>0.14999999999999999</v>
      </c>
      <c r="V1786" s="6">
        <v>0</v>
      </c>
      <c r="W1786" s="7">
        <f>IF(R1786="","",(T1786*(1-U1786)*(1+AE1786))+V1786)</f>
        <v>534.81999999999994</v>
      </c>
      <c r="Z1786" s="9" t="str">
        <f>IF(S1786="","",(X1786*(1-Y1786)*(1+AE1786)))</f>
        <v/>
      </c>
      <c r="AA1786" s="64">
        <f>IF(Eingabe!G1786="x",libCalc!A1786,IF(Eingabe!H1786="x",libCalc!B1786,IF(Eingabe!I1786="x",libCalc!C1786,"")))</f>
        <v>0.14999999999999999</v>
      </c>
      <c r="AB1786" s="5">
        <f>IF(AA1786="","",AA1786*M1786)</f>
        <v>0.36899999999999999</v>
      </c>
      <c r="AC1786" s="10">
        <f>IF(AA1786="","",N1786*1000/(AA1786*1000000))</f>
        <v>14.946666666666667</v>
      </c>
      <c r="AD1786" s="11">
        <f>IF(AB1786="","",MAX(Z1786,W1786)/AB1786)</f>
        <v>1449.3766937669375</v>
      </c>
      <c r="AE1786" s="8">
        <f ca="1">IF(N1786="","",IF(LOOKUP(YEAR(C1786),Teuerung!$A$4:$A$29,Teuerung!$D$4:$D$29)="",0,LOOKUP(YEAR(C1786),Teuerung!$A$4:$A$29,Teuerung!$D$4:$D$29)))</f>
        <v>0.29999999999999999</v>
      </c>
      <c r="AF1786" s="7">
        <f t="shared" ca="1" si="36"/>
        <v>534.81999999999994</v>
      </c>
      <c r="AG1786" s="2" t="s">
        <v>71</v>
      </c>
      <c r="AH1786" s="1"/>
      <c r="AI1786" s="1"/>
    </row>
    <row r="1787">
      <c r="A1787" s="2"/>
      <c r="B1787" s="2"/>
      <c r="C1787" s="3">
        <v>42795</v>
      </c>
      <c r="D1787" s="1"/>
      <c r="E1787" s="4" t="s">
        <v>51</v>
      </c>
      <c r="I1787" s="4" t="s">
        <v>51</v>
      </c>
      <c r="K1787" s="6">
        <v>0.29999999999999999</v>
      </c>
      <c r="L1787" s="6">
        <v>0.5</v>
      </c>
      <c r="M1787" s="6">
        <v>2.46</v>
      </c>
      <c r="N1787" s="7">
        <v>2789</v>
      </c>
      <c r="P1787" s="1">
        <v>1</v>
      </c>
      <c r="Q1787" s="2" t="s">
        <v>56</v>
      </c>
      <c r="R1787" s="4" t="s">
        <v>51</v>
      </c>
      <c r="T1787" s="7">
        <v>484</v>
      </c>
      <c r="U1787" s="8">
        <v>0.14999999999999999</v>
      </c>
      <c r="V1787" s="6">
        <v>0</v>
      </c>
      <c r="W1787" s="7">
        <f>IF(R1787="","",(T1787*(1-U1787)*(1+AE1787))+V1787)</f>
        <v>534.81999999999994</v>
      </c>
      <c r="Z1787" s="9" t="str">
        <f>IF(S1787="","",(X1787*(1-Y1787)*(1+AE1787)))</f>
        <v/>
      </c>
      <c r="AA1787" s="64">
        <f>IF(Eingabe!G1787="x",libCalc!A1787,IF(Eingabe!H1787="x",libCalc!B1787,IF(Eingabe!I1787="x",libCalc!C1787,"")))</f>
        <v>0.14999999999999999</v>
      </c>
      <c r="AB1787" s="5">
        <f>IF(AA1787="","",AA1787*M1787)</f>
        <v>0.36899999999999999</v>
      </c>
      <c r="AC1787" s="10">
        <f>IF(AA1787="","",N1787*1000/(AA1787*1000000))</f>
        <v>18.593333333333334</v>
      </c>
      <c r="AD1787" s="11">
        <f>IF(AB1787="","",MAX(Z1787,W1787)/AB1787)</f>
        <v>1449.3766937669375</v>
      </c>
      <c r="AE1787" s="8">
        <f ca="1">IF(N1787="","",IF(LOOKUP(YEAR(C1787),Teuerung!$A$4:$A$29,Teuerung!$D$4:$D$29)="",0,LOOKUP(YEAR(C1787),Teuerung!$A$4:$A$29,Teuerung!$D$4:$D$29)))</f>
        <v>0.29999999999999999</v>
      </c>
      <c r="AF1787" s="7">
        <f t="shared" ca="1" si="36"/>
        <v>534.81999999999994</v>
      </c>
      <c r="AG1787" s="2" t="s">
        <v>71</v>
      </c>
      <c r="AH1787" s="1"/>
      <c r="AI1787" s="1"/>
    </row>
    <row r="1788">
      <c r="A1788" s="2"/>
      <c r="B1788" s="2"/>
      <c r="C1788" s="3">
        <v>42795</v>
      </c>
      <c r="D1788" s="1"/>
      <c r="E1788" s="4" t="s">
        <v>51</v>
      </c>
      <c r="I1788" s="4" t="s">
        <v>51</v>
      </c>
      <c r="K1788" s="6">
        <v>0.29999999999999999</v>
      </c>
      <c r="L1788" s="6">
        <v>0.5</v>
      </c>
      <c r="M1788" s="6">
        <v>2.46</v>
      </c>
      <c r="N1788" s="7">
        <v>2765</v>
      </c>
      <c r="P1788" s="1">
        <v>1</v>
      </c>
      <c r="Q1788" s="2" t="s">
        <v>56</v>
      </c>
      <c r="R1788" s="4" t="s">
        <v>51</v>
      </c>
      <c r="T1788" s="7">
        <v>484</v>
      </c>
      <c r="U1788" s="8">
        <v>0.14999999999999999</v>
      </c>
      <c r="V1788" s="6">
        <v>0</v>
      </c>
      <c r="W1788" s="7">
        <f>IF(R1788="","",(T1788*(1-U1788)*(1+AE1788))+V1788)</f>
        <v>534.81999999999994</v>
      </c>
      <c r="Z1788" s="9" t="str">
        <f>IF(S1788="","",(X1788*(1-Y1788)*(1+AE1788)))</f>
        <v/>
      </c>
      <c r="AA1788" s="64">
        <f>IF(Eingabe!G1788="x",libCalc!A1788,IF(Eingabe!H1788="x",libCalc!B1788,IF(Eingabe!I1788="x",libCalc!C1788,"")))</f>
        <v>0.14999999999999999</v>
      </c>
      <c r="AB1788" s="5">
        <f>IF(AA1788="","",AA1788*M1788)</f>
        <v>0.36899999999999999</v>
      </c>
      <c r="AC1788" s="10">
        <f>IF(AA1788="","",N1788*1000/(AA1788*1000000))</f>
        <v>18.433333333333334</v>
      </c>
      <c r="AD1788" s="11">
        <f>IF(AB1788="","",MAX(Z1788,W1788)/AB1788)</f>
        <v>1449.3766937669375</v>
      </c>
      <c r="AE1788" s="8">
        <f ca="1">IF(N1788="","",IF(LOOKUP(YEAR(C1788),Teuerung!$A$4:$A$29,Teuerung!$D$4:$D$29)="",0,LOOKUP(YEAR(C1788),Teuerung!$A$4:$A$29,Teuerung!$D$4:$D$29)))</f>
        <v>0.29999999999999999</v>
      </c>
      <c r="AF1788" s="7">
        <f t="shared" ca="1" si="36"/>
        <v>534.81999999999994</v>
      </c>
      <c r="AG1788" s="2" t="s">
        <v>71</v>
      </c>
      <c r="AH1788" s="1"/>
      <c r="AI1788" s="1"/>
    </row>
    <row r="1789">
      <c r="A1789" s="2"/>
      <c r="B1789" s="2"/>
      <c r="C1789" s="3">
        <v>42795</v>
      </c>
      <c r="D1789" s="1"/>
      <c r="E1789" s="4" t="s">
        <v>51</v>
      </c>
      <c r="I1789" s="4" t="s">
        <v>51</v>
      </c>
      <c r="K1789" s="6">
        <v>0.29999999999999999</v>
      </c>
      <c r="L1789" s="6">
        <v>0.5</v>
      </c>
      <c r="M1789" s="6">
        <v>2.46</v>
      </c>
      <c r="N1789" s="7">
        <v>2597</v>
      </c>
      <c r="P1789" s="1">
        <v>1</v>
      </c>
      <c r="Q1789" s="2" t="s">
        <v>56</v>
      </c>
      <c r="R1789" s="4" t="s">
        <v>51</v>
      </c>
      <c r="T1789" s="7">
        <v>484</v>
      </c>
      <c r="U1789" s="8">
        <v>0.14999999999999999</v>
      </c>
      <c r="V1789" s="6">
        <v>0</v>
      </c>
      <c r="W1789" s="7">
        <f>IF(R1789="","",(T1789*(1-U1789)*(1+AE1789))+V1789)</f>
        <v>534.81999999999994</v>
      </c>
      <c r="Z1789" s="9" t="str">
        <f>IF(S1789="","",(X1789*(1-Y1789)*(1+AE1789)))</f>
        <v/>
      </c>
      <c r="AA1789" s="64">
        <f>IF(Eingabe!G1789="x",libCalc!A1789,IF(Eingabe!H1789="x",libCalc!B1789,IF(Eingabe!I1789="x",libCalc!C1789,"")))</f>
        <v>0.14999999999999999</v>
      </c>
      <c r="AB1789" s="5">
        <f>IF(AA1789="","",AA1789*M1789)</f>
        <v>0.36899999999999999</v>
      </c>
      <c r="AC1789" s="10">
        <f>IF(AA1789="","",N1789*1000/(AA1789*1000000))</f>
        <v>17.313333333333333</v>
      </c>
      <c r="AD1789" s="11">
        <f>IF(AB1789="","",MAX(Z1789,W1789)/AB1789)</f>
        <v>1449.3766937669375</v>
      </c>
      <c r="AE1789" s="8">
        <f ca="1">IF(N1789="","",IF(LOOKUP(YEAR(C1789),Teuerung!$A$4:$A$29,Teuerung!$D$4:$D$29)="",0,LOOKUP(YEAR(C1789),Teuerung!$A$4:$A$29,Teuerung!$D$4:$D$29)))</f>
        <v>0.29999999999999999</v>
      </c>
      <c r="AF1789" s="7">
        <f t="shared" ca="1" si="36"/>
        <v>534.81999999999994</v>
      </c>
      <c r="AG1789" s="2" t="s">
        <v>71</v>
      </c>
      <c r="AH1789" s="1"/>
      <c r="AI1789" s="1"/>
    </row>
    <row r="1790">
      <c r="A1790" s="2"/>
      <c r="B1790" s="2"/>
      <c r="C1790" s="3">
        <v>42795</v>
      </c>
      <c r="D1790" s="1"/>
      <c r="E1790" s="4" t="s">
        <v>51</v>
      </c>
      <c r="I1790" s="4" t="s">
        <v>51</v>
      </c>
      <c r="K1790" s="6">
        <v>0.29999999999999999</v>
      </c>
      <c r="L1790" s="6">
        <v>0.5</v>
      </c>
      <c r="M1790" s="6">
        <v>2.46</v>
      </c>
      <c r="N1790" s="7">
        <v>2437</v>
      </c>
      <c r="P1790" s="1">
        <v>1</v>
      </c>
      <c r="Q1790" s="2" t="s">
        <v>56</v>
      </c>
      <c r="R1790" s="4" t="s">
        <v>51</v>
      </c>
      <c r="T1790" s="7">
        <v>484</v>
      </c>
      <c r="U1790" s="8">
        <v>0.14999999999999999</v>
      </c>
      <c r="V1790" s="6">
        <v>0</v>
      </c>
      <c r="W1790" s="7">
        <f>IF(R1790="","",(T1790*(1-U1790)*(1+AE1790))+V1790)</f>
        <v>534.81999999999994</v>
      </c>
      <c r="Z1790" s="9" t="str">
        <f>IF(S1790="","",(X1790*(1-Y1790)*(1+AE1790)))</f>
        <v/>
      </c>
      <c r="AA1790" s="64">
        <f>IF(Eingabe!G1790="x",libCalc!A1790,IF(Eingabe!H1790="x",libCalc!B1790,IF(Eingabe!I1790="x",libCalc!C1790,"")))</f>
        <v>0.14999999999999999</v>
      </c>
      <c r="AB1790" s="5">
        <f>IF(AA1790="","",AA1790*M1790)</f>
        <v>0.36899999999999999</v>
      </c>
      <c r="AC1790" s="10">
        <f>IF(AA1790="","",N1790*1000/(AA1790*1000000))</f>
        <v>16.246666666666666</v>
      </c>
      <c r="AD1790" s="11">
        <f>IF(AB1790="","",MAX(Z1790,W1790)/AB1790)</f>
        <v>1449.3766937669375</v>
      </c>
      <c r="AE1790" s="8">
        <f ca="1">IF(N1790="","",IF(LOOKUP(YEAR(C1790),Teuerung!$A$4:$A$29,Teuerung!$D$4:$D$29)="",0,LOOKUP(YEAR(C1790),Teuerung!$A$4:$A$29,Teuerung!$D$4:$D$29)))</f>
        <v>0.29999999999999999</v>
      </c>
      <c r="AF1790" s="7">
        <f t="shared" ca="1" si="36"/>
        <v>534.81999999999994</v>
      </c>
      <c r="AG1790" s="2" t="s">
        <v>71</v>
      </c>
      <c r="AH1790" s="1"/>
      <c r="AI1790" s="1"/>
    </row>
    <row r="1791">
      <c r="A1791" s="2"/>
      <c r="B1791" s="2"/>
      <c r="C1791" s="3">
        <v>42795</v>
      </c>
      <c r="D1791" s="1"/>
      <c r="E1791" s="4" t="s">
        <v>51</v>
      </c>
      <c r="I1791" s="4" t="s">
        <v>51</v>
      </c>
      <c r="K1791" s="6">
        <v>0.29999999999999999</v>
      </c>
      <c r="L1791" s="6">
        <v>0.5</v>
      </c>
      <c r="M1791" s="6">
        <v>2.46</v>
      </c>
      <c r="N1791" s="7">
        <v>2900</v>
      </c>
      <c r="P1791" s="1">
        <v>1</v>
      </c>
      <c r="Q1791" s="2" t="s">
        <v>56</v>
      </c>
      <c r="R1791" s="4" t="s">
        <v>51</v>
      </c>
      <c r="T1791" s="7">
        <v>484</v>
      </c>
      <c r="U1791" s="8">
        <v>0.14999999999999999</v>
      </c>
      <c r="V1791" s="6">
        <v>0</v>
      </c>
      <c r="W1791" s="7">
        <f>IF(R1791="","",(T1791*(1-U1791)*(1+AE1791))+V1791)</f>
        <v>534.81999999999994</v>
      </c>
      <c r="Z1791" s="9" t="str">
        <f>IF(S1791="","",(X1791*(1-Y1791)*(1+AE1791)))</f>
        <v/>
      </c>
      <c r="AA1791" s="64">
        <f>IF(Eingabe!G1791="x",libCalc!A1791,IF(Eingabe!H1791="x",libCalc!B1791,IF(Eingabe!I1791="x",libCalc!C1791,"")))</f>
        <v>0.14999999999999999</v>
      </c>
      <c r="AB1791" s="5">
        <f>IF(AA1791="","",AA1791*M1791)</f>
        <v>0.36899999999999999</v>
      </c>
      <c r="AC1791" s="10">
        <f>IF(AA1791="","",N1791*1000/(AA1791*1000000))</f>
        <v>19.333333333333332</v>
      </c>
      <c r="AD1791" s="11">
        <f>IF(AB1791="","",MAX(Z1791,W1791)/AB1791)</f>
        <v>1449.3766937669375</v>
      </c>
      <c r="AE1791" s="8">
        <f ca="1">IF(N1791="","",IF(LOOKUP(YEAR(C1791),Teuerung!$A$4:$A$29,Teuerung!$D$4:$D$29)="",0,LOOKUP(YEAR(C1791),Teuerung!$A$4:$A$29,Teuerung!$D$4:$D$29)))</f>
        <v>0.29999999999999999</v>
      </c>
      <c r="AF1791" s="7">
        <f t="shared" ca="1" si="36"/>
        <v>534.81999999999994</v>
      </c>
      <c r="AG1791" s="2" t="s">
        <v>71</v>
      </c>
      <c r="AH1791" s="1"/>
      <c r="AI1791" s="1"/>
    </row>
    <row r="1792">
      <c r="A1792" s="2"/>
      <c r="B1792" s="2"/>
      <c r="C1792" s="3">
        <v>42795</v>
      </c>
      <c r="D1792" s="1"/>
      <c r="E1792" s="4" t="s">
        <v>51</v>
      </c>
      <c r="I1792" s="4" t="s">
        <v>51</v>
      </c>
      <c r="K1792" s="6">
        <v>0.29999999999999999</v>
      </c>
      <c r="L1792" s="6">
        <v>0.5</v>
      </c>
      <c r="M1792" s="6">
        <v>2.46</v>
      </c>
      <c r="N1792" s="7">
        <v>2825</v>
      </c>
      <c r="P1792" s="1">
        <v>1</v>
      </c>
      <c r="Q1792" s="2" t="s">
        <v>56</v>
      </c>
      <c r="R1792" s="4" t="s">
        <v>51</v>
      </c>
      <c r="T1792" s="7">
        <v>484</v>
      </c>
      <c r="U1792" s="8">
        <v>0.14999999999999999</v>
      </c>
      <c r="V1792" s="6">
        <v>0</v>
      </c>
      <c r="W1792" s="7">
        <f>IF(R1792="","",(T1792*(1-U1792)*(1+AE1792))+V1792)</f>
        <v>534.81999999999994</v>
      </c>
      <c r="Z1792" s="9" t="str">
        <f>IF(S1792="","",(X1792*(1-Y1792)*(1+AE1792)))</f>
        <v/>
      </c>
      <c r="AA1792" s="64">
        <f>IF(Eingabe!G1792="x",libCalc!A1792,IF(Eingabe!H1792="x",libCalc!B1792,IF(Eingabe!I1792="x",libCalc!C1792,"")))</f>
        <v>0.14999999999999999</v>
      </c>
      <c r="AB1792" s="5">
        <f>IF(AA1792="","",AA1792*M1792)</f>
        <v>0.36899999999999999</v>
      </c>
      <c r="AC1792" s="10">
        <f>IF(AA1792="","",N1792*1000/(AA1792*1000000))</f>
        <v>18.833333333333332</v>
      </c>
      <c r="AD1792" s="11">
        <f>IF(AB1792="","",MAX(Z1792,W1792)/AB1792)</f>
        <v>1449.3766937669375</v>
      </c>
      <c r="AE1792" s="8">
        <f ca="1">IF(N1792="","",IF(LOOKUP(YEAR(C1792),Teuerung!$A$4:$A$29,Teuerung!$D$4:$D$29)="",0,LOOKUP(YEAR(C1792),Teuerung!$A$4:$A$29,Teuerung!$D$4:$D$29)))</f>
        <v>0.29999999999999999</v>
      </c>
      <c r="AF1792" s="7">
        <f t="shared" ca="1" si="36"/>
        <v>534.81999999999994</v>
      </c>
      <c r="AG1792" s="2" t="s">
        <v>71</v>
      </c>
      <c r="AH1792" s="1"/>
      <c r="AI1792" s="1"/>
    </row>
    <row r="1793">
      <c r="A1793" s="2"/>
      <c r="B1793" s="2"/>
      <c r="C1793" s="3">
        <v>42795</v>
      </c>
      <c r="D1793" s="1"/>
      <c r="E1793" s="4" t="s">
        <v>51</v>
      </c>
      <c r="I1793" s="4" t="s">
        <v>51</v>
      </c>
      <c r="K1793" s="6">
        <v>0.29999999999999999</v>
      </c>
      <c r="L1793" s="6">
        <v>0.5</v>
      </c>
      <c r="M1793" s="6">
        <v>2.46</v>
      </c>
      <c r="N1793" s="7">
        <v>2691</v>
      </c>
      <c r="P1793" s="1">
        <v>1</v>
      </c>
      <c r="Q1793" s="2" t="s">
        <v>56</v>
      </c>
      <c r="R1793" s="4" t="s">
        <v>51</v>
      </c>
      <c r="T1793" s="7">
        <v>484</v>
      </c>
      <c r="U1793" s="8">
        <v>0.14999999999999999</v>
      </c>
      <c r="V1793" s="6">
        <v>0</v>
      </c>
      <c r="W1793" s="7">
        <f>IF(R1793="","",(T1793*(1-U1793)*(1+AE1793))+V1793)</f>
        <v>534.81999999999994</v>
      </c>
      <c r="Z1793" s="9" t="str">
        <f>IF(S1793="","",(X1793*(1-Y1793)*(1+AE1793)))</f>
        <v/>
      </c>
      <c r="AA1793" s="64">
        <f>IF(Eingabe!G1793="x",libCalc!A1793,IF(Eingabe!H1793="x",libCalc!B1793,IF(Eingabe!I1793="x",libCalc!C1793,"")))</f>
        <v>0.14999999999999999</v>
      </c>
      <c r="AB1793" s="5">
        <f>IF(AA1793="","",AA1793*M1793)</f>
        <v>0.36899999999999999</v>
      </c>
      <c r="AC1793" s="10">
        <f>IF(AA1793="","",N1793*1000/(AA1793*1000000))</f>
        <v>17.940000000000001</v>
      </c>
      <c r="AD1793" s="11">
        <f>IF(AB1793="","",MAX(Z1793,W1793)/AB1793)</f>
        <v>1449.3766937669375</v>
      </c>
      <c r="AE1793" s="8">
        <f ca="1">IF(N1793="","",IF(LOOKUP(YEAR(C1793),Teuerung!$A$4:$A$29,Teuerung!$D$4:$D$29)="",0,LOOKUP(YEAR(C1793),Teuerung!$A$4:$A$29,Teuerung!$D$4:$D$29)))</f>
        <v>0.29999999999999999</v>
      </c>
      <c r="AF1793" s="7">
        <f t="shared" ca="1" si="36"/>
        <v>534.81999999999994</v>
      </c>
      <c r="AG1793" s="2" t="s">
        <v>71</v>
      </c>
      <c r="AH1793" s="1"/>
      <c r="AI1793" s="1"/>
    </row>
    <row r="1794">
      <c r="A1794" s="2"/>
      <c r="B1794" s="2"/>
      <c r="C1794" s="3">
        <v>42795</v>
      </c>
      <c r="D1794" s="1"/>
      <c r="E1794" s="4" t="s">
        <v>51</v>
      </c>
      <c r="I1794" s="4" t="s">
        <v>51</v>
      </c>
      <c r="K1794" s="6">
        <v>0.29999999999999999</v>
      </c>
      <c r="L1794" s="6">
        <v>0.5</v>
      </c>
      <c r="M1794" s="6">
        <v>2.46</v>
      </c>
      <c r="N1794" s="7">
        <v>2063</v>
      </c>
      <c r="P1794" s="1">
        <v>1</v>
      </c>
      <c r="Q1794" s="2" t="s">
        <v>56</v>
      </c>
      <c r="R1794" s="4" t="s">
        <v>51</v>
      </c>
      <c r="T1794" s="7">
        <v>383</v>
      </c>
      <c r="U1794" s="8">
        <v>0.14999999999999999</v>
      </c>
      <c r="V1794" s="6">
        <v>0</v>
      </c>
      <c r="W1794" s="7">
        <f>IF(R1794="","",(T1794*(1-U1794)*(1+AE1794))+V1794)</f>
        <v>423.21500000000003</v>
      </c>
      <c r="Z1794" s="9" t="str">
        <f>IF(S1794="","",(X1794*(1-Y1794)*(1+AE1794)))</f>
        <v/>
      </c>
      <c r="AA1794" s="64">
        <f>IF(Eingabe!G1794="x",libCalc!A1794,IF(Eingabe!H1794="x",libCalc!B1794,IF(Eingabe!I1794="x",libCalc!C1794,"")))</f>
        <v>0.14999999999999999</v>
      </c>
      <c r="AB1794" s="5">
        <f>IF(AA1794="","",AA1794*M1794)</f>
        <v>0.36899999999999999</v>
      </c>
      <c r="AC1794" s="10">
        <f>IF(AA1794="","",N1794*1000/(AA1794*1000000))</f>
        <v>13.753333333333334</v>
      </c>
      <c r="AD1794" s="11">
        <f>IF(AB1794="","",MAX(Z1794,W1794)/AB1794)</f>
        <v>1146.9241192411926</v>
      </c>
      <c r="AE1794" s="8">
        <f ca="1">IF(N1794="","",IF(LOOKUP(YEAR(C1794),Teuerung!$A$4:$A$29,Teuerung!$D$4:$D$29)="",0,LOOKUP(YEAR(C1794),Teuerung!$A$4:$A$29,Teuerung!$D$4:$D$29)))</f>
        <v>0.29999999999999999</v>
      </c>
      <c r="AF1794" s="7">
        <f t="shared" ca="1" si="36"/>
        <v>423.21500000000003</v>
      </c>
      <c r="AG1794" s="2" t="s">
        <v>71</v>
      </c>
      <c r="AH1794" s="1"/>
      <c r="AI1794" s="1"/>
    </row>
    <row r="1795">
      <c r="A1795" s="2"/>
      <c r="B1795" s="2"/>
      <c r="C1795" s="3">
        <v>42795</v>
      </c>
      <c r="D1795" s="1"/>
      <c r="E1795" s="4" t="s">
        <v>51</v>
      </c>
      <c r="I1795" s="4" t="s">
        <v>51</v>
      </c>
      <c r="K1795" s="6">
        <v>0.29999999999999999</v>
      </c>
      <c r="L1795" s="6">
        <v>0.5</v>
      </c>
      <c r="M1795" s="6">
        <v>2.46</v>
      </c>
      <c r="N1795" s="7">
        <v>2459</v>
      </c>
      <c r="P1795" s="1">
        <v>1</v>
      </c>
      <c r="Q1795" s="2" t="s">
        <v>56</v>
      </c>
      <c r="R1795" s="4" t="s">
        <v>51</v>
      </c>
      <c r="T1795" s="7">
        <v>383</v>
      </c>
      <c r="U1795" s="8">
        <v>0.14999999999999999</v>
      </c>
      <c r="V1795" s="6">
        <v>0</v>
      </c>
      <c r="W1795" s="7">
        <f>IF(R1795="","",(T1795*(1-U1795)*(1+AE1795))+V1795)</f>
        <v>423.21500000000003</v>
      </c>
      <c r="Z1795" s="9" t="str">
        <f>IF(S1795="","",(X1795*(1-Y1795)*(1+AE1795)))</f>
        <v/>
      </c>
      <c r="AA1795" s="64">
        <f>IF(Eingabe!G1795="x",libCalc!A1795,IF(Eingabe!H1795="x",libCalc!B1795,IF(Eingabe!I1795="x",libCalc!C1795,"")))</f>
        <v>0.14999999999999999</v>
      </c>
      <c r="AB1795" s="5">
        <f>IF(AA1795="","",AA1795*M1795)</f>
        <v>0.36899999999999999</v>
      </c>
      <c r="AC1795" s="10">
        <f>IF(AA1795="","",N1795*1000/(AA1795*1000000))</f>
        <v>16.393333333333334</v>
      </c>
      <c r="AD1795" s="11">
        <f>IF(AB1795="","",MAX(Z1795,W1795)/AB1795)</f>
        <v>1146.9241192411926</v>
      </c>
      <c r="AE1795" s="8">
        <f ca="1">IF(N1795="","",IF(LOOKUP(YEAR(C1795),Teuerung!$A$4:$A$29,Teuerung!$D$4:$D$29)="",0,LOOKUP(YEAR(C1795),Teuerung!$A$4:$A$29,Teuerung!$D$4:$D$29)))</f>
        <v>0.29999999999999999</v>
      </c>
      <c r="AF1795" s="7">
        <f t="shared" ca="1" si="36"/>
        <v>423.21500000000003</v>
      </c>
      <c r="AG1795" s="2" t="s">
        <v>71</v>
      </c>
      <c r="AH1795" s="1"/>
      <c r="AI1795" s="1"/>
    </row>
    <row r="1796">
      <c r="A1796" s="2"/>
      <c r="B1796" s="2"/>
      <c r="C1796" s="3">
        <v>42795</v>
      </c>
      <c r="D1796" s="1"/>
      <c r="E1796" s="4" t="s">
        <v>51</v>
      </c>
      <c r="I1796" s="4" t="s">
        <v>51</v>
      </c>
      <c r="K1796" s="6">
        <v>0.29999999999999999</v>
      </c>
      <c r="L1796" s="6">
        <v>0.5</v>
      </c>
      <c r="M1796" s="6">
        <v>2.46</v>
      </c>
      <c r="N1796" s="7">
        <v>3301</v>
      </c>
      <c r="P1796" s="1">
        <v>1</v>
      </c>
      <c r="Q1796" s="2" t="s">
        <v>56</v>
      </c>
      <c r="R1796" s="4" t="s">
        <v>51</v>
      </c>
      <c r="T1796" s="7">
        <v>383</v>
      </c>
      <c r="U1796" s="8">
        <v>0.14999999999999999</v>
      </c>
      <c r="V1796" s="6">
        <v>0</v>
      </c>
      <c r="W1796" s="7">
        <f>IF(R1796="","",(T1796*(1-U1796)*(1+AE1796))+V1796)</f>
        <v>423.21500000000003</v>
      </c>
      <c r="Z1796" s="9" t="str">
        <f>IF(S1796="","",(X1796*(1-Y1796)*(1+AE1796)))</f>
        <v/>
      </c>
      <c r="AA1796" s="64">
        <f>IF(Eingabe!G1796="x",libCalc!A1796,IF(Eingabe!H1796="x",libCalc!B1796,IF(Eingabe!I1796="x",libCalc!C1796,"")))</f>
        <v>0.14999999999999999</v>
      </c>
      <c r="AB1796" s="5">
        <f>IF(AA1796="","",AA1796*M1796)</f>
        <v>0.36899999999999999</v>
      </c>
      <c r="AC1796" s="10">
        <f>IF(AA1796="","",N1796*1000/(AA1796*1000000))</f>
        <v>22.006666666666668</v>
      </c>
      <c r="AD1796" s="11">
        <f>IF(AB1796="","",MAX(Z1796,W1796)/AB1796)</f>
        <v>1146.9241192411926</v>
      </c>
      <c r="AE1796" s="8">
        <f ca="1">IF(N1796="","",IF(LOOKUP(YEAR(C1796),Teuerung!$A$4:$A$29,Teuerung!$D$4:$D$29)="",0,LOOKUP(YEAR(C1796),Teuerung!$A$4:$A$29,Teuerung!$D$4:$D$29)))</f>
        <v>0.29999999999999999</v>
      </c>
      <c r="AF1796" s="7">
        <f t="shared" ca="1" si="36"/>
        <v>423.21500000000003</v>
      </c>
      <c r="AG1796" s="2" t="s">
        <v>71</v>
      </c>
      <c r="AH1796" s="1"/>
      <c r="AI1796" s="1"/>
    </row>
    <row r="1797">
      <c r="A1797" s="2"/>
      <c r="B1797" s="2"/>
      <c r="C1797" s="3">
        <v>42795</v>
      </c>
      <c r="D1797" s="1"/>
      <c r="E1797" s="4" t="s">
        <v>51</v>
      </c>
      <c r="I1797" s="4" t="s">
        <v>51</v>
      </c>
      <c r="K1797" s="6">
        <v>0.29999999999999999</v>
      </c>
      <c r="L1797" s="6">
        <v>0.5</v>
      </c>
      <c r="M1797" s="6">
        <v>2.46</v>
      </c>
      <c r="N1797" s="7">
        <v>2366</v>
      </c>
      <c r="P1797" s="1">
        <v>1</v>
      </c>
      <c r="Q1797" s="2" t="s">
        <v>56</v>
      </c>
      <c r="R1797" s="4" t="s">
        <v>51</v>
      </c>
      <c r="T1797" s="7">
        <v>383</v>
      </c>
      <c r="U1797" s="8">
        <v>0.14999999999999999</v>
      </c>
      <c r="V1797" s="6">
        <v>0</v>
      </c>
      <c r="W1797" s="7">
        <f>IF(R1797="","",(T1797*(1-U1797)*(1+AE1797))+V1797)</f>
        <v>423.21500000000003</v>
      </c>
      <c r="Z1797" s="9" t="str">
        <f>IF(S1797="","",(X1797*(1-Y1797)*(1+AE1797)))</f>
        <v/>
      </c>
      <c r="AA1797" s="64">
        <f>IF(Eingabe!G1797="x",libCalc!A1797,IF(Eingabe!H1797="x",libCalc!B1797,IF(Eingabe!I1797="x",libCalc!C1797,"")))</f>
        <v>0.14999999999999999</v>
      </c>
      <c r="AB1797" s="5">
        <f>IF(AA1797="","",AA1797*M1797)</f>
        <v>0.36899999999999999</v>
      </c>
      <c r="AC1797" s="10">
        <f>IF(AA1797="","",N1797*1000/(AA1797*1000000))</f>
        <v>15.773333333333333</v>
      </c>
      <c r="AD1797" s="11">
        <f>IF(AB1797="","",MAX(Z1797,W1797)/AB1797)</f>
        <v>1146.9241192411926</v>
      </c>
      <c r="AE1797" s="8">
        <f ca="1">IF(N1797="","",IF(LOOKUP(YEAR(C1797),Teuerung!$A$4:$A$29,Teuerung!$D$4:$D$29)="",0,LOOKUP(YEAR(C1797),Teuerung!$A$4:$A$29,Teuerung!$D$4:$D$29)))</f>
        <v>0.29999999999999999</v>
      </c>
      <c r="AF1797" s="7">
        <f t="shared" ca="1" si="36"/>
        <v>423.21500000000003</v>
      </c>
      <c r="AG1797" s="2" t="s">
        <v>71</v>
      </c>
      <c r="AH1797" s="1"/>
      <c r="AI1797" s="1"/>
    </row>
    <row r="1798">
      <c r="A1798" s="2"/>
      <c r="B1798" s="2"/>
      <c r="C1798" s="3">
        <v>42795</v>
      </c>
      <c r="D1798" s="1"/>
      <c r="E1798" s="4" t="s">
        <v>51</v>
      </c>
      <c r="I1798" s="4" t="s">
        <v>51</v>
      </c>
      <c r="K1798" s="6">
        <v>0.29999999999999999</v>
      </c>
      <c r="L1798" s="6">
        <v>0.5</v>
      </c>
      <c r="M1798" s="6">
        <v>2.46</v>
      </c>
      <c r="N1798" s="7">
        <v>2717</v>
      </c>
      <c r="P1798" s="1">
        <v>1</v>
      </c>
      <c r="Q1798" s="2" t="s">
        <v>56</v>
      </c>
      <c r="R1798" s="4" t="s">
        <v>51</v>
      </c>
      <c r="T1798" s="7">
        <v>383</v>
      </c>
      <c r="U1798" s="8">
        <v>0.14999999999999999</v>
      </c>
      <c r="V1798" s="6">
        <v>0</v>
      </c>
      <c r="W1798" s="7">
        <f>IF(R1798="","",(T1798*(1-U1798)*(1+AE1798))+V1798)</f>
        <v>423.21500000000003</v>
      </c>
      <c r="Z1798" s="9" t="str">
        <f>IF(S1798="","",(X1798*(1-Y1798)*(1+AE1798)))</f>
        <v/>
      </c>
      <c r="AA1798" s="64">
        <f>IF(Eingabe!G1798="x",libCalc!A1798,IF(Eingabe!H1798="x",libCalc!B1798,IF(Eingabe!I1798="x",libCalc!C1798,"")))</f>
        <v>0.14999999999999999</v>
      </c>
      <c r="AB1798" s="5">
        <f>IF(AA1798="","",AA1798*M1798)</f>
        <v>0.36899999999999999</v>
      </c>
      <c r="AC1798" s="10">
        <f>IF(AA1798="","",N1798*1000/(AA1798*1000000))</f>
        <v>18.113333333333333</v>
      </c>
      <c r="AD1798" s="11">
        <f>IF(AB1798="","",MAX(Z1798,W1798)/AB1798)</f>
        <v>1146.9241192411926</v>
      </c>
      <c r="AE1798" s="8">
        <f ca="1">IF(N1798="","",IF(LOOKUP(YEAR(C1798),Teuerung!$A$4:$A$29,Teuerung!$D$4:$D$29)="",0,LOOKUP(YEAR(C1798),Teuerung!$A$4:$A$29,Teuerung!$D$4:$D$29)))</f>
        <v>0.29999999999999999</v>
      </c>
      <c r="AF1798" s="7">
        <f t="shared" ca="1" si="36"/>
        <v>423.21500000000003</v>
      </c>
      <c r="AG1798" s="2" t="s">
        <v>71</v>
      </c>
      <c r="AH1798" s="1"/>
      <c r="AI1798" s="1"/>
    </row>
    <row r="1799">
      <c r="A1799" s="2"/>
      <c r="B1799" s="2"/>
      <c r="C1799" s="3">
        <v>42795</v>
      </c>
      <c r="D1799" s="1"/>
      <c r="E1799" s="4" t="s">
        <v>51</v>
      </c>
      <c r="I1799" s="4" t="s">
        <v>51</v>
      </c>
      <c r="K1799" s="6">
        <v>0.29999999999999999</v>
      </c>
      <c r="L1799" s="6">
        <v>0.5</v>
      </c>
      <c r="M1799" s="6">
        <v>2.46</v>
      </c>
      <c r="N1799" s="7">
        <v>3265</v>
      </c>
      <c r="P1799" s="1">
        <v>1</v>
      </c>
      <c r="Q1799" s="2" t="s">
        <v>56</v>
      </c>
      <c r="R1799" s="4" t="s">
        <v>51</v>
      </c>
      <c r="T1799" s="7">
        <v>383</v>
      </c>
      <c r="U1799" s="8">
        <v>0.14999999999999999</v>
      </c>
      <c r="V1799" s="6">
        <v>0</v>
      </c>
      <c r="W1799" s="7">
        <f>IF(R1799="","",(T1799*(1-U1799)*(1+AE1799))+V1799)</f>
        <v>423.21500000000003</v>
      </c>
      <c r="Z1799" s="9" t="str">
        <f>IF(S1799="","",(X1799*(1-Y1799)*(1+AE1799)))</f>
        <v/>
      </c>
      <c r="AA1799" s="64">
        <f>IF(Eingabe!G1799="x",libCalc!A1799,IF(Eingabe!H1799="x",libCalc!B1799,IF(Eingabe!I1799="x",libCalc!C1799,"")))</f>
        <v>0.14999999999999999</v>
      </c>
      <c r="AB1799" s="5">
        <f>IF(AA1799="","",AA1799*M1799)</f>
        <v>0.36899999999999999</v>
      </c>
      <c r="AC1799" s="10">
        <f>IF(AA1799="","",N1799*1000/(AA1799*1000000))</f>
        <v>21.766666666666666</v>
      </c>
      <c r="AD1799" s="11">
        <f>IF(AB1799="","",MAX(Z1799,W1799)/AB1799)</f>
        <v>1146.9241192411926</v>
      </c>
      <c r="AE1799" s="8">
        <f ca="1">IF(N1799="","",IF(LOOKUP(YEAR(C1799),Teuerung!$A$4:$A$29,Teuerung!$D$4:$D$29)="",0,LOOKUP(YEAR(C1799),Teuerung!$A$4:$A$29,Teuerung!$D$4:$D$29)))</f>
        <v>0.29999999999999999</v>
      </c>
      <c r="AF1799" s="7">
        <f t="shared" ca="1" si="36"/>
        <v>423.21500000000003</v>
      </c>
      <c r="AG1799" s="2" t="s">
        <v>71</v>
      </c>
      <c r="AH1799" s="1"/>
      <c r="AI1799" s="1"/>
    </row>
    <row r="1800">
      <c r="A1800" s="2"/>
      <c r="B1800" s="2"/>
      <c r="C1800" s="3">
        <v>42795</v>
      </c>
      <c r="D1800" s="1"/>
      <c r="E1800" s="4" t="s">
        <v>51</v>
      </c>
      <c r="I1800" s="4" t="s">
        <v>51</v>
      </c>
      <c r="K1800" s="6">
        <v>0.29999999999999999</v>
      </c>
      <c r="L1800" s="6">
        <v>0.5</v>
      </c>
      <c r="M1800" s="6">
        <v>2.46</v>
      </c>
      <c r="N1800" s="7">
        <v>2985</v>
      </c>
      <c r="P1800" s="1">
        <v>1</v>
      </c>
      <c r="Q1800" s="2" t="s">
        <v>56</v>
      </c>
      <c r="R1800" s="4" t="s">
        <v>51</v>
      </c>
      <c r="T1800" s="7">
        <v>383</v>
      </c>
      <c r="U1800" s="8">
        <v>0.14999999999999999</v>
      </c>
      <c r="V1800" s="6">
        <v>0</v>
      </c>
      <c r="W1800" s="7">
        <f>IF(R1800="","",(T1800*(1-U1800)*(1+AE1800))+V1800)</f>
        <v>423.21500000000003</v>
      </c>
      <c r="Z1800" s="9" t="str">
        <f>IF(S1800="","",(X1800*(1-Y1800)*(1+AE1800)))</f>
        <v/>
      </c>
      <c r="AA1800" s="64">
        <f>IF(Eingabe!G1800="x",libCalc!A1800,IF(Eingabe!H1800="x",libCalc!B1800,IF(Eingabe!I1800="x",libCalc!C1800,"")))</f>
        <v>0.14999999999999999</v>
      </c>
      <c r="AB1800" s="5">
        <f>IF(AA1800="","",AA1800*M1800)</f>
        <v>0.36899999999999999</v>
      </c>
      <c r="AC1800" s="10">
        <f>IF(AA1800="","",N1800*1000/(AA1800*1000000))</f>
        <v>19.899999999999999</v>
      </c>
      <c r="AD1800" s="11">
        <f>IF(AB1800="","",MAX(Z1800,W1800)/AB1800)</f>
        <v>1146.9241192411926</v>
      </c>
      <c r="AE1800" s="8">
        <f ca="1">IF(N1800="","",IF(LOOKUP(YEAR(C1800),Teuerung!$A$4:$A$29,Teuerung!$D$4:$D$29)="",0,LOOKUP(YEAR(C1800),Teuerung!$A$4:$A$29,Teuerung!$D$4:$D$29)))</f>
        <v>0.29999999999999999</v>
      </c>
      <c r="AF1800" s="7">
        <f t="shared" ca="1" si="36"/>
        <v>423.21500000000003</v>
      </c>
      <c r="AG1800" s="2" t="s">
        <v>71</v>
      </c>
      <c r="AH1800" s="1"/>
      <c r="AI1800" s="1"/>
    </row>
    <row r="1801">
      <c r="A1801" s="2"/>
      <c r="B1801" s="2"/>
      <c r="C1801" s="3">
        <v>42795</v>
      </c>
      <c r="D1801" s="1"/>
      <c r="E1801" s="4" t="s">
        <v>51</v>
      </c>
      <c r="I1801" s="4" t="s">
        <v>51</v>
      </c>
      <c r="K1801" s="6">
        <v>0.29999999999999999</v>
      </c>
      <c r="L1801" s="6">
        <v>0.5</v>
      </c>
      <c r="M1801" s="6">
        <v>2.46</v>
      </c>
      <c r="N1801" s="7">
        <v>1874</v>
      </c>
      <c r="P1801" s="1">
        <v>1</v>
      </c>
      <c r="Q1801" s="2" t="s">
        <v>56</v>
      </c>
      <c r="R1801" s="4" t="s">
        <v>51</v>
      </c>
      <c r="T1801" s="7">
        <v>383</v>
      </c>
      <c r="U1801" s="8">
        <v>0.14999999999999999</v>
      </c>
      <c r="V1801" s="6">
        <v>0</v>
      </c>
      <c r="W1801" s="7">
        <f>IF(R1801="","",(T1801*(1-U1801)*(1+AE1801))+V1801)</f>
        <v>423.21500000000003</v>
      </c>
      <c r="Z1801" s="9" t="str">
        <f>IF(S1801="","",(X1801*(1-Y1801)*(1+AE1801)))</f>
        <v/>
      </c>
      <c r="AA1801" s="64">
        <f>IF(Eingabe!G1801="x",libCalc!A1801,IF(Eingabe!H1801="x",libCalc!B1801,IF(Eingabe!I1801="x",libCalc!C1801,"")))</f>
        <v>0.14999999999999999</v>
      </c>
      <c r="AB1801" s="5">
        <f>IF(AA1801="","",AA1801*M1801)</f>
        <v>0.36899999999999999</v>
      </c>
      <c r="AC1801" s="10">
        <f>IF(AA1801="","",N1801*1000/(AA1801*1000000))</f>
        <v>12.493333333333334</v>
      </c>
      <c r="AD1801" s="11">
        <f>IF(AB1801="","",MAX(Z1801,W1801)/AB1801)</f>
        <v>1146.9241192411926</v>
      </c>
      <c r="AE1801" s="8">
        <f ca="1">IF(N1801="","",IF(LOOKUP(YEAR(C1801),Teuerung!$A$4:$A$29,Teuerung!$D$4:$D$29)="",0,LOOKUP(YEAR(C1801),Teuerung!$A$4:$A$29,Teuerung!$D$4:$D$29)))</f>
        <v>0.29999999999999999</v>
      </c>
      <c r="AF1801" s="7">
        <f t="shared" ca="1" si="36"/>
        <v>423.21500000000003</v>
      </c>
      <c r="AG1801" s="2" t="s">
        <v>71</v>
      </c>
      <c r="AH1801" s="1"/>
      <c r="AI1801" s="1"/>
    </row>
    <row r="1802">
      <c r="A1802" s="2"/>
      <c r="B1802" s="2"/>
      <c r="C1802" s="3">
        <v>42795</v>
      </c>
      <c r="D1802" s="1"/>
      <c r="E1802" s="4" t="s">
        <v>51</v>
      </c>
      <c r="I1802" s="4" t="s">
        <v>51</v>
      </c>
      <c r="K1802" s="6">
        <v>0.29999999999999999</v>
      </c>
      <c r="L1802" s="6">
        <v>0.5</v>
      </c>
      <c r="M1802" s="6">
        <v>2.46</v>
      </c>
      <c r="N1802" s="7">
        <v>1547</v>
      </c>
      <c r="P1802" s="1">
        <v>1</v>
      </c>
      <c r="Q1802" s="2" t="s">
        <v>56</v>
      </c>
      <c r="R1802" s="4" t="s">
        <v>51</v>
      </c>
      <c r="T1802" s="7">
        <v>383</v>
      </c>
      <c r="U1802" s="8">
        <v>0.14999999999999999</v>
      </c>
      <c r="V1802" s="6">
        <v>0</v>
      </c>
      <c r="W1802" s="7">
        <f>IF(R1802="","",(T1802*(1-U1802)*(1+AE1802))+V1802)</f>
        <v>423.21500000000003</v>
      </c>
      <c r="Z1802" s="9" t="str">
        <f>IF(S1802="","",(X1802*(1-Y1802)*(1+AE1802)))</f>
        <v/>
      </c>
      <c r="AA1802" s="64">
        <f>IF(Eingabe!G1802="x",libCalc!A1802,IF(Eingabe!H1802="x",libCalc!B1802,IF(Eingabe!I1802="x",libCalc!C1802,"")))</f>
        <v>0.14999999999999999</v>
      </c>
      <c r="AB1802" s="5">
        <f>IF(AA1802="","",AA1802*M1802)</f>
        <v>0.36899999999999999</v>
      </c>
      <c r="AC1802" s="10">
        <f>IF(AA1802="","",N1802*1000/(AA1802*1000000))</f>
        <v>10.313333333333333</v>
      </c>
      <c r="AD1802" s="11">
        <f>IF(AB1802="","",MAX(Z1802,W1802)/AB1802)</f>
        <v>1146.9241192411926</v>
      </c>
      <c r="AE1802" s="8">
        <f ca="1">IF(N1802="","",IF(LOOKUP(YEAR(C1802),Teuerung!$A$4:$A$29,Teuerung!$D$4:$D$29)="",0,LOOKUP(YEAR(C1802),Teuerung!$A$4:$A$29,Teuerung!$D$4:$D$29)))</f>
        <v>0.29999999999999999</v>
      </c>
      <c r="AF1802" s="7">
        <f t="shared" ca="1" si="36"/>
        <v>423.21500000000003</v>
      </c>
      <c r="AG1802" s="2" t="s">
        <v>71</v>
      </c>
      <c r="AH1802" s="1"/>
      <c r="AI1802" s="1"/>
    </row>
    <row r="1803">
      <c r="A1803" s="2"/>
      <c r="B1803" s="2"/>
      <c r="C1803" s="3">
        <v>42795</v>
      </c>
      <c r="D1803" s="1"/>
      <c r="E1803" s="4" t="s">
        <v>51</v>
      </c>
      <c r="G1803" s="4" t="s">
        <v>51</v>
      </c>
      <c r="J1803" s="5">
        <v>0.20000000000000001</v>
      </c>
      <c r="M1803" s="6">
        <v>2.4100000000000001</v>
      </c>
      <c r="N1803" s="7">
        <v>680</v>
      </c>
      <c r="P1803" s="1">
        <v>1</v>
      </c>
      <c r="Q1803" s="2" t="s">
        <v>56</v>
      </c>
      <c r="R1803" s="4" t="s">
        <v>51</v>
      </c>
      <c r="T1803" s="7">
        <v>258</v>
      </c>
      <c r="U1803" s="8">
        <v>0.14999999999999999</v>
      </c>
      <c r="V1803" s="6">
        <v>0</v>
      </c>
      <c r="W1803" s="7">
        <f>IF(R1803="","",(T1803*(1-U1803)*(1+AE1803))+V1803)</f>
        <v>285.08999999999997</v>
      </c>
      <c r="Z1803" s="9" t="str">
        <f>IF(S1803="","",(X1803*(1-Y1803)*(1+AE1803)))</f>
        <v/>
      </c>
      <c r="AA1803" s="64">
        <f>IF(Eingabe!G1803="x",libCalc!A1803,IF(Eingabe!H1803="x",libCalc!B1803,IF(Eingabe!I1803="x",libCalc!C1803,"")))</f>
        <v>0.031415926535897934</v>
      </c>
      <c r="AB1803" s="5">
        <f>IF(AA1803="","",AA1803*M1803)</f>
        <v>0.075712382951514029</v>
      </c>
      <c r="AC1803" s="10">
        <f>IF(AA1803="","",N1803*1000/(AA1803*1000000))</f>
        <v>21.645072260497763</v>
      </c>
      <c r="AD1803" s="11">
        <f>IF(AB1803="","",MAX(Z1803,W1803)/AB1803)</f>
        <v>3765.4342511260106</v>
      </c>
      <c r="AE1803" s="8">
        <f ca="1">IF(N1803="","",IF(LOOKUP(YEAR(C1803),Teuerung!$A$4:$A$29,Teuerung!$D$4:$D$29)="",0,LOOKUP(YEAR(C1803),Teuerung!$A$4:$A$29,Teuerung!$D$4:$D$29)))</f>
        <v>0.29999999999999999</v>
      </c>
      <c r="AF1803" s="7">
        <f t="shared" ca="1" si="36"/>
        <v>285.08999999999997</v>
      </c>
      <c r="AG1803" s="2"/>
      <c r="AH1803" s="1"/>
      <c r="AI1803" s="1"/>
    </row>
    <row r="1804">
      <c r="A1804" s="2"/>
      <c r="B1804" s="2"/>
      <c r="C1804" s="3">
        <v>42795</v>
      </c>
      <c r="D1804" s="1"/>
      <c r="E1804" s="4" t="s">
        <v>51</v>
      </c>
      <c r="G1804" s="4" t="s">
        <v>51</v>
      </c>
      <c r="J1804" s="5">
        <v>0.20000000000000001</v>
      </c>
      <c r="M1804" s="6">
        <v>2.4100000000000001</v>
      </c>
      <c r="N1804" s="7">
        <v>615</v>
      </c>
      <c r="P1804" s="1">
        <v>1</v>
      </c>
      <c r="Q1804" s="2" t="s">
        <v>56</v>
      </c>
      <c r="R1804" s="4" t="s">
        <v>51</v>
      </c>
      <c r="T1804" s="7">
        <v>251</v>
      </c>
      <c r="U1804" s="8">
        <v>0.14999999999999999</v>
      </c>
      <c r="V1804" s="6">
        <v>0</v>
      </c>
      <c r="W1804" s="7">
        <f>IF(R1804="","",(T1804*(1-U1804)*(1+AE1804))+V1804)</f>
        <v>277.35500000000002</v>
      </c>
      <c r="Z1804" s="9" t="str">
        <f>IF(S1804="","",(X1804*(1-Y1804)*(1+AE1804)))</f>
        <v/>
      </c>
      <c r="AA1804" s="64">
        <f>IF(Eingabe!G1804="x",libCalc!A1804,IF(Eingabe!H1804="x",libCalc!B1804,IF(Eingabe!I1804="x",libCalc!C1804,"")))</f>
        <v>0.031415926535897934</v>
      </c>
      <c r="AB1804" s="5">
        <f>IF(AA1804="","",AA1804*M1804)</f>
        <v>0.075712382951514029</v>
      </c>
      <c r="AC1804" s="10">
        <f>IF(AA1804="","",N1804*1000/(AA1804*1000000))</f>
        <v>19.576058000303124</v>
      </c>
      <c r="AD1804" s="11">
        <f>IF(AB1804="","",MAX(Z1804,W1804)/AB1804)</f>
        <v>3663.2713063280189</v>
      </c>
      <c r="AE1804" s="8">
        <f ca="1">IF(N1804="","",IF(LOOKUP(YEAR(C1804),Teuerung!$A$4:$A$29,Teuerung!$D$4:$D$29)="",0,LOOKUP(YEAR(C1804),Teuerung!$A$4:$A$29,Teuerung!$D$4:$D$29)))</f>
        <v>0.29999999999999999</v>
      </c>
      <c r="AF1804" s="7">
        <f t="shared" ca="1" si="36"/>
        <v>277.35500000000002</v>
      </c>
      <c r="AG1804" s="2"/>
      <c r="AH1804" s="1"/>
      <c r="AI1804" s="1"/>
    </row>
    <row r="1805">
      <c r="A1805" s="2"/>
      <c r="B1805" s="2"/>
      <c r="C1805" s="3">
        <v>42795</v>
      </c>
      <c r="D1805" s="1"/>
      <c r="E1805" s="4" t="s">
        <v>51</v>
      </c>
      <c r="G1805" s="4" t="s">
        <v>51</v>
      </c>
      <c r="J1805" s="5">
        <v>0.20000000000000001</v>
      </c>
      <c r="M1805" s="6">
        <v>2.6400000000000001</v>
      </c>
      <c r="N1805" s="7">
        <v>480</v>
      </c>
      <c r="P1805" s="1">
        <v>1</v>
      </c>
      <c r="Q1805" s="2" t="s">
        <v>56</v>
      </c>
      <c r="R1805" s="4" t="s">
        <v>51</v>
      </c>
      <c r="T1805" s="7">
        <v>263</v>
      </c>
      <c r="U1805" s="8">
        <v>0.14999999999999999</v>
      </c>
      <c r="V1805" s="6">
        <v>0</v>
      </c>
      <c r="W1805" s="7">
        <f>IF(R1805="","",(T1805*(1-U1805)*(1+AE1805))+V1805)</f>
        <v>290.61500000000001</v>
      </c>
      <c r="Z1805" s="9" t="str">
        <f>IF(S1805="","",(X1805*(1-Y1805)*(1+AE1805)))</f>
        <v/>
      </c>
      <c r="AA1805" s="64">
        <f>IF(Eingabe!G1805="x",libCalc!A1805,IF(Eingabe!H1805="x",libCalc!B1805,IF(Eingabe!I1805="x",libCalc!C1805,"")))</f>
        <v>0.031415926535897934</v>
      </c>
      <c r="AB1805" s="5">
        <f>IF(AA1805="","",AA1805*M1805)</f>
        <v>0.082938046054770551</v>
      </c>
      <c r="AC1805" s="10">
        <f>IF(AA1805="","",N1805*1000/(AA1805*1000000))</f>
        <v>15.278874536821951</v>
      </c>
      <c r="AD1805" s="11">
        <f>IF(AB1805="","",MAX(Z1805,W1805)/AB1805)</f>
        <v>3504.0010444432696</v>
      </c>
      <c r="AE1805" s="8">
        <f ca="1">IF(N1805="","",IF(LOOKUP(YEAR(C1805),Teuerung!$A$4:$A$29,Teuerung!$D$4:$D$29)="",0,LOOKUP(YEAR(C1805),Teuerung!$A$4:$A$29,Teuerung!$D$4:$D$29)))</f>
        <v>0.29999999999999999</v>
      </c>
      <c r="AF1805" s="7">
        <f t="shared" ca="1" si="36"/>
        <v>290.61500000000001</v>
      </c>
      <c r="AG1805" s="2"/>
      <c r="AH1805" s="1"/>
      <c r="AI1805" s="1"/>
    </row>
    <row r="1806">
      <c r="A1806" s="2"/>
      <c r="B1806" s="2"/>
      <c r="C1806" s="3">
        <v>42795</v>
      </c>
      <c r="D1806" s="1"/>
      <c r="E1806" s="4" t="s">
        <v>51</v>
      </c>
      <c r="G1806" s="4" t="s">
        <v>51</v>
      </c>
      <c r="J1806" s="5">
        <v>0.20000000000000001</v>
      </c>
      <c r="M1806" s="6">
        <v>2.6400000000000001</v>
      </c>
      <c r="N1806" s="7">
        <v>480</v>
      </c>
      <c r="P1806" s="1">
        <v>1</v>
      </c>
      <c r="Q1806" s="2" t="s">
        <v>56</v>
      </c>
      <c r="R1806" s="4" t="s">
        <v>51</v>
      </c>
      <c r="T1806" s="7">
        <v>263</v>
      </c>
      <c r="U1806" s="8">
        <v>0.14999999999999999</v>
      </c>
      <c r="V1806" s="6">
        <v>0</v>
      </c>
      <c r="W1806" s="7">
        <f>IF(R1806="","",(T1806*(1-U1806)*(1+AE1806))+V1806)</f>
        <v>290.61500000000001</v>
      </c>
      <c r="Z1806" s="9" t="str">
        <f>IF(S1806="","",(X1806*(1-Y1806)*(1+AE1806)))</f>
        <v/>
      </c>
      <c r="AA1806" s="64">
        <f>IF(Eingabe!G1806="x",libCalc!A1806,IF(Eingabe!H1806="x",libCalc!B1806,IF(Eingabe!I1806="x",libCalc!C1806,"")))</f>
        <v>0.031415926535897934</v>
      </c>
      <c r="AB1806" s="5">
        <f>IF(AA1806="","",AA1806*M1806)</f>
        <v>0.082938046054770551</v>
      </c>
      <c r="AC1806" s="10">
        <f>IF(AA1806="","",N1806*1000/(AA1806*1000000))</f>
        <v>15.278874536821951</v>
      </c>
      <c r="AD1806" s="11">
        <f>IF(AB1806="","",MAX(Z1806,W1806)/AB1806)</f>
        <v>3504.0010444432696</v>
      </c>
      <c r="AE1806" s="8">
        <f ca="1">IF(N1806="","",IF(LOOKUP(YEAR(C1806),Teuerung!$A$4:$A$29,Teuerung!$D$4:$D$29)="",0,LOOKUP(YEAR(C1806),Teuerung!$A$4:$A$29,Teuerung!$D$4:$D$29)))</f>
        <v>0.29999999999999999</v>
      </c>
      <c r="AF1806" s="7">
        <f t="shared" ca="1" si="36"/>
        <v>290.61500000000001</v>
      </c>
      <c r="AG1806" s="2"/>
      <c r="AH1806" s="1"/>
      <c r="AI1806" s="1"/>
    </row>
    <row r="1807">
      <c r="A1807" s="2"/>
      <c r="B1807" s="2"/>
      <c r="C1807" s="3">
        <v>42795</v>
      </c>
      <c r="D1807" s="1"/>
      <c r="E1807" s="4" t="s">
        <v>51</v>
      </c>
      <c r="G1807" s="4" t="s">
        <v>51</v>
      </c>
      <c r="J1807" s="5">
        <v>0.20000000000000001</v>
      </c>
      <c r="M1807" s="6">
        <v>2.6400000000000001</v>
      </c>
      <c r="N1807" s="7">
        <v>240</v>
      </c>
      <c r="P1807" s="1">
        <v>1</v>
      </c>
      <c r="Q1807" s="2" t="s">
        <v>56</v>
      </c>
      <c r="R1807" s="4" t="s">
        <v>51</v>
      </c>
      <c r="T1807" s="7">
        <v>263</v>
      </c>
      <c r="U1807" s="8">
        <v>0.14999999999999999</v>
      </c>
      <c r="V1807" s="6">
        <v>0</v>
      </c>
      <c r="W1807" s="7">
        <f>IF(R1807="","",(T1807*(1-U1807)*(1+AE1807))+V1807)</f>
        <v>290.61500000000001</v>
      </c>
      <c r="Z1807" s="9" t="str">
        <f>IF(S1807="","",(X1807*(1-Y1807)*(1+AE1807)))</f>
        <v/>
      </c>
      <c r="AA1807" s="64">
        <f>IF(Eingabe!G1807="x",libCalc!A1807,IF(Eingabe!H1807="x",libCalc!B1807,IF(Eingabe!I1807="x",libCalc!C1807,"")))</f>
        <v>0.031415926535897934</v>
      </c>
      <c r="AB1807" s="5">
        <f>IF(AA1807="","",AA1807*M1807)</f>
        <v>0.082938046054770551</v>
      </c>
      <c r="AC1807" s="10">
        <f>IF(AA1807="","",N1807*1000/(AA1807*1000000))</f>
        <v>7.6394372684109753</v>
      </c>
      <c r="AD1807" s="11">
        <f>IF(AB1807="","",MAX(Z1807,W1807)/AB1807)</f>
        <v>3504.0010444432696</v>
      </c>
      <c r="AE1807" s="8">
        <f ca="1">IF(N1807="","",IF(LOOKUP(YEAR(C1807),Teuerung!$A$4:$A$29,Teuerung!$D$4:$D$29)="",0,LOOKUP(YEAR(C1807),Teuerung!$A$4:$A$29,Teuerung!$D$4:$D$29)))</f>
        <v>0.29999999999999999</v>
      </c>
      <c r="AF1807" s="7">
        <f t="shared" ca="1" si="36"/>
        <v>290.61500000000001</v>
      </c>
      <c r="AG1807" s="2"/>
      <c r="AH1807" s="1"/>
      <c r="AI1807" s="1"/>
    </row>
    <row r="1808">
      <c r="A1808" s="2"/>
      <c r="B1808" s="2"/>
      <c r="C1808" s="3">
        <v>42795</v>
      </c>
      <c r="D1808" s="1"/>
      <c r="E1808" s="4" t="s">
        <v>51</v>
      </c>
      <c r="G1808" s="4" t="s">
        <v>51</v>
      </c>
      <c r="J1808" s="5">
        <v>0.20000000000000001</v>
      </c>
      <c r="M1808" s="6">
        <v>2.6400000000000001</v>
      </c>
      <c r="N1808" s="7">
        <v>340</v>
      </c>
      <c r="P1808" s="1">
        <v>1</v>
      </c>
      <c r="Q1808" s="2" t="s">
        <v>56</v>
      </c>
      <c r="R1808" s="4" t="s">
        <v>51</v>
      </c>
      <c r="T1808" s="7">
        <v>270</v>
      </c>
      <c r="U1808" s="8">
        <v>0.14999999999999999</v>
      </c>
      <c r="V1808" s="6">
        <v>0</v>
      </c>
      <c r="W1808" s="7">
        <f>IF(R1808="","",(T1808*(1-U1808)*(1+AE1808))+V1808)</f>
        <v>298.35000000000002</v>
      </c>
      <c r="Z1808" s="9" t="str">
        <f>IF(S1808="","",(X1808*(1-Y1808)*(1+AE1808)))</f>
        <v/>
      </c>
      <c r="AA1808" s="64">
        <f>IF(Eingabe!G1808="x",libCalc!A1808,IF(Eingabe!H1808="x",libCalc!B1808,IF(Eingabe!I1808="x",libCalc!C1808,"")))</f>
        <v>0.031415926535897934</v>
      </c>
      <c r="AB1808" s="5">
        <f>IF(AA1808="","",AA1808*M1808)</f>
        <v>0.082938046054770551</v>
      </c>
      <c r="AC1808" s="10">
        <f>IF(AA1808="","",N1808*1000/(AA1808*1000000))</f>
        <v>10.822536130248881</v>
      </c>
      <c r="AD1808" s="11">
        <f>IF(AB1808="","",MAX(Z1808,W1808)/AB1808)</f>
        <v>3597.2634296565889</v>
      </c>
      <c r="AE1808" s="8">
        <f ca="1">IF(N1808="","",IF(LOOKUP(YEAR(C1808),Teuerung!$A$4:$A$29,Teuerung!$D$4:$D$29)="",0,LOOKUP(YEAR(C1808),Teuerung!$A$4:$A$29,Teuerung!$D$4:$D$29)))</f>
        <v>0.29999999999999999</v>
      </c>
      <c r="AF1808" s="7">
        <f t="shared" ca="1" si="36"/>
        <v>298.35000000000002</v>
      </c>
      <c r="AG1808" s="2"/>
      <c r="AH1808" s="1"/>
      <c r="AI1808" s="1"/>
    </row>
    <row r="1809">
      <c r="A1809" s="2"/>
      <c r="B1809" s="2"/>
      <c r="C1809" s="3">
        <v>42795</v>
      </c>
      <c r="D1809" s="1"/>
      <c r="E1809" s="4" t="s">
        <v>51</v>
      </c>
      <c r="H1809" s="4" t="s">
        <v>51</v>
      </c>
      <c r="K1809" s="6">
        <v>0.20000000000000001</v>
      </c>
      <c r="L1809" s="6">
        <v>0.25</v>
      </c>
      <c r="M1809" s="6">
        <v>2.6400000000000001</v>
      </c>
      <c r="N1809" s="7">
        <v>390</v>
      </c>
      <c r="P1809" s="1">
        <v>1</v>
      </c>
      <c r="Q1809" s="2" t="s">
        <v>56</v>
      </c>
      <c r="R1809" s="4" t="s">
        <v>51</v>
      </c>
      <c r="T1809" s="7">
        <v>259</v>
      </c>
      <c r="U1809" s="8">
        <v>0.14999999999999999</v>
      </c>
      <c r="V1809" s="6">
        <v>0</v>
      </c>
      <c r="W1809" s="7">
        <f>IF(R1809="","",(T1809*(1-U1809)*(1+AE1809))+V1809)</f>
        <v>286.19499999999999</v>
      </c>
      <c r="Z1809" s="9" t="str">
        <f>IF(S1809="","",(X1809*(1-Y1809)*(1+AE1809)))</f>
        <v/>
      </c>
      <c r="AA1809" s="64">
        <f>IF(Eingabe!G1809="x",libCalc!A1809,IF(Eingabe!H1809="x",libCalc!B1809,IF(Eingabe!I1809="x",libCalc!C1809,"")))</f>
        <v>0.050000000000000003</v>
      </c>
      <c r="AB1809" s="5">
        <f>IF(AA1809="","",AA1809*M1809)</f>
        <v>0.13200000000000001</v>
      </c>
      <c r="AC1809" s="10">
        <f>IF(AA1809="","",N1809*1000/(AA1809*1000000))</f>
        <v>7.7999999999999998</v>
      </c>
      <c r="AD1809" s="11">
        <f>IF(AB1809="","",MAX(Z1809,W1809)/AB1809)</f>
        <v>2168.143939393939</v>
      </c>
      <c r="AE1809" s="8">
        <f ca="1">IF(N1809="","",IF(LOOKUP(YEAR(C1809),Teuerung!$A$4:$A$29,Teuerung!$D$4:$D$29)="",0,LOOKUP(YEAR(C1809),Teuerung!$A$4:$A$29,Teuerung!$D$4:$D$29)))</f>
        <v>0.29999999999999999</v>
      </c>
      <c r="AF1809" s="7">
        <f t="shared" ca="1" si="36"/>
        <v>286.19499999999999</v>
      </c>
      <c r="AG1809" s="2"/>
      <c r="AH1809" s="1"/>
      <c r="AI1809" s="1"/>
    </row>
    <row r="1810">
      <c r="A1810" s="2"/>
      <c r="B1810" s="2"/>
      <c r="C1810" s="3">
        <v>42795</v>
      </c>
      <c r="D1810" s="1"/>
      <c r="E1810" s="4" t="s">
        <v>51</v>
      </c>
      <c r="H1810" s="4" t="s">
        <v>51</v>
      </c>
      <c r="K1810" s="6">
        <v>0.20000000000000001</v>
      </c>
      <c r="L1810" s="6">
        <v>0.25</v>
      </c>
      <c r="M1810" s="6">
        <v>2.6400000000000001</v>
      </c>
      <c r="N1810" s="7">
        <v>375</v>
      </c>
      <c r="P1810" s="1">
        <v>1</v>
      </c>
      <c r="Q1810" s="2" t="s">
        <v>56</v>
      </c>
      <c r="R1810" s="4" t="s">
        <v>51</v>
      </c>
      <c r="T1810" s="7">
        <v>259</v>
      </c>
      <c r="U1810" s="8">
        <v>0.14999999999999999</v>
      </c>
      <c r="V1810" s="6">
        <v>0</v>
      </c>
      <c r="W1810" s="7">
        <f>IF(R1810="","",(T1810*(1-U1810)*(1+AE1810))+V1810)</f>
        <v>286.19499999999999</v>
      </c>
      <c r="Z1810" s="9" t="str">
        <f>IF(S1810="","",(X1810*(1-Y1810)*(1+AE1810)))</f>
        <v/>
      </c>
      <c r="AA1810" s="64">
        <f>IF(Eingabe!G1810="x",libCalc!A1810,IF(Eingabe!H1810="x",libCalc!B1810,IF(Eingabe!I1810="x",libCalc!C1810,"")))</f>
        <v>0.050000000000000003</v>
      </c>
      <c r="AB1810" s="5">
        <f>IF(AA1810="","",AA1810*M1810)</f>
        <v>0.13200000000000001</v>
      </c>
      <c r="AC1810" s="10">
        <f>IF(AA1810="","",N1810*1000/(AA1810*1000000))</f>
        <v>7.5</v>
      </c>
      <c r="AD1810" s="11">
        <f>IF(AB1810="","",MAX(Z1810,W1810)/AB1810)</f>
        <v>2168.143939393939</v>
      </c>
      <c r="AE1810" s="8">
        <f ca="1">IF(N1810="","",IF(LOOKUP(YEAR(C1810),Teuerung!$A$4:$A$29,Teuerung!$D$4:$D$29)="",0,LOOKUP(YEAR(C1810),Teuerung!$A$4:$A$29,Teuerung!$D$4:$D$29)))</f>
        <v>0.29999999999999999</v>
      </c>
      <c r="AF1810" s="7">
        <f t="shared" ca="1" si="36"/>
        <v>286.19499999999999</v>
      </c>
      <c r="AG1810" s="2"/>
      <c r="AH1810" s="1"/>
      <c r="AI1810" s="1"/>
    </row>
    <row r="1811">
      <c r="A1811" s="2"/>
      <c r="B1811" s="2"/>
      <c r="C1811" s="3">
        <v>42795</v>
      </c>
      <c r="D1811" s="1"/>
      <c r="E1811" s="4" t="s">
        <v>51</v>
      </c>
      <c r="H1811" s="4" t="s">
        <v>51</v>
      </c>
      <c r="K1811" s="6">
        <v>0.20000000000000001</v>
      </c>
      <c r="L1811" s="6">
        <v>0.25</v>
      </c>
      <c r="M1811" s="6">
        <v>2.6400000000000001</v>
      </c>
      <c r="N1811" s="7">
        <v>395</v>
      </c>
      <c r="P1811" s="1">
        <v>1</v>
      </c>
      <c r="Q1811" s="2" t="s">
        <v>56</v>
      </c>
      <c r="R1811" s="4" t="s">
        <v>51</v>
      </c>
      <c r="T1811" s="7">
        <v>259</v>
      </c>
      <c r="U1811" s="8">
        <v>0.14999999999999999</v>
      </c>
      <c r="V1811" s="6">
        <v>0</v>
      </c>
      <c r="W1811" s="7">
        <f>IF(R1811="","",(T1811*(1-U1811)*(1+AE1811))+V1811)</f>
        <v>286.19499999999999</v>
      </c>
      <c r="Z1811" s="9" t="str">
        <f>IF(S1811="","",(X1811*(1-Y1811)*(1+AE1811)))</f>
        <v/>
      </c>
      <c r="AA1811" s="64">
        <f>IF(Eingabe!G1811="x",libCalc!A1811,IF(Eingabe!H1811="x",libCalc!B1811,IF(Eingabe!I1811="x",libCalc!C1811,"")))</f>
        <v>0.050000000000000003</v>
      </c>
      <c r="AB1811" s="5">
        <f>IF(AA1811="","",AA1811*M1811)</f>
        <v>0.13200000000000001</v>
      </c>
      <c r="AC1811" s="10">
        <f>IF(AA1811="","",N1811*1000/(AA1811*1000000))</f>
        <v>7.9000000000000004</v>
      </c>
      <c r="AD1811" s="11">
        <f>IF(AB1811="","",MAX(Z1811,W1811)/AB1811)</f>
        <v>2168.143939393939</v>
      </c>
      <c r="AE1811" s="8">
        <f ca="1">IF(N1811="","",IF(LOOKUP(YEAR(C1811),Teuerung!$A$4:$A$29,Teuerung!$D$4:$D$29)="",0,LOOKUP(YEAR(C1811),Teuerung!$A$4:$A$29,Teuerung!$D$4:$D$29)))</f>
        <v>0.29999999999999999</v>
      </c>
      <c r="AF1811" s="7">
        <f t="shared" ref="AF1811:AF1874" ca="1" si="39">IF(P1811="","",P1811*MAX(W1811,Z1811))</f>
        <v>286.19499999999999</v>
      </c>
      <c r="AG1811" s="2"/>
      <c r="AH1811" s="1"/>
      <c r="AI1811" s="1"/>
    </row>
    <row r="1812">
      <c r="A1812" s="2"/>
      <c r="B1812" s="2"/>
      <c r="C1812" s="3">
        <v>42795</v>
      </c>
      <c r="D1812" s="1"/>
      <c r="E1812" s="4" t="s">
        <v>51</v>
      </c>
      <c r="H1812" s="4" t="s">
        <v>51</v>
      </c>
      <c r="K1812" s="6">
        <v>0.20000000000000001</v>
      </c>
      <c r="L1812" s="6">
        <v>0.25</v>
      </c>
      <c r="M1812" s="6">
        <v>2.6400000000000001</v>
      </c>
      <c r="N1812" s="7">
        <v>380</v>
      </c>
      <c r="P1812" s="1">
        <v>1</v>
      </c>
      <c r="Q1812" s="2" t="s">
        <v>56</v>
      </c>
      <c r="R1812" s="4" t="s">
        <v>51</v>
      </c>
      <c r="T1812" s="7">
        <v>259</v>
      </c>
      <c r="U1812" s="8">
        <v>0.14999999999999999</v>
      </c>
      <c r="V1812" s="6">
        <v>0</v>
      </c>
      <c r="W1812" s="7">
        <f>IF(R1812="","",(T1812*(1-U1812)*(1+AE1812))+V1812)</f>
        <v>286.19499999999999</v>
      </c>
      <c r="Z1812" s="9" t="str">
        <f>IF(S1812="","",(X1812*(1-Y1812)*(1+AE1812)))</f>
        <v/>
      </c>
      <c r="AA1812" s="64">
        <f>IF(Eingabe!G1812="x",libCalc!A1812,IF(Eingabe!H1812="x",libCalc!B1812,IF(Eingabe!I1812="x",libCalc!C1812,"")))</f>
        <v>0.050000000000000003</v>
      </c>
      <c r="AB1812" s="5">
        <f>IF(AA1812="","",AA1812*M1812)</f>
        <v>0.13200000000000001</v>
      </c>
      <c r="AC1812" s="10">
        <f>IF(AA1812="","",N1812*1000/(AA1812*1000000))</f>
        <v>7.5999999999999996</v>
      </c>
      <c r="AD1812" s="11">
        <f>IF(AB1812="","",MAX(Z1812,W1812)/AB1812)</f>
        <v>2168.143939393939</v>
      </c>
      <c r="AE1812" s="8">
        <f ca="1">IF(N1812="","",IF(LOOKUP(YEAR(C1812),Teuerung!$A$4:$A$29,Teuerung!$D$4:$D$29)="",0,LOOKUP(YEAR(C1812),Teuerung!$A$4:$A$29,Teuerung!$D$4:$D$29)))</f>
        <v>0.29999999999999999</v>
      </c>
      <c r="AF1812" s="7">
        <f t="shared" ca="1" si="39"/>
        <v>286.19499999999999</v>
      </c>
      <c r="AG1812" s="2"/>
      <c r="AH1812" s="1"/>
      <c r="AI1812" s="1"/>
    </row>
    <row r="1813">
      <c r="A1813" s="2"/>
      <c r="B1813" s="2"/>
      <c r="C1813" s="3">
        <v>42795</v>
      </c>
      <c r="D1813" s="1"/>
      <c r="E1813" s="4" t="s">
        <v>51</v>
      </c>
      <c r="H1813" s="4" t="s">
        <v>51</v>
      </c>
      <c r="K1813" s="6">
        <v>0.20000000000000001</v>
      </c>
      <c r="L1813" s="6">
        <v>0.25</v>
      </c>
      <c r="M1813" s="6">
        <v>2.54</v>
      </c>
      <c r="N1813" s="7">
        <v>290</v>
      </c>
      <c r="P1813" s="1">
        <v>1</v>
      </c>
      <c r="Q1813" s="2" t="s">
        <v>56</v>
      </c>
      <c r="R1813" s="4" t="s">
        <v>51</v>
      </c>
      <c r="T1813" s="7">
        <v>284</v>
      </c>
      <c r="U1813" s="8">
        <v>0.14999999999999999</v>
      </c>
      <c r="V1813" s="6">
        <v>0</v>
      </c>
      <c r="W1813" s="7">
        <f>IF(R1813="","",(T1813*(1-U1813)*(1+AE1813))+V1813)</f>
        <v>313.81999999999999</v>
      </c>
      <c r="Z1813" s="9" t="str">
        <f>IF(S1813="","",(X1813*(1-Y1813)*(1+AE1813)))</f>
        <v/>
      </c>
      <c r="AA1813" s="64">
        <f>IF(Eingabe!G1813="x",libCalc!A1813,IF(Eingabe!H1813="x",libCalc!B1813,IF(Eingabe!I1813="x",libCalc!C1813,"")))</f>
        <v>0.050000000000000003</v>
      </c>
      <c r="AB1813" s="5">
        <f>IF(AA1813="","",AA1813*M1813)</f>
        <v>0.127</v>
      </c>
      <c r="AC1813" s="10">
        <f>IF(AA1813="","",N1813*1000/(AA1813*1000000))</f>
        <v>5.7999999999999998</v>
      </c>
      <c r="AD1813" s="11">
        <f>IF(AB1813="","",MAX(Z1813,W1813)/AB1813)</f>
        <v>2471.0236220472439</v>
      </c>
      <c r="AE1813" s="8">
        <f ca="1">IF(N1813="","",IF(LOOKUP(YEAR(C1813),Teuerung!$A$4:$A$29,Teuerung!$D$4:$D$29)="",0,LOOKUP(YEAR(C1813),Teuerung!$A$4:$A$29,Teuerung!$D$4:$D$29)))</f>
        <v>0.29999999999999999</v>
      </c>
      <c r="AF1813" s="7">
        <f t="shared" ca="1" si="39"/>
        <v>313.81999999999999</v>
      </c>
      <c r="AG1813" s="2"/>
      <c r="AH1813" s="1"/>
      <c r="AI1813" s="1"/>
    </row>
    <row r="1814">
      <c r="A1814" s="2"/>
      <c r="B1814" s="2"/>
      <c r="C1814" s="3">
        <v>42795</v>
      </c>
      <c r="D1814" s="1"/>
      <c r="E1814" s="4" t="s">
        <v>51</v>
      </c>
      <c r="H1814" s="4" t="s">
        <v>51</v>
      </c>
      <c r="K1814" s="6">
        <v>0.20000000000000001</v>
      </c>
      <c r="L1814" s="6">
        <v>0.25</v>
      </c>
      <c r="M1814" s="6">
        <v>2.54</v>
      </c>
      <c r="N1814" s="7">
        <v>275</v>
      </c>
      <c r="P1814" s="1">
        <v>1</v>
      </c>
      <c r="Q1814" s="2" t="s">
        <v>56</v>
      </c>
      <c r="R1814" s="4" t="s">
        <v>51</v>
      </c>
      <c r="T1814" s="7">
        <v>284</v>
      </c>
      <c r="U1814" s="8">
        <v>0.14999999999999999</v>
      </c>
      <c r="V1814" s="6">
        <v>0</v>
      </c>
      <c r="W1814" s="7">
        <f>IF(R1814="","",(T1814*(1-U1814)*(1+AE1814))+V1814)</f>
        <v>313.81999999999999</v>
      </c>
      <c r="Z1814" s="9" t="str">
        <f>IF(S1814="","",(X1814*(1-Y1814)*(1+AE1814)))</f>
        <v/>
      </c>
      <c r="AA1814" s="64">
        <f>IF(Eingabe!G1814="x",libCalc!A1814,IF(Eingabe!H1814="x",libCalc!B1814,IF(Eingabe!I1814="x",libCalc!C1814,"")))</f>
        <v>0.050000000000000003</v>
      </c>
      <c r="AB1814" s="5">
        <f>IF(AA1814="","",AA1814*M1814)</f>
        <v>0.127</v>
      </c>
      <c r="AC1814" s="10">
        <f>IF(AA1814="","",N1814*1000/(AA1814*1000000))</f>
        <v>5.5</v>
      </c>
      <c r="AD1814" s="11">
        <f>IF(AB1814="","",MAX(Z1814,W1814)/AB1814)</f>
        <v>2471.0236220472439</v>
      </c>
      <c r="AE1814" s="8">
        <f ca="1">IF(N1814="","",IF(LOOKUP(YEAR(C1814),Teuerung!$A$4:$A$29,Teuerung!$D$4:$D$29)="",0,LOOKUP(YEAR(C1814),Teuerung!$A$4:$A$29,Teuerung!$D$4:$D$29)))</f>
        <v>0.29999999999999999</v>
      </c>
      <c r="AF1814" s="7">
        <f t="shared" ca="1" si="39"/>
        <v>313.81999999999999</v>
      </c>
      <c r="AG1814" s="2"/>
      <c r="AH1814" s="1"/>
      <c r="AI1814" s="1"/>
    </row>
    <row r="1815">
      <c r="A1815" s="2"/>
      <c r="B1815" s="2"/>
      <c r="C1815" s="3">
        <v>42795</v>
      </c>
      <c r="D1815" s="1"/>
      <c r="E1815" s="4" t="s">
        <v>51</v>
      </c>
      <c r="H1815" s="4" t="s">
        <v>51</v>
      </c>
      <c r="K1815" s="6">
        <v>0.20000000000000001</v>
      </c>
      <c r="L1815" s="6">
        <v>0.25</v>
      </c>
      <c r="M1815" s="6">
        <v>2.54</v>
      </c>
      <c r="N1815" s="7">
        <v>280</v>
      </c>
      <c r="P1815" s="1">
        <v>1</v>
      </c>
      <c r="Q1815" s="2" t="s">
        <v>56</v>
      </c>
      <c r="R1815" s="4" t="s">
        <v>51</v>
      </c>
      <c r="T1815" s="7">
        <v>284</v>
      </c>
      <c r="U1815" s="8">
        <v>0.14999999999999999</v>
      </c>
      <c r="V1815" s="6">
        <v>0</v>
      </c>
      <c r="W1815" s="7">
        <f>IF(R1815="","",(T1815*(1-U1815)*(1+AE1815))+V1815)</f>
        <v>313.81999999999999</v>
      </c>
      <c r="Z1815" s="9" t="str">
        <f>IF(S1815="","",(X1815*(1-Y1815)*(1+AE1815)))</f>
        <v/>
      </c>
      <c r="AA1815" s="64">
        <f>IF(Eingabe!G1815="x",libCalc!A1815,IF(Eingabe!H1815="x",libCalc!B1815,IF(Eingabe!I1815="x",libCalc!C1815,"")))</f>
        <v>0.050000000000000003</v>
      </c>
      <c r="AB1815" s="5">
        <f>IF(AA1815="","",AA1815*M1815)</f>
        <v>0.127</v>
      </c>
      <c r="AC1815" s="10">
        <f>IF(AA1815="","",N1815*1000/(AA1815*1000000))</f>
        <v>5.5999999999999996</v>
      </c>
      <c r="AD1815" s="11">
        <f>IF(AB1815="","",MAX(Z1815,W1815)/AB1815)</f>
        <v>2471.0236220472439</v>
      </c>
      <c r="AE1815" s="8">
        <f ca="1">IF(N1815="","",IF(LOOKUP(YEAR(C1815),Teuerung!$A$4:$A$29,Teuerung!$D$4:$D$29)="",0,LOOKUP(YEAR(C1815),Teuerung!$A$4:$A$29,Teuerung!$D$4:$D$29)))</f>
        <v>0.29999999999999999</v>
      </c>
      <c r="AF1815" s="7">
        <f t="shared" ca="1" si="39"/>
        <v>313.81999999999999</v>
      </c>
      <c r="AG1815" s="2"/>
      <c r="AH1815" s="1"/>
      <c r="AI1815" s="1"/>
    </row>
    <row r="1816">
      <c r="A1816" s="2"/>
      <c r="B1816" s="2"/>
      <c r="C1816" s="3">
        <v>42795</v>
      </c>
      <c r="D1816" s="1"/>
      <c r="E1816" s="4" t="s">
        <v>51</v>
      </c>
      <c r="H1816" s="4" t="s">
        <v>51</v>
      </c>
      <c r="K1816" s="6">
        <v>0.20000000000000001</v>
      </c>
      <c r="L1816" s="6">
        <v>0.25</v>
      </c>
      <c r="M1816" s="6">
        <v>2.54</v>
      </c>
      <c r="N1816" s="7">
        <v>275</v>
      </c>
      <c r="P1816" s="1">
        <v>1</v>
      </c>
      <c r="Q1816" s="2" t="s">
        <v>56</v>
      </c>
      <c r="R1816" s="4" t="s">
        <v>51</v>
      </c>
      <c r="T1816" s="7">
        <v>284</v>
      </c>
      <c r="U1816" s="8">
        <v>0.14999999999999999</v>
      </c>
      <c r="V1816" s="6">
        <v>0</v>
      </c>
      <c r="W1816" s="7">
        <f>IF(R1816="","",(T1816*(1-U1816)*(1+AE1816))+V1816)</f>
        <v>313.81999999999999</v>
      </c>
      <c r="Z1816" s="9" t="str">
        <f>IF(S1816="","",(X1816*(1-Y1816)*(1+AE1816)))</f>
        <v/>
      </c>
      <c r="AA1816" s="64">
        <f>IF(Eingabe!G1816="x",libCalc!A1816,IF(Eingabe!H1816="x",libCalc!B1816,IF(Eingabe!I1816="x",libCalc!C1816,"")))</f>
        <v>0.050000000000000003</v>
      </c>
      <c r="AB1816" s="5">
        <f>IF(AA1816="","",AA1816*M1816)</f>
        <v>0.127</v>
      </c>
      <c r="AC1816" s="10">
        <f>IF(AA1816="","",N1816*1000/(AA1816*1000000))</f>
        <v>5.5</v>
      </c>
      <c r="AD1816" s="11">
        <f>IF(AB1816="","",MAX(Z1816,W1816)/AB1816)</f>
        <v>2471.0236220472439</v>
      </c>
      <c r="AE1816" s="8">
        <f ca="1">IF(N1816="","",IF(LOOKUP(YEAR(C1816),Teuerung!$A$4:$A$29,Teuerung!$D$4:$D$29)="",0,LOOKUP(YEAR(C1816),Teuerung!$A$4:$A$29,Teuerung!$D$4:$D$29)))</f>
        <v>0.29999999999999999</v>
      </c>
      <c r="AF1816" s="7">
        <f t="shared" ca="1" si="39"/>
        <v>313.81999999999999</v>
      </c>
      <c r="AG1816" s="2"/>
      <c r="AH1816" s="1"/>
      <c r="AI1816" s="1"/>
    </row>
    <row r="1817">
      <c r="A1817" s="2"/>
      <c r="B1817" s="2"/>
      <c r="C1817" s="3">
        <v>42795</v>
      </c>
      <c r="D1817" s="1"/>
      <c r="E1817" s="4" t="s">
        <v>51</v>
      </c>
      <c r="H1817" s="4" t="s">
        <v>51</v>
      </c>
      <c r="K1817" s="6">
        <v>0.20000000000000001</v>
      </c>
      <c r="L1817" s="6">
        <v>0.25</v>
      </c>
      <c r="M1817" s="6">
        <v>2.54</v>
      </c>
      <c r="N1817" s="7">
        <v>200</v>
      </c>
      <c r="P1817" s="1">
        <v>1</v>
      </c>
      <c r="Q1817" s="2" t="s">
        <v>56</v>
      </c>
      <c r="R1817" s="4" t="s">
        <v>51</v>
      </c>
      <c r="T1817" s="7">
        <v>284</v>
      </c>
      <c r="U1817" s="8">
        <v>0.14999999999999999</v>
      </c>
      <c r="V1817" s="6">
        <v>0</v>
      </c>
      <c r="W1817" s="7">
        <f>IF(R1817="","",(T1817*(1-U1817)*(1+AE1817))+V1817)</f>
        <v>313.81999999999999</v>
      </c>
      <c r="Z1817" s="9" t="str">
        <f>IF(S1817="","",(X1817*(1-Y1817)*(1+AE1817)))</f>
        <v/>
      </c>
      <c r="AA1817" s="64">
        <f>IF(Eingabe!G1817="x",libCalc!A1817,IF(Eingabe!H1817="x",libCalc!B1817,IF(Eingabe!I1817="x",libCalc!C1817,"")))</f>
        <v>0.050000000000000003</v>
      </c>
      <c r="AB1817" s="5">
        <f>IF(AA1817="","",AA1817*M1817)</f>
        <v>0.127</v>
      </c>
      <c r="AC1817" s="10">
        <f>IF(AA1817="","",N1817*1000/(AA1817*1000000))</f>
        <v>4</v>
      </c>
      <c r="AD1817" s="11">
        <f>IF(AB1817="","",MAX(Z1817,W1817)/AB1817)</f>
        <v>2471.0236220472439</v>
      </c>
      <c r="AE1817" s="8">
        <f ca="1">IF(N1817="","",IF(LOOKUP(YEAR(C1817),Teuerung!$A$4:$A$29,Teuerung!$D$4:$D$29)="",0,LOOKUP(YEAR(C1817),Teuerung!$A$4:$A$29,Teuerung!$D$4:$D$29)))</f>
        <v>0.29999999999999999</v>
      </c>
      <c r="AF1817" s="7">
        <f t="shared" ca="1" si="39"/>
        <v>313.81999999999999</v>
      </c>
      <c r="AG1817" s="2"/>
      <c r="AH1817" s="1"/>
      <c r="AI1817" s="1"/>
    </row>
    <row r="1818">
      <c r="A1818" s="2"/>
      <c r="B1818" s="2"/>
      <c r="C1818" s="3">
        <v>42795</v>
      </c>
      <c r="D1818" s="1"/>
      <c r="E1818" s="4" t="s">
        <v>51</v>
      </c>
      <c r="H1818" s="4" t="s">
        <v>51</v>
      </c>
      <c r="K1818" s="6">
        <v>0.20000000000000001</v>
      </c>
      <c r="L1818" s="6">
        <v>0.25</v>
      </c>
      <c r="M1818" s="6">
        <v>2.54</v>
      </c>
      <c r="N1818" s="7">
        <v>190</v>
      </c>
      <c r="P1818" s="1">
        <v>1</v>
      </c>
      <c r="Q1818" s="2" t="s">
        <v>56</v>
      </c>
      <c r="R1818" s="4" t="s">
        <v>51</v>
      </c>
      <c r="T1818" s="7">
        <v>284</v>
      </c>
      <c r="U1818" s="8">
        <v>0.14999999999999999</v>
      </c>
      <c r="V1818" s="6">
        <v>0</v>
      </c>
      <c r="W1818" s="7">
        <f>IF(R1818="","",(T1818*(1-U1818)*(1+AE1818))+V1818)</f>
        <v>313.81999999999999</v>
      </c>
      <c r="Z1818" s="9" t="str">
        <f>IF(S1818="","",(X1818*(1-Y1818)*(1+AE1818)))</f>
        <v/>
      </c>
      <c r="AA1818" s="64">
        <f>IF(Eingabe!G1818="x",libCalc!A1818,IF(Eingabe!H1818="x",libCalc!B1818,IF(Eingabe!I1818="x",libCalc!C1818,"")))</f>
        <v>0.050000000000000003</v>
      </c>
      <c r="AB1818" s="5">
        <f>IF(AA1818="","",AA1818*M1818)</f>
        <v>0.127</v>
      </c>
      <c r="AC1818" s="10">
        <f>IF(AA1818="","",N1818*1000/(AA1818*1000000))</f>
        <v>3.7999999999999998</v>
      </c>
      <c r="AD1818" s="11">
        <f>IF(AB1818="","",MAX(Z1818,W1818)/AB1818)</f>
        <v>2471.0236220472439</v>
      </c>
      <c r="AE1818" s="8">
        <f ca="1">IF(N1818="","",IF(LOOKUP(YEAR(C1818),Teuerung!$A$4:$A$29,Teuerung!$D$4:$D$29)="",0,LOOKUP(YEAR(C1818),Teuerung!$A$4:$A$29,Teuerung!$D$4:$D$29)))</f>
        <v>0.29999999999999999</v>
      </c>
      <c r="AF1818" s="7">
        <f t="shared" ca="1" si="39"/>
        <v>313.81999999999999</v>
      </c>
      <c r="AG1818" s="2"/>
      <c r="AH1818" s="1"/>
      <c r="AI1818" s="1"/>
    </row>
    <row r="1819">
      <c r="A1819" s="2"/>
      <c r="B1819" s="2"/>
      <c r="C1819" s="3">
        <v>42795</v>
      </c>
      <c r="D1819" s="1"/>
      <c r="E1819" s="4" t="s">
        <v>51</v>
      </c>
      <c r="H1819" s="4" t="s">
        <v>51</v>
      </c>
      <c r="K1819" s="6">
        <v>0.20000000000000001</v>
      </c>
      <c r="L1819" s="6">
        <v>0.25</v>
      </c>
      <c r="M1819" s="6">
        <v>2.54</v>
      </c>
      <c r="N1819" s="7">
        <v>190</v>
      </c>
      <c r="P1819" s="1">
        <v>1</v>
      </c>
      <c r="Q1819" s="2" t="s">
        <v>56</v>
      </c>
      <c r="R1819" s="4" t="s">
        <v>51</v>
      </c>
      <c r="T1819" s="7">
        <v>284</v>
      </c>
      <c r="U1819" s="8">
        <v>0.14999999999999999</v>
      </c>
      <c r="V1819" s="6">
        <v>0</v>
      </c>
      <c r="W1819" s="7">
        <f>IF(R1819="","",(T1819*(1-U1819)*(1+AE1819))+V1819)</f>
        <v>313.81999999999999</v>
      </c>
      <c r="Z1819" s="9" t="str">
        <f>IF(S1819="","",(X1819*(1-Y1819)*(1+AE1819)))</f>
        <v/>
      </c>
      <c r="AA1819" s="64">
        <f>IF(Eingabe!G1819="x",libCalc!A1819,IF(Eingabe!H1819="x",libCalc!B1819,IF(Eingabe!I1819="x",libCalc!C1819,"")))</f>
        <v>0.050000000000000003</v>
      </c>
      <c r="AB1819" s="5">
        <f>IF(AA1819="","",AA1819*M1819)</f>
        <v>0.127</v>
      </c>
      <c r="AC1819" s="10">
        <f>IF(AA1819="","",N1819*1000/(AA1819*1000000))</f>
        <v>3.7999999999999998</v>
      </c>
      <c r="AD1819" s="11">
        <f>IF(AB1819="","",MAX(Z1819,W1819)/AB1819)</f>
        <v>2471.0236220472439</v>
      </c>
      <c r="AE1819" s="8">
        <f ca="1">IF(N1819="","",IF(LOOKUP(YEAR(C1819),Teuerung!$A$4:$A$29,Teuerung!$D$4:$D$29)="",0,LOOKUP(YEAR(C1819),Teuerung!$A$4:$A$29,Teuerung!$D$4:$D$29)))</f>
        <v>0.29999999999999999</v>
      </c>
      <c r="AF1819" s="7">
        <f t="shared" ca="1" si="39"/>
        <v>313.81999999999999</v>
      </c>
      <c r="AG1819" s="2"/>
      <c r="AH1819" s="1"/>
      <c r="AI1819" s="1"/>
    </row>
    <row r="1820">
      <c r="A1820" s="2"/>
      <c r="B1820" s="2"/>
      <c r="C1820" s="3">
        <v>42795</v>
      </c>
      <c r="D1820" s="1"/>
      <c r="E1820" s="4" t="s">
        <v>51</v>
      </c>
      <c r="H1820" s="4" t="s">
        <v>51</v>
      </c>
      <c r="K1820" s="6">
        <v>0.20000000000000001</v>
      </c>
      <c r="L1820" s="6">
        <v>0.25</v>
      </c>
      <c r="M1820" s="6">
        <v>2.54</v>
      </c>
      <c r="N1820" s="7">
        <v>195</v>
      </c>
      <c r="P1820" s="1">
        <v>1</v>
      </c>
      <c r="Q1820" s="2" t="s">
        <v>56</v>
      </c>
      <c r="R1820" s="4" t="s">
        <v>51</v>
      </c>
      <c r="T1820" s="7">
        <v>284</v>
      </c>
      <c r="U1820" s="8">
        <v>0.14999999999999999</v>
      </c>
      <c r="V1820" s="6">
        <v>0</v>
      </c>
      <c r="W1820" s="7">
        <f>IF(R1820="","",(T1820*(1-U1820)*(1+AE1820))+V1820)</f>
        <v>313.81999999999999</v>
      </c>
      <c r="Z1820" s="9" t="str">
        <f>IF(S1820="","",(X1820*(1-Y1820)*(1+AE1820)))</f>
        <v/>
      </c>
      <c r="AA1820" s="64">
        <f>IF(Eingabe!G1820="x",libCalc!A1820,IF(Eingabe!H1820="x",libCalc!B1820,IF(Eingabe!I1820="x",libCalc!C1820,"")))</f>
        <v>0.050000000000000003</v>
      </c>
      <c r="AB1820" s="5">
        <f>IF(AA1820="","",AA1820*M1820)</f>
        <v>0.127</v>
      </c>
      <c r="AC1820" s="10">
        <f>IF(AA1820="","",N1820*1000/(AA1820*1000000))</f>
        <v>3.8999999999999999</v>
      </c>
      <c r="AD1820" s="11">
        <f>IF(AB1820="","",MAX(Z1820,W1820)/AB1820)</f>
        <v>2471.0236220472439</v>
      </c>
      <c r="AE1820" s="8">
        <f ca="1">IF(N1820="","",IF(LOOKUP(YEAR(C1820),Teuerung!$A$4:$A$29,Teuerung!$D$4:$D$29)="",0,LOOKUP(YEAR(C1820),Teuerung!$A$4:$A$29,Teuerung!$D$4:$D$29)))</f>
        <v>0.29999999999999999</v>
      </c>
      <c r="AF1820" s="7">
        <f t="shared" ca="1" si="39"/>
        <v>313.81999999999999</v>
      </c>
      <c r="AG1820" s="2"/>
      <c r="AH1820" s="1"/>
      <c r="AI1820" s="1"/>
    </row>
    <row r="1821">
      <c r="A1821" s="2"/>
      <c r="B1821" s="2"/>
      <c r="C1821" s="3">
        <v>42795</v>
      </c>
      <c r="D1821" s="1"/>
      <c r="E1821" s="4" t="s">
        <v>51</v>
      </c>
      <c r="H1821" s="4" t="s">
        <v>51</v>
      </c>
      <c r="K1821" s="6">
        <v>0.20000000000000001</v>
      </c>
      <c r="L1821" s="6">
        <v>0.25</v>
      </c>
      <c r="M1821" s="6">
        <v>2.54</v>
      </c>
      <c r="N1821" s="7">
        <v>120</v>
      </c>
      <c r="P1821" s="1">
        <v>1</v>
      </c>
      <c r="Q1821" s="2" t="s">
        <v>56</v>
      </c>
      <c r="R1821" s="4" t="s">
        <v>51</v>
      </c>
      <c r="T1821" s="7">
        <v>255</v>
      </c>
      <c r="U1821" s="8">
        <v>0.14999999999999999</v>
      </c>
      <c r="V1821" s="6">
        <v>0</v>
      </c>
      <c r="W1821" s="7">
        <f>IF(R1821="","",(T1821*(1-U1821)*(1+AE1821))+V1821)</f>
        <v>281.77500000000003</v>
      </c>
      <c r="Z1821" s="9" t="str">
        <f>IF(S1821="","",(X1821*(1-Y1821)*(1+AE1821)))</f>
        <v/>
      </c>
      <c r="AA1821" s="64">
        <f>IF(Eingabe!G1821="x",libCalc!A1821,IF(Eingabe!H1821="x",libCalc!B1821,IF(Eingabe!I1821="x",libCalc!C1821,"")))</f>
        <v>0.050000000000000003</v>
      </c>
      <c r="AB1821" s="5">
        <f>IF(AA1821="","",AA1821*M1821)</f>
        <v>0.127</v>
      </c>
      <c r="AC1821" s="10">
        <f>IF(AA1821="","",N1821*1000/(AA1821*1000000))</f>
        <v>2.3999999999999999</v>
      </c>
      <c r="AD1821" s="11">
        <f>IF(AB1821="","",MAX(Z1821,W1821)/AB1821)</f>
        <v>2218.7007874015749</v>
      </c>
      <c r="AE1821" s="8">
        <f ca="1">IF(N1821="","",IF(LOOKUP(YEAR(C1821),Teuerung!$A$4:$A$29,Teuerung!$D$4:$D$29)="",0,LOOKUP(YEAR(C1821),Teuerung!$A$4:$A$29,Teuerung!$D$4:$D$29)))</f>
        <v>0.29999999999999999</v>
      </c>
      <c r="AF1821" s="7">
        <f t="shared" ca="1" si="39"/>
        <v>281.77500000000003</v>
      </c>
      <c r="AG1821" s="2"/>
      <c r="AH1821" s="1"/>
      <c r="AI1821" s="1"/>
    </row>
    <row r="1822">
      <c r="A1822" s="2"/>
      <c r="B1822" s="2"/>
      <c r="C1822" s="3">
        <v>42795</v>
      </c>
      <c r="D1822" s="1"/>
      <c r="E1822" s="4" t="s">
        <v>51</v>
      </c>
      <c r="H1822" s="4" t="s">
        <v>51</v>
      </c>
      <c r="K1822" s="6">
        <v>0.20000000000000001</v>
      </c>
      <c r="L1822" s="6">
        <v>0.25</v>
      </c>
      <c r="M1822" s="6">
        <v>2.54</v>
      </c>
      <c r="N1822" s="7">
        <v>110</v>
      </c>
      <c r="P1822" s="1">
        <v>1</v>
      </c>
      <c r="Q1822" s="2" t="s">
        <v>56</v>
      </c>
      <c r="R1822" s="4" t="s">
        <v>51</v>
      </c>
      <c r="T1822" s="7">
        <v>255</v>
      </c>
      <c r="U1822" s="8">
        <v>0.14999999999999999</v>
      </c>
      <c r="V1822" s="6">
        <v>0</v>
      </c>
      <c r="W1822" s="7">
        <f>IF(R1822="","",(T1822*(1-U1822)*(1+AE1822))+V1822)</f>
        <v>281.77500000000003</v>
      </c>
      <c r="Z1822" s="9" t="str">
        <f>IF(S1822="","",(X1822*(1-Y1822)*(1+AE1822)))</f>
        <v/>
      </c>
      <c r="AA1822" s="64">
        <f>IF(Eingabe!G1822="x",libCalc!A1822,IF(Eingabe!H1822="x",libCalc!B1822,IF(Eingabe!I1822="x",libCalc!C1822,"")))</f>
        <v>0.050000000000000003</v>
      </c>
      <c r="AB1822" s="5">
        <f>IF(AA1822="","",AA1822*M1822)</f>
        <v>0.127</v>
      </c>
      <c r="AC1822" s="10">
        <f>IF(AA1822="","",N1822*1000/(AA1822*1000000))</f>
        <v>2.2000000000000002</v>
      </c>
      <c r="AD1822" s="11">
        <f>IF(AB1822="","",MAX(Z1822,W1822)/AB1822)</f>
        <v>2218.7007874015749</v>
      </c>
      <c r="AE1822" s="8">
        <f ca="1">IF(N1822="","",IF(LOOKUP(YEAR(C1822),Teuerung!$A$4:$A$29,Teuerung!$D$4:$D$29)="",0,LOOKUP(YEAR(C1822),Teuerung!$A$4:$A$29,Teuerung!$D$4:$D$29)))</f>
        <v>0.29999999999999999</v>
      </c>
      <c r="AF1822" s="7">
        <f t="shared" ca="1" si="39"/>
        <v>281.77500000000003</v>
      </c>
      <c r="AG1822" s="2"/>
      <c r="AH1822" s="1"/>
      <c r="AI1822" s="1"/>
    </row>
    <row r="1823">
      <c r="A1823" s="2"/>
      <c r="B1823" s="2"/>
      <c r="C1823" s="3">
        <v>42795</v>
      </c>
      <c r="D1823" s="1"/>
      <c r="E1823" s="4" t="s">
        <v>51</v>
      </c>
      <c r="H1823" s="4" t="s">
        <v>51</v>
      </c>
      <c r="K1823" s="6">
        <v>0.20000000000000001</v>
      </c>
      <c r="L1823" s="6">
        <v>0.25</v>
      </c>
      <c r="M1823" s="6">
        <v>2.54</v>
      </c>
      <c r="N1823" s="7">
        <v>110</v>
      </c>
      <c r="P1823" s="1">
        <v>1</v>
      </c>
      <c r="Q1823" s="2" t="s">
        <v>56</v>
      </c>
      <c r="R1823" s="4" t="s">
        <v>51</v>
      </c>
      <c r="T1823" s="7">
        <v>255</v>
      </c>
      <c r="U1823" s="8">
        <v>0.14999999999999999</v>
      </c>
      <c r="V1823" s="6">
        <v>0</v>
      </c>
      <c r="W1823" s="7">
        <f>IF(R1823="","",(T1823*(1-U1823)*(1+AE1823))+V1823)</f>
        <v>281.77500000000003</v>
      </c>
      <c r="Z1823" s="9" t="str">
        <f>IF(S1823="","",(X1823*(1-Y1823)*(1+AE1823)))</f>
        <v/>
      </c>
      <c r="AA1823" s="64">
        <f>IF(Eingabe!G1823="x",libCalc!A1823,IF(Eingabe!H1823="x",libCalc!B1823,IF(Eingabe!I1823="x",libCalc!C1823,"")))</f>
        <v>0.050000000000000003</v>
      </c>
      <c r="AB1823" s="5">
        <f>IF(AA1823="","",AA1823*M1823)</f>
        <v>0.127</v>
      </c>
      <c r="AC1823" s="10">
        <f>IF(AA1823="","",N1823*1000/(AA1823*1000000))</f>
        <v>2.2000000000000002</v>
      </c>
      <c r="AD1823" s="11">
        <f>IF(AB1823="","",MAX(Z1823,W1823)/AB1823)</f>
        <v>2218.7007874015749</v>
      </c>
      <c r="AE1823" s="8">
        <f ca="1">IF(N1823="","",IF(LOOKUP(YEAR(C1823),Teuerung!$A$4:$A$29,Teuerung!$D$4:$D$29)="",0,LOOKUP(YEAR(C1823),Teuerung!$A$4:$A$29,Teuerung!$D$4:$D$29)))</f>
        <v>0.29999999999999999</v>
      </c>
      <c r="AF1823" s="7">
        <f t="shared" ca="1" si="39"/>
        <v>281.77500000000003</v>
      </c>
      <c r="AG1823" s="2"/>
      <c r="AH1823" s="1"/>
      <c r="AI1823" s="1"/>
    </row>
    <row r="1824">
      <c r="A1824" s="2"/>
      <c r="B1824" s="2"/>
      <c r="C1824" s="3">
        <v>42795</v>
      </c>
      <c r="D1824" s="1"/>
      <c r="E1824" s="4" t="s">
        <v>51</v>
      </c>
      <c r="H1824" s="4" t="s">
        <v>51</v>
      </c>
      <c r="K1824" s="6">
        <v>0.20000000000000001</v>
      </c>
      <c r="L1824" s="6">
        <v>0.25</v>
      </c>
      <c r="M1824" s="6">
        <v>2.54</v>
      </c>
      <c r="N1824" s="7">
        <v>120</v>
      </c>
      <c r="P1824" s="1">
        <v>1</v>
      </c>
      <c r="Q1824" s="2" t="s">
        <v>56</v>
      </c>
      <c r="R1824" s="4" t="s">
        <v>51</v>
      </c>
      <c r="T1824" s="7">
        <v>255</v>
      </c>
      <c r="U1824" s="8">
        <v>0.14999999999999999</v>
      </c>
      <c r="V1824" s="6">
        <v>0</v>
      </c>
      <c r="W1824" s="7">
        <f>IF(R1824="","",(T1824*(1-U1824)*(1+AE1824))+V1824)</f>
        <v>281.77500000000003</v>
      </c>
      <c r="Z1824" s="9" t="str">
        <f>IF(S1824="","",(X1824*(1-Y1824)*(1+AE1824)))</f>
        <v/>
      </c>
      <c r="AA1824" s="64">
        <f>IF(Eingabe!G1824="x",libCalc!A1824,IF(Eingabe!H1824="x",libCalc!B1824,IF(Eingabe!I1824="x",libCalc!C1824,"")))</f>
        <v>0.050000000000000003</v>
      </c>
      <c r="AB1824" s="5">
        <f>IF(AA1824="","",AA1824*M1824)</f>
        <v>0.127</v>
      </c>
      <c r="AC1824" s="10">
        <f>IF(AA1824="","",N1824*1000/(AA1824*1000000))</f>
        <v>2.3999999999999999</v>
      </c>
      <c r="AD1824" s="11">
        <f>IF(AB1824="","",MAX(Z1824,W1824)/AB1824)</f>
        <v>2218.7007874015749</v>
      </c>
      <c r="AE1824" s="8">
        <f ca="1">IF(N1824="","",IF(LOOKUP(YEAR(C1824),Teuerung!$A$4:$A$29,Teuerung!$D$4:$D$29)="",0,LOOKUP(YEAR(C1824),Teuerung!$A$4:$A$29,Teuerung!$D$4:$D$29)))</f>
        <v>0.29999999999999999</v>
      </c>
      <c r="AF1824" s="7">
        <f t="shared" ca="1" si="39"/>
        <v>281.77500000000003</v>
      </c>
      <c r="AG1824" s="2"/>
      <c r="AH1824" s="1"/>
      <c r="AI1824" s="1"/>
    </row>
    <row r="1825">
      <c r="A1825" s="2"/>
      <c r="B1825" s="2"/>
      <c r="C1825" s="3">
        <v>42795</v>
      </c>
      <c r="D1825" s="1"/>
      <c r="E1825" s="4" t="s">
        <v>51</v>
      </c>
      <c r="G1825" s="4" t="s">
        <v>51</v>
      </c>
      <c r="J1825" s="5">
        <v>0.20000000000000001</v>
      </c>
      <c r="M1825" s="6">
        <v>2.4100000000000001</v>
      </c>
      <c r="N1825" s="7">
        <v>755</v>
      </c>
      <c r="P1825" s="1">
        <v>1</v>
      </c>
      <c r="Q1825" s="2" t="s">
        <v>56</v>
      </c>
      <c r="R1825" s="4" t="s">
        <v>51</v>
      </c>
      <c r="T1825" s="7">
        <v>251</v>
      </c>
      <c r="U1825" s="8">
        <v>0.14999999999999999</v>
      </c>
      <c r="V1825" s="6">
        <v>0</v>
      </c>
      <c r="W1825" s="7">
        <f>IF(R1825="","",(T1825*(1-U1825)*(1+AE1825))+V1825)</f>
        <v>277.35500000000002</v>
      </c>
      <c r="Z1825" s="9" t="str">
        <f>IF(S1825="","",(X1825*(1-Y1825)*(1+AE1825)))</f>
        <v/>
      </c>
      <c r="AA1825" s="64">
        <f>IF(Eingabe!G1825="x",libCalc!A1825,IF(Eingabe!H1825="x",libCalc!B1825,IF(Eingabe!I1825="x",libCalc!C1825,"")))</f>
        <v>0.031415926535897934</v>
      </c>
      <c r="AB1825" s="5">
        <f>IF(AA1825="","",AA1825*M1825)</f>
        <v>0.075712382951514029</v>
      </c>
      <c r="AC1825" s="10">
        <f>IF(AA1825="","",N1825*1000/(AA1825*1000000))</f>
        <v>24.032396406876192</v>
      </c>
      <c r="AD1825" s="11">
        <f>IF(AB1825="","",MAX(Z1825,W1825)/AB1825)</f>
        <v>3663.2713063280189</v>
      </c>
      <c r="AE1825" s="8">
        <f ca="1">IF(N1825="","",IF(LOOKUP(YEAR(C1825),Teuerung!$A$4:$A$29,Teuerung!$D$4:$D$29)="",0,LOOKUP(YEAR(C1825),Teuerung!$A$4:$A$29,Teuerung!$D$4:$D$29)))</f>
        <v>0.29999999999999999</v>
      </c>
      <c r="AF1825" s="7">
        <f t="shared" ca="1" si="39"/>
        <v>277.35500000000002</v>
      </c>
      <c r="AG1825" s="2"/>
      <c r="AH1825" s="1"/>
      <c r="AI1825" s="1"/>
    </row>
    <row r="1826">
      <c r="A1826" s="2"/>
      <c r="B1826" s="2"/>
      <c r="C1826" s="3">
        <v>42795</v>
      </c>
      <c r="D1826" s="1"/>
      <c r="E1826" s="4" t="s">
        <v>51</v>
      </c>
      <c r="G1826" s="4" t="s">
        <v>51</v>
      </c>
      <c r="J1826" s="5">
        <v>0.20000000000000001</v>
      </c>
      <c r="M1826" s="6">
        <v>2.4100000000000001</v>
      </c>
      <c r="N1826" s="7">
        <v>660</v>
      </c>
      <c r="P1826" s="1">
        <v>1</v>
      </c>
      <c r="Q1826" s="2" t="s">
        <v>56</v>
      </c>
      <c r="R1826" s="4" t="s">
        <v>51</v>
      </c>
      <c r="T1826" s="7">
        <v>258</v>
      </c>
      <c r="U1826" s="8">
        <v>0.14999999999999999</v>
      </c>
      <c r="V1826" s="6">
        <v>0</v>
      </c>
      <c r="W1826" s="7">
        <f>IF(R1826="","",(T1826*(1-U1826)*(1+AE1826))+V1826)</f>
        <v>285.08999999999997</v>
      </c>
      <c r="Z1826" s="9" t="str">
        <f>IF(S1826="","",(X1826*(1-Y1826)*(1+AE1826)))</f>
        <v/>
      </c>
      <c r="AA1826" s="64">
        <f>IF(Eingabe!G1826="x",libCalc!A1826,IF(Eingabe!H1826="x",libCalc!B1826,IF(Eingabe!I1826="x",libCalc!C1826,"")))</f>
        <v>0.031415926535897934</v>
      </c>
      <c r="AB1826" s="5">
        <f>IF(AA1826="","",AA1826*M1826)</f>
        <v>0.075712382951514029</v>
      </c>
      <c r="AC1826" s="10">
        <f>IF(AA1826="","",N1826*1000/(AA1826*1000000))</f>
        <v>21.008452488130182</v>
      </c>
      <c r="AD1826" s="11">
        <f>IF(AB1826="","",MAX(Z1826,W1826)/AB1826)</f>
        <v>3765.4342511260106</v>
      </c>
      <c r="AE1826" s="8">
        <f ca="1">IF(N1826="","",IF(LOOKUP(YEAR(C1826),Teuerung!$A$4:$A$29,Teuerung!$D$4:$D$29)="",0,LOOKUP(YEAR(C1826),Teuerung!$A$4:$A$29,Teuerung!$D$4:$D$29)))</f>
        <v>0.29999999999999999</v>
      </c>
      <c r="AF1826" s="7">
        <f t="shared" ca="1" si="39"/>
        <v>285.08999999999997</v>
      </c>
      <c r="AG1826" s="2"/>
      <c r="AH1826" s="1"/>
      <c r="AI1826" s="1"/>
    </row>
    <row r="1827">
      <c r="A1827" s="2"/>
      <c r="B1827" s="2"/>
      <c r="C1827" s="3">
        <v>42795</v>
      </c>
      <c r="D1827" s="1"/>
      <c r="E1827" s="4" t="s">
        <v>51</v>
      </c>
      <c r="G1827" s="4" t="s">
        <v>51</v>
      </c>
      <c r="J1827" s="5">
        <v>0.20000000000000001</v>
      </c>
      <c r="M1827" s="6">
        <v>2.6400000000000001</v>
      </c>
      <c r="N1827" s="7">
        <v>375</v>
      </c>
      <c r="P1827" s="1">
        <v>1</v>
      </c>
      <c r="Q1827" s="2" t="s">
        <v>56</v>
      </c>
      <c r="R1827" s="4" t="s">
        <v>51</v>
      </c>
      <c r="T1827" s="7">
        <v>263</v>
      </c>
      <c r="U1827" s="8">
        <v>0.14999999999999999</v>
      </c>
      <c r="V1827" s="6">
        <v>0</v>
      </c>
      <c r="W1827" s="7">
        <f>IF(R1827="","",(T1827*(1-U1827)*(1+AE1827))+V1827)</f>
        <v>290.61500000000001</v>
      </c>
      <c r="Z1827" s="9" t="str">
        <f>IF(S1827="","",(X1827*(1-Y1827)*(1+AE1827)))</f>
        <v/>
      </c>
      <c r="AA1827" s="64">
        <f>IF(Eingabe!G1827="x",libCalc!A1827,IF(Eingabe!H1827="x",libCalc!B1827,IF(Eingabe!I1827="x",libCalc!C1827,"")))</f>
        <v>0.031415926535897934</v>
      </c>
      <c r="AB1827" s="5">
        <f>IF(AA1827="","",AA1827*M1827)</f>
        <v>0.082938046054770551</v>
      </c>
      <c r="AC1827" s="10">
        <f>IF(AA1827="","",N1827*1000/(AA1827*1000000))</f>
        <v>11.936620731892148</v>
      </c>
      <c r="AD1827" s="11">
        <f>IF(AB1827="","",MAX(Z1827,W1827)/AB1827)</f>
        <v>3504.0010444432696</v>
      </c>
      <c r="AE1827" s="8">
        <f ca="1">IF(N1827="","",IF(LOOKUP(YEAR(C1827),Teuerung!$A$4:$A$29,Teuerung!$D$4:$D$29)="",0,LOOKUP(YEAR(C1827),Teuerung!$A$4:$A$29,Teuerung!$D$4:$D$29)))</f>
        <v>0.29999999999999999</v>
      </c>
      <c r="AF1827" s="7">
        <f t="shared" ca="1" si="39"/>
        <v>290.61500000000001</v>
      </c>
      <c r="AG1827" s="2"/>
      <c r="AH1827" s="1"/>
      <c r="AI1827" s="1"/>
    </row>
    <row r="1828">
      <c r="A1828" s="2"/>
      <c r="B1828" s="2"/>
      <c r="C1828" s="3">
        <v>42795</v>
      </c>
      <c r="D1828" s="1"/>
      <c r="E1828" s="4" t="s">
        <v>51</v>
      </c>
      <c r="G1828" s="4" t="s">
        <v>51</v>
      </c>
      <c r="J1828" s="5">
        <v>0.20000000000000001</v>
      </c>
      <c r="M1828" s="6">
        <v>2.6400000000000001</v>
      </c>
      <c r="N1828" s="7">
        <v>565</v>
      </c>
      <c r="P1828" s="1">
        <v>1</v>
      </c>
      <c r="Q1828" s="2" t="s">
        <v>56</v>
      </c>
      <c r="R1828" s="4" t="s">
        <v>51</v>
      </c>
      <c r="T1828" s="7">
        <v>263</v>
      </c>
      <c r="U1828" s="8">
        <v>0.14999999999999999</v>
      </c>
      <c r="V1828" s="6">
        <v>0</v>
      </c>
      <c r="W1828" s="7">
        <f>IF(R1828="","",(T1828*(1-U1828)*(1+AE1828))+V1828)</f>
        <v>290.61500000000001</v>
      </c>
      <c r="Z1828" s="9" t="str">
        <f>IF(S1828="","",(X1828*(1-Y1828)*(1+AE1828)))</f>
        <v/>
      </c>
      <c r="AA1828" s="64">
        <f>IF(Eingabe!G1828="x",libCalc!A1828,IF(Eingabe!H1828="x",libCalc!B1828,IF(Eingabe!I1828="x",libCalc!C1828,"")))</f>
        <v>0.031415926535897934</v>
      </c>
      <c r="AB1828" s="5">
        <f>IF(AA1828="","",AA1828*M1828)</f>
        <v>0.082938046054770551</v>
      </c>
      <c r="AC1828" s="10">
        <f>IF(AA1828="","",N1828*1000/(AA1828*1000000))</f>
        <v>17.984508569384172</v>
      </c>
      <c r="AD1828" s="11">
        <f>IF(AB1828="","",MAX(Z1828,W1828)/AB1828)</f>
        <v>3504.0010444432696</v>
      </c>
      <c r="AE1828" s="8">
        <f ca="1">IF(N1828="","",IF(LOOKUP(YEAR(C1828),Teuerung!$A$4:$A$29,Teuerung!$D$4:$D$29)="",0,LOOKUP(YEAR(C1828),Teuerung!$A$4:$A$29,Teuerung!$D$4:$D$29)))</f>
        <v>0.29999999999999999</v>
      </c>
      <c r="AF1828" s="7">
        <f t="shared" ca="1" si="39"/>
        <v>290.61500000000001</v>
      </c>
      <c r="AG1828" s="2"/>
      <c r="AH1828" s="1"/>
      <c r="AI1828" s="1"/>
    </row>
    <row r="1829">
      <c r="A1829" s="2"/>
      <c r="B1829" s="2"/>
      <c r="C1829" s="3">
        <v>42795</v>
      </c>
      <c r="D1829" s="1"/>
      <c r="E1829" s="4" t="s">
        <v>51</v>
      </c>
      <c r="G1829" s="4" t="s">
        <v>51</v>
      </c>
      <c r="J1829" s="5">
        <v>0.20000000000000001</v>
      </c>
      <c r="M1829" s="6">
        <v>2.6400000000000001</v>
      </c>
      <c r="N1829" s="7">
        <v>130</v>
      </c>
      <c r="P1829" s="1">
        <v>1</v>
      </c>
      <c r="Q1829" s="2" t="s">
        <v>56</v>
      </c>
      <c r="R1829" s="4" t="s">
        <v>51</v>
      </c>
      <c r="T1829" s="7">
        <v>263</v>
      </c>
      <c r="U1829" s="8">
        <v>0.14999999999999999</v>
      </c>
      <c r="V1829" s="6">
        <v>0</v>
      </c>
      <c r="W1829" s="7">
        <f>IF(R1829="","",(T1829*(1-U1829)*(1+AE1829))+V1829)</f>
        <v>290.61500000000001</v>
      </c>
      <c r="Z1829" s="9" t="str">
        <f>IF(S1829="","",(X1829*(1-Y1829)*(1+AE1829)))</f>
        <v/>
      </c>
      <c r="AA1829" s="64">
        <f>IF(Eingabe!G1829="x",libCalc!A1829,IF(Eingabe!H1829="x",libCalc!B1829,IF(Eingabe!I1829="x",libCalc!C1829,"")))</f>
        <v>0.031415926535897934</v>
      </c>
      <c r="AB1829" s="5">
        <f>IF(AA1829="","",AA1829*M1829)</f>
        <v>0.082938046054770551</v>
      </c>
      <c r="AC1829" s="10">
        <f>IF(AA1829="","",N1829*1000/(AA1829*1000000))</f>
        <v>4.1380285203892786</v>
      </c>
      <c r="AD1829" s="11">
        <f>IF(AB1829="","",MAX(Z1829,W1829)/AB1829)</f>
        <v>3504.0010444432696</v>
      </c>
      <c r="AE1829" s="8">
        <f ca="1">IF(N1829="","",IF(LOOKUP(YEAR(C1829),Teuerung!$A$4:$A$29,Teuerung!$D$4:$D$29)="",0,LOOKUP(YEAR(C1829),Teuerung!$A$4:$A$29,Teuerung!$D$4:$D$29)))</f>
        <v>0.29999999999999999</v>
      </c>
      <c r="AF1829" s="7">
        <f t="shared" ca="1" si="39"/>
        <v>290.61500000000001</v>
      </c>
      <c r="AG1829" s="2"/>
      <c r="AH1829" s="1"/>
      <c r="AI1829" s="1"/>
    </row>
    <row r="1830">
      <c r="A1830" s="2"/>
      <c r="B1830" s="2"/>
      <c r="C1830" s="3">
        <v>42795</v>
      </c>
      <c r="D1830" s="1"/>
      <c r="E1830" s="4" t="s">
        <v>51</v>
      </c>
      <c r="G1830" s="4" t="s">
        <v>51</v>
      </c>
      <c r="J1830" s="5">
        <v>0.20000000000000001</v>
      </c>
      <c r="M1830" s="6">
        <v>2.6400000000000001</v>
      </c>
      <c r="N1830" s="7">
        <v>405</v>
      </c>
      <c r="P1830" s="1">
        <v>1</v>
      </c>
      <c r="Q1830" s="2" t="s">
        <v>56</v>
      </c>
      <c r="R1830" s="4" t="s">
        <v>51</v>
      </c>
      <c r="T1830" s="7">
        <v>270</v>
      </c>
      <c r="U1830" s="8">
        <v>0.14999999999999999</v>
      </c>
      <c r="V1830" s="6">
        <v>0</v>
      </c>
      <c r="W1830" s="7">
        <f>IF(R1830="","",(T1830*(1-U1830)*(1+AE1830))+V1830)</f>
        <v>298.35000000000002</v>
      </c>
      <c r="Z1830" s="9" t="str">
        <f>IF(S1830="","",(X1830*(1-Y1830)*(1+AE1830)))</f>
        <v/>
      </c>
      <c r="AA1830" s="64">
        <f>IF(Eingabe!G1830="x",libCalc!A1830,IF(Eingabe!H1830="x",libCalc!B1830,IF(Eingabe!I1830="x",libCalc!C1830,"")))</f>
        <v>0.031415926535897934</v>
      </c>
      <c r="AB1830" s="5">
        <f>IF(AA1830="","",AA1830*M1830)</f>
        <v>0.082938046054770551</v>
      </c>
      <c r="AC1830" s="10">
        <f>IF(AA1830="","",N1830*1000/(AA1830*1000000))</f>
        <v>12.891550390443522</v>
      </c>
      <c r="AD1830" s="11">
        <f>IF(AB1830="","",MAX(Z1830,W1830)/AB1830)</f>
        <v>3597.2634296565889</v>
      </c>
      <c r="AE1830" s="8">
        <f ca="1">IF(N1830="","",IF(LOOKUP(YEAR(C1830),Teuerung!$A$4:$A$29,Teuerung!$D$4:$D$29)="",0,LOOKUP(YEAR(C1830),Teuerung!$A$4:$A$29,Teuerung!$D$4:$D$29)))</f>
        <v>0.29999999999999999</v>
      </c>
      <c r="AF1830" s="7">
        <f t="shared" ca="1" si="39"/>
        <v>298.35000000000002</v>
      </c>
      <c r="AG1830" s="2"/>
      <c r="AH1830" s="1"/>
      <c r="AI1830" s="1"/>
    </row>
    <row r="1831">
      <c r="A1831" s="2"/>
      <c r="B1831" s="2"/>
      <c r="C1831" s="3">
        <v>42795</v>
      </c>
      <c r="D1831" s="1"/>
      <c r="E1831" s="4" t="s">
        <v>51</v>
      </c>
      <c r="G1831" s="4" t="s">
        <v>51</v>
      </c>
      <c r="J1831" s="5">
        <v>0.20000000000000001</v>
      </c>
      <c r="M1831" s="6">
        <v>2.6400000000000001</v>
      </c>
      <c r="N1831" s="7">
        <v>300</v>
      </c>
      <c r="P1831" s="1">
        <v>1</v>
      </c>
      <c r="Q1831" s="2" t="s">
        <v>56</v>
      </c>
      <c r="R1831" s="4" t="s">
        <v>51</v>
      </c>
      <c r="T1831" s="7">
        <v>263</v>
      </c>
      <c r="U1831" s="8">
        <v>0.14999999999999999</v>
      </c>
      <c r="V1831" s="6">
        <v>0</v>
      </c>
      <c r="W1831" s="7">
        <f>IF(R1831="","",(T1831*(1-U1831)*(1+AE1831))+V1831)</f>
        <v>290.61500000000001</v>
      </c>
      <c r="Z1831" s="9" t="str">
        <f>IF(S1831="","",(X1831*(1-Y1831)*(1+AE1831)))</f>
        <v/>
      </c>
      <c r="AA1831" s="64">
        <f>IF(Eingabe!G1831="x",libCalc!A1831,IF(Eingabe!H1831="x",libCalc!B1831,IF(Eingabe!I1831="x",libCalc!C1831,"")))</f>
        <v>0.031415926535897934</v>
      </c>
      <c r="AB1831" s="5">
        <f>IF(AA1831="","",AA1831*M1831)</f>
        <v>0.082938046054770551</v>
      </c>
      <c r="AC1831" s="10">
        <f>IF(AA1831="","",N1831*1000/(AA1831*1000000))</f>
        <v>9.5492965855137193</v>
      </c>
      <c r="AD1831" s="11">
        <f>IF(AB1831="","",MAX(Z1831,W1831)/AB1831)</f>
        <v>3504.0010444432696</v>
      </c>
      <c r="AE1831" s="8">
        <f ca="1">IF(N1831="","",IF(LOOKUP(YEAR(C1831),Teuerung!$A$4:$A$29,Teuerung!$D$4:$D$29)="",0,LOOKUP(YEAR(C1831),Teuerung!$A$4:$A$29,Teuerung!$D$4:$D$29)))</f>
        <v>0.29999999999999999</v>
      </c>
      <c r="AF1831" s="7">
        <f t="shared" ca="1" si="39"/>
        <v>290.61500000000001</v>
      </c>
      <c r="AG1831" s="2"/>
      <c r="AH1831" s="1"/>
      <c r="AI1831" s="1"/>
    </row>
    <row r="1832">
      <c r="A1832" s="2"/>
      <c r="B1832" s="2"/>
      <c r="C1832" s="3">
        <v>42795</v>
      </c>
      <c r="D1832" s="1"/>
      <c r="E1832" s="4" t="s">
        <v>51</v>
      </c>
      <c r="G1832" s="4" t="s">
        <v>51</v>
      </c>
      <c r="J1832" s="5">
        <v>0.20000000000000001</v>
      </c>
      <c r="M1832" s="6">
        <v>2.6400000000000001</v>
      </c>
      <c r="N1832" s="7">
        <v>675</v>
      </c>
      <c r="P1832" s="1">
        <v>1</v>
      </c>
      <c r="Q1832" s="2" t="s">
        <v>56</v>
      </c>
      <c r="R1832" s="4" t="s">
        <v>51</v>
      </c>
      <c r="T1832" s="7">
        <v>263</v>
      </c>
      <c r="U1832" s="8">
        <v>0.14999999999999999</v>
      </c>
      <c r="V1832" s="6">
        <v>0</v>
      </c>
      <c r="W1832" s="7">
        <f>IF(R1832="","",(T1832*(1-U1832)*(1+AE1832))+V1832)</f>
        <v>290.61500000000001</v>
      </c>
      <c r="Z1832" s="9" t="str">
        <f>IF(S1832="","",(X1832*(1-Y1832)*(1+AE1832)))</f>
        <v/>
      </c>
      <c r="AA1832" s="64">
        <f>IF(Eingabe!G1832="x",libCalc!A1832,IF(Eingabe!H1832="x",libCalc!B1832,IF(Eingabe!I1832="x",libCalc!C1832,"")))</f>
        <v>0.031415926535897934</v>
      </c>
      <c r="AB1832" s="5">
        <f>IF(AA1832="","",AA1832*M1832)</f>
        <v>0.082938046054770551</v>
      </c>
      <c r="AC1832" s="10">
        <f>IF(AA1832="","",N1832*1000/(AA1832*1000000))</f>
        <v>21.485917317405868</v>
      </c>
      <c r="AD1832" s="11">
        <f>IF(AB1832="","",MAX(Z1832,W1832)/AB1832)</f>
        <v>3504.0010444432696</v>
      </c>
      <c r="AE1832" s="8">
        <f ca="1">IF(N1832="","",IF(LOOKUP(YEAR(C1832),Teuerung!$A$4:$A$29,Teuerung!$D$4:$D$29)="",0,LOOKUP(YEAR(C1832),Teuerung!$A$4:$A$29,Teuerung!$D$4:$D$29)))</f>
        <v>0.29999999999999999</v>
      </c>
      <c r="AF1832" s="7">
        <f t="shared" ca="1" si="39"/>
        <v>290.61500000000001</v>
      </c>
      <c r="AG1832" s="2"/>
      <c r="AH1832" s="1"/>
      <c r="AI1832" s="1"/>
    </row>
    <row r="1833">
      <c r="A1833" s="2"/>
      <c r="B1833" s="2"/>
      <c r="C1833" s="3">
        <v>42795</v>
      </c>
      <c r="D1833" s="1"/>
      <c r="E1833" s="4" t="s">
        <v>51</v>
      </c>
      <c r="G1833" s="4" t="s">
        <v>51</v>
      </c>
      <c r="J1833" s="5">
        <v>0.20000000000000001</v>
      </c>
      <c r="M1833" s="6">
        <v>2.6400000000000001</v>
      </c>
      <c r="N1833" s="7">
        <v>145</v>
      </c>
      <c r="P1833" s="1">
        <v>1</v>
      </c>
      <c r="Q1833" s="2" t="s">
        <v>56</v>
      </c>
      <c r="R1833" s="4" t="s">
        <v>51</v>
      </c>
      <c r="T1833" s="7">
        <v>263</v>
      </c>
      <c r="U1833" s="8">
        <v>0.14999999999999999</v>
      </c>
      <c r="V1833" s="6">
        <v>0</v>
      </c>
      <c r="W1833" s="7">
        <f>IF(R1833="","",(T1833*(1-U1833)*(1+AE1833))+V1833)</f>
        <v>290.61500000000001</v>
      </c>
      <c r="Z1833" s="9" t="str">
        <f>IF(S1833="","",(X1833*(1-Y1833)*(1+AE1833)))</f>
        <v/>
      </c>
      <c r="AA1833" s="64">
        <f>IF(Eingabe!G1833="x",libCalc!A1833,IF(Eingabe!H1833="x",libCalc!B1833,IF(Eingabe!I1833="x",libCalc!C1833,"")))</f>
        <v>0.031415926535897934</v>
      </c>
      <c r="AB1833" s="5">
        <f>IF(AA1833="","",AA1833*M1833)</f>
        <v>0.082938046054770551</v>
      </c>
      <c r="AC1833" s="10">
        <f>IF(AA1833="","",N1833*1000/(AA1833*1000000))</f>
        <v>4.6154933496649644</v>
      </c>
      <c r="AD1833" s="11">
        <f>IF(AB1833="","",MAX(Z1833,W1833)/AB1833)</f>
        <v>3504.0010444432696</v>
      </c>
      <c r="AE1833" s="8">
        <f ca="1">IF(N1833="","",IF(LOOKUP(YEAR(C1833),Teuerung!$A$4:$A$29,Teuerung!$D$4:$D$29)="",0,LOOKUP(YEAR(C1833),Teuerung!$A$4:$A$29,Teuerung!$D$4:$D$29)))</f>
        <v>0.29999999999999999</v>
      </c>
      <c r="AF1833" s="7">
        <f t="shared" ca="1" si="39"/>
        <v>290.61500000000001</v>
      </c>
      <c r="AG1833" s="2"/>
      <c r="AH1833" s="1"/>
      <c r="AI1833" s="1"/>
    </row>
    <row r="1834">
      <c r="A1834" s="2"/>
      <c r="B1834" s="2"/>
      <c r="C1834" s="3">
        <v>42795</v>
      </c>
      <c r="D1834" s="1"/>
      <c r="E1834" s="4" t="s">
        <v>51</v>
      </c>
      <c r="G1834" s="4" t="s">
        <v>51</v>
      </c>
      <c r="J1834" s="5">
        <v>0.20000000000000001</v>
      </c>
      <c r="M1834" s="6">
        <v>2.6400000000000001</v>
      </c>
      <c r="N1834" s="7">
        <v>320</v>
      </c>
      <c r="P1834" s="1">
        <v>1</v>
      </c>
      <c r="Q1834" s="2" t="s">
        <v>56</v>
      </c>
      <c r="R1834" s="4" t="s">
        <v>51</v>
      </c>
      <c r="T1834" s="7">
        <v>263</v>
      </c>
      <c r="U1834" s="8">
        <v>0.14999999999999999</v>
      </c>
      <c r="V1834" s="6">
        <v>0</v>
      </c>
      <c r="W1834" s="7">
        <f>IF(R1834="","",(T1834*(1-U1834)*(1+AE1834))+V1834)</f>
        <v>290.61500000000001</v>
      </c>
      <c r="Z1834" s="9" t="str">
        <f>IF(S1834="","",(X1834*(1-Y1834)*(1+AE1834)))</f>
        <v/>
      </c>
      <c r="AA1834" s="64">
        <f>IF(Eingabe!G1834="x",libCalc!A1834,IF(Eingabe!H1834="x",libCalc!B1834,IF(Eingabe!I1834="x",libCalc!C1834,"")))</f>
        <v>0.031415926535897934</v>
      </c>
      <c r="AB1834" s="5">
        <f>IF(AA1834="","",AA1834*M1834)</f>
        <v>0.082938046054770551</v>
      </c>
      <c r="AC1834" s="10">
        <f>IF(AA1834="","",N1834*1000/(AA1834*1000000))</f>
        <v>10.1859163578813</v>
      </c>
      <c r="AD1834" s="11">
        <f>IF(AB1834="","",MAX(Z1834,W1834)/AB1834)</f>
        <v>3504.0010444432696</v>
      </c>
      <c r="AE1834" s="8">
        <f ca="1">IF(N1834="","",IF(LOOKUP(YEAR(C1834),Teuerung!$A$4:$A$29,Teuerung!$D$4:$D$29)="",0,LOOKUP(YEAR(C1834),Teuerung!$A$4:$A$29,Teuerung!$D$4:$D$29)))</f>
        <v>0.29999999999999999</v>
      </c>
      <c r="AF1834" s="7">
        <f t="shared" ca="1" si="39"/>
        <v>290.61500000000001</v>
      </c>
      <c r="AG1834" s="2"/>
      <c r="AH1834" s="1"/>
      <c r="AI1834" s="1"/>
    </row>
    <row r="1835">
      <c r="A1835" s="2"/>
      <c r="B1835" s="2"/>
      <c r="C1835" s="3">
        <v>42795</v>
      </c>
      <c r="D1835" s="1"/>
      <c r="E1835" s="4" t="s">
        <v>51</v>
      </c>
      <c r="G1835" s="4" t="s">
        <v>51</v>
      </c>
      <c r="J1835" s="5">
        <v>0.20000000000000001</v>
      </c>
      <c r="M1835" s="6">
        <v>2.4100000000000001</v>
      </c>
      <c r="N1835" s="7">
        <v>420</v>
      </c>
      <c r="P1835" s="1">
        <v>1</v>
      </c>
      <c r="Q1835" s="2" t="s">
        <v>56</v>
      </c>
      <c r="R1835" s="4" t="s">
        <v>51</v>
      </c>
      <c r="T1835" s="7">
        <v>251</v>
      </c>
      <c r="U1835" s="8">
        <v>0.14999999999999999</v>
      </c>
      <c r="V1835" s="6">
        <v>0</v>
      </c>
      <c r="W1835" s="7">
        <f>IF(R1835="","",(T1835*(1-U1835)*(1+AE1835))+V1835)</f>
        <v>277.35500000000002</v>
      </c>
      <c r="Z1835" s="9" t="str">
        <f>IF(S1835="","",(X1835*(1-Y1835)*(1+AE1835)))</f>
        <v/>
      </c>
      <c r="AA1835" s="64">
        <f>IF(Eingabe!G1835="x",libCalc!A1835,IF(Eingabe!H1835="x",libCalc!B1835,IF(Eingabe!I1835="x",libCalc!C1835,"")))</f>
        <v>0.031415926535897934</v>
      </c>
      <c r="AB1835" s="5">
        <f>IF(AA1835="","",AA1835*M1835)</f>
        <v>0.075712382951514029</v>
      </c>
      <c r="AC1835" s="10">
        <f>IF(AA1835="","",N1835*1000/(AA1835*1000000))</f>
        <v>13.369015219719207</v>
      </c>
      <c r="AD1835" s="11">
        <f>IF(AB1835="","",MAX(Z1835,W1835)/AB1835)</f>
        <v>3663.2713063280189</v>
      </c>
      <c r="AE1835" s="8">
        <f ca="1">IF(N1835="","",IF(LOOKUP(YEAR(C1835),Teuerung!$A$4:$A$29,Teuerung!$D$4:$D$29)="",0,LOOKUP(YEAR(C1835),Teuerung!$A$4:$A$29,Teuerung!$D$4:$D$29)))</f>
        <v>0.29999999999999999</v>
      </c>
      <c r="AF1835" s="7">
        <f t="shared" ca="1" si="39"/>
        <v>277.35500000000002</v>
      </c>
      <c r="AG1835" s="2"/>
      <c r="AH1835" s="1"/>
      <c r="AI1835" s="1"/>
    </row>
    <row r="1836">
      <c r="A1836" s="2"/>
      <c r="B1836" s="2"/>
      <c r="C1836" s="3">
        <v>42795</v>
      </c>
      <c r="D1836" s="1"/>
      <c r="E1836" s="4" t="s">
        <v>51</v>
      </c>
      <c r="G1836" s="4" t="s">
        <v>51</v>
      </c>
      <c r="J1836" s="5">
        <v>0.20000000000000001</v>
      </c>
      <c r="M1836" s="6">
        <v>2.4100000000000001</v>
      </c>
      <c r="N1836" s="7">
        <v>760</v>
      </c>
      <c r="P1836" s="1">
        <v>1</v>
      </c>
      <c r="Q1836" s="2" t="s">
        <v>56</v>
      </c>
      <c r="R1836" s="4" t="s">
        <v>51</v>
      </c>
      <c r="T1836" s="7">
        <v>258</v>
      </c>
      <c r="U1836" s="8">
        <v>0.14999999999999999</v>
      </c>
      <c r="V1836" s="6">
        <v>0</v>
      </c>
      <c r="W1836" s="7">
        <f>IF(R1836="","",(T1836*(1-U1836)*(1+AE1836))+V1836)</f>
        <v>285.08999999999997</v>
      </c>
      <c r="Z1836" s="9" t="str">
        <f>IF(S1836="","",(X1836*(1-Y1836)*(1+AE1836)))</f>
        <v/>
      </c>
      <c r="AA1836" s="64">
        <f>IF(Eingabe!G1836="x",libCalc!A1836,IF(Eingabe!H1836="x",libCalc!B1836,IF(Eingabe!I1836="x",libCalc!C1836,"")))</f>
        <v>0.031415926535897934</v>
      </c>
      <c r="AB1836" s="5">
        <f>IF(AA1836="","",AA1836*M1836)</f>
        <v>0.075712382951514029</v>
      </c>
      <c r="AC1836" s="10">
        <f>IF(AA1836="","",N1836*1000/(AA1836*1000000))</f>
        <v>24.191551349968087</v>
      </c>
      <c r="AD1836" s="11">
        <f>IF(AB1836="","",MAX(Z1836,W1836)/AB1836)</f>
        <v>3765.4342511260106</v>
      </c>
      <c r="AE1836" s="8">
        <f ca="1">IF(N1836="","",IF(LOOKUP(YEAR(C1836),Teuerung!$A$4:$A$29,Teuerung!$D$4:$D$29)="",0,LOOKUP(YEAR(C1836),Teuerung!$A$4:$A$29,Teuerung!$D$4:$D$29)))</f>
        <v>0.29999999999999999</v>
      </c>
      <c r="AF1836" s="7">
        <f t="shared" ca="1" si="39"/>
        <v>285.08999999999997</v>
      </c>
      <c r="AG1836" s="2"/>
      <c r="AH1836" s="1"/>
      <c r="AI1836" s="1"/>
    </row>
    <row r="1837">
      <c r="A1837" s="2"/>
      <c r="B1837" s="2"/>
      <c r="C1837" s="3">
        <v>42795</v>
      </c>
      <c r="D1837" s="1"/>
      <c r="E1837" s="4" t="s">
        <v>51</v>
      </c>
      <c r="G1837" s="4" t="s">
        <v>51</v>
      </c>
      <c r="J1837" s="5">
        <v>0.20000000000000001</v>
      </c>
      <c r="M1837" s="6">
        <v>2.6400000000000001</v>
      </c>
      <c r="N1837" s="7">
        <v>300</v>
      </c>
      <c r="P1837" s="1">
        <v>1</v>
      </c>
      <c r="Q1837" s="2" t="s">
        <v>56</v>
      </c>
      <c r="R1837" s="4" t="s">
        <v>51</v>
      </c>
      <c r="T1837" s="7">
        <v>263</v>
      </c>
      <c r="U1837" s="8">
        <v>0.14999999999999999</v>
      </c>
      <c r="V1837" s="6">
        <v>0</v>
      </c>
      <c r="W1837" s="7">
        <f>IF(R1837="","",(T1837*(1-U1837)*(1+AE1837))+V1837)</f>
        <v>290.61500000000001</v>
      </c>
      <c r="Z1837" s="9" t="str">
        <f>IF(S1837="","",(X1837*(1-Y1837)*(1+AE1837)))</f>
        <v/>
      </c>
      <c r="AA1837" s="64">
        <f>IF(Eingabe!G1837="x",libCalc!A1837,IF(Eingabe!H1837="x",libCalc!B1837,IF(Eingabe!I1837="x",libCalc!C1837,"")))</f>
        <v>0.031415926535897934</v>
      </c>
      <c r="AB1837" s="5">
        <f>IF(AA1837="","",AA1837*M1837)</f>
        <v>0.082938046054770551</v>
      </c>
      <c r="AC1837" s="10">
        <f>IF(AA1837="","",N1837*1000/(AA1837*1000000))</f>
        <v>9.5492965855137193</v>
      </c>
      <c r="AD1837" s="11">
        <f>IF(AB1837="","",MAX(Z1837,W1837)/AB1837)</f>
        <v>3504.0010444432696</v>
      </c>
      <c r="AE1837" s="8">
        <f ca="1">IF(N1837="","",IF(LOOKUP(YEAR(C1837),Teuerung!$A$4:$A$29,Teuerung!$D$4:$D$29)="",0,LOOKUP(YEAR(C1837),Teuerung!$A$4:$A$29,Teuerung!$D$4:$D$29)))</f>
        <v>0.29999999999999999</v>
      </c>
      <c r="AF1837" s="7">
        <f t="shared" ca="1" si="39"/>
        <v>290.61500000000001</v>
      </c>
      <c r="AG1837" s="2"/>
      <c r="AH1837" s="1"/>
      <c r="AI1837" s="1"/>
    </row>
    <row r="1838">
      <c r="A1838" s="2"/>
      <c r="B1838" s="2"/>
      <c r="C1838" s="3">
        <v>42795</v>
      </c>
      <c r="D1838" s="1"/>
      <c r="E1838" s="4" t="s">
        <v>51</v>
      </c>
      <c r="G1838" s="4" t="s">
        <v>51</v>
      </c>
      <c r="J1838" s="5">
        <v>0.20000000000000001</v>
      </c>
      <c r="M1838" s="6">
        <v>2.6400000000000001</v>
      </c>
      <c r="N1838" s="7">
        <v>465</v>
      </c>
      <c r="P1838" s="1">
        <v>1</v>
      </c>
      <c r="Q1838" s="2" t="s">
        <v>56</v>
      </c>
      <c r="R1838" s="4" t="s">
        <v>51</v>
      </c>
      <c r="T1838" s="7">
        <v>263</v>
      </c>
      <c r="U1838" s="8">
        <v>0.14999999999999999</v>
      </c>
      <c r="V1838" s="6">
        <v>0</v>
      </c>
      <c r="W1838" s="7">
        <f>IF(R1838="","",(T1838*(1-U1838)*(1+AE1838))+V1838)</f>
        <v>290.61500000000001</v>
      </c>
      <c r="Z1838" s="9" t="str">
        <f>IF(S1838="","",(X1838*(1-Y1838)*(1+AE1838)))</f>
        <v/>
      </c>
      <c r="AA1838" s="64">
        <f>IF(Eingabe!G1838="x",libCalc!A1838,IF(Eingabe!H1838="x",libCalc!B1838,IF(Eingabe!I1838="x",libCalc!C1838,"")))</f>
        <v>0.031415926535897934</v>
      </c>
      <c r="AB1838" s="5">
        <f>IF(AA1838="","",AA1838*M1838)</f>
        <v>0.082938046054770551</v>
      </c>
      <c r="AC1838" s="10">
        <f>IF(AA1838="","",N1838*1000/(AA1838*1000000))</f>
        <v>14.801409707546265</v>
      </c>
      <c r="AD1838" s="11">
        <f>IF(AB1838="","",MAX(Z1838,W1838)/AB1838)</f>
        <v>3504.0010444432696</v>
      </c>
      <c r="AE1838" s="8">
        <f ca="1">IF(N1838="","",IF(LOOKUP(YEAR(C1838),Teuerung!$A$4:$A$29,Teuerung!$D$4:$D$29)="",0,LOOKUP(YEAR(C1838),Teuerung!$A$4:$A$29,Teuerung!$D$4:$D$29)))</f>
        <v>0.29999999999999999</v>
      </c>
      <c r="AF1838" s="7">
        <f t="shared" ca="1" si="39"/>
        <v>290.61500000000001</v>
      </c>
      <c r="AG1838" s="2"/>
      <c r="AH1838" s="1"/>
      <c r="AI1838" s="1"/>
    </row>
    <row r="1839">
      <c r="A1839" s="2"/>
      <c r="B1839" s="2"/>
      <c r="C1839" s="3">
        <v>42795</v>
      </c>
      <c r="D1839" s="1"/>
      <c r="E1839" s="4" t="s">
        <v>51</v>
      </c>
      <c r="G1839" s="4" t="s">
        <v>51</v>
      </c>
      <c r="J1839" s="5">
        <v>0.20000000000000001</v>
      </c>
      <c r="M1839" s="6">
        <v>2.6400000000000001</v>
      </c>
      <c r="N1839" s="7">
        <v>90</v>
      </c>
      <c r="P1839" s="1">
        <v>1</v>
      </c>
      <c r="Q1839" s="2" t="s">
        <v>56</v>
      </c>
      <c r="R1839" s="4" t="s">
        <v>51</v>
      </c>
      <c r="T1839" s="7">
        <v>263</v>
      </c>
      <c r="U1839" s="8">
        <v>0.14999999999999999</v>
      </c>
      <c r="V1839" s="6">
        <v>0</v>
      </c>
      <c r="W1839" s="7">
        <f>IF(R1839="","",(T1839*(1-U1839)*(1+AE1839))+V1839)</f>
        <v>290.61500000000001</v>
      </c>
      <c r="Z1839" s="9" t="str">
        <f>IF(S1839="","",(X1839*(1-Y1839)*(1+AE1839)))</f>
        <v/>
      </c>
      <c r="AA1839" s="64">
        <f>IF(Eingabe!G1839="x",libCalc!A1839,IF(Eingabe!H1839="x",libCalc!B1839,IF(Eingabe!I1839="x",libCalc!C1839,"")))</f>
        <v>0.031415926535897934</v>
      </c>
      <c r="AB1839" s="5">
        <f>IF(AA1839="","",AA1839*M1839)</f>
        <v>0.082938046054770551</v>
      </c>
      <c r="AC1839" s="10">
        <f>IF(AA1839="","",N1839*1000/(AA1839*1000000))</f>
        <v>2.8647889756541156</v>
      </c>
      <c r="AD1839" s="11">
        <f>IF(AB1839="","",MAX(Z1839,W1839)/AB1839)</f>
        <v>3504.0010444432696</v>
      </c>
      <c r="AE1839" s="8">
        <f ca="1">IF(N1839="","",IF(LOOKUP(YEAR(C1839),Teuerung!$A$4:$A$29,Teuerung!$D$4:$D$29)="",0,LOOKUP(YEAR(C1839),Teuerung!$A$4:$A$29,Teuerung!$D$4:$D$29)))</f>
        <v>0.29999999999999999</v>
      </c>
      <c r="AF1839" s="7">
        <f t="shared" ca="1" si="39"/>
        <v>290.61500000000001</v>
      </c>
      <c r="AG1839" s="2"/>
      <c r="AH1839" s="1"/>
      <c r="AI1839" s="1"/>
    </row>
    <row r="1840">
      <c r="A1840" s="2"/>
      <c r="B1840" s="2"/>
      <c r="C1840" s="3">
        <v>42795</v>
      </c>
      <c r="D1840" s="1"/>
      <c r="E1840" s="4" t="s">
        <v>51</v>
      </c>
      <c r="G1840" s="4" t="s">
        <v>51</v>
      </c>
      <c r="J1840" s="5">
        <v>0.20000000000000001</v>
      </c>
      <c r="M1840" s="6">
        <v>2.6400000000000001</v>
      </c>
      <c r="N1840" s="7">
        <v>440</v>
      </c>
      <c r="P1840" s="1">
        <v>1</v>
      </c>
      <c r="Q1840" s="2" t="s">
        <v>56</v>
      </c>
      <c r="R1840" s="4" t="s">
        <v>51</v>
      </c>
      <c r="T1840" s="7">
        <v>270</v>
      </c>
      <c r="U1840" s="8">
        <v>0.14999999999999999</v>
      </c>
      <c r="V1840" s="6">
        <v>0</v>
      </c>
      <c r="W1840" s="7">
        <f>IF(R1840="","",(T1840*(1-U1840)*(1+AE1840))+V1840)</f>
        <v>298.35000000000002</v>
      </c>
      <c r="Z1840" s="9" t="str">
        <f>IF(S1840="","",(X1840*(1-Y1840)*(1+AE1840)))</f>
        <v/>
      </c>
      <c r="AA1840" s="64">
        <f>IF(Eingabe!G1840="x",libCalc!A1840,IF(Eingabe!H1840="x",libCalc!B1840,IF(Eingabe!I1840="x",libCalc!C1840,"")))</f>
        <v>0.031415926535897934</v>
      </c>
      <c r="AB1840" s="5">
        <f>IF(AA1840="","",AA1840*M1840)</f>
        <v>0.082938046054770551</v>
      </c>
      <c r="AC1840" s="10">
        <f>IF(AA1840="","",N1840*1000/(AA1840*1000000))</f>
        <v>14.005634992086788</v>
      </c>
      <c r="AD1840" s="11">
        <f>IF(AB1840="","",MAX(Z1840,W1840)/AB1840)</f>
        <v>3597.2634296565889</v>
      </c>
      <c r="AE1840" s="8">
        <f ca="1">IF(N1840="","",IF(LOOKUP(YEAR(C1840),Teuerung!$A$4:$A$29,Teuerung!$D$4:$D$29)="",0,LOOKUP(YEAR(C1840),Teuerung!$A$4:$A$29,Teuerung!$D$4:$D$29)))</f>
        <v>0.29999999999999999</v>
      </c>
      <c r="AF1840" s="7">
        <f t="shared" ca="1" si="39"/>
        <v>298.35000000000002</v>
      </c>
      <c r="AG1840" s="2"/>
      <c r="AH1840" s="1"/>
      <c r="AI1840" s="1"/>
    </row>
    <row r="1841">
      <c r="A1841" s="2"/>
      <c r="B1841" s="2"/>
      <c r="C1841" s="3">
        <v>42559</v>
      </c>
      <c r="D1841" s="1"/>
      <c r="E1841" s="4" t="s">
        <v>51</v>
      </c>
      <c r="I1841" s="4" t="s">
        <v>51</v>
      </c>
      <c r="K1841" s="6">
        <v>0.29999999999999999</v>
      </c>
      <c r="L1841" s="6">
        <v>0.80000000000000004</v>
      </c>
      <c r="M1841" s="6">
        <v>2.5</v>
      </c>
      <c r="N1841" s="7">
        <v>2100</v>
      </c>
      <c r="P1841" s="1">
        <v>2</v>
      </c>
      <c r="Q1841" s="2" t="s">
        <v>53</v>
      </c>
      <c r="R1841" s="4" t="s">
        <v>51</v>
      </c>
      <c r="T1841" s="7">
        <v>855</v>
      </c>
      <c r="U1841" s="8">
        <v>0.33000000000000002</v>
      </c>
      <c r="V1841" s="6">
        <v>0</v>
      </c>
      <c r="W1841" s="7">
        <f>IF(R1841="","",(T1841*(1-U1841)*(1+AE1841))+V1841)</f>
        <v>744.70499999999993</v>
      </c>
      <c r="Z1841" s="9" t="str">
        <f>IF(S1841="","",(X1841*(1-Y1841)*(1+AE1841)))</f>
        <v/>
      </c>
      <c r="AA1841" s="64">
        <f>IF(Eingabe!G1841="x",libCalc!A1841,IF(Eingabe!H1841="x",libCalc!B1841,IF(Eingabe!I1841="x",libCalc!C1841,"")))</f>
        <v>0.23999999999999999</v>
      </c>
      <c r="AB1841" s="5">
        <f>IF(AA1841="","",AA1841*M1841)</f>
        <v>0.59999999999999998</v>
      </c>
      <c r="AC1841" s="10">
        <f>IF(AA1841="","",N1841*1000/(AA1841*1000000))</f>
        <v>8.75</v>
      </c>
      <c r="AD1841" s="11">
        <f>IF(AB1841="","",MAX(Z1841,W1841)/AB1841)</f>
        <v>1241.175</v>
      </c>
      <c r="AE1841" s="8">
        <f ca="1">IF(N1841="","",IF(LOOKUP(YEAR(C1841),Teuerung!$A$4:$A$29,Teuerung!$D$4:$D$29)="",0,LOOKUP(YEAR(C1841),Teuerung!$A$4:$A$29,Teuerung!$D$4:$D$29)))</f>
        <v>0.29999999999999999</v>
      </c>
      <c r="AF1841" s="7">
        <f t="shared" ca="1" si="39"/>
        <v>1489.4099999999999</v>
      </c>
      <c r="AG1841" s="2" t="s">
        <v>72</v>
      </c>
      <c r="AH1841" s="1"/>
      <c r="AI1841" s="1"/>
    </row>
    <row r="1842">
      <c r="A1842" s="2"/>
      <c r="B1842" s="2"/>
      <c r="C1842" s="3">
        <v>42559</v>
      </c>
      <c r="D1842" s="1"/>
      <c r="E1842" s="4" t="s">
        <v>51</v>
      </c>
      <c r="I1842" s="4" t="s">
        <v>51</v>
      </c>
      <c r="K1842" s="6">
        <v>0.29999999999999999</v>
      </c>
      <c r="L1842" s="6">
        <v>0.80000000000000004</v>
      </c>
      <c r="M1842" s="6">
        <v>2.5</v>
      </c>
      <c r="N1842" s="7">
        <v>7400</v>
      </c>
      <c r="P1842" s="1">
        <v>1</v>
      </c>
      <c r="Q1842" s="2" t="s">
        <v>53</v>
      </c>
      <c r="R1842" s="4" t="s">
        <v>51</v>
      </c>
      <c r="T1842" s="7">
        <v>1001</v>
      </c>
      <c r="U1842" s="8">
        <v>0.33000000000000002</v>
      </c>
      <c r="V1842" s="6">
        <v>0</v>
      </c>
      <c r="W1842" s="7">
        <f>IF(R1842="","",(T1842*(1-U1842)*(1+AE1842))+V1842)</f>
        <v>871.87099999999998</v>
      </c>
      <c r="Z1842" s="9" t="str">
        <f>IF(S1842="","",(X1842*(1-Y1842)*(1+AE1842)))</f>
        <v/>
      </c>
      <c r="AA1842" s="64">
        <f>IF(Eingabe!G1842="x",libCalc!A1842,IF(Eingabe!H1842="x",libCalc!B1842,IF(Eingabe!I1842="x",libCalc!C1842,"")))</f>
        <v>0.23999999999999999</v>
      </c>
      <c r="AB1842" s="5">
        <f>IF(AA1842="","",AA1842*M1842)</f>
        <v>0.59999999999999998</v>
      </c>
      <c r="AC1842" s="10">
        <f>IF(AA1842="","",N1842*1000/(AA1842*1000000))</f>
        <v>30.833333333333332</v>
      </c>
      <c r="AD1842" s="11">
        <f>IF(AB1842="","",MAX(Z1842,W1842)/AB1842)</f>
        <v>1453.1183333333333</v>
      </c>
      <c r="AE1842" s="8">
        <f ca="1">IF(N1842="","",IF(LOOKUP(YEAR(C1842),Teuerung!$A$4:$A$29,Teuerung!$D$4:$D$29)="",0,LOOKUP(YEAR(C1842),Teuerung!$A$4:$A$29,Teuerung!$D$4:$D$29)))</f>
        <v>0.29999999999999999</v>
      </c>
      <c r="AF1842" s="7">
        <f t="shared" ca="1" si="39"/>
        <v>871.87099999999998</v>
      </c>
      <c r="AG1842" s="2" t="s">
        <v>72</v>
      </c>
      <c r="AH1842" s="1"/>
      <c r="AI1842" s="1"/>
    </row>
    <row r="1843">
      <c r="A1843" s="2"/>
      <c r="B1843" s="2"/>
      <c r="C1843" s="3">
        <v>42559</v>
      </c>
      <c r="D1843" s="1"/>
      <c r="E1843" s="4" t="s">
        <v>51</v>
      </c>
      <c r="I1843" s="4" t="s">
        <v>51</v>
      </c>
      <c r="K1843" s="6">
        <v>0.29999999999999999</v>
      </c>
      <c r="L1843" s="6">
        <v>0.80000000000000004</v>
      </c>
      <c r="M1843" s="6">
        <v>2.5</v>
      </c>
      <c r="N1843" s="7">
        <v>11000</v>
      </c>
      <c r="P1843" s="1">
        <v>2</v>
      </c>
      <c r="Q1843" s="2" t="s">
        <v>53</v>
      </c>
      <c r="R1843" s="4" t="s">
        <v>51</v>
      </c>
      <c r="T1843" s="7">
        <v>1688</v>
      </c>
      <c r="U1843" s="8">
        <v>0.33000000000000002</v>
      </c>
      <c r="V1843" s="6">
        <v>0</v>
      </c>
      <c r="W1843" s="7">
        <f>IF(R1843="","",(T1843*(1-U1843)*(1+AE1843))+V1843)</f>
        <v>1470.2479999999998</v>
      </c>
      <c r="Z1843" s="9" t="str">
        <f>IF(S1843="","",(X1843*(1-Y1843)*(1+AE1843)))</f>
        <v/>
      </c>
      <c r="AA1843" s="64">
        <f>IF(Eingabe!G1843="x",libCalc!A1843,IF(Eingabe!H1843="x",libCalc!B1843,IF(Eingabe!I1843="x",libCalc!C1843,"")))</f>
        <v>0.23999999999999999</v>
      </c>
      <c r="AB1843" s="5">
        <f>IF(AA1843="","",AA1843*M1843)</f>
        <v>0.59999999999999998</v>
      </c>
      <c r="AC1843" s="10">
        <f>IF(AA1843="","",N1843*1000/(AA1843*1000000))</f>
        <v>45.833333333333336</v>
      </c>
      <c r="AD1843" s="11">
        <f>IF(AB1843="","",MAX(Z1843,W1843)/AB1843)</f>
        <v>2450.413333333333</v>
      </c>
      <c r="AE1843" s="8">
        <f ca="1">IF(N1843="","",IF(LOOKUP(YEAR(C1843),Teuerung!$A$4:$A$29,Teuerung!$D$4:$D$29)="",0,LOOKUP(YEAR(C1843),Teuerung!$A$4:$A$29,Teuerung!$D$4:$D$29)))</f>
        <v>0.29999999999999999</v>
      </c>
      <c r="AF1843" s="7">
        <f t="shared" ca="1" si="39"/>
        <v>2940.4959999999996</v>
      </c>
      <c r="AG1843" s="2" t="s">
        <v>72</v>
      </c>
      <c r="AH1843" s="1"/>
      <c r="AI1843" s="1"/>
    </row>
    <row r="1844">
      <c r="A1844" s="2"/>
      <c r="B1844" s="2"/>
      <c r="C1844" s="3">
        <v>42559</v>
      </c>
      <c r="D1844" s="1"/>
      <c r="E1844" s="4" t="s">
        <v>51</v>
      </c>
      <c r="I1844" s="4" t="s">
        <v>51</v>
      </c>
      <c r="K1844" s="6">
        <v>0.29999999999999999</v>
      </c>
      <c r="L1844" s="6">
        <v>0.80000000000000004</v>
      </c>
      <c r="M1844" s="6">
        <v>2.5</v>
      </c>
      <c r="N1844" s="7">
        <v>8000</v>
      </c>
      <c r="P1844" s="1">
        <v>5</v>
      </c>
      <c r="Q1844" s="2" t="s">
        <v>53</v>
      </c>
      <c r="R1844" s="4" t="s">
        <v>51</v>
      </c>
      <c r="T1844" s="7">
        <v>1010</v>
      </c>
      <c r="U1844" s="8">
        <v>0.33000000000000002</v>
      </c>
      <c r="V1844" s="6">
        <v>0</v>
      </c>
      <c r="W1844" s="7">
        <f>IF(R1844="","",(T1844*(1-U1844)*(1+AE1844))+V1844)</f>
        <v>879.70999999999992</v>
      </c>
      <c r="Z1844" s="9" t="str">
        <f>IF(S1844="","",(X1844*(1-Y1844)*(1+AE1844)))</f>
        <v/>
      </c>
      <c r="AA1844" s="64">
        <f>IF(Eingabe!G1844="x",libCalc!A1844,IF(Eingabe!H1844="x",libCalc!B1844,IF(Eingabe!I1844="x",libCalc!C1844,"")))</f>
        <v>0.23999999999999999</v>
      </c>
      <c r="AB1844" s="5">
        <f>IF(AA1844="","",AA1844*M1844)</f>
        <v>0.59999999999999998</v>
      </c>
      <c r="AC1844" s="10">
        <f>IF(AA1844="","",N1844*1000/(AA1844*1000000))</f>
        <v>33.333333333333336</v>
      </c>
      <c r="AD1844" s="11">
        <f>IF(AB1844="","",MAX(Z1844,W1844)/AB1844)</f>
        <v>1466.1833333333332</v>
      </c>
      <c r="AE1844" s="8">
        <f ca="1">IF(N1844="","",IF(LOOKUP(YEAR(C1844),Teuerung!$A$4:$A$29,Teuerung!$D$4:$D$29)="",0,LOOKUP(YEAR(C1844),Teuerung!$A$4:$A$29,Teuerung!$D$4:$D$29)))</f>
        <v>0.29999999999999999</v>
      </c>
      <c r="AF1844" s="7">
        <f t="shared" ca="1" si="39"/>
        <v>4398.5499999999993</v>
      </c>
      <c r="AG1844" s="2" t="s">
        <v>72</v>
      </c>
      <c r="AH1844" s="1"/>
      <c r="AI1844" s="1"/>
    </row>
    <row r="1845">
      <c r="A1845" s="2"/>
      <c r="B1845" s="2"/>
      <c r="C1845" s="3">
        <v>42559</v>
      </c>
      <c r="D1845" s="1"/>
      <c r="E1845" s="4" t="s">
        <v>51</v>
      </c>
      <c r="I1845" s="4" t="s">
        <v>51</v>
      </c>
      <c r="K1845" s="6">
        <v>0.29999999999999999</v>
      </c>
      <c r="L1845" s="6">
        <v>0.80000000000000004</v>
      </c>
      <c r="M1845" s="6">
        <v>2.5</v>
      </c>
      <c r="N1845" s="7">
        <v>6300</v>
      </c>
      <c r="P1845" s="1">
        <v>3</v>
      </c>
      <c r="Q1845" s="2" t="s">
        <v>53</v>
      </c>
      <c r="R1845" s="4" t="s">
        <v>51</v>
      </c>
      <c r="T1845" s="7">
        <v>859</v>
      </c>
      <c r="U1845" s="8">
        <v>0.33000000000000002</v>
      </c>
      <c r="V1845" s="6">
        <v>0</v>
      </c>
      <c r="W1845" s="7">
        <f>IF(R1845="","",(T1845*(1-U1845)*(1+AE1845))+V1845)</f>
        <v>748.18899999999996</v>
      </c>
      <c r="Z1845" s="9" t="str">
        <f>IF(S1845="","",(X1845*(1-Y1845)*(1+AE1845)))</f>
        <v/>
      </c>
      <c r="AA1845" s="64">
        <f>IF(Eingabe!G1845="x",libCalc!A1845,IF(Eingabe!H1845="x",libCalc!B1845,IF(Eingabe!I1845="x",libCalc!C1845,"")))</f>
        <v>0.23999999999999999</v>
      </c>
      <c r="AB1845" s="5">
        <f>IF(AA1845="","",AA1845*M1845)</f>
        <v>0.59999999999999998</v>
      </c>
      <c r="AC1845" s="10">
        <f>IF(AA1845="","",N1845*1000/(AA1845*1000000))</f>
        <v>26.25</v>
      </c>
      <c r="AD1845" s="11">
        <f>IF(AB1845="","",MAX(Z1845,W1845)/AB1845)</f>
        <v>1246.9816666666666</v>
      </c>
      <c r="AE1845" s="8">
        <f ca="1">IF(N1845="","",IF(LOOKUP(YEAR(C1845),Teuerung!$A$4:$A$29,Teuerung!$D$4:$D$29)="",0,LOOKUP(YEAR(C1845),Teuerung!$A$4:$A$29,Teuerung!$D$4:$D$29)))</f>
        <v>0.29999999999999999</v>
      </c>
      <c r="AF1845" s="7">
        <f t="shared" ca="1" si="39"/>
        <v>2244.567</v>
      </c>
      <c r="AG1845" s="2" t="s">
        <v>72</v>
      </c>
      <c r="AH1845" s="1"/>
      <c r="AI1845" s="1"/>
    </row>
    <row r="1846">
      <c r="A1846" s="2"/>
      <c r="B1846" s="2"/>
      <c r="C1846" s="3">
        <v>42559</v>
      </c>
      <c r="D1846" s="1"/>
      <c r="E1846" s="4" t="s">
        <v>51</v>
      </c>
      <c r="I1846" s="4" t="s">
        <v>51</v>
      </c>
      <c r="K1846" s="6">
        <v>0.29999999999999999</v>
      </c>
      <c r="L1846" s="6">
        <v>0.80000000000000004</v>
      </c>
      <c r="M1846" s="6">
        <v>2.5</v>
      </c>
      <c r="N1846" s="7">
        <v>8700</v>
      </c>
      <c r="P1846" s="1">
        <v>3</v>
      </c>
      <c r="Q1846" s="2" t="s">
        <v>53</v>
      </c>
      <c r="R1846" s="4" t="s">
        <v>51</v>
      </c>
      <c r="T1846" s="7">
        <v>1109</v>
      </c>
      <c r="U1846" s="8">
        <v>0.33000000000000002</v>
      </c>
      <c r="V1846" s="6">
        <v>0</v>
      </c>
      <c r="W1846" s="7">
        <f>IF(R1846="","",(T1846*(1-U1846)*(1+AE1846))+V1846)</f>
        <v>965.93899999999996</v>
      </c>
      <c r="Z1846" s="9" t="str">
        <f>IF(S1846="","",(X1846*(1-Y1846)*(1+AE1846)))</f>
        <v/>
      </c>
      <c r="AA1846" s="64">
        <f>IF(Eingabe!G1846="x",libCalc!A1846,IF(Eingabe!H1846="x",libCalc!B1846,IF(Eingabe!I1846="x",libCalc!C1846,"")))</f>
        <v>0.23999999999999999</v>
      </c>
      <c r="AB1846" s="5">
        <f>IF(AA1846="","",AA1846*M1846)</f>
        <v>0.59999999999999998</v>
      </c>
      <c r="AC1846" s="10">
        <f>IF(AA1846="","",N1846*1000/(AA1846*1000000))</f>
        <v>36.25</v>
      </c>
      <c r="AD1846" s="11">
        <f>IF(AB1846="","",MAX(Z1846,W1846)/AB1846)</f>
        <v>1609.8983333333333</v>
      </c>
      <c r="AE1846" s="8">
        <f ca="1">IF(N1846="","",IF(LOOKUP(YEAR(C1846),Teuerung!$A$4:$A$29,Teuerung!$D$4:$D$29)="",0,LOOKUP(YEAR(C1846),Teuerung!$A$4:$A$29,Teuerung!$D$4:$D$29)))</f>
        <v>0.29999999999999999</v>
      </c>
      <c r="AF1846" s="7">
        <f t="shared" ca="1" si="39"/>
        <v>2897.817</v>
      </c>
      <c r="AG1846" s="2" t="s">
        <v>72</v>
      </c>
      <c r="AH1846" s="1"/>
      <c r="AI1846" s="1"/>
    </row>
    <row r="1847">
      <c r="A1847" s="2"/>
      <c r="B1847" s="2"/>
      <c r="C1847" s="3">
        <v>42559</v>
      </c>
      <c r="D1847" s="1"/>
      <c r="E1847" s="4" t="s">
        <v>51</v>
      </c>
      <c r="I1847" s="4" t="s">
        <v>51</v>
      </c>
      <c r="K1847" s="6">
        <v>0.29999999999999999</v>
      </c>
      <c r="L1847" s="6">
        <v>0.80000000000000004</v>
      </c>
      <c r="M1847" s="6">
        <v>2.5</v>
      </c>
      <c r="N1847" s="7">
        <v>9500</v>
      </c>
      <c r="P1847" s="1">
        <v>9</v>
      </c>
      <c r="Q1847" s="2" t="s">
        <v>53</v>
      </c>
      <c r="R1847" s="4" t="s">
        <v>51</v>
      </c>
      <c r="T1847" s="7">
        <v>1244</v>
      </c>
      <c r="U1847" s="8">
        <v>0.33000000000000002</v>
      </c>
      <c r="V1847" s="6">
        <v>0</v>
      </c>
      <c r="W1847" s="7">
        <f>IF(R1847="","",(T1847*(1-U1847)*(1+AE1847))+V1847)</f>
        <v>1083.5239999999999</v>
      </c>
      <c r="Z1847" s="9" t="str">
        <f>IF(S1847="","",(X1847*(1-Y1847)*(1+AE1847)))</f>
        <v/>
      </c>
      <c r="AA1847" s="64">
        <f>IF(Eingabe!G1847="x",libCalc!A1847,IF(Eingabe!H1847="x",libCalc!B1847,IF(Eingabe!I1847="x",libCalc!C1847,"")))</f>
        <v>0.23999999999999999</v>
      </c>
      <c r="AB1847" s="5">
        <f>IF(AA1847="","",AA1847*M1847)</f>
        <v>0.59999999999999998</v>
      </c>
      <c r="AC1847" s="10">
        <f>IF(AA1847="","",N1847*1000/(AA1847*1000000))</f>
        <v>39.583333333333336</v>
      </c>
      <c r="AD1847" s="11">
        <f>IF(AB1847="","",MAX(Z1847,W1847)/AB1847)</f>
        <v>1805.8733333333332</v>
      </c>
      <c r="AE1847" s="8">
        <f ca="1">IF(N1847="","",IF(LOOKUP(YEAR(C1847),Teuerung!$A$4:$A$29,Teuerung!$D$4:$D$29)="",0,LOOKUP(YEAR(C1847),Teuerung!$A$4:$A$29,Teuerung!$D$4:$D$29)))</f>
        <v>0.29999999999999999</v>
      </c>
      <c r="AF1847" s="7">
        <f t="shared" ca="1" si="39"/>
        <v>9751.7159999999985</v>
      </c>
      <c r="AG1847" s="2" t="s">
        <v>72</v>
      </c>
      <c r="AH1847" s="1"/>
      <c r="AI1847" s="1"/>
    </row>
    <row r="1848">
      <c r="A1848" s="2"/>
      <c r="B1848" s="2"/>
      <c r="C1848" s="3">
        <v>42559</v>
      </c>
      <c r="D1848" s="1"/>
      <c r="E1848" s="4" t="s">
        <v>51</v>
      </c>
      <c r="I1848" s="4" t="s">
        <v>51</v>
      </c>
      <c r="K1848" s="6">
        <v>0.29999999999999999</v>
      </c>
      <c r="L1848" s="6">
        <v>0.80000000000000004</v>
      </c>
      <c r="M1848" s="6">
        <v>2.5</v>
      </c>
      <c r="N1848" s="7">
        <v>6800</v>
      </c>
      <c r="P1848" s="1">
        <v>7</v>
      </c>
      <c r="Q1848" s="2" t="s">
        <v>53</v>
      </c>
      <c r="R1848" s="4" t="s">
        <v>51</v>
      </c>
      <c r="T1848" s="7">
        <v>859</v>
      </c>
      <c r="U1848" s="8">
        <v>0.33000000000000002</v>
      </c>
      <c r="V1848" s="6">
        <v>0</v>
      </c>
      <c r="W1848" s="7">
        <f>IF(R1848="","",(T1848*(1-U1848)*(1+AE1848))+V1848)</f>
        <v>748.18899999999996</v>
      </c>
      <c r="Z1848" s="9" t="str">
        <f>IF(S1848="","",(X1848*(1-Y1848)*(1+AE1848)))</f>
        <v/>
      </c>
      <c r="AA1848" s="64">
        <f>IF(Eingabe!G1848="x",libCalc!A1848,IF(Eingabe!H1848="x",libCalc!B1848,IF(Eingabe!I1848="x",libCalc!C1848,"")))</f>
        <v>0.23999999999999999</v>
      </c>
      <c r="AB1848" s="5">
        <f>IF(AA1848="","",AA1848*M1848)</f>
        <v>0.59999999999999998</v>
      </c>
      <c r="AC1848" s="10">
        <f>IF(AA1848="","",N1848*1000/(AA1848*1000000))</f>
        <v>28.333333333333332</v>
      </c>
      <c r="AD1848" s="11">
        <f>IF(AB1848="","",MAX(Z1848,W1848)/AB1848)</f>
        <v>1246.9816666666666</v>
      </c>
      <c r="AE1848" s="8">
        <f ca="1">IF(N1848="","",IF(LOOKUP(YEAR(C1848),Teuerung!$A$4:$A$29,Teuerung!$D$4:$D$29)="",0,LOOKUP(YEAR(C1848),Teuerung!$A$4:$A$29,Teuerung!$D$4:$D$29)))</f>
        <v>0.29999999999999999</v>
      </c>
      <c r="AF1848" s="7">
        <f t="shared" ca="1" si="39"/>
        <v>5237.3229999999994</v>
      </c>
      <c r="AG1848" s="2" t="s">
        <v>72</v>
      </c>
      <c r="AH1848" s="1"/>
      <c r="AI1848" s="1"/>
    </row>
    <row r="1849">
      <c r="A1849" s="2"/>
      <c r="B1849" s="2"/>
      <c r="C1849" s="3">
        <v>42559</v>
      </c>
      <c r="D1849" s="1"/>
      <c r="E1849" s="4" t="s">
        <v>51</v>
      </c>
      <c r="I1849" s="4" t="s">
        <v>51</v>
      </c>
      <c r="K1849" s="6">
        <v>0.29999999999999999</v>
      </c>
      <c r="L1849" s="6">
        <v>0.80000000000000004</v>
      </c>
      <c r="M1849" s="6">
        <v>2.5</v>
      </c>
      <c r="N1849" s="7">
        <v>8300</v>
      </c>
      <c r="P1849" s="1">
        <v>5</v>
      </c>
      <c r="Q1849" s="2" t="s">
        <v>53</v>
      </c>
      <c r="R1849" s="4" t="s">
        <v>51</v>
      </c>
      <c r="T1849" s="7">
        <v>1075</v>
      </c>
      <c r="U1849" s="8">
        <v>0.33000000000000002</v>
      </c>
      <c r="V1849" s="6">
        <v>0</v>
      </c>
      <c r="W1849" s="7">
        <f>IF(R1849="","",(T1849*(1-U1849)*(1+AE1849))+V1849)</f>
        <v>936.32499999999993</v>
      </c>
      <c r="Z1849" s="9" t="str">
        <f>IF(S1849="","",(X1849*(1-Y1849)*(1+AE1849)))</f>
        <v/>
      </c>
      <c r="AA1849" s="64">
        <f>IF(Eingabe!G1849="x",libCalc!A1849,IF(Eingabe!H1849="x",libCalc!B1849,IF(Eingabe!I1849="x",libCalc!C1849,"")))</f>
        <v>0.23999999999999999</v>
      </c>
      <c r="AB1849" s="5">
        <f>IF(AA1849="","",AA1849*M1849)</f>
        <v>0.59999999999999998</v>
      </c>
      <c r="AC1849" s="10">
        <f>IF(AA1849="","",N1849*1000/(AA1849*1000000))</f>
        <v>34.583333333333336</v>
      </c>
      <c r="AD1849" s="11">
        <f>IF(AB1849="","",MAX(Z1849,W1849)/AB1849)</f>
        <v>1560.5416666666665</v>
      </c>
      <c r="AE1849" s="8">
        <f ca="1">IF(N1849="","",IF(LOOKUP(YEAR(C1849),Teuerung!$A$4:$A$29,Teuerung!$D$4:$D$29)="",0,LOOKUP(YEAR(C1849),Teuerung!$A$4:$A$29,Teuerung!$D$4:$D$29)))</f>
        <v>0.29999999999999999</v>
      </c>
      <c r="AF1849" s="7">
        <f t="shared" ca="1" si="39"/>
        <v>4681.625</v>
      </c>
      <c r="AG1849" s="2" t="s">
        <v>72</v>
      </c>
      <c r="AH1849" s="1"/>
      <c r="AI1849" s="1"/>
    </row>
    <row r="1850">
      <c r="A1850" s="2"/>
      <c r="B1850" s="2"/>
      <c r="C1850" s="3">
        <v>42559</v>
      </c>
      <c r="D1850" s="1"/>
      <c r="E1850" s="4" t="s">
        <v>51</v>
      </c>
      <c r="I1850" s="4" t="s">
        <v>51</v>
      </c>
      <c r="K1850" s="6">
        <v>0.29999999999999999</v>
      </c>
      <c r="L1850" s="6">
        <v>0.80000000000000004</v>
      </c>
      <c r="M1850" s="6">
        <v>2.5</v>
      </c>
      <c r="N1850" s="7">
        <v>11600</v>
      </c>
      <c r="P1850" s="1">
        <v>3</v>
      </c>
      <c r="Q1850" s="2" t="s">
        <v>53</v>
      </c>
      <c r="R1850" s="4" t="s">
        <v>51</v>
      </c>
      <c r="T1850" s="7">
        <v>1747</v>
      </c>
      <c r="U1850" s="8">
        <v>0.33000000000000002</v>
      </c>
      <c r="V1850" s="6">
        <v>0</v>
      </c>
      <c r="W1850" s="7">
        <f>IF(R1850="","",(T1850*(1-U1850)*(1+AE1850))+V1850)</f>
        <v>1521.6369999999997</v>
      </c>
      <c r="Z1850" s="9" t="str">
        <f>IF(S1850="","",(X1850*(1-Y1850)*(1+AE1850)))</f>
        <v/>
      </c>
      <c r="AA1850" s="64">
        <f>IF(Eingabe!G1850="x",libCalc!A1850,IF(Eingabe!H1850="x",libCalc!B1850,IF(Eingabe!I1850="x",libCalc!C1850,"")))</f>
        <v>0.23999999999999999</v>
      </c>
      <c r="AB1850" s="5">
        <f>IF(AA1850="","",AA1850*M1850)</f>
        <v>0.59999999999999998</v>
      </c>
      <c r="AC1850" s="10">
        <f>IF(AA1850="","",N1850*1000/(AA1850*1000000))</f>
        <v>48.333333333333336</v>
      </c>
      <c r="AD1850" s="11">
        <f>IF(AB1850="","",MAX(Z1850,W1850)/AB1850)</f>
        <v>2536.0616666666665</v>
      </c>
      <c r="AE1850" s="8">
        <f ca="1">IF(N1850="","",IF(LOOKUP(YEAR(C1850),Teuerung!$A$4:$A$29,Teuerung!$D$4:$D$29)="",0,LOOKUP(YEAR(C1850),Teuerung!$A$4:$A$29,Teuerung!$D$4:$D$29)))</f>
        <v>0.29999999999999999</v>
      </c>
      <c r="AF1850" s="7">
        <f t="shared" ca="1" si="39"/>
        <v>4564.9109999999991</v>
      </c>
      <c r="AG1850" s="2" t="s">
        <v>72</v>
      </c>
      <c r="AH1850" s="1"/>
      <c r="AI1850" s="1"/>
    </row>
    <row r="1851">
      <c r="A1851" s="2"/>
      <c r="B1851" s="2"/>
      <c r="C1851" s="3">
        <v>42559</v>
      </c>
      <c r="D1851" s="1"/>
      <c r="E1851" s="4" t="s">
        <v>51</v>
      </c>
      <c r="I1851" s="4" t="s">
        <v>51</v>
      </c>
      <c r="K1851" s="6">
        <v>0.29999999999999999</v>
      </c>
      <c r="L1851" s="6">
        <v>0.80000000000000004</v>
      </c>
      <c r="M1851" s="6">
        <v>2.5</v>
      </c>
      <c r="N1851" s="7">
        <v>10300</v>
      </c>
      <c r="P1851" s="1">
        <v>4</v>
      </c>
      <c r="Q1851" s="2" t="s">
        <v>53</v>
      </c>
      <c r="R1851" s="4" t="s">
        <v>51</v>
      </c>
      <c r="T1851" s="7">
        <v>1522</v>
      </c>
      <c r="U1851" s="8">
        <v>0.33000000000000002</v>
      </c>
      <c r="V1851" s="6">
        <v>0</v>
      </c>
      <c r="W1851" s="7">
        <f>IF(R1851="","",(T1851*(1-U1851)*(1+AE1851))+V1851)</f>
        <v>1325.6619999999998</v>
      </c>
      <c r="Z1851" s="9" t="str">
        <f>IF(S1851="","",(X1851*(1-Y1851)*(1+AE1851)))</f>
        <v/>
      </c>
      <c r="AA1851" s="64">
        <f>IF(Eingabe!G1851="x",libCalc!A1851,IF(Eingabe!H1851="x",libCalc!B1851,IF(Eingabe!I1851="x",libCalc!C1851,"")))</f>
        <v>0.23999999999999999</v>
      </c>
      <c r="AB1851" s="5">
        <f>IF(AA1851="","",AA1851*M1851)</f>
        <v>0.59999999999999998</v>
      </c>
      <c r="AC1851" s="10">
        <f>IF(AA1851="","",N1851*1000/(AA1851*1000000))</f>
        <v>42.916666666666664</v>
      </c>
      <c r="AD1851" s="11">
        <f>IF(AB1851="","",MAX(Z1851,W1851)/AB1851)</f>
        <v>2209.4366666666665</v>
      </c>
      <c r="AE1851" s="8">
        <f ca="1">IF(N1851="","",IF(LOOKUP(YEAR(C1851),Teuerung!$A$4:$A$29,Teuerung!$D$4:$D$29)="",0,LOOKUP(YEAR(C1851),Teuerung!$A$4:$A$29,Teuerung!$D$4:$D$29)))</f>
        <v>0.29999999999999999</v>
      </c>
      <c r="AF1851" s="7">
        <f t="shared" ca="1" si="39"/>
        <v>5302.6479999999992</v>
      </c>
      <c r="AG1851" s="2" t="s">
        <v>72</v>
      </c>
      <c r="AH1851" s="1"/>
      <c r="AI1851" s="1"/>
    </row>
    <row r="1852">
      <c r="A1852" s="2"/>
      <c r="B1852" s="2"/>
      <c r="C1852" s="3">
        <v>42559</v>
      </c>
      <c r="D1852" s="1"/>
      <c r="E1852" s="4" t="s">
        <v>51</v>
      </c>
      <c r="I1852" s="4" t="s">
        <v>51</v>
      </c>
      <c r="K1852" s="6">
        <v>0.29999999999999999</v>
      </c>
      <c r="L1852" s="6">
        <v>0.80000000000000004</v>
      </c>
      <c r="M1852" s="6">
        <v>2.5</v>
      </c>
      <c r="N1852" s="7">
        <v>5500</v>
      </c>
      <c r="P1852" s="1">
        <v>1</v>
      </c>
      <c r="Q1852" s="2" t="s">
        <v>53</v>
      </c>
      <c r="R1852" s="4" t="s">
        <v>51</v>
      </c>
      <c r="T1852" s="7">
        <v>859</v>
      </c>
      <c r="U1852" s="8">
        <v>0.33000000000000002</v>
      </c>
      <c r="V1852" s="6">
        <v>0</v>
      </c>
      <c r="W1852" s="7">
        <f>IF(R1852="","",(T1852*(1-U1852)*(1+AE1852))+V1852)</f>
        <v>748.18899999999996</v>
      </c>
      <c r="Z1852" s="9" t="str">
        <f>IF(S1852="","",(X1852*(1-Y1852)*(1+AE1852)))</f>
        <v/>
      </c>
      <c r="AA1852" s="64">
        <f>IF(Eingabe!G1852="x",libCalc!A1852,IF(Eingabe!H1852="x",libCalc!B1852,IF(Eingabe!I1852="x",libCalc!C1852,"")))</f>
        <v>0.23999999999999999</v>
      </c>
      <c r="AB1852" s="5">
        <f>IF(AA1852="","",AA1852*M1852)</f>
        <v>0.59999999999999998</v>
      </c>
      <c r="AC1852" s="10">
        <f>IF(AA1852="","",N1852*1000/(AA1852*1000000))</f>
        <v>22.916666666666668</v>
      </c>
      <c r="AD1852" s="11">
        <f>IF(AB1852="","",MAX(Z1852,W1852)/AB1852)</f>
        <v>1246.9816666666666</v>
      </c>
      <c r="AE1852" s="8">
        <f ca="1">IF(N1852="","",IF(LOOKUP(YEAR(C1852),Teuerung!$A$4:$A$29,Teuerung!$D$4:$D$29)="",0,LOOKUP(YEAR(C1852),Teuerung!$A$4:$A$29,Teuerung!$D$4:$D$29)))</f>
        <v>0.29999999999999999</v>
      </c>
      <c r="AF1852" s="7">
        <f t="shared" ca="1" si="39"/>
        <v>748.18899999999996</v>
      </c>
      <c r="AG1852" s="2" t="s">
        <v>72</v>
      </c>
      <c r="AH1852" s="1"/>
      <c r="AI1852" s="1"/>
    </row>
    <row r="1853">
      <c r="A1853" s="2"/>
      <c r="B1853" s="2"/>
      <c r="C1853" s="3">
        <v>42559</v>
      </c>
      <c r="D1853" s="1"/>
      <c r="E1853" s="4" t="s">
        <v>51</v>
      </c>
      <c r="I1853" s="4" t="s">
        <v>51</v>
      </c>
      <c r="K1853" s="6">
        <v>0.29999999999999999</v>
      </c>
      <c r="L1853" s="6">
        <v>0.80000000000000004</v>
      </c>
      <c r="M1853" s="6">
        <v>2.5</v>
      </c>
      <c r="N1853" s="7">
        <v>9100</v>
      </c>
      <c r="P1853" s="1">
        <v>2</v>
      </c>
      <c r="Q1853" s="2" t="s">
        <v>53</v>
      </c>
      <c r="R1853" s="4" t="s">
        <v>51</v>
      </c>
      <c r="T1853" s="7">
        <v>1169</v>
      </c>
      <c r="U1853" s="8">
        <v>0.33000000000000002</v>
      </c>
      <c r="V1853" s="6">
        <v>0</v>
      </c>
      <c r="W1853" s="7">
        <f>IF(R1853="","",(T1853*(1-U1853)*(1+AE1853))+V1853)</f>
        <v>1018.199</v>
      </c>
      <c r="Z1853" s="9" t="str">
        <f>IF(S1853="","",(X1853*(1-Y1853)*(1+AE1853)))</f>
        <v/>
      </c>
      <c r="AA1853" s="64">
        <f>IF(Eingabe!G1853="x",libCalc!A1853,IF(Eingabe!H1853="x",libCalc!B1853,IF(Eingabe!I1853="x",libCalc!C1853,"")))</f>
        <v>0.23999999999999999</v>
      </c>
      <c r="AB1853" s="5">
        <f>IF(AA1853="","",AA1853*M1853)</f>
        <v>0.59999999999999998</v>
      </c>
      <c r="AC1853" s="10">
        <f>IF(AA1853="","",N1853*1000/(AA1853*1000000))</f>
        <v>37.916666666666664</v>
      </c>
      <c r="AD1853" s="11">
        <f>IF(AB1853="","",MAX(Z1853,W1853)/AB1853)</f>
        <v>1696.9983333333332</v>
      </c>
      <c r="AE1853" s="8">
        <f ca="1">IF(N1853="","",IF(LOOKUP(YEAR(C1853),Teuerung!$A$4:$A$29,Teuerung!$D$4:$D$29)="",0,LOOKUP(YEAR(C1853),Teuerung!$A$4:$A$29,Teuerung!$D$4:$D$29)))</f>
        <v>0.29999999999999999</v>
      </c>
      <c r="AF1853" s="7">
        <f t="shared" ca="1" si="39"/>
        <v>2036.3979999999999</v>
      </c>
      <c r="AG1853" s="2" t="s">
        <v>72</v>
      </c>
      <c r="AH1853" s="1"/>
      <c r="AI1853" s="1"/>
    </row>
    <row r="1854">
      <c r="A1854" s="2"/>
      <c r="B1854" s="2"/>
      <c r="C1854" s="3">
        <v>42559</v>
      </c>
      <c r="D1854" s="1"/>
      <c r="E1854" s="4" t="s">
        <v>51</v>
      </c>
      <c r="I1854" s="4" t="s">
        <v>51</v>
      </c>
      <c r="K1854" s="6">
        <v>0.29999999999999999</v>
      </c>
      <c r="L1854" s="6">
        <v>0.80000000000000004</v>
      </c>
      <c r="M1854" s="6">
        <v>2.5</v>
      </c>
      <c r="N1854" s="7">
        <v>9600</v>
      </c>
      <c r="P1854" s="1">
        <v>1</v>
      </c>
      <c r="Q1854" s="2" t="s">
        <v>53</v>
      </c>
      <c r="R1854" s="4" t="s">
        <v>51</v>
      </c>
      <c r="T1854" s="7">
        <v>1195</v>
      </c>
      <c r="U1854" s="8">
        <v>0.33000000000000002</v>
      </c>
      <c r="V1854" s="6">
        <v>0</v>
      </c>
      <c r="W1854" s="7">
        <f>IF(R1854="","",(T1854*(1-U1854)*(1+AE1854))+V1854)</f>
        <v>1040.8449999999998</v>
      </c>
      <c r="Z1854" s="9" t="str">
        <f>IF(S1854="","",(X1854*(1-Y1854)*(1+AE1854)))</f>
        <v/>
      </c>
      <c r="AA1854" s="64">
        <f>IF(Eingabe!G1854="x",libCalc!A1854,IF(Eingabe!H1854="x",libCalc!B1854,IF(Eingabe!I1854="x",libCalc!C1854,"")))</f>
        <v>0.23999999999999999</v>
      </c>
      <c r="AB1854" s="5">
        <f>IF(AA1854="","",AA1854*M1854)</f>
        <v>0.59999999999999998</v>
      </c>
      <c r="AC1854" s="10">
        <f>IF(AA1854="","",N1854*1000/(AA1854*1000000))</f>
        <v>40</v>
      </c>
      <c r="AD1854" s="11">
        <f>IF(AB1854="","",MAX(Z1854,W1854)/AB1854)</f>
        <v>1734.7416666666663</v>
      </c>
      <c r="AE1854" s="8">
        <f ca="1">IF(N1854="","",IF(LOOKUP(YEAR(C1854),Teuerung!$A$4:$A$29,Teuerung!$D$4:$D$29)="",0,LOOKUP(YEAR(C1854),Teuerung!$A$4:$A$29,Teuerung!$D$4:$D$29)))</f>
        <v>0.29999999999999999</v>
      </c>
      <c r="AF1854" s="7">
        <f t="shared" ca="1" si="39"/>
        <v>1040.8449999999998</v>
      </c>
      <c r="AG1854" s="2" t="s">
        <v>72</v>
      </c>
      <c r="AH1854" s="1"/>
      <c r="AI1854" s="1"/>
    </row>
    <row r="1855">
      <c r="A1855" s="2"/>
      <c r="B1855" s="2"/>
      <c r="C1855" s="3">
        <v>42559</v>
      </c>
      <c r="D1855" s="1"/>
      <c r="E1855" s="4" t="s">
        <v>51</v>
      </c>
      <c r="I1855" s="4" t="s">
        <v>51</v>
      </c>
      <c r="K1855" s="6">
        <v>0.29999999999999999</v>
      </c>
      <c r="L1855" s="6">
        <v>0.80000000000000004</v>
      </c>
      <c r="M1855" s="6">
        <v>2.5</v>
      </c>
      <c r="N1855" s="7">
        <v>9400</v>
      </c>
      <c r="P1855" s="1">
        <v>2</v>
      </c>
      <c r="Q1855" s="2" t="s">
        <v>53</v>
      </c>
      <c r="R1855" s="4" t="s">
        <v>51</v>
      </c>
      <c r="T1855" s="7">
        <v>1202</v>
      </c>
      <c r="U1855" s="8">
        <v>0.33000000000000002</v>
      </c>
      <c r="V1855" s="6">
        <v>0</v>
      </c>
      <c r="W1855" s="7">
        <f>IF(R1855="","",(T1855*(1-U1855)*(1+AE1855))+V1855)</f>
        <v>1046.942</v>
      </c>
      <c r="Z1855" s="9" t="str">
        <f>IF(S1855="","",(X1855*(1-Y1855)*(1+AE1855)))</f>
        <v/>
      </c>
      <c r="AA1855" s="64">
        <f>IF(Eingabe!G1855="x",libCalc!A1855,IF(Eingabe!H1855="x",libCalc!B1855,IF(Eingabe!I1855="x",libCalc!C1855,"")))</f>
        <v>0.23999999999999999</v>
      </c>
      <c r="AB1855" s="5">
        <f>IF(AA1855="","",AA1855*M1855)</f>
        <v>0.59999999999999998</v>
      </c>
      <c r="AC1855" s="10">
        <f>IF(AA1855="","",N1855*1000/(AA1855*1000000))</f>
        <v>39.166666666666664</v>
      </c>
      <c r="AD1855" s="11">
        <f>IF(AB1855="","",MAX(Z1855,W1855)/AB1855)</f>
        <v>1744.9033333333334</v>
      </c>
      <c r="AE1855" s="8">
        <f ca="1">IF(N1855="","",IF(LOOKUP(YEAR(C1855),Teuerung!$A$4:$A$29,Teuerung!$D$4:$D$29)="",0,LOOKUP(YEAR(C1855),Teuerung!$A$4:$A$29,Teuerung!$D$4:$D$29)))</f>
        <v>0.29999999999999999</v>
      </c>
      <c r="AF1855" s="7">
        <f t="shared" ca="1" si="39"/>
        <v>2093.884</v>
      </c>
      <c r="AG1855" s="2" t="s">
        <v>72</v>
      </c>
      <c r="AH1855" s="1"/>
      <c r="AI1855" s="1"/>
    </row>
    <row r="1856">
      <c r="A1856" s="2"/>
      <c r="B1856" s="2"/>
      <c r="C1856" s="3">
        <v>42559</v>
      </c>
      <c r="D1856" s="1"/>
      <c r="E1856" s="4" t="s">
        <v>51</v>
      </c>
      <c r="I1856" s="4" t="s">
        <v>51</v>
      </c>
      <c r="K1856" s="6">
        <v>0.29999999999999999</v>
      </c>
      <c r="L1856" s="6">
        <v>0.80000000000000004</v>
      </c>
      <c r="M1856" s="6">
        <v>2.5</v>
      </c>
      <c r="N1856" s="7">
        <v>11900</v>
      </c>
      <c r="P1856" s="1">
        <v>1</v>
      </c>
      <c r="Q1856" s="2" t="s">
        <v>53</v>
      </c>
      <c r="R1856" s="4" t="s">
        <v>51</v>
      </c>
      <c r="T1856" s="7">
        <v>1658</v>
      </c>
      <c r="U1856" s="8">
        <v>0.33000000000000002</v>
      </c>
      <c r="V1856" s="6">
        <v>0</v>
      </c>
      <c r="W1856" s="7">
        <f>IF(R1856="","",(T1856*(1-U1856)*(1+AE1856))+V1856)</f>
        <v>1444.1179999999999</v>
      </c>
      <c r="Z1856" s="9" t="str">
        <f>IF(S1856="","",(X1856*(1-Y1856)*(1+AE1856)))</f>
        <v/>
      </c>
      <c r="AA1856" s="64">
        <f>IF(Eingabe!G1856="x",libCalc!A1856,IF(Eingabe!H1856="x",libCalc!B1856,IF(Eingabe!I1856="x",libCalc!C1856,"")))</f>
        <v>0.23999999999999999</v>
      </c>
      <c r="AB1856" s="5">
        <f>IF(AA1856="","",AA1856*M1856)</f>
        <v>0.59999999999999998</v>
      </c>
      <c r="AC1856" s="10">
        <f>IF(AA1856="","",N1856*1000/(AA1856*1000000))</f>
        <v>49.583333333333336</v>
      </c>
      <c r="AD1856" s="11">
        <f>IF(AB1856="","",MAX(Z1856,W1856)/AB1856)</f>
        <v>2406.8633333333332</v>
      </c>
      <c r="AE1856" s="8">
        <f ca="1">IF(N1856="","",IF(LOOKUP(YEAR(C1856),Teuerung!$A$4:$A$29,Teuerung!$D$4:$D$29)="",0,LOOKUP(YEAR(C1856),Teuerung!$A$4:$A$29,Teuerung!$D$4:$D$29)))</f>
        <v>0.29999999999999999</v>
      </c>
      <c r="AF1856" s="7">
        <f t="shared" ca="1" si="39"/>
        <v>1444.1179999999999</v>
      </c>
      <c r="AG1856" s="2" t="s">
        <v>72</v>
      </c>
      <c r="AH1856" s="1"/>
      <c r="AI1856" s="1"/>
    </row>
    <row r="1857">
      <c r="A1857" s="2"/>
      <c r="B1857" s="2"/>
      <c r="C1857" s="3">
        <v>42559</v>
      </c>
      <c r="D1857" s="1"/>
      <c r="E1857" s="4" t="s">
        <v>51</v>
      </c>
      <c r="I1857" s="4" t="s">
        <v>51</v>
      </c>
      <c r="K1857" s="6">
        <v>0.29999999999999999</v>
      </c>
      <c r="L1857" s="6">
        <v>0.80000000000000004</v>
      </c>
      <c r="M1857" s="6">
        <v>2.5</v>
      </c>
      <c r="N1857" s="7">
        <v>9000</v>
      </c>
      <c r="P1857" s="1">
        <v>9</v>
      </c>
      <c r="Q1857" s="2" t="s">
        <v>53</v>
      </c>
      <c r="R1857" s="4" t="s">
        <v>51</v>
      </c>
      <c r="T1857" s="7">
        <v>1153</v>
      </c>
      <c r="U1857" s="8">
        <v>0.33000000000000002</v>
      </c>
      <c r="V1857" s="6">
        <v>0</v>
      </c>
      <c r="W1857" s="7">
        <f>IF(R1857="","",(T1857*(1-U1857)*(1+AE1857))+V1857)</f>
        <v>1004.2629999999999</v>
      </c>
      <c r="Z1857" s="9" t="str">
        <f>IF(S1857="","",(X1857*(1-Y1857)*(1+AE1857)))</f>
        <v/>
      </c>
      <c r="AA1857" s="64">
        <f>IF(Eingabe!G1857="x",libCalc!A1857,IF(Eingabe!H1857="x",libCalc!B1857,IF(Eingabe!I1857="x",libCalc!C1857,"")))</f>
        <v>0.23999999999999999</v>
      </c>
      <c r="AB1857" s="5">
        <f>IF(AA1857="","",AA1857*M1857)</f>
        <v>0.59999999999999998</v>
      </c>
      <c r="AC1857" s="10">
        <f>IF(AA1857="","",N1857*1000/(AA1857*1000000))</f>
        <v>37.5</v>
      </c>
      <c r="AD1857" s="11">
        <f>IF(AB1857="","",MAX(Z1857,W1857)/AB1857)</f>
        <v>1673.7716666666665</v>
      </c>
      <c r="AE1857" s="8">
        <f ca="1">IF(N1857="","",IF(LOOKUP(YEAR(C1857),Teuerung!$A$4:$A$29,Teuerung!$D$4:$D$29)="",0,LOOKUP(YEAR(C1857),Teuerung!$A$4:$A$29,Teuerung!$D$4:$D$29)))</f>
        <v>0.29999999999999999</v>
      </c>
      <c r="AF1857" s="7">
        <f t="shared" ca="1" si="39"/>
        <v>9038.3669999999984</v>
      </c>
      <c r="AG1857" s="2" t="s">
        <v>72</v>
      </c>
      <c r="AH1857" s="1"/>
      <c r="AI1857" s="1"/>
    </row>
    <row r="1858">
      <c r="A1858" s="2"/>
      <c r="B1858" s="2"/>
      <c r="C1858" s="3">
        <v>42559</v>
      </c>
      <c r="D1858" s="1"/>
      <c r="E1858" s="4" t="s">
        <v>51</v>
      </c>
      <c r="I1858" s="4" t="s">
        <v>51</v>
      </c>
      <c r="K1858" s="6">
        <v>0.29999999999999999</v>
      </c>
      <c r="L1858" s="6">
        <v>0.80000000000000004</v>
      </c>
      <c r="M1858" s="6">
        <v>2.5</v>
      </c>
      <c r="N1858" s="7">
        <v>6700</v>
      </c>
      <c r="P1858" s="1">
        <v>7</v>
      </c>
      <c r="Q1858" s="2" t="s">
        <v>53</v>
      </c>
      <c r="R1858" s="4" t="s">
        <v>51</v>
      </c>
      <c r="T1858" s="7">
        <v>878</v>
      </c>
      <c r="U1858" s="8">
        <v>0.33000000000000002</v>
      </c>
      <c r="V1858" s="6">
        <v>0</v>
      </c>
      <c r="W1858" s="7">
        <f>IF(R1858="","",(T1858*(1-U1858)*(1+AE1858))+V1858)</f>
        <v>764.73800000000006</v>
      </c>
      <c r="Z1858" s="9" t="str">
        <f>IF(S1858="","",(X1858*(1-Y1858)*(1+AE1858)))</f>
        <v/>
      </c>
      <c r="AA1858" s="64">
        <f>IF(Eingabe!G1858="x",libCalc!A1858,IF(Eingabe!H1858="x",libCalc!B1858,IF(Eingabe!I1858="x",libCalc!C1858,"")))</f>
        <v>0.23999999999999999</v>
      </c>
      <c r="AB1858" s="5">
        <f>IF(AA1858="","",AA1858*M1858)</f>
        <v>0.59999999999999998</v>
      </c>
      <c r="AC1858" s="10">
        <f>IF(AA1858="","",N1858*1000/(AA1858*1000000))</f>
        <v>27.916666666666668</v>
      </c>
      <c r="AD1858" s="11">
        <f>IF(AB1858="","",MAX(Z1858,W1858)/AB1858)</f>
        <v>1274.5633333333335</v>
      </c>
      <c r="AE1858" s="8">
        <f ca="1">IF(N1858="","",IF(LOOKUP(YEAR(C1858),Teuerung!$A$4:$A$29,Teuerung!$D$4:$D$29)="",0,LOOKUP(YEAR(C1858),Teuerung!$A$4:$A$29,Teuerung!$D$4:$D$29)))</f>
        <v>0.29999999999999999</v>
      </c>
      <c r="AF1858" s="7">
        <f t="shared" ca="1" si="39"/>
        <v>5353.1660000000002</v>
      </c>
      <c r="AG1858" s="2" t="s">
        <v>72</v>
      </c>
      <c r="AH1858" s="1"/>
      <c r="AI1858" s="1"/>
    </row>
    <row r="1859">
      <c r="A1859" s="2"/>
      <c r="B1859" s="2"/>
      <c r="C1859" s="3">
        <v>42559</v>
      </c>
      <c r="D1859" s="1"/>
      <c r="E1859" s="4" t="s">
        <v>51</v>
      </c>
      <c r="I1859" s="4" t="s">
        <v>51</v>
      </c>
      <c r="K1859" s="6">
        <v>0.29999999999999999</v>
      </c>
      <c r="L1859" s="6">
        <v>0.80000000000000004</v>
      </c>
      <c r="M1859" s="6">
        <v>2.5</v>
      </c>
      <c r="N1859" s="7">
        <v>10200</v>
      </c>
      <c r="P1859" s="1">
        <v>1</v>
      </c>
      <c r="Q1859" s="2" t="s">
        <v>53</v>
      </c>
      <c r="R1859" s="4" t="s">
        <v>51</v>
      </c>
      <c r="T1859" s="7">
        <v>1455</v>
      </c>
      <c r="U1859" s="8">
        <v>0.33000000000000002</v>
      </c>
      <c r="V1859" s="6">
        <v>0</v>
      </c>
      <c r="W1859" s="7">
        <f>IF(R1859="","",(T1859*(1-U1859)*(1+AE1859))+V1859)</f>
        <v>1267.3049999999998</v>
      </c>
      <c r="Z1859" s="9" t="str">
        <f>IF(S1859="","",(X1859*(1-Y1859)*(1+AE1859)))</f>
        <v/>
      </c>
      <c r="AA1859" s="64">
        <f>IF(Eingabe!G1859="x",libCalc!A1859,IF(Eingabe!H1859="x",libCalc!B1859,IF(Eingabe!I1859="x",libCalc!C1859,"")))</f>
        <v>0.23999999999999999</v>
      </c>
      <c r="AB1859" s="5">
        <f>IF(AA1859="","",AA1859*M1859)</f>
        <v>0.59999999999999998</v>
      </c>
      <c r="AC1859" s="10">
        <f>IF(AA1859="","",N1859*1000/(AA1859*1000000))</f>
        <v>42.5</v>
      </c>
      <c r="AD1859" s="11">
        <f>IF(AB1859="","",MAX(Z1859,W1859)/AB1859)</f>
        <v>2112.1749999999997</v>
      </c>
      <c r="AE1859" s="8">
        <f ca="1">IF(N1859="","",IF(LOOKUP(YEAR(C1859),Teuerung!$A$4:$A$29,Teuerung!$D$4:$D$29)="",0,LOOKUP(YEAR(C1859),Teuerung!$A$4:$A$29,Teuerung!$D$4:$D$29)))</f>
        <v>0.29999999999999999</v>
      </c>
      <c r="AF1859" s="7">
        <f t="shared" ca="1" si="39"/>
        <v>1267.3049999999998</v>
      </c>
      <c r="AG1859" s="2" t="s">
        <v>72</v>
      </c>
      <c r="AH1859" s="1"/>
      <c r="AI1859" s="1"/>
    </row>
    <row r="1860">
      <c r="A1860" s="2"/>
      <c r="B1860" s="2"/>
      <c r="C1860" s="3">
        <v>42559</v>
      </c>
      <c r="D1860" s="1"/>
      <c r="E1860" s="4" t="s">
        <v>51</v>
      </c>
      <c r="I1860" s="4" t="s">
        <v>51</v>
      </c>
      <c r="K1860" s="6">
        <v>0.29999999999999999</v>
      </c>
      <c r="L1860" s="6">
        <v>0.80000000000000004</v>
      </c>
      <c r="M1860" s="6">
        <v>2.5</v>
      </c>
      <c r="N1860" s="7">
        <v>8000</v>
      </c>
      <c r="P1860" s="1">
        <v>9</v>
      </c>
      <c r="Q1860" s="2" t="s">
        <v>53</v>
      </c>
      <c r="R1860" s="4" t="s">
        <v>51</v>
      </c>
      <c r="T1860" s="7">
        <v>1024</v>
      </c>
      <c r="U1860" s="8">
        <v>0.33000000000000002</v>
      </c>
      <c r="V1860" s="6">
        <v>0</v>
      </c>
      <c r="W1860" s="7">
        <f>IF(R1860="","",(T1860*(1-U1860)*(1+AE1860))+V1860)</f>
        <v>891.90399999999988</v>
      </c>
      <c r="Z1860" s="9" t="str">
        <f>IF(S1860="","",(X1860*(1-Y1860)*(1+AE1860)))</f>
        <v/>
      </c>
      <c r="AA1860" s="64">
        <f>IF(Eingabe!G1860="x",libCalc!A1860,IF(Eingabe!H1860="x",libCalc!B1860,IF(Eingabe!I1860="x",libCalc!C1860,"")))</f>
        <v>0.23999999999999999</v>
      </c>
      <c r="AB1860" s="5">
        <f>IF(AA1860="","",AA1860*M1860)</f>
        <v>0.59999999999999998</v>
      </c>
      <c r="AC1860" s="10">
        <f>IF(AA1860="","",N1860*1000/(AA1860*1000000))</f>
        <v>33.333333333333336</v>
      </c>
      <c r="AD1860" s="11">
        <f>IF(AB1860="","",MAX(Z1860,W1860)/AB1860)</f>
        <v>1486.5066666666664</v>
      </c>
      <c r="AE1860" s="8">
        <f ca="1">IF(N1860="","",IF(LOOKUP(YEAR(C1860),Teuerung!$A$4:$A$29,Teuerung!$D$4:$D$29)="",0,LOOKUP(YEAR(C1860),Teuerung!$A$4:$A$29,Teuerung!$D$4:$D$29)))</f>
        <v>0.29999999999999999</v>
      </c>
      <c r="AF1860" s="7">
        <f t="shared" ca="1" si="39"/>
        <v>8027.1359999999986</v>
      </c>
      <c r="AG1860" s="2" t="s">
        <v>72</v>
      </c>
      <c r="AH1860" s="1"/>
      <c r="AI1860" s="1"/>
    </row>
    <row r="1861">
      <c r="A1861" s="2"/>
      <c r="B1861" s="2"/>
      <c r="C1861" s="3">
        <v>42559</v>
      </c>
      <c r="D1861" s="1"/>
      <c r="E1861" s="4" t="s">
        <v>51</v>
      </c>
      <c r="I1861" s="4" t="s">
        <v>51</v>
      </c>
      <c r="K1861" s="6">
        <v>0.29999999999999999</v>
      </c>
      <c r="L1861" s="6">
        <v>0.80000000000000004</v>
      </c>
      <c r="M1861" s="6">
        <v>2.5</v>
      </c>
      <c r="N1861" s="7">
        <v>9800</v>
      </c>
      <c r="P1861" s="1">
        <v>1</v>
      </c>
      <c r="Q1861" s="2" t="s">
        <v>53</v>
      </c>
      <c r="R1861" s="4" t="s">
        <v>51</v>
      </c>
      <c r="T1861" s="7">
        <v>1272</v>
      </c>
      <c r="U1861" s="8">
        <v>0.33000000000000002</v>
      </c>
      <c r="V1861" s="6">
        <v>0</v>
      </c>
      <c r="W1861" s="7">
        <f>IF(R1861="","",(T1861*(1-U1861)*(1+AE1861))+V1861)</f>
        <v>1107.9119999999998</v>
      </c>
      <c r="Z1861" s="9" t="str">
        <f>IF(S1861="","",(X1861*(1-Y1861)*(1+AE1861)))</f>
        <v/>
      </c>
      <c r="AA1861" s="64">
        <f>IF(Eingabe!G1861="x",libCalc!A1861,IF(Eingabe!H1861="x",libCalc!B1861,IF(Eingabe!I1861="x",libCalc!C1861,"")))</f>
        <v>0.23999999999999999</v>
      </c>
      <c r="AB1861" s="5">
        <f>IF(AA1861="","",AA1861*M1861)</f>
        <v>0.59999999999999998</v>
      </c>
      <c r="AC1861" s="10">
        <f>IF(AA1861="","",N1861*1000/(AA1861*1000000))</f>
        <v>40.833333333333336</v>
      </c>
      <c r="AD1861" s="11">
        <f>IF(AB1861="","",MAX(Z1861,W1861)/AB1861)</f>
        <v>1846.5199999999998</v>
      </c>
      <c r="AE1861" s="8">
        <f ca="1">IF(N1861="","",IF(LOOKUP(YEAR(C1861),Teuerung!$A$4:$A$29,Teuerung!$D$4:$D$29)="",0,LOOKUP(YEAR(C1861),Teuerung!$A$4:$A$29,Teuerung!$D$4:$D$29)))</f>
        <v>0.29999999999999999</v>
      </c>
      <c r="AF1861" s="7">
        <f t="shared" ca="1" si="39"/>
        <v>1107.9119999999998</v>
      </c>
      <c r="AG1861" s="2" t="s">
        <v>72</v>
      </c>
      <c r="AH1861" s="1"/>
      <c r="AI1861" s="1"/>
    </row>
    <row r="1862">
      <c r="A1862" s="2"/>
      <c r="B1862" s="2"/>
      <c r="C1862" s="3">
        <v>42559</v>
      </c>
      <c r="D1862" s="1"/>
      <c r="E1862" s="4" t="s">
        <v>51</v>
      </c>
      <c r="I1862" s="4" t="s">
        <v>51</v>
      </c>
      <c r="K1862" s="6">
        <v>0.29999999999999999</v>
      </c>
      <c r="L1862" s="6">
        <v>0.80000000000000004</v>
      </c>
      <c r="M1862" s="6">
        <v>2.5</v>
      </c>
      <c r="N1862" s="7">
        <v>4600</v>
      </c>
      <c r="P1862" s="1">
        <v>1</v>
      </c>
      <c r="Q1862" s="2" t="s">
        <v>53</v>
      </c>
      <c r="R1862" s="4" t="s">
        <v>51</v>
      </c>
      <c r="T1862" s="7">
        <v>847</v>
      </c>
      <c r="U1862" s="8">
        <v>0.33000000000000002</v>
      </c>
      <c r="V1862" s="6">
        <v>0</v>
      </c>
      <c r="W1862" s="7">
        <f>IF(R1862="","",(T1862*(1-U1862)*(1+AE1862))+V1862)</f>
        <v>737.73699999999985</v>
      </c>
      <c r="Z1862" s="9" t="str">
        <f>IF(S1862="","",(X1862*(1-Y1862)*(1+AE1862)))</f>
        <v/>
      </c>
      <c r="AA1862" s="64">
        <f>IF(Eingabe!G1862="x",libCalc!A1862,IF(Eingabe!H1862="x",libCalc!B1862,IF(Eingabe!I1862="x",libCalc!C1862,"")))</f>
        <v>0.23999999999999999</v>
      </c>
      <c r="AB1862" s="5">
        <f>IF(AA1862="","",AA1862*M1862)</f>
        <v>0.59999999999999998</v>
      </c>
      <c r="AC1862" s="10">
        <f>IF(AA1862="","",N1862*1000/(AA1862*1000000))</f>
        <v>19.166666666666668</v>
      </c>
      <c r="AD1862" s="11">
        <f>IF(AB1862="","",MAX(Z1862,W1862)/AB1862)</f>
        <v>1229.5616666666665</v>
      </c>
      <c r="AE1862" s="8">
        <f ca="1">IF(N1862="","",IF(LOOKUP(YEAR(C1862),Teuerung!$A$4:$A$29,Teuerung!$D$4:$D$29)="",0,LOOKUP(YEAR(C1862),Teuerung!$A$4:$A$29,Teuerung!$D$4:$D$29)))</f>
        <v>0.29999999999999999</v>
      </c>
      <c r="AF1862" s="7">
        <f t="shared" ca="1" si="39"/>
        <v>737.73699999999985</v>
      </c>
      <c r="AG1862" s="2" t="s">
        <v>72</v>
      </c>
      <c r="AH1862" s="1"/>
      <c r="AI1862" s="1"/>
    </row>
    <row r="1863">
      <c r="A1863" s="2"/>
      <c r="B1863" s="2"/>
      <c r="C1863" s="3">
        <v>42559</v>
      </c>
      <c r="D1863" s="1"/>
      <c r="E1863" s="4" t="s">
        <v>51</v>
      </c>
      <c r="I1863" s="4" t="s">
        <v>51</v>
      </c>
      <c r="K1863" s="6">
        <v>0.29999999999999999</v>
      </c>
      <c r="L1863" s="6">
        <v>0.80000000000000004</v>
      </c>
      <c r="M1863" s="6">
        <v>2.5</v>
      </c>
      <c r="N1863" s="7">
        <v>8000</v>
      </c>
      <c r="P1863" s="1">
        <v>5</v>
      </c>
      <c r="Q1863" s="2" t="s">
        <v>53</v>
      </c>
      <c r="R1863" s="4" t="s">
        <v>51</v>
      </c>
      <c r="T1863" s="7">
        <v>1012</v>
      </c>
      <c r="U1863" s="8">
        <v>0.33000000000000002</v>
      </c>
      <c r="V1863" s="6">
        <v>0</v>
      </c>
      <c r="W1863" s="7">
        <f>IF(R1863="","",(T1863*(1-U1863)*(1+AE1863))+V1863)</f>
        <v>881.452</v>
      </c>
      <c r="Z1863" s="9" t="str">
        <f>IF(S1863="","",(X1863*(1-Y1863)*(1+AE1863)))</f>
        <v/>
      </c>
      <c r="AA1863" s="64">
        <f>IF(Eingabe!G1863="x",libCalc!A1863,IF(Eingabe!H1863="x",libCalc!B1863,IF(Eingabe!I1863="x",libCalc!C1863,"")))</f>
        <v>0.23999999999999999</v>
      </c>
      <c r="AB1863" s="5">
        <f>IF(AA1863="","",AA1863*M1863)</f>
        <v>0.59999999999999998</v>
      </c>
      <c r="AC1863" s="10">
        <f>IF(AA1863="","",N1863*1000/(AA1863*1000000))</f>
        <v>33.333333333333336</v>
      </c>
      <c r="AD1863" s="11">
        <f>IF(AB1863="","",MAX(Z1863,W1863)/AB1863)</f>
        <v>1469.0866666666668</v>
      </c>
      <c r="AE1863" s="8">
        <f ca="1">IF(N1863="","",IF(LOOKUP(YEAR(C1863),Teuerung!$A$4:$A$29,Teuerung!$D$4:$D$29)="",0,LOOKUP(YEAR(C1863),Teuerung!$A$4:$A$29,Teuerung!$D$4:$D$29)))</f>
        <v>0.29999999999999999</v>
      </c>
      <c r="AF1863" s="7">
        <f t="shared" ca="1" si="39"/>
        <v>4407.2600000000002</v>
      </c>
      <c r="AG1863" s="2" t="s">
        <v>72</v>
      </c>
      <c r="AH1863" s="1"/>
      <c r="AI1863" s="1"/>
    </row>
    <row r="1864">
      <c r="A1864" s="2"/>
      <c r="B1864" s="2"/>
      <c r="C1864" s="3">
        <v>42559</v>
      </c>
      <c r="D1864" s="1"/>
      <c r="E1864" s="4" t="s">
        <v>51</v>
      </c>
      <c r="I1864" s="4" t="s">
        <v>51</v>
      </c>
      <c r="K1864" s="6">
        <v>0.29999999999999999</v>
      </c>
      <c r="L1864" s="6">
        <v>0.80000000000000004</v>
      </c>
      <c r="M1864" s="6">
        <v>2.5</v>
      </c>
      <c r="N1864" s="7">
        <v>6400</v>
      </c>
      <c r="P1864" s="1">
        <v>7</v>
      </c>
      <c r="Q1864" s="2" t="s">
        <v>53</v>
      </c>
      <c r="R1864" s="4" t="s">
        <v>51</v>
      </c>
      <c r="T1864" s="7">
        <v>847</v>
      </c>
      <c r="U1864" s="8">
        <v>0.33000000000000002</v>
      </c>
      <c r="V1864" s="6">
        <v>0</v>
      </c>
      <c r="W1864" s="7">
        <f>IF(R1864="","",(T1864*(1-U1864)*(1+AE1864))+V1864)</f>
        <v>737.73699999999985</v>
      </c>
      <c r="Z1864" s="9" t="str">
        <f>IF(S1864="","",(X1864*(1-Y1864)*(1+AE1864)))</f>
        <v/>
      </c>
      <c r="AA1864" s="64">
        <f>IF(Eingabe!G1864="x",libCalc!A1864,IF(Eingabe!H1864="x",libCalc!B1864,IF(Eingabe!I1864="x",libCalc!C1864,"")))</f>
        <v>0.23999999999999999</v>
      </c>
      <c r="AB1864" s="5">
        <f>IF(AA1864="","",AA1864*M1864)</f>
        <v>0.59999999999999998</v>
      </c>
      <c r="AC1864" s="10">
        <f>IF(AA1864="","",N1864*1000/(AA1864*1000000))</f>
        <v>26.666666666666668</v>
      </c>
      <c r="AD1864" s="11">
        <f>IF(AB1864="","",MAX(Z1864,W1864)/AB1864)</f>
        <v>1229.5616666666665</v>
      </c>
      <c r="AE1864" s="8">
        <f ca="1">IF(N1864="","",IF(LOOKUP(YEAR(C1864),Teuerung!$A$4:$A$29,Teuerung!$D$4:$D$29)="",0,LOOKUP(YEAR(C1864),Teuerung!$A$4:$A$29,Teuerung!$D$4:$D$29)))</f>
        <v>0.29999999999999999</v>
      </c>
      <c r="AF1864" s="7">
        <f t="shared" ca="1" si="39"/>
        <v>5164.1589999999987</v>
      </c>
      <c r="AG1864" s="2" t="s">
        <v>72</v>
      </c>
      <c r="AH1864" s="1"/>
      <c r="AI1864" s="1"/>
    </row>
    <row r="1865">
      <c r="A1865" s="2"/>
      <c r="B1865" s="2"/>
      <c r="C1865" s="3">
        <v>42559</v>
      </c>
      <c r="D1865" s="1"/>
      <c r="E1865" s="4" t="s">
        <v>51</v>
      </c>
      <c r="I1865" s="4" t="s">
        <v>51</v>
      </c>
      <c r="K1865" s="6">
        <v>0.29999999999999999</v>
      </c>
      <c r="L1865" s="6">
        <v>0.80000000000000004</v>
      </c>
      <c r="M1865" s="6">
        <v>2.5</v>
      </c>
      <c r="N1865" s="7">
        <v>11200</v>
      </c>
      <c r="P1865" s="1">
        <v>1</v>
      </c>
      <c r="Q1865" s="2" t="s">
        <v>53</v>
      </c>
      <c r="R1865" s="4" t="s">
        <v>51</v>
      </c>
      <c r="T1865" s="7">
        <v>1590</v>
      </c>
      <c r="U1865" s="8">
        <v>0.33000000000000002</v>
      </c>
      <c r="V1865" s="6">
        <v>0</v>
      </c>
      <c r="W1865" s="7">
        <f>IF(R1865="","",(T1865*(1-U1865)*(1+AE1865))+V1865)</f>
        <v>1384.8900000000001</v>
      </c>
      <c r="Z1865" s="9" t="str">
        <f>IF(S1865="","",(X1865*(1-Y1865)*(1+AE1865)))</f>
        <v/>
      </c>
      <c r="AA1865" s="64">
        <f>IF(Eingabe!G1865="x",libCalc!A1865,IF(Eingabe!H1865="x",libCalc!B1865,IF(Eingabe!I1865="x",libCalc!C1865,"")))</f>
        <v>0.23999999999999999</v>
      </c>
      <c r="AB1865" s="5">
        <f>IF(AA1865="","",AA1865*M1865)</f>
        <v>0.59999999999999998</v>
      </c>
      <c r="AC1865" s="10">
        <f>IF(AA1865="","",N1865*1000/(AA1865*1000000))</f>
        <v>46.666666666666664</v>
      </c>
      <c r="AD1865" s="11">
        <f>IF(AB1865="","",MAX(Z1865,W1865)/AB1865)</f>
        <v>2308.1500000000001</v>
      </c>
      <c r="AE1865" s="8">
        <f ca="1">IF(N1865="","",IF(LOOKUP(YEAR(C1865),Teuerung!$A$4:$A$29,Teuerung!$D$4:$D$29)="",0,LOOKUP(YEAR(C1865),Teuerung!$A$4:$A$29,Teuerung!$D$4:$D$29)))</f>
        <v>0.29999999999999999</v>
      </c>
      <c r="AF1865" s="7">
        <f t="shared" ca="1" si="39"/>
        <v>1384.8900000000001</v>
      </c>
      <c r="AG1865" s="2" t="s">
        <v>72</v>
      </c>
      <c r="AH1865" s="1"/>
      <c r="AI1865" s="1"/>
    </row>
    <row r="1866">
      <c r="A1866" s="2"/>
      <c r="B1866" s="2"/>
      <c r="C1866" s="3">
        <v>42559</v>
      </c>
      <c r="D1866" s="1"/>
      <c r="E1866" s="4" t="s">
        <v>51</v>
      </c>
      <c r="I1866" s="4" t="s">
        <v>51</v>
      </c>
      <c r="K1866" s="6">
        <v>0.29999999999999999</v>
      </c>
      <c r="L1866" s="6">
        <v>0.80000000000000004</v>
      </c>
      <c r="M1866" s="6">
        <v>2.5</v>
      </c>
      <c r="N1866" s="7">
        <v>10800</v>
      </c>
      <c r="P1866" s="1">
        <v>4</v>
      </c>
      <c r="Q1866" s="2" t="s">
        <v>53</v>
      </c>
      <c r="R1866" s="4" t="s">
        <v>51</v>
      </c>
      <c r="T1866" s="7">
        <v>1544</v>
      </c>
      <c r="U1866" s="8">
        <v>0.33000000000000002</v>
      </c>
      <c r="V1866" s="6">
        <v>0</v>
      </c>
      <c r="W1866" s="7">
        <f>IF(R1866="","",(T1866*(1-U1866)*(1+AE1866))+V1866)</f>
        <v>1344.8239999999998</v>
      </c>
      <c r="Z1866" s="9" t="str">
        <f>IF(S1866="","",(X1866*(1-Y1866)*(1+AE1866)))</f>
        <v/>
      </c>
      <c r="AA1866" s="64">
        <f>IF(Eingabe!G1866="x",libCalc!A1866,IF(Eingabe!H1866="x",libCalc!B1866,IF(Eingabe!I1866="x",libCalc!C1866,"")))</f>
        <v>0.23999999999999999</v>
      </c>
      <c r="AB1866" s="5">
        <f>IF(AA1866="","",AA1866*M1866)</f>
        <v>0.59999999999999998</v>
      </c>
      <c r="AC1866" s="10">
        <f>IF(AA1866="","",N1866*1000/(AA1866*1000000))</f>
        <v>45</v>
      </c>
      <c r="AD1866" s="11">
        <f>IF(AB1866="","",MAX(Z1866,W1866)/AB1866)</f>
        <v>2241.373333333333</v>
      </c>
      <c r="AE1866" s="8">
        <f ca="1">IF(N1866="","",IF(LOOKUP(YEAR(C1866),Teuerung!$A$4:$A$29,Teuerung!$D$4:$D$29)="",0,LOOKUP(YEAR(C1866),Teuerung!$A$4:$A$29,Teuerung!$D$4:$D$29)))</f>
        <v>0.29999999999999999</v>
      </c>
      <c r="AF1866" s="7">
        <f t="shared" ca="1" si="39"/>
        <v>5379.2959999999994</v>
      </c>
      <c r="AG1866" s="2" t="s">
        <v>72</v>
      </c>
      <c r="AH1866" s="1"/>
      <c r="AI1866" s="1"/>
    </row>
    <row r="1867">
      <c r="A1867" s="2"/>
      <c r="B1867" s="2"/>
      <c r="C1867" s="3">
        <v>42559</v>
      </c>
      <c r="D1867" s="1"/>
      <c r="E1867" s="4" t="s">
        <v>51</v>
      </c>
      <c r="I1867" s="4" t="s">
        <v>51</v>
      </c>
      <c r="K1867" s="6">
        <v>0.29999999999999999</v>
      </c>
      <c r="L1867" s="6">
        <v>0.80000000000000004</v>
      </c>
      <c r="M1867" s="6">
        <v>2.5</v>
      </c>
      <c r="N1867" s="7">
        <v>12300</v>
      </c>
      <c r="P1867" s="1">
        <v>1</v>
      </c>
      <c r="Q1867" s="2" t="s">
        <v>53</v>
      </c>
      <c r="R1867" s="4" t="s">
        <v>51</v>
      </c>
      <c r="T1867" s="7">
        <v>1733</v>
      </c>
      <c r="U1867" s="8">
        <v>0.33000000000000002</v>
      </c>
      <c r="V1867" s="6">
        <v>0</v>
      </c>
      <c r="W1867" s="7">
        <f>IF(R1867="","",(T1867*(1-U1867)*(1+AE1867))+V1867)</f>
        <v>1509.443</v>
      </c>
      <c r="Z1867" s="9" t="str">
        <f>IF(S1867="","",(X1867*(1-Y1867)*(1+AE1867)))</f>
        <v/>
      </c>
      <c r="AA1867" s="64">
        <f>IF(Eingabe!G1867="x",libCalc!A1867,IF(Eingabe!H1867="x",libCalc!B1867,IF(Eingabe!I1867="x",libCalc!C1867,"")))</f>
        <v>0.23999999999999999</v>
      </c>
      <c r="AB1867" s="5">
        <f>IF(AA1867="","",AA1867*M1867)</f>
        <v>0.59999999999999998</v>
      </c>
      <c r="AC1867" s="10">
        <f>IF(AA1867="","",N1867*1000/(AA1867*1000000))</f>
        <v>51.25</v>
      </c>
      <c r="AD1867" s="11">
        <f>IF(AB1867="","",MAX(Z1867,W1867)/AB1867)</f>
        <v>2515.7383333333332</v>
      </c>
      <c r="AE1867" s="8">
        <f ca="1">IF(N1867="","",IF(LOOKUP(YEAR(C1867),Teuerung!$A$4:$A$29,Teuerung!$D$4:$D$29)="",0,LOOKUP(YEAR(C1867),Teuerung!$A$4:$A$29,Teuerung!$D$4:$D$29)))</f>
        <v>0.29999999999999999</v>
      </c>
      <c r="AF1867" s="7">
        <f t="shared" ca="1" si="39"/>
        <v>1509.443</v>
      </c>
      <c r="AG1867" s="2" t="s">
        <v>72</v>
      </c>
      <c r="AH1867" s="1"/>
      <c r="AI1867" s="1"/>
    </row>
    <row r="1868">
      <c r="A1868" s="2"/>
      <c r="B1868" s="2"/>
      <c r="C1868" s="3">
        <v>42559</v>
      </c>
      <c r="D1868" s="1"/>
      <c r="E1868" s="4" t="s">
        <v>51</v>
      </c>
      <c r="I1868" s="4" t="s">
        <v>51</v>
      </c>
      <c r="K1868" s="6">
        <v>0.29999999999999999</v>
      </c>
      <c r="L1868" s="6">
        <v>0.80000000000000004</v>
      </c>
      <c r="M1868" s="6">
        <v>2.5</v>
      </c>
      <c r="N1868" s="7">
        <v>8700</v>
      </c>
      <c r="P1868" s="1">
        <v>4</v>
      </c>
      <c r="Q1868" s="2" t="s">
        <v>53</v>
      </c>
      <c r="R1868" s="4" t="s">
        <v>51</v>
      </c>
      <c r="T1868" s="7">
        <v>1109</v>
      </c>
      <c r="U1868" s="8">
        <v>0.33000000000000002</v>
      </c>
      <c r="V1868" s="6">
        <v>0</v>
      </c>
      <c r="W1868" s="7">
        <f>IF(R1868="","",(T1868*(1-U1868)*(1+AE1868))+V1868)</f>
        <v>965.93899999999996</v>
      </c>
      <c r="Z1868" s="9" t="str">
        <f>IF(S1868="","",(X1868*(1-Y1868)*(1+AE1868)))</f>
        <v/>
      </c>
      <c r="AA1868" s="64">
        <f>IF(Eingabe!G1868="x",libCalc!A1868,IF(Eingabe!H1868="x",libCalc!B1868,IF(Eingabe!I1868="x",libCalc!C1868,"")))</f>
        <v>0.23999999999999999</v>
      </c>
      <c r="AB1868" s="5">
        <f>IF(AA1868="","",AA1868*M1868)</f>
        <v>0.59999999999999998</v>
      </c>
      <c r="AC1868" s="10">
        <f>IF(AA1868="","",N1868*1000/(AA1868*1000000))</f>
        <v>36.25</v>
      </c>
      <c r="AD1868" s="11">
        <f>IF(AB1868="","",MAX(Z1868,W1868)/AB1868)</f>
        <v>1609.8983333333333</v>
      </c>
      <c r="AE1868" s="8">
        <f ca="1">IF(N1868="","",IF(LOOKUP(YEAR(C1868),Teuerung!$A$4:$A$29,Teuerung!$D$4:$D$29)="",0,LOOKUP(YEAR(C1868),Teuerung!$A$4:$A$29,Teuerung!$D$4:$D$29)))</f>
        <v>0.29999999999999999</v>
      </c>
      <c r="AF1868" s="7">
        <f t="shared" ca="1" si="39"/>
        <v>3863.7559999999999</v>
      </c>
      <c r="AG1868" s="2" t="s">
        <v>72</v>
      </c>
      <c r="AH1868" s="1"/>
      <c r="AI1868" s="1"/>
    </row>
    <row r="1869">
      <c r="A1869" s="2"/>
      <c r="B1869" s="2"/>
      <c r="C1869" s="3">
        <v>42559</v>
      </c>
      <c r="D1869" s="1"/>
      <c r="E1869" s="4" t="s">
        <v>51</v>
      </c>
      <c r="I1869" s="4" t="s">
        <v>51</v>
      </c>
      <c r="K1869" s="6">
        <v>0.29999999999999999</v>
      </c>
      <c r="L1869" s="6">
        <v>0.80000000000000004</v>
      </c>
      <c r="M1869" s="6">
        <v>2.5</v>
      </c>
      <c r="N1869" s="7">
        <v>9900</v>
      </c>
      <c r="P1869" s="1">
        <v>5</v>
      </c>
      <c r="Q1869" s="2" t="s">
        <v>53</v>
      </c>
      <c r="R1869" s="4" t="s">
        <v>51</v>
      </c>
      <c r="T1869" s="7">
        <v>1406</v>
      </c>
      <c r="U1869" s="8">
        <v>0.33000000000000002</v>
      </c>
      <c r="V1869" s="6">
        <v>0</v>
      </c>
      <c r="W1869" s="7">
        <f>IF(R1869="","",(T1869*(1-U1869)*(1+AE1869))+V1869)</f>
        <v>1224.626</v>
      </c>
      <c r="Z1869" s="9" t="str">
        <f>IF(S1869="","",(X1869*(1-Y1869)*(1+AE1869)))</f>
        <v/>
      </c>
      <c r="AA1869" s="64">
        <f>IF(Eingabe!G1869="x",libCalc!A1869,IF(Eingabe!H1869="x",libCalc!B1869,IF(Eingabe!I1869="x",libCalc!C1869,"")))</f>
        <v>0.23999999999999999</v>
      </c>
      <c r="AB1869" s="5">
        <f>IF(AA1869="","",AA1869*M1869)</f>
        <v>0.59999999999999998</v>
      </c>
      <c r="AC1869" s="10">
        <f>IF(AA1869="","",N1869*1000/(AA1869*1000000))</f>
        <v>41.25</v>
      </c>
      <c r="AD1869" s="11">
        <f>IF(AB1869="","",MAX(Z1869,W1869)/AB1869)</f>
        <v>2041.0433333333333</v>
      </c>
      <c r="AE1869" s="8">
        <f ca="1">IF(N1869="","",IF(LOOKUP(YEAR(C1869),Teuerung!$A$4:$A$29,Teuerung!$D$4:$D$29)="",0,LOOKUP(YEAR(C1869),Teuerung!$A$4:$A$29,Teuerung!$D$4:$D$29)))</f>
        <v>0.29999999999999999</v>
      </c>
      <c r="AF1869" s="7">
        <f t="shared" ca="1" si="39"/>
        <v>6123.1300000000001</v>
      </c>
      <c r="AG1869" s="2" t="s">
        <v>72</v>
      </c>
      <c r="AH1869" s="1"/>
      <c r="AI1869" s="1"/>
    </row>
    <row r="1870">
      <c r="A1870" s="2"/>
      <c r="B1870" s="2"/>
      <c r="C1870" s="3">
        <v>42559</v>
      </c>
      <c r="D1870" s="1"/>
      <c r="E1870" s="4" t="s">
        <v>51</v>
      </c>
      <c r="G1870" s="4" t="s">
        <v>51</v>
      </c>
      <c r="J1870" s="5">
        <v>0.67500000000000004</v>
      </c>
      <c r="M1870" s="6">
        <v>2.6800000000000002</v>
      </c>
      <c r="N1870" s="7">
        <v>7200</v>
      </c>
      <c r="P1870" s="1">
        <v>4</v>
      </c>
      <c r="Q1870" s="2" t="s">
        <v>53</v>
      </c>
      <c r="R1870" s="4" t="s">
        <v>51</v>
      </c>
      <c r="T1870" s="7">
        <v>1175</v>
      </c>
      <c r="U1870" s="8">
        <v>0.33000000000000002</v>
      </c>
      <c r="V1870" s="6">
        <v>0</v>
      </c>
      <c r="W1870" s="7">
        <f>IF(R1870="","",(T1870*(1-U1870)*(1+AE1870))+V1870)</f>
        <v>1023.4249999999998</v>
      </c>
      <c r="Z1870" s="9" t="str">
        <f>IF(S1870="","",(X1870*(1-Y1870)*(1+AE1870)))</f>
        <v/>
      </c>
      <c r="AA1870" s="64">
        <f>IF(Eingabe!G1870="x",libCalc!A1870,IF(Eingabe!H1870="x",libCalc!B1870,IF(Eingabe!I1870="x",libCalc!C1870,"")))</f>
        <v>0.35784703819796243</v>
      </c>
      <c r="AB1870" s="5">
        <f>IF(AA1870="","",AA1870*M1870)</f>
        <v>0.95903006237053934</v>
      </c>
      <c r="AC1870" s="10">
        <f>IF(AA1870="","",N1870*1000/(AA1870*1000000))</f>
        <v>20.120328608160591</v>
      </c>
      <c r="AD1870" s="11">
        <f>IF(AB1870="","",MAX(Z1870,W1870)/AB1870)</f>
        <v>1067.1459010057397</v>
      </c>
      <c r="AE1870" s="8">
        <f ca="1">IF(N1870="","",IF(LOOKUP(YEAR(C1870),Teuerung!$A$4:$A$29,Teuerung!$D$4:$D$29)="",0,LOOKUP(YEAR(C1870),Teuerung!$A$4:$A$29,Teuerung!$D$4:$D$29)))</f>
        <v>0.29999999999999999</v>
      </c>
      <c r="AF1870" s="7">
        <f t="shared" ca="1" si="39"/>
        <v>4093.6999999999994</v>
      </c>
      <c r="AG1870" s="2" t="s">
        <v>73</v>
      </c>
      <c r="AH1870" s="1"/>
      <c r="AI1870" s="1"/>
    </row>
    <row r="1871">
      <c r="A1871" s="2"/>
      <c r="B1871" s="2"/>
      <c r="C1871" s="3">
        <v>42559</v>
      </c>
      <c r="D1871" s="1"/>
      <c r="E1871" s="4" t="s">
        <v>51</v>
      </c>
      <c r="G1871" s="4" t="s">
        <v>51</v>
      </c>
      <c r="J1871" s="5">
        <v>0.67500000000000004</v>
      </c>
      <c r="M1871" s="6">
        <v>2.6800000000000002</v>
      </c>
      <c r="N1871" s="7">
        <v>10200</v>
      </c>
      <c r="P1871" s="1">
        <v>3</v>
      </c>
      <c r="Q1871" s="2" t="s">
        <v>53</v>
      </c>
      <c r="R1871" s="4" t="s">
        <v>51</v>
      </c>
      <c r="T1871" s="7">
        <v>1322</v>
      </c>
      <c r="U1871" s="8">
        <v>0.33000000000000002</v>
      </c>
      <c r="V1871" s="6">
        <v>0</v>
      </c>
      <c r="W1871" s="7">
        <f>IF(R1871="","",(T1871*(1-U1871)*(1+AE1871))+V1871)</f>
        <v>1151.462</v>
      </c>
      <c r="Z1871" s="9" t="str">
        <f>IF(S1871="","",(X1871*(1-Y1871)*(1+AE1871)))</f>
        <v/>
      </c>
      <c r="AA1871" s="64">
        <f>IF(Eingabe!G1871="x",libCalc!A1871,IF(Eingabe!H1871="x",libCalc!B1871,IF(Eingabe!I1871="x",libCalc!C1871,"")))</f>
        <v>0.35784703819796243</v>
      </c>
      <c r="AB1871" s="5">
        <f>IF(AA1871="","",AA1871*M1871)</f>
        <v>0.95903006237053934</v>
      </c>
      <c r="AC1871" s="10">
        <f>IF(AA1871="","",N1871*1000/(AA1871*1000000))</f>
        <v>28.503798861560838</v>
      </c>
      <c r="AD1871" s="11">
        <f>IF(AB1871="","",MAX(Z1871,W1871)/AB1871)</f>
        <v>1200.6526647911387</v>
      </c>
      <c r="AE1871" s="8">
        <f ca="1">IF(N1871="","",IF(LOOKUP(YEAR(C1871),Teuerung!$A$4:$A$29,Teuerung!$D$4:$D$29)="",0,LOOKUP(YEAR(C1871),Teuerung!$A$4:$A$29,Teuerung!$D$4:$D$29)))</f>
        <v>0.29999999999999999</v>
      </c>
      <c r="AF1871" s="7">
        <f t="shared" ca="1" si="39"/>
        <v>3454.386</v>
      </c>
      <c r="AG1871" s="2" t="s">
        <v>73</v>
      </c>
      <c r="AH1871" s="1"/>
      <c r="AI1871" s="1"/>
    </row>
    <row r="1872">
      <c r="A1872" s="2"/>
      <c r="B1872" s="2"/>
      <c r="C1872" s="3">
        <v>42559</v>
      </c>
      <c r="D1872" s="1"/>
      <c r="E1872" s="4" t="s">
        <v>51</v>
      </c>
      <c r="G1872" s="4" t="s">
        <v>51</v>
      </c>
      <c r="J1872" s="5">
        <v>0.67500000000000004</v>
      </c>
      <c r="M1872" s="6">
        <v>3.3500000000000001</v>
      </c>
      <c r="N1872" s="7">
        <v>8300</v>
      </c>
      <c r="P1872" s="1">
        <v>1</v>
      </c>
      <c r="Q1872" s="2" t="s">
        <v>53</v>
      </c>
      <c r="R1872" s="4" t="s">
        <v>51</v>
      </c>
      <c r="T1872" s="7">
        <v>1441</v>
      </c>
      <c r="U1872" s="8">
        <v>0.33000000000000002</v>
      </c>
      <c r="V1872" s="6">
        <v>0</v>
      </c>
      <c r="W1872" s="7">
        <f>IF(R1872="","",(T1872*(1-U1872)*(1+AE1872))+V1872)</f>
        <v>1255.1109999999999</v>
      </c>
      <c r="Z1872" s="9" t="str">
        <f>IF(S1872="","",(X1872*(1-Y1872)*(1+AE1872)))</f>
        <v/>
      </c>
      <c r="AA1872" s="64">
        <f>IF(Eingabe!G1872="x",libCalc!A1872,IF(Eingabe!H1872="x",libCalc!B1872,IF(Eingabe!I1872="x",libCalc!C1872,"")))</f>
        <v>0.35784703819796243</v>
      </c>
      <c r="AB1872" s="5">
        <f>IF(AA1872="","",AA1872*M1872)</f>
        <v>1.1987875779631743</v>
      </c>
      <c r="AC1872" s="10">
        <f>IF(AA1872="","",N1872*1000/(AA1872*1000000))</f>
        <v>23.194267701074015</v>
      </c>
      <c r="AD1872" s="11">
        <f>IF(AB1872="","",MAX(Z1872,W1872)/AB1872)</f>
        <v>1046.9836550463119</v>
      </c>
      <c r="AE1872" s="8">
        <f ca="1">IF(N1872="","",IF(LOOKUP(YEAR(C1872),Teuerung!$A$4:$A$29,Teuerung!$D$4:$D$29)="",0,LOOKUP(YEAR(C1872),Teuerung!$A$4:$A$29,Teuerung!$D$4:$D$29)))</f>
        <v>0.29999999999999999</v>
      </c>
      <c r="AF1872" s="7">
        <f t="shared" ca="1" si="39"/>
        <v>1255.1109999999999</v>
      </c>
      <c r="AG1872" s="2" t="s">
        <v>73</v>
      </c>
      <c r="AH1872" s="1"/>
      <c r="AI1872" s="1"/>
    </row>
    <row r="1873">
      <c r="A1873" s="2"/>
      <c r="B1873" s="2"/>
      <c r="C1873" s="3">
        <v>42559</v>
      </c>
      <c r="D1873" s="1"/>
      <c r="E1873" s="4" t="s">
        <v>51</v>
      </c>
      <c r="I1873" s="4" t="s">
        <v>51</v>
      </c>
      <c r="K1873" s="6">
        <v>0.29999999999999999</v>
      </c>
      <c r="L1873" s="6">
        <v>0.80000000000000004</v>
      </c>
      <c r="M1873" s="6">
        <v>3.984</v>
      </c>
      <c r="N1873" s="7">
        <v>5900</v>
      </c>
      <c r="P1873" s="1">
        <v>1</v>
      </c>
      <c r="Q1873" s="2" t="s">
        <v>53</v>
      </c>
      <c r="R1873" s="4" t="s">
        <v>51</v>
      </c>
      <c r="T1873" s="7">
        <v>1254</v>
      </c>
      <c r="U1873" s="8">
        <v>0.33000000000000002</v>
      </c>
      <c r="V1873" s="6">
        <v>0</v>
      </c>
      <c r="W1873" s="7">
        <f>IF(R1873="","",(T1873*(1-U1873)*(1+AE1873))+V1873)</f>
        <v>1092.2339999999999</v>
      </c>
      <c r="Z1873" s="9" t="str">
        <f>IF(S1873="","",(X1873*(1-Y1873)*(1+AE1873)))</f>
        <v/>
      </c>
      <c r="AA1873" s="64">
        <f>IF(Eingabe!G1873="x",libCalc!A1873,IF(Eingabe!H1873="x",libCalc!B1873,IF(Eingabe!I1873="x",libCalc!C1873,"")))</f>
        <v>0.23999999999999999</v>
      </c>
      <c r="AB1873" s="5">
        <f>IF(AA1873="","",AA1873*M1873)</f>
        <v>0.95616000000000001</v>
      </c>
      <c r="AC1873" s="10">
        <f>IF(AA1873="","",N1873*1000/(AA1873*1000000))</f>
        <v>24.583333333333332</v>
      </c>
      <c r="AD1873" s="11">
        <f>IF(AB1873="","",MAX(Z1873,W1873)/AB1873)</f>
        <v>1142.3130020080321</v>
      </c>
      <c r="AE1873" s="8">
        <f ca="1">IF(N1873="","",IF(LOOKUP(YEAR(C1873),Teuerung!$A$4:$A$29,Teuerung!$D$4:$D$29)="",0,LOOKUP(YEAR(C1873),Teuerung!$A$4:$A$29,Teuerung!$D$4:$D$29)))</f>
        <v>0.29999999999999999</v>
      </c>
      <c r="AF1873" s="7">
        <f t="shared" ca="1" si="39"/>
        <v>1092.2339999999999</v>
      </c>
      <c r="AG1873" s="2" t="s">
        <v>72</v>
      </c>
      <c r="AH1873" s="1"/>
      <c r="AI1873" s="1"/>
    </row>
    <row r="1874">
      <c r="A1874" s="2"/>
      <c r="B1874" s="2"/>
      <c r="C1874" s="3">
        <v>42559</v>
      </c>
      <c r="D1874" s="1"/>
      <c r="E1874" s="4" t="s">
        <v>51</v>
      </c>
      <c r="I1874" s="4" t="s">
        <v>51</v>
      </c>
      <c r="K1874" s="6">
        <v>0.29999999999999999</v>
      </c>
      <c r="L1874" s="6">
        <v>0.80000000000000004</v>
      </c>
      <c r="M1874" s="6">
        <v>3.984</v>
      </c>
      <c r="N1874" s="7">
        <v>7400</v>
      </c>
      <c r="P1874" s="1">
        <v>4</v>
      </c>
      <c r="Q1874" s="2" t="s">
        <v>53</v>
      </c>
      <c r="R1874" s="4" t="s">
        <v>51</v>
      </c>
      <c r="T1874" s="7">
        <v>1352</v>
      </c>
      <c r="U1874" s="8">
        <v>0.33000000000000002</v>
      </c>
      <c r="V1874" s="6">
        <v>0</v>
      </c>
      <c r="W1874" s="7">
        <f>IF(R1874="","",(T1874*(1-U1874)*(1+AE1874))+V1874)</f>
        <v>1177.5919999999999</v>
      </c>
      <c r="Z1874" s="9" t="str">
        <f>IF(S1874="","",(X1874*(1-Y1874)*(1+AE1874)))</f>
        <v/>
      </c>
      <c r="AA1874" s="64">
        <f>IF(Eingabe!G1874="x",libCalc!A1874,IF(Eingabe!H1874="x",libCalc!B1874,IF(Eingabe!I1874="x",libCalc!C1874,"")))</f>
        <v>0.23999999999999999</v>
      </c>
      <c r="AB1874" s="5">
        <f>IF(AA1874="","",AA1874*M1874)</f>
        <v>0.95616000000000001</v>
      </c>
      <c r="AC1874" s="10">
        <f>IF(AA1874="","",N1874*1000/(AA1874*1000000))</f>
        <v>30.833333333333332</v>
      </c>
      <c r="AD1874" s="11">
        <f>IF(AB1874="","",MAX(Z1874,W1874)/AB1874)</f>
        <v>1231.5846720214188</v>
      </c>
      <c r="AE1874" s="8">
        <f ca="1">IF(N1874="","",IF(LOOKUP(YEAR(C1874),Teuerung!$A$4:$A$29,Teuerung!$D$4:$D$29)="",0,LOOKUP(YEAR(C1874),Teuerung!$A$4:$A$29,Teuerung!$D$4:$D$29)))</f>
        <v>0.29999999999999999</v>
      </c>
      <c r="AF1874" s="7">
        <f t="shared" ca="1" si="39"/>
        <v>4710.3679999999995</v>
      </c>
      <c r="AG1874" s="2" t="s">
        <v>72</v>
      </c>
      <c r="AH1874" s="1"/>
      <c r="AI1874" s="1"/>
    </row>
    <row r="1875">
      <c r="A1875" s="2"/>
      <c r="B1875" s="2"/>
      <c r="C1875" s="3">
        <v>42559</v>
      </c>
      <c r="D1875" s="1"/>
      <c r="E1875" s="4" t="s">
        <v>51</v>
      </c>
      <c r="I1875" s="4" t="s">
        <v>51</v>
      </c>
      <c r="K1875" s="6">
        <v>0.29999999999999999</v>
      </c>
      <c r="L1875" s="6">
        <v>0.80000000000000004</v>
      </c>
      <c r="M1875" s="6">
        <v>3.984</v>
      </c>
      <c r="N1875" s="7">
        <v>8500</v>
      </c>
      <c r="P1875" s="1">
        <v>4</v>
      </c>
      <c r="Q1875" s="2" t="s">
        <v>53</v>
      </c>
      <c r="R1875" s="4" t="s">
        <v>51</v>
      </c>
      <c r="T1875" s="7">
        <v>1542</v>
      </c>
      <c r="U1875" s="8">
        <v>0.33000000000000002</v>
      </c>
      <c r="V1875" s="6">
        <v>0</v>
      </c>
      <c r="W1875" s="7">
        <f>IF(R1875="","",(T1875*(1-U1875)*(1+AE1875))+V1875)</f>
        <v>1343.0819999999999</v>
      </c>
      <c r="Z1875" s="9" t="str">
        <f>IF(S1875="","",(X1875*(1-Y1875)*(1+AE1875)))</f>
        <v/>
      </c>
      <c r="AA1875" s="64">
        <f>IF(Eingabe!G1875="x",libCalc!A1875,IF(Eingabe!H1875="x",libCalc!B1875,IF(Eingabe!I1875="x",libCalc!C1875,"")))</f>
        <v>0.23999999999999999</v>
      </c>
      <c r="AB1875" s="5">
        <f>IF(AA1875="","",AA1875*M1875)</f>
        <v>0.95616000000000001</v>
      </c>
      <c r="AC1875" s="10">
        <f>IF(AA1875="","",N1875*1000/(AA1875*1000000))</f>
        <v>35.416666666666664</v>
      </c>
      <c r="AD1875" s="11">
        <f>IF(AB1875="","",MAX(Z1875,W1875)/AB1875)</f>
        <v>1404.6623995983934</v>
      </c>
      <c r="AE1875" s="8">
        <f ca="1">IF(N1875="","",IF(LOOKUP(YEAR(C1875),Teuerung!$A$4:$A$29,Teuerung!$D$4:$D$29)="",0,LOOKUP(YEAR(C1875),Teuerung!$A$4:$A$29,Teuerung!$D$4:$D$29)))</f>
        <v>0.29999999999999999</v>
      </c>
      <c r="AF1875" s="7">
        <f t="shared" ref="AF1875:AF1938" ca="1" si="40">IF(P1875="","",P1875*MAX(W1875,Z1875))</f>
        <v>5372.3279999999995</v>
      </c>
      <c r="AG1875" s="2" t="s">
        <v>72</v>
      </c>
      <c r="AH1875" s="1"/>
      <c r="AI1875" s="1"/>
    </row>
    <row r="1876">
      <c r="A1876" s="2"/>
      <c r="B1876" s="2"/>
      <c r="C1876" s="3">
        <v>42559</v>
      </c>
      <c r="D1876" s="1"/>
      <c r="E1876" s="4" t="s">
        <v>51</v>
      </c>
      <c r="I1876" s="4" t="s">
        <v>51</v>
      </c>
      <c r="K1876" s="6">
        <v>0.29999999999999999</v>
      </c>
      <c r="L1876" s="6">
        <v>0.80000000000000004</v>
      </c>
      <c r="M1876" s="6">
        <v>3.984</v>
      </c>
      <c r="N1876" s="7">
        <v>8100</v>
      </c>
      <c r="P1876" s="1">
        <v>3</v>
      </c>
      <c r="Q1876" s="2" t="s">
        <v>53</v>
      </c>
      <c r="R1876" s="4" t="s">
        <v>51</v>
      </c>
      <c r="T1876" s="7">
        <v>1492</v>
      </c>
      <c r="U1876" s="8">
        <v>0.33000000000000002</v>
      </c>
      <c r="V1876" s="6">
        <v>0</v>
      </c>
      <c r="W1876" s="7">
        <f>IF(R1876="","",(T1876*(1-U1876)*(1+AE1876))+V1876)</f>
        <v>1299.5319999999999</v>
      </c>
      <c r="Z1876" s="9" t="str">
        <f>IF(S1876="","",(X1876*(1-Y1876)*(1+AE1876)))</f>
        <v/>
      </c>
      <c r="AA1876" s="64">
        <f>IF(Eingabe!G1876="x",libCalc!A1876,IF(Eingabe!H1876="x",libCalc!B1876,IF(Eingabe!I1876="x",libCalc!C1876,"")))</f>
        <v>0.23999999999999999</v>
      </c>
      <c r="AB1876" s="5">
        <f>IF(AA1876="","",AA1876*M1876)</f>
        <v>0.95616000000000001</v>
      </c>
      <c r="AC1876" s="10">
        <f>IF(AA1876="","",N1876*1000/(AA1876*1000000))</f>
        <v>33.75</v>
      </c>
      <c r="AD1876" s="11">
        <f>IF(AB1876="","",MAX(Z1876,W1876)/AB1876)</f>
        <v>1359.1156291834002</v>
      </c>
      <c r="AE1876" s="8">
        <f ca="1">IF(N1876="","",IF(LOOKUP(YEAR(C1876),Teuerung!$A$4:$A$29,Teuerung!$D$4:$D$29)="",0,LOOKUP(YEAR(C1876),Teuerung!$A$4:$A$29,Teuerung!$D$4:$D$29)))</f>
        <v>0.29999999999999999</v>
      </c>
      <c r="AF1876" s="7">
        <f t="shared" ca="1" si="40"/>
        <v>3898.5959999999995</v>
      </c>
      <c r="AG1876" s="2" t="s">
        <v>72</v>
      </c>
      <c r="AH1876" s="1"/>
      <c r="AI1876" s="1"/>
    </row>
    <row r="1877">
      <c r="A1877" s="2"/>
      <c r="B1877" s="2"/>
      <c r="C1877" s="3">
        <v>42559</v>
      </c>
      <c r="D1877" s="1"/>
      <c r="E1877" s="4" t="s">
        <v>51</v>
      </c>
      <c r="I1877" s="4" t="s">
        <v>51</v>
      </c>
      <c r="K1877" s="6">
        <v>0.29999999999999999</v>
      </c>
      <c r="L1877" s="6">
        <v>0.80000000000000004</v>
      </c>
      <c r="M1877" s="6">
        <v>3.8700000000000001</v>
      </c>
      <c r="N1877" s="7">
        <v>5600</v>
      </c>
      <c r="P1877" s="1">
        <v>3</v>
      </c>
      <c r="Q1877" s="2" t="s">
        <v>53</v>
      </c>
      <c r="R1877" s="4" t="s">
        <v>51</v>
      </c>
      <c r="T1877" s="7">
        <v>1228</v>
      </c>
      <c r="U1877" s="8">
        <v>0.33000000000000002</v>
      </c>
      <c r="V1877" s="6">
        <v>0</v>
      </c>
      <c r="W1877" s="7">
        <f>IF(R1877="","",(T1877*(1-U1877)*(1+AE1877))+V1877)</f>
        <v>1069.588</v>
      </c>
      <c r="Z1877" s="9" t="str">
        <f>IF(S1877="","",(X1877*(1-Y1877)*(1+AE1877)))</f>
        <v/>
      </c>
      <c r="AA1877" s="64">
        <f>IF(Eingabe!G1877="x",libCalc!A1877,IF(Eingabe!H1877="x",libCalc!B1877,IF(Eingabe!I1877="x",libCalc!C1877,"")))</f>
        <v>0.23999999999999999</v>
      </c>
      <c r="AB1877" s="5">
        <f>IF(AA1877="","",AA1877*M1877)</f>
        <v>0.92879999999999996</v>
      </c>
      <c r="AC1877" s="10">
        <f>IF(AA1877="","",N1877*1000/(AA1877*1000000))</f>
        <v>23.333333333333332</v>
      </c>
      <c r="AD1877" s="11">
        <f>IF(AB1877="","",MAX(Z1877,W1877)/AB1877)</f>
        <v>1151.5805340223944</v>
      </c>
      <c r="AE1877" s="8">
        <f ca="1">IF(N1877="","",IF(LOOKUP(YEAR(C1877),Teuerung!$A$4:$A$29,Teuerung!$D$4:$D$29)="",0,LOOKUP(YEAR(C1877),Teuerung!$A$4:$A$29,Teuerung!$D$4:$D$29)))</f>
        <v>0.29999999999999999</v>
      </c>
      <c r="AF1877" s="7">
        <f t="shared" ca="1" si="40"/>
        <v>3208.7640000000001</v>
      </c>
      <c r="AG1877" s="2" t="s">
        <v>72</v>
      </c>
      <c r="AH1877" s="1"/>
      <c r="AI1877" s="1"/>
    </row>
    <row r="1878">
      <c r="A1878" s="2"/>
      <c r="B1878" s="2"/>
      <c r="C1878" s="3">
        <v>42559</v>
      </c>
      <c r="D1878" s="1"/>
      <c r="E1878" s="4" t="s">
        <v>51</v>
      </c>
      <c r="I1878" s="4" t="s">
        <v>51</v>
      </c>
      <c r="K1878" s="6">
        <v>0.29999999999999999</v>
      </c>
      <c r="L1878" s="6">
        <v>0.80000000000000004</v>
      </c>
      <c r="M1878" s="6">
        <v>3.8700000000000001</v>
      </c>
      <c r="N1878" s="7">
        <v>7600</v>
      </c>
      <c r="P1878" s="1">
        <v>2</v>
      </c>
      <c r="Q1878" s="2" t="s">
        <v>53</v>
      </c>
      <c r="R1878" s="4" t="s">
        <v>51</v>
      </c>
      <c r="T1878" s="7">
        <v>1322</v>
      </c>
      <c r="U1878" s="8">
        <v>0.33000000000000002</v>
      </c>
      <c r="V1878" s="6">
        <v>0</v>
      </c>
      <c r="W1878" s="7">
        <f>IF(R1878="","",(T1878*(1-U1878)*(1+AE1878))+V1878)</f>
        <v>1151.462</v>
      </c>
      <c r="Z1878" s="9" t="str">
        <f>IF(S1878="","",(X1878*(1-Y1878)*(1+AE1878)))</f>
        <v/>
      </c>
      <c r="AA1878" s="64">
        <f>IF(Eingabe!G1878="x",libCalc!A1878,IF(Eingabe!H1878="x",libCalc!B1878,IF(Eingabe!I1878="x",libCalc!C1878,"")))</f>
        <v>0.23999999999999999</v>
      </c>
      <c r="AB1878" s="5">
        <f>IF(AA1878="","",AA1878*M1878)</f>
        <v>0.92879999999999996</v>
      </c>
      <c r="AC1878" s="10">
        <f>IF(AA1878="","",N1878*1000/(AA1878*1000000))</f>
        <v>31.666666666666668</v>
      </c>
      <c r="AD1878" s="11">
        <f>IF(AB1878="","",MAX(Z1878,W1878)/AB1878)</f>
        <v>1239.7308354866495</v>
      </c>
      <c r="AE1878" s="8">
        <f ca="1">IF(N1878="","",IF(LOOKUP(YEAR(C1878),Teuerung!$A$4:$A$29,Teuerung!$D$4:$D$29)="",0,LOOKUP(YEAR(C1878),Teuerung!$A$4:$A$29,Teuerung!$D$4:$D$29)))</f>
        <v>0.29999999999999999</v>
      </c>
      <c r="AF1878" s="7">
        <f t="shared" ca="1" si="40"/>
        <v>2302.924</v>
      </c>
      <c r="AG1878" s="2" t="s">
        <v>72</v>
      </c>
      <c r="AH1878" s="1"/>
      <c r="AI1878" s="1"/>
    </row>
    <row r="1879">
      <c r="A1879" s="2"/>
      <c r="B1879" s="2"/>
      <c r="C1879" s="3">
        <v>42559</v>
      </c>
      <c r="D1879" s="1"/>
      <c r="E1879" s="4" t="s">
        <v>51</v>
      </c>
      <c r="I1879" s="4" t="s">
        <v>51</v>
      </c>
      <c r="K1879" s="6">
        <v>0.29999999999999999</v>
      </c>
      <c r="L1879" s="6">
        <v>0.80000000000000004</v>
      </c>
      <c r="M1879" s="6">
        <v>3.8700000000000001</v>
      </c>
      <c r="N1879" s="7">
        <v>9800</v>
      </c>
      <c r="P1879" s="1">
        <v>1</v>
      </c>
      <c r="Q1879" s="2" t="s">
        <v>53</v>
      </c>
      <c r="R1879" s="4" t="s">
        <v>51</v>
      </c>
      <c r="T1879" s="7">
        <v>1883</v>
      </c>
      <c r="U1879" s="8">
        <v>0.33000000000000002</v>
      </c>
      <c r="V1879" s="6">
        <v>0</v>
      </c>
      <c r="W1879" s="7">
        <f>IF(R1879="","",(T1879*(1-U1879)*(1+AE1879))+V1879)</f>
        <v>1640.0929999999998</v>
      </c>
      <c r="Z1879" s="9" t="str">
        <f>IF(S1879="","",(X1879*(1-Y1879)*(1+AE1879)))</f>
        <v/>
      </c>
      <c r="AA1879" s="64">
        <f>IF(Eingabe!G1879="x",libCalc!A1879,IF(Eingabe!H1879="x",libCalc!B1879,IF(Eingabe!I1879="x",libCalc!C1879,"")))</f>
        <v>0.23999999999999999</v>
      </c>
      <c r="AB1879" s="5">
        <f>IF(AA1879="","",AA1879*M1879)</f>
        <v>0.92879999999999996</v>
      </c>
      <c r="AC1879" s="10">
        <f>IF(AA1879="","",N1879*1000/(AA1879*1000000))</f>
        <v>40.833333333333336</v>
      </c>
      <c r="AD1879" s="11">
        <f>IF(AB1879="","",MAX(Z1879,W1879)/AB1879)</f>
        <v>1765.8193367786391</v>
      </c>
      <c r="AE1879" s="8">
        <f ca="1">IF(N1879="","",IF(LOOKUP(YEAR(C1879),Teuerung!$A$4:$A$29,Teuerung!$D$4:$D$29)="",0,LOOKUP(YEAR(C1879),Teuerung!$A$4:$A$29,Teuerung!$D$4:$D$29)))</f>
        <v>0.29999999999999999</v>
      </c>
      <c r="AF1879" s="7">
        <f t="shared" ca="1" si="40"/>
        <v>1640.0929999999998</v>
      </c>
      <c r="AG1879" s="2" t="s">
        <v>72</v>
      </c>
      <c r="AH1879" s="1"/>
      <c r="AI1879" s="1"/>
    </row>
    <row r="1880">
      <c r="A1880" s="2"/>
      <c r="B1880" s="2"/>
      <c r="C1880" s="3">
        <v>42559</v>
      </c>
      <c r="D1880" s="1"/>
      <c r="E1880" s="4" t="s">
        <v>51</v>
      </c>
      <c r="I1880" s="4" t="s">
        <v>51</v>
      </c>
      <c r="K1880" s="6">
        <v>0.29999999999999999</v>
      </c>
      <c r="L1880" s="6">
        <v>0.80000000000000004</v>
      </c>
      <c r="M1880" s="6">
        <v>3.8700000000000001</v>
      </c>
      <c r="N1880" s="7">
        <v>8800</v>
      </c>
      <c r="P1880" s="1">
        <v>1</v>
      </c>
      <c r="Q1880" s="2" t="s">
        <v>53</v>
      </c>
      <c r="R1880" s="4" t="s">
        <v>51</v>
      </c>
      <c r="T1880" s="7">
        <v>1610</v>
      </c>
      <c r="U1880" s="8">
        <v>0.33000000000000002</v>
      </c>
      <c r="V1880" s="6">
        <v>0</v>
      </c>
      <c r="W1880" s="7">
        <f>IF(R1880="","",(T1880*(1-U1880)*(1+AE1880))+V1880)</f>
        <v>1402.3099999999997</v>
      </c>
      <c r="Z1880" s="9" t="str">
        <f>IF(S1880="","",(X1880*(1-Y1880)*(1+AE1880)))</f>
        <v/>
      </c>
      <c r="AA1880" s="64">
        <f>IF(Eingabe!G1880="x",libCalc!A1880,IF(Eingabe!H1880="x",libCalc!B1880,IF(Eingabe!I1880="x",libCalc!C1880,"")))</f>
        <v>0.23999999999999999</v>
      </c>
      <c r="AB1880" s="5">
        <f>IF(AA1880="","",AA1880*M1880)</f>
        <v>0.92879999999999996</v>
      </c>
      <c r="AC1880" s="10">
        <f>IF(AA1880="","",N1880*1000/(AA1880*1000000))</f>
        <v>36.666666666666664</v>
      </c>
      <c r="AD1880" s="11">
        <f>IF(AB1880="","",MAX(Z1880,W1880)/AB1880)</f>
        <v>1509.8083548664943</v>
      </c>
      <c r="AE1880" s="8">
        <f ca="1">IF(N1880="","",IF(LOOKUP(YEAR(C1880),Teuerung!$A$4:$A$29,Teuerung!$D$4:$D$29)="",0,LOOKUP(YEAR(C1880),Teuerung!$A$4:$A$29,Teuerung!$D$4:$D$29)))</f>
        <v>0.29999999999999999</v>
      </c>
      <c r="AF1880" s="7">
        <f t="shared" ca="1" si="40"/>
        <v>1402.3099999999997</v>
      </c>
      <c r="AG1880" s="2" t="s">
        <v>72</v>
      </c>
      <c r="AH1880" s="1"/>
      <c r="AI1880" s="1"/>
    </row>
    <row r="1881">
      <c r="A1881" s="2"/>
      <c r="B1881" s="2"/>
      <c r="C1881" s="3">
        <v>42559</v>
      </c>
      <c r="D1881" s="1"/>
      <c r="E1881" s="4" t="s">
        <v>51</v>
      </c>
      <c r="I1881" s="4" t="s">
        <v>51</v>
      </c>
      <c r="K1881" s="6">
        <v>0.29999999999999999</v>
      </c>
      <c r="L1881" s="6">
        <v>0.80000000000000004</v>
      </c>
      <c r="M1881" s="6">
        <v>3.8700000000000001</v>
      </c>
      <c r="N1881" s="7">
        <v>7100</v>
      </c>
      <c r="P1881" s="1">
        <v>2</v>
      </c>
      <c r="Q1881" s="2" t="s">
        <v>53</v>
      </c>
      <c r="R1881" s="4" t="s">
        <v>51</v>
      </c>
      <c r="T1881" s="7">
        <v>1346</v>
      </c>
      <c r="U1881" s="8">
        <v>0.33000000000000002</v>
      </c>
      <c r="V1881" s="6">
        <v>0</v>
      </c>
      <c r="W1881" s="7">
        <f>IF(R1881="","",(T1881*(1-U1881)*(1+AE1881))+V1881)</f>
        <v>1172.366</v>
      </c>
      <c r="Z1881" s="9" t="str">
        <f>IF(S1881="","",(X1881*(1-Y1881)*(1+AE1881)))</f>
        <v/>
      </c>
      <c r="AA1881" s="64">
        <f>IF(Eingabe!G1881="x",libCalc!A1881,IF(Eingabe!H1881="x",libCalc!B1881,IF(Eingabe!I1881="x",libCalc!C1881,"")))</f>
        <v>0.23999999999999999</v>
      </c>
      <c r="AB1881" s="5">
        <f>IF(AA1881="","",AA1881*M1881)</f>
        <v>0.92879999999999996</v>
      </c>
      <c r="AC1881" s="10">
        <f>IF(AA1881="","",N1881*1000/(AA1881*1000000))</f>
        <v>29.583333333333332</v>
      </c>
      <c r="AD1881" s="11">
        <f>IF(AB1881="","",MAX(Z1881,W1881)/AB1881)</f>
        <v>1262.2372954349698</v>
      </c>
      <c r="AE1881" s="8">
        <f ca="1">IF(N1881="","",IF(LOOKUP(YEAR(C1881),Teuerung!$A$4:$A$29,Teuerung!$D$4:$D$29)="",0,LOOKUP(YEAR(C1881),Teuerung!$A$4:$A$29,Teuerung!$D$4:$D$29)))</f>
        <v>0.29999999999999999</v>
      </c>
      <c r="AF1881" s="7">
        <f t="shared" ca="1" si="40"/>
        <v>2344.732</v>
      </c>
      <c r="AG1881" s="2" t="s">
        <v>72</v>
      </c>
      <c r="AH1881" s="1"/>
      <c r="AI1881" s="1"/>
    </row>
    <row r="1882">
      <c r="A1882" s="2"/>
      <c r="B1882" s="2"/>
      <c r="C1882" s="3">
        <v>42559</v>
      </c>
      <c r="D1882" s="1"/>
      <c r="E1882" s="4" t="s">
        <v>51</v>
      </c>
      <c r="I1882" s="4" t="s">
        <v>51</v>
      </c>
      <c r="K1882" s="6">
        <v>0.29999999999999999</v>
      </c>
      <c r="L1882" s="6">
        <v>0.80000000000000004</v>
      </c>
      <c r="M1882" s="6">
        <v>3.8700000000000001</v>
      </c>
      <c r="N1882" s="7">
        <v>6600</v>
      </c>
      <c r="P1882" s="1">
        <v>2</v>
      </c>
      <c r="Q1882" s="2" t="s">
        <v>53</v>
      </c>
      <c r="R1882" s="4" t="s">
        <v>51</v>
      </c>
      <c r="T1882" s="7">
        <v>1334</v>
      </c>
      <c r="U1882" s="8">
        <v>0.33000000000000002</v>
      </c>
      <c r="V1882" s="6">
        <v>0</v>
      </c>
      <c r="W1882" s="7">
        <f>IF(R1882="","",(T1882*(1-U1882)*(1+AE1882))+V1882)</f>
        <v>1161.9139999999998</v>
      </c>
      <c r="Z1882" s="9" t="str">
        <f>IF(S1882="","",(X1882*(1-Y1882)*(1+AE1882)))</f>
        <v/>
      </c>
      <c r="AA1882" s="64">
        <f>IF(Eingabe!G1882="x",libCalc!A1882,IF(Eingabe!H1882="x",libCalc!B1882,IF(Eingabe!I1882="x",libCalc!C1882,"")))</f>
        <v>0.23999999999999999</v>
      </c>
      <c r="AB1882" s="5">
        <f>IF(AA1882="","",AA1882*M1882)</f>
        <v>0.92879999999999996</v>
      </c>
      <c r="AC1882" s="10">
        <f>IF(AA1882="","",N1882*1000/(AA1882*1000000))</f>
        <v>27.5</v>
      </c>
      <c r="AD1882" s="11">
        <f>IF(AB1882="","",MAX(Z1882,W1882)/AB1882)</f>
        <v>1250.9840654608095</v>
      </c>
      <c r="AE1882" s="8">
        <f ca="1">IF(N1882="","",IF(LOOKUP(YEAR(C1882),Teuerung!$A$4:$A$29,Teuerung!$D$4:$D$29)="",0,LOOKUP(YEAR(C1882),Teuerung!$A$4:$A$29,Teuerung!$D$4:$D$29)))</f>
        <v>0.29999999999999999</v>
      </c>
      <c r="AF1882" s="7">
        <f t="shared" ca="1" si="40"/>
        <v>2323.8279999999995</v>
      </c>
      <c r="AG1882" s="2" t="s">
        <v>72</v>
      </c>
      <c r="AH1882" s="1"/>
      <c r="AI1882" s="1"/>
    </row>
    <row r="1883">
      <c r="A1883" s="2"/>
      <c r="B1883" s="2"/>
      <c r="C1883" s="3">
        <v>42559</v>
      </c>
      <c r="D1883" s="1"/>
      <c r="E1883" s="4" t="s">
        <v>51</v>
      </c>
      <c r="I1883" s="4" t="s">
        <v>51</v>
      </c>
      <c r="K1883" s="6">
        <v>0.29999999999999999</v>
      </c>
      <c r="L1883" s="6">
        <v>0.80000000000000004</v>
      </c>
      <c r="M1883" s="6">
        <v>3.984</v>
      </c>
      <c r="N1883" s="7">
        <v>6800</v>
      </c>
      <c r="P1883" s="1">
        <v>1</v>
      </c>
      <c r="Q1883" s="2" t="s">
        <v>53</v>
      </c>
      <c r="R1883" s="4" t="s">
        <v>51</v>
      </c>
      <c r="T1883" s="7">
        <v>1841</v>
      </c>
      <c r="U1883" s="8">
        <v>0.33000000000000002</v>
      </c>
      <c r="V1883" s="6">
        <v>0</v>
      </c>
      <c r="W1883" s="7">
        <f>IF(R1883="","",(T1883*(1-U1883)*(1+AE1883))+V1883)</f>
        <v>1603.5109999999997</v>
      </c>
      <c r="Z1883" s="9" t="str">
        <f>IF(S1883="","",(X1883*(1-Y1883)*(1+AE1883)))</f>
        <v/>
      </c>
      <c r="AA1883" s="64">
        <f>IF(Eingabe!G1883="x",libCalc!A1883,IF(Eingabe!H1883="x",libCalc!B1883,IF(Eingabe!I1883="x",libCalc!C1883,"")))</f>
        <v>0.23999999999999999</v>
      </c>
      <c r="AB1883" s="5">
        <f>IF(AA1883="","",AA1883*M1883)</f>
        <v>0.95616000000000001</v>
      </c>
      <c r="AC1883" s="10">
        <f>IF(AA1883="","",N1883*1000/(AA1883*1000000))</f>
        <v>28.333333333333332</v>
      </c>
      <c r="AD1883" s="11">
        <f>IF(AB1883="","",MAX(Z1883,W1883)/AB1883)</f>
        <v>1677.0320866800532</v>
      </c>
      <c r="AE1883" s="8">
        <f ca="1">IF(N1883="","",IF(LOOKUP(YEAR(C1883),Teuerung!$A$4:$A$29,Teuerung!$D$4:$D$29)="",0,LOOKUP(YEAR(C1883),Teuerung!$A$4:$A$29,Teuerung!$D$4:$D$29)))</f>
        <v>0.29999999999999999</v>
      </c>
      <c r="AF1883" s="7">
        <f t="shared" ca="1" si="40"/>
        <v>1603.5109999999997</v>
      </c>
      <c r="AG1883" s="2" t="s">
        <v>72</v>
      </c>
      <c r="AH1883" s="1"/>
      <c r="AI1883" s="1"/>
    </row>
    <row r="1884">
      <c r="A1884" s="2"/>
      <c r="B1884" s="2"/>
      <c r="C1884" s="3">
        <v>42559</v>
      </c>
      <c r="D1884" s="1"/>
      <c r="E1884" s="4" t="s">
        <v>51</v>
      </c>
      <c r="I1884" s="4" t="s">
        <v>51</v>
      </c>
      <c r="K1884" s="6">
        <v>0.29999999999999999</v>
      </c>
      <c r="L1884" s="6">
        <v>0.80000000000000004</v>
      </c>
      <c r="M1884" s="6">
        <v>2.6400000000000001</v>
      </c>
      <c r="N1884" s="7">
        <v>6800</v>
      </c>
      <c r="P1884" s="1">
        <v>2</v>
      </c>
      <c r="Q1884" s="2" t="s">
        <v>53</v>
      </c>
      <c r="R1884" s="4" t="s">
        <v>51</v>
      </c>
      <c r="T1884" s="7">
        <v>881</v>
      </c>
      <c r="U1884" s="8">
        <v>0.33000000000000002</v>
      </c>
      <c r="V1884" s="6">
        <v>0</v>
      </c>
      <c r="W1884" s="7">
        <f>IF(R1884="","",(T1884*(1-U1884)*(1+AE1884))+V1884)</f>
        <v>767.351</v>
      </c>
      <c r="Z1884" s="9" t="str">
        <f>IF(S1884="","",(X1884*(1-Y1884)*(1+AE1884)))</f>
        <v/>
      </c>
      <c r="AA1884" s="64">
        <f>IF(Eingabe!G1884="x",libCalc!A1884,IF(Eingabe!H1884="x",libCalc!B1884,IF(Eingabe!I1884="x",libCalc!C1884,"")))</f>
        <v>0.23999999999999999</v>
      </c>
      <c r="AB1884" s="5">
        <f>IF(AA1884="","",AA1884*M1884)</f>
        <v>0.63360000000000005</v>
      </c>
      <c r="AC1884" s="10">
        <f>IF(AA1884="","",N1884*1000/(AA1884*1000000))</f>
        <v>28.333333333333332</v>
      </c>
      <c r="AD1884" s="11">
        <f>IF(AB1884="","",MAX(Z1884,W1884)/AB1884)</f>
        <v>1211.0969065656564</v>
      </c>
      <c r="AE1884" s="8">
        <f ca="1">IF(N1884="","",IF(LOOKUP(YEAR(C1884),Teuerung!$A$4:$A$29,Teuerung!$D$4:$D$29)="",0,LOOKUP(YEAR(C1884),Teuerung!$A$4:$A$29,Teuerung!$D$4:$D$29)))</f>
        <v>0.29999999999999999</v>
      </c>
      <c r="AF1884" s="7">
        <f t="shared" ca="1" si="40"/>
        <v>1534.702</v>
      </c>
      <c r="AG1884" s="2" t="s">
        <v>72</v>
      </c>
      <c r="AH1884" s="1"/>
      <c r="AI1884" s="1"/>
    </row>
    <row r="1885">
      <c r="A1885" s="2"/>
      <c r="B1885" s="2"/>
      <c r="C1885" s="3">
        <v>42559</v>
      </c>
      <c r="D1885" s="1"/>
      <c r="E1885" s="4" t="s">
        <v>51</v>
      </c>
      <c r="I1885" s="4" t="s">
        <v>51</v>
      </c>
      <c r="K1885" s="6">
        <v>0.29999999999999999</v>
      </c>
      <c r="L1885" s="6">
        <v>0.80000000000000004</v>
      </c>
      <c r="M1885" s="6">
        <v>2.6400000000000001</v>
      </c>
      <c r="N1885" s="7">
        <v>11600</v>
      </c>
      <c r="P1885" s="1">
        <v>1</v>
      </c>
      <c r="Q1885" s="2" t="s">
        <v>53</v>
      </c>
      <c r="R1885" s="4" t="s">
        <v>51</v>
      </c>
      <c r="T1885" s="7">
        <v>1686</v>
      </c>
      <c r="U1885" s="8">
        <v>0.33000000000000002</v>
      </c>
      <c r="V1885" s="6">
        <v>0</v>
      </c>
      <c r="W1885" s="7">
        <f>IF(R1885="","",(T1885*(1-U1885)*(1+AE1885))+V1885)</f>
        <v>1468.5059999999999</v>
      </c>
      <c r="Z1885" s="9" t="str">
        <f>IF(S1885="","",(X1885*(1-Y1885)*(1+AE1885)))</f>
        <v/>
      </c>
      <c r="AA1885" s="64">
        <f>IF(Eingabe!G1885="x",libCalc!A1885,IF(Eingabe!H1885="x",libCalc!B1885,IF(Eingabe!I1885="x",libCalc!C1885,"")))</f>
        <v>0.23999999999999999</v>
      </c>
      <c r="AB1885" s="5">
        <f>IF(AA1885="","",AA1885*M1885)</f>
        <v>0.63360000000000005</v>
      </c>
      <c r="AC1885" s="10">
        <f>IF(AA1885="","",N1885*1000/(AA1885*1000000))</f>
        <v>48.333333333333336</v>
      </c>
      <c r="AD1885" s="11">
        <f>IF(AB1885="","",MAX(Z1885,W1885)/AB1885)</f>
        <v>2317.7178030303025</v>
      </c>
      <c r="AE1885" s="8">
        <f ca="1">IF(N1885="","",IF(LOOKUP(YEAR(C1885),Teuerung!$A$4:$A$29,Teuerung!$D$4:$D$29)="",0,LOOKUP(YEAR(C1885),Teuerung!$A$4:$A$29,Teuerung!$D$4:$D$29)))</f>
        <v>0.29999999999999999</v>
      </c>
      <c r="AF1885" s="7">
        <f t="shared" ca="1" si="40"/>
        <v>1468.5059999999999</v>
      </c>
      <c r="AG1885" s="2" t="s">
        <v>72</v>
      </c>
      <c r="AH1885" s="1"/>
      <c r="AI1885" s="1"/>
    </row>
    <row r="1886">
      <c r="A1886" s="2"/>
      <c r="B1886" s="2"/>
      <c r="C1886" s="3">
        <v>42559</v>
      </c>
      <c r="D1886" s="1"/>
      <c r="E1886" s="4" t="s">
        <v>51</v>
      </c>
      <c r="I1886" s="4" t="s">
        <v>51</v>
      </c>
      <c r="K1886" s="6">
        <v>0.29999999999999999</v>
      </c>
      <c r="L1886" s="6">
        <v>0.80000000000000004</v>
      </c>
      <c r="M1886" s="6">
        <v>2.6400000000000001</v>
      </c>
      <c r="N1886" s="7">
        <v>10600</v>
      </c>
      <c r="P1886" s="1">
        <v>2</v>
      </c>
      <c r="Q1886" s="2" t="s">
        <v>53</v>
      </c>
      <c r="R1886" s="4" t="s">
        <v>51</v>
      </c>
      <c r="T1886" s="7">
        <v>1492</v>
      </c>
      <c r="U1886" s="8">
        <v>0.33000000000000002</v>
      </c>
      <c r="V1886" s="6">
        <v>0</v>
      </c>
      <c r="W1886" s="7">
        <f>IF(R1886="","",(T1886*(1-U1886)*(1+AE1886))+V1886)</f>
        <v>1299.5319999999999</v>
      </c>
      <c r="Z1886" s="9" t="str">
        <f>IF(S1886="","",(X1886*(1-Y1886)*(1+AE1886)))</f>
        <v/>
      </c>
      <c r="AA1886" s="64">
        <f>IF(Eingabe!G1886="x",libCalc!A1886,IF(Eingabe!H1886="x",libCalc!B1886,IF(Eingabe!I1886="x",libCalc!C1886,"")))</f>
        <v>0.23999999999999999</v>
      </c>
      <c r="AB1886" s="5">
        <f>IF(AA1886="","",AA1886*M1886)</f>
        <v>0.63360000000000005</v>
      </c>
      <c r="AC1886" s="10">
        <f>IF(AA1886="","",N1886*1000/(AA1886*1000000))</f>
        <v>44.166666666666664</v>
      </c>
      <c r="AD1886" s="11">
        <f>IF(AB1886="","",MAX(Z1886,W1886)/AB1886)</f>
        <v>2051.0290404040402</v>
      </c>
      <c r="AE1886" s="8">
        <f ca="1">IF(N1886="","",IF(LOOKUP(YEAR(C1886),Teuerung!$A$4:$A$29,Teuerung!$D$4:$D$29)="",0,LOOKUP(YEAR(C1886),Teuerung!$A$4:$A$29,Teuerung!$D$4:$D$29)))</f>
        <v>0.29999999999999999</v>
      </c>
      <c r="AF1886" s="7">
        <f t="shared" ca="1" si="40"/>
        <v>2599.0639999999999</v>
      </c>
      <c r="AG1886" s="2" t="s">
        <v>72</v>
      </c>
      <c r="AH1886" s="1"/>
      <c r="AI1886" s="1"/>
    </row>
    <row r="1887">
      <c r="A1887" s="2"/>
      <c r="B1887" s="2"/>
      <c r="C1887" s="3">
        <v>42559</v>
      </c>
      <c r="D1887" s="1"/>
      <c r="E1887" s="4" t="s">
        <v>51</v>
      </c>
      <c r="I1887" s="4" t="s">
        <v>51</v>
      </c>
      <c r="K1887" s="6">
        <v>0.29999999999999999</v>
      </c>
      <c r="L1887" s="6">
        <v>0.80000000000000004</v>
      </c>
      <c r="M1887" s="6">
        <v>2.6400000000000001</v>
      </c>
      <c r="N1887" s="7">
        <v>9800</v>
      </c>
      <c r="P1887" s="1">
        <v>2</v>
      </c>
      <c r="Q1887" s="2" t="s">
        <v>53</v>
      </c>
      <c r="R1887" s="4" t="s">
        <v>51</v>
      </c>
      <c r="T1887" s="7">
        <v>1456</v>
      </c>
      <c r="U1887" s="8">
        <v>0.33000000000000002</v>
      </c>
      <c r="V1887" s="6">
        <v>0</v>
      </c>
      <c r="W1887" s="7">
        <f>IF(R1887="","",(T1887*(1-U1887)*(1+AE1887))+V1887)</f>
        <v>1268.1759999999999</v>
      </c>
      <c r="Z1887" s="9" t="str">
        <f>IF(S1887="","",(X1887*(1-Y1887)*(1+AE1887)))</f>
        <v/>
      </c>
      <c r="AA1887" s="64">
        <f>IF(Eingabe!G1887="x",libCalc!A1887,IF(Eingabe!H1887="x",libCalc!B1887,IF(Eingabe!I1887="x",libCalc!C1887,"")))</f>
        <v>0.23999999999999999</v>
      </c>
      <c r="AB1887" s="5">
        <f>IF(AA1887="","",AA1887*M1887)</f>
        <v>0.63360000000000005</v>
      </c>
      <c r="AC1887" s="10">
        <f>IF(AA1887="","",N1887*1000/(AA1887*1000000))</f>
        <v>40.833333333333336</v>
      </c>
      <c r="AD1887" s="11">
        <f>IF(AB1887="","",MAX(Z1887,W1887)/AB1887)</f>
        <v>2001.5404040404037</v>
      </c>
      <c r="AE1887" s="8">
        <f ca="1">IF(N1887="","",IF(LOOKUP(YEAR(C1887),Teuerung!$A$4:$A$29,Teuerung!$D$4:$D$29)="",0,LOOKUP(YEAR(C1887),Teuerung!$A$4:$A$29,Teuerung!$D$4:$D$29)))</f>
        <v>0.29999999999999999</v>
      </c>
      <c r="AF1887" s="7">
        <f t="shared" ca="1" si="40"/>
        <v>2536.3519999999999</v>
      </c>
      <c r="AG1887" s="2" t="s">
        <v>72</v>
      </c>
      <c r="AH1887" s="1"/>
      <c r="AI1887" s="1"/>
    </row>
    <row r="1888">
      <c r="A1888" s="2"/>
      <c r="B1888" s="2"/>
      <c r="C1888" s="3">
        <v>42559</v>
      </c>
      <c r="D1888" s="1"/>
      <c r="E1888" s="4" t="s">
        <v>51</v>
      </c>
      <c r="I1888" s="4" t="s">
        <v>51</v>
      </c>
      <c r="K1888" s="6">
        <v>0.29999999999999999</v>
      </c>
      <c r="L1888" s="6">
        <v>0.80000000000000004</v>
      </c>
      <c r="M1888" s="6">
        <v>2.6400000000000001</v>
      </c>
      <c r="N1888" s="7">
        <v>9300</v>
      </c>
      <c r="P1888" s="1">
        <v>3</v>
      </c>
      <c r="Q1888" s="2" t="s">
        <v>53</v>
      </c>
      <c r="R1888" s="4" t="s">
        <v>51</v>
      </c>
      <c r="T1888" s="7">
        <v>1219</v>
      </c>
      <c r="U1888" s="8">
        <v>0.33000000000000002</v>
      </c>
      <c r="V1888" s="6">
        <v>0</v>
      </c>
      <c r="W1888" s="7">
        <f>IF(R1888="","",(T1888*(1-U1888)*(1+AE1888))+V1888)</f>
        <v>1061.749</v>
      </c>
      <c r="Z1888" s="9" t="str">
        <f>IF(S1888="","",(X1888*(1-Y1888)*(1+AE1888)))</f>
        <v/>
      </c>
      <c r="AA1888" s="64">
        <f>IF(Eingabe!G1888="x",libCalc!A1888,IF(Eingabe!H1888="x",libCalc!B1888,IF(Eingabe!I1888="x",libCalc!C1888,"")))</f>
        <v>0.23999999999999999</v>
      </c>
      <c r="AB1888" s="5">
        <f>IF(AA1888="","",AA1888*M1888)</f>
        <v>0.63360000000000005</v>
      </c>
      <c r="AC1888" s="10">
        <f>IF(AA1888="","",N1888*1000/(AA1888*1000000))</f>
        <v>38.75</v>
      </c>
      <c r="AD1888" s="11">
        <f>IF(AB1888="","",MAX(Z1888,W1888)/AB1888)</f>
        <v>1675.7402146464644</v>
      </c>
      <c r="AE1888" s="8">
        <f ca="1">IF(N1888="","",IF(LOOKUP(YEAR(C1888),Teuerung!$A$4:$A$29,Teuerung!$D$4:$D$29)="",0,LOOKUP(YEAR(C1888),Teuerung!$A$4:$A$29,Teuerung!$D$4:$D$29)))</f>
        <v>0.29999999999999999</v>
      </c>
      <c r="AF1888" s="7">
        <f t="shared" ca="1" si="40"/>
        <v>3185.2470000000003</v>
      </c>
      <c r="AG1888" s="2" t="s">
        <v>72</v>
      </c>
      <c r="AH1888" s="1"/>
      <c r="AI1888" s="1"/>
    </row>
    <row r="1889">
      <c r="A1889" s="2"/>
      <c r="B1889" s="2"/>
      <c r="C1889" s="3">
        <v>42559</v>
      </c>
      <c r="D1889" s="1"/>
      <c r="E1889" s="4" t="s">
        <v>51</v>
      </c>
      <c r="I1889" s="4" t="s">
        <v>51</v>
      </c>
      <c r="K1889" s="6">
        <v>0.29999999999999999</v>
      </c>
      <c r="L1889" s="6">
        <v>0.80000000000000004</v>
      </c>
      <c r="M1889" s="6">
        <v>2.6400000000000001</v>
      </c>
      <c r="N1889" s="7">
        <v>8200</v>
      </c>
      <c r="P1889" s="1">
        <v>2</v>
      </c>
      <c r="Q1889" s="2" t="s">
        <v>53</v>
      </c>
      <c r="R1889" s="4" t="s">
        <v>51</v>
      </c>
      <c r="T1889" s="7">
        <v>1078</v>
      </c>
      <c r="U1889" s="8">
        <v>0.33000000000000002</v>
      </c>
      <c r="V1889" s="6">
        <v>0</v>
      </c>
      <c r="W1889" s="7">
        <f>IF(R1889="","",(T1889*(1-U1889)*(1+AE1889))+V1889)</f>
        <v>938.93799999999987</v>
      </c>
      <c r="Z1889" s="9" t="str">
        <f>IF(S1889="","",(X1889*(1-Y1889)*(1+AE1889)))</f>
        <v/>
      </c>
      <c r="AA1889" s="64">
        <f>IF(Eingabe!G1889="x",libCalc!A1889,IF(Eingabe!H1889="x",libCalc!B1889,IF(Eingabe!I1889="x",libCalc!C1889,"")))</f>
        <v>0.23999999999999999</v>
      </c>
      <c r="AB1889" s="5">
        <f>IF(AA1889="","",AA1889*M1889)</f>
        <v>0.63360000000000005</v>
      </c>
      <c r="AC1889" s="10">
        <f>IF(AA1889="","",N1889*1000/(AA1889*1000000))</f>
        <v>34.166666666666664</v>
      </c>
      <c r="AD1889" s="11">
        <f>IF(AB1889="","",MAX(Z1889,W1889)/AB1889)</f>
        <v>1481.9097222222219</v>
      </c>
      <c r="AE1889" s="8">
        <f ca="1">IF(N1889="","",IF(LOOKUP(YEAR(C1889),Teuerung!$A$4:$A$29,Teuerung!$D$4:$D$29)="",0,LOOKUP(YEAR(C1889),Teuerung!$A$4:$A$29,Teuerung!$D$4:$D$29)))</f>
        <v>0.29999999999999999</v>
      </c>
      <c r="AF1889" s="7">
        <f t="shared" ca="1" si="40"/>
        <v>1877.8759999999997</v>
      </c>
      <c r="AG1889" s="2" t="s">
        <v>72</v>
      </c>
      <c r="AH1889" s="1"/>
      <c r="AI1889" s="1"/>
    </row>
    <row r="1890">
      <c r="A1890" s="2"/>
      <c r="B1890" s="2"/>
      <c r="C1890" s="3">
        <v>42559</v>
      </c>
      <c r="D1890" s="1"/>
      <c r="E1890" s="4" t="s">
        <v>51</v>
      </c>
      <c r="I1890" s="4" t="s">
        <v>51</v>
      </c>
      <c r="K1890" s="6">
        <v>0.29999999999999999</v>
      </c>
      <c r="L1890" s="6">
        <v>0.80000000000000004</v>
      </c>
      <c r="M1890" s="6">
        <v>2.52</v>
      </c>
      <c r="N1890" s="7">
        <v>10500</v>
      </c>
      <c r="P1890" s="1">
        <v>2</v>
      </c>
      <c r="Q1890" s="2" t="s">
        <v>53</v>
      </c>
      <c r="R1890" s="4" t="s">
        <v>51</v>
      </c>
      <c r="T1890" s="7">
        <v>1446</v>
      </c>
      <c r="U1890" s="8">
        <v>0.33000000000000002</v>
      </c>
      <c r="V1890" s="6">
        <v>0</v>
      </c>
      <c r="W1890" s="7">
        <f>IF(R1890="","",(T1890*(1-U1890)*(1+AE1890))+V1890)</f>
        <v>1259.4659999999999</v>
      </c>
      <c r="Z1890" s="9" t="str">
        <f>IF(S1890="","",(X1890*(1-Y1890)*(1+AE1890)))</f>
        <v/>
      </c>
      <c r="AA1890" s="64">
        <f>IF(Eingabe!G1890="x",libCalc!A1890,IF(Eingabe!H1890="x",libCalc!B1890,IF(Eingabe!I1890="x",libCalc!C1890,"")))</f>
        <v>0.23999999999999999</v>
      </c>
      <c r="AB1890" s="5">
        <f>IF(AA1890="","",AA1890*M1890)</f>
        <v>0.6048</v>
      </c>
      <c r="AC1890" s="10">
        <f>IF(AA1890="","",N1890*1000/(AA1890*1000000))</f>
        <v>43.75</v>
      </c>
      <c r="AD1890" s="11">
        <f>IF(AB1890="","",MAX(Z1890,W1890)/AB1890)</f>
        <v>2082.4503968253966</v>
      </c>
      <c r="AE1890" s="8">
        <f ca="1">IF(N1890="","",IF(LOOKUP(YEAR(C1890),Teuerung!$A$4:$A$29,Teuerung!$D$4:$D$29)="",0,LOOKUP(YEAR(C1890),Teuerung!$A$4:$A$29,Teuerung!$D$4:$D$29)))</f>
        <v>0.29999999999999999</v>
      </c>
      <c r="AF1890" s="7">
        <f t="shared" ca="1" si="40"/>
        <v>2518.9319999999998</v>
      </c>
      <c r="AG1890" s="2" t="s">
        <v>72</v>
      </c>
      <c r="AH1890" s="1"/>
      <c r="AI1890" s="1"/>
    </row>
    <row r="1891">
      <c r="A1891" s="2"/>
      <c r="B1891" s="2"/>
      <c r="C1891" s="3">
        <v>42559</v>
      </c>
      <c r="D1891" s="1"/>
      <c r="E1891" s="4" t="s">
        <v>51</v>
      </c>
      <c r="I1891" s="4" t="s">
        <v>51</v>
      </c>
      <c r="K1891" s="6">
        <v>0.29999999999999999</v>
      </c>
      <c r="L1891" s="6">
        <v>0.80000000000000004</v>
      </c>
      <c r="M1891" s="6">
        <v>2.52</v>
      </c>
      <c r="N1891" s="7">
        <v>6000</v>
      </c>
      <c r="P1891" s="1">
        <v>3</v>
      </c>
      <c r="Q1891" s="2" t="s">
        <v>53</v>
      </c>
      <c r="R1891" s="4" t="s">
        <v>51</v>
      </c>
      <c r="T1891" s="7">
        <v>866</v>
      </c>
      <c r="U1891" s="8">
        <v>0.33000000000000002</v>
      </c>
      <c r="V1891" s="6">
        <v>0</v>
      </c>
      <c r="W1891" s="7">
        <f>IF(R1891="","",(T1891*(1-U1891)*(1+AE1891))+V1891)</f>
        <v>754.28599999999994</v>
      </c>
      <c r="Z1891" s="9" t="str">
        <f>IF(S1891="","",(X1891*(1-Y1891)*(1+AE1891)))</f>
        <v/>
      </c>
      <c r="AA1891" s="64">
        <f>IF(Eingabe!G1891="x",libCalc!A1891,IF(Eingabe!H1891="x",libCalc!B1891,IF(Eingabe!I1891="x",libCalc!C1891,"")))</f>
        <v>0.23999999999999999</v>
      </c>
      <c r="AB1891" s="5">
        <f>IF(AA1891="","",AA1891*M1891)</f>
        <v>0.6048</v>
      </c>
      <c r="AC1891" s="10">
        <f>IF(AA1891="","",N1891*1000/(AA1891*1000000))</f>
        <v>25</v>
      </c>
      <c r="AD1891" s="11">
        <f>IF(AB1891="","",MAX(Z1891,W1891)/AB1891)</f>
        <v>1247.1660052910051</v>
      </c>
      <c r="AE1891" s="8">
        <f ca="1">IF(N1891="","",IF(LOOKUP(YEAR(C1891),Teuerung!$A$4:$A$29,Teuerung!$D$4:$D$29)="",0,LOOKUP(YEAR(C1891),Teuerung!$A$4:$A$29,Teuerung!$D$4:$D$29)))</f>
        <v>0.29999999999999999</v>
      </c>
      <c r="AF1891" s="7">
        <f t="shared" ca="1" si="40"/>
        <v>2262.8579999999997</v>
      </c>
      <c r="AG1891" s="2" t="s">
        <v>72</v>
      </c>
      <c r="AH1891" s="1"/>
      <c r="AI1891" s="1"/>
    </row>
    <row r="1892">
      <c r="A1892" s="2"/>
      <c r="B1892" s="2"/>
      <c r="C1892" s="3">
        <v>42559</v>
      </c>
      <c r="D1892" s="1"/>
      <c r="E1892" s="4" t="s">
        <v>51</v>
      </c>
      <c r="I1892" s="4" t="s">
        <v>51</v>
      </c>
      <c r="K1892" s="6">
        <v>0.29999999999999999</v>
      </c>
      <c r="L1892" s="6">
        <v>0.80000000000000004</v>
      </c>
      <c r="M1892" s="6">
        <v>2.52</v>
      </c>
      <c r="N1892" s="7">
        <v>6600</v>
      </c>
      <c r="P1892" s="1">
        <v>2</v>
      </c>
      <c r="Q1892" s="2" t="s">
        <v>53</v>
      </c>
      <c r="R1892" s="4" t="s">
        <v>51</v>
      </c>
      <c r="T1892" s="7">
        <v>852</v>
      </c>
      <c r="U1892" s="8">
        <v>0.33000000000000002</v>
      </c>
      <c r="V1892" s="6">
        <v>0</v>
      </c>
      <c r="W1892" s="7">
        <f>IF(R1892="","",(T1892*(1-U1892)*(1+AE1892))+V1892)</f>
        <v>742.09199999999987</v>
      </c>
      <c r="Z1892" s="9" t="str">
        <f>IF(S1892="","",(X1892*(1-Y1892)*(1+AE1892)))</f>
        <v/>
      </c>
      <c r="AA1892" s="64">
        <f>IF(Eingabe!G1892="x",libCalc!A1892,IF(Eingabe!H1892="x",libCalc!B1892,IF(Eingabe!I1892="x",libCalc!C1892,"")))</f>
        <v>0.23999999999999999</v>
      </c>
      <c r="AB1892" s="5">
        <f>IF(AA1892="","",AA1892*M1892)</f>
        <v>0.6048</v>
      </c>
      <c r="AC1892" s="10">
        <f>IF(AA1892="","",N1892*1000/(AA1892*1000000))</f>
        <v>27.5</v>
      </c>
      <c r="AD1892" s="11">
        <f>IF(AB1892="","",MAX(Z1892,W1892)/AB1892)</f>
        <v>1227.003968253968</v>
      </c>
      <c r="AE1892" s="8">
        <f ca="1">IF(N1892="","",IF(LOOKUP(YEAR(C1892),Teuerung!$A$4:$A$29,Teuerung!$D$4:$D$29)="",0,LOOKUP(YEAR(C1892),Teuerung!$A$4:$A$29,Teuerung!$D$4:$D$29)))</f>
        <v>0.29999999999999999</v>
      </c>
      <c r="AF1892" s="7">
        <f t="shared" ca="1" si="40"/>
        <v>1484.1839999999997</v>
      </c>
      <c r="AG1892" s="2" t="s">
        <v>72</v>
      </c>
      <c r="AH1892" s="1"/>
      <c r="AI1892" s="1"/>
    </row>
    <row r="1893">
      <c r="A1893" s="2"/>
      <c r="B1893" s="2"/>
      <c r="C1893" s="3">
        <v>42559</v>
      </c>
      <c r="D1893" s="1"/>
      <c r="E1893" s="4" t="s">
        <v>51</v>
      </c>
      <c r="I1893" s="4" t="s">
        <v>51</v>
      </c>
      <c r="K1893" s="6">
        <v>0.29999999999999999</v>
      </c>
      <c r="L1893" s="6">
        <v>0.80000000000000004</v>
      </c>
      <c r="M1893" s="6">
        <v>2.52</v>
      </c>
      <c r="N1893" s="7">
        <v>7900</v>
      </c>
      <c r="P1893" s="1">
        <v>1</v>
      </c>
      <c r="Q1893" s="2" t="s">
        <v>53</v>
      </c>
      <c r="R1893" s="4" t="s">
        <v>51</v>
      </c>
      <c r="T1893" s="7">
        <v>1016</v>
      </c>
      <c r="U1893" s="8">
        <v>0.33000000000000002</v>
      </c>
      <c r="V1893" s="6">
        <v>0</v>
      </c>
      <c r="W1893" s="7">
        <f>IF(R1893="","",(T1893*(1-U1893)*(1+AE1893))+V1893)</f>
        <v>884.93599999999992</v>
      </c>
      <c r="Z1893" s="9" t="str">
        <f>IF(S1893="","",(X1893*(1-Y1893)*(1+AE1893)))</f>
        <v/>
      </c>
      <c r="AA1893" s="64">
        <f>IF(Eingabe!G1893="x",libCalc!A1893,IF(Eingabe!H1893="x",libCalc!B1893,IF(Eingabe!I1893="x",libCalc!C1893,"")))</f>
        <v>0.23999999999999999</v>
      </c>
      <c r="AB1893" s="5">
        <f>IF(AA1893="","",AA1893*M1893)</f>
        <v>0.6048</v>
      </c>
      <c r="AC1893" s="10">
        <f>IF(AA1893="","",N1893*1000/(AA1893*1000000))</f>
        <v>32.916666666666664</v>
      </c>
      <c r="AD1893" s="11">
        <f>IF(AB1893="","",MAX(Z1893,W1893)/AB1893)</f>
        <v>1463.1878306878305</v>
      </c>
      <c r="AE1893" s="8">
        <f ca="1">IF(N1893="","",IF(LOOKUP(YEAR(C1893),Teuerung!$A$4:$A$29,Teuerung!$D$4:$D$29)="",0,LOOKUP(YEAR(C1893),Teuerung!$A$4:$A$29,Teuerung!$D$4:$D$29)))</f>
        <v>0.29999999999999999</v>
      </c>
      <c r="AF1893" s="7">
        <f t="shared" ca="1" si="40"/>
        <v>884.93599999999992</v>
      </c>
      <c r="AG1893" s="2" t="s">
        <v>72</v>
      </c>
      <c r="AH1893" s="1"/>
      <c r="AI1893" s="1"/>
    </row>
    <row r="1894">
      <c r="A1894" s="2"/>
      <c r="B1894" s="2"/>
      <c r="C1894" s="3">
        <v>42559</v>
      </c>
      <c r="D1894" s="1"/>
      <c r="E1894" s="4" t="s">
        <v>51</v>
      </c>
      <c r="I1894" s="4" t="s">
        <v>51</v>
      </c>
      <c r="K1894" s="6">
        <v>0.29999999999999999</v>
      </c>
      <c r="L1894" s="6">
        <v>0.80000000000000004</v>
      </c>
      <c r="M1894" s="6">
        <v>2.52</v>
      </c>
      <c r="N1894" s="7">
        <v>8900</v>
      </c>
      <c r="P1894" s="1">
        <v>1</v>
      </c>
      <c r="Q1894" s="2" t="s">
        <v>53</v>
      </c>
      <c r="R1894" s="4" t="s">
        <v>51</v>
      </c>
      <c r="T1894" s="7">
        <v>1158</v>
      </c>
      <c r="U1894" s="8">
        <v>0.33000000000000002</v>
      </c>
      <c r="V1894" s="6">
        <v>0</v>
      </c>
      <c r="W1894" s="7">
        <f>IF(R1894="","",(T1894*(1-U1894)*(1+AE1894))+V1894)</f>
        <v>1008.6179999999999</v>
      </c>
      <c r="Z1894" s="9" t="str">
        <f>IF(S1894="","",(X1894*(1-Y1894)*(1+AE1894)))</f>
        <v/>
      </c>
      <c r="AA1894" s="64">
        <f>IF(Eingabe!G1894="x",libCalc!A1894,IF(Eingabe!H1894="x",libCalc!B1894,IF(Eingabe!I1894="x",libCalc!C1894,"")))</f>
        <v>0.23999999999999999</v>
      </c>
      <c r="AB1894" s="5">
        <f>IF(AA1894="","",AA1894*M1894)</f>
        <v>0.6048</v>
      </c>
      <c r="AC1894" s="10">
        <f>IF(AA1894="","",N1894*1000/(AA1894*1000000))</f>
        <v>37.083333333333336</v>
      </c>
      <c r="AD1894" s="11">
        <f>IF(AB1894="","",MAX(Z1894,W1894)/AB1894)</f>
        <v>1667.688492063492</v>
      </c>
      <c r="AE1894" s="8">
        <f ca="1">IF(N1894="","",IF(LOOKUP(YEAR(C1894),Teuerung!$A$4:$A$29,Teuerung!$D$4:$D$29)="",0,LOOKUP(YEAR(C1894),Teuerung!$A$4:$A$29,Teuerung!$D$4:$D$29)))</f>
        <v>0.29999999999999999</v>
      </c>
      <c r="AF1894" s="7">
        <f t="shared" ca="1" si="40"/>
        <v>1008.6179999999999</v>
      </c>
      <c r="AG1894" s="2" t="s">
        <v>72</v>
      </c>
      <c r="AH1894" s="1"/>
      <c r="AI1894" s="1"/>
    </row>
    <row r="1895">
      <c r="A1895" s="2"/>
      <c r="B1895" s="2"/>
      <c r="C1895" s="3">
        <v>42559</v>
      </c>
      <c r="D1895" s="1"/>
      <c r="E1895" s="4" t="s">
        <v>51</v>
      </c>
      <c r="I1895" s="4" t="s">
        <v>51</v>
      </c>
      <c r="K1895" s="6">
        <v>0.29999999999999999</v>
      </c>
      <c r="L1895" s="6">
        <v>0.80000000000000004</v>
      </c>
      <c r="M1895" s="6">
        <v>2.6400000000000001</v>
      </c>
      <c r="N1895" s="7">
        <v>5900</v>
      </c>
      <c r="P1895" s="1">
        <v>5</v>
      </c>
      <c r="Q1895" s="2" t="s">
        <v>53</v>
      </c>
      <c r="R1895" s="4" t="s">
        <v>51</v>
      </c>
      <c r="T1895" s="7">
        <v>881</v>
      </c>
      <c r="U1895" s="8">
        <v>0.33000000000000002</v>
      </c>
      <c r="V1895" s="6">
        <v>0</v>
      </c>
      <c r="W1895" s="7">
        <f>IF(R1895="","",(T1895*(1-U1895)*(1+AE1895))+V1895)</f>
        <v>767.351</v>
      </c>
      <c r="Z1895" s="9" t="str">
        <f>IF(S1895="","",(X1895*(1-Y1895)*(1+AE1895)))</f>
        <v/>
      </c>
      <c r="AA1895" s="64">
        <f>IF(Eingabe!G1895="x",libCalc!A1895,IF(Eingabe!H1895="x",libCalc!B1895,IF(Eingabe!I1895="x",libCalc!C1895,"")))</f>
        <v>0.23999999999999999</v>
      </c>
      <c r="AB1895" s="5">
        <f>IF(AA1895="","",AA1895*M1895)</f>
        <v>0.63360000000000005</v>
      </c>
      <c r="AC1895" s="10">
        <f>IF(AA1895="","",N1895*1000/(AA1895*1000000))</f>
        <v>24.583333333333332</v>
      </c>
      <c r="AD1895" s="11">
        <f>IF(AB1895="","",MAX(Z1895,W1895)/AB1895)</f>
        <v>1211.0969065656564</v>
      </c>
      <c r="AE1895" s="8">
        <f ca="1">IF(N1895="","",IF(LOOKUP(YEAR(C1895),Teuerung!$A$4:$A$29,Teuerung!$D$4:$D$29)="",0,LOOKUP(YEAR(C1895),Teuerung!$A$4:$A$29,Teuerung!$D$4:$D$29)))</f>
        <v>0.29999999999999999</v>
      </c>
      <c r="AF1895" s="7">
        <f t="shared" ca="1" si="40"/>
        <v>3836.7550000000001</v>
      </c>
      <c r="AG1895" s="2" t="s">
        <v>72</v>
      </c>
      <c r="AH1895" s="1"/>
      <c r="AI1895" s="1"/>
    </row>
    <row r="1896">
      <c r="A1896" s="2"/>
      <c r="B1896" s="2"/>
      <c r="C1896" s="3">
        <v>42559</v>
      </c>
      <c r="D1896" s="1"/>
      <c r="E1896" s="4" t="s">
        <v>51</v>
      </c>
      <c r="H1896" s="4" t="s">
        <v>51</v>
      </c>
      <c r="K1896" s="6">
        <v>0.29999999999999999</v>
      </c>
      <c r="L1896" s="6">
        <v>0.29999999999999999</v>
      </c>
      <c r="M1896" s="6">
        <v>3.5</v>
      </c>
      <c r="N1896" s="7">
        <v>2800</v>
      </c>
      <c r="P1896" s="1">
        <v>15</v>
      </c>
      <c r="Q1896" s="2" t="s">
        <v>53</v>
      </c>
      <c r="R1896" s="4" t="s">
        <v>51</v>
      </c>
      <c r="T1896" s="7">
        <v>631</v>
      </c>
      <c r="U1896" s="8">
        <v>0.33000000000000002</v>
      </c>
      <c r="V1896" s="6">
        <v>0</v>
      </c>
      <c r="W1896" s="7">
        <f>IF(R1896="","",(T1896*(1-U1896)*(1+AE1896))+V1896)</f>
        <v>549.601</v>
      </c>
      <c r="Z1896" s="9" t="str">
        <f>IF(S1896="","",(X1896*(1-Y1896)*(1+AE1896)))</f>
        <v/>
      </c>
      <c r="AA1896" s="64">
        <f>IF(Eingabe!G1896="x",libCalc!A1896,IF(Eingabe!H1896="x",libCalc!B1896,IF(Eingabe!I1896="x",libCalc!C1896,"")))</f>
        <v>0.089999999999999997</v>
      </c>
      <c r="AB1896" s="5">
        <f>IF(AA1896="","",AA1896*M1896)</f>
        <v>0.315</v>
      </c>
      <c r="AC1896" s="10">
        <f>IF(AA1896="","",N1896*1000/(AA1896*1000000))</f>
        <v>31.111111111111111</v>
      </c>
      <c r="AD1896" s="11">
        <f>IF(AB1896="","",MAX(Z1896,W1896)/AB1896)</f>
        <v>1744.7650793650794</v>
      </c>
      <c r="AE1896" s="8">
        <f ca="1">IF(N1896="","",IF(LOOKUP(YEAR(C1896),Teuerung!$A$4:$A$29,Teuerung!$D$4:$D$29)="",0,LOOKUP(YEAR(C1896),Teuerung!$A$4:$A$29,Teuerung!$D$4:$D$29)))</f>
        <v>0.29999999999999999</v>
      </c>
      <c r="AF1896" s="7">
        <f t="shared" ca="1" si="40"/>
        <v>8244.0149999999994</v>
      </c>
      <c r="AG1896" s="2" t="s">
        <v>73</v>
      </c>
      <c r="AH1896" s="1"/>
      <c r="AI1896" s="1"/>
    </row>
    <row r="1897">
      <c r="A1897" s="2"/>
      <c r="B1897" s="2"/>
      <c r="C1897" s="3">
        <v>42559</v>
      </c>
      <c r="D1897" s="1"/>
      <c r="E1897" s="4" t="s">
        <v>51</v>
      </c>
      <c r="H1897" s="4" t="s">
        <v>51</v>
      </c>
      <c r="K1897" s="6">
        <v>0.29999999999999999</v>
      </c>
      <c r="L1897" s="6">
        <v>0.29999999999999999</v>
      </c>
      <c r="M1897" s="6">
        <v>3.5</v>
      </c>
      <c r="N1897" s="7">
        <v>3400</v>
      </c>
      <c r="P1897" s="1">
        <v>3</v>
      </c>
      <c r="Q1897" s="2" t="s">
        <v>53</v>
      </c>
      <c r="R1897" s="4" t="s">
        <v>51</v>
      </c>
      <c r="T1897" s="7">
        <v>695</v>
      </c>
      <c r="U1897" s="8">
        <v>0.33000000000000002</v>
      </c>
      <c r="V1897" s="6">
        <v>0</v>
      </c>
      <c r="W1897" s="7">
        <f>IF(R1897="","",(T1897*(1-U1897)*(1+AE1897))+V1897)</f>
        <v>605.34500000000003</v>
      </c>
      <c r="Z1897" s="9" t="str">
        <f>IF(S1897="","",(X1897*(1-Y1897)*(1+AE1897)))</f>
        <v/>
      </c>
      <c r="AA1897" s="64">
        <f>IF(Eingabe!G1897="x",libCalc!A1897,IF(Eingabe!H1897="x",libCalc!B1897,IF(Eingabe!I1897="x",libCalc!C1897,"")))</f>
        <v>0.089999999999999997</v>
      </c>
      <c r="AB1897" s="5">
        <f>IF(AA1897="","",AA1897*M1897)</f>
        <v>0.315</v>
      </c>
      <c r="AC1897" s="10">
        <f>IF(AA1897="","",N1897*1000/(AA1897*1000000))</f>
        <v>37.777777777777779</v>
      </c>
      <c r="AD1897" s="11">
        <f>IF(AB1897="","",MAX(Z1897,W1897)/AB1897)</f>
        <v>1921.7301587301588</v>
      </c>
      <c r="AE1897" s="8">
        <f ca="1">IF(N1897="","",IF(LOOKUP(YEAR(C1897),Teuerung!$A$4:$A$29,Teuerung!$D$4:$D$29)="",0,LOOKUP(YEAR(C1897),Teuerung!$A$4:$A$29,Teuerung!$D$4:$D$29)))</f>
        <v>0.29999999999999999</v>
      </c>
      <c r="AF1897" s="7">
        <f t="shared" ca="1" si="40"/>
        <v>1816.0350000000001</v>
      </c>
      <c r="AG1897" s="2" t="s">
        <v>73</v>
      </c>
      <c r="AH1897" s="1"/>
      <c r="AI1897" s="1"/>
    </row>
    <row r="1898">
      <c r="A1898" s="2"/>
      <c r="B1898" s="2"/>
      <c r="C1898" s="3">
        <v>42559</v>
      </c>
      <c r="D1898" s="1"/>
      <c r="E1898" s="4" t="s">
        <v>51</v>
      </c>
      <c r="H1898" s="4" t="s">
        <v>51</v>
      </c>
      <c r="K1898" s="6">
        <v>0.29999999999999999</v>
      </c>
      <c r="L1898" s="6">
        <v>0.29999999999999999</v>
      </c>
      <c r="M1898" s="6">
        <v>3.3999999999999999</v>
      </c>
      <c r="N1898" s="7">
        <v>2200</v>
      </c>
      <c r="P1898" s="1">
        <v>11</v>
      </c>
      <c r="Q1898" s="2" t="s">
        <v>53</v>
      </c>
      <c r="R1898" s="4" t="s">
        <v>51</v>
      </c>
      <c r="T1898" s="7">
        <v>619</v>
      </c>
      <c r="U1898" s="8">
        <v>0.33000000000000002</v>
      </c>
      <c r="V1898" s="6">
        <v>0</v>
      </c>
      <c r="W1898" s="7">
        <f>IF(R1898="","",(T1898*(1-U1898)*(1+AE1898))+V1898)</f>
        <v>539.149</v>
      </c>
      <c r="Z1898" s="9" t="str">
        <f>IF(S1898="","",(X1898*(1-Y1898)*(1+AE1898)))</f>
        <v/>
      </c>
      <c r="AA1898" s="64">
        <f>IF(Eingabe!G1898="x",libCalc!A1898,IF(Eingabe!H1898="x",libCalc!B1898,IF(Eingabe!I1898="x",libCalc!C1898,"")))</f>
        <v>0.089999999999999997</v>
      </c>
      <c r="AB1898" s="5">
        <f>IF(AA1898="","",AA1898*M1898)</f>
        <v>0.30599999999999999</v>
      </c>
      <c r="AC1898" s="10">
        <f>IF(AA1898="","",N1898*1000/(AA1898*1000000))</f>
        <v>24.444444444444443</v>
      </c>
      <c r="AD1898" s="11">
        <f>IF(AB1898="","",MAX(Z1898,W1898)/AB1898)</f>
        <v>1761.9248366013073</v>
      </c>
      <c r="AE1898" s="8">
        <f ca="1">IF(N1898="","",IF(LOOKUP(YEAR(C1898),Teuerung!$A$4:$A$29,Teuerung!$D$4:$D$29)="",0,LOOKUP(YEAR(C1898),Teuerung!$A$4:$A$29,Teuerung!$D$4:$D$29)))</f>
        <v>0.29999999999999999</v>
      </c>
      <c r="AF1898" s="7">
        <f t="shared" ca="1" si="40"/>
        <v>5930.6390000000001</v>
      </c>
      <c r="AG1898" s="2" t="s">
        <v>73</v>
      </c>
      <c r="AH1898" s="1"/>
      <c r="AI1898" s="1"/>
    </row>
    <row r="1899">
      <c r="A1899" s="2"/>
      <c r="B1899" s="2"/>
      <c r="C1899" s="3">
        <v>42559</v>
      </c>
      <c r="D1899" s="1"/>
      <c r="E1899" s="4" t="s">
        <v>51</v>
      </c>
      <c r="H1899" s="4" t="s">
        <v>51</v>
      </c>
      <c r="K1899" s="6">
        <v>0.29999999999999999</v>
      </c>
      <c r="L1899" s="6">
        <v>0.29999999999999999</v>
      </c>
      <c r="M1899" s="6">
        <v>3.5</v>
      </c>
      <c r="N1899" s="7">
        <v>4100</v>
      </c>
      <c r="P1899" s="1">
        <v>3</v>
      </c>
      <c r="Q1899" s="2" t="s">
        <v>53</v>
      </c>
      <c r="R1899" s="4" t="s">
        <v>51</v>
      </c>
      <c r="T1899" s="7">
        <v>869</v>
      </c>
      <c r="U1899" s="8">
        <v>0.33000000000000002</v>
      </c>
      <c r="V1899" s="6">
        <v>0</v>
      </c>
      <c r="W1899" s="7">
        <f>IF(R1899="","",(T1899*(1-U1899)*(1+AE1899))+V1899)</f>
        <v>756.89899999999989</v>
      </c>
      <c r="Z1899" s="9" t="str">
        <f>IF(S1899="","",(X1899*(1-Y1899)*(1+AE1899)))</f>
        <v/>
      </c>
      <c r="AA1899" s="64">
        <f>IF(Eingabe!G1899="x",libCalc!A1899,IF(Eingabe!H1899="x",libCalc!B1899,IF(Eingabe!I1899="x",libCalc!C1899,"")))</f>
        <v>0.089999999999999997</v>
      </c>
      <c r="AB1899" s="5">
        <f>IF(AA1899="","",AA1899*M1899)</f>
        <v>0.315</v>
      </c>
      <c r="AC1899" s="10">
        <f>IF(AA1899="","",N1899*1000/(AA1899*1000000))</f>
        <v>45.555555555555557</v>
      </c>
      <c r="AD1899" s="11">
        <f>IF(AB1899="","",MAX(Z1899,W1899)/AB1899)</f>
        <v>2402.8539682539681</v>
      </c>
      <c r="AE1899" s="8">
        <f ca="1">IF(N1899="","",IF(LOOKUP(YEAR(C1899),Teuerung!$A$4:$A$29,Teuerung!$D$4:$D$29)="",0,LOOKUP(YEAR(C1899),Teuerung!$A$4:$A$29,Teuerung!$D$4:$D$29)))</f>
        <v>0.29999999999999999</v>
      </c>
      <c r="AF1899" s="7">
        <f t="shared" ca="1" si="40"/>
        <v>2270.6969999999997</v>
      </c>
      <c r="AG1899" s="2" t="s">
        <v>73</v>
      </c>
      <c r="AH1899" s="1"/>
      <c r="AI1899" s="1"/>
    </row>
    <row r="1900">
      <c r="A1900" s="2"/>
      <c r="B1900" s="2"/>
      <c r="C1900" s="3">
        <v>42559</v>
      </c>
      <c r="D1900" s="1"/>
      <c r="E1900" s="4" t="s">
        <v>51</v>
      </c>
      <c r="H1900" s="4" t="s">
        <v>51</v>
      </c>
      <c r="K1900" s="6">
        <v>0.29999999999999999</v>
      </c>
      <c r="L1900" s="6">
        <v>0.29999999999999999</v>
      </c>
      <c r="M1900" s="6">
        <v>3.5</v>
      </c>
      <c r="N1900" s="7">
        <v>4900</v>
      </c>
      <c r="P1900" s="1">
        <v>2</v>
      </c>
      <c r="Q1900" s="2" t="s">
        <v>53</v>
      </c>
      <c r="R1900" s="4" t="s">
        <v>51</v>
      </c>
      <c r="T1900" s="7">
        <v>1044</v>
      </c>
      <c r="U1900" s="8">
        <v>0.33000000000000002</v>
      </c>
      <c r="V1900" s="6">
        <v>0</v>
      </c>
      <c r="W1900" s="7">
        <f>IF(R1900="","",(T1900*(1-U1900)*(1+AE1900))+V1900)</f>
        <v>909.32399999999996</v>
      </c>
      <c r="Z1900" s="9" t="str">
        <f>IF(S1900="","",(X1900*(1-Y1900)*(1+AE1900)))</f>
        <v/>
      </c>
      <c r="AA1900" s="64">
        <f>IF(Eingabe!G1900="x",libCalc!A1900,IF(Eingabe!H1900="x",libCalc!B1900,IF(Eingabe!I1900="x",libCalc!C1900,"")))</f>
        <v>0.089999999999999997</v>
      </c>
      <c r="AB1900" s="5">
        <f>IF(AA1900="","",AA1900*M1900)</f>
        <v>0.315</v>
      </c>
      <c r="AC1900" s="10">
        <f>IF(AA1900="","",N1900*1000/(AA1900*1000000))</f>
        <v>54.444444444444443</v>
      </c>
      <c r="AD1900" s="11">
        <f>IF(AB1900="","",MAX(Z1900,W1900)/AB1900)</f>
        <v>2886.7428571428568</v>
      </c>
      <c r="AE1900" s="8">
        <f ca="1">IF(N1900="","",IF(LOOKUP(YEAR(C1900),Teuerung!$A$4:$A$29,Teuerung!$D$4:$D$29)="",0,LOOKUP(YEAR(C1900),Teuerung!$A$4:$A$29,Teuerung!$D$4:$D$29)))</f>
        <v>0.29999999999999999</v>
      </c>
      <c r="AF1900" s="7">
        <f t="shared" ca="1" si="40"/>
        <v>1818.6479999999999</v>
      </c>
      <c r="AG1900" s="2" t="s">
        <v>73</v>
      </c>
      <c r="AH1900" s="1"/>
      <c r="AI1900" s="1"/>
    </row>
    <row r="1901">
      <c r="A1901" s="2"/>
      <c r="B1901" s="2"/>
      <c r="C1901" s="3">
        <v>42559</v>
      </c>
      <c r="D1901" s="1"/>
      <c r="E1901" s="4" t="s">
        <v>51</v>
      </c>
      <c r="H1901" s="4" t="s">
        <v>51</v>
      </c>
      <c r="K1901" s="6">
        <v>0.29999999999999999</v>
      </c>
      <c r="L1901" s="6">
        <v>0.29999999999999999</v>
      </c>
      <c r="M1901" s="6">
        <v>3.5</v>
      </c>
      <c r="N1901" s="7">
        <v>4300</v>
      </c>
      <c r="P1901" s="1">
        <v>1</v>
      </c>
      <c r="Q1901" s="2" t="s">
        <v>53</v>
      </c>
      <c r="R1901" s="4" t="s">
        <v>51</v>
      </c>
      <c r="T1901" s="7">
        <v>932</v>
      </c>
      <c r="U1901" s="8">
        <v>0.33000000000000002</v>
      </c>
      <c r="V1901" s="6">
        <v>0</v>
      </c>
      <c r="W1901" s="7">
        <f>IF(R1901="","",(T1901*(1-U1901)*(1+AE1901))+V1901)</f>
        <v>811.77199999999993</v>
      </c>
      <c r="Z1901" s="9" t="str">
        <f>IF(S1901="","",(X1901*(1-Y1901)*(1+AE1901)))</f>
        <v/>
      </c>
      <c r="AA1901" s="64">
        <f>IF(Eingabe!G1901="x",libCalc!A1901,IF(Eingabe!H1901="x",libCalc!B1901,IF(Eingabe!I1901="x",libCalc!C1901,"")))</f>
        <v>0.089999999999999997</v>
      </c>
      <c r="AB1901" s="5">
        <f>IF(AA1901="","",AA1901*M1901)</f>
        <v>0.315</v>
      </c>
      <c r="AC1901" s="10">
        <f>IF(AA1901="","",N1901*1000/(AA1901*1000000))</f>
        <v>47.777777777777779</v>
      </c>
      <c r="AD1901" s="11">
        <f>IF(AB1901="","",MAX(Z1901,W1901)/AB1901)</f>
        <v>2577.0539682539679</v>
      </c>
      <c r="AE1901" s="8">
        <f ca="1">IF(N1901="","",IF(LOOKUP(YEAR(C1901),Teuerung!$A$4:$A$29,Teuerung!$D$4:$D$29)="",0,LOOKUP(YEAR(C1901),Teuerung!$A$4:$A$29,Teuerung!$D$4:$D$29)))</f>
        <v>0.29999999999999999</v>
      </c>
      <c r="AF1901" s="7">
        <f t="shared" ca="1" si="40"/>
        <v>811.77199999999993</v>
      </c>
      <c r="AG1901" s="2" t="s">
        <v>73</v>
      </c>
      <c r="AH1901" s="1"/>
      <c r="AI1901" s="1"/>
    </row>
    <row r="1902">
      <c r="A1902" s="2"/>
      <c r="B1902" s="2"/>
      <c r="C1902" s="3">
        <v>42559</v>
      </c>
      <c r="D1902" s="1"/>
      <c r="E1902" s="4" t="s">
        <v>51</v>
      </c>
      <c r="H1902" s="4" t="s">
        <v>51</v>
      </c>
      <c r="K1902" s="6">
        <v>0.29999999999999999</v>
      </c>
      <c r="L1902" s="6">
        <v>0.29999999999999999</v>
      </c>
      <c r="M1902" s="6">
        <v>3.5</v>
      </c>
      <c r="N1902" s="7">
        <v>3600</v>
      </c>
      <c r="P1902" s="1">
        <v>1</v>
      </c>
      <c r="Q1902" s="2" t="s">
        <v>53</v>
      </c>
      <c r="R1902" s="4" t="s">
        <v>51</v>
      </c>
      <c r="T1902" s="7">
        <v>730</v>
      </c>
      <c r="U1902" s="8">
        <v>0.33000000000000002</v>
      </c>
      <c r="V1902" s="6">
        <v>0</v>
      </c>
      <c r="W1902" s="7">
        <f>IF(R1902="","",(T1902*(1-U1902)*(1+AE1902))+V1902)</f>
        <v>635.82999999999993</v>
      </c>
      <c r="Z1902" s="9" t="str">
        <f>IF(S1902="","",(X1902*(1-Y1902)*(1+AE1902)))</f>
        <v/>
      </c>
      <c r="AA1902" s="64">
        <f>IF(Eingabe!G1902="x",libCalc!A1902,IF(Eingabe!H1902="x",libCalc!B1902,IF(Eingabe!I1902="x",libCalc!C1902,"")))</f>
        <v>0.089999999999999997</v>
      </c>
      <c r="AB1902" s="5">
        <f>IF(AA1902="","",AA1902*M1902)</f>
        <v>0.315</v>
      </c>
      <c r="AC1902" s="10">
        <f>IF(AA1902="","",N1902*1000/(AA1902*1000000))</f>
        <v>40</v>
      </c>
      <c r="AD1902" s="11">
        <f>IF(AB1902="","",MAX(Z1902,W1902)/AB1902)</f>
        <v>2018.5079365079362</v>
      </c>
      <c r="AE1902" s="8">
        <f ca="1">IF(N1902="","",IF(LOOKUP(YEAR(C1902),Teuerung!$A$4:$A$29,Teuerung!$D$4:$D$29)="",0,LOOKUP(YEAR(C1902),Teuerung!$A$4:$A$29,Teuerung!$D$4:$D$29)))</f>
        <v>0.29999999999999999</v>
      </c>
      <c r="AF1902" s="7">
        <f t="shared" ca="1" si="40"/>
        <v>635.82999999999993</v>
      </c>
      <c r="AG1902" s="2" t="s">
        <v>73</v>
      </c>
      <c r="AH1902" s="1"/>
      <c r="AI1902" s="1"/>
    </row>
    <row r="1903">
      <c r="A1903" s="2"/>
      <c r="B1903" s="2"/>
      <c r="C1903" s="3">
        <v>42559</v>
      </c>
      <c r="D1903" s="1"/>
      <c r="E1903" s="4" t="s">
        <v>51</v>
      </c>
      <c r="G1903" s="4" t="s">
        <v>51</v>
      </c>
      <c r="J1903" s="5">
        <v>0.59999999999999998</v>
      </c>
      <c r="M1903" s="6">
        <v>3.5</v>
      </c>
      <c r="N1903" s="7">
        <v>7100</v>
      </c>
      <c r="P1903" s="1">
        <v>50</v>
      </c>
      <c r="Q1903" s="2" t="s">
        <v>53</v>
      </c>
      <c r="R1903" s="4" t="s">
        <v>51</v>
      </c>
      <c r="T1903" s="7">
        <v>1305</v>
      </c>
      <c r="U1903" s="8">
        <v>0.33000000000000002</v>
      </c>
      <c r="V1903" s="6">
        <v>0</v>
      </c>
      <c r="W1903" s="7">
        <f>IF(R1903="","",(T1903*(1-U1903)*(1+AE1903))+V1903)</f>
        <v>1136.655</v>
      </c>
      <c r="Z1903" s="9" t="str">
        <f>IF(S1903="","",(X1903*(1-Y1903)*(1+AE1903)))</f>
        <v/>
      </c>
      <c r="AA1903" s="64">
        <f>IF(Eingabe!G1903="x",libCalc!A1903,IF(Eingabe!H1903="x",libCalc!B1903,IF(Eingabe!I1903="x",libCalc!C1903,"")))</f>
        <v>0.28274333882308139</v>
      </c>
      <c r="AB1903" s="5">
        <f>IF(AA1903="","",AA1903*M1903)</f>
        <v>0.9896016858807849</v>
      </c>
      <c r="AC1903" s="10">
        <f>IF(AA1903="","",N1903*1000/(AA1903*1000000))</f>
        <v>25.11111324338793</v>
      </c>
      <c r="AD1903" s="11">
        <f>IF(AB1903="","",MAX(Z1903,W1903)/AB1903)</f>
        <v>1148.5984878737668</v>
      </c>
      <c r="AE1903" s="8">
        <f ca="1">IF(N1903="","",IF(LOOKUP(YEAR(C1903),Teuerung!$A$4:$A$29,Teuerung!$D$4:$D$29)="",0,LOOKUP(YEAR(C1903),Teuerung!$A$4:$A$29,Teuerung!$D$4:$D$29)))</f>
        <v>0.29999999999999999</v>
      </c>
      <c r="AF1903" s="7">
        <f t="shared" ca="1" si="40"/>
        <v>56832.75</v>
      </c>
      <c r="AG1903" s="2" t="s">
        <v>73</v>
      </c>
      <c r="AH1903" s="1"/>
      <c r="AI1903" s="1"/>
    </row>
    <row r="1904">
      <c r="A1904" s="2"/>
      <c r="B1904" s="2"/>
      <c r="C1904" s="3">
        <v>42559</v>
      </c>
      <c r="D1904" s="1"/>
      <c r="E1904" s="4" t="s">
        <v>51</v>
      </c>
      <c r="G1904" s="4" t="s">
        <v>51</v>
      </c>
      <c r="J1904" s="5">
        <v>0.59999999999999998</v>
      </c>
      <c r="M1904" s="6">
        <v>3.5</v>
      </c>
      <c r="N1904" s="7">
        <v>8000</v>
      </c>
      <c r="P1904" s="1">
        <v>8</v>
      </c>
      <c r="Q1904" s="2" t="s">
        <v>53</v>
      </c>
      <c r="R1904" s="4" t="s">
        <v>51</v>
      </c>
      <c r="T1904" s="7">
        <v>1305</v>
      </c>
      <c r="U1904" s="8">
        <v>0.33000000000000002</v>
      </c>
      <c r="V1904" s="6">
        <v>0</v>
      </c>
      <c r="W1904" s="7">
        <f>IF(R1904="","",(T1904*(1-U1904)*(1+AE1904))+V1904)</f>
        <v>1136.655</v>
      </c>
      <c r="Z1904" s="9" t="str">
        <f>IF(S1904="","",(X1904*(1-Y1904)*(1+AE1904)))</f>
        <v/>
      </c>
      <c r="AA1904" s="64">
        <f>IF(Eingabe!G1904="x",libCalc!A1904,IF(Eingabe!H1904="x",libCalc!B1904,IF(Eingabe!I1904="x",libCalc!C1904,"")))</f>
        <v>0.28274333882308139</v>
      </c>
      <c r="AB1904" s="5">
        <f>IF(AA1904="","",AA1904*M1904)</f>
        <v>0.9896016858807849</v>
      </c>
      <c r="AC1904" s="10">
        <f>IF(AA1904="","",N1904*1000/(AA1904*1000000))</f>
        <v>28.294212105225835</v>
      </c>
      <c r="AD1904" s="11">
        <f>IF(AB1904="","",MAX(Z1904,W1904)/AB1904)</f>
        <v>1148.5984878737668</v>
      </c>
      <c r="AE1904" s="8">
        <f ca="1">IF(N1904="","",IF(LOOKUP(YEAR(C1904),Teuerung!$A$4:$A$29,Teuerung!$D$4:$D$29)="",0,LOOKUP(YEAR(C1904),Teuerung!$A$4:$A$29,Teuerung!$D$4:$D$29)))</f>
        <v>0.29999999999999999</v>
      </c>
      <c r="AF1904" s="7">
        <f t="shared" ca="1" si="40"/>
        <v>9093.2399999999998</v>
      </c>
      <c r="AG1904" s="2" t="s">
        <v>73</v>
      </c>
      <c r="AH1904" s="1"/>
      <c r="AI1904" s="1"/>
    </row>
    <row r="1905">
      <c r="A1905" s="2"/>
      <c r="B1905" s="2"/>
      <c r="C1905" s="3">
        <v>42559</v>
      </c>
      <c r="D1905" s="1"/>
      <c r="E1905" s="4" t="s">
        <v>51</v>
      </c>
      <c r="H1905" s="4" t="s">
        <v>51</v>
      </c>
      <c r="K1905" s="6">
        <v>0.29999999999999999</v>
      </c>
      <c r="L1905" s="6">
        <v>0.29999999999999999</v>
      </c>
      <c r="M1905" s="6">
        <v>3.5</v>
      </c>
      <c r="N1905" s="7">
        <v>6300</v>
      </c>
      <c r="P1905" s="1">
        <v>1</v>
      </c>
      <c r="Q1905" s="2" t="s">
        <v>53</v>
      </c>
      <c r="R1905" s="4" t="s">
        <v>51</v>
      </c>
      <c r="T1905" s="7">
        <v>1358</v>
      </c>
      <c r="U1905" s="8">
        <v>0.33000000000000002</v>
      </c>
      <c r="V1905" s="6">
        <v>0</v>
      </c>
      <c r="W1905" s="7">
        <f>IF(R1905="","",(T1905*(1-U1905)*(1+AE1905))+V1905)</f>
        <v>1182.818</v>
      </c>
      <c r="Z1905" s="9" t="str">
        <f>IF(S1905="","",(X1905*(1-Y1905)*(1+AE1905)))</f>
        <v/>
      </c>
      <c r="AA1905" s="64">
        <f>IF(Eingabe!G1905="x",libCalc!A1905,IF(Eingabe!H1905="x",libCalc!B1905,IF(Eingabe!I1905="x",libCalc!C1905,"")))</f>
        <v>0.089999999999999997</v>
      </c>
      <c r="AB1905" s="5">
        <f>IF(AA1905="","",AA1905*M1905)</f>
        <v>0.315</v>
      </c>
      <c r="AC1905" s="10">
        <f>IF(AA1905="","",N1905*1000/(AA1905*1000000))</f>
        <v>70</v>
      </c>
      <c r="AD1905" s="11">
        <f>IF(AB1905="","",MAX(Z1905,W1905)/AB1905)</f>
        <v>3754.9777777777776</v>
      </c>
      <c r="AE1905" s="8">
        <f ca="1">IF(N1905="","",IF(LOOKUP(YEAR(C1905),Teuerung!$A$4:$A$29,Teuerung!$D$4:$D$29)="",0,LOOKUP(YEAR(C1905),Teuerung!$A$4:$A$29,Teuerung!$D$4:$D$29)))</f>
        <v>0.29999999999999999</v>
      </c>
      <c r="AF1905" s="7">
        <f t="shared" ca="1" si="40"/>
        <v>1182.818</v>
      </c>
      <c r="AG1905" s="2" t="s">
        <v>73</v>
      </c>
      <c r="AH1905" s="1"/>
      <c r="AI1905" s="1"/>
    </row>
    <row r="1906">
      <c r="A1906" s="2"/>
      <c r="B1906" s="2"/>
      <c r="C1906" s="3">
        <v>42559</v>
      </c>
      <c r="D1906" s="1"/>
      <c r="E1906" s="4" t="s">
        <v>51</v>
      </c>
      <c r="G1906" s="4" t="s">
        <v>51</v>
      </c>
      <c r="J1906" s="5">
        <v>0.59999999999999998</v>
      </c>
      <c r="M1906" s="6">
        <v>3.5</v>
      </c>
      <c r="N1906" s="7">
        <v>9500</v>
      </c>
      <c r="P1906" s="1">
        <v>5</v>
      </c>
      <c r="Q1906" s="2" t="s">
        <v>53</v>
      </c>
      <c r="R1906" s="4" t="s">
        <v>51</v>
      </c>
      <c r="T1906" s="7">
        <v>1469</v>
      </c>
      <c r="U1906" s="8">
        <v>0.33000000000000002</v>
      </c>
      <c r="V1906" s="6">
        <v>0</v>
      </c>
      <c r="W1906" s="7">
        <f>IF(R1906="","",(T1906*(1-U1906)*(1+AE1906))+V1906)</f>
        <v>1279.499</v>
      </c>
      <c r="Z1906" s="9" t="str">
        <f>IF(S1906="","",(X1906*(1-Y1906)*(1+AE1906)))</f>
        <v/>
      </c>
      <c r="AA1906" s="64">
        <f>IF(Eingabe!G1906="x",libCalc!A1906,IF(Eingabe!H1906="x",libCalc!B1906,IF(Eingabe!I1906="x",libCalc!C1906,"")))</f>
        <v>0.28274333882308139</v>
      </c>
      <c r="AB1906" s="5">
        <f>IF(AA1906="","",AA1906*M1906)</f>
        <v>0.9896016858807849</v>
      </c>
      <c r="AC1906" s="10">
        <f>IF(AA1906="","",N1906*1000/(AA1906*1000000))</f>
        <v>33.599376874955681</v>
      </c>
      <c r="AD1906" s="11">
        <f>IF(AB1906="","",MAX(Z1906,W1906)/AB1906)</f>
        <v>1292.9434319437269</v>
      </c>
      <c r="AE1906" s="8">
        <f ca="1">IF(N1906="","",IF(LOOKUP(YEAR(C1906),Teuerung!$A$4:$A$29,Teuerung!$D$4:$D$29)="",0,LOOKUP(YEAR(C1906),Teuerung!$A$4:$A$29,Teuerung!$D$4:$D$29)))</f>
        <v>0.29999999999999999</v>
      </c>
      <c r="AF1906" s="7">
        <f t="shared" ca="1" si="40"/>
        <v>6397.4949999999999</v>
      </c>
      <c r="AG1906" s="2" t="s">
        <v>73</v>
      </c>
      <c r="AH1906" s="1"/>
      <c r="AI1906" s="1"/>
    </row>
    <row r="1907">
      <c r="A1907" s="2"/>
      <c r="B1907" s="2"/>
      <c r="C1907" s="3">
        <v>42559</v>
      </c>
      <c r="D1907" s="1"/>
      <c r="E1907" s="4" t="s">
        <v>51</v>
      </c>
      <c r="G1907" s="4" t="s">
        <v>51</v>
      </c>
      <c r="J1907" s="5">
        <v>0.59999999999999998</v>
      </c>
      <c r="M1907" s="6">
        <v>3.5</v>
      </c>
      <c r="N1907" s="7">
        <v>10200</v>
      </c>
      <c r="P1907" s="1">
        <v>1</v>
      </c>
      <c r="Q1907" s="2" t="s">
        <v>53</v>
      </c>
      <c r="R1907" s="4" t="s">
        <v>51</v>
      </c>
      <c r="T1907" s="7">
        <v>1538</v>
      </c>
      <c r="U1907" s="8">
        <v>0.33000000000000002</v>
      </c>
      <c r="V1907" s="6">
        <v>0</v>
      </c>
      <c r="W1907" s="7">
        <f>IF(R1907="","",(T1907*(1-U1907)*(1+AE1907))+V1907)</f>
        <v>1339.5979999999997</v>
      </c>
      <c r="Z1907" s="9" t="str">
        <f>IF(S1907="","",(X1907*(1-Y1907)*(1+AE1907)))</f>
        <v/>
      </c>
      <c r="AA1907" s="64">
        <f>IF(Eingabe!G1907="x",libCalc!A1907,IF(Eingabe!H1907="x",libCalc!B1907,IF(Eingabe!I1907="x",libCalc!C1907,"")))</f>
        <v>0.28274333882308139</v>
      </c>
      <c r="AB1907" s="5">
        <f>IF(AA1907="","",AA1907*M1907)</f>
        <v>0.9896016858807849</v>
      </c>
      <c r="AC1907" s="10">
        <f>IF(AA1907="","",N1907*1000/(AA1907*1000000))</f>
        <v>36.07512043416294</v>
      </c>
      <c r="AD1907" s="11">
        <f>IF(AB1907="","",MAX(Z1907,W1907)/AB1907)</f>
        <v>1353.6739267048683</v>
      </c>
      <c r="AE1907" s="8">
        <f ca="1">IF(N1907="","",IF(LOOKUP(YEAR(C1907),Teuerung!$A$4:$A$29,Teuerung!$D$4:$D$29)="",0,LOOKUP(YEAR(C1907),Teuerung!$A$4:$A$29,Teuerung!$D$4:$D$29)))</f>
        <v>0.29999999999999999</v>
      </c>
      <c r="AF1907" s="7">
        <f t="shared" ca="1" si="40"/>
        <v>1339.5979999999997</v>
      </c>
      <c r="AG1907" s="2" t="s">
        <v>73</v>
      </c>
      <c r="AH1907" s="1"/>
      <c r="AI1907" s="1"/>
    </row>
    <row r="1908">
      <c r="A1908" s="2"/>
      <c r="B1908" s="2"/>
      <c r="C1908" s="3">
        <v>42559</v>
      </c>
      <c r="D1908" s="1"/>
      <c r="E1908" s="4" t="s">
        <v>51</v>
      </c>
      <c r="G1908" s="4" t="s">
        <v>51</v>
      </c>
      <c r="J1908" s="5">
        <v>0.59999999999999998</v>
      </c>
      <c r="M1908" s="6">
        <v>3.5</v>
      </c>
      <c r="N1908" s="7">
        <v>12600</v>
      </c>
      <c r="P1908" s="1">
        <v>1</v>
      </c>
      <c r="Q1908" s="2" t="s">
        <v>53</v>
      </c>
      <c r="R1908" s="4" t="s">
        <v>51</v>
      </c>
      <c r="T1908" s="7">
        <v>2005</v>
      </c>
      <c r="U1908" s="8">
        <v>0.33000000000000002</v>
      </c>
      <c r="V1908" s="6">
        <v>0</v>
      </c>
      <c r="W1908" s="7">
        <f>IF(R1908="","",(T1908*(1-U1908)*(1+AE1908))+V1908)</f>
        <v>1746.355</v>
      </c>
      <c r="Z1908" s="9" t="str">
        <f>IF(S1908="","",(X1908*(1-Y1908)*(1+AE1908)))</f>
        <v/>
      </c>
      <c r="AA1908" s="64">
        <f>IF(Eingabe!G1908="x",libCalc!A1908,IF(Eingabe!H1908="x",libCalc!B1908,IF(Eingabe!I1908="x",libCalc!C1908,"")))</f>
        <v>0.28274333882308139</v>
      </c>
      <c r="AB1908" s="5">
        <f>IF(AA1908="","",AA1908*M1908)</f>
        <v>0.9896016858807849</v>
      </c>
      <c r="AC1908" s="10">
        <f>IF(AA1908="","",N1908*1000/(AA1908*1000000))</f>
        <v>44.563384065730695</v>
      </c>
      <c r="AD1908" s="11">
        <f>IF(AB1908="","",MAX(Z1908,W1908)/AB1908)</f>
        <v>1764.7049564650595</v>
      </c>
      <c r="AE1908" s="8">
        <f ca="1">IF(N1908="","",IF(LOOKUP(YEAR(C1908),Teuerung!$A$4:$A$29,Teuerung!$D$4:$D$29)="",0,LOOKUP(YEAR(C1908),Teuerung!$A$4:$A$29,Teuerung!$D$4:$D$29)))</f>
        <v>0.29999999999999999</v>
      </c>
      <c r="AF1908" s="7">
        <f t="shared" ca="1" si="40"/>
        <v>1746.355</v>
      </c>
      <c r="AG1908" s="2" t="s">
        <v>73</v>
      </c>
      <c r="AH1908" s="1"/>
      <c r="AI1908" s="1"/>
    </row>
    <row r="1909">
      <c r="A1909" s="2"/>
      <c r="B1909" s="2"/>
      <c r="C1909" s="3">
        <v>42559</v>
      </c>
      <c r="D1909" s="1"/>
      <c r="E1909" s="4" t="s">
        <v>51</v>
      </c>
      <c r="G1909" s="4" t="s">
        <v>51</v>
      </c>
      <c r="J1909" s="5">
        <v>0.59999999999999998</v>
      </c>
      <c r="M1909" s="6">
        <v>3.5</v>
      </c>
      <c r="N1909" s="7">
        <v>9900</v>
      </c>
      <c r="P1909" s="1">
        <v>1</v>
      </c>
      <c r="Q1909" s="2" t="s">
        <v>53</v>
      </c>
      <c r="R1909" s="4" t="s">
        <v>51</v>
      </c>
      <c r="T1909" s="7">
        <v>1469</v>
      </c>
      <c r="U1909" s="8">
        <v>0.33000000000000002</v>
      </c>
      <c r="V1909" s="6">
        <v>0</v>
      </c>
      <c r="W1909" s="7">
        <f>IF(R1909="","",(T1909*(1-U1909)*(1+AE1909))+V1909)</f>
        <v>1279.499</v>
      </c>
      <c r="Z1909" s="9" t="str">
        <f>IF(S1909="","",(X1909*(1-Y1909)*(1+AE1909)))</f>
        <v/>
      </c>
      <c r="AA1909" s="64">
        <f>IF(Eingabe!G1909="x",libCalc!A1909,IF(Eingabe!H1909="x",libCalc!B1909,IF(Eingabe!I1909="x",libCalc!C1909,"")))</f>
        <v>0.28274333882308139</v>
      </c>
      <c r="AB1909" s="5">
        <f>IF(AA1909="","",AA1909*M1909)</f>
        <v>0.9896016858807849</v>
      </c>
      <c r="AC1909" s="10">
        <f>IF(AA1909="","",N1909*1000/(AA1909*1000000))</f>
        <v>35.014087480216972</v>
      </c>
      <c r="AD1909" s="11">
        <f>IF(AB1909="","",MAX(Z1909,W1909)/AB1909)</f>
        <v>1292.9434319437269</v>
      </c>
      <c r="AE1909" s="8">
        <f ca="1">IF(N1909="","",IF(LOOKUP(YEAR(C1909),Teuerung!$A$4:$A$29,Teuerung!$D$4:$D$29)="",0,LOOKUP(YEAR(C1909),Teuerung!$A$4:$A$29,Teuerung!$D$4:$D$29)))</f>
        <v>0.29999999999999999</v>
      </c>
      <c r="AF1909" s="7">
        <f t="shared" ca="1" si="40"/>
        <v>1279.499</v>
      </c>
      <c r="AG1909" s="2" t="s">
        <v>73</v>
      </c>
      <c r="AH1909" s="1"/>
      <c r="AI1909" s="1"/>
    </row>
    <row r="1910">
      <c r="A1910" s="2"/>
      <c r="B1910" s="2"/>
      <c r="C1910" s="3">
        <v>42559</v>
      </c>
      <c r="D1910" s="1"/>
      <c r="E1910" s="4" t="s">
        <v>51</v>
      </c>
      <c r="H1910" s="4" t="s">
        <v>51</v>
      </c>
      <c r="K1910" s="6">
        <v>0.29999999999999999</v>
      </c>
      <c r="L1910" s="6">
        <v>1.5</v>
      </c>
      <c r="M1910" s="6">
        <v>3.21</v>
      </c>
      <c r="N1910" s="7">
        <v>9400</v>
      </c>
      <c r="P1910" s="1">
        <v>2</v>
      </c>
      <c r="Q1910" s="2" t="s">
        <v>53</v>
      </c>
      <c r="R1910" s="4" t="s">
        <v>51</v>
      </c>
      <c r="T1910" s="7">
        <v>2195</v>
      </c>
      <c r="U1910" s="8">
        <v>0.33000000000000002</v>
      </c>
      <c r="V1910" s="6">
        <v>0</v>
      </c>
      <c r="W1910" s="7">
        <f>IF(R1910="","",(T1910*(1-U1910)*(1+AE1910))+V1910)</f>
        <v>1911.8449999999998</v>
      </c>
      <c r="Z1910" s="9" t="str">
        <f>IF(S1910="","",(X1910*(1-Y1910)*(1+AE1910)))</f>
        <v/>
      </c>
      <c r="AA1910" s="64">
        <f>IF(Eingabe!G1910="x",libCalc!A1910,IF(Eingabe!H1910="x",libCalc!B1910,IF(Eingabe!I1910="x",libCalc!C1910,"")))</f>
        <v>0.44999999999999996</v>
      </c>
      <c r="AB1910" s="5">
        <f>IF(AA1910="","",AA1910*M1910)</f>
        <v>1.4444999999999999</v>
      </c>
      <c r="AC1910" s="10">
        <f>IF(AA1910="","",N1910*1000/(AA1910*1000000))</f>
        <v>20.888888888888893</v>
      </c>
      <c r="AD1910" s="11">
        <f>IF(AB1910="","",MAX(Z1910,W1910)/AB1910)</f>
        <v>1323.534094842506</v>
      </c>
      <c r="AE1910" s="8">
        <f ca="1">IF(N1910="","",IF(LOOKUP(YEAR(C1910),Teuerung!$A$4:$A$29,Teuerung!$D$4:$D$29)="",0,LOOKUP(YEAR(C1910),Teuerung!$A$4:$A$29,Teuerung!$D$4:$D$29)))</f>
        <v>0.29999999999999999</v>
      </c>
      <c r="AF1910" s="7">
        <f t="shared" ca="1" si="40"/>
        <v>3823.6899999999996</v>
      </c>
      <c r="AG1910" s="2" t="s">
        <v>73</v>
      </c>
      <c r="AH1910" s="1"/>
      <c r="AI1910" s="1"/>
    </row>
    <row r="1911">
      <c r="A1911" s="2"/>
      <c r="B1911" s="2"/>
      <c r="C1911" s="3">
        <v>42559</v>
      </c>
      <c r="D1911" s="1"/>
      <c r="E1911" s="4" t="s">
        <v>51</v>
      </c>
      <c r="H1911" s="4" t="s">
        <v>51</v>
      </c>
      <c r="K1911" s="6">
        <v>0.29999999999999999</v>
      </c>
      <c r="L1911" s="6">
        <v>1.5</v>
      </c>
      <c r="M1911" s="6">
        <v>2.1499999999999999</v>
      </c>
      <c r="N1911" s="7">
        <v>10700</v>
      </c>
      <c r="P1911" s="1">
        <v>1</v>
      </c>
      <c r="Q1911" s="2" t="s">
        <v>53</v>
      </c>
      <c r="R1911" s="4" t="s">
        <v>51</v>
      </c>
      <c r="T1911" s="7">
        <v>1720</v>
      </c>
      <c r="U1911" s="8">
        <v>0.33000000000000002</v>
      </c>
      <c r="V1911" s="6">
        <v>0</v>
      </c>
      <c r="W1911" s="7">
        <f>IF(R1911="","",(T1911*(1-U1911)*(1+AE1911))+V1911)</f>
        <v>1498.1199999999999</v>
      </c>
      <c r="Z1911" s="9" t="str">
        <f>IF(S1911="","",(X1911*(1-Y1911)*(1+AE1911)))</f>
        <v/>
      </c>
      <c r="AA1911" s="64">
        <f>IF(Eingabe!G1911="x",libCalc!A1911,IF(Eingabe!H1911="x",libCalc!B1911,IF(Eingabe!I1911="x",libCalc!C1911,"")))</f>
        <v>0.44999999999999996</v>
      </c>
      <c r="AB1911" s="5">
        <f>IF(AA1911="","",AA1911*M1911)</f>
        <v>0.96749999999999992</v>
      </c>
      <c r="AC1911" s="10">
        <f>IF(AA1911="","",N1911*1000/(AA1911*1000000))</f>
        <v>23.777777777777782</v>
      </c>
      <c r="AD1911" s="11">
        <f>IF(AB1911="","",MAX(Z1911,W1911)/AB1911)</f>
        <v>1548.4444444444446</v>
      </c>
      <c r="AE1911" s="8">
        <f ca="1">IF(N1911="","",IF(LOOKUP(YEAR(C1911),Teuerung!$A$4:$A$29,Teuerung!$D$4:$D$29)="",0,LOOKUP(YEAR(C1911),Teuerung!$A$4:$A$29,Teuerung!$D$4:$D$29)))</f>
        <v>0.29999999999999999</v>
      </c>
      <c r="AF1911" s="7">
        <f t="shared" ca="1" si="40"/>
        <v>1498.1199999999999</v>
      </c>
      <c r="AG1911" s="2" t="s">
        <v>73</v>
      </c>
      <c r="AH1911" s="1"/>
      <c r="AI1911" s="1"/>
    </row>
    <row r="1912">
      <c r="A1912" s="2"/>
      <c r="B1912" s="2"/>
      <c r="C1912" s="3">
        <v>42559</v>
      </c>
      <c r="D1912" s="1"/>
      <c r="E1912" s="4" t="s">
        <v>51</v>
      </c>
      <c r="H1912" s="4" t="s">
        <v>51</v>
      </c>
      <c r="K1912" s="6">
        <v>0.29999999999999999</v>
      </c>
      <c r="L1912" s="6">
        <v>0.29999999999999999</v>
      </c>
      <c r="M1912" s="6">
        <v>3.3999999999999999</v>
      </c>
      <c r="N1912" s="7">
        <v>4100</v>
      </c>
      <c r="P1912" s="1">
        <v>1</v>
      </c>
      <c r="Q1912" s="2" t="s">
        <v>53</v>
      </c>
      <c r="R1912" s="4" t="s">
        <v>51</v>
      </c>
      <c r="T1912" s="7">
        <v>869</v>
      </c>
      <c r="U1912" s="8">
        <v>0.33000000000000002</v>
      </c>
      <c r="V1912" s="6">
        <v>0</v>
      </c>
      <c r="W1912" s="7">
        <f>IF(R1912="","",(T1912*(1-U1912)*(1+AE1912))+V1912)</f>
        <v>756.89899999999989</v>
      </c>
      <c r="Z1912" s="9" t="str">
        <f>IF(S1912="","",(X1912*(1-Y1912)*(1+AE1912)))</f>
        <v/>
      </c>
      <c r="AA1912" s="64">
        <f>IF(Eingabe!G1912="x",libCalc!A1912,IF(Eingabe!H1912="x",libCalc!B1912,IF(Eingabe!I1912="x",libCalc!C1912,"")))</f>
        <v>0.089999999999999997</v>
      </c>
      <c r="AB1912" s="5">
        <f>IF(AA1912="","",AA1912*M1912)</f>
        <v>0.30599999999999999</v>
      </c>
      <c r="AC1912" s="10">
        <f>IF(AA1912="","",N1912*1000/(AA1912*1000000))</f>
        <v>45.555555555555557</v>
      </c>
      <c r="AD1912" s="11">
        <f>IF(AB1912="","",MAX(Z1912,W1912)/AB1912)</f>
        <v>2473.5261437908493</v>
      </c>
      <c r="AE1912" s="8">
        <f ca="1">IF(N1912="","",IF(LOOKUP(YEAR(C1912),Teuerung!$A$4:$A$29,Teuerung!$D$4:$D$29)="",0,LOOKUP(YEAR(C1912),Teuerung!$A$4:$A$29,Teuerung!$D$4:$D$29)))</f>
        <v>0.29999999999999999</v>
      </c>
      <c r="AF1912" s="7">
        <f t="shared" ca="1" si="40"/>
        <v>756.89899999999989</v>
      </c>
      <c r="AG1912" s="2" t="s">
        <v>73</v>
      </c>
      <c r="AH1912" s="1"/>
      <c r="AI1912" s="1"/>
    </row>
    <row r="1913">
      <c r="A1913" s="2"/>
      <c r="B1913" s="2"/>
      <c r="C1913" s="3">
        <v>42559</v>
      </c>
      <c r="D1913" s="1"/>
      <c r="E1913" s="4" t="s">
        <v>51</v>
      </c>
      <c r="G1913" s="4" t="s">
        <v>51</v>
      </c>
      <c r="J1913" s="5">
        <v>0.59999999999999998</v>
      </c>
      <c r="M1913" s="6">
        <v>3.5</v>
      </c>
      <c r="N1913" s="7">
        <v>8700</v>
      </c>
      <c r="P1913" s="1">
        <v>10</v>
      </c>
      <c r="Q1913" s="2" t="s">
        <v>53</v>
      </c>
      <c r="R1913" s="4" t="s">
        <v>51</v>
      </c>
      <c r="T1913" s="7">
        <v>1316</v>
      </c>
      <c r="U1913" s="8">
        <v>0.33000000000000002</v>
      </c>
      <c r="V1913" s="6">
        <v>0</v>
      </c>
      <c r="W1913" s="7">
        <f>IF(R1913="","",(T1913*(1-U1913)*(1+AE1913))+V1913)</f>
        <v>1146.2359999999999</v>
      </c>
      <c r="Z1913" s="9" t="str">
        <f>IF(S1913="","",(X1913*(1-Y1913)*(1+AE1913)))</f>
        <v/>
      </c>
      <c r="AA1913" s="64">
        <f>IF(Eingabe!G1913="x",libCalc!A1913,IF(Eingabe!H1913="x",libCalc!B1913,IF(Eingabe!I1913="x",libCalc!C1913,"")))</f>
        <v>0.28274333882308139</v>
      </c>
      <c r="AB1913" s="5">
        <f>IF(AA1913="","",AA1913*M1913)</f>
        <v>0.9896016858807849</v>
      </c>
      <c r="AC1913" s="10">
        <f>IF(AA1913="","",N1913*1000/(AA1913*1000000))</f>
        <v>30.769955664433098</v>
      </c>
      <c r="AD1913" s="11">
        <f>IF(AB1913="","",MAX(Z1913,W1913)/AB1913)</f>
        <v>1158.28016095163</v>
      </c>
      <c r="AE1913" s="8">
        <f ca="1">IF(N1913="","",IF(LOOKUP(YEAR(C1913),Teuerung!$A$4:$A$29,Teuerung!$D$4:$D$29)="",0,LOOKUP(YEAR(C1913),Teuerung!$A$4:$A$29,Teuerung!$D$4:$D$29)))</f>
        <v>0.29999999999999999</v>
      </c>
      <c r="AF1913" s="7">
        <f t="shared" ca="1" si="40"/>
        <v>11462.359999999999</v>
      </c>
      <c r="AG1913" s="2" t="s">
        <v>73</v>
      </c>
      <c r="AH1913" s="1"/>
      <c r="AI1913" s="1"/>
    </row>
    <row r="1914">
      <c r="A1914" s="2"/>
      <c r="B1914" s="2"/>
      <c r="C1914" s="3">
        <v>42559</v>
      </c>
      <c r="D1914" s="1"/>
      <c r="E1914" s="4" t="s">
        <v>51</v>
      </c>
      <c r="H1914" s="4" t="s">
        <v>51</v>
      </c>
      <c r="K1914" s="6">
        <v>0.29999999999999999</v>
      </c>
      <c r="L1914" s="6">
        <v>0.29999999999999999</v>
      </c>
      <c r="M1914" s="6">
        <v>3.5</v>
      </c>
      <c r="N1914" s="7">
        <v>2400</v>
      </c>
      <c r="P1914" s="1">
        <v>15</v>
      </c>
      <c r="Q1914" s="2" t="s">
        <v>53</v>
      </c>
      <c r="R1914" s="4" t="s">
        <v>51</v>
      </c>
      <c r="T1914" s="7">
        <v>639</v>
      </c>
      <c r="U1914" s="8">
        <v>0.33000000000000002</v>
      </c>
      <c r="V1914" s="6">
        <v>0</v>
      </c>
      <c r="W1914" s="7">
        <f>IF(R1914="","",(T1914*(1-U1914)*(1+AE1914))+V1914)</f>
        <v>556.56899999999996</v>
      </c>
      <c r="Z1914" s="9" t="str">
        <f>IF(S1914="","",(X1914*(1-Y1914)*(1+AE1914)))</f>
        <v/>
      </c>
      <c r="AA1914" s="64">
        <f>IF(Eingabe!G1914="x",libCalc!A1914,IF(Eingabe!H1914="x",libCalc!B1914,IF(Eingabe!I1914="x",libCalc!C1914,"")))</f>
        <v>0.089999999999999997</v>
      </c>
      <c r="AB1914" s="5">
        <f>IF(AA1914="","",AA1914*M1914)</f>
        <v>0.315</v>
      </c>
      <c r="AC1914" s="10">
        <f>IF(AA1914="","",N1914*1000/(AA1914*1000000))</f>
        <v>26.666666666666668</v>
      </c>
      <c r="AD1914" s="11">
        <f>IF(AB1914="","",MAX(Z1914,W1914)/AB1914)</f>
        <v>1766.8857142857141</v>
      </c>
      <c r="AE1914" s="8">
        <f ca="1">IF(N1914="","",IF(LOOKUP(YEAR(C1914),Teuerung!$A$4:$A$29,Teuerung!$D$4:$D$29)="",0,LOOKUP(YEAR(C1914),Teuerung!$A$4:$A$29,Teuerung!$D$4:$D$29)))</f>
        <v>0.29999999999999999</v>
      </c>
      <c r="AF1914" s="7">
        <f t="shared" ca="1" si="40"/>
        <v>8348.5349999999999</v>
      </c>
      <c r="AG1914" s="2" t="s">
        <v>73</v>
      </c>
      <c r="AH1914" s="1"/>
      <c r="AI1914" s="1"/>
    </row>
    <row r="1915">
      <c r="A1915" s="2"/>
      <c r="B1915" s="2"/>
      <c r="C1915" s="3">
        <v>42559</v>
      </c>
      <c r="D1915" s="1"/>
      <c r="E1915" s="4" t="s">
        <v>51</v>
      </c>
      <c r="H1915" s="4" t="s">
        <v>51</v>
      </c>
      <c r="K1915" s="6">
        <v>0.29999999999999999</v>
      </c>
      <c r="L1915" s="6">
        <v>0.29999999999999999</v>
      </c>
      <c r="M1915" s="6">
        <v>3.5</v>
      </c>
      <c r="N1915" s="7">
        <v>2800</v>
      </c>
      <c r="P1915" s="1">
        <v>2</v>
      </c>
      <c r="Q1915" s="2" t="s">
        <v>53</v>
      </c>
      <c r="R1915" s="4" t="s">
        <v>51</v>
      </c>
      <c r="T1915" s="7">
        <v>639</v>
      </c>
      <c r="U1915" s="8">
        <v>0.33000000000000002</v>
      </c>
      <c r="V1915" s="6">
        <v>0</v>
      </c>
      <c r="W1915" s="7">
        <f>IF(R1915="","",(T1915*(1-U1915)*(1+AE1915))+V1915)</f>
        <v>556.56899999999996</v>
      </c>
      <c r="Z1915" s="9" t="str">
        <f>IF(S1915="","",(X1915*(1-Y1915)*(1+AE1915)))</f>
        <v/>
      </c>
      <c r="AA1915" s="64">
        <f>IF(Eingabe!G1915="x",libCalc!A1915,IF(Eingabe!H1915="x",libCalc!B1915,IF(Eingabe!I1915="x",libCalc!C1915,"")))</f>
        <v>0.089999999999999997</v>
      </c>
      <c r="AB1915" s="5">
        <f>IF(AA1915="","",AA1915*M1915)</f>
        <v>0.315</v>
      </c>
      <c r="AC1915" s="10">
        <f>IF(AA1915="","",N1915*1000/(AA1915*1000000))</f>
        <v>31.111111111111111</v>
      </c>
      <c r="AD1915" s="11">
        <f>IF(AB1915="","",MAX(Z1915,W1915)/AB1915)</f>
        <v>1766.8857142857141</v>
      </c>
      <c r="AE1915" s="8">
        <f ca="1">IF(N1915="","",IF(LOOKUP(YEAR(C1915),Teuerung!$A$4:$A$29,Teuerung!$D$4:$D$29)="",0,LOOKUP(YEAR(C1915),Teuerung!$A$4:$A$29,Teuerung!$D$4:$D$29)))</f>
        <v>0.29999999999999999</v>
      </c>
      <c r="AF1915" s="7">
        <f t="shared" ca="1" si="40"/>
        <v>1113.1379999999999</v>
      </c>
      <c r="AG1915" s="2" t="s">
        <v>73</v>
      </c>
      <c r="AH1915" s="1"/>
      <c r="AI1915" s="1"/>
    </row>
    <row r="1916">
      <c r="A1916" s="2"/>
      <c r="B1916" s="2"/>
      <c r="C1916" s="3">
        <v>42559</v>
      </c>
      <c r="D1916" s="1"/>
      <c r="E1916" s="4" t="s">
        <v>51</v>
      </c>
      <c r="H1916" s="4" t="s">
        <v>51</v>
      </c>
      <c r="K1916" s="6">
        <v>0.29999999999999999</v>
      </c>
      <c r="L1916" s="6">
        <v>0.29999999999999999</v>
      </c>
      <c r="M1916" s="6">
        <v>3.5</v>
      </c>
      <c r="N1916" s="7">
        <v>5300</v>
      </c>
      <c r="P1916" s="1">
        <v>1</v>
      </c>
      <c r="Q1916" s="2" t="s">
        <v>53</v>
      </c>
      <c r="R1916" s="4" t="s">
        <v>51</v>
      </c>
      <c r="T1916" s="7">
        <v>1111</v>
      </c>
      <c r="U1916" s="8">
        <v>0.33000000000000002</v>
      </c>
      <c r="V1916" s="6">
        <v>0</v>
      </c>
      <c r="W1916" s="7">
        <f>IF(R1916="","",(T1916*(1-U1916)*(1+AE1916))+V1916)</f>
        <v>967.68099999999993</v>
      </c>
      <c r="Z1916" s="9" t="str">
        <f>IF(S1916="","",(X1916*(1-Y1916)*(1+AE1916)))</f>
        <v/>
      </c>
      <c r="AA1916" s="64">
        <f>IF(Eingabe!G1916="x",libCalc!A1916,IF(Eingabe!H1916="x",libCalc!B1916,IF(Eingabe!I1916="x",libCalc!C1916,"")))</f>
        <v>0.089999999999999997</v>
      </c>
      <c r="AB1916" s="5">
        <f>IF(AA1916="","",AA1916*M1916)</f>
        <v>0.315</v>
      </c>
      <c r="AC1916" s="10">
        <f>IF(AA1916="","",N1916*1000/(AA1916*1000000))</f>
        <v>58.888888888888886</v>
      </c>
      <c r="AD1916" s="11">
        <f>IF(AB1916="","",MAX(Z1916,W1916)/AB1916)</f>
        <v>3072.0031746031746</v>
      </c>
      <c r="AE1916" s="8">
        <f ca="1">IF(N1916="","",IF(LOOKUP(YEAR(C1916),Teuerung!$A$4:$A$29,Teuerung!$D$4:$D$29)="",0,LOOKUP(YEAR(C1916),Teuerung!$A$4:$A$29,Teuerung!$D$4:$D$29)))</f>
        <v>0.29999999999999999</v>
      </c>
      <c r="AF1916" s="7">
        <f t="shared" ca="1" si="40"/>
        <v>967.68099999999993</v>
      </c>
      <c r="AG1916" s="2" t="s">
        <v>73</v>
      </c>
      <c r="AH1916" s="1"/>
      <c r="AI1916" s="1"/>
    </row>
    <row r="1917">
      <c r="A1917" s="2"/>
      <c r="B1917" s="2"/>
      <c r="C1917" s="3">
        <v>42559</v>
      </c>
      <c r="D1917" s="1"/>
      <c r="E1917" s="4" t="s">
        <v>51</v>
      </c>
      <c r="H1917" s="4" t="s">
        <v>51</v>
      </c>
      <c r="K1917" s="6">
        <v>0.29999999999999999</v>
      </c>
      <c r="L1917" s="6">
        <v>0.29999999999999999</v>
      </c>
      <c r="M1917" s="6">
        <v>3.5</v>
      </c>
      <c r="N1917" s="7">
        <v>3400</v>
      </c>
      <c r="P1917" s="1">
        <v>4</v>
      </c>
      <c r="Q1917" s="2" t="s">
        <v>53</v>
      </c>
      <c r="R1917" s="4" t="s">
        <v>51</v>
      </c>
      <c r="T1917" s="7">
        <v>784</v>
      </c>
      <c r="U1917" s="8">
        <v>0.33000000000000002</v>
      </c>
      <c r="V1917" s="6">
        <v>0</v>
      </c>
      <c r="W1917" s="7">
        <f>IF(R1917="","",(T1917*(1-U1917)*(1+AE1917))+V1917)</f>
        <v>682.86400000000003</v>
      </c>
      <c r="Z1917" s="9" t="str">
        <f>IF(S1917="","",(X1917*(1-Y1917)*(1+AE1917)))</f>
        <v/>
      </c>
      <c r="AA1917" s="64">
        <f>IF(Eingabe!G1917="x",libCalc!A1917,IF(Eingabe!H1917="x",libCalc!B1917,IF(Eingabe!I1917="x",libCalc!C1917,"")))</f>
        <v>0.089999999999999997</v>
      </c>
      <c r="AB1917" s="5">
        <f>IF(AA1917="","",AA1917*M1917)</f>
        <v>0.315</v>
      </c>
      <c r="AC1917" s="10">
        <f>IF(AA1917="","",N1917*1000/(AA1917*1000000))</f>
        <v>37.777777777777779</v>
      </c>
      <c r="AD1917" s="11">
        <f>IF(AB1917="","",MAX(Z1917,W1917)/AB1917)</f>
        <v>2167.8222222222225</v>
      </c>
      <c r="AE1917" s="8">
        <f ca="1">IF(N1917="","",IF(LOOKUP(YEAR(C1917),Teuerung!$A$4:$A$29,Teuerung!$D$4:$D$29)="",0,LOOKUP(YEAR(C1917),Teuerung!$A$4:$A$29,Teuerung!$D$4:$D$29)))</f>
        <v>0.29999999999999999</v>
      </c>
      <c r="AF1917" s="7">
        <f t="shared" ca="1" si="40"/>
        <v>2731.4560000000001</v>
      </c>
      <c r="AG1917" s="2" t="s">
        <v>73</v>
      </c>
      <c r="AH1917" s="1"/>
      <c r="AI1917" s="1"/>
    </row>
    <row r="1918">
      <c r="A1918" s="2"/>
      <c r="B1918" s="2"/>
      <c r="C1918" s="3">
        <v>42559</v>
      </c>
      <c r="D1918" s="1"/>
      <c r="E1918" s="4" t="s">
        <v>51</v>
      </c>
      <c r="H1918" s="4" t="s">
        <v>51</v>
      </c>
      <c r="K1918" s="6">
        <v>0.29999999999999999</v>
      </c>
      <c r="L1918" s="6">
        <v>0.29999999999999999</v>
      </c>
      <c r="M1918" s="6">
        <v>3.5</v>
      </c>
      <c r="N1918" s="7">
        <v>4200</v>
      </c>
      <c r="P1918" s="1">
        <v>1</v>
      </c>
      <c r="Q1918" s="2" t="s">
        <v>53</v>
      </c>
      <c r="R1918" s="4" t="s">
        <v>51</v>
      </c>
      <c r="T1918" s="7">
        <v>932</v>
      </c>
      <c r="U1918" s="8">
        <v>0.33000000000000002</v>
      </c>
      <c r="V1918" s="6">
        <v>0</v>
      </c>
      <c r="W1918" s="7">
        <f>IF(R1918="","",(T1918*(1-U1918)*(1+AE1918))+V1918)</f>
        <v>811.77199999999993</v>
      </c>
      <c r="Z1918" s="9" t="str">
        <f>IF(S1918="","",(X1918*(1-Y1918)*(1+AE1918)))</f>
        <v/>
      </c>
      <c r="AA1918" s="64">
        <f>IF(Eingabe!G1918="x",libCalc!A1918,IF(Eingabe!H1918="x",libCalc!B1918,IF(Eingabe!I1918="x",libCalc!C1918,"")))</f>
        <v>0.089999999999999997</v>
      </c>
      <c r="AB1918" s="5">
        <f>IF(AA1918="","",AA1918*M1918)</f>
        <v>0.315</v>
      </c>
      <c r="AC1918" s="10">
        <f>IF(AA1918="","",N1918*1000/(AA1918*1000000))</f>
        <v>46.666666666666664</v>
      </c>
      <c r="AD1918" s="11">
        <f>IF(AB1918="","",MAX(Z1918,W1918)/AB1918)</f>
        <v>2577.0539682539679</v>
      </c>
      <c r="AE1918" s="8">
        <f ca="1">IF(N1918="","",IF(LOOKUP(YEAR(C1918),Teuerung!$A$4:$A$29,Teuerung!$D$4:$D$29)="",0,LOOKUP(YEAR(C1918),Teuerung!$A$4:$A$29,Teuerung!$D$4:$D$29)))</f>
        <v>0.29999999999999999</v>
      </c>
      <c r="AF1918" s="7">
        <f t="shared" ca="1" si="40"/>
        <v>811.77199999999993</v>
      </c>
      <c r="AG1918" s="2" t="s">
        <v>73</v>
      </c>
      <c r="AH1918" s="1"/>
      <c r="AI1918" s="1"/>
    </row>
    <row r="1919">
      <c r="A1919" s="2"/>
      <c r="B1919" s="2"/>
      <c r="C1919" s="3">
        <v>42559</v>
      </c>
      <c r="D1919" s="1"/>
      <c r="E1919" s="4" t="s">
        <v>51</v>
      </c>
      <c r="H1919" s="4" t="s">
        <v>51</v>
      </c>
      <c r="K1919" s="6">
        <v>0.29999999999999999</v>
      </c>
      <c r="L1919" s="6">
        <v>0.29999999999999999</v>
      </c>
      <c r="M1919" s="6">
        <v>3.5</v>
      </c>
      <c r="N1919" s="7">
        <v>4000</v>
      </c>
      <c r="P1919" s="1">
        <v>3</v>
      </c>
      <c r="Q1919" s="2" t="s">
        <v>53</v>
      </c>
      <c r="R1919" s="4" t="s">
        <v>51</v>
      </c>
      <c r="T1919" s="7">
        <v>869</v>
      </c>
      <c r="U1919" s="8">
        <v>0.33000000000000002</v>
      </c>
      <c r="V1919" s="6">
        <v>0</v>
      </c>
      <c r="W1919" s="7">
        <f>IF(R1919="","",(T1919*(1-U1919)*(1+AE1919))+V1919)</f>
        <v>756.89899999999989</v>
      </c>
      <c r="Z1919" s="9" t="str">
        <f>IF(S1919="","",(X1919*(1-Y1919)*(1+AE1919)))</f>
        <v/>
      </c>
      <c r="AA1919" s="64">
        <f>IF(Eingabe!G1919="x",libCalc!A1919,IF(Eingabe!H1919="x",libCalc!B1919,IF(Eingabe!I1919="x",libCalc!C1919,"")))</f>
        <v>0.089999999999999997</v>
      </c>
      <c r="AB1919" s="5">
        <f>IF(AA1919="","",AA1919*M1919)</f>
        <v>0.315</v>
      </c>
      <c r="AC1919" s="10">
        <f>IF(AA1919="","",N1919*1000/(AA1919*1000000))</f>
        <v>44.444444444444443</v>
      </c>
      <c r="AD1919" s="11">
        <f>IF(AB1919="","",MAX(Z1919,W1919)/AB1919)</f>
        <v>2402.8539682539681</v>
      </c>
      <c r="AE1919" s="8">
        <f ca="1">IF(N1919="","",IF(LOOKUP(YEAR(C1919),Teuerung!$A$4:$A$29,Teuerung!$D$4:$D$29)="",0,LOOKUP(YEAR(C1919),Teuerung!$A$4:$A$29,Teuerung!$D$4:$D$29)))</f>
        <v>0.29999999999999999</v>
      </c>
      <c r="AF1919" s="7">
        <f t="shared" ca="1" si="40"/>
        <v>2270.6969999999997</v>
      </c>
      <c r="AG1919" s="2" t="s">
        <v>73</v>
      </c>
      <c r="AH1919" s="1"/>
      <c r="AI1919" s="1"/>
    </row>
    <row r="1920">
      <c r="A1920" s="2"/>
      <c r="B1920" s="2"/>
      <c r="C1920" s="3">
        <v>42559</v>
      </c>
      <c r="D1920" s="1"/>
      <c r="E1920" s="4" t="s">
        <v>51</v>
      </c>
      <c r="H1920" s="4" t="s">
        <v>51</v>
      </c>
      <c r="K1920" s="6">
        <v>0.29999999999999999</v>
      </c>
      <c r="L1920" s="6">
        <v>0.29999999999999999</v>
      </c>
      <c r="M1920" s="6">
        <v>3.4300000000000002</v>
      </c>
      <c r="N1920" s="7">
        <v>1000</v>
      </c>
      <c r="P1920" s="1">
        <v>10</v>
      </c>
      <c r="Q1920" s="2" t="s">
        <v>53</v>
      </c>
      <c r="R1920" s="4" t="s">
        <v>51</v>
      </c>
      <c r="T1920" s="7">
        <v>631</v>
      </c>
      <c r="U1920" s="8">
        <v>0.33000000000000002</v>
      </c>
      <c r="V1920" s="6">
        <v>0</v>
      </c>
      <c r="W1920" s="7">
        <f>IF(R1920="","",(T1920*(1-U1920)*(1+AE1920))+V1920)</f>
        <v>549.601</v>
      </c>
      <c r="Z1920" s="9" t="str">
        <f>IF(S1920="","",(X1920*(1-Y1920)*(1+AE1920)))</f>
        <v/>
      </c>
      <c r="AA1920" s="64">
        <f>IF(Eingabe!G1920="x",libCalc!A1920,IF(Eingabe!H1920="x",libCalc!B1920,IF(Eingabe!I1920="x",libCalc!C1920,"")))</f>
        <v>0.089999999999999997</v>
      </c>
      <c r="AB1920" s="5">
        <f>IF(AA1920="","",AA1920*M1920)</f>
        <v>0.30870000000000003</v>
      </c>
      <c r="AC1920" s="10">
        <f>IF(AA1920="","",N1920*1000/(AA1920*1000000))</f>
        <v>11.111111111111111</v>
      </c>
      <c r="AD1920" s="11">
        <f>IF(AB1920="","",MAX(Z1920,W1920)/AB1920)</f>
        <v>1780.3725299643665</v>
      </c>
      <c r="AE1920" s="8">
        <f ca="1">IF(N1920="","",IF(LOOKUP(YEAR(C1920),Teuerung!$A$4:$A$29,Teuerung!$D$4:$D$29)="",0,LOOKUP(YEAR(C1920),Teuerung!$A$4:$A$29,Teuerung!$D$4:$D$29)))</f>
        <v>0.29999999999999999</v>
      </c>
      <c r="AF1920" s="7">
        <f t="shared" ca="1" si="40"/>
        <v>5496.0100000000002</v>
      </c>
      <c r="AG1920" s="2" t="s">
        <v>73</v>
      </c>
      <c r="AH1920" s="1"/>
      <c r="AI1920" s="1"/>
    </row>
    <row r="1921">
      <c r="A1921" s="2"/>
      <c r="B1921" s="2"/>
      <c r="C1921" s="3">
        <v>42559</v>
      </c>
      <c r="D1921" s="1"/>
      <c r="E1921" s="4" t="s">
        <v>51</v>
      </c>
      <c r="G1921" s="4" t="s">
        <v>51</v>
      </c>
      <c r="J1921" s="5">
        <v>0.5</v>
      </c>
      <c r="M1921" s="6">
        <v>3.5</v>
      </c>
      <c r="N1921" s="7">
        <v>5300</v>
      </c>
      <c r="P1921" s="1">
        <v>24</v>
      </c>
      <c r="Q1921" s="2" t="s">
        <v>53</v>
      </c>
      <c r="R1921" s="4" t="s">
        <v>51</v>
      </c>
      <c r="T1921" s="7">
        <v>926</v>
      </c>
      <c r="U1921" s="8">
        <v>0.33000000000000002</v>
      </c>
      <c r="V1921" s="6">
        <v>0</v>
      </c>
      <c r="W1921" s="7">
        <f>IF(R1921="","",(T1921*(1-U1921)*(1+AE1921))+V1921)</f>
        <v>806.54599999999994</v>
      </c>
      <c r="Z1921" s="9" t="str">
        <f>IF(S1921="","",(X1921*(1-Y1921)*(1+AE1921)))</f>
        <v/>
      </c>
      <c r="AA1921" s="64">
        <f>IF(Eingabe!G1921="x",libCalc!A1921,IF(Eingabe!H1921="x",libCalc!B1921,IF(Eingabe!I1921="x",libCalc!C1921,"")))</f>
        <v>0.19634954084936207</v>
      </c>
      <c r="AB1921" s="5">
        <f>IF(AA1921="","",AA1921*M1921)</f>
        <v>0.68722339297276724</v>
      </c>
      <c r="AC1921" s="10">
        <f>IF(AA1921="","",N1921*1000/(AA1921*1000000))</f>
        <v>26.99267834838545</v>
      </c>
      <c r="AD1921" s="11">
        <f>IF(AB1921="","",MAX(Z1921,W1921)/AB1921)</f>
        <v>1173.6300135405331</v>
      </c>
      <c r="AE1921" s="8">
        <f ca="1">IF(N1921="","",IF(LOOKUP(YEAR(C1921),Teuerung!$A$4:$A$29,Teuerung!$D$4:$D$29)="",0,LOOKUP(YEAR(C1921),Teuerung!$A$4:$A$29,Teuerung!$D$4:$D$29)))</f>
        <v>0.29999999999999999</v>
      </c>
      <c r="AF1921" s="7">
        <f t="shared" ca="1" si="40"/>
        <v>19357.103999999999</v>
      </c>
      <c r="AG1921" s="2" t="s">
        <v>73</v>
      </c>
      <c r="AH1921" s="1"/>
      <c r="AI1921" s="1"/>
    </row>
    <row r="1922">
      <c r="A1922" s="2"/>
      <c r="B1922" s="2"/>
      <c r="C1922" s="3">
        <v>42559</v>
      </c>
      <c r="D1922" s="1"/>
      <c r="E1922" s="4" t="s">
        <v>51</v>
      </c>
      <c r="G1922" s="4" t="s">
        <v>51</v>
      </c>
      <c r="J1922" s="5">
        <v>0.5</v>
      </c>
      <c r="M1922" s="6">
        <v>3.5</v>
      </c>
      <c r="N1922" s="7">
        <v>6000</v>
      </c>
      <c r="P1922" s="1">
        <v>16</v>
      </c>
      <c r="Q1922" s="2" t="s">
        <v>53</v>
      </c>
      <c r="R1922" s="4" t="s">
        <v>51</v>
      </c>
      <c r="T1922" s="7">
        <v>1000</v>
      </c>
      <c r="U1922" s="8">
        <v>0.33000000000000002</v>
      </c>
      <c r="V1922" s="6">
        <v>0</v>
      </c>
      <c r="W1922" s="7">
        <f>IF(R1922="","",(T1922*(1-U1922)*(1+AE1922))+V1922)</f>
        <v>870.99999999999989</v>
      </c>
      <c r="Z1922" s="9" t="str">
        <f>IF(S1922="","",(X1922*(1-Y1922)*(1+AE1922)))</f>
        <v/>
      </c>
      <c r="AA1922" s="64">
        <f>IF(Eingabe!G1922="x",libCalc!A1922,IF(Eingabe!H1922="x",libCalc!B1922,IF(Eingabe!I1922="x",libCalc!C1922,"")))</f>
        <v>0.19634954084936207</v>
      </c>
      <c r="AB1922" s="5">
        <f>IF(AA1922="","",AA1922*M1922)</f>
        <v>0.68722339297276724</v>
      </c>
      <c r="AC1922" s="10">
        <f>IF(AA1922="","",N1922*1000/(AA1922*1000000))</f>
        <v>30.557749073643908</v>
      </c>
      <c r="AD1922" s="11">
        <f>IF(AB1922="","",MAX(Z1922,W1922)/AB1922)</f>
        <v>1267.4190211020875</v>
      </c>
      <c r="AE1922" s="8">
        <f ca="1">IF(N1922="","",IF(LOOKUP(YEAR(C1922),Teuerung!$A$4:$A$29,Teuerung!$D$4:$D$29)="",0,LOOKUP(YEAR(C1922),Teuerung!$A$4:$A$29,Teuerung!$D$4:$D$29)))</f>
        <v>0.29999999999999999</v>
      </c>
      <c r="AF1922" s="7">
        <f t="shared" ca="1" si="40"/>
        <v>13935.999999999998</v>
      </c>
      <c r="AG1922" s="2" t="s">
        <v>73</v>
      </c>
      <c r="AH1922" s="1"/>
      <c r="AI1922" s="1"/>
    </row>
    <row r="1923">
      <c r="A1923" s="2"/>
      <c r="B1923" s="2"/>
      <c r="C1923" s="3">
        <v>42559</v>
      </c>
      <c r="D1923" s="1"/>
      <c r="E1923" s="4" t="s">
        <v>51</v>
      </c>
      <c r="G1923" s="4" t="s">
        <v>51</v>
      </c>
      <c r="J1923" s="5">
        <v>0.5</v>
      </c>
      <c r="M1923" s="6">
        <v>3.5</v>
      </c>
      <c r="N1923" s="7">
        <v>7600</v>
      </c>
      <c r="P1923" s="1">
        <v>6</v>
      </c>
      <c r="Q1923" s="2" t="s">
        <v>53</v>
      </c>
      <c r="R1923" s="4" t="s">
        <v>51</v>
      </c>
      <c r="T1923" s="7">
        <v>1239</v>
      </c>
      <c r="U1923" s="8">
        <v>0.33000000000000002</v>
      </c>
      <c r="V1923" s="6">
        <v>0</v>
      </c>
      <c r="W1923" s="7">
        <f>IF(R1923="","",(T1923*(1-U1923)*(1+AE1923))+V1923)</f>
        <v>1079.1689999999999</v>
      </c>
      <c r="Z1923" s="9" t="str">
        <f>IF(S1923="","",(X1923*(1-Y1923)*(1+AE1923)))</f>
        <v/>
      </c>
      <c r="AA1923" s="64">
        <f>IF(Eingabe!G1923="x",libCalc!A1923,IF(Eingabe!H1923="x",libCalc!B1923,IF(Eingabe!I1923="x",libCalc!C1923,"")))</f>
        <v>0.19634954084936207</v>
      </c>
      <c r="AB1923" s="5">
        <f>IF(AA1923="","",AA1923*M1923)</f>
        <v>0.68722339297276724</v>
      </c>
      <c r="AC1923" s="10">
        <f>IF(AA1923="","",N1923*1000/(AA1923*1000000))</f>
        <v>38.706482159948948</v>
      </c>
      <c r="AD1923" s="11">
        <f>IF(AB1923="","",MAX(Z1923,W1923)/AB1923)</f>
        <v>1570.3321671454864</v>
      </c>
      <c r="AE1923" s="8">
        <f ca="1">IF(N1923="","",IF(LOOKUP(YEAR(C1923),Teuerung!$A$4:$A$29,Teuerung!$D$4:$D$29)="",0,LOOKUP(YEAR(C1923),Teuerung!$A$4:$A$29,Teuerung!$D$4:$D$29)))</f>
        <v>0.29999999999999999</v>
      </c>
      <c r="AF1923" s="7">
        <f t="shared" ca="1" si="40"/>
        <v>6475.0139999999992</v>
      </c>
      <c r="AG1923" s="2" t="s">
        <v>73</v>
      </c>
      <c r="AH1923" s="1"/>
      <c r="AI1923" s="1"/>
    </row>
    <row r="1924">
      <c r="A1924" s="2"/>
      <c r="B1924" s="2"/>
      <c r="C1924" s="3">
        <v>42559</v>
      </c>
      <c r="D1924" s="1"/>
      <c r="E1924" s="4" t="s">
        <v>51</v>
      </c>
      <c r="G1924" s="4" t="s">
        <v>51</v>
      </c>
      <c r="J1924" s="5">
        <v>0.5</v>
      </c>
      <c r="M1924" s="6">
        <v>3.5</v>
      </c>
      <c r="N1924" s="7">
        <v>8000</v>
      </c>
      <c r="P1924" s="1">
        <v>4</v>
      </c>
      <c r="Q1924" s="2" t="s">
        <v>53</v>
      </c>
      <c r="R1924" s="4" t="s">
        <v>51</v>
      </c>
      <c r="T1924" s="7">
        <v>1345</v>
      </c>
      <c r="U1924" s="8">
        <v>0.33000000000000002</v>
      </c>
      <c r="V1924" s="6">
        <v>0</v>
      </c>
      <c r="W1924" s="7">
        <f>IF(R1924="","",(T1924*(1-U1924)*(1+AE1924))+V1924)</f>
        <v>1171.4949999999999</v>
      </c>
      <c r="Z1924" s="9" t="str">
        <f>IF(S1924="","",(X1924*(1-Y1924)*(1+AE1924)))</f>
        <v/>
      </c>
      <c r="AA1924" s="64">
        <f>IF(Eingabe!G1924="x",libCalc!A1924,IF(Eingabe!H1924="x",libCalc!B1924,IF(Eingabe!I1924="x",libCalc!C1924,"")))</f>
        <v>0.19634954084936207</v>
      </c>
      <c r="AB1924" s="5">
        <f>IF(AA1924="","",AA1924*M1924)</f>
        <v>0.68722339297276724</v>
      </c>
      <c r="AC1924" s="10">
        <f>IF(AA1924="","",N1924*1000/(AA1924*1000000))</f>
        <v>40.743665431525208</v>
      </c>
      <c r="AD1924" s="11">
        <f>IF(AB1924="","",MAX(Z1924,W1924)/AB1924)</f>
        <v>1704.6785833823078</v>
      </c>
      <c r="AE1924" s="8">
        <f ca="1">IF(N1924="","",IF(LOOKUP(YEAR(C1924),Teuerung!$A$4:$A$29,Teuerung!$D$4:$D$29)="",0,LOOKUP(YEAR(C1924),Teuerung!$A$4:$A$29,Teuerung!$D$4:$D$29)))</f>
        <v>0.29999999999999999</v>
      </c>
      <c r="AF1924" s="7">
        <f t="shared" ca="1" si="40"/>
        <v>4685.9799999999996</v>
      </c>
      <c r="AG1924" s="2" t="s">
        <v>73</v>
      </c>
      <c r="AH1924" s="1"/>
      <c r="AI1924" s="1"/>
    </row>
    <row r="1925">
      <c r="A1925" s="2"/>
      <c r="B1925" s="2"/>
      <c r="C1925" s="3">
        <v>42559</v>
      </c>
      <c r="D1925" s="1"/>
      <c r="E1925" s="4" t="s">
        <v>51</v>
      </c>
      <c r="G1925" s="4" t="s">
        <v>51</v>
      </c>
      <c r="J1925" s="5">
        <v>0.5</v>
      </c>
      <c r="M1925" s="6">
        <v>3.4300000000000002</v>
      </c>
      <c r="N1925" s="7">
        <v>5200</v>
      </c>
      <c r="P1925" s="1">
        <v>8</v>
      </c>
      <c r="Q1925" s="2" t="s">
        <v>53</v>
      </c>
      <c r="R1925" s="4" t="s">
        <v>51</v>
      </c>
      <c r="T1925" s="7">
        <v>912</v>
      </c>
      <c r="U1925" s="8">
        <v>0.33000000000000002</v>
      </c>
      <c r="V1925" s="6">
        <v>0</v>
      </c>
      <c r="W1925" s="7">
        <f>IF(R1925="","",(T1925*(1-U1925)*(1+AE1925))+V1925)</f>
        <v>794.35199999999998</v>
      </c>
      <c r="Z1925" s="9" t="str">
        <f>IF(S1925="","",(X1925*(1-Y1925)*(1+AE1925)))</f>
        <v/>
      </c>
      <c r="AA1925" s="64">
        <f>IF(Eingabe!G1925="x",libCalc!A1925,IF(Eingabe!H1925="x",libCalc!B1925,IF(Eingabe!I1925="x",libCalc!C1925,"")))</f>
        <v>0.19634954084936207</v>
      </c>
      <c r="AB1925" s="5">
        <f>IF(AA1925="","",AA1925*M1925)</f>
        <v>0.67347892511331198</v>
      </c>
      <c r="AC1925" s="10">
        <f>IF(AA1925="","",N1925*1000/(AA1925*1000000))</f>
        <v>26.483382530491387</v>
      </c>
      <c r="AD1925" s="11">
        <f>IF(AB1925="","",MAX(Z1925,W1925)/AB1925)</f>
        <v>1179.4756604541876</v>
      </c>
      <c r="AE1925" s="8">
        <f ca="1">IF(N1925="","",IF(LOOKUP(YEAR(C1925),Teuerung!$A$4:$A$29,Teuerung!$D$4:$D$29)="",0,LOOKUP(YEAR(C1925),Teuerung!$A$4:$A$29,Teuerung!$D$4:$D$29)))</f>
        <v>0.29999999999999999</v>
      </c>
      <c r="AF1925" s="7">
        <f t="shared" ca="1" si="40"/>
        <v>6354.8159999999998</v>
      </c>
      <c r="AG1925" s="2" t="s">
        <v>73</v>
      </c>
      <c r="AH1925" s="1"/>
      <c r="AI1925" s="1"/>
    </row>
    <row r="1926">
      <c r="A1926" s="2"/>
      <c r="B1926" s="2"/>
      <c r="C1926" s="3">
        <v>42559</v>
      </c>
      <c r="D1926" s="1"/>
      <c r="E1926" s="4" t="s">
        <v>51</v>
      </c>
      <c r="G1926" s="4" t="s">
        <v>51</v>
      </c>
      <c r="J1926" s="5">
        <v>0.5</v>
      </c>
      <c r="M1926" s="6">
        <v>3.4300000000000002</v>
      </c>
      <c r="N1926" s="7">
        <v>5900</v>
      </c>
      <c r="P1926" s="1">
        <v>4</v>
      </c>
      <c r="Q1926" s="2" t="s">
        <v>53</v>
      </c>
      <c r="R1926" s="4" t="s">
        <v>51</v>
      </c>
      <c r="T1926" s="7">
        <v>989</v>
      </c>
      <c r="U1926" s="8">
        <v>0.33000000000000002</v>
      </c>
      <c r="V1926" s="6">
        <v>0</v>
      </c>
      <c r="W1926" s="7">
        <f>IF(R1926="","",(T1926*(1-U1926)*(1+AE1926))+V1926)</f>
        <v>861.41899999999987</v>
      </c>
      <c r="Z1926" s="9" t="str">
        <f>IF(S1926="","",(X1926*(1-Y1926)*(1+AE1926)))</f>
        <v/>
      </c>
      <c r="AA1926" s="64">
        <f>IF(Eingabe!G1926="x",libCalc!A1926,IF(Eingabe!H1926="x",libCalc!B1926,IF(Eingabe!I1926="x",libCalc!C1926,"")))</f>
        <v>0.19634954084936207</v>
      </c>
      <c r="AB1926" s="5">
        <f>IF(AA1926="","",AA1926*M1926)</f>
        <v>0.67347892511331198</v>
      </c>
      <c r="AC1926" s="10">
        <f>IF(AA1926="","",N1926*1000/(AA1926*1000000))</f>
        <v>30.048453255749841</v>
      </c>
      <c r="AD1926" s="11">
        <f>IF(AB1926="","",MAX(Z1926,W1926)/AB1926)</f>
        <v>1279.0585835407801</v>
      </c>
      <c r="AE1926" s="8">
        <f ca="1">IF(N1926="","",IF(LOOKUP(YEAR(C1926),Teuerung!$A$4:$A$29,Teuerung!$D$4:$D$29)="",0,LOOKUP(YEAR(C1926),Teuerung!$A$4:$A$29,Teuerung!$D$4:$D$29)))</f>
        <v>0.29999999999999999</v>
      </c>
      <c r="AF1926" s="7">
        <f t="shared" ca="1" si="40"/>
        <v>3445.6759999999995</v>
      </c>
      <c r="AG1926" s="2" t="s">
        <v>73</v>
      </c>
      <c r="AH1926" s="1"/>
      <c r="AI1926" s="1"/>
    </row>
    <row r="1927">
      <c r="A1927" s="2"/>
      <c r="B1927" s="2"/>
      <c r="C1927" s="3">
        <v>42559</v>
      </c>
      <c r="D1927" s="1"/>
      <c r="E1927" s="4" t="s">
        <v>51</v>
      </c>
      <c r="G1927" s="4" t="s">
        <v>51</v>
      </c>
      <c r="J1927" s="5">
        <v>0.5</v>
      </c>
      <c r="M1927" s="6">
        <v>3.5</v>
      </c>
      <c r="N1927" s="7">
        <v>7100</v>
      </c>
      <c r="P1927" s="1">
        <v>6</v>
      </c>
      <c r="Q1927" s="2" t="s">
        <v>53</v>
      </c>
      <c r="R1927" s="4" t="s">
        <v>51</v>
      </c>
      <c r="T1927" s="7">
        <v>1156</v>
      </c>
      <c r="U1927" s="8">
        <v>0.33000000000000002</v>
      </c>
      <c r="V1927" s="6">
        <v>0</v>
      </c>
      <c r="W1927" s="7">
        <f>IF(R1927="","",(T1927*(1-U1927)*(1+AE1927))+V1927)</f>
        <v>1006.8759999999999</v>
      </c>
      <c r="Z1927" s="9" t="str">
        <f>IF(S1927="","",(X1927*(1-Y1927)*(1+AE1927)))</f>
        <v/>
      </c>
      <c r="AA1927" s="64">
        <f>IF(Eingabe!G1927="x",libCalc!A1927,IF(Eingabe!H1927="x",libCalc!B1927,IF(Eingabe!I1927="x",libCalc!C1927,"")))</f>
        <v>0.19634954084936207</v>
      </c>
      <c r="AB1927" s="5">
        <f>IF(AA1927="","",AA1927*M1927)</f>
        <v>0.68722339297276724</v>
      </c>
      <c r="AC1927" s="10">
        <f>IF(AA1927="","",N1927*1000/(AA1927*1000000))</f>
        <v>36.160003070478623</v>
      </c>
      <c r="AD1927" s="11">
        <f>IF(AB1927="","",MAX(Z1927,W1927)/AB1927)</f>
        <v>1465.1363883940132</v>
      </c>
      <c r="AE1927" s="8">
        <f ca="1">IF(N1927="","",IF(LOOKUP(YEAR(C1927),Teuerung!$A$4:$A$29,Teuerung!$D$4:$D$29)="",0,LOOKUP(YEAR(C1927),Teuerung!$A$4:$A$29,Teuerung!$D$4:$D$29)))</f>
        <v>0.29999999999999999</v>
      </c>
      <c r="AF1927" s="7">
        <f t="shared" ca="1" si="40"/>
        <v>6041.2559999999994</v>
      </c>
      <c r="AG1927" s="2" t="s">
        <v>73</v>
      </c>
      <c r="AH1927" s="1"/>
      <c r="AI1927" s="1"/>
    </row>
    <row r="1928">
      <c r="A1928" s="2"/>
      <c r="B1928" s="2"/>
      <c r="C1928" s="3">
        <v>42559</v>
      </c>
      <c r="D1928" s="1"/>
      <c r="E1928" s="4" t="s">
        <v>51</v>
      </c>
      <c r="G1928" s="4" t="s">
        <v>51</v>
      </c>
      <c r="J1928" s="5">
        <v>0.5</v>
      </c>
      <c r="M1928" s="6">
        <v>3.5</v>
      </c>
      <c r="N1928" s="7">
        <v>6500</v>
      </c>
      <c r="P1928" s="1">
        <v>5</v>
      </c>
      <c r="Q1928" s="2" t="s">
        <v>53</v>
      </c>
      <c r="R1928" s="4" t="s">
        <v>51</v>
      </c>
      <c r="T1928" s="7">
        <v>1056</v>
      </c>
      <c r="U1928" s="8">
        <v>0.33000000000000002</v>
      </c>
      <c r="V1928" s="6">
        <v>0</v>
      </c>
      <c r="W1928" s="7">
        <f>IF(R1928="","",(T1928*(1-U1928)*(1+AE1928))+V1928)</f>
        <v>919.77599999999995</v>
      </c>
      <c r="Z1928" s="9" t="str">
        <f>IF(S1928="","",(X1928*(1-Y1928)*(1+AE1928)))</f>
        <v/>
      </c>
      <c r="AA1928" s="64">
        <f>IF(Eingabe!G1928="x",libCalc!A1928,IF(Eingabe!H1928="x",libCalc!B1928,IF(Eingabe!I1928="x",libCalc!C1928,"")))</f>
        <v>0.19634954084936207</v>
      </c>
      <c r="AB1928" s="5">
        <f>IF(AA1928="","",AA1928*M1928)</f>
        <v>0.68722339297276724</v>
      </c>
      <c r="AC1928" s="10">
        <f>IF(AA1928="","",N1928*1000/(AA1928*1000000))</f>
        <v>33.104228163114229</v>
      </c>
      <c r="AD1928" s="11">
        <f>IF(AB1928="","",MAX(Z1928,W1928)/AB1928)</f>
        <v>1338.3944862838046</v>
      </c>
      <c r="AE1928" s="8">
        <f ca="1">IF(N1928="","",IF(LOOKUP(YEAR(C1928),Teuerung!$A$4:$A$29,Teuerung!$D$4:$D$29)="",0,LOOKUP(YEAR(C1928),Teuerung!$A$4:$A$29,Teuerung!$D$4:$D$29)))</f>
        <v>0.29999999999999999</v>
      </c>
      <c r="AF1928" s="7">
        <f t="shared" ca="1" si="40"/>
        <v>4598.8800000000001</v>
      </c>
      <c r="AG1928" s="2" t="s">
        <v>73</v>
      </c>
      <c r="AH1928" s="1"/>
      <c r="AI1928" s="1"/>
    </row>
    <row r="1929">
      <c r="A1929" s="2"/>
      <c r="B1929" s="2"/>
      <c r="C1929" s="3">
        <v>42559</v>
      </c>
      <c r="D1929" s="1"/>
      <c r="E1929" s="4" t="s">
        <v>51</v>
      </c>
      <c r="G1929" s="4" t="s">
        <v>51</v>
      </c>
      <c r="J1929" s="5">
        <v>0.5</v>
      </c>
      <c r="M1929" s="6">
        <v>3.5</v>
      </c>
      <c r="N1929" s="7">
        <v>8500</v>
      </c>
      <c r="P1929" s="1">
        <v>2</v>
      </c>
      <c r="Q1929" s="2" t="s">
        <v>53</v>
      </c>
      <c r="R1929" s="4" t="s">
        <v>51</v>
      </c>
      <c r="T1929" s="7">
        <v>1458</v>
      </c>
      <c r="U1929" s="8">
        <v>0.33000000000000002</v>
      </c>
      <c r="V1929" s="6">
        <v>0</v>
      </c>
      <c r="W1929" s="7">
        <f>IF(R1929="","",(T1929*(1-U1929)*(1+AE1929))+V1929)</f>
        <v>1269.9179999999999</v>
      </c>
      <c r="Z1929" s="9" t="str">
        <f>IF(S1929="","",(X1929*(1-Y1929)*(1+AE1929)))</f>
        <v/>
      </c>
      <c r="AA1929" s="64">
        <f>IF(Eingabe!G1929="x",libCalc!A1929,IF(Eingabe!H1929="x",libCalc!B1929,IF(Eingabe!I1929="x",libCalc!C1929,"")))</f>
        <v>0.19634954084936207</v>
      </c>
      <c r="AB1929" s="5">
        <f>IF(AA1929="","",AA1929*M1929)</f>
        <v>0.68722339297276724</v>
      </c>
      <c r="AC1929" s="10">
        <f>IF(AA1929="","",N1929*1000/(AA1929*1000000))</f>
        <v>43.290144520995533</v>
      </c>
      <c r="AD1929" s="11">
        <f>IF(AB1929="","",MAX(Z1929,W1929)/AB1929)</f>
        <v>1847.8969327668437</v>
      </c>
      <c r="AE1929" s="8">
        <f ca="1">IF(N1929="","",IF(LOOKUP(YEAR(C1929),Teuerung!$A$4:$A$29,Teuerung!$D$4:$D$29)="",0,LOOKUP(YEAR(C1929),Teuerung!$A$4:$A$29,Teuerung!$D$4:$D$29)))</f>
        <v>0.29999999999999999</v>
      </c>
      <c r="AF1929" s="7">
        <f t="shared" ca="1" si="40"/>
        <v>2539.8359999999998</v>
      </c>
      <c r="AG1929" s="2" t="s">
        <v>73</v>
      </c>
      <c r="AH1929" s="1"/>
      <c r="AI1929" s="1"/>
    </row>
    <row r="1930">
      <c r="A1930" s="2"/>
      <c r="B1930" s="2"/>
      <c r="C1930" s="3">
        <v>42559</v>
      </c>
      <c r="D1930" s="1"/>
      <c r="E1930" s="4" t="s">
        <v>51</v>
      </c>
      <c r="G1930" s="4" t="s">
        <v>51</v>
      </c>
      <c r="J1930" s="5">
        <v>0.5</v>
      </c>
      <c r="M1930" s="6">
        <v>3.5</v>
      </c>
      <c r="N1930" s="7">
        <v>10600</v>
      </c>
      <c r="P1930" s="1">
        <v>1</v>
      </c>
      <c r="Q1930" s="2" t="s">
        <v>53</v>
      </c>
      <c r="R1930" s="4" t="s">
        <v>51</v>
      </c>
      <c r="T1930" s="7">
        <v>1850</v>
      </c>
      <c r="U1930" s="8">
        <v>0.33000000000000002</v>
      </c>
      <c r="V1930" s="6">
        <v>0</v>
      </c>
      <c r="W1930" s="7">
        <f>IF(R1930="","",(T1930*(1-U1930)*(1+AE1930))+V1930)</f>
        <v>1611.3499999999997</v>
      </c>
      <c r="Z1930" s="9" t="str">
        <f>IF(S1930="","",(X1930*(1-Y1930)*(1+AE1930)))</f>
        <v/>
      </c>
      <c r="AA1930" s="64">
        <f>IF(Eingabe!G1930="x",libCalc!A1930,IF(Eingabe!H1930="x",libCalc!B1930,IF(Eingabe!I1930="x",libCalc!C1930,"")))</f>
        <v>0.19634954084936207</v>
      </c>
      <c r="AB1930" s="5">
        <f>IF(AA1930="","",AA1930*M1930)</f>
        <v>0.68722339297276724</v>
      </c>
      <c r="AC1930" s="10">
        <f>IF(AA1930="","",N1930*1000/(AA1930*1000000))</f>
        <v>53.9853566967709</v>
      </c>
      <c r="AD1930" s="11">
        <f>IF(AB1930="","",MAX(Z1930,W1930)/AB1930)</f>
        <v>2344.7251890388616</v>
      </c>
      <c r="AE1930" s="8">
        <f ca="1">IF(N1930="","",IF(LOOKUP(YEAR(C1930),Teuerung!$A$4:$A$29,Teuerung!$D$4:$D$29)="",0,LOOKUP(YEAR(C1930),Teuerung!$A$4:$A$29,Teuerung!$D$4:$D$29)))</f>
        <v>0.29999999999999999</v>
      </c>
      <c r="AF1930" s="7">
        <f t="shared" ca="1" si="40"/>
        <v>1611.3499999999997</v>
      </c>
      <c r="AG1930" s="2" t="s">
        <v>73</v>
      </c>
      <c r="AH1930" s="1"/>
      <c r="AI1930" s="1"/>
    </row>
    <row r="1931">
      <c r="A1931" s="2"/>
      <c r="B1931" s="2"/>
      <c r="C1931" s="3">
        <v>42559</v>
      </c>
      <c r="D1931" s="1"/>
      <c r="E1931" s="4" t="s">
        <v>51</v>
      </c>
      <c r="G1931" s="4" t="s">
        <v>51</v>
      </c>
      <c r="J1931" s="5">
        <v>0.5</v>
      </c>
      <c r="M1931" s="6">
        <v>3.3500000000000001</v>
      </c>
      <c r="N1931" s="7">
        <v>1600</v>
      </c>
      <c r="P1931" s="1">
        <v>4</v>
      </c>
      <c r="Q1931" s="2" t="s">
        <v>53</v>
      </c>
      <c r="R1931" s="4" t="s">
        <v>51</v>
      </c>
      <c r="T1931" s="7">
        <v>897</v>
      </c>
      <c r="U1931" s="8">
        <v>0.33000000000000002</v>
      </c>
      <c r="V1931" s="6">
        <v>0</v>
      </c>
      <c r="W1931" s="7">
        <f>IF(R1931="","",(T1931*(1-U1931)*(1+AE1931))+V1931)</f>
        <v>781.28699999999992</v>
      </c>
      <c r="Z1931" s="9" t="str">
        <f>IF(S1931="","",(X1931*(1-Y1931)*(1+AE1931)))</f>
        <v/>
      </c>
      <c r="AA1931" s="64">
        <f>IF(Eingabe!G1931="x",libCalc!A1931,IF(Eingabe!H1931="x",libCalc!B1931,IF(Eingabe!I1931="x",libCalc!C1931,"")))</f>
        <v>0.19634954084936207</v>
      </c>
      <c r="AB1931" s="5">
        <f>IF(AA1931="","",AA1931*M1931)</f>
        <v>0.65777096184536299</v>
      </c>
      <c r="AC1931" s="10">
        <f>IF(AA1931="","",N1931*1000/(AA1931*1000000))</f>
        <v>8.1487330863050413</v>
      </c>
      <c r="AD1931" s="11">
        <f>IF(AB1931="","",MAX(Z1931,W1931)/AB1931)</f>
        <v>1187.7797064925385</v>
      </c>
      <c r="AE1931" s="8">
        <f ca="1">IF(N1931="","",IF(LOOKUP(YEAR(C1931),Teuerung!$A$4:$A$29,Teuerung!$D$4:$D$29)="",0,LOOKUP(YEAR(C1931),Teuerung!$A$4:$A$29,Teuerung!$D$4:$D$29)))</f>
        <v>0.29999999999999999</v>
      </c>
      <c r="AF1931" s="7">
        <f t="shared" ca="1" si="40"/>
        <v>3125.1479999999997</v>
      </c>
      <c r="AG1931" s="2" t="s">
        <v>73</v>
      </c>
      <c r="AH1931" s="1"/>
      <c r="AI1931" s="1"/>
    </row>
    <row r="1932">
      <c r="A1932" s="2"/>
      <c r="B1932" s="2"/>
      <c r="C1932" s="3">
        <v>42559</v>
      </c>
      <c r="D1932" s="1"/>
      <c r="E1932" s="4" t="s">
        <v>51</v>
      </c>
      <c r="H1932" s="4" t="s">
        <v>51</v>
      </c>
      <c r="K1932" s="6">
        <v>0.29999999999999999</v>
      </c>
      <c r="L1932" s="6">
        <v>0.29999999999999999</v>
      </c>
      <c r="M1932" s="6">
        <v>3.5</v>
      </c>
      <c r="N1932" s="7">
        <v>3000</v>
      </c>
      <c r="P1932" s="1">
        <v>1</v>
      </c>
      <c r="Q1932" s="2" t="s">
        <v>53</v>
      </c>
      <c r="R1932" s="4" t="s">
        <v>51</v>
      </c>
      <c r="T1932" s="7">
        <v>659</v>
      </c>
      <c r="U1932" s="8">
        <v>0.33000000000000002</v>
      </c>
      <c r="V1932" s="6">
        <v>0</v>
      </c>
      <c r="W1932" s="7">
        <f>IF(R1932="","",(T1932*(1-U1932)*(1+AE1932))+V1932)</f>
        <v>573.98900000000003</v>
      </c>
      <c r="Z1932" s="9" t="str">
        <f>IF(S1932="","",(X1932*(1-Y1932)*(1+AE1932)))</f>
        <v/>
      </c>
      <c r="AA1932" s="64">
        <f>IF(Eingabe!G1932="x",libCalc!A1932,IF(Eingabe!H1932="x",libCalc!B1932,IF(Eingabe!I1932="x",libCalc!C1932,"")))</f>
        <v>0.089999999999999997</v>
      </c>
      <c r="AB1932" s="5">
        <f>IF(AA1932="","",AA1932*M1932)</f>
        <v>0.315</v>
      </c>
      <c r="AC1932" s="10">
        <f>IF(AA1932="","",N1932*1000/(AA1932*1000000))</f>
        <v>33.333333333333336</v>
      </c>
      <c r="AD1932" s="11">
        <f>IF(AB1932="","",MAX(Z1932,W1932)/AB1932)</f>
        <v>1822.1873015873016</v>
      </c>
      <c r="AE1932" s="8">
        <f ca="1">IF(N1932="","",IF(LOOKUP(YEAR(C1932),Teuerung!$A$4:$A$29,Teuerung!$D$4:$D$29)="",0,LOOKUP(YEAR(C1932),Teuerung!$A$4:$A$29,Teuerung!$D$4:$D$29)))</f>
        <v>0.29999999999999999</v>
      </c>
      <c r="AF1932" s="7">
        <f t="shared" ca="1" si="40"/>
        <v>573.98900000000003</v>
      </c>
      <c r="AG1932" s="2" t="s">
        <v>73</v>
      </c>
      <c r="AH1932" s="1"/>
      <c r="AI1932" s="1"/>
    </row>
    <row r="1933">
      <c r="A1933" s="2"/>
      <c r="B1933" s="2"/>
      <c r="C1933" s="3">
        <v>42559</v>
      </c>
      <c r="D1933" s="1"/>
      <c r="E1933" s="4" t="s">
        <v>51</v>
      </c>
      <c r="G1933" s="4" t="s">
        <v>51</v>
      </c>
      <c r="J1933" s="5">
        <v>0.5</v>
      </c>
      <c r="M1933" s="6">
        <v>3.2999999999999998</v>
      </c>
      <c r="N1933" s="7">
        <v>5300</v>
      </c>
      <c r="P1933" s="1">
        <v>42</v>
      </c>
      <c r="Q1933" s="2" t="s">
        <v>53</v>
      </c>
      <c r="R1933" s="4" t="s">
        <v>51</v>
      </c>
      <c r="T1933" s="7">
        <v>888</v>
      </c>
      <c r="U1933" s="8">
        <v>0.33000000000000002</v>
      </c>
      <c r="V1933" s="6">
        <v>0</v>
      </c>
      <c r="W1933" s="7">
        <f>IF(R1933="","",(T1933*(1-U1933)*(1+AE1933))+V1933)</f>
        <v>773.44799999999998</v>
      </c>
      <c r="Z1933" s="9" t="str">
        <f>IF(S1933="","",(X1933*(1-Y1933)*(1+AE1933)))</f>
        <v/>
      </c>
      <c r="AA1933" s="64">
        <f>IF(Eingabe!G1933="x",libCalc!A1933,IF(Eingabe!H1933="x",libCalc!B1933,IF(Eingabe!I1933="x",libCalc!C1933,"")))</f>
        <v>0.19634954084936207</v>
      </c>
      <c r="AB1933" s="5">
        <f>IF(AA1933="","",AA1933*M1933)</f>
        <v>0.64795348480289483</v>
      </c>
      <c r="AC1933" s="10">
        <f>IF(AA1933="","",N1933*1000/(AA1933*1000000))</f>
        <v>26.99267834838545</v>
      </c>
      <c r="AD1933" s="11">
        <f>IF(AB1933="","",MAX(Z1933,W1933)/AB1933)</f>
        <v>1193.678278056148</v>
      </c>
      <c r="AE1933" s="8">
        <f ca="1">IF(N1933="","",IF(LOOKUP(YEAR(C1933),Teuerung!$A$4:$A$29,Teuerung!$D$4:$D$29)="",0,LOOKUP(YEAR(C1933),Teuerung!$A$4:$A$29,Teuerung!$D$4:$D$29)))</f>
        <v>0.29999999999999999</v>
      </c>
      <c r="AF1933" s="7">
        <f t="shared" ca="1" si="40"/>
        <v>32484.815999999999</v>
      </c>
      <c r="AG1933" s="2" t="s">
        <v>73</v>
      </c>
      <c r="AH1933" s="1"/>
      <c r="AI1933" s="1"/>
    </row>
    <row r="1934">
      <c r="A1934" s="2"/>
      <c r="B1934" s="2"/>
      <c r="C1934" s="3">
        <v>42559</v>
      </c>
      <c r="D1934" s="1"/>
      <c r="E1934" s="4" t="s">
        <v>51</v>
      </c>
      <c r="G1934" s="4" t="s">
        <v>51</v>
      </c>
      <c r="J1934" s="5">
        <v>0.5</v>
      </c>
      <c r="M1934" s="6">
        <v>3.2999999999999998</v>
      </c>
      <c r="N1934" s="7">
        <v>6000</v>
      </c>
      <c r="P1934" s="1">
        <v>11</v>
      </c>
      <c r="Q1934" s="2" t="s">
        <v>53</v>
      </c>
      <c r="R1934" s="4" t="s">
        <v>51</v>
      </c>
      <c r="T1934" s="7">
        <v>966</v>
      </c>
      <c r="U1934" s="8">
        <v>0.33000000000000002</v>
      </c>
      <c r="V1934" s="6">
        <v>0</v>
      </c>
      <c r="W1934" s="7">
        <f>IF(R1934="","",(T1934*(1-U1934)*(1+AE1934))+V1934)</f>
        <v>841.38599999999997</v>
      </c>
      <c r="Z1934" s="9" t="str">
        <f>IF(S1934="","",(X1934*(1-Y1934)*(1+AE1934)))</f>
        <v/>
      </c>
      <c r="AA1934" s="64">
        <f>IF(Eingabe!G1934="x",libCalc!A1934,IF(Eingabe!H1934="x",libCalc!B1934,IF(Eingabe!I1934="x",libCalc!C1934,"")))</f>
        <v>0.19634954084936207</v>
      </c>
      <c r="AB1934" s="5">
        <f>IF(AA1934="","",AA1934*M1934)</f>
        <v>0.64795348480289483</v>
      </c>
      <c r="AC1934" s="10">
        <f>IF(AA1934="","",N1934*1000/(AA1934*1000000))</f>
        <v>30.557749073643908</v>
      </c>
      <c r="AD1934" s="11">
        <f>IF(AB1934="","",MAX(Z1934,W1934)/AB1934)</f>
        <v>1298.5283970745934</v>
      </c>
      <c r="AE1934" s="8">
        <f ca="1">IF(N1934="","",IF(LOOKUP(YEAR(C1934),Teuerung!$A$4:$A$29,Teuerung!$D$4:$D$29)="",0,LOOKUP(YEAR(C1934),Teuerung!$A$4:$A$29,Teuerung!$D$4:$D$29)))</f>
        <v>0.29999999999999999</v>
      </c>
      <c r="AF1934" s="7">
        <f t="shared" ca="1" si="40"/>
        <v>9255.2459999999992</v>
      </c>
      <c r="AG1934" s="2" t="s">
        <v>73</v>
      </c>
      <c r="AH1934" s="1"/>
      <c r="AI1934" s="1"/>
    </row>
    <row r="1935">
      <c r="A1935" s="2"/>
      <c r="B1935" s="2"/>
      <c r="C1935" s="3">
        <v>42559</v>
      </c>
      <c r="D1935" s="1"/>
      <c r="E1935" s="4" t="s">
        <v>51</v>
      </c>
      <c r="G1935" s="4" t="s">
        <v>51</v>
      </c>
      <c r="J1935" s="5">
        <v>0.5</v>
      </c>
      <c r="M1935" s="6">
        <v>3.2999999999999998</v>
      </c>
      <c r="N1935" s="7">
        <v>7000</v>
      </c>
      <c r="P1935" s="1">
        <v>7</v>
      </c>
      <c r="Q1935" s="2" t="s">
        <v>53</v>
      </c>
      <c r="R1935" s="4" t="s">
        <v>51</v>
      </c>
      <c r="T1935" s="7">
        <v>1114</v>
      </c>
      <c r="U1935" s="8">
        <v>0.33000000000000002</v>
      </c>
      <c r="V1935" s="6">
        <v>0</v>
      </c>
      <c r="W1935" s="7">
        <f>IF(R1935="","",(T1935*(1-U1935)*(1+AE1935))+V1935)</f>
        <v>970.29399999999987</v>
      </c>
      <c r="Z1935" s="9" t="str">
        <f>IF(S1935="","",(X1935*(1-Y1935)*(1+AE1935)))</f>
        <v/>
      </c>
      <c r="AA1935" s="64">
        <f>IF(Eingabe!G1935="x",libCalc!A1935,IF(Eingabe!H1935="x",libCalc!B1935,IF(Eingabe!I1935="x",libCalc!C1935,"")))</f>
        <v>0.19634954084936207</v>
      </c>
      <c r="AB1935" s="5">
        <f>IF(AA1935="","",AA1935*M1935)</f>
        <v>0.64795348480289483</v>
      </c>
      <c r="AC1935" s="10">
        <f>IF(AA1935="","",N1935*1000/(AA1935*1000000))</f>
        <v>35.65070725258456</v>
      </c>
      <c r="AD1935" s="11">
        <f>IF(AB1935="","",MAX(Z1935,W1935)/AB1935)</f>
        <v>1497.474776750618</v>
      </c>
      <c r="AE1935" s="8">
        <f ca="1">IF(N1935="","",IF(LOOKUP(YEAR(C1935),Teuerung!$A$4:$A$29,Teuerung!$D$4:$D$29)="",0,LOOKUP(YEAR(C1935),Teuerung!$A$4:$A$29,Teuerung!$D$4:$D$29)))</f>
        <v>0.29999999999999999</v>
      </c>
      <c r="AF1935" s="7">
        <f t="shared" ca="1" si="40"/>
        <v>6792.0579999999991</v>
      </c>
      <c r="AG1935" s="2" t="s">
        <v>73</v>
      </c>
      <c r="AH1935" s="1"/>
      <c r="AI1935" s="1"/>
    </row>
    <row r="1936">
      <c r="A1936" s="2"/>
      <c r="B1936" s="2"/>
      <c r="C1936" s="3">
        <v>42559</v>
      </c>
      <c r="D1936" s="1"/>
      <c r="E1936" s="4" t="s">
        <v>51</v>
      </c>
      <c r="G1936" s="4" t="s">
        <v>51</v>
      </c>
      <c r="J1936" s="5">
        <v>0.5</v>
      </c>
      <c r="M1936" s="6">
        <v>3.2999999999999998</v>
      </c>
      <c r="N1936" s="7">
        <v>8000</v>
      </c>
      <c r="P1936" s="1">
        <v>1</v>
      </c>
      <c r="Q1936" s="2" t="s">
        <v>53</v>
      </c>
      <c r="R1936" s="4" t="s">
        <v>51</v>
      </c>
      <c r="T1936" s="7">
        <v>1295</v>
      </c>
      <c r="U1936" s="8">
        <v>0.33000000000000002</v>
      </c>
      <c r="V1936" s="6">
        <v>0</v>
      </c>
      <c r="W1936" s="7">
        <f>IF(R1936="","",(T1936*(1-U1936)*(1+AE1936))+V1936)</f>
        <v>1127.9449999999999</v>
      </c>
      <c r="Z1936" s="9" t="str">
        <f>IF(S1936="","",(X1936*(1-Y1936)*(1+AE1936)))</f>
        <v/>
      </c>
      <c r="AA1936" s="64">
        <f>IF(Eingabe!G1936="x",libCalc!A1936,IF(Eingabe!H1936="x",libCalc!B1936,IF(Eingabe!I1936="x",libCalc!C1936,"")))</f>
        <v>0.19634954084936207</v>
      </c>
      <c r="AB1936" s="5">
        <f>IF(AA1936="","",AA1936*M1936)</f>
        <v>0.64795348480289483</v>
      </c>
      <c r="AC1936" s="10">
        <f>IF(AA1936="","",N1936*1000/(AA1936*1000000))</f>
        <v>40.743665431525208</v>
      </c>
      <c r="AD1936" s="11">
        <f>IF(AB1936="","",MAX(Z1936,W1936)/AB1936)</f>
        <v>1740.7808221652158</v>
      </c>
      <c r="AE1936" s="8">
        <f ca="1">IF(N1936="","",IF(LOOKUP(YEAR(C1936),Teuerung!$A$4:$A$29,Teuerung!$D$4:$D$29)="",0,LOOKUP(YEAR(C1936),Teuerung!$A$4:$A$29,Teuerung!$D$4:$D$29)))</f>
        <v>0.29999999999999999</v>
      </c>
      <c r="AF1936" s="7">
        <f t="shared" ca="1" si="40"/>
        <v>1127.9449999999999</v>
      </c>
      <c r="AG1936" s="2" t="s">
        <v>73</v>
      </c>
      <c r="AH1936" s="1"/>
      <c r="AI1936" s="1"/>
    </row>
    <row r="1937">
      <c r="A1937" s="2"/>
      <c r="B1937" s="2"/>
      <c r="C1937" s="3">
        <v>42559</v>
      </c>
      <c r="D1937" s="1"/>
      <c r="E1937" s="4" t="s">
        <v>51</v>
      </c>
      <c r="G1937" s="4" t="s">
        <v>51</v>
      </c>
      <c r="J1937" s="5">
        <v>0.5</v>
      </c>
      <c r="M1937" s="6">
        <v>3.2999999999999998</v>
      </c>
      <c r="N1937" s="7">
        <v>6300</v>
      </c>
      <c r="P1937" s="1">
        <v>7</v>
      </c>
      <c r="Q1937" s="2" t="s">
        <v>53</v>
      </c>
      <c r="R1937" s="4" t="s">
        <v>51</v>
      </c>
      <c r="T1937" s="7">
        <v>998</v>
      </c>
      <c r="U1937" s="8">
        <v>0.33000000000000002</v>
      </c>
      <c r="V1937" s="6">
        <v>0</v>
      </c>
      <c r="W1937" s="7">
        <f>IF(R1937="","",(T1937*(1-U1937)*(1+AE1937))+V1937)</f>
        <v>869.25800000000004</v>
      </c>
      <c r="Z1937" s="9" t="str">
        <f>IF(S1937="","",(X1937*(1-Y1937)*(1+AE1937)))</f>
        <v/>
      </c>
      <c r="AA1937" s="64">
        <f>IF(Eingabe!G1937="x",libCalc!A1937,IF(Eingabe!H1937="x",libCalc!B1937,IF(Eingabe!I1937="x",libCalc!C1937,"")))</f>
        <v>0.19634954084936207</v>
      </c>
      <c r="AB1937" s="5">
        <f>IF(AA1937="","",AA1937*M1937)</f>
        <v>0.64795348480289483</v>
      </c>
      <c r="AC1937" s="10">
        <f>IF(AA1937="","",N1937*1000/(AA1937*1000000))</f>
        <v>32.085636527326102</v>
      </c>
      <c r="AD1937" s="11">
        <f>IF(AB1937="","",MAX(Z1937,W1937)/AB1937)</f>
        <v>1341.5438305180583</v>
      </c>
      <c r="AE1937" s="8">
        <f ca="1">IF(N1937="","",IF(LOOKUP(YEAR(C1937),Teuerung!$A$4:$A$29,Teuerung!$D$4:$D$29)="",0,LOOKUP(YEAR(C1937),Teuerung!$A$4:$A$29,Teuerung!$D$4:$D$29)))</f>
        <v>0.29999999999999999</v>
      </c>
      <c r="AF1937" s="7">
        <f t="shared" ca="1" si="40"/>
        <v>6084.8060000000005</v>
      </c>
      <c r="AG1937" s="2" t="s">
        <v>73</v>
      </c>
      <c r="AH1937" s="1"/>
      <c r="AI1937" s="1"/>
    </row>
    <row r="1938">
      <c r="A1938" s="2"/>
      <c r="B1938" s="2"/>
      <c r="C1938" s="3">
        <v>42559</v>
      </c>
      <c r="D1938" s="1"/>
      <c r="E1938" s="4" t="s">
        <v>51</v>
      </c>
      <c r="G1938" s="4" t="s">
        <v>51</v>
      </c>
      <c r="J1938" s="5">
        <v>0.5</v>
      </c>
      <c r="M1938" s="6">
        <v>3.2999999999999998</v>
      </c>
      <c r="N1938" s="7">
        <v>7300</v>
      </c>
      <c r="P1938" s="1">
        <v>1</v>
      </c>
      <c r="Q1938" s="2" t="s">
        <v>53</v>
      </c>
      <c r="R1938" s="4" t="s">
        <v>51</v>
      </c>
      <c r="T1938" s="7">
        <v>1175</v>
      </c>
      <c r="U1938" s="8">
        <v>0.33000000000000002</v>
      </c>
      <c r="V1938" s="6">
        <v>0</v>
      </c>
      <c r="W1938" s="7">
        <f>IF(R1938="","",(T1938*(1-U1938)*(1+AE1938))+V1938)</f>
        <v>1023.4249999999998</v>
      </c>
      <c r="Z1938" s="9" t="str">
        <f>IF(S1938="","",(X1938*(1-Y1938)*(1+AE1938)))</f>
        <v/>
      </c>
      <c r="AA1938" s="64">
        <f>IF(Eingabe!G1938="x",libCalc!A1938,IF(Eingabe!H1938="x",libCalc!B1938,IF(Eingabe!I1938="x",libCalc!C1938,"")))</f>
        <v>0.19634954084936207</v>
      </c>
      <c r="AB1938" s="5">
        <f>IF(AA1938="","",AA1938*M1938)</f>
        <v>0.64795348480289483</v>
      </c>
      <c r="AC1938" s="10">
        <f>IF(AA1938="","",N1938*1000/(AA1938*1000000))</f>
        <v>37.17859470626675</v>
      </c>
      <c r="AD1938" s="11">
        <f>IF(AB1938="","",MAX(Z1938,W1938)/AB1938)</f>
        <v>1579.4729467522227</v>
      </c>
      <c r="AE1938" s="8">
        <f ca="1">IF(N1938="","",IF(LOOKUP(YEAR(C1938),Teuerung!$A$4:$A$29,Teuerung!$D$4:$D$29)="",0,LOOKUP(YEAR(C1938),Teuerung!$A$4:$A$29,Teuerung!$D$4:$D$29)))</f>
        <v>0.29999999999999999</v>
      </c>
      <c r="AF1938" s="7">
        <f t="shared" ca="1" si="40"/>
        <v>1023.4249999999998</v>
      </c>
      <c r="AG1938" s="2" t="s">
        <v>73</v>
      </c>
      <c r="AH1938" s="1"/>
      <c r="AI1938" s="1"/>
    </row>
    <row r="1939">
      <c r="A1939" s="2"/>
      <c r="B1939" s="2"/>
      <c r="C1939" s="3">
        <v>42559</v>
      </c>
      <c r="D1939" s="1"/>
      <c r="E1939" s="4" t="s">
        <v>51</v>
      </c>
      <c r="G1939" s="4" t="s">
        <v>51</v>
      </c>
      <c r="J1939" s="5">
        <v>0.5</v>
      </c>
      <c r="M1939" s="6">
        <v>3.2999999999999998</v>
      </c>
      <c r="N1939" s="7">
        <v>8600</v>
      </c>
      <c r="P1939" s="1">
        <v>1</v>
      </c>
      <c r="Q1939" s="2" t="s">
        <v>53</v>
      </c>
      <c r="R1939" s="4" t="s">
        <v>51</v>
      </c>
      <c r="T1939" s="7">
        <v>1417</v>
      </c>
      <c r="U1939" s="8">
        <v>0.33000000000000002</v>
      </c>
      <c r="V1939" s="6">
        <v>0</v>
      </c>
      <c r="W1939" s="7">
        <f>IF(R1939="","",(T1939*(1-U1939)*(1+AE1939))+V1939)</f>
        <v>1234.2069999999999</v>
      </c>
      <c r="Z1939" s="9" t="str">
        <f>IF(S1939="","",(X1939*(1-Y1939)*(1+AE1939)))</f>
        <v/>
      </c>
      <c r="AA1939" s="64">
        <f>IF(Eingabe!G1939="x",libCalc!A1939,IF(Eingabe!H1939="x",libCalc!B1939,IF(Eingabe!I1939="x",libCalc!C1939,"")))</f>
        <v>0.19634954084936207</v>
      </c>
      <c r="AB1939" s="5">
        <f>IF(AA1939="","",AA1939*M1939)</f>
        <v>0.64795348480289483</v>
      </c>
      <c r="AC1939" s="10">
        <f>IF(AA1939="","",N1939*1000/(AA1939*1000000))</f>
        <v>43.799440338889596</v>
      </c>
      <c r="AD1939" s="11">
        <f>IF(AB1939="","",MAX(Z1939,W1939)/AB1939)</f>
        <v>1904.7771621684253</v>
      </c>
      <c r="AE1939" s="8">
        <f ca="1">IF(N1939="","",IF(LOOKUP(YEAR(C1939),Teuerung!$A$4:$A$29,Teuerung!$D$4:$D$29)="",0,LOOKUP(YEAR(C1939),Teuerung!$A$4:$A$29,Teuerung!$D$4:$D$29)))</f>
        <v>0.29999999999999999</v>
      </c>
      <c r="AF1939" s="7">
        <f t="shared" ref="AF1939:AF2002" ca="1" si="41">IF(P1939="","",P1939*MAX(W1939,Z1939))</f>
        <v>1234.2069999999999</v>
      </c>
      <c r="AG1939" s="2" t="s">
        <v>73</v>
      </c>
      <c r="AH1939" s="1"/>
      <c r="AI1939" s="1"/>
    </row>
    <row r="1940">
      <c r="A1940" s="2"/>
      <c r="B1940" s="2"/>
      <c r="C1940" s="3">
        <v>42559</v>
      </c>
      <c r="D1940" s="1"/>
      <c r="E1940" s="4" t="s">
        <v>51</v>
      </c>
      <c r="H1940" s="4" t="s">
        <v>51</v>
      </c>
      <c r="K1940" s="6">
        <v>0.29999999999999999</v>
      </c>
      <c r="L1940" s="6">
        <v>0.29999999999999999</v>
      </c>
      <c r="M1940" s="6">
        <v>3.2999999999999998</v>
      </c>
      <c r="N1940" s="7">
        <v>2600</v>
      </c>
      <c r="P1940" s="1">
        <v>24</v>
      </c>
      <c r="Q1940" s="2" t="s">
        <v>53</v>
      </c>
      <c r="R1940" s="4" t="s">
        <v>51</v>
      </c>
      <c r="T1940" s="7">
        <v>614</v>
      </c>
      <c r="U1940" s="8">
        <v>0.33000000000000002</v>
      </c>
      <c r="V1940" s="6">
        <v>0</v>
      </c>
      <c r="W1940" s="7">
        <f>IF(R1940="","",(T1940*(1-U1940)*(1+AE1940))+V1940)</f>
        <v>534.79399999999998</v>
      </c>
      <c r="Z1940" s="9" t="str">
        <f>IF(S1940="","",(X1940*(1-Y1940)*(1+AE1940)))</f>
        <v/>
      </c>
      <c r="AA1940" s="64">
        <f>IF(Eingabe!G1940="x",libCalc!A1940,IF(Eingabe!H1940="x",libCalc!B1940,IF(Eingabe!I1940="x",libCalc!C1940,"")))</f>
        <v>0.089999999999999997</v>
      </c>
      <c r="AB1940" s="5">
        <f>IF(AA1940="","",AA1940*M1940)</f>
        <v>0.29699999999999999</v>
      </c>
      <c r="AC1940" s="10">
        <f>IF(AA1940="","",N1940*1000/(AA1940*1000000))</f>
        <v>28.888888888888889</v>
      </c>
      <c r="AD1940" s="11">
        <f>IF(AB1940="","",MAX(Z1940,W1940)/AB1940)</f>
        <v>1800.6531986531986</v>
      </c>
      <c r="AE1940" s="8">
        <f ca="1">IF(N1940="","",IF(LOOKUP(YEAR(C1940),Teuerung!$A$4:$A$29,Teuerung!$D$4:$D$29)="",0,LOOKUP(YEAR(C1940),Teuerung!$A$4:$A$29,Teuerung!$D$4:$D$29)))</f>
        <v>0.29999999999999999</v>
      </c>
      <c r="AF1940" s="7">
        <f t="shared" ca="1" si="41"/>
        <v>12835.056</v>
      </c>
      <c r="AG1940" s="2" t="s">
        <v>73</v>
      </c>
      <c r="AH1940" s="1"/>
      <c r="AI1940" s="1"/>
    </row>
    <row r="1941">
      <c r="A1941" s="2"/>
      <c r="B1941" s="2"/>
      <c r="C1941" s="3">
        <v>42559</v>
      </c>
      <c r="D1941" s="1"/>
      <c r="E1941" s="4" t="s">
        <v>51</v>
      </c>
      <c r="H1941" s="4" t="s">
        <v>51</v>
      </c>
      <c r="K1941" s="6">
        <v>0.29999999999999999</v>
      </c>
      <c r="L1941" s="6">
        <v>0.29999999999999999</v>
      </c>
      <c r="M1941" s="6">
        <v>3.2999999999999998</v>
      </c>
      <c r="N1941" s="7">
        <v>4300</v>
      </c>
      <c r="P1941" s="1">
        <v>1</v>
      </c>
      <c r="Q1941" s="2" t="s">
        <v>53</v>
      </c>
      <c r="R1941" s="4" t="s">
        <v>51</v>
      </c>
      <c r="T1941" s="7">
        <v>830</v>
      </c>
      <c r="U1941" s="8">
        <v>0.33000000000000002</v>
      </c>
      <c r="V1941" s="6">
        <v>0</v>
      </c>
      <c r="W1941" s="7">
        <f>IF(R1941="","",(T1941*(1-U1941)*(1+AE1941))+V1941)</f>
        <v>722.92999999999995</v>
      </c>
      <c r="Z1941" s="9" t="str">
        <f>IF(S1941="","",(X1941*(1-Y1941)*(1+AE1941)))</f>
        <v/>
      </c>
      <c r="AA1941" s="64">
        <f>IF(Eingabe!G1941="x",libCalc!A1941,IF(Eingabe!H1941="x",libCalc!B1941,IF(Eingabe!I1941="x",libCalc!C1941,"")))</f>
        <v>0.089999999999999997</v>
      </c>
      <c r="AB1941" s="5">
        <f>IF(AA1941="","",AA1941*M1941)</f>
        <v>0.29699999999999999</v>
      </c>
      <c r="AC1941" s="10">
        <f>IF(AA1941="","",N1941*1000/(AA1941*1000000))</f>
        <v>47.777777777777779</v>
      </c>
      <c r="AD1941" s="11">
        <f>IF(AB1941="","",MAX(Z1941,W1941)/AB1941)</f>
        <v>2434.1077441077441</v>
      </c>
      <c r="AE1941" s="8">
        <f ca="1">IF(N1941="","",IF(LOOKUP(YEAR(C1941),Teuerung!$A$4:$A$29,Teuerung!$D$4:$D$29)="",0,LOOKUP(YEAR(C1941),Teuerung!$A$4:$A$29,Teuerung!$D$4:$D$29)))</f>
        <v>0.29999999999999999</v>
      </c>
      <c r="AF1941" s="7">
        <f t="shared" ca="1" si="41"/>
        <v>722.92999999999995</v>
      </c>
      <c r="AG1941" s="2" t="s">
        <v>73</v>
      </c>
      <c r="AH1941" s="1"/>
      <c r="AI1941" s="1"/>
    </row>
    <row r="1942">
      <c r="A1942" s="2"/>
      <c r="B1942" s="2"/>
      <c r="C1942" s="3">
        <v>42559</v>
      </c>
      <c r="D1942" s="1"/>
      <c r="E1942" s="4" t="s">
        <v>51</v>
      </c>
      <c r="H1942" s="4" t="s">
        <v>51</v>
      </c>
      <c r="K1942" s="6">
        <v>0.29999999999999999</v>
      </c>
      <c r="L1942" s="6">
        <v>0.29999999999999999</v>
      </c>
      <c r="M1942" s="6">
        <v>3.2999999999999998</v>
      </c>
      <c r="N1942" s="7">
        <v>3000</v>
      </c>
      <c r="P1942" s="1">
        <v>7</v>
      </c>
      <c r="Q1942" s="2" t="s">
        <v>53</v>
      </c>
      <c r="R1942" s="4" t="s">
        <v>51</v>
      </c>
      <c r="T1942" s="7">
        <v>614</v>
      </c>
      <c r="U1942" s="8">
        <v>0.33000000000000002</v>
      </c>
      <c r="V1942" s="6">
        <v>0</v>
      </c>
      <c r="W1942" s="7">
        <f>IF(R1942="","",(T1942*(1-U1942)*(1+AE1942))+V1942)</f>
        <v>534.79399999999998</v>
      </c>
      <c r="Z1942" s="9" t="str">
        <f>IF(S1942="","",(X1942*(1-Y1942)*(1+AE1942)))</f>
        <v/>
      </c>
      <c r="AA1942" s="64">
        <f>IF(Eingabe!G1942="x",libCalc!A1942,IF(Eingabe!H1942="x",libCalc!B1942,IF(Eingabe!I1942="x",libCalc!C1942,"")))</f>
        <v>0.089999999999999997</v>
      </c>
      <c r="AB1942" s="5">
        <f>IF(AA1942="","",AA1942*M1942)</f>
        <v>0.29699999999999999</v>
      </c>
      <c r="AC1942" s="10">
        <f>IF(AA1942="","",N1942*1000/(AA1942*1000000))</f>
        <v>33.333333333333336</v>
      </c>
      <c r="AD1942" s="11">
        <f>IF(AB1942="","",MAX(Z1942,W1942)/AB1942)</f>
        <v>1800.6531986531986</v>
      </c>
      <c r="AE1942" s="8">
        <f ca="1">IF(N1942="","",IF(LOOKUP(YEAR(C1942),Teuerung!$A$4:$A$29,Teuerung!$D$4:$D$29)="",0,LOOKUP(YEAR(C1942),Teuerung!$A$4:$A$29,Teuerung!$D$4:$D$29)))</f>
        <v>0.29999999999999999</v>
      </c>
      <c r="AF1942" s="7">
        <f t="shared" ca="1" si="41"/>
        <v>3743.558</v>
      </c>
      <c r="AG1942" s="2" t="s">
        <v>73</v>
      </c>
      <c r="AH1942" s="1"/>
      <c r="AI1942" s="1"/>
    </row>
    <row r="1943">
      <c r="A1943" s="2"/>
      <c r="B1943" s="2"/>
      <c r="C1943" s="3">
        <v>42559</v>
      </c>
      <c r="D1943" s="1"/>
      <c r="E1943" s="4" t="s">
        <v>51</v>
      </c>
      <c r="H1943" s="4" t="s">
        <v>51</v>
      </c>
      <c r="K1943" s="6">
        <v>0.29999999999999999</v>
      </c>
      <c r="L1943" s="6">
        <v>0.29999999999999999</v>
      </c>
      <c r="M1943" s="6">
        <v>3.2999999999999998</v>
      </c>
      <c r="N1943" s="7">
        <v>4000</v>
      </c>
      <c r="P1943" s="1">
        <v>6</v>
      </c>
      <c r="Q1943" s="2" t="s">
        <v>53</v>
      </c>
      <c r="R1943" s="4" t="s">
        <v>51</v>
      </c>
      <c r="T1943" s="7">
        <v>765</v>
      </c>
      <c r="U1943" s="8">
        <v>0.33000000000000002</v>
      </c>
      <c r="V1943" s="6">
        <v>0</v>
      </c>
      <c r="W1943" s="7">
        <f>IF(R1943="","",(T1943*(1-U1943)*(1+AE1943))+V1943)</f>
        <v>666.31499999999994</v>
      </c>
      <c r="Z1943" s="9" t="str">
        <f>IF(S1943="","",(X1943*(1-Y1943)*(1+AE1943)))</f>
        <v/>
      </c>
      <c r="AA1943" s="64">
        <f>IF(Eingabe!G1943="x",libCalc!A1943,IF(Eingabe!H1943="x",libCalc!B1943,IF(Eingabe!I1943="x",libCalc!C1943,"")))</f>
        <v>0.089999999999999997</v>
      </c>
      <c r="AB1943" s="5">
        <f>IF(AA1943="","",AA1943*M1943)</f>
        <v>0.29699999999999999</v>
      </c>
      <c r="AC1943" s="10">
        <f>IF(AA1943="","",N1943*1000/(AA1943*1000000))</f>
        <v>44.444444444444443</v>
      </c>
      <c r="AD1943" s="11">
        <f>IF(AB1943="","",MAX(Z1943,W1943)/AB1943)</f>
        <v>2243.4848484848485</v>
      </c>
      <c r="AE1943" s="8">
        <f ca="1">IF(N1943="","",IF(LOOKUP(YEAR(C1943),Teuerung!$A$4:$A$29,Teuerung!$D$4:$D$29)="",0,LOOKUP(YEAR(C1943),Teuerung!$A$4:$A$29,Teuerung!$D$4:$D$29)))</f>
        <v>0.29999999999999999</v>
      </c>
      <c r="AF1943" s="7">
        <f t="shared" ca="1" si="41"/>
        <v>3997.8899999999994</v>
      </c>
      <c r="AG1943" s="2" t="s">
        <v>73</v>
      </c>
      <c r="AH1943" s="1"/>
      <c r="AI1943" s="1"/>
    </row>
    <row r="1944">
      <c r="A1944" s="2"/>
      <c r="B1944" s="2"/>
      <c r="C1944" s="3">
        <v>42559</v>
      </c>
      <c r="D1944" s="1"/>
      <c r="E1944" s="4" t="s">
        <v>51</v>
      </c>
      <c r="H1944" s="4" t="s">
        <v>51</v>
      </c>
      <c r="K1944" s="6">
        <v>0.29999999999999999</v>
      </c>
      <c r="L1944" s="6">
        <v>0.29999999999999999</v>
      </c>
      <c r="M1944" s="6">
        <v>3.2999999999999998</v>
      </c>
      <c r="N1944" s="7">
        <v>3500</v>
      </c>
      <c r="P1944" s="1">
        <v>13</v>
      </c>
      <c r="Q1944" s="2" t="s">
        <v>53</v>
      </c>
      <c r="R1944" s="4" t="s">
        <v>51</v>
      </c>
      <c r="T1944" s="7">
        <v>705</v>
      </c>
      <c r="U1944" s="8">
        <v>0.33000000000000002</v>
      </c>
      <c r="V1944" s="6">
        <v>0</v>
      </c>
      <c r="W1944" s="7">
        <f>IF(R1944="","",(T1944*(1-U1944)*(1+AE1944))+V1944)</f>
        <v>614.05499999999995</v>
      </c>
      <c r="Z1944" s="9" t="str">
        <f>IF(S1944="","",(X1944*(1-Y1944)*(1+AE1944)))</f>
        <v/>
      </c>
      <c r="AA1944" s="64">
        <f>IF(Eingabe!G1944="x",libCalc!A1944,IF(Eingabe!H1944="x",libCalc!B1944,IF(Eingabe!I1944="x",libCalc!C1944,"")))</f>
        <v>0.089999999999999997</v>
      </c>
      <c r="AB1944" s="5">
        <f>IF(AA1944="","",AA1944*M1944)</f>
        <v>0.29699999999999999</v>
      </c>
      <c r="AC1944" s="10">
        <f>IF(AA1944="","",N1944*1000/(AA1944*1000000))</f>
        <v>38.888888888888886</v>
      </c>
      <c r="AD1944" s="11">
        <f>IF(AB1944="","",MAX(Z1944,W1944)/AB1944)</f>
        <v>2067.5252525252527</v>
      </c>
      <c r="AE1944" s="8">
        <f ca="1">IF(N1944="","",IF(LOOKUP(YEAR(C1944),Teuerung!$A$4:$A$29,Teuerung!$D$4:$D$29)="",0,LOOKUP(YEAR(C1944),Teuerung!$A$4:$A$29,Teuerung!$D$4:$D$29)))</f>
        <v>0.29999999999999999</v>
      </c>
      <c r="AF1944" s="7">
        <f t="shared" ca="1" si="41"/>
        <v>7982.7149999999992</v>
      </c>
      <c r="AG1944" s="2" t="s">
        <v>73</v>
      </c>
      <c r="AH1944" s="1"/>
      <c r="AI1944" s="1"/>
    </row>
    <row r="1945">
      <c r="A1945" s="2"/>
      <c r="B1945" s="2"/>
      <c r="C1945" s="3">
        <v>42559</v>
      </c>
      <c r="D1945" s="1"/>
      <c r="E1945" s="4" t="s">
        <v>51</v>
      </c>
      <c r="H1945" s="4" t="s">
        <v>51</v>
      </c>
      <c r="K1945" s="6">
        <v>0.29999999999999999</v>
      </c>
      <c r="L1945" s="6">
        <v>0.29999999999999999</v>
      </c>
      <c r="M1945" s="6">
        <v>3.2999999999999998</v>
      </c>
      <c r="N1945" s="7">
        <v>2800</v>
      </c>
      <c r="P1945" s="1">
        <v>46</v>
      </c>
      <c r="Q1945" s="2" t="s">
        <v>53</v>
      </c>
      <c r="R1945" s="4" t="s">
        <v>51</v>
      </c>
      <c r="T1945" s="7">
        <v>617</v>
      </c>
      <c r="U1945" s="8">
        <v>0.33000000000000002</v>
      </c>
      <c r="V1945" s="6">
        <v>0</v>
      </c>
      <c r="W1945" s="7">
        <f>IF(R1945="","",(T1945*(1-U1945)*(1+AE1945))+V1945)</f>
        <v>537.40699999999993</v>
      </c>
      <c r="Z1945" s="9" t="str">
        <f>IF(S1945="","",(X1945*(1-Y1945)*(1+AE1945)))</f>
        <v/>
      </c>
      <c r="AA1945" s="64">
        <f>IF(Eingabe!G1945="x",libCalc!A1945,IF(Eingabe!H1945="x",libCalc!B1945,IF(Eingabe!I1945="x",libCalc!C1945,"")))</f>
        <v>0.089999999999999997</v>
      </c>
      <c r="AB1945" s="5">
        <f>IF(AA1945="","",AA1945*M1945)</f>
        <v>0.29699999999999999</v>
      </c>
      <c r="AC1945" s="10">
        <f>IF(AA1945="","",N1945*1000/(AA1945*1000000))</f>
        <v>31.111111111111111</v>
      </c>
      <c r="AD1945" s="11">
        <f>IF(AB1945="","",MAX(Z1945,W1945)/AB1945)</f>
        <v>1809.4511784511783</v>
      </c>
      <c r="AE1945" s="8">
        <f ca="1">IF(N1945="","",IF(LOOKUP(YEAR(C1945),Teuerung!$A$4:$A$29,Teuerung!$D$4:$D$29)="",0,LOOKUP(YEAR(C1945),Teuerung!$A$4:$A$29,Teuerung!$D$4:$D$29)))</f>
        <v>0.29999999999999999</v>
      </c>
      <c r="AF1945" s="7">
        <f t="shared" ca="1" si="41"/>
        <v>24720.721999999998</v>
      </c>
      <c r="AG1945" s="2" t="s">
        <v>73</v>
      </c>
      <c r="AH1945" s="1"/>
      <c r="AI1945" s="1"/>
    </row>
    <row r="1946">
      <c r="A1946" s="2"/>
      <c r="B1946" s="2"/>
      <c r="C1946" s="3">
        <v>42559</v>
      </c>
      <c r="D1946" s="1"/>
      <c r="E1946" s="4" t="s">
        <v>51</v>
      </c>
      <c r="H1946" s="4" t="s">
        <v>51</v>
      </c>
      <c r="K1946" s="6">
        <v>0.29999999999999999</v>
      </c>
      <c r="L1946" s="6">
        <v>0.29999999999999999</v>
      </c>
      <c r="M1946" s="6">
        <v>3.2999999999999998</v>
      </c>
      <c r="N1946" s="7">
        <v>3400</v>
      </c>
      <c r="P1946" s="1">
        <v>3</v>
      </c>
      <c r="Q1946" s="2" t="s">
        <v>53</v>
      </c>
      <c r="R1946" s="4" t="s">
        <v>51</v>
      </c>
      <c r="T1946" s="7">
        <v>680</v>
      </c>
      <c r="U1946" s="8">
        <v>0.33000000000000002</v>
      </c>
      <c r="V1946" s="6">
        <v>0</v>
      </c>
      <c r="W1946" s="7">
        <f>IF(R1946="","",(T1946*(1-U1946)*(1+AE1946))+V1946)</f>
        <v>592.27999999999997</v>
      </c>
      <c r="Z1946" s="9" t="str">
        <f>IF(S1946="","",(X1946*(1-Y1946)*(1+AE1946)))</f>
        <v/>
      </c>
      <c r="AA1946" s="64">
        <f>IF(Eingabe!G1946="x",libCalc!A1946,IF(Eingabe!H1946="x",libCalc!B1946,IF(Eingabe!I1946="x",libCalc!C1946,"")))</f>
        <v>0.089999999999999997</v>
      </c>
      <c r="AB1946" s="5">
        <f>IF(AA1946="","",AA1946*M1946)</f>
        <v>0.29699999999999999</v>
      </c>
      <c r="AC1946" s="10">
        <f>IF(AA1946="","",N1946*1000/(AA1946*1000000))</f>
        <v>37.777777777777779</v>
      </c>
      <c r="AD1946" s="11">
        <f>IF(AB1946="","",MAX(Z1946,W1946)/AB1946)</f>
        <v>1994.2087542087543</v>
      </c>
      <c r="AE1946" s="8">
        <f ca="1">IF(N1946="","",IF(LOOKUP(YEAR(C1946),Teuerung!$A$4:$A$29,Teuerung!$D$4:$D$29)="",0,LOOKUP(YEAR(C1946),Teuerung!$A$4:$A$29,Teuerung!$D$4:$D$29)))</f>
        <v>0.29999999999999999</v>
      </c>
      <c r="AF1946" s="7">
        <f t="shared" ca="1" si="41"/>
        <v>1776.8399999999999</v>
      </c>
      <c r="AG1946" s="2" t="s">
        <v>73</v>
      </c>
      <c r="AH1946" s="1"/>
      <c r="AI1946" s="1"/>
    </row>
    <row r="1947">
      <c r="A1947" s="2"/>
      <c r="B1947" s="2"/>
      <c r="C1947" s="3">
        <v>42559</v>
      </c>
      <c r="D1947" s="1"/>
      <c r="E1947" s="4" t="s">
        <v>51</v>
      </c>
      <c r="H1947" s="4" t="s">
        <v>51</v>
      </c>
      <c r="K1947" s="6">
        <v>0.29999999999999999</v>
      </c>
      <c r="L1947" s="6">
        <v>0.29999999999999999</v>
      </c>
      <c r="M1947" s="6">
        <v>3.2999999999999998</v>
      </c>
      <c r="N1947" s="7">
        <v>2900</v>
      </c>
      <c r="P1947" s="1">
        <v>1</v>
      </c>
      <c r="Q1947" s="2" t="s">
        <v>53</v>
      </c>
      <c r="R1947" s="4" t="s">
        <v>51</v>
      </c>
      <c r="T1947" s="7">
        <v>617</v>
      </c>
      <c r="U1947" s="8">
        <v>0.33000000000000002</v>
      </c>
      <c r="V1947" s="6">
        <v>0</v>
      </c>
      <c r="W1947" s="7">
        <f>IF(R1947="","",(T1947*(1-U1947)*(1+AE1947))+V1947)</f>
        <v>537.40699999999993</v>
      </c>
      <c r="Z1947" s="9" t="str">
        <f>IF(S1947="","",(X1947*(1-Y1947)*(1+AE1947)))</f>
        <v/>
      </c>
      <c r="AA1947" s="64">
        <f>IF(Eingabe!G1947="x",libCalc!A1947,IF(Eingabe!H1947="x",libCalc!B1947,IF(Eingabe!I1947="x",libCalc!C1947,"")))</f>
        <v>0.089999999999999997</v>
      </c>
      <c r="AB1947" s="5">
        <f>IF(AA1947="","",AA1947*M1947)</f>
        <v>0.29699999999999999</v>
      </c>
      <c r="AC1947" s="10">
        <f>IF(AA1947="","",N1947*1000/(AA1947*1000000))</f>
        <v>32.222222222222221</v>
      </c>
      <c r="AD1947" s="11">
        <f>IF(AB1947="","",MAX(Z1947,W1947)/AB1947)</f>
        <v>1809.4511784511783</v>
      </c>
      <c r="AE1947" s="8">
        <f ca="1">IF(N1947="","",IF(LOOKUP(YEAR(C1947),Teuerung!$A$4:$A$29,Teuerung!$D$4:$D$29)="",0,LOOKUP(YEAR(C1947),Teuerung!$A$4:$A$29,Teuerung!$D$4:$D$29)))</f>
        <v>0.29999999999999999</v>
      </c>
      <c r="AF1947" s="7">
        <f t="shared" ca="1" si="41"/>
        <v>537.40699999999993</v>
      </c>
      <c r="AG1947" s="2" t="s">
        <v>73</v>
      </c>
      <c r="AH1947" s="1"/>
      <c r="AI1947" s="1"/>
    </row>
    <row r="1948">
      <c r="A1948" s="2"/>
      <c r="B1948" s="2"/>
      <c r="C1948" s="3">
        <v>42559</v>
      </c>
      <c r="D1948" s="1"/>
      <c r="E1948" s="4" t="s">
        <v>51</v>
      </c>
      <c r="H1948" s="4" t="s">
        <v>51</v>
      </c>
      <c r="K1948" s="6">
        <v>0.29999999999999999</v>
      </c>
      <c r="L1948" s="6">
        <v>0.29999999999999999</v>
      </c>
      <c r="M1948" s="6">
        <v>3.2999999999999998</v>
      </c>
      <c r="N1948" s="7">
        <v>3100</v>
      </c>
      <c r="P1948" s="1">
        <v>4</v>
      </c>
      <c r="Q1948" s="2" t="s">
        <v>53</v>
      </c>
      <c r="R1948" s="4" t="s">
        <v>51</v>
      </c>
      <c r="T1948" s="7">
        <v>634</v>
      </c>
      <c r="U1948" s="8">
        <v>0.33000000000000002</v>
      </c>
      <c r="V1948" s="6">
        <v>0</v>
      </c>
      <c r="W1948" s="7">
        <f>IF(R1948="","",(T1948*(1-U1948)*(1+AE1948))+V1948)</f>
        <v>552.21399999999994</v>
      </c>
      <c r="Z1948" s="9" t="str">
        <f>IF(S1948="","",(X1948*(1-Y1948)*(1+AE1948)))</f>
        <v/>
      </c>
      <c r="AA1948" s="64">
        <f>IF(Eingabe!G1948="x",libCalc!A1948,IF(Eingabe!H1948="x",libCalc!B1948,IF(Eingabe!I1948="x",libCalc!C1948,"")))</f>
        <v>0.089999999999999997</v>
      </c>
      <c r="AB1948" s="5">
        <f>IF(AA1948="","",AA1948*M1948)</f>
        <v>0.29699999999999999</v>
      </c>
      <c r="AC1948" s="10">
        <f>IF(AA1948="","",N1948*1000/(AA1948*1000000))</f>
        <v>34.444444444444443</v>
      </c>
      <c r="AD1948" s="11">
        <f>IF(AB1948="","",MAX(Z1948,W1948)/AB1948)</f>
        <v>1859.3063973063972</v>
      </c>
      <c r="AE1948" s="8">
        <f ca="1">IF(N1948="","",IF(LOOKUP(YEAR(C1948),Teuerung!$A$4:$A$29,Teuerung!$D$4:$D$29)="",0,LOOKUP(YEAR(C1948),Teuerung!$A$4:$A$29,Teuerung!$D$4:$D$29)))</f>
        <v>0.29999999999999999</v>
      </c>
      <c r="AF1948" s="7">
        <f t="shared" ca="1" si="41"/>
        <v>2208.8559999999998</v>
      </c>
      <c r="AG1948" s="2" t="s">
        <v>73</v>
      </c>
      <c r="AH1948" s="1"/>
      <c r="AI1948" s="1"/>
    </row>
    <row r="1949">
      <c r="A1949" s="2"/>
      <c r="B1949" s="2"/>
      <c r="C1949" s="3">
        <v>42559</v>
      </c>
      <c r="D1949" s="1"/>
      <c r="E1949" s="4" t="s">
        <v>51</v>
      </c>
      <c r="G1949" s="4" t="s">
        <v>51</v>
      </c>
      <c r="J1949" s="5">
        <v>0.40000000000000002</v>
      </c>
      <c r="M1949" s="6">
        <v>3.2999999999999998</v>
      </c>
      <c r="N1949" s="7">
        <v>3600</v>
      </c>
      <c r="P1949" s="1">
        <v>27</v>
      </c>
      <c r="Q1949" s="2" t="s">
        <v>53</v>
      </c>
      <c r="R1949" s="4" t="s">
        <v>51</v>
      </c>
      <c r="T1949" s="7">
        <v>695</v>
      </c>
      <c r="U1949" s="8">
        <v>0.33000000000000002</v>
      </c>
      <c r="V1949" s="6">
        <v>0</v>
      </c>
      <c r="W1949" s="7">
        <f>IF(R1949="","",(T1949*(1-U1949)*(1+AE1949))+V1949)</f>
        <v>605.34500000000003</v>
      </c>
      <c r="Z1949" s="9" t="str">
        <f>IF(S1949="","",(X1949*(1-Y1949)*(1+AE1949)))</f>
        <v/>
      </c>
      <c r="AA1949" s="64">
        <f>IF(Eingabe!G1949="x",libCalc!A1949,IF(Eingabe!H1949="x",libCalc!B1949,IF(Eingabe!I1949="x",libCalc!C1949,"")))</f>
        <v>0.12566370614359174</v>
      </c>
      <c r="AB1949" s="5">
        <f>IF(AA1949="","",AA1949*M1949)</f>
        <v>0.41469023027385271</v>
      </c>
      <c r="AC1949" s="10">
        <f>IF(AA1949="","",N1949*1000/(AA1949*1000000))</f>
        <v>28.647889756541158</v>
      </c>
      <c r="AD1949" s="11">
        <f>IF(AB1949="","",MAX(Z1949,W1949)/AB1949)</f>
        <v>1459.7522579691422</v>
      </c>
      <c r="AE1949" s="8">
        <f ca="1">IF(N1949="","",IF(LOOKUP(YEAR(C1949),Teuerung!$A$4:$A$29,Teuerung!$D$4:$D$29)="",0,LOOKUP(YEAR(C1949),Teuerung!$A$4:$A$29,Teuerung!$D$4:$D$29)))</f>
        <v>0.29999999999999999</v>
      </c>
      <c r="AF1949" s="7">
        <f t="shared" ca="1" si="41"/>
        <v>16344.315000000001</v>
      </c>
      <c r="AG1949" s="2" t="s">
        <v>73</v>
      </c>
      <c r="AH1949" s="1"/>
      <c r="AI1949" s="1"/>
    </row>
    <row r="1950">
      <c r="A1950" s="2"/>
      <c r="B1950" s="2"/>
      <c r="C1950" s="3">
        <v>42559</v>
      </c>
      <c r="D1950" s="1"/>
      <c r="E1950" s="4" t="s">
        <v>51</v>
      </c>
      <c r="G1950" s="4" t="s">
        <v>51</v>
      </c>
      <c r="J1950" s="5">
        <v>0.40000000000000002</v>
      </c>
      <c r="M1950" s="6">
        <v>3.2999999999999998</v>
      </c>
      <c r="N1950" s="7">
        <v>4400</v>
      </c>
      <c r="P1950" s="1">
        <v>9</v>
      </c>
      <c r="Q1950" s="2" t="s">
        <v>53</v>
      </c>
      <c r="R1950" s="4" t="s">
        <v>51</v>
      </c>
      <c r="T1950" s="7">
        <v>827</v>
      </c>
      <c r="U1950" s="8">
        <v>0.33000000000000002</v>
      </c>
      <c r="V1950" s="6">
        <v>0</v>
      </c>
      <c r="W1950" s="7">
        <f>IF(R1950="","",(T1950*(1-U1950)*(1+AE1950))+V1950)</f>
        <v>720.31699999999989</v>
      </c>
      <c r="Z1950" s="9" t="str">
        <f>IF(S1950="","",(X1950*(1-Y1950)*(1+AE1950)))</f>
        <v/>
      </c>
      <c r="AA1950" s="64">
        <f>IF(Eingabe!G1950="x",libCalc!A1950,IF(Eingabe!H1950="x",libCalc!B1950,IF(Eingabe!I1950="x",libCalc!C1950,"")))</f>
        <v>0.12566370614359174</v>
      </c>
      <c r="AB1950" s="5">
        <f>IF(AA1950="","",AA1950*M1950)</f>
        <v>0.41469023027385271</v>
      </c>
      <c r="AC1950" s="10">
        <f>IF(AA1950="","",N1950*1000/(AA1950*1000000))</f>
        <v>35.014087480216972</v>
      </c>
      <c r="AD1950" s="11">
        <f>IF(AB1950="","",MAX(Z1950,W1950)/AB1950)</f>
        <v>1737.0001688352236</v>
      </c>
      <c r="AE1950" s="8">
        <f ca="1">IF(N1950="","",IF(LOOKUP(YEAR(C1950),Teuerung!$A$4:$A$29,Teuerung!$D$4:$D$29)="",0,LOOKUP(YEAR(C1950),Teuerung!$A$4:$A$29,Teuerung!$D$4:$D$29)))</f>
        <v>0.29999999999999999</v>
      </c>
      <c r="AF1950" s="7">
        <f t="shared" ca="1" si="41"/>
        <v>6482.8529999999992</v>
      </c>
      <c r="AG1950" s="2" t="s">
        <v>73</v>
      </c>
      <c r="AH1950" s="1"/>
      <c r="AI1950" s="1"/>
    </row>
    <row r="1951">
      <c r="A1951" s="2"/>
      <c r="B1951" s="2"/>
      <c r="C1951" s="3">
        <v>42559</v>
      </c>
      <c r="D1951" s="1"/>
      <c r="E1951" s="4" t="s">
        <v>51</v>
      </c>
      <c r="G1951" s="4" t="s">
        <v>51</v>
      </c>
      <c r="J1951" s="5">
        <v>0.40000000000000002</v>
      </c>
      <c r="M1951" s="6">
        <v>3.2999999999999998</v>
      </c>
      <c r="N1951" s="7">
        <v>5500</v>
      </c>
      <c r="P1951" s="1">
        <v>12</v>
      </c>
      <c r="Q1951" s="2" t="s">
        <v>53</v>
      </c>
      <c r="R1951" s="4" t="s">
        <v>51</v>
      </c>
      <c r="T1951" s="7">
        <v>981</v>
      </c>
      <c r="U1951" s="8">
        <v>0.33000000000000002</v>
      </c>
      <c r="V1951" s="6">
        <v>0</v>
      </c>
      <c r="W1951" s="7">
        <f>IF(R1951="","",(T1951*(1-U1951)*(1+AE1951))+V1951)</f>
        <v>854.45100000000002</v>
      </c>
      <c r="Z1951" s="9" t="str">
        <f>IF(S1951="","",(X1951*(1-Y1951)*(1+AE1951)))</f>
        <v/>
      </c>
      <c r="AA1951" s="64">
        <f>IF(Eingabe!G1951="x",libCalc!A1951,IF(Eingabe!H1951="x",libCalc!B1951,IF(Eingabe!I1951="x",libCalc!C1951,"")))</f>
        <v>0.12566370614359174</v>
      </c>
      <c r="AB1951" s="5">
        <f>IF(AA1951="","",AA1951*M1951)</f>
        <v>0.41469023027385271</v>
      </c>
      <c r="AC1951" s="10">
        <f>IF(AA1951="","",N1951*1000/(AA1951*1000000))</f>
        <v>43.767609350271215</v>
      </c>
      <c r="AD1951" s="11">
        <f>IF(AB1951="","",MAX(Z1951,W1951)/AB1951)</f>
        <v>2060.4560648456527</v>
      </c>
      <c r="AE1951" s="8">
        <f ca="1">IF(N1951="","",IF(LOOKUP(YEAR(C1951),Teuerung!$A$4:$A$29,Teuerung!$D$4:$D$29)="",0,LOOKUP(YEAR(C1951),Teuerung!$A$4:$A$29,Teuerung!$D$4:$D$29)))</f>
        <v>0.29999999999999999</v>
      </c>
      <c r="AF1951" s="7">
        <f t="shared" ca="1" si="41"/>
        <v>10253.412</v>
      </c>
      <c r="AG1951" s="2" t="s">
        <v>73</v>
      </c>
      <c r="AH1951" s="1"/>
      <c r="AI1951" s="1"/>
    </row>
    <row r="1952">
      <c r="A1952" s="2"/>
      <c r="B1952" s="2"/>
      <c r="C1952" s="3">
        <v>42559</v>
      </c>
      <c r="D1952" s="1"/>
      <c r="E1952" s="4" t="s">
        <v>51</v>
      </c>
      <c r="G1952" s="4" t="s">
        <v>51</v>
      </c>
      <c r="J1952" s="5">
        <v>0.40000000000000002</v>
      </c>
      <c r="M1952" s="6">
        <v>3.2999999999999998</v>
      </c>
      <c r="N1952" s="7">
        <v>6300</v>
      </c>
      <c r="P1952" s="1">
        <v>1</v>
      </c>
      <c r="Q1952" s="2" t="s">
        <v>53</v>
      </c>
      <c r="R1952" s="4" t="s">
        <v>51</v>
      </c>
      <c r="T1952" s="7">
        <v>1153</v>
      </c>
      <c r="U1952" s="8">
        <v>0.33000000000000002</v>
      </c>
      <c r="V1952" s="6">
        <v>0</v>
      </c>
      <c r="W1952" s="7">
        <f>IF(R1952="","",(T1952*(1-U1952)*(1+AE1952))+V1952)</f>
        <v>1004.2629999999999</v>
      </c>
      <c r="Z1952" s="9" t="str">
        <f>IF(S1952="","",(X1952*(1-Y1952)*(1+AE1952)))</f>
        <v/>
      </c>
      <c r="AA1952" s="64">
        <f>IF(Eingabe!G1952="x",libCalc!A1952,IF(Eingabe!H1952="x",libCalc!B1952,IF(Eingabe!I1952="x",libCalc!C1952,"")))</f>
        <v>0.12566370614359174</v>
      </c>
      <c r="AB1952" s="5">
        <f>IF(AA1952="","",AA1952*M1952)</f>
        <v>0.41469023027385271</v>
      </c>
      <c r="AC1952" s="10">
        <f>IF(AA1952="","",N1952*1000/(AA1952*1000000))</f>
        <v>50.133807073947025</v>
      </c>
      <c r="AD1952" s="11">
        <f>IF(AB1952="","",MAX(Z1952,W1952)/AB1952)</f>
        <v>2421.7184941560013</v>
      </c>
      <c r="AE1952" s="8">
        <f ca="1">IF(N1952="","",IF(LOOKUP(YEAR(C1952),Teuerung!$A$4:$A$29,Teuerung!$D$4:$D$29)="",0,LOOKUP(YEAR(C1952),Teuerung!$A$4:$A$29,Teuerung!$D$4:$D$29)))</f>
        <v>0.29999999999999999</v>
      </c>
      <c r="AF1952" s="7">
        <f t="shared" ca="1" si="41"/>
        <v>1004.2629999999999</v>
      </c>
      <c r="AG1952" s="2" t="s">
        <v>73</v>
      </c>
      <c r="AH1952" s="1"/>
      <c r="AI1952" s="1"/>
    </row>
    <row r="1953">
      <c r="A1953" s="2"/>
      <c r="B1953" s="2"/>
      <c r="C1953" s="3">
        <v>42559</v>
      </c>
      <c r="D1953" s="1"/>
      <c r="E1953" s="4" t="s">
        <v>51</v>
      </c>
      <c r="G1953" s="4" t="s">
        <v>51</v>
      </c>
      <c r="J1953" s="5">
        <v>0.40000000000000002</v>
      </c>
      <c r="M1953" s="6">
        <v>3.2999999999999998</v>
      </c>
      <c r="N1953" s="7">
        <v>7000</v>
      </c>
      <c r="P1953" s="1">
        <v>1</v>
      </c>
      <c r="Q1953" s="2" t="s">
        <v>53</v>
      </c>
      <c r="R1953" s="4" t="s">
        <v>51</v>
      </c>
      <c r="T1953" s="7">
        <v>1340</v>
      </c>
      <c r="U1953" s="8">
        <v>0.33000000000000002</v>
      </c>
      <c r="V1953" s="6">
        <v>0</v>
      </c>
      <c r="W1953" s="7">
        <f>IF(R1953="","",(T1953*(1-U1953)*(1+AE1953))+V1953)</f>
        <v>1167.1399999999999</v>
      </c>
      <c r="Z1953" s="9" t="str">
        <f>IF(S1953="","",(X1953*(1-Y1953)*(1+AE1953)))</f>
        <v/>
      </c>
      <c r="AA1953" s="64">
        <f>IF(Eingabe!G1953="x",libCalc!A1953,IF(Eingabe!H1953="x",libCalc!B1953,IF(Eingabe!I1953="x",libCalc!C1953,"")))</f>
        <v>0.12566370614359174</v>
      </c>
      <c r="AB1953" s="5">
        <f>IF(AA1953="","",AA1953*M1953)</f>
        <v>0.41469023027385271</v>
      </c>
      <c r="AC1953" s="10">
        <f>IF(AA1953="","",N1953*1000/(AA1953*1000000))</f>
        <v>55.704230082163363</v>
      </c>
      <c r="AD1953" s="11">
        <f>IF(AB1953="","",MAX(Z1953,W1953)/AB1953)</f>
        <v>2814.4863678829502</v>
      </c>
      <c r="AE1953" s="8">
        <f ca="1">IF(N1953="","",IF(LOOKUP(YEAR(C1953),Teuerung!$A$4:$A$29,Teuerung!$D$4:$D$29)="",0,LOOKUP(YEAR(C1953),Teuerung!$A$4:$A$29,Teuerung!$D$4:$D$29)))</f>
        <v>0.29999999999999999</v>
      </c>
      <c r="AF1953" s="7">
        <f t="shared" ca="1" si="41"/>
        <v>1167.1399999999999</v>
      </c>
      <c r="AG1953" s="2" t="s">
        <v>73</v>
      </c>
      <c r="AH1953" s="1"/>
      <c r="AI1953" s="1"/>
    </row>
    <row r="1954">
      <c r="A1954" s="2"/>
      <c r="B1954" s="2"/>
      <c r="C1954" s="3">
        <v>42559</v>
      </c>
      <c r="D1954" s="1"/>
      <c r="E1954" s="4" t="s">
        <v>51</v>
      </c>
      <c r="G1954" s="4" t="s">
        <v>51</v>
      </c>
      <c r="J1954" s="5">
        <v>0.40000000000000002</v>
      </c>
      <c r="M1954" s="6">
        <v>3.2999999999999998</v>
      </c>
      <c r="N1954" s="7">
        <v>4000</v>
      </c>
      <c r="P1954" s="1">
        <v>1</v>
      </c>
      <c r="Q1954" s="2" t="s">
        <v>53</v>
      </c>
      <c r="R1954" s="4" t="s">
        <v>51</v>
      </c>
      <c r="T1954" s="7">
        <v>703</v>
      </c>
      <c r="U1954" s="8">
        <v>0.33000000000000002</v>
      </c>
      <c r="V1954" s="6">
        <v>0</v>
      </c>
      <c r="W1954" s="7">
        <f>IF(R1954="","",(T1954*(1-U1954)*(1+AE1954))+V1954)</f>
        <v>612.31299999999999</v>
      </c>
      <c r="Z1954" s="9" t="str">
        <f>IF(S1954="","",(X1954*(1-Y1954)*(1+AE1954)))</f>
        <v/>
      </c>
      <c r="AA1954" s="64">
        <f>IF(Eingabe!G1954="x",libCalc!A1954,IF(Eingabe!H1954="x",libCalc!B1954,IF(Eingabe!I1954="x",libCalc!C1954,"")))</f>
        <v>0.12566370614359174</v>
      </c>
      <c r="AB1954" s="5">
        <f>IF(AA1954="","",AA1954*M1954)</f>
        <v>0.41469023027385271</v>
      </c>
      <c r="AC1954" s="10">
        <f>IF(AA1954="","",N1954*1000/(AA1954*1000000))</f>
        <v>31.830988618379063</v>
      </c>
      <c r="AD1954" s="11">
        <f>IF(AB1954="","",MAX(Z1954,W1954)/AB1954)</f>
        <v>1476.5551616579955</v>
      </c>
      <c r="AE1954" s="8">
        <f ca="1">IF(N1954="","",IF(LOOKUP(YEAR(C1954),Teuerung!$A$4:$A$29,Teuerung!$D$4:$D$29)="",0,LOOKUP(YEAR(C1954),Teuerung!$A$4:$A$29,Teuerung!$D$4:$D$29)))</f>
        <v>0.29999999999999999</v>
      </c>
      <c r="AF1954" s="7">
        <f t="shared" ca="1" si="41"/>
        <v>612.31299999999999</v>
      </c>
      <c r="AG1954" s="2" t="s">
        <v>73</v>
      </c>
      <c r="AH1954" s="1"/>
      <c r="AI1954" s="1"/>
    </row>
    <row r="1955">
      <c r="A1955" s="2"/>
      <c r="B1955" s="2"/>
      <c r="C1955" s="3">
        <v>42559</v>
      </c>
      <c r="D1955" s="1"/>
      <c r="E1955" s="4" t="s">
        <v>51</v>
      </c>
      <c r="G1955" s="4" t="s">
        <v>51</v>
      </c>
      <c r="J1955" s="5">
        <v>0.40000000000000002</v>
      </c>
      <c r="M1955" s="6">
        <v>3.2999999999999998</v>
      </c>
      <c r="N1955" s="7">
        <v>4800</v>
      </c>
      <c r="P1955" s="1">
        <v>4</v>
      </c>
      <c r="Q1955" s="2" t="s">
        <v>53</v>
      </c>
      <c r="R1955" s="4" t="s">
        <v>51</v>
      </c>
      <c r="T1955" s="7">
        <v>833</v>
      </c>
      <c r="U1955" s="8">
        <v>0.33000000000000002</v>
      </c>
      <c r="V1955" s="6">
        <v>0</v>
      </c>
      <c r="W1955" s="7">
        <f>IF(R1955="","",(T1955*(1-U1955)*(1+AE1955))+V1955)</f>
        <v>725.54299999999989</v>
      </c>
      <c r="Z1955" s="9" t="str">
        <f>IF(S1955="","",(X1955*(1-Y1955)*(1+AE1955)))</f>
        <v/>
      </c>
      <c r="AA1955" s="64">
        <f>IF(Eingabe!G1955="x",libCalc!A1955,IF(Eingabe!H1955="x",libCalc!B1955,IF(Eingabe!I1955="x",libCalc!C1955,"")))</f>
        <v>0.12566370614359174</v>
      </c>
      <c r="AB1955" s="5">
        <f>IF(AA1955="","",AA1955*M1955)</f>
        <v>0.41469023027385271</v>
      </c>
      <c r="AC1955" s="10">
        <f>IF(AA1955="","",N1955*1000/(AA1955*1000000))</f>
        <v>38.197186342054877</v>
      </c>
      <c r="AD1955" s="11">
        <f>IF(AB1955="","",MAX(Z1955,W1955)/AB1955)</f>
        <v>1749.6023466018637</v>
      </c>
      <c r="AE1955" s="8">
        <f ca="1">IF(N1955="","",IF(LOOKUP(YEAR(C1955),Teuerung!$A$4:$A$29,Teuerung!$D$4:$D$29)="",0,LOOKUP(YEAR(C1955),Teuerung!$A$4:$A$29,Teuerung!$D$4:$D$29)))</f>
        <v>0.29999999999999999</v>
      </c>
      <c r="AF1955" s="7">
        <f t="shared" ca="1" si="41"/>
        <v>2902.1719999999996</v>
      </c>
      <c r="AG1955" s="2" t="s">
        <v>73</v>
      </c>
      <c r="AH1955" s="1"/>
      <c r="AI1955" s="1"/>
    </row>
    <row r="1956">
      <c r="A1956" s="2"/>
      <c r="B1956" s="2"/>
      <c r="C1956" s="3">
        <v>42559</v>
      </c>
      <c r="D1956" s="1"/>
      <c r="E1956" s="4" t="s">
        <v>51</v>
      </c>
      <c r="G1956" s="4" t="s">
        <v>51</v>
      </c>
      <c r="J1956" s="5">
        <v>0.40000000000000002</v>
      </c>
      <c r="M1956" s="6">
        <v>3.2999999999999998</v>
      </c>
      <c r="N1956" s="7">
        <v>5800</v>
      </c>
      <c r="P1956" s="1">
        <v>2</v>
      </c>
      <c r="Q1956" s="2" t="s">
        <v>53</v>
      </c>
      <c r="R1956" s="4" t="s">
        <v>51</v>
      </c>
      <c r="T1956" s="7">
        <v>1011</v>
      </c>
      <c r="U1956" s="8">
        <v>0.33000000000000002</v>
      </c>
      <c r="V1956" s="6">
        <v>0</v>
      </c>
      <c r="W1956" s="7">
        <f>IF(R1956="","",(T1956*(1-U1956)*(1+AE1956))+V1956)</f>
        <v>880.5809999999999</v>
      </c>
      <c r="Z1956" s="9" t="str">
        <f>IF(S1956="","",(X1956*(1-Y1956)*(1+AE1956)))</f>
        <v/>
      </c>
      <c r="AA1956" s="64">
        <f>IF(Eingabe!G1956="x",libCalc!A1956,IF(Eingabe!H1956="x",libCalc!B1956,IF(Eingabe!I1956="x",libCalc!C1956,"")))</f>
        <v>0.12566370614359174</v>
      </c>
      <c r="AB1956" s="5">
        <f>IF(AA1956="","",AA1956*M1956)</f>
        <v>0.41469023027385271</v>
      </c>
      <c r="AC1956" s="10">
        <f>IF(AA1956="","",N1956*1000/(AA1956*1000000))</f>
        <v>46.15493349664964</v>
      </c>
      <c r="AD1956" s="11">
        <f>IF(AB1956="","",MAX(Z1956,W1956)/AB1956)</f>
        <v>2123.4669536788524</v>
      </c>
      <c r="AE1956" s="8">
        <f ca="1">IF(N1956="","",IF(LOOKUP(YEAR(C1956),Teuerung!$A$4:$A$29,Teuerung!$D$4:$D$29)="",0,LOOKUP(YEAR(C1956),Teuerung!$A$4:$A$29,Teuerung!$D$4:$D$29)))</f>
        <v>0.29999999999999999</v>
      </c>
      <c r="AF1956" s="7">
        <f t="shared" ca="1" si="41"/>
        <v>1761.1619999999998</v>
      </c>
      <c r="AG1956" s="2" t="s">
        <v>73</v>
      </c>
      <c r="AH1956" s="1"/>
      <c r="AI1956" s="1"/>
    </row>
    <row r="1957">
      <c r="A1957" s="2"/>
      <c r="B1957" s="2"/>
      <c r="C1957" s="3">
        <v>42559</v>
      </c>
      <c r="D1957" s="1"/>
      <c r="E1957" s="4" t="s">
        <v>51</v>
      </c>
      <c r="G1957" s="4" t="s">
        <v>51</v>
      </c>
      <c r="J1957" s="5">
        <v>0.40000000000000002</v>
      </c>
      <c r="M1957" s="6">
        <v>3.2999999999999998</v>
      </c>
      <c r="N1957" s="7">
        <v>4600</v>
      </c>
      <c r="P1957" s="1">
        <v>5</v>
      </c>
      <c r="Q1957" s="2" t="s">
        <v>53</v>
      </c>
      <c r="R1957" s="4" t="s">
        <v>51</v>
      </c>
      <c r="T1957" s="7">
        <v>869</v>
      </c>
      <c r="U1957" s="8">
        <v>0.33000000000000002</v>
      </c>
      <c r="V1957" s="6">
        <v>0</v>
      </c>
      <c r="W1957" s="7">
        <f>IF(R1957="","",(T1957*(1-U1957)*(1+AE1957))+V1957)</f>
        <v>756.89899999999989</v>
      </c>
      <c r="Z1957" s="9" t="str">
        <f>IF(S1957="","",(X1957*(1-Y1957)*(1+AE1957)))</f>
        <v/>
      </c>
      <c r="AA1957" s="64">
        <f>IF(Eingabe!G1957="x",libCalc!A1957,IF(Eingabe!H1957="x",libCalc!B1957,IF(Eingabe!I1957="x",libCalc!C1957,"")))</f>
        <v>0.12566370614359174</v>
      </c>
      <c r="AB1957" s="5">
        <f>IF(AA1957="","",AA1957*M1957)</f>
        <v>0.41469023027385271</v>
      </c>
      <c r="AC1957" s="10">
        <f>IF(AA1957="","",N1957*1000/(AA1957*1000000))</f>
        <v>36.605636911135925</v>
      </c>
      <c r="AD1957" s="11">
        <f>IF(AB1957="","",MAX(Z1957,W1957)/AB1957)</f>
        <v>1825.215413201704</v>
      </c>
      <c r="AE1957" s="8">
        <f ca="1">IF(N1957="","",IF(LOOKUP(YEAR(C1957),Teuerung!$A$4:$A$29,Teuerung!$D$4:$D$29)="",0,LOOKUP(YEAR(C1957),Teuerung!$A$4:$A$29,Teuerung!$D$4:$D$29)))</f>
        <v>0.29999999999999999</v>
      </c>
      <c r="AF1957" s="7">
        <f t="shared" ca="1" si="41"/>
        <v>3784.4949999999994</v>
      </c>
      <c r="AG1957" s="2" t="s">
        <v>73</v>
      </c>
      <c r="AH1957" s="1"/>
      <c r="AI1957" s="1"/>
    </row>
    <row r="1958">
      <c r="A1958" s="2"/>
      <c r="B1958" s="2"/>
      <c r="C1958" s="3">
        <v>42559</v>
      </c>
      <c r="D1958" s="1"/>
      <c r="E1958" s="4" t="s">
        <v>51</v>
      </c>
      <c r="G1958" s="4" t="s">
        <v>51</v>
      </c>
      <c r="J1958" s="5">
        <v>0.40000000000000002</v>
      </c>
      <c r="M1958" s="6">
        <v>3.2999999999999998</v>
      </c>
      <c r="N1958" s="7">
        <v>3800</v>
      </c>
      <c r="P1958" s="1">
        <v>7</v>
      </c>
      <c r="Q1958" s="2" t="s">
        <v>53</v>
      </c>
      <c r="R1958" s="4" t="s">
        <v>51</v>
      </c>
      <c r="T1958" s="7">
        <v>769</v>
      </c>
      <c r="U1958" s="8">
        <v>0.33000000000000002</v>
      </c>
      <c r="V1958" s="6">
        <v>0</v>
      </c>
      <c r="W1958" s="7">
        <f>IF(R1958="","",(T1958*(1-U1958)*(1+AE1958))+V1958)</f>
        <v>669.79899999999986</v>
      </c>
      <c r="Z1958" s="9" t="str">
        <f>IF(S1958="","",(X1958*(1-Y1958)*(1+AE1958)))</f>
        <v/>
      </c>
      <c r="AA1958" s="64">
        <f>IF(Eingabe!G1958="x",libCalc!A1958,IF(Eingabe!H1958="x",libCalc!B1958,IF(Eingabe!I1958="x",libCalc!C1958,"")))</f>
        <v>0.12566370614359174</v>
      </c>
      <c r="AB1958" s="5">
        <f>IF(AA1958="","",AA1958*M1958)</f>
        <v>0.41469023027385271</v>
      </c>
      <c r="AC1958" s="10">
        <f>IF(AA1958="","",N1958*1000/(AA1958*1000000))</f>
        <v>30.239439187460111</v>
      </c>
      <c r="AD1958" s="11">
        <f>IF(AB1958="","",MAX(Z1958,W1958)/AB1958)</f>
        <v>1615.179117091036</v>
      </c>
      <c r="AE1958" s="8">
        <f ca="1">IF(N1958="","",IF(LOOKUP(YEAR(C1958),Teuerung!$A$4:$A$29,Teuerung!$D$4:$D$29)="",0,LOOKUP(YEAR(C1958),Teuerung!$A$4:$A$29,Teuerung!$D$4:$D$29)))</f>
        <v>0.29999999999999999</v>
      </c>
      <c r="AF1958" s="7">
        <f t="shared" ca="1" si="41"/>
        <v>4688.5929999999989</v>
      </c>
      <c r="AG1958" s="2" t="s">
        <v>73</v>
      </c>
      <c r="AH1958" s="1"/>
      <c r="AI1958" s="1"/>
    </row>
    <row r="1959">
      <c r="A1959" s="2"/>
      <c r="B1959" s="2"/>
      <c r="C1959" s="3">
        <v>42559</v>
      </c>
      <c r="D1959" s="1"/>
      <c r="E1959" s="4" t="s">
        <v>51</v>
      </c>
      <c r="G1959" s="4" t="s">
        <v>51</v>
      </c>
      <c r="J1959" s="5">
        <v>0.40000000000000002</v>
      </c>
      <c r="M1959" s="6">
        <v>3.2999999999999998</v>
      </c>
      <c r="N1959" s="7">
        <v>4000</v>
      </c>
      <c r="P1959" s="1">
        <v>1</v>
      </c>
      <c r="Q1959" s="2" t="s">
        <v>53</v>
      </c>
      <c r="R1959" s="4" t="s">
        <v>51</v>
      </c>
      <c r="T1959" s="7">
        <v>704</v>
      </c>
      <c r="U1959" s="8">
        <v>0.33000000000000002</v>
      </c>
      <c r="V1959" s="6">
        <v>0</v>
      </c>
      <c r="W1959" s="7">
        <f>IF(R1959="","",(T1959*(1-U1959)*(1+AE1959))+V1959)</f>
        <v>613.18399999999997</v>
      </c>
      <c r="Z1959" s="9" t="str">
        <f>IF(S1959="","",(X1959*(1-Y1959)*(1+AE1959)))</f>
        <v/>
      </c>
      <c r="AA1959" s="64">
        <f>IF(Eingabe!G1959="x",libCalc!A1959,IF(Eingabe!H1959="x",libCalc!B1959,IF(Eingabe!I1959="x",libCalc!C1959,"")))</f>
        <v>0.12566370614359174</v>
      </c>
      <c r="AB1959" s="5">
        <f>IF(AA1959="","",AA1959*M1959)</f>
        <v>0.41469023027385271</v>
      </c>
      <c r="AC1959" s="10">
        <f>IF(AA1959="","",N1959*1000/(AA1959*1000000))</f>
        <v>31.830988618379063</v>
      </c>
      <c r="AD1959" s="11">
        <f>IF(AB1959="","",MAX(Z1959,W1959)/AB1959)</f>
        <v>1478.6555246191022</v>
      </c>
      <c r="AE1959" s="8">
        <f ca="1">IF(N1959="","",IF(LOOKUP(YEAR(C1959),Teuerung!$A$4:$A$29,Teuerung!$D$4:$D$29)="",0,LOOKUP(YEAR(C1959),Teuerung!$A$4:$A$29,Teuerung!$D$4:$D$29)))</f>
        <v>0.29999999999999999</v>
      </c>
      <c r="AF1959" s="7">
        <f t="shared" ca="1" si="41"/>
        <v>613.18399999999997</v>
      </c>
      <c r="AG1959" s="2" t="s">
        <v>73</v>
      </c>
      <c r="AH1959" s="1"/>
      <c r="AI1959" s="1"/>
    </row>
    <row r="1960">
      <c r="A1960" s="2"/>
      <c r="B1960" s="2"/>
      <c r="C1960" s="3">
        <v>42559</v>
      </c>
      <c r="D1960" s="1"/>
      <c r="E1960" s="4" t="s">
        <v>51</v>
      </c>
      <c r="H1960" s="4" t="s">
        <v>51</v>
      </c>
      <c r="K1960" s="6">
        <v>0.29999999999999999</v>
      </c>
      <c r="L1960" s="6">
        <v>0.29999999999999999</v>
      </c>
      <c r="M1960" s="6">
        <v>3.2999999999999998</v>
      </c>
      <c r="N1960" s="7">
        <v>2500</v>
      </c>
      <c r="P1960" s="1">
        <v>54</v>
      </c>
      <c r="Q1960" s="2" t="s">
        <v>53</v>
      </c>
      <c r="R1960" s="4" t="s">
        <v>51</v>
      </c>
      <c r="T1960" s="7">
        <v>617</v>
      </c>
      <c r="U1960" s="8">
        <v>0.33000000000000002</v>
      </c>
      <c r="V1960" s="6">
        <v>0</v>
      </c>
      <c r="W1960" s="7">
        <f>IF(R1960="","",(T1960*(1-U1960)*(1+AE1960))+V1960)</f>
        <v>537.40699999999993</v>
      </c>
      <c r="Z1960" s="9" t="str">
        <f>IF(S1960="","",(X1960*(1-Y1960)*(1+AE1960)))</f>
        <v/>
      </c>
      <c r="AA1960" s="64">
        <f>IF(Eingabe!G1960="x",libCalc!A1960,IF(Eingabe!H1960="x",libCalc!B1960,IF(Eingabe!I1960="x",libCalc!C1960,"")))</f>
        <v>0.089999999999999997</v>
      </c>
      <c r="AB1960" s="5">
        <f>IF(AA1960="","",AA1960*M1960)</f>
        <v>0.29699999999999999</v>
      </c>
      <c r="AC1960" s="10">
        <f>IF(AA1960="","",N1960*1000/(AA1960*1000000))</f>
        <v>27.777777777777779</v>
      </c>
      <c r="AD1960" s="11">
        <f>IF(AB1960="","",MAX(Z1960,W1960)/AB1960)</f>
        <v>1809.4511784511783</v>
      </c>
      <c r="AE1960" s="8">
        <f ca="1">IF(N1960="","",IF(LOOKUP(YEAR(C1960),Teuerung!$A$4:$A$29,Teuerung!$D$4:$D$29)="",0,LOOKUP(YEAR(C1960),Teuerung!$A$4:$A$29,Teuerung!$D$4:$D$29)))</f>
        <v>0.29999999999999999</v>
      </c>
      <c r="AF1960" s="7">
        <f t="shared" ca="1" si="41"/>
        <v>29019.977999999996</v>
      </c>
      <c r="AG1960" s="2" t="s">
        <v>73</v>
      </c>
      <c r="AH1960" s="1"/>
      <c r="AI1960" s="1"/>
    </row>
    <row r="1961">
      <c r="A1961" s="2"/>
      <c r="B1961" s="2"/>
      <c r="C1961" s="3">
        <v>42559</v>
      </c>
      <c r="D1961" s="1"/>
      <c r="E1961" s="4" t="s">
        <v>51</v>
      </c>
      <c r="G1961" s="4" t="s">
        <v>51</v>
      </c>
      <c r="J1961" s="5">
        <v>0.40000000000000002</v>
      </c>
      <c r="M1961" s="6">
        <v>3.2999999999999998</v>
      </c>
      <c r="N1961" s="7">
        <v>3600</v>
      </c>
      <c r="P1961" s="1">
        <v>57</v>
      </c>
      <c r="Q1961" s="2" t="s">
        <v>53</v>
      </c>
      <c r="R1961" s="4" t="s">
        <v>51</v>
      </c>
      <c r="T1961" s="7">
        <v>695</v>
      </c>
      <c r="U1961" s="8">
        <v>0.33000000000000002</v>
      </c>
      <c r="V1961" s="6">
        <v>0</v>
      </c>
      <c r="W1961" s="7">
        <f>IF(R1961="","",(T1961*(1-U1961)*(1+AE1961))+V1961)</f>
        <v>605.34500000000003</v>
      </c>
      <c r="Z1961" s="9" t="str">
        <f>IF(S1961="","",(X1961*(1-Y1961)*(1+AE1961)))</f>
        <v/>
      </c>
      <c r="AA1961" s="64">
        <f>IF(Eingabe!G1961="x",libCalc!A1961,IF(Eingabe!H1961="x",libCalc!B1961,IF(Eingabe!I1961="x",libCalc!C1961,"")))</f>
        <v>0.12566370614359174</v>
      </c>
      <c r="AB1961" s="5">
        <f>IF(AA1961="","",AA1961*M1961)</f>
        <v>0.41469023027385271</v>
      </c>
      <c r="AC1961" s="10">
        <f>IF(AA1961="","",N1961*1000/(AA1961*1000000))</f>
        <v>28.647889756541158</v>
      </c>
      <c r="AD1961" s="11">
        <f>IF(AB1961="","",MAX(Z1961,W1961)/AB1961)</f>
        <v>1459.7522579691422</v>
      </c>
      <c r="AE1961" s="8">
        <f ca="1">IF(N1961="","",IF(LOOKUP(YEAR(C1961),Teuerung!$A$4:$A$29,Teuerung!$D$4:$D$29)="",0,LOOKUP(YEAR(C1961),Teuerung!$A$4:$A$29,Teuerung!$D$4:$D$29)))</f>
        <v>0.29999999999999999</v>
      </c>
      <c r="AF1961" s="7">
        <f t="shared" ca="1" si="41"/>
        <v>34504.665000000001</v>
      </c>
      <c r="AG1961" s="2" t="s">
        <v>73</v>
      </c>
      <c r="AH1961" s="1"/>
      <c r="AI1961" s="1"/>
    </row>
    <row r="1962">
      <c r="A1962" s="2"/>
      <c r="B1962" s="2"/>
      <c r="C1962" s="3">
        <v>42559</v>
      </c>
      <c r="D1962" s="1"/>
      <c r="E1962" s="4" t="s">
        <v>51</v>
      </c>
      <c r="G1962" s="4" t="s">
        <v>51</v>
      </c>
      <c r="J1962" s="5">
        <v>0.40000000000000002</v>
      </c>
      <c r="M1962" s="6">
        <v>3.2999999999999998</v>
      </c>
      <c r="N1962" s="7">
        <v>3800</v>
      </c>
      <c r="P1962" s="1">
        <v>3</v>
      </c>
      <c r="Q1962" s="2" t="s">
        <v>53</v>
      </c>
      <c r="R1962" s="4" t="s">
        <v>51</v>
      </c>
      <c r="T1962" s="7">
        <v>758</v>
      </c>
      <c r="U1962" s="8">
        <v>0.33000000000000002</v>
      </c>
      <c r="V1962" s="6">
        <v>0</v>
      </c>
      <c r="W1962" s="7">
        <f>IF(R1962="","",(T1962*(1-U1962)*(1+AE1962))+V1962)</f>
        <v>660.21799999999996</v>
      </c>
      <c r="Z1962" s="9" t="str">
        <f>IF(S1962="","",(X1962*(1-Y1962)*(1+AE1962)))</f>
        <v/>
      </c>
      <c r="AA1962" s="64">
        <f>IF(Eingabe!G1962="x",libCalc!A1962,IF(Eingabe!H1962="x",libCalc!B1962,IF(Eingabe!I1962="x",libCalc!C1962,"")))</f>
        <v>0.12566370614359174</v>
      </c>
      <c r="AB1962" s="5">
        <f>IF(AA1962="","",AA1962*M1962)</f>
        <v>0.41469023027385271</v>
      </c>
      <c r="AC1962" s="10">
        <f>IF(AA1962="","",N1962*1000/(AA1962*1000000))</f>
        <v>30.239439187460111</v>
      </c>
      <c r="AD1962" s="11">
        <f>IF(AB1962="","",MAX(Z1962,W1962)/AB1962)</f>
        <v>1592.0751245188628</v>
      </c>
      <c r="AE1962" s="8">
        <f ca="1">IF(N1962="","",IF(LOOKUP(YEAR(C1962),Teuerung!$A$4:$A$29,Teuerung!$D$4:$D$29)="",0,LOOKUP(YEAR(C1962),Teuerung!$A$4:$A$29,Teuerung!$D$4:$D$29)))</f>
        <v>0.29999999999999999</v>
      </c>
      <c r="AF1962" s="7">
        <f t="shared" ca="1" si="41"/>
        <v>1980.654</v>
      </c>
      <c r="AG1962" s="2" t="s">
        <v>73</v>
      </c>
      <c r="AH1962" s="1"/>
      <c r="AI1962" s="1"/>
    </row>
    <row r="1963">
      <c r="A1963" s="2"/>
      <c r="B1963" s="2"/>
      <c r="C1963" s="3">
        <v>42559</v>
      </c>
      <c r="D1963" s="1"/>
      <c r="E1963" s="4" t="s">
        <v>51</v>
      </c>
      <c r="G1963" s="4" t="s">
        <v>51</v>
      </c>
      <c r="J1963" s="5">
        <v>0.40000000000000002</v>
      </c>
      <c r="M1963" s="6">
        <v>3.2999999999999998</v>
      </c>
      <c r="N1963" s="7">
        <v>4400</v>
      </c>
      <c r="P1963" s="1">
        <v>8</v>
      </c>
      <c r="Q1963" s="2" t="s">
        <v>53</v>
      </c>
      <c r="R1963" s="4" t="s">
        <v>51</v>
      </c>
      <c r="T1963" s="7">
        <v>827</v>
      </c>
      <c r="U1963" s="8">
        <v>0.33000000000000002</v>
      </c>
      <c r="V1963" s="6">
        <v>0</v>
      </c>
      <c r="W1963" s="7">
        <f>IF(R1963="","",(T1963*(1-U1963)*(1+AE1963))+V1963)</f>
        <v>720.31699999999989</v>
      </c>
      <c r="Z1963" s="9" t="str">
        <f>IF(S1963="","",(X1963*(1-Y1963)*(1+AE1963)))</f>
        <v/>
      </c>
      <c r="AA1963" s="64">
        <f>IF(Eingabe!G1963="x",libCalc!A1963,IF(Eingabe!H1963="x",libCalc!B1963,IF(Eingabe!I1963="x",libCalc!C1963,"")))</f>
        <v>0.12566370614359174</v>
      </c>
      <c r="AB1963" s="5">
        <f>IF(AA1963="","",AA1963*M1963)</f>
        <v>0.41469023027385271</v>
      </c>
      <c r="AC1963" s="10">
        <f>IF(AA1963="","",N1963*1000/(AA1963*1000000))</f>
        <v>35.014087480216972</v>
      </c>
      <c r="AD1963" s="11">
        <f>IF(AB1963="","",MAX(Z1963,W1963)/AB1963)</f>
        <v>1737.0001688352236</v>
      </c>
      <c r="AE1963" s="8">
        <f ca="1">IF(N1963="","",IF(LOOKUP(YEAR(C1963),Teuerung!$A$4:$A$29,Teuerung!$D$4:$D$29)="",0,LOOKUP(YEAR(C1963),Teuerung!$A$4:$A$29,Teuerung!$D$4:$D$29)))</f>
        <v>0.29999999999999999</v>
      </c>
      <c r="AF1963" s="7">
        <f t="shared" ca="1" si="41"/>
        <v>5762.5359999999991</v>
      </c>
      <c r="AG1963" s="2" t="s">
        <v>73</v>
      </c>
      <c r="AH1963" s="1"/>
      <c r="AI1963" s="1"/>
    </row>
    <row r="1964">
      <c r="A1964" s="2"/>
      <c r="B1964" s="2"/>
      <c r="C1964" s="3">
        <v>42559</v>
      </c>
      <c r="D1964" s="1"/>
      <c r="E1964" s="4" t="s">
        <v>51</v>
      </c>
      <c r="G1964" s="4" t="s">
        <v>51</v>
      </c>
      <c r="J1964" s="5">
        <v>0.40000000000000002</v>
      </c>
      <c r="M1964" s="6">
        <v>3.2999999999999998</v>
      </c>
      <c r="N1964" s="7">
        <v>4600</v>
      </c>
      <c r="P1964" s="1">
        <v>1</v>
      </c>
      <c r="Q1964" s="2" t="s">
        <v>53</v>
      </c>
      <c r="R1964" s="4" t="s">
        <v>51</v>
      </c>
      <c r="T1964" s="7">
        <v>847</v>
      </c>
      <c r="U1964" s="8">
        <v>0.33000000000000002</v>
      </c>
      <c r="V1964" s="6">
        <v>0</v>
      </c>
      <c r="W1964" s="7">
        <f>IF(R1964="","",(T1964*(1-U1964)*(1+AE1964))+V1964)</f>
        <v>737.73699999999985</v>
      </c>
      <c r="Z1964" s="9" t="str">
        <f>IF(S1964="","",(X1964*(1-Y1964)*(1+AE1964)))</f>
        <v/>
      </c>
      <c r="AA1964" s="64">
        <f>IF(Eingabe!G1964="x",libCalc!A1964,IF(Eingabe!H1964="x",libCalc!B1964,IF(Eingabe!I1964="x",libCalc!C1964,"")))</f>
        <v>0.12566370614359174</v>
      </c>
      <c r="AB1964" s="5">
        <f>IF(AA1964="","",AA1964*M1964)</f>
        <v>0.41469023027385271</v>
      </c>
      <c r="AC1964" s="10">
        <f>IF(AA1964="","",N1964*1000/(AA1964*1000000))</f>
        <v>36.605636911135925</v>
      </c>
      <c r="AD1964" s="11">
        <f>IF(AB1964="","",MAX(Z1964,W1964)/AB1964)</f>
        <v>1779.0074280573569</v>
      </c>
      <c r="AE1964" s="8">
        <f ca="1">IF(N1964="","",IF(LOOKUP(YEAR(C1964),Teuerung!$A$4:$A$29,Teuerung!$D$4:$D$29)="",0,LOOKUP(YEAR(C1964),Teuerung!$A$4:$A$29,Teuerung!$D$4:$D$29)))</f>
        <v>0.29999999999999999</v>
      </c>
      <c r="AF1964" s="7">
        <f t="shared" ca="1" si="41"/>
        <v>737.73699999999985</v>
      </c>
      <c r="AG1964" s="2" t="s">
        <v>73</v>
      </c>
      <c r="AH1964" s="1"/>
      <c r="AI1964" s="1"/>
    </row>
    <row r="1965">
      <c r="A1965" s="2"/>
      <c r="B1965" s="2"/>
      <c r="C1965" s="3">
        <v>42559</v>
      </c>
      <c r="D1965" s="1"/>
      <c r="E1965" s="4" t="s">
        <v>51</v>
      </c>
      <c r="G1965" s="4" t="s">
        <v>51</v>
      </c>
      <c r="J1965" s="5">
        <v>0.40000000000000002</v>
      </c>
      <c r="M1965" s="6">
        <v>3.2999999999999998</v>
      </c>
      <c r="N1965" s="7">
        <v>5500</v>
      </c>
      <c r="P1965" s="1">
        <v>1</v>
      </c>
      <c r="Q1965" s="2" t="s">
        <v>53</v>
      </c>
      <c r="R1965" s="4" t="s">
        <v>51</v>
      </c>
      <c r="T1965" s="7">
        <v>980</v>
      </c>
      <c r="U1965" s="8">
        <v>0.33000000000000002</v>
      </c>
      <c r="V1965" s="6">
        <v>0</v>
      </c>
      <c r="W1965" s="7">
        <f>IF(R1965="","",(T1965*(1-U1965)*(1+AE1965))+V1965)</f>
        <v>853.57999999999993</v>
      </c>
      <c r="Z1965" s="9" t="str">
        <f>IF(S1965="","",(X1965*(1-Y1965)*(1+AE1965)))</f>
        <v/>
      </c>
      <c r="AA1965" s="64">
        <f>IF(Eingabe!G1965="x",libCalc!A1965,IF(Eingabe!H1965="x",libCalc!B1965,IF(Eingabe!I1965="x",libCalc!C1965,"")))</f>
        <v>0.12566370614359174</v>
      </c>
      <c r="AB1965" s="5">
        <f>IF(AA1965="","",AA1965*M1965)</f>
        <v>0.41469023027385271</v>
      </c>
      <c r="AC1965" s="10">
        <f>IF(AA1965="","",N1965*1000/(AA1965*1000000))</f>
        <v>43.767609350271215</v>
      </c>
      <c r="AD1965" s="11">
        <f>IF(AB1965="","",MAX(Z1965,W1965)/AB1965)</f>
        <v>2058.3557018845454</v>
      </c>
      <c r="AE1965" s="8">
        <f ca="1">IF(N1965="","",IF(LOOKUP(YEAR(C1965),Teuerung!$A$4:$A$29,Teuerung!$D$4:$D$29)="",0,LOOKUP(YEAR(C1965),Teuerung!$A$4:$A$29,Teuerung!$D$4:$D$29)))</f>
        <v>0.29999999999999999</v>
      </c>
      <c r="AF1965" s="7">
        <f t="shared" ca="1" si="41"/>
        <v>853.57999999999993</v>
      </c>
      <c r="AG1965" s="2" t="s">
        <v>73</v>
      </c>
      <c r="AH1965" s="1"/>
      <c r="AI1965" s="1"/>
    </row>
    <row r="1966">
      <c r="A1966" s="2"/>
      <c r="B1966" s="2"/>
      <c r="C1966" s="3">
        <v>42559</v>
      </c>
      <c r="D1966" s="1"/>
      <c r="E1966" s="4" t="s">
        <v>51</v>
      </c>
      <c r="H1966" s="4" t="s">
        <v>51</v>
      </c>
      <c r="K1966" s="6">
        <v>0.29999999999999999</v>
      </c>
      <c r="L1966" s="6">
        <v>0.29999999999999999</v>
      </c>
      <c r="M1966" s="6">
        <v>3.2999999999999998</v>
      </c>
      <c r="N1966" s="7">
        <v>1800</v>
      </c>
      <c r="P1966" s="1">
        <v>54</v>
      </c>
      <c r="Q1966" s="2" t="s">
        <v>53</v>
      </c>
      <c r="R1966" s="4" t="s">
        <v>51</v>
      </c>
      <c r="T1966" s="7">
        <v>617</v>
      </c>
      <c r="U1966" s="8">
        <v>0.33000000000000002</v>
      </c>
      <c r="V1966" s="6">
        <v>0</v>
      </c>
      <c r="W1966" s="7">
        <f>IF(R1966="","",(T1966*(1-U1966)*(1+AE1966))+V1966)</f>
        <v>537.40699999999993</v>
      </c>
      <c r="Z1966" s="9" t="str">
        <f>IF(S1966="","",(X1966*(1-Y1966)*(1+AE1966)))</f>
        <v/>
      </c>
      <c r="AA1966" s="64">
        <f>IF(Eingabe!G1966="x",libCalc!A1966,IF(Eingabe!H1966="x",libCalc!B1966,IF(Eingabe!I1966="x",libCalc!C1966,"")))</f>
        <v>0.089999999999999997</v>
      </c>
      <c r="AB1966" s="5">
        <f>IF(AA1966="","",AA1966*M1966)</f>
        <v>0.29699999999999999</v>
      </c>
      <c r="AC1966" s="10">
        <f>IF(AA1966="","",N1966*1000/(AA1966*1000000))</f>
        <v>20</v>
      </c>
      <c r="AD1966" s="11">
        <f>IF(AB1966="","",MAX(Z1966,W1966)/AB1966)</f>
        <v>1809.4511784511783</v>
      </c>
      <c r="AE1966" s="8">
        <f ca="1">IF(N1966="","",IF(LOOKUP(YEAR(C1966),Teuerung!$A$4:$A$29,Teuerung!$D$4:$D$29)="",0,LOOKUP(YEAR(C1966),Teuerung!$A$4:$A$29,Teuerung!$D$4:$D$29)))</f>
        <v>0.29999999999999999</v>
      </c>
      <c r="AF1966" s="7">
        <f t="shared" ca="1" si="41"/>
        <v>29019.977999999996</v>
      </c>
      <c r="AG1966" s="2" t="s">
        <v>73</v>
      </c>
      <c r="AH1966" s="1"/>
      <c r="AI1966" s="1"/>
    </row>
    <row r="1967">
      <c r="A1967" s="2"/>
      <c r="B1967" s="2"/>
      <c r="C1967" s="3">
        <v>42559</v>
      </c>
      <c r="D1967" s="1"/>
      <c r="E1967" s="4" t="s">
        <v>51</v>
      </c>
      <c r="G1967" s="4" t="s">
        <v>51</v>
      </c>
      <c r="J1967" s="5">
        <v>0.40000000000000002</v>
      </c>
      <c r="M1967" s="6">
        <v>3.2999999999999998</v>
      </c>
      <c r="N1967" s="7">
        <v>3200</v>
      </c>
      <c r="P1967" s="1">
        <v>69</v>
      </c>
      <c r="Q1967" s="2" t="s">
        <v>53</v>
      </c>
      <c r="R1967" s="4" t="s">
        <v>51</v>
      </c>
      <c r="T1967" s="7">
        <v>695</v>
      </c>
      <c r="U1967" s="8">
        <v>0.33000000000000002</v>
      </c>
      <c r="V1967" s="6">
        <v>0</v>
      </c>
      <c r="W1967" s="7">
        <f>IF(R1967="","",(T1967*(1-U1967)*(1+AE1967))+V1967)</f>
        <v>605.34500000000003</v>
      </c>
      <c r="Z1967" s="9" t="str">
        <f>IF(S1967="","",(X1967*(1-Y1967)*(1+AE1967)))</f>
        <v/>
      </c>
      <c r="AA1967" s="64">
        <f>IF(Eingabe!G1967="x",libCalc!A1967,IF(Eingabe!H1967="x",libCalc!B1967,IF(Eingabe!I1967="x",libCalc!C1967,"")))</f>
        <v>0.12566370614359174</v>
      </c>
      <c r="AB1967" s="5">
        <f>IF(AA1967="","",AA1967*M1967)</f>
        <v>0.41469023027385271</v>
      </c>
      <c r="AC1967" s="10">
        <f>IF(AA1967="","",N1967*1000/(AA1967*1000000))</f>
        <v>25.464790894703253</v>
      </c>
      <c r="AD1967" s="11">
        <f>IF(AB1967="","",MAX(Z1967,W1967)/AB1967)</f>
        <v>1459.7522579691422</v>
      </c>
      <c r="AE1967" s="8">
        <f ca="1">IF(N1967="","",IF(LOOKUP(YEAR(C1967),Teuerung!$A$4:$A$29,Teuerung!$D$4:$D$29)="",0,LOOKUP(YEAR(C1967),Teuerung!$A$4:$A$29,Teuerung!$D$4:$D$29)))</f>
        <v>0.29999999999999999</v>
      </c>
      <c r="AF1967" s="7">
        <f t="shared" ca="1" si="41"/>
        <v>41768.805</v>
      </c>
      <c r="AG1967" s="2" t="s">
        <v>73</v>
      </c>
      <c r="AH1967" s="1"/>
      <c r="AI1967" s="1"/>
    </row>
    <row r="1968">
      <c r="A1968" s="2"/>
      <c r="B1968" s="2"/>
      <c r="C1968" s="3">
        <v>42559</v>
      </c>
      <c r="D1968" s="1"/>
      <c r="E1968" s="4" t="s">
        <v>51</v>
      </c>
      <c r="G1968" s="4" t="s">
        <v>51</v>
      </c>
      <c r="J1968" s="5">
        <v>0.40000000000000002</v>
      </c>
      <c r="M1968" s="6">
        <v>3.2999999999999998</v>
      </c>
      <c r="N1968" s="7">
        <v>4000</v>
      </c>
      <c r="P1968" s="1">
        <v>1</v>
      </c>
      <c r="Q1968" s="2" t="s">
        <v>53</v>
      </c>
      <c r="R1968" s="4" t="s">
        <v>51</v>
      </c>
      <c r="T1968" s="7">
        <v>695</v>
      </c>
      <c r="U1968" s="8">
        <v>0.33000000000000002</v>
      </c>
      <c r="V1968" s="6">
        <v>0</v>
      </c>
      <c r="W1968" s="7">
        <f>IF(R1968="","",(T1968*(1-U1968)*(1+AE1968))+V1968)</f>
        <v>605.34500000000003</v>
      </c>
      <c r="Z1968" s="9" t="str">
        <f>IF(S1968="","",(X1968*(1-Y1968)*(1+AE1968)))</f>
        <v/>
      </c>
      <c r="AA1968" s="64">
        <f>IF(Eingabe!G1968="x",libCalc!A1968,IF(Eingabe!H1968="x",libCalc!B1968,IF(Eingabe!I1968="x",libCalc!C1968,"")))</f>
        <v>0.12566370614359174</v>
      </c>
      <c r="AB1968" s="5">
        <f>IF(AA1968="","",AA1968*M1968)</f>
        <v>0.41469023027385271</v>
      </c>
      <c r="AC1968" s="10">
        <f>IF(AA1968="","",N1968*1000/(AA1968*1000000))</f>
        <v>31.830988618379063</v>
      </c>
      <c r="AD1968" s="11">
        <f>IF(AB1968="","",MAX(Z1968,W1968)/AB1968)</f>
        <v>1459.7522579691422</v>
      </c>
      <c r="AE1968" s="8">
        <f ca="1">IF(N1968="","",IF(LOOKUP(YEAR(C1968),Teuerung!$A$4:$A$29,Teuerung!$D$4:$D$29)="",0,LOOKUP(YEAR(C1968),Teuerung!$A$4:$A$29,Teuerung!$D$4:$D$29)))</f>
        <v>0.29999999999999999</v>
      </c>
      <c r="AF1968" s="7">
        <f t="shared" ca="1" si="41"/>
        <v>605.34500000000003</v>
      </c>
      <c r="AG1968" s="2" t="s">
        <v>73</v>
      </c>
      <c r="AH1968" s="1"/>
      <c r="AI1968" s="1"/>
    </row>
    <row r="1969">
      <c r="A1969" s="2"/>
      <c r="B1969" s="2"/>
      <c r="C1969" s="3">
        <v>42559</v>
      </c>
      <c r="D1969" s="1"/>
      <c r="E1969" s="4" t="s">
        <v>51</v>
      </c>
      <c r="G1969" s="4" t="s">
        <v>51</v>
      </c>
      <c r="J1969" s="5">
        <v>0.40000000000000002</v>
      </c>
      <c r="M1969" s="6">
        <v>3.3999999999999999</v>
      </c>
      <c r="N1969" s="7">
        <v>1400</v>
      </c>
      <c r="P1969" s="1">
        <v>44</v>
      </c>
      <c r="Q1969" s="2" t="s">
        <v>53</v>
      </c>
      <c r="R1969" s="4" t="s">
        <v>51</v>
      </c>
      <c r="T1969" s="7">
        <v>537</v>
      </c>
      <c r="U1969" s="8">
        <v>0.33000000000000002</v>
      </c>
      <c r="V1969" s="6">
        <v>0</v>
      </c>
      <c r="W1969" s="7">
        <f>IF(R1969="","",(T1969*(1-U1969)*(1+AE1969))+V1969)</f>
        <v>467.72699999999998</v>
      </c>
      <c r="Z1969" s="9" t="str">
        <f>IF(S1969="","",(X1969*(1-Y1969)*(1+AE1969)))</f>
        <v/>
      </c>
      <c r="AA1969" s="64">
        <f>IF(Eingabe!G1969="x",libCalc!A1969,IF(Eingabe!H1969="x",libCalc!B1969,IF(Eingabe!I1969="x",libCalc!C1969,"")))</f>
        <v>0.12566370614359174</v>
      </c>
      <c r="AB1969" s="5">
        <f>IF(AA1969="","",AA1969*M1969)</f>
        <v>0.42725660088821188</v>
      </c>
      <c r="AC1969" s="10">
        <f>IF(AA1969="","",N1969*1000/(AA1969*1000000))</f>
        <v>11.140846016432672</v>
      </c>
      <c r="AD1969" s="11">
        <f>IF(AB1969="","",MAX(Z1969,W1969)/AB1969)</f>
        <v>1094.721530405043</v>
      </c>
      <c r="AE1969" s="8">
        <f ca="1">IF(N1969="","",IF(LOOKUP(YEAR(C1969),Teuerung!$A$4:$A$29,Teuerung!$D$4:$D$29)="",0,LOOKUP(YEAR(C1969),Teuerung!$A$4:$A$29,Teuerung!$D$4:$D$29)))</f>
        <v>0.29999999999999999</v>
      </c>
      <c r="AF1969" s="7">
        <f t="shared" ca="1" si="41"/>
        <v>20579.987999999998</v>
      </c>
      <c r="AG1969" s="2" t="s">
        <v>73</v>
      </c>
      <c r="AH1969" s="1"/>
      <c r="AI1969" s="1"/>
    </row>
    <row r="1970">
      <c r="A1970" s="2"/>
      <c r="B1970" s="2"/>
      <c r="C1970" s="3">
        <v>42559</v>
      </c>
      <c r="D1970" s="1"/>
      <c r="E1970" s="4" t="s">
        <v>51</v>
      </c>
      <c r="G1970" s="4" t="s">
        <v>51</v>
      </c>
      <c r="J1970" s="5">
        <v>0.40000000000000002</v>
      </c>
      <c r="M1970" s="6">
        <v>3.25</v>
      </c>
      <c r="N1970" s="7">
        <v>2700</v>
      </c>
      <c r="P1970" s="1">
        <v>26</v>
      </c>
      <c r="Q1970" s="2" t="s">
        <v>53</v>
      </c>
      <c r="R1970" s="4" t="s">
        <v>51</v>
      </c>
      <c r="T1970" s="7">
        <v>688</v>
      </c>
      <c r="U1970" s="8">
        <v>0.33000000000000002</v>
      </c>
      <c r="V1970" s="6">
        <v>0</v>
      </c>
      <c r="W1970" s="7">
        <f>IF(R1970="","",(T1970*(1-U1970)*(1+AE1970))+V1970)</f>
        <v>599.24799999999993</v>
      </c>
      <c r="Z1970" s="9" t="str">
        <f>IF(S1970="","",(X1970*(1-Y1970)*(1+AE1970)))</f>
        <v/>
      </c>
      <c r="AA1970" s="64">
        <f>IF(Eingabe!G1970="x",libCalc!A1970,IF(Eingabe!H1970="x",libCalc!B1970,IF(Eingabe!I1970="x",libCalc!C1970,"")))</f>
        <v>0.12566370614359174</v>
      </c>
      <c r="AB1970" s="5">
        <f>IF(AA1970="","",AA1970*M1970)</f>
        <v>0.40840704496667313</v>
      </c>
      <c r="AC1970" s="10">
        <f>IF(AA1970="","",N1970*1000/(AA1970*1000000))</f>
        <v>21.485917317405868</v>
      </c>
      <c r="AD1970" s="11">
        <f>IF(AB1970="","",MAX(Z1970,W1970)/AB1970)</f>
        <v>1467.2812513528013</v>
      </c>
      <c r="AE1970" s="8">
        <f ca="1">IF(N1970="","",IF(LOOKUP(YEAR(C1970),Teuerung!$A$4:$A$29,Teuerung!$D$4:$D$29)="",0,LOOKUP(YEAR(C1970),Teuerung!$A$4:$A$29,Teuerung!$D$4:$D$29)))</f>
        <v>0.29999999999999999</v>
      </c>
      <c r="AF1970" s="7">
        <f t="shared" ca="1" si="41"/>
        <v>15580.447999999999</v>
      </c>
      <c r="AG1970" s="2" t="s">
        <v>73</v>
      </c>
      <c r="AH1970" s="1"/>
      <c r="AI1970" s="1"/>
    </row>
    <row r="1971">
      <c r="A1971" s="2"/>
      <c r="B1971" s="2"/>
      <c r="C1971" s="3">
        <v>42559</v>
      </c>
      <c r="D1971" s="1"/>
      <c r="E1971" s="4" t="s">
        <v>51</v>
      </c>
      <c r="H1971" s="4" t="s">
        <v>51</v>
      </c>
      <c r="K1971" s="6">
        <v>0.29999999999999999</v>
      </c>
      <c r="L1971" s="6">
        <v>0.29999999999999999</v>
      </c>
      <c r="M1971" s="6">
        <v>3.3999999999999999</v>
      </c>
      <c r="N1971" s="7">
        <v>800</v>
      </c>
      <c r="P1971" s="1">
        <v>28</v>
      </c>
      <c r="Q1971" s="2" t="s">
        <v>53</v>
      </c>
      <c r="R1971" s="4" t="s">
        <v>51</v>
      </c>
      <c r="T1971" s="7">
        <v>628</v>
      </c>
      <c r="U1971" s="8">
        <v>0.33000000000000002</v>
      </c>
      <c r="V1971" s="6">
        <v>0</v>
      </c>
      <c r="W1971" s="7">
        <f>IF(R1971="","",(T1971*(1-U1971)*(1+AE1971))+V1971)</f>
        <v>546.98799999999994</v>
      </c>
      <c r="Z1971" s="9" t="str">
        <f>IF(S1971="","",(X1971*(1-Y1971)*(1+AE1971)))</f>
        <v/>
      </c>
      <c r="AA1971" s="64">
        <f>IF(Eingabe!G1971="x",libCalc!A1971,IF(Eingabe!H1971="x",libCalc!B1971,IF(Eingabe!I1971="x",libCalc!C1971,"")))</f>
        <v>0.089999999999999997</v>
      </c>
      <c r="AB1971" s="5">
        <f>IF(AA1971="","",AA1971*M1971)</f>
        <v>0.30599999999999999</v>
      </c>
      <c r="AC1971" s="10">
        <f>IF(AA1971="","",N1971*1000/(AA1971*1000000))</f>
        <v>8.8888888888888893</v>
      </c>
      <c r="AD1971" s="11">
        <f>IF(AB1971="","",MAX(Z1971,W1971)/AB1971)</f>
        <v>1787.5424836601305</v>
      </c>
      <c r="AE1971" s="8">
        <f ca="1">IF(N1971="","",IF(LOOKUP(YEAR(C1971),Teuerung!$A$4:$A$29,Teuerung!$D$4:$D$29)="",0,LOOKUP(YEAR(C1971),Teuerung!$A$4:$A$29,Teuerung!$D$4:$D$29)))</f>
        <v>0.29999999999999999</v>
      </c>
      <c r="AF1971" s="7">
        <f t="shared" ca="1" si="41"/>
        <v>15315.663999999999</v>
      </c>
      <c r="AG1971" s="2" t="s">
        <v>73</v>
      </c>
      <c r="AH1971" s="1"/>
      <c r="AI1971" s="1"/>
    </row>
    <row r="1972">
      <c r="A1972" s="2"/>
      <c r="B1972" s="2"/>
      <c r="C1972" s="3">
        <v>42559</v>
      </c>
      <c r="D1972" s="1"/>
      <c r="E1972" s="4" t="s">
        <v>51</v>
      </c>
      <c r="H1972" s="4" t="s">
        <v>51</v>
      </c>
      <c r="K1972" s="6">
        <v>0.29999999999999999</v>
      </c>
      <c r="L1972" s="6">
        <v>0.29999999999999999</v>
      </c>
      <c r="M1972" s="6">
        <v>3.25</v>
      </c>
      <c r="N1972" s="7">
        <v>1100</v>
      </c>
      <c r="P1972" s="1">
        <v>26</v>
      </c>
      <c r="Q1972" s="2" t="s">
        <v>53</v>
      </c>
      <c r="R1972" s="4" t="s">
        <v>51</v>
      </c>
      <c r="T1972" s="7">
        <v>611</v>
      </c>
      <c r="U1972" s="8">
        <v>0.33000000000000002</v>
      </c>
      <c r="V1972" s="6">
        <v>0</v>
      </c>
      <c r="W1972" s="7">
        <f>IF(R1972="","",(T1972*(1-U1972)*(1+AE1972))+V1972)</f>
        <v>532.18099999999993</v>
      </c>
      <c r="Z1972" s="9" t="str">
        <f>IF(S1972="","",(X1972*(1-Y1972)*(1+AE1972)))</f>
        <v/>
      </c>
      <c r="AA1972" s="64">
        <f>IF(Eingabe!G1972="x",libCalc!A1972,IF(Eingabe!H1972="x",libCalc!B1972,IF(Eingabe!I1972="x",libCalc!C1972,"")))</f>
        <v>0.089999999999999997</v>
      </c>
      <c r="AB1972" s="5">
        <f>IF(AA1972="","",AA1972*M1972)</f>
        <v>0.29249999999999998</v>
      </c>
      <c r="AC1972" s="10">
        <f>IF(AA1972="","",N1972*1000/(AA1972*1000000))</f>
        <v>12.222222222222221</v>
      </c>
      <c r="AD1972" s="11">
        <f>IF(AB1972="","",MAX(Z1972,W1972)/AB1972)</f>
        <v>1819.422222222222</v>
      </c>
      <c r="AE1972" s="8">
        <f ca="1">IF(N1972="","",IF(LOOKUP(YEAR(C1972),Teuerung!$A$4:$A$29,Teuerung!$D$4:$D$29)="",0,LOOKUP(YEAR(C1972),Teuerung!$A$4:$A$29,Teuerung!$D$4:$D$29)))</f>
        <v>0.29999999999999999</v>
      </c>
      <c r="AF1972" s="7">
        <f t="shared" ca="1" si="41"/>
        <v>13836.705999999998</v>
      </c>
      <c r="AG1972" s="2" t="s">
        <v>73</v>
      </c>
      <c r="AH1972" s="1"/>
      <c r="AI1972" s="1"/>
    </row>
    <row r="1973">
      <c r="A1973" s="2"/>
      <c r="B1973" s="2"/>
      <c r="C1973" s="3">
        <v>42559</v>
      </c>
      <c r="D1973" s="1"/>
      <c r="E1973" s="4" t="s">
        <v>51</v>
      </c>
      <c r="H1973" s="4" t="s">
        <v>51</v>
      </c>
      <c r="K1973" s="6">
        <v>0.29999999999999999</v>
      </c>
      <c r="L1973" s="6">
        <v>0.29999999999999999</v>
      </c>
      <c r="M1973" s="6">
        <v>3.2999999999999998</v>
      </c>
      <c r="N1973" s="7">
        <v>600</v>
      </c>
      <c r="P1973" s="1">
        <v>24</v>
      </c>
      <c r="Q1973" s="2" t="s">
        <v>53</v>
      </c>
      <c r="R1973" s="4" t="s">
        <v>51</v>
      </c>
      <c r="T1973" s="7">
        <v>548</v>
      </c>
      <c r="U1973" s="8">
        <v>0.33000000000000002</v>
      </c>
      <c r="V1973" s="6">
        <v>0</v>
      </c>
      <c r="W1973" s="7">
        <f>IF(R1973="","",(T1973*(1-U1973)*(1+AE1973))+V1973)</f>
        <v>477.30799999999999</v>
      </c>
      <c r="Z1973" s="9" t="str">
        <f>IF(S1973="","",(X1973*(1-Y1973)*(1+AE1973)))</f>
        <v/>
      </c>
      <c r="AA1973" s="64">
        <f>IF(Eingabe!G1973="x",libCalc!A1973,IF(Eingabe!H1973="x",libCalc!B1973,IF(Eingabe!I1973="x",libCalc!C1973,"")))</f>
        <v>0.089999999999999997</v>
      </c>
      <c r="AB1973" s="5">
        <f>IF(AA1973="","",AA1973*M1973)</f>
        <v>0.29699999999999999</v>
      </c>
      <c r="AC1973" s="10">
        <f>IF(AA1973="","",N1973*1000/(AA1973*1000000))</f>
        <v>6.666666666666667</v>
      </c>
      <c r="AD1973" s="11">
        <f>IF(AB1973="","",MAX(Z1973,W1973)/AB1973)</f>
        <v>1607.0976430976432</v>
      </c>
      <c r="AE1973" s="8">
        <f ca="1">IF(N1973="","",IF(LOOKUP(YEAR(C1973),Teuerung!$A$4:$A$29,Teuerung!$D$4:$D$29)="",0,LOOKUP(YEAR(C1973),Teuerung!$A$4:$A$29,Teuerung!$D$4:$D$29)))</f>
        <v>0.29999999999999999</v>
      </c>
      <c r="AF1973" s="7">
        <f t="shared" ca="1" si="41"/>
        <v>11455.392</v>
      </c>
      <c r="AG1973" s="2" t="s">
        <v>73</v>
      </c>
      <c r="AH1973" s="1"/>
      <c r="AI1973" s="1"/>
    </row>
    <row r="1974">
      <c r="A1974" s="2"/>
      <c r="B1974" s="2"/>
      <c r="C1974" s="3">
        <v>42559</v>
      </c>
      <c r="D1974" s="1"/>
      <c r="E1974" s="4" t="s">
        <v>51</v>
      </c>
      <c r="G1974" s="4" t="s">
        <v>51</v>
      </c>
      <c r="J1974" s="5">
        <v>0.29999999999999999</v>
      </c>
      <c r="M1974" s="6">
        <v>3.3999999999999999</v>
      </c>
      <c r="N1974" s="7">
        <v>1500</v>
      </c>
      <c r="P1974" s="1">
        <v>26</v>
      </c>
      <c r="Q1974" s="2" t="s">
        <v>53</v>
      </c>
      <c r="R1974" s="4" t="s">
        <v>51</v>
      </c>
      <c r="T1974" s="7">
        <v>481</v>
      </c>
      <c r="U1974" s="8">
        <v>0.33000000000000002</v>
      </c>
      <c r="V1974" s="6">
        <v>0</v>
      </c>
      <c r="W1974" s="7">
        <f>IF(R1974="","",(T1974*(1-U1974)*(1+AE1974))+V1974)</f>
        <v>418.95099999999996</v>
      </c>
      <c r="Z1974" s="9" t="str">
        <f>IF(S1974="","",(X1974*(1-Y1974)*(1+AE1974)))</f>
        <v/>
      </c>
      <c r="AA1974" s="64">
        <f>IF(Eingabe!G1974="x",libCalc!A1974,IF(Eingabe!H1974="x",libCalc!B1974,IF(Eingabe!I1974="x",libCalc!C1974,"")))</f>
        <v>0.070685834705770348</v>
      </c>
      <c r="AB1974" s="5">
        <f>IF(AA1974="","",AA1974*M1974)</f>
        <v>0.24033183799961919</v>
      </c>
      <c r="AC1974" s="10">
        <f>IF(AA1974="","",N1974*1000/(AA1974*1000000))</f>
        <v>21.220659078919379</v>
      </c>
      <c r="AD1974" s="11">
        <f>IF(AB1974="","",MAX(Z1974,W1974)/AB1974)</f>
        <v>1743.2188905435983</v>
      </c>
      <c r="AE1974" s="8">
        <f ca="1">IF(N1974="","",IF(LOOKUP(YEAR(C1974),Teuerung!$A$4:$A$29,Teuerung!$D$4:$D$29)="",0,LOOKUP(YEAR(C1974),Teuerung!$A$4:$A$29,Teuerung!$D$4:$D$29)))</f>
        <v>0.29999999999999999</v>
      </c>
      <c r="AF1974" s="7">
        <f t="shared" ca="1" si="41"/>
        <v>10892.725999999999</v>
      </c>
      <c r="AG1974" s="2" t="s">
        <v>73</v>
      </c>
      <c r="AH1974" s="1"/>
      <c r="AI1974" s="1"/>
    </row>
    <row r="1975">
      <c r="A1975" s="2"/>
      <c r="B1975" s="2"/>
      <c r="C1975" s="3">
        <v>42837</v>
      </c>
      <c r="D1975" s="1"/>
      <c r="E1975" s="4" t="s">
        <v>51</v>
      </c>
      <c r="H1975" s="4" t="s">
        <v>51</v>
      </c>
      <c r="K1975" s="6">
        <v>0.40000000000000002</v>
      </c>
      <c r="L1975" s="6">
        <v>0.40000000000000002</v>
      </c>
      <c r="M1975" s="6">
        <v>3.6850000000000001</v>
      </c>
      <c r="N1975" s="7">
        <v>8050</v>
      </c>
      <c r="P1975" s="1">
        <v>5</v>
      </c>
      <c r="Q1975" s="2" t="s">
        <v>54</v>
      </c>
      <c r="R1975" s="4" t="s">
        <v>51</v>
      </c>
      <c r="T1975" s="7">
        <v>1625</v>
      </c>
      <c r="U1975" s="8">
        <v>0.28000000000000003</v>
      </c>
      <c r="V1975" s="6">
        <f t="shared" ref="V1975:V1979" si="42">850.68*P1975/SUM($P$1975:$P$1979)</f>
        <v>170.136</v>
      </c>
      <c r="W1975" s="7">
        <f>IF(R1975="","",(T1975*(1-U1975)*(1+AE1975))+V1975)</f>
        <v>1691.136</v>
      </c>
      <c r="Z1975" s="9" t="str">
        <f>IF(S1975="","",(X1975*(1-Y1975)*(1+AE1975)))</f>
        <v/>
      </c>
      <c r="AA1975" s="64">
        <f>IF(Eingabe!G1975="x",libCalc!A1975,IF(Eingabe!H1975="x",libCalc!B1975,IF(Eingabe!I1975="x",libCalc!C1975,"")))</f>
        <v>0.16000000000000003</v>
      </c>
      <c r="AB1975" s="5">
        <f>IF(AA1975="","",AA1975*M1975)</f>
        <v>0.58960000000000012</v>
      </c>
      <c r="AC1975" s="10">
        <f>IF(AA1975="","",N1975*1000/(AA1975*1000000))</f>
        <v>50.312499999999993</v>
      </c>
      <c r="AD1975" s="11">
        <f>IF(AB1975="","",MAX(Z1975,W1975)/AB1975)</f>
        <v>2868.2767978290358</v>
      </c>
      <c r="AE1975" s="8">
        <f ca="1">IF(N1975="","",IF(LOOKUP(YEAR(C1975),Teuerung!$A$4:$A$29,Teuerung!$D$4:$D$29)="",0,LOOKUP(YEAR(C1975),Teuerung!$A$4:$A$29,Teuerung!$D$4:$D$29)))</f>
        <v>0.29999999999999999</v>
      </c>
      <c r="AF1975" s="7">
        <f t="shared" ca="1" si="41"/>
        <v>8455.6800000000003</v>
      </c>
      <c r="AG1975" s="2" t="s">
        <v>70</v>
      </c>
      <c r="AH1975" s="1"/>
      <c r="AI1975" s="1"/>
    </row>
    <row r="1976">
      <c r="A1976" s="2"/>
      <c r="B1976" s="2"/>
      <c r="C1976" s="3">
        <v>42837</v>
      </c>
      <c r="D1976" s="1"/>
      <c r="E1976" s="4" t="s">
        <v>51</v>
      </c>
      <c r="H1976" s="4" t="s">
        <v>51</v>
      </c>
      <c r="K1976" s="6">
        <v>0.29999999999999999</v>
      </c>
      <c r="L1976" s="6">
        <v>0.29999999999999999</v>
      </c>
      <c r="M1976" s="6">
        <v>3.7200000000000002</v>
      </c>
      <c r="N1976" s="7">
        <v>6550</v>
      </c>
      <c r="P1976" s="1">
        <v>5</v>
      </c>
      <c r="Q1976" s="2" t="s">
        <v>54</v>
      </c>
      <c r="R1976" s="4" t="s">
        <v>51</v>
      </c>
      <c r="T1976" s="7">
        <v>1328</v>
      </c>
      <c r="U1976" s="8">
        <v>0.28000000000000003</v>
      </c>
      <c r="V1976" s="6">
        <f t="shared" si="42"/>
        <v>170.136</v>
      </c>
      <c r="W1976" s="7">
        <f>IF(R1976="","",(T1976*(1-U1976)*(1+AE1976))+V1976)</f>
        <v>1413.144</v>
      </c>
      <c r="Z1976" s="9" t="str">
        <f>IF(S1976="","",(X1976*(1-Y1976)*(1+AE1976)))</f>
        <v/>
      </c>
      <c r="AA1976" s="64">
        <f>IF(Eingabe!G1976="x",libCalc!A1976,IF(Eingabe!H1976="x",libCalc!B1976,IF(Eingabe!I1976="x",libCalc!C1976,"")))</f>
        <v>0.089999999999999997</v>
      </c>
      <c r="AB1976" s="5">
        <f>IF(AA1976="","",AA1976*M1976)</f>
        <v>0.33479999999999999</v>
      </c>
      <c r="AC1976" s="10">
        <f>IF(AA1976="","",N1976*1000/(AA1976*1000000))</f>
        <v>72.777777777777771</v>
      </c>
      <c r="AD1976" s="11">
        <f>IF(AB1976="","",MAX(Z1976,W1976)/AB1976)</f>
        <v>4220.8602150537636</v>
      </c>
      <c r="AE1976" s="8">
        <f ca="1">IF(N1976="","",IF(LOOKUP(YEAR(C1976),Teuerung!$A$4:$A$29,Teuerung!$D$4:$D$29)="",0,LOOKUP(YEAR(C1976),Teuerung!$A$4:$A$29,Teuerung!$D$4:$D$29)))</f>
        <v>0.29999999999999999</v>
      </c>
      <c r="AF1976" s="7">
        <f t="shared" ca="1" si="41"/>
        <v>7065.7200000000003</v>
      </c>
      <c r="AG1976" s="2" t="s">
        <v>70</v>
      </c>
      <c r="AH1976" s="1"/>
      <c r="AI1976" s="1"/>
    </row>
    <row r="1977">
      <c r="A1977" s="2"/>
      <c r="B1977" s="2"/>
      <c r="C1977" s="3">
        <v>42837</v>
      </c>
      <c r="D1977" s="1"/>
      <c r="E1977" s="4" t="s">
        <v>51</v>
      </c>
      <c r="H1977" s="4" t="s">
        <v>51</v>
      </c>
      <c r="K1977" s="6">
        <v>0.29999999999999999</v>
      </c>
      <c r="L1977" s="6">
        <v>0.29999999999999999</v>
      </c>
      <c r="M1977" s="6">
        <v>3.6850000000000001</v>
      </c>
      <c r="N1977" s="7">
        <v>5000</v>
      </c>
      <c r="P1977" s="1">
        <v>5</v>
      </c>
      <c r="Q1977" s="2" t="s">
        <v>54</v>
      </c>
      <c r="R1977" s="4" t="s">
        <v>51</v>
      </c>
      <c r="T1977" s="7">
        <v>1161</v>
      </c>
      <c r="U1977" s="8">
        <v>0.28000000000000003</v>
      </c>
      <c r="V1977" s="6">
        <f t="shared" si="42"/>
        <v>170.136</v>
      </c>
      <c r="W1977" s="7">
        <f>IF(R1977="","",(T1977*(1-U1977)*(1+AE1977))+V1977)</f>
        <v>1256.8319999999999</v>
      </c>
      <c r="Z1977" s="9" t="str">
        <f>IF(S1977="","",(X1977*(1-Y1977)*(1+AE1977)))</f>
        <v/>
      </c>
      <c r="AA1977" s="64">
        <f>IF(Eingabe!G1977="x",libCalc!A1977,IF(Eingabe!H1977="x",libCalc!B1977,IF(Eingabe!I1977="x",libCalc!C1977,"")))</f>
        <v>0.089999999999999997</v>
      </c>
      <c r="AB1977" s="5">
        <f>IF(AA1977="","",AA1977*M1977)</f>
        <v>0.33165</v>
      </c>
      <c r="AC1977" s="10">
        <f>IF(AA1977="","",N1977*1000/(AA1977*1000000))</f>
        <v>55.555555555555557</v>
      </c>
      <c r="AD1977" s="11">
        <f>IF(AB1977="","",MAX(Z1977,W1977)/AB1977)</f>
        <v>3789.6336499321569</v>
      </c>
      <c r="AE1977" s="8">
        <f ca="1">IF(N1977="","",IF(LOOKUP(YEAR(C1977),Teuerung!$A$4:$A$29,Teuerung!$D$4:$D$29)="",0,LOOKUP(YEAR(C1977),Teuerung!$A$4:$A$29,Teuerung!$D$4:$D$29)))</f>
        <v>0.29999999999999999</v>
      </c>
      <c r="AF1977" s="7">
        <f t="shared" ca="1" si="41"/>
        <v>6284.1599999999999</v>
      </c>
      <c r="AG1977" s="2" t="s">
        <v>70</v>
      </c>
      <c r="AH1977" s="1"/>
      <c r="AI1977" s="1"/>
    </row>
    <row r="1978">
      <c r="A1978" s="2"/>
      <c r="B1978" s="2"/>
      <c r="C1978" s="3">
        <v>42837</v>
      </c>
      <c r="D1978" s="1"/>
      <c r="E1978" s="4" t="s">
        <v>51</v>
      </c>
      <c r="H1978" s="4" t="s">
        <v>51</v>
      </c>
      <c r="K1978" s="6">
        <v>0.29999999999999999</v>
      </c>
      <c r="L1978" s="6">
        <v>0.29999999999999999</v>
      </c>
      <c r="M1978" s="6">
        <v>3.6949999999999998</v>
      </c>
      <c r="N1978" s="7">
        <v>3500</v>
      </c>
      <c r="P1978" s="1">
        <v>5</v>
      </c>
      <c r="Q1978" s="2" t="s">
        <v>54</v>
      </c>
      <c r="R1978" s="4" t="s">
        <v>51</v>
      </c>
      <c r="T1978" s="7">
        <v>880</v>
      </c>
      <c r="U1978" s="8">
        <v>0.28000000000000003</v>
      </c>
      <c r="V1978" s="6">
        <f t="shared" si="42"/>
        <v>170.136</v>
      </c>
      <c r="W1978" s="7">
        <f>IF(R1978="","",(T1978*(1-U1978)*(1+AE1978))+V1978)</f>
        <v>993.81600000000003</v>
      </c>
      <c r="Z1978" s="9" t="str">
        <f>IF(S1978="","",(X1978*(1-Y1978)*(1+AE1978)))</f>
        <v/>
      </c>
      <c r="AA1978" s="64">
        <f>IF(Eingabe!G1978="x",libCalc!A1978,IF(Eingabe!H1978="x",libCalc!B1978,IF(Eingabe!I1978="x",libCalc!C1978,"")))</f>
        <v>0.089999999999999997</v>
      </c>
      <c r="AB1978" s="5">
        <f>IF(AA1978="","",AA1978*M1978)</f>
        <v>0.33254999999999996</v>
      </c>
      <c r="AC1978" s="10">
        <f>IF(AA1978="","",N1978*1000/(AA1978*1000000))</f>
        <v>38.888888888888886</v>
      </c>
      <c r="AD1978" s="11">
        <f>IF(AB1978="","",MAX(Z1978,W1978)/AB1978)</f>
        <v>2988.4709066305822</v>
      </c>
      <c r="AE1978" s="8">
        <f ca="1">IF(N1978="","",IF(LOOKUP(YEAR(C1978),Teuerung!$A$4:$A$29,Teuerung!$D$4:$D$29)="",0,LOOKUP(YEAR(C1978),Teuerung!$A$4:$A$29,Teuerung!$D$4:$D$29)))</f>
        <v>0.29999999999999999</v>
      </c>
      <c r="AF1978" s="7">
        <f t="shared" ca="1" si="41"/>
        <v>4969.0799999999999</v>
      </c>
      <c r="AG1978" s="2" t="s">
        <v>70</v>
      </c>
      <c r="AH1978" s="1"/>
      <c r="AI1978" s="1"/>
    </row>
    <row r="1979">
      <c r="A1979" s="2"/>
      <c r="B1979" s="2"/>
      <c r="C1979" s="3">
        <v>42837</v>
      </c>
      <c r="D1979" s="1"/>
      <c r="E1979" s="4" t="s">
        <v>51</v>
      </c>
      <c r="H1979" s="4" t="s">
        <v>51</v>
      </c>
      <c r="K1979" s="6">
        <v>0.29999999999999999</v>
      </c>
      <c r="L1979" s="6">
        <v>0.29999999999999999</v>
      </c>
      <c r="M1979" s="6">
        <v>3.7200000000000002</v>
      </c>
      <c r="N1979" s="7">
        <v>2000</v>
      </c>
      <c r="P1979" s="1">
        <v>5</v>
      </c>
      <c r="Q1979" s="2" t="s">
        <v>54</v>
      </c>
      <c r="R1979" s="4" t="s">
        <v>51</v>
      </c>
      <c r="T1979" s="7">
        <v>504</v>
      </c>
      <c r="U1979" s="8">
        <v>0.28000000000000003</v>
      </c>
      <c r="V1979" s="6">
        <f t="shared" si="42"/>
        <v>170.136</v>
      </c>
      <c r="W1979" s="7">
        <f>IF(R1979="","",(T1979*(1-U1979)*(1+AE1979))+V1979)</f>
        <v>641.88</v>
      </c>
      <c r="Z1979" s="9" t="str">
        <f>IF(S1979="","",(X1979*(1-Y1979)*(1+AE1979)))</f>
        <v/>
      </c>
      <c r="AA1979" s="64">
        <f>IF(Eingabe!G1979="x",libCalc!A1979,IF(Eingabe!H1979="x",libCalc!B1979,IF(Eingabe!I1979="x",libCalc!C1979,"")))</f>
        <v>0.089999999999999997</v>
      </c>
      <c r="AB1979" s="5">
        <f>IF(AA1979="","",AA1979*M1979)</f>
        <v>0.33479999999999999</v>
      </c>
      <c r="AC1979" s="10">
        <f>IF(AA1979="","",N1979*1000/(AA1979*1000000))</f>
        <v>22.222222222222221</v>
      </c>
      <c r="AD1979" s="11">
        <f>IF(AB1979="","",MAX(Z1979,W1979)/AB1979)</f>
        <v>1917.2043010752689</v>
      </c>
      <c r="AE1979" s="8">
        <f ca="1">IF(N1979="","",IF(LOOKUP(YEAR(C1979),Teuerung!$A$4:$A$29,Teuerung!$D$4:$D$29)="",0,LOOKUP(YEAR(C1979),Teuerung!$A$4:$A$29,Teuerung!$D$4:$D$29)))</f>
        <v>0.29999999999999999</v>
      </c>
      <c r="AF1979" s="7">
        <f t="shared" ca="1" si="41"/>
        <v>3209.4000000000001</v>
      </c>
      <c r="AG1979" s="2" t="s">
        <v>70</v>
      </c>
      <c r="AH1979" s="1"/>
      <c r="AI1979" s="1"/>
    </row>
    <row r="1980">
      <c r="A1980" s="2"/>
      <c r="B1980" s="2"/>
      <c r="C1980" s="3">
        <v>42786</v>
      </c>
      <c r="D1980" s="1"/>
      <c r="E1980" s="4" t="s">
        <v>51</v>
      </c>
      <c r="H1980" s="4" t="s">
        <v>51</v>
      </c>
      <c r="K1980" s="6">
        <v>0.20000000000000001</v>
      </c>
      <c r="L1980" s="6">
        <v>0.20000000000000001</v>
      </c>
      <c r="M1980" s="6">
        <v>2.3999999999999999</v>
      </c>
      <c r="N1980" s="7">
        <v>1300</v>
      </c>
      <c r="P1980" s="1">
        <v>5</v>
      </c>
      <c r="Q1980" s="2" t="s">
        <v>56</v>
      </c>
      <c r="R1980" s="4" t="s">
        <v>51</v>
      </c>
      <c r="T1980" s="7">
        <v>260</v>
      </c>
      <c r="U1980" s="8">
        <v>0.14999999999999999</v>
      </c>
      <c r="V1980" s="6">
        <v>0</v>
      </c>
      <c r="W1980" s="7">
        <f>IF(R1980="","",(T1980*(1-U1980)*(1+AE1980))+V1980)</f>
        <v>287.30000000000001</v>
      </c>
      <c r="Z1980" s="9" t="str">
        <f>IF(S1980="","",(X1980*(1-Y1980)*(1+AE1980)))</f>
        <v/>
      </c>
      <c r="AA1980" s="64">
        <f>IF(Eingabe!G1980="x",libCalc!A1980,IF(Eingabe!H1980="x",libCalc!B1980,IF(Eingabe!I1980="x",libCalc!C1980,"")))</f>
        <v>0.040000000000000008</v>
      </c>
      <c r="AB1980" s="5">
        <f>IF(AA1980="","",AA1980*M1980)</f>
        <v>0.096000000000000016</v>
      </c>
      <c r="AC1980" s="10">
        <f>IF(AA1980="","",N1980*1000/(AA1980*1000000))</f>
        <v>32.499999999999993</v>
      </c>
      <c r="AD1980" s="11">
        <f>IF(AB1980="","",MAX(Z1980,W1980)/AB1980)</f>
        <v>2992.708333333333</v>
      </c>
      <c r="AE1980" s="8">
        <f ca="1">IF(N1980="","",IF(LOOKUP(YEAR(C1980),Teuerung!$A$4:$A$29,Teuerung!$D$4:$D$29)="",0,LOOKUP(YEAR(C1980),Teuerung!$A$4:$A$29,Teuerung!$D$4:$D$29)))</f>
        <v>0.29999999999999999</v>
      </c>
      <c r="AF1980" s="7">
        <f t="shared" ca="1" si="41"/>
        <v>1436.5</v>
      </c>
      <c r="AG1980" s="2" t="s">
        <v>70</v>
      </c>
      <c r="AH1980" s="1"/>
      <c r="AI1980" s="1"/>
    </row>
    <row r="1981">
      <c r="A1981" s="2"/>
      <c r="B1981" s="2"/>
      <c r="C1981" s="3">
        <v>42787</v>
      </c>
      <c r="D1981" s="1"/>
      <c r="E1981" s="4" t="s">
        <v>51</v>
      </c>
      <c r="H1981" s="4" t="s">
        <v>51</v>
      </c>
      <c r="K1981" s="6">
        <v>0.25</v>
      </c>
      <c r="L1981" s="6">
        <v>0.5</v>
      </c>
      <c r="M1981" s="6">
        <v>2.52</v>
      </c>
      <c r="N1981" s="7">
        <v>1800</v>
      </c>
      <c r="O1981" s="7">
        <v>40</v>
      </c>
      <c r="P1981" s="1">
        <v>1</v>
      </c>
      <c r="Q1981" s="2" t="s">
        <v>56</v>
      </c>
      <c r="R1981" s="4" t="s">
        <v>51</v>
      </c>
      <c r="T1981" s="7">
        <v>536</v>
      </c>
      <c r="U1981" s="8">
        <v>0.14999999999999999</v>
      </c>
      <c r="V1981" s="6">
        <v>0</v>
      </c>
      <c r="W1981" s="7">
        <f>IF(R1981="","",(T1981*(1-U1981)*(1+AE1981))+V1981)</f>
        <v>592.27999999999997</v>
      </c>
      <c r="Z1981" s="9" t="str">
        <f>IF(S1981="","",(X1981*(1-Y1981)*(1+AE1981)))</f>
        <v/>
      </c>
      <c r="AA1981" s="64">
        <f>IF(Eingabe!G1981="x",libCalc!A1981,IF(Eingabe!H1981="x",libCalc!B1981,IF(Eingabe!I1981="x",libCalc!C1981,"")))</f>
        <v>0.125</v>
      </c>
      <c r="AB1981" s="5">
        <f>IF(AA1981="","",AA1981*M1981)</f>
        <v>0.315</v>
      </c>
      <c r="AC1981" s="10">
        <f>IF(AA1981="","",N1981*1000/(AA1981*1000000))</f>
        <v>14.4</v>
      </c>
      <c r="AD1981" s="11">
        <f>IF(AB1981="","",MAX(Z1981,W1981)/AB1981)</f>
        <v>1880.2539682539682</v>
      </c>
      <c r="AE1981" s="8">
        <f ca="1">IF(N1981="","",IF(LOOKUP(YEAR(C1981),Teuerung!$A$4:$A$29,Teuerung!$D$4:$D$29)="",0,LOOKUP(YEAR(C1981),Teuerung!$A$4:$A$29,Teuerung!$D$4:$D$29)))</f>
        <v>0.29999999999999999</v>
      </c>
      <c r="AF1981" s="7">
        <f t="shared" ca="1" si="41"/>
        <v>592.27999999999997</v>
      </c>
      <c r="AG1981" s="2" t="s">
        <v>74</v>
      </c>
      <c r="AH1981" s="1"/>
      <c r="AI1981" s="1"/>
    </row>
    <row r="1982">
      <c r="A1982" s="2"/>
      <c r="B1982" s="2"/>
      <c r="C1982" s="3">
        <v>42788</v>
      </c>
      <c r="D1982" s="1"/>
      <c r="E1982" s="4" t="s">
        <v>51</v>
      </c>
      <c r="H1982" s="4" t="s">
        <v>51</v>
      </c>
      <c r="K1982" s="6">
        <v>0.25</v>
      </c>
      <c r="L1982" s="6">
        <v>0.5</v>
      </c>
      <c r="M1982" s="6">
        <v>2.4300000000000002</v>
      </c>
      <c r="N1982" s="7">
        <v>2400</v>
      </c>
      <c r="O1982" s="7">
        <v>60</v>
      </c>
      <c r="P1982" s="1">
        <v>1</v>
      </c>
      <c r="Q1982" s="2" t="s">
        <v>56</v>
      </c>
      <c r="R1982" s="4" t="s">
        <v>51</v>
      </c>
      <c r="T1982" s="7">
        <v>526</v>
      </c>
      <c r="U1982" s="8">
        <v>0.14999999999999999</v>
      </c>
      <c r="V1982" s="6">
        <v>0</v>
      </c>
      <c r="W1982" s="7">
        <f>IF(R1982="","",(T1982*(1-U1982)*(1+AE1982))+V1982)</f>
        <v>581.23000000000002</v>
      </c>
      <c r="Z1982" s="9" t="str">
        <f>IF(S1982="","",(X1982*(1-Y1982)*(1+AE1982)))</f>
        <v/>
      </c>
      <c r="AA1982" s="64">
        <f>IF(Eingabe!G1982="x",libCalc!A1982,IF(Eingabe!H1982="x",libCalc!B1982,IF(Eingabe!I1982="x",libCalc!C1982,"")))</f>
        <v>0.125</v>
      </c>
      <c r="AB1982" s="5">
        <f>IF(AA1982="","",AA1982*M1982)</f>
        <v>0.30375000000000002</v>
      </c>
      <c r="AC1982" s="10">
        <f>IF(AA1982="","",N1982*1000/(AA1982*1000000))</f>
        <v>19.199999999999999</v>
      </c>
      <c r="AD1982" s="11">
        <f>IF(AB1982="","",MAX(Z1982,W1982)/AB1982)</f>
        <v>1913.514403292181</v>
      </c>
      <c r="AE1982" s="8">
        <f ca="1">IF(N1982="","",IF(LOOKUP(YEAR(C1982),Teuerung!$A$4:$A$29,Teuerung!$D$4:$D$29)="",0,LOOKUP(YEAR(C1982),Teuerung!$A$4:$A$29,Teuerung!$D$4:$D$29)))</f>
        <v>0.29999999999999999</v>
      </c>
      <c r="AF1982" s="7">
        <f t="shared" ca="1" si="41"/>
        <v>581.23000000000002</v>
      </c>
      <c r="AG1982" s="2" t="s">
        <v>74</v>
      </c>
      <c r="AH1982" s="1"/>
      <c r="AI1982" s="1"/>
    </row>
    <row r="1983">
      <c r="A1983" s="2"/>
      <c r="B1983" s="2"/>
      <c r="C1983" s="3">
        <v>42789</v>
      </c>
      <c r="D1983" s="1"/>
      <c r="E1983" s="4" t="s">
        <v>51</v>
      </c>
      <c r="H1983" s="4" t="s">
        <v>51</v>
      </c>
      <c r="K1983" s="6">
        <v>0.25</v>
      </c>
      <c r="L1983" s="6">
        <v>0.5</v>
      </c>
      <c r="M1983" s="6">
        <v>2.73</v>
      </c>
      <c r="N1983" s="7">
        <v>1100</v>
      </c>
      <c r="O1983" s="7">
        <v>30</v>
      </c>
      <c r="P1983" s="1">
        <v>1</v>
      </c>
      <c r="Q1983" s="2" t="s">
        <v>56</v>
      </c>
      <c r="R1983" s="4" t="s">
        <v>51</v>
      </c>
      <c r="T1983" s="7">
        <v>555</v>
      </c>
      <c r="U1983" s="8">
        <v>0.14999999999999999</v>
      </c>
      <c r="V1983" s="6">
        <v>0</v>
      </c>
      <c r="W1983" s="7">
        <f>IF(R1983="","",(T1983*(1-U1983)*(1+AE1983))+V1983)</f>
        <v>613.27499999999998</v>
      </c>
      <c r="Z1983" s="9" t="str">
        <f>IF(S1983="","",(X1983*(1-Y1983)*(1+AE1983)))</f>
        <v/>
      </c>
      <c r="AA1983" s="64">
        <f>IF(Eingabe!G1983="x",libCalc!A1983,IF(Eingabe!H1983="x",libCalc!B1983,IF(Eingabe!I1983="x",libCalc!C1983,"")))</f>
        <v>0.125</v>
      </c>
      <c r="AB1983" s="5">
        <f>IF(AA1983="","",AA1983*M1983)</f>
        <v>0.34125</v>
      </c>
      <c r="AC1983" s="10">
        <f>IF(AA1983="","",N1983*1000/(AA1983*1000000))</f>
        <v>8.8000000000000007</v>
      </c>
      <c r="AD1983" s="11">
        <f>IF(AB1983="","",MAX(Z1983,W1983)/AB1983)</f>
        <v>1797.1428571428571</v>
      </c>
      <c r="AE1983" s="8">
        <f ca="1">IF(N1983="","",IF(LOOKUP(YEAR(C1983),Teuerung!$A$4:$A$29,Teuerung!$D$4:$D$29)="",0,LOOKUP(YEAR(C1983),Teuerung!$A$4:$A$29,Teuerung!$D$4:$D$29)))</f>
        <v>0.29999999999999999</v>
      </c>
      <c r="AF1983" s="7">
        <f t="shared" ca="1" si="41"/>
        <v>613.27499999999998</v>
      </c>
      <c r="AG1983" s="2" t="s">
        <v>74</v>
      </c>
      <c r="AH1983" s="1"/>
      <c r="AI1983" s="1"/>
    </row>
    <row r="1984">
      <c r="A1984" s="2"/>
      <c r="B1984" s="2"/>
      <c r="C1984" s="3">
        <v>42790</v>
      </c>
      <c r="D1984" s="1"/>
      <c r="E1984" s="4" t="s">
        <v>51</v>
      </c>
      <c r="H1984" s="4" t="s">
        <v>51</v>
      </c>
      <c r="K1984" s="6">
        <v>0.25</v>
      </c>
      <c r="L1984" s="6">
        <v>0.5</v>
      </c>
      <c r="M1984" s="6">
        <v>2.3199999999999998</v>
      </c>
      <c r="N1984" s="7">
        <v>1500</v>
      </c>
      <c r="O1984" s="7">
        <v>45</v>
      </c>
      <c r="P1984" s="1">
        <v>1</v>
      </c>
      <c r="Q1984" s="2" t="s">
        <v>56</v>
      </c>
      <c r="R1984" s="4" t="s">
        <v>51</v>
      </c>
      <c r="T1984" s="7">
        <v>514</v>
      </c>
      <c r="U1984" s="8">
        <v>0.14999999999999999</v>
      </c>
      <c r="V1984" s="6">
        <v>0</v>
      </c>
      <c r="W1984" s="7">
        <f>IF(R1984="","",(T1984*(1-U1984)*(1+AE1984))+V1984)</f>
        <v>567.97000000000003</v>
      </c>
      <c r="Z1984" s="9" t="str">
        <f>IF(S1984="","",(X1984*(1-Y1984)*(1+AE1984)))</f>
        <v/>
      </c>
      <c r="AA1984" s="64">
        <f>IF(Eingabe!G1984="x",libCalc!A1984,IF(Eingabe!H1984="x",libCalc!B1984,IF(Eingabe!I1984="x",libCalc!C1984,"")))</f>
        <v>0.125</v>
      </c>
      <c r="AB1984" s="5">
        <f>IF(AA1984="","",AA1984*M1984)</f>
        <v>0.28999999999999998</v>
      </c>
      <c r="AC1984" s="10">
        <f>IF(AA1984="","",N1984*1000/(AA1984*1000000))</f>
        <v>12</v>
      </c>
      <c r="AD1984" s="11">
        <f>IF(AB1984="","",MAX(Z1984,W1984)/AB1984)</f>
        <v>1958.5172413793105</v>
      </c>
      <c r="AE1984" s="8">
        <f ca="1">IF(N1984="","",IF(LOOKUP(YEAR(C1984),Teuerung!$A$4:$A$29,Teuerung!$D$4:$D$29)="",0,LOOKUP(YEAR(C1984),Teuerung!$A$4:$A$29,Teuerung!$D$4:$D$29)))</f>
        <v>0.29999999999999999</v>
      </c>
      <c r="AF1984" s="7">
        <f t="shared" ca="1" si="41"/>
        <v>567.97000000000003</v>
      </c>
      <c r="AG1984" s="2" t="s">
        <v>74</v>
      </c>
      <c r="AH1984" s="1"/>
      <c r="AI1984" s="1"/>
    </row>
    <row r="1985">
      <c r="A1985" s="2"/>
      <c r="B1985" s="2"/>
      <c r="C1985" s="3">
        <v>42791</v>
      </c>
      <c r="D1985" s="1"/>
      <c r="E1985" s="4" t="s">
        <v>51</v>
      </c>
      <c r="H1985" s="4" t="s">
        <v>51</v>
      </c>
      <c r="K1985" s="6">
        <v>0.25</v>
      </c>
      <c r="L1985" s="6">
        <v>0.5</v>
      </c>
      <c r="M1985" s="6">
        <v>2.3700000000000001</v>
      </c>
      <c r="N1985" s="7">
        <v>1700</v>
      </c>
      <c r="O1985" s="7">
        <v>50</v>
      </c>
      <c r="P1985" s="1">
        <v>1</v>
      </c>
      <c r="Q1985" s="2" t="s">
        <v>56</v>
      </c>
      <c r="R1985" s="4" t="s">
        <v>51</v>
      </c>
      <c r="T1985" s="7">
        <v>521</v>
      </c>
      <c r="U1985" s="8">
        <v>0.14999999999999999</v>
      </c>
      <c r="V1985" s="6">
        <v>0</v>
      </c>
      <c r="W1985" s="7">
        <f>IF(R1985="","",(T1985*(1-U1985)*(1+AE1985))+V1985)</f>
        <v>575.70499999999993</v>
      </c>
      <c r="Z1985" s="9" t="str">
        <f>IF(S1985="","",(X1985*(1-Y1985)*(1+AE1985)))</f>
        <v/>
      </c>
      <c r="AA1985" s="64">
        <f>IF(Eingabe!G1985="x",libCalc!A1985,IF(Eingabe!H1985="x",libCalc!B1985,IF(Eingabe!I1985="x",libCalc!C1985,"")))</f>
        <v>0.125</v>
      </c>
      <c r="AB1985" s="5">
        <f>IF(AA1985="","",AA1985*M1985)</f>
        <v>0.29625000000000001</v>
      </c>
      <c r="AC1985" s="10">
        <f>IF(AA1985="","",N1985*1000/(AA1985*1000000))</f>
        <v>13.6</v>
      </c>
      <c r="AD1985" s="11">
        <f>IF(AB1985="","",MAX(Z1985,W1985)/AB1985)</f>
        <v>1943.3080168776369</v>
      </c>
      <c r="AE1985" s="8">
        <f ca="1">IF(N1985="","",IF(LOOKUP(YEAR(C1985),Teuerung!$A$4:$A$29,Teuerung!$D$4:$D$29)="",0,LOOKUP(YEAR(C1985),Teuerung!$A$4:$A$29,Teuerung!$D$4:$D$29)))</f>
        <v>0.29999999999999999</v>
      </c>
      <c r="AF1985" s="7">
        <f t="shared" ca="1" si="41"/>
        <v>575.70499999999993</v>
      </c>
      <c r="AG1985" s="2" t="s">
        <v>74</v>
      </c>
      <c r="AH1985" s="1"/>
      <c r="AI1985" s="1"/>
    </row>
    <row r="1986">
      <c r="A1986" s="2"/>
      <c r="B1986" s="2"/>
      <c r="C1986" s="3">
        <v>42792</v>
      </c>
      <c r="D1986" s="1"/>
      <c r="E1986" s="4" t="s">
        <v>51</v>
      </c>
      <c r="H1986" s="4" t="s">
        <v>51</v>
      </c>
      <c r="K1986" s="6">
        <v>0.25</v>
      </c>
      <c r="L1986" s="6">
        <v>0.5</v>
      </c>
      <c r="M1986" s="6">
        <v>2.54</v>
      </c>
      <c r="N1986" s="7">
        <v>1300</v>
      </c>
      <c r="O1986" s="7">
        <v>70</v>
      </c>
      <c r="P1986" s="1">
        <v>4</v>
      </c>
      <c r="Q1986" s="2" t="s">
        <v>56</v>
      </c>
      <c r="R1986" s="4" t="s">
        <v>51</v>
      </c>
      <c r="T1986" s="7">
        <v>538</v>
      </c>
      <c r="U1986" s="8">
        <v>0.14999999999999999</v>
      </c>
      <c r="V1986" s="6">
        <v>0</v>
      </c>
      <c r="W1986" s="7">
        <f>IF(R1986="","",(T1986*(1-U1986)*(1+AE1986))+V1986)</f>
        <v>594.49000000000001</v>
      </c>
      <c r="Z1986" s="9" t="str">
        <f>IF(S1986="","",(X1986*(1-Y1986)*(1+AE1986)))</f>
        <v/>
      </c>
      <c r="AA1986" s="64">
        <f>IF(Eingabe!G1986="x",libCalc!A1986,IF(Eingabe!H1986="x",libCalc!B1986,IF(Eingabe!I1986="x",libCalc!C1986,"")))</f>
        <v>0.125</v>
      </c>
      <c r="AB1986" s="5">
        <f>IF(AA1986="","",AA1986*M1986)</f>
        <v>0.3175</v>
      </c>
      <c r="AC1986" s="10">
        <f>IF(AA1986="","",N1986*1000/(AA1986*1000000))</f>
        <v>10.4</v>
      </c>
      <c r="AD1986" s="11">
        <f>IF(AB1986="","",MAX(Z1986,W1986)/AB1986)</f>
        <v>1872.4094488188975</v>
      </c>
      <c r="AE1986" s="8">
        <f ca="1">IF(N1986="","",IF(LOOKUP(YEAR(C1986),Teuerung!$A$4:$A$29,Teuerung!$D$4:$D$29)="",0,LOOKUP(YEAR(C1986),Teuerung!$A$4:$A$29,Teuerung!$D$4:$D$29)))</f>
        <v>0.29999999999999999</v>
      </c>
      <c r="AF1986" s="7">
        <f t="shared" ca="1" si="41"/>
        <v>2377.96</v>
      </c>
      <c r="AG1986" s="2" t="s">
        <v>74</v>
      </c>
      <c r="AH1986" s="1"/>
      <c r="AI1986" s="1"/>
    </row>
    <row r="1987">
      <c r="A1987" s="2"/>
      <c r="B1987" s="2"/>
      <c r="C1987" s="3">
        <v>42793</v>
      </c>
      <c r="D1987" s="1"/>
      <c r="E1987" s="4" t="s">
        <v>51</v>
      </c>
      <c r="H1987" s="4" t="s">
        <v>51</v>
      </c>
      <c r="K1987" s="6">
        <v>0.25</v>
      </c>
      <c r="L1987" s="6">
        <v>0.5</v>
      </c>
      <c r="M1987" s="6">
        <v>2.5</v>
      </c>
      <c r="N1987" s="7">
        <v>2100</v>
      </c>
      <c r="O1987" s="7">
        <v>50</v>
      </c>
      <c r="P1987" s="1">
        <v>1</v>
      </c>
      <c r="Q1987" s="2" t="s">
        <v>56</v>
      </c>
      <c r="R1987" s="4" t="s">
        <v>51</v>
      </c>
      <c r="T1987" s="7">
        <v>534</v>
      </c>
      <c r="U1987" s="8">
        <v>0.14999999999999999</v>
      </c>
      <c r="V1987" s="6">
        <v>0</v>
      </c>
      <c r="W1987" s="7">
        <f>IF(R1987="","",(T1987*(1-U1987)*(1+AE1987))+V1987)</f>
        <v>590.06999999999994</v>
      </c>
      <c r="Z1987" s="9" t="str">
        <f>IF(S1987="","",(X1987*(1-Y1987)*(1+AE1987)))</f>
        <v/>
      </c>
      <c r="AA1987" s="64">
        <f>IF(Eingabe!G1987="x",libCalc!A1987,IF(Eingabe!H1987="x",libCalc!B1987,IF(Eingabe!I1987="x",libCalc!C1987,"")))</f>
        <v>0.125</v>
      </c>
      <c r="AB1987" s="5">
        <f>IF(AA1987="","",AA1987*M1987)</f>
        <v>0.3125</v>
      </c>
      <c r="AC1987" s="10">
        <f>IF(AA1987="","",N1987*1000/(AA1987*1000000))</f>
        <v>16.800000000000001</v>
      </c>
      <c r="AD1987" s="11">
        <f>IF(AB1987="","",MAX(Z1987,W1987)/AB1987)</f>
        <v>1888.2239999999997</v>
      </c>
      <c r="AE1987" s="8">
        <f ca="1">IF(N1987="","",IF(LOOKUP(YEAR(C1987),Teuerung!$A$4:$A$29,Teuerung!$D$4:$D$29)="",0,LOOKUP(YEAR(C1987),Teuerung!$A$4:$A$29,Teuerung!$D$4:$D$29)))</f>
        <v>0.29999999999999999</v>
      </c>
      <c r="AF1987" s="7">
        <f t="shared" ca="1" si="41"/>
        <v>590.06999999999994</v>
      </c>
      <c r="AG1987" s="2" t="s">
        <v>74</v>
      </c>
      <c r="AH1987" s="1"/>
      <c r="AI1987" s="1"/>
    </row>
    <row r="1988">
      <c r="A1988" s="2"/>
      <c r="B1988" s="2"/>
      <c r="C1988" s="3">
        <v>42794</v>
      </c>
      <c r="D1988" s="1"/>
      <c r="E1988" s="4" t="s">
        <v>51</v>
      </c>
      <c r="H1988" s="4" t="s">
        <v>51</v>
      </c>
      <c r="K1988" s="6">
        <v>0.25</v>
      </c>
      <c r="L1988" s="6">
        <v>0.5</v>
      </c>
      <c r="M1988" s="6">
        <v>2.3300000000000001</v>
      </c>
      <c r="N1988" s="7">
        <v>2800</v>
      </c>
      <c r="O1988" s="7">
        <v>70</v>
      </c>
      <c r="P1988" s="1">
        <v>1</v>
      </c>
      <c r="Q1988" s="2" t="s">
        <v>56</v>
      </c>
      <c r="R1988" s="4" t="s">
        <v>51</v>
      </c>
      <c r="T1988" s="7">
        <v>360</v>
      </c>
      <c r="U1988" s="8">
        <v>0.14999999999999999</v>
      </c>
      <c r="V1988" s="6">
        <v>0</v>
      </c>
      <c r="W1988" s="7">
        <f>IF(R1988="","",(T1988*(1-U1988)*(1+AE1988))+V1988)</f>
        <v>397.80000000000001</v>
      </c>
      <c r="Z1988" s="9" t="str">
        <f>IF(S1988="","",(X1988*(1-Y1988)*(1+AE1988)))</f>
        <v/>
      </c>
      <c r="AA1988" s="64">
        <f>IF(Eingabe!G1988="x",libCalc!A1988,IF(Eingabe!H1988="x",libCalc!B1988,IF(Eingabe!I1988="x",libCalc!C1988,"")))</f>
        <v>0.125</v>
      </c>
      <c r="AB1988" s="5">
        <f>IF(AA1988="","",AA1988*M1988)</f>
        <v>0.29125000000000001</v>
      </c>
      <c r="AC1988" s="10">
        <f>IF(AA1988="","",N1988*1000/(AA1988*1000000))</f>
        <v>22.399999999999999</v>
      </c>
      <c r="AD1988" s="11">
        <f>IF(AB1988="","",MAX(Z1988,W1988)/AB1988)</f>
        <v>1365.8369098712446</v>
      </c>
      <c r="AE1988" s="8">
        <f ca="1">IF(N1988="","",IF(LOOKUP(YEAR(C1988),Teuerung!$A$4:$A$29,Teuerung!$D$4:$D$29)="",0,LOOKUP(YEAR(C1988),Teuerung!$A$4:$A$29,Teuerung!$D$4:$D$29)))</f>
        <v>0.29999999999999999</v>
      </c>
      <c r="AF1988" s="7">
        <f t="shared" ca="1" si="41"/>
        <v>397.80000000000001</v>
      </c>
      <c r="AG1988" s="2" t="s">
        <v>74</v>
      </c>
      <c r="AH1988" s="1"/>
      <c r="AI1988" s="1"/>
    </row>
    <row r="1989">
      <c r="A1989" s="2"/>
      <c r="B1989" s="2"/>
      <c r="C1989" s="3">
        <v>42795</v>
      </c>
      <c r="D1989" s="1"/>
      <c r="E1989" s="4" t="s">
        <v>51</v>
      </c>
      <c r="H1989" s="4" t="s">
        <v>51</v>
      </c>
      <c r="K1989" s="6">
        <v>0.25</v>
      </c>
      <c r="L1989" s="6">
        <v>0.5</v>
      </c>
      <c r="M1989" s="6">
        <v>2.5299999999999998</v>
      </c>
      <c r="N1989" s="7">
        <v>2800</v>
      </c>
      <c r="O1989" s="7">
        <v>50</v>
      </c>
      <c r="P1989" s="1">
        <v>1</v>
      </c>
      <c r="Q1989" s="2" t="s">
        <v>56</v>
      </c>
      <c r="R1989" s="4" t="s">
        <v>51</v>
      </c>
      <c r="T1989" s="7">
        <v>379</v>
      </c>
      <c r="U1989" s="8">
        <v>0.14999999999999999</v>
      </c>
      <c r="V1989" s="6">
        <v>0</v>
      </c>
      <c r="W1989" s="7">
        <f>IF(R1989="","",(T1989*(1-U1989)*(1+AE1989))+V1989)</f>
        <v>418.79499999999996</v>
      </c>
      <c r="Z1989" s="9" t="str">
        <f>IF(S1989="","",(X1989*(1-Y1989)*(1+AE1989)))</f>
        <v/>
      </c>
      <c r="AA1989" s="64">
        <f>IF(Eingabe!G1989="x",libCalc!A1989,IF(Eingabe!H1989="x",libCalc!B1989,IF(Eingabe!I1989="x",libCalc!C1989,"")))</f>
        <v>0.125</v>
      </c>
      <c r="AB1989" s="5">
        <f>IF(AA1989="","",AA1989*M1989)</f>
        <v>0.31624999999999998</v>
      </c>
      <c r="AC1989" s="10">
        <f>IF(AA1989="","",N1989*1000/(AA1989*1000000))</f>
        <v>22.399999999999999</v>
      </c>
      <c r="AD1989" s="11">
        <f>IF(AB1989="","",MAX(Z1989,W1989)/AB1989)</f>
        <v>1324.2529644268775</v>
      </c>
      <c r="AE1989" s="8">
        <f ca="1">IF(N1989="","",IF(LOOKUP(YEAR(C1989),Teuerung!$A$4:$A$29,Teuerung!$D$4:$D$29)="",0,LOOKUP(YEAR(C1989),Teuerung!$A$4:$A$29,Teuerung!$D$4:$D$29)))</f>
        <v>0.29999999999999999</v>
      </c>
      <c r="AF1989" s="7">
        <f t="shared" ca="1" si="41"/>
        <v>418.79499999999996</v>
      </c>
      <c r="AG1989" s="2" t="s">
        <v>74</v>
      </c>
      <c r="AH1989" s="1"/>
      <c r="AI1989" s="1"/>
    </row>
    <row r="1990">
      <c r="A1990" s="2"/>
      <c r="B1990" s="2"/>
      <c r="C1990" s="3">
        <v>42796</v>
      </c>
      <c r="D1990" s="1"/>
      <c r="E1990" s="4" t="s">
        <v>51</v>
      </c>
      <c r="H1990" s="4" t="s">
        <v>51</v>
      </c>
      <c r="K1990" s="6">
        <v>0.25</v>
      </c>
      <c r="L1990" s="6">
        <v>0.5</v>
      </c>
      <c r="M1990" s="6">
        <v>2.4500000000000002</v>
      </c>
      <c r="N1990" s="7">
        <v>2800</v>
      </c>
      <c r="O1990" s="7">
        <v>70</v>
      </c>
      <c r="P1990" s="1">
        <v>1</v>
      </c>
      <c r="Q1990" s="2" t="s">
        <v>56</v>
      </c>
      <c r="R1990" s="4" t="s">
        <v>51</v>
      </c>
      <c r="T1990" s="7">
        <v>370</v>
      </c>
      <c r="U1990" s="8">
        <v>0.14999999999999999</v>
      </c>
      <c r="V1990" s="6">
        <v>0</v>
      </c>
      <c r="W1990" s="7">
        <f>IF(R1990="","",(T1990*(1-U1990)*(1+AE1990))+V1990)</f>
        <v>408.85000000000002</v>
      </c>
      <c r="Z1990" s="9" t="str">
        <f>IF(S1990="","",(X1990*(1-Y1990)*(1+AE1990)))</f>
        <v/>
      </c>
      <c r="AA1990" s="64">
        <f>IF(Eingabe!G1990="x",libCalc!A1990,IF(Eingabe!H1990="x",libCalc!B1990,IF(Eingabe!I1990="x",libCalc!C1990,"")))</f>
        <v>0.125</v>
      </c>
      <c r="AB1990" s="5">
        <f>IF(AA1990="","",AA1990*M1990)</f>
        <v>0.30625000000000002</v>
      </c>
      <c r="AC1990" s="10">
        <f>IF(AA1990="","",N1990*1000/(AA1990*1000000))</f>
        <v>22.399999999999999</v>
      </c>
      <c r="AD1990" s="11">
        <f>IF(AB1990="","",MAX(Z1990,W1990)/AB1990)</f>
        <v>1335.0204081632653</v>
      </c>
      <c r="AE1990" s="8">
        <f ca="1">IF(N1990="","",IF(LOOKUP(YEAR(C1990),Teuerung!$A$4:$A$29,Teuerung!$D$4:$D$29)="",0,LOOKUP(YEAR(C1990),Teuerung!$A$4:$A$29,Teuerung!$D$4:$D$29)))</f>
        <v>0.29999999999999999</v>
      </c>
      <c r="AF1990" s="7">
        <f t="shared" ca="1" si="41"/>
        <v>408.85000000000002</v>
      </c>
      <c r="AG1990" s="2" t="s">
        <v>74</v>
      </c>
      <c r="AH1990" s="1"/>
      <c r="AI1990" s="1"/>
    </row>
    <row r="1991">
      <c r="A1991" s="2"/>
      <c r="B1991" s="2"/>
      <c r="C1991" s="3">
        <v>42797</v>
      </c>
      <c r="D1991" s="1"/>
      <c r="E1991" s="4" t="s">
        <v>51</v>
      </c>
      <c r="H1991" s="4" t="s">
        <v>51</v>
      </c>
      <c r="K1991" s="6">
        <v>0.25</v>
      </c>
      <c r="L1991" s="6">
        <v>0.5</v>
      </c>
      <c r="M1991" s="6">
        <v>2.3100000000000001</v>
      </c>
      <c r="N1991" s="7">
        <v>2100</v>
      </c>
      <c r="O1991" s="7">
        <v>45</v>
      </c>
      <c r="P1991" s="1">
        <v>1</v>
      </c>
      <c r="Q1991" s="2" t="s">
        <v>56</v>
      </c>
      <c r="R1991" s="4" t="s">
        <v>51</v>
      </c>
      <c r="T1991" s="7">
        <v>359</v>
      </c>
      <c r="U1991" s="8">
        <v>0.14999999999999999</v>
      </c>
      <c r="V1991" s="6">
        <v>0</v>
      </c>
      <c r="W1991" s="7">
        <f>IF(R1991="","",(T1991*(1-U1991)*(1+AE1991))+V1991)</f>
        <v>396.69499999999999</v>
      </c>
      <c r="Z1991" s="9" t="str">
        <f>IF(S1991="","",(X1991*(1-Y1991)*(1+AE1991)))</f>
        <v/>
      </c>
      <c r="AA1991" s="64">
        <f>IF(Eingabe!G1991="x",libCalc!A1991,IF(Eingabe!H1991="x",libCalc!B1991,IF(Eingabe!I1991="x",libCalc!C1991,"")))</f>
        <v>0.125</v>
      </c>
      <c r="AB1991" s="5">
        <f>IF(AA1991="","",AA1991*M1991)</f>
        <v>0.28875000000000001</v>
      </c>
      <c r="AC1991" s="10">
        <f>IF(AA1991="","",N1991*1000/(AA1991*1000000))</f>
        <v>16.800000000000001</v>
      </c>
      <c r="AD1991" s="11">
        <f>IF(AB1991="","",MAX(Z1991,W1991)/AB1991)</f>
        <v>1373.8354978354978</v>
      </c>
      <c r="AE1991" s="8">
        <f ca="1">IF(N1991="","",IF(LOOKUP(YEAR(C1991),Teuerung!$A$4:$A$29,Teuerung!$D$4:$D$29)="",0,LOOKUP(YEAR(C1991),Teuerung!$A$4:$A$29,Teuerung!$D$4:$D$29)))</f>
        <v>0.29999999999999999</v>
      </c>
      <c r="AF1991" s="7">
        <f t="shared" ca="1" si="41"/>
        <v>396.69499999999999</v>
      </c>
      <c r="AG1991" s="2" t="s">
        <v>74</v>
      </c>
      <c r="AH1991" s="1"/>
      <c r="AI1991" s="1"/>
    </row>
    <row r="1992">
      <c r="A1992" s="2"/>
      <c r="B1992" s="2"/>
      <c r="C1992" s="3">
        <v>42798</v>
      </c>
      <c r="D1992" s="1"/>
      <c r="E1992" s="4" t="s">
        <v>51</v>
      </c>
      <c r="H1992" s="4" t="s">
        <v>51</v>
      </c>
      <c r="K1992" s="6">
        <v>0.25</v>
      </c>
      <c r="L1992" s="6">
        <v>0.5</v>
      </c>
      <c r="M1992" s="6">
        <v>2.5499999999999998</v>
      </c>
      <c r="N1992" s="7">
        <v>3700</v>
      </c>
      <c r="O1992" s="7">
        <v>50</v>
      </c>
      <c r="P1992" s="1">
        <v>1</v>
      </c>
      <c r="Q1992" s="2" t="s">
        <v>56</v>
      </c>
      <c r="R1992" s="4" t="s">
        <v>51</v>
      </c>
      <c r="T1992" s="7">
        <v>380</v>
      </c>
      <c r="U1992" s="8">
        <v>0.14999999999999999</v>
      </c>
      <c r="V1992" s="6">
        <v>0</v>
      </c>
      <c r="W1992" s="7">
        <f>IF(R1992="","",(T1992*(1-U1992)*(1+AE1992))+V1992)</f>
        <v>419.90000000000003</v>
      </c>
      <c r="Z1992" s="9" t="str">
        <f>IF(S1992="","",(X1992*(1-Y1992)*(1+AE1992)))</f>
        <v/>
      </c>
      <c r="AA1992" s="64">
        <f>IF(Eingabe!G1992="x",libCalc!A1992,IF(Eingabe!H1992="x",libCalc!B1992,IF(Eingabe!I1992="x",libCalc!C1992,"")))</f>
        <v>0.125</v>
      </c>
      <c r="AB1992" s="5">
        <f>IF(AA1992="","",AA1992*M1992)</f>
        <v>0.31874999999999998</v>
      </c>
      <c r="AC1992" s="10">
        <f>IF(AA1992="","",N1992*1000/(AA1992*1000000))</f>
        <v>29.600000000000001</v>
      </c>
      <c r="AD1992" s="11">
        <f>IF(AB1992="","",MAX(Z1992,W1992)/AB1992)</f>
        <v>1317.3333333333335</v>
      </c>
      <c r="AE1992" s="8">
        <f ca="1">IF(N1992="","",IF(LOOKUP(YEAR(C1992),Teuerung!$A$4:$A$29,Teuerung!$D$4:$D$29)="",0,LOOKUP(YEAR(C1992),Teuerung!$A$4:$A$29,Teuerung!$D$4:$D$29)))</f>
        <v>0.29999999999999999</v>
      </c>
      <c r="AF1992" s="7">
        <f t="shared" ca="1" si="41"/>
        <v>419.90000000000003</v>
      </c>
      <c r="AG1992" s="2" t="s">
        <v>74</v>
      </c>
      <c r="AH1992" s="1"/>
      <c r="AI1992" s="1"/>
    </row>
    <row r="1993">
      <c r="A1993" s="2"/>
      <c r="B1993" s="2"/>
      <c r="C1993" s="3">
        <v>42799</v>
      </c>
      <c r="D1993" s="1"/>
      <c r="E1993" s="4" t="s">
        <v>51</v>
      </c>
      <c r="H1993" s="4" t="s">
        <v>51</v>
      </c>
      <c r="K1993" s="6">
        <v>0.25</v>
      </c>
      <c r="L1993" s="6">
        <v>0.5</v>
      </c>
      <c r="M1993" s="6">
        <v>2.3500000000000001</v>
      </c>
      <c r="N1993" s="7">
        <v>3200</v>
      </c>
      <c r="O1993" s="7">
        <v>20</v>
      </c>
      <c r="P1993" s="1">
        <v>1</v>
      </c>
      <c r="Q1993" s="2" t="s">
        <v>56</v>
      </c>
      <c r="R1993" s="4" t="s">
        <v>51</v>
      </c>
      <c r="T1993" s="7">
        <v>363</v>
      </c>
      <c r="U1993" s="8">
        <v>0.14999999999999999</v>
      </c>
      <c r="V1993" s="6">
        <v>0</v>
      </c>
      <c r="W1993" s="7">
        <f>IF(R1993="","",(T1993*(1-U1993)*(1+AE1993))+V1993)</f>
        <v>401.11500000000001</v>
      </c>
      <c r="Z1993" s="9" t="str">
        <f>IF(S1993="","",(X1993*(1-Y1993)*(1+AE1993)))</f>
        <v/>
      </c>
      <c r="AA1993" s="64">
        <f>IF(Eingabe!G1993="x",libCalc!A1993,IF(Eingabe!H1993="x",libCalc!B1993,IF(Eingabe!I1993="x",libCalc!C1993,"")))</f>
        <v>0.125</v>
      </c>
      <c r="AB1993" s="5">
        <f>IF(AA1993="","",AA1993*M1993)</f>
        <v>0.29375000000000001</v>
      </c>
      <c r="AC1993" s="10">
        <f>IF(AA1993="","",N1993*1000/(AA1993*1000000))</f>
        <v>25.600000000000001</v>
      </c>
      <c r="AD1993" s="11">
        <f>IF(AB1993="","",MAX(Z1993,W1993)/AB1993)</f>
        <v>1365.4978723404256</v>
      </c>
      <c r="AE1993" s="8">
        <f ca="1">IF(N1993="","",IF(LOOKUP(YEAR(C1993),Teuerung!$A$4:$A$29,Teuerung!$D$4:$D$29)="",0,LOOKUP(YEAR(C1993),Teuerung!$A$4:$A$29,Teuerung!$D$4:$D$29)))</f>
        <v>0.29999999999999999</v>
      </c>
      <c r="AF1993" s="7">
        <f t="shared" ca="1" si="41"/>
        <v>401.11500000000001</v>
      </c>
      <c r="AG1993" s="2" t="s">
        <v>74</v>
      </c>
      <c r="AH1993" s="1"/>
      <c r="AI1993" s="1"/>
    </row>
    <row r="1994">
      <c r="A1994" s="2"/>
      <c r="B1994" s="2"/>
      <c r="C1994" s="3">
        <v>42800</v>
      </c>
      <c r="D1994" s="1"/>
      <c r="E1994" s="4" t="s">
        <v>51</v>
      </c>
      <c r="H1994" s="4" t="s">
        <v>51</v>
      </c>
      <c r="K1994" s="6">
        <v>0.25</v>
      </c>
      <c r="L1994" s="6">
        <v>0.5</v>
      </c>
      <c r="M1994" s="6">
        <v>2.3900000000000001</v>
      </c>
      <c r="N1994" s="7">
        <v>2900</v>
      </c>
      <c r="O1994" s="7">
        <v>70</v>
      </c>
      <c r="P1994" s="1">
        <v>1</v>
      </c>
      <c r="Q1994" s="2" t="s">
        <v>56</v>
      </c>
      <c r="R1994" s="4" t="s">
        <v>51</v>
      </c>
      <c r="T1994" s="7">
        <v>367</v>
      </c>
      <c r="U1994" s="8">
        <v>0.14999999999999999</v>
      </c>
      <c r="V1994" s="6">
        <v>0</v>
      </c>
      <c r="W1994" s="7">
        <f>IF(R1994="","",(T1994*(1-U1994)*(1+AE1994))+V1994)</f>
        <v>405.53500000000003</v>
      </c>
      <c r="Z1994" s="9" t="str">
        <f>IF(S1994="","",(X1994*(1-Y1994)*(1+AE1994)))</f>
        <v/>
      </c>
      <c r="AA1994" s="64">
        <f>IF(Eingabe!G1994="x",libCalc!A1994,IF(Eingabe!H1994="x",libCalc!B1994,IF(Eingabe!I1994="x",libCalc!C1994,"")))</f>
        <v>0.125</v>
      </c>
      <c r="AB1994" s="5">
        <f>IF(AA1994="","",AA1994*M1994)</f>
        <v>0.29875000000000002</v>
      </c>
      <c r="AC1994" s="10">
        <f>IF(AA1994="","",N1994*1000/(AA1994*1000000))</f>
        <v>23.199999999999999</v>
      </c>
      <c r="AD1994" s="11">
        <f>IF(AB1994="","",MAX(Z1994,W1994)/AB1994)</f>
        <v>1357.439330543933</v>
      </c>
      <c r="AE1994" s="8">
        <f ca="1">IF(N1994="","",IF(LOOKUP(YEAR(C1994),Teuerung!$A$4:$A$29,Teuerung!$D$4:$D$29)="",0,LOOKUP(YEAR(C1994),Teuerung!$A$4:$A$29,Teuerung!$D$4:$D$29)))</f>
        <v>0.29999999999999999</v>
      </c>
      <c r="AF1994" s="7">
        <f t="shared" ca="1" si="41"/>
        <v>405.53500000000003</v>
      </c>
      <c r="AG1994" s="2" t="s">
        <v>74</v>
      </c>
      <c r="AH1994" s="1"/>
      <c r="AI1994" s="1"/>
    </row>
    <row r="1995">
      <c r="A1995" s="2"/>
      <c r="B1995" s="2"/>
      <c r="C1995" s="3">
        <v>42801</v>
      </c>
      <c r="D1995" s="1"/>
      <c r="E1995" s="4" t="s">
        <v>51</v>
      </c>
      <c r="H1995" s="4" t="s">
        <v>51</v>
      </c>
      <c r="K1995" s="6">
        <v>0.20000000000000001</v>
      </c>
      <c r="L1995" s="6">
        <v>0.20000000000000001</v>
      </c>
      <c r="M1995" s="6">
        <v>2.3999999999999999</v>
      </c>
      <c r="N1995" s="7">
        <v>1600</v>
      </c>
      <c r="P1995" s="1">
        <v>1</v>
      </c>
      <c r="Q1995" s="2" t="s">
        <v>56</v>
      </c>
      <c r="R1995" s="4" t="s">
        <v>51</v>
      </c>
      <c r="T1995" s="7">
        <v>305</v>
      </c>
      <c r="U1995" s="8">
        <v>0.14999999999999999</v>
      </c>
      <c r="V1995" s="6">
        <v>0</v>
      </c>
      <c r="W1995" s="7">
        <f>IF(R1995="","",(T1995*(1-U1995)*(1+AE1995))+V1995)</f>
        <v>337.02500000000003</v>
      </c>
      <c r="Z1995" s="9" t="str">
        <f>IF(S1995="","",(X1995*(1-Y1995)*(1+AE1995)))</f>
        <v/>
      </c>
      <c r="AA1995" s="64">
        <f>IF(Eingabe!G1995="x",libCalc!A1995,IF(Eingabe!H1995="x",libCalc!B1995,IF(Eingabe!I1995="x",libCalc!C1995,"")))</f>
        <v>0.040000000000000008</v>
      </c>
      <c r="AB1995" s="5">
        <f>IF(AA1995="","",AA1995*M1995)</f>
        <v>0.096000000000000016</v>
      </c>
      <c r="AC1995" s="10">
        <f>IF(AA1995="","",N1995*1000/(AA1995*1000000))</f>
        <v>39.999999999999993</v>
      </c>
      <c r="AD1995" s="11">
        <f>IF(AB1995="","",MAX(Z1995,W1995)/AB1995)</f>
        <v>3510.677083333333</v>
      </c>
      <c r="AE1995" s="8">
        <f ca="1">IF(N1995="","",IF(LOOKUP(YEAR(C1995),Teuerung!$A$4:$A$29,Teuerung!$D$4:$D$29)="",0,LOOKUP(YEAR(C1995),Teuerung!$A$4:$A$29,Teuerung!$D$4:$D$29)))</f>
        <v>0.29999999999999999</v>
      </c>
      <c r="AF1995" s="7">
        <f t="shared" ca="1" si="41"/>
        <v>337.02500000000003</v>
      </c>
      <c r="AG1995" s="2" t="s">
        <v>70</v>
      </c>
      <c r="AH1995" s="1"/>
      <c r="AI1995" s="1"/>
    </row>
    <row r="1996">
      <c r="A1996" s="2"/>
      <c r="B1996" s="2"/>
      <c r="C1996" s="3">
        <v>42802</v>
      </c>
      <c r="D1996" s="1"/>
      <c r="E1996" s="4" t="s">
        <v>51</v>
      </c>
      <c r="H1996" s="4" t="s">
        <v>51</v>
      </c>
      <c r="K1996" s="6">
        <v>0.25</v>
      </c>
      <c r="L1996" s="6">
        <v>0.5</v>
      </c>
      <c r="M1996" s="6">
        <v>2.5499999999999998</v>
      </c>
      <c r="N1996" s="7">
        <v>3300</v>
      </c>
      <c r="O1996" s="7">
        <v>70</v>
      </c>
      <c r="P1996" s="1">
        <v>2</v>
      </c>
      <c r="Q1996" s="2" t="s">
        <v>56</v>
      </c>
      <c r="R1996" s="4" t="s">
        <v>51</v>
      </c>
      <c r="T1996" s="7">
        <v>380</v>
      </c>
      <c r="U1996" s="8">
        <v>0.14999999999999999</v>
      </c>
      <c r="V1996" s="6">
        <v>0</v>
      </c>
      <c r="W1996" s="7">
        <f>IF(R1996="","",(T1996*(1-U1996)*(1+AE1996))+V1996)</f>
        <v>419.90000000000003</v>
      </c>
      <c r="Z1996" s="9" t="str">
        <f>IF(S1996="","",(X1996*(1-Y1996)*(1+AE1996)))</f>
        <v/>
      </c>
      <c r="AA1996" s="64">
        <f>IF(Eingabe!G1996="x",libCalc!A1996,IF(Eingabe!H1996="x",libCalc!B1996,IF(Eingabe!I1996="x",libCalc!C1996,"")))</f>
        <v>0.125</v>
      </c>
      <c r="AB1996" s="5">
        <f>IF(AA1996="","",AA1996*M1996)</f>
        <v>0.31874999999999998</v>
      </c>
      <c r="AC1996" s="10">
        <f>IF(AA1996="","",N1996*1000/(AA1996*1000000))</f>
        <v>26.399999999999999</v>
      </c>
      <c r="AD1996" s="11">
        <f>IF(AB1996="","",MAX(Z1996,W1996)/AB1996)</f>
        <v>1317.3333333333335</v>
      </c>
      <c r="AE1996" s="8">
        <f ca="1">IF(N1996="","",IF(LOOKUP(YEAR(C1996),Teuerung!$A$4:$A$29,Teuerung!$D$4:$D$29)="",0,LOOKUP(YEAR(C1996),Teuerung!$A$4:$A$29,Teuerung!$D$4:$D$29)))</f>
        <v>0.29999999999999999</v>
      </c>
      <c r="AF1996" s="7">
        <f t="shared" ca="1" si="41"/>
        <v>839.80000000000007</v>
      </c>
      <c r="AG1996" s="2" t="s">
        <v>74</v>
      </c>
      <c r="AH1996" s="1"/>
      <c r="AI1996" s="1"/>
    </row>
    <row r="1997">
      <c r="A1997" s="2"/>
      <c r="B1997" s="2"/>
      <c r="C1997" s="3">
        <v>42803</v>
      </c>
      <c r="D1997" s="1"/>
      <c r="E1997" s="4" t="s">
        <v>51</v>
      </c>
      <c r="H1997" s="4" t="s">
        <v>51</v>
      </c>
      <c r="K1997" s="6">
        <v>0.20000000000000001</v>
      </c>
      <c r="L1997" s="6">
        <v>0.20000000000000001</v>
      </c>
      <c r="M1997" s="6">
        <v>2.6699999999999999</v>
      </c>
      <c r="N1997" s="7">
        <v>1800</v>
      </c>
      <c r="P1997" s="1">
        <v>1</v>
      </c>
      <c r="Q1997" s="2" t="s">
        <v>56</v>
      </c>
      <c r="R1997" s="4" t="s">
        <v>51</v>
      </c>
      <c r="T1997" s="7">
        <v>379</v>
      </c>
      <c r="U1997" s="8">
        <v>0.14999999999999999</v>
      </c>
      <c r="V1997" s="6">
        <v>0</v>
      </c>
      <c r="W1997" s="7">
        <f>IF(R1997="","",(T1997*(1-U1997)*(1+AE1997))+V1997)</f>
        <v>418.79499999999996</v>
      </c>
      <c r="Z1997" s="9" t="str">
        <f>IF(S1997="","",(X1997*(1-Y1997)*(1+AE1997)))</f>
        <v/>
      </c>
      <c r="AA1997" s="64">
        <f>IF(Eingabe!G1997="x",libCalc!A1997,IF(Eingabe!H1997="x",libCalc!B1997,IF(Eingabe!I1997="x",libCalc!C1997,"")))</f>
        <v>0.040000000000000008</v>
      </c>
      <c r="AB1997" s="5">
        <f>IF(AA1997="","",AA1997*M1997)</f>
        <v>0.10680000000000002</v>
      </c>
      <c r="AC1997" s="10">
        <f>IF(AA1997="","",N1997*1000/(AA1997*1000000))</f>
        <v>44.999999999999993</v>
      </c>
      <c r="AD1997" s="11">
        <f>IF(AB1997="","",MAX(Z1997,W1997)/AB1997)</f>
        <v>3921.3014981273395</v>
      </c>
      <c r="AE1997" s="8">
        <f ca="1">IF(N1997="","",IF(LOOKUP(YEAR(C1997),Teuerung!$A$4:$A$29,Teuerung!$D$4:$D$29)="",0,LOOKUP(YEAR(C1997),Teuerung!$A$4:$A$29,Teuerung!$D$4:$D$29)))</f>
        <v>0.29999999999999999</v>
      </c>
      <c r="AF1997" s="7">
        <f t="shared" ca="1" si="41"/>
        <v>418.79499999999996</v>
      </c>
      <c r="AG1997" s="2" t="s">
        <v>70</v>
      </c>
      <c r="AH1997" s="1"/>
      <c r="AI1997" s="1"/>
    </row>
    <row r="1998">
      <c r="A1998" s="2"/>
      <c r="B1998" s="2"/>
      <c r="C1998" s="3">
        <v>42786</v>
      </c>
      <c r="D1998" s="1"/>
      <c r="F1998" s="4" t="s">
        <v>51</v>
      </c>
      <c r="G1998" s="4" t="s">
        <v>51</v>
      </c>
      <c r="J1998" s="5">
        <v>0.159</v>
      </c>
      <c r="M1998" s="6">
        <v>2.71</v>
      </c>
      <c r="N1998" s="7">
        <v>970</v>
      </c>
      <c r="P1998" s="1">
        <v>3</v>
      </c>
      <c r="Q1998" s="2" t="s">
        <v>55</v>
      </c>
      <c r="R1998" s="4" t="s">
        <v>51</v>
      </c>
      <c r="T1998" s="7">
        <v>636.39999999999998</v>
      </c>
      <c r="U1998" s="8">
        <v>0</v>
      </c>
      <c r="V1998" s="6">
        <v>0</v>
      </c>
      <c r="W1998" s="7">
        <f>IF(R1998="","",(T1998*(1-U1998)*(1+AE1998))+V1998)</f>
        <v>827.32000000000005</v>
      </c>
      <c r="Z1998" s="9" t="str">
        <f>IF(S1998="","",(X1998*(1-Y1998)*(1+AE1998)))</f>
        <v/>
      </c>
      <c r="AA1998" s="64">
        <f>IF(Eingabe!G1998="x",libCalc!A1998,IF(Eingabe!H1998="x",libCalc!B1998,IF(Eingabe!I1998="x",libCalc!C1998,"")))</f>
        <v>0.019855650968850891</v>
      </c>
      <c r="AB1998" s="5">
        <f>IF(AA1998="","",AA1998*M1998)</f>
        <v>0.053808814125585913</v>
      </c>
      <c r="AC1998" s="10">
        <f>IF(AA1998="","",N1998*1000/(AA1998*1000000))</f>
        <v>48.852591210518085</v>
      </c>
      <c r="AD1998" s="11">
        <f>IF(AB1998="","",MAX(Z1998,W1998)/AB1998)</f>
        <v>15375.176231706102</v>
      </c>
      <c r="AE1998" s="8">
        <f ca="1">IF(N1998="","",IF(LOOKUP(YEAR(C1998),Teuerung!$A$4:$A$29,Teuerung!$D$4:$D$29)="",0,LOOKUP(YEAR(C1998),Teuerung!$A$4:$A$29,Teuerung!$D$4:$D$29)))</f>
        <v>0.29999999999999999</v>
      </c>
      <c r="AF1998" s="7">
        <f t="shared" ca="1" si="41"/>
        <v>2481.96</v>
      </c>
      <c r="AG1998" s="2"/>
      <c r="AH1998" s="1"/>
      <c r="AI1998" s="1"/>
    </row>
    <row r="1999">
      <c r="A1999" s="2"/>
      <c r="B1999" s="2"/>
      <c r="C1999" s="3">
        <v>42786</v>
      </c>
      <c r="D1999" s="1"/>
      <c r="F1999" s="4" t="s">
        <v>51</v>
      </c>
      <c r="G1999" s="4" t="s">
        <v>51</v>
      </c>
      <c r="J1999" s="5">
        <v>0.159</v>
      </c>
      <c r="M1999" s="6">
        <v>2.5899999999999999</v>
      </c>
      <c r="N1999" s="7">
        <v>870</v>
      </c>
      <c r="P1999" s="1">
        <v>5</v>
      </c>
      <c r="Q1999" s="2" t="s">
        <v>55</v>
      </c>
      <c r="R1999" s="4" t="s">
        <v>51</v>
      </c>
      <c r="T1999" s="7">
        <v>584.79999999999995</v>
      </c>
      <c r="U1999" s="8">
        <v>0</v>
      </c>
      <c r="V1999" s="6">
        <v>0</v>
      </c>
      <c r="W1999" s="7">
        <f>IF(R1999="","",(T1999*(1-U1999)*(1+AE1999))+V1999)</f>
        <v>760.24000000000001</v>
      </c>
      <c r="Z1999" s="9" t="str">
        <f>IF(S1999="","",(X1999*(1-Y1999)*(1+AE1999)))</f>
        <v/>
      </c>
      <c r="AA1999" s="64">
        <f>IF(Eingabe!G1999="x",libCalc!A1999,IF(Eingabe!H1999="x",libCalc!B1999,IF(Eingabe!I1999="x",libCalc!C1999,"")))</f>
        <v>0.019855650968850891</v>
      </c>
      <c r="AB1999" s="5">
        <f>IF(AA1999="","",AA1999*M1999)</f>
        <v>0.051426136009323803</v>
      </c>
      <c r="AC1999" s="10">
        <f>IF(AA1999="","",N1999*1000/(AA1999*1000000))</f>
        <v>43.816241601186327</v>
      </c>
      <c r="AD1999" s="11">
        <f>IF(AB1999="","",MAX(Z1999,W1999)/AB1999)</f>
        <v>14783.144505785247</v>
      </c>
      <c r="AE1999" s="8">
        <f ca="1">IF(N1999="","",IF(LOOKUP(YEAR(C1999),Teuerung!$A$4:$A$29,Teuerung!$D$4:$D$29)="",0,LOOKUP(YEAR(C1999),Teuerung!$A$4:$A$29,Teuerung!$D$4:$D$29)))</f>
        <v>0.29999999999999999</v>
      </c>
      <c r="AF1999" s="7">
        <f t="shared" ca="1" si="41"/>
        <v>3801.1999999999998</v>
      </c>
      <c r="AG1999" s="2"/>
      <c r="AH1999" s="1"/>
      <c r="AI1999" s="1"/>
    </row>
    <row r="2000">
      <c r="A2000" s="2"/>
      <c r="B2000" s="2"/>
      <c r="C2000" s="3">
        <v>42786</v>
      </c>
      <c r="D2000" s="1"/>
      <c r="F2000" s="4" t="s">
        <v>51</v>
      </c>
      <c r="G2000" s="4" t="s">
        <v>51</v>
      </c>
      <c r="J2000" s="5">
        <v>0.159</v>
      </c>
      <c r="M2000" s="6">
        <v>2.5899999999999999</v>
      </c>
      <c r="N2000" s="7">
        <v>590</v>
      </c>
      <c r="P2000" s="1">
        <v>4</v>
      </c>
      <c r="Q2000" s="2" t="s">
        <v>55</v>
      </c>
      <c r="R2000" s="4" t="s">
        <v>51</v>
      </c>
      <c r="T2000" s="7">
        <v>550.39999999999998</v>
      </c>
      <c r="U2000" s="8">
        <v>0</v>
      </c>
      <c r="V2000" s="6">
        <v>0</v>
      </c>
      <c r="W2000" s="7">
        <f>IF(R2000="","",(T2000*(1-U2000)*(1+AE2000))+V2000)</f>
        <v>715.51999999999998</v>
      </c>
      <c r="Z2000" s="9" t="str">
        <f>IF(S2000="","",(X2000*(1-Y2000)*(1+AE2000)))</f>
        <v/>
      </c>
      <c r="AA2000" s="64">
        <f>IF(Eingabe!G2000="x",libCalc!A2000,IF(Eingabe!H2000="x",libCalc!B2000,IF(Eingabe!I2000="x",libCalc!C2000,"")))</f>
        <v>0.019855650968850891</v>
      </c>
      <c r="AB2000" s="5">
        <f>IF(AA2000="","",AA2000*M2000)</f>
        <v>0.051426136009323803</v>
      </c>
      <c r="AC2000" s="10">
        <f>IF(AA2000="","",N2000*1000/(AA2000*1000000))</f>
        <v>29.714462695057392</v>
      </c>
      <c r="AD2000" s="11">
        <f>IF(AB2000="","",MAX(Z2000,W2000)/AB2000)</f>
        <v>13913.547770150821</v>
      </c>
      <c r="AE2000" s="8">
        <f ca="1">IF(N2000="","",IF(LOOKUP(YEAR(C2000),Teuerung!$A$4:$A$29,Teuerung!$D$4:$D$29)="",0,LOOKUP(YEAR(C2000),Teuerung!$A$4:$A$29,Teuerung!$D$4:$D$29)))</f>
        <v>0.29999999999999999</v>
      </c>
      <c r="AF2000" s="7">
        <f t="shared" ca="1" si="41"/>
        <v>2862.0799999999999</v>
      </c>
      <c r="AG2000" s="2"/>
      <c r="AH2000" s="1"/>
      <c r="AI2000" s="1"/>
    </row>
    <row r="2001">
      <c r="A2001" s="2"/>
      <c r="B2001" s="2"/>
      <c r="C2001" s="3">
        <v>42786</v>
      </c>
      <c r="D2001" s="1"/>
      <c r="F2001" s="4" t="s">
        <v>51</v>
      </c>
      <c r="G2001" s="4" t="s">
        <v>51</v>
      </c>
      <c r="J2001" s="5">
        <v>0.159</v>
      </c>
      <c r="M2001" s="6">
        <v>2.5899999999999999</v>
      </c>
      <c r="N2001" s="7">
        <v>320</v>
      </c>
      <c r="P2001" s="1">
        <v>3</v>
      </c>
      <c r="Q2001" s="2" t="s">
        <v>55</v>
      </c>
      <c r="R2001" s="4" t="s">
        <v>51</v>
      </c>
      <c r="T2001" s="7">
        <v>524.60000000000002</v>
      </c>
      <c r="U2001" s="8">
        <v>0</v>
      </c>
      <c r="V2001" s="6">
        <v>0</v>
      </c>
      <c r="W2001" s="7">
        <f>IF(R2001="","",(T2001*(1-U2001)*(1+AE2001))+V2001)</f>
        <v>681.98000000000002</v>
      </c>
      <c r="Z2001" s="9" t="str">
        <f>IF(S2001="","",(X2001*(1-Y2001)*(1+AE2001)))</f>
        <v/>
      </c>
      <c r="AA2001" s="64">
        <f>IF(Eingabe!G2001="x",libCalc!A2001,IF(Eingabe!H2001="x",libCalc!B2001,IF(Eingabe!I2001="x",libCalc!C2001,"")))</f>
        <v>0.019855650968850891</v>
      </c>
      <c r="AB2001" s="5">
        <f>IF(AA2001="","",AA2001*M2001)</f>
        <v>0.051426136009323803</v>
      </c>
      <c r="AC2001" s="10">
        <f>IF(AA2001="","",N2001*1000/(AA2001*1000000))</f>
        <v>16.116318749861637</v>
      </c>
      <c r="AD2001" s="11">
        <f>IF(AB2001="","",MAX(Z2001,W2001)/AB2001)</f>
        <v>13261.350218425001</v>
      </c>
      <c r="AE2001" s="8">
        <f ca="1">IF(N2001="","",IF(LOOKUP(YEAR(C2001),Teuerung!$A$4:$A$29,Teuerung!$D$4:$D$29)="",0,LOOKUP(YEAR(C2001),Teuerung!$A$4:$A$29,Teuerung!$D$4:$D$29)))</f>
        <v>0.29999999999999999</v>
      </c>
      <c r="AF2001" s="7">
        <f t="shared" ca="1" si="41"/>
        <v>2045.9400000000001</v>
      </c>
      <c r="AG2001" s="2"/>
      <c r="AH2001" s="1"/>
      <c r="AI2001" s="1"/>
    </row>
    <row r="2002">
      <c r="A2002" s="2"/>
      <c r="B2002" s="2"/>
      <c r="C2002" s="3">
        <v>42753</v>
      </c>
      <c r="D2002" s="1"/>
      <c r="E2002" s="4" t="s">
        <v>51</v>
      </c>
      <c r="H2002" s="4" t="s">
        <v>51</v>
      </c>
      <c r="K2002" s="6">
        <v>0.40000000000000002</v>
      </c>
      <c r="L2002" s="6">
        <v>0.40000000000000002</v>
      </c>
      <c r="M2002" s="6">
        <v>3.71</v>
      </c>
      <c r="N2002" s="7">
        <v>5724</v>
      </c>
      <c r="P2002" s="1">
        <v>1</v>
      </c>
      <c r="Q2002" s="2" t="s">
        <v>54</v>
      </c>
      <c r="R2002" s="4" t="s">
        <v>51</v>
      </c>
      <c r="T2002" s="7">
        <v>1005</v>
      </c>
      <c r="U2002" s="8">
        <v>0.28999999999999998</v>
      </c>
      <c r="V2002" s="6">
        <f>1475/77</f>
        <v>19.155844155844157</v>
      </c>
      <c r="W2002" s="7">
        <f>IF(R2002="","",(T2002*(1-U2002)*(1+AE2002))+V2002)</f>
        <v>946.7708441558442</v>
      </c>
      <c r="Z2002" s="9" t="str">
        <f>IF(S2002="","",(X2002*(1-Y2002)*(1+AE2002)))</f>
        <v/>
      </c>
      <c r="AA2002" s="64">
        <f>IF(Eingabe!G2002="x",libCalc!A2002,IF(Eingabe!H2002="x",libCalc!B2002,IF(Eingabe!I2002="x",libCalc!C2002,"")))</f>
        <v>0.16000000000000003</v>
      </c>
      <c r="AB2002" s="5">
        <f>IF(AA2002="","",AA2002*M2002)</f>
        <v>0.59360000000000013</v>
      </c>
      <c r="AC2002" s="10">
        <f>IF(AA2002="","",N2002*1000/(AA2002*1000000))</f>
        <v>35.774999999999991</v>
      </c>
      <c r="AD2002" s="11">
        <f>IF(AB2002="","",MAX(Z2002,W2002)/AB2002)</f>
        <v>1594.9643601008154</v>
      </c>
      <c r="AE2002" s="8">
        <f ca="1">IF(N2002="","",IF(LOOKUP(YEAR(C2002),Teuerung!$A$4:$A$29,Teuerung!$D$4:$D$29)="",0,LOOKUP(YEAR(C2002),Teuerung!$A$4:$A$29,Teuerung!$D$4:$D$29)))</f>
        <v>0.29999999999999999</v>
      </c>
      <c r="AF2002" s="7">
        <f t="shared" ca="1" si="41"/>
        <v>946.7708441558442</v>
      </c>
      <c r="AG2002" s="2"/>
      <c r="AH2002" s="1"/>
      <c r="AI2002" s="1"/>
    </row>
    <row r="2003">
      <c r="A2003" s="2"/>
      <c r="B2003" s="2"/>
      <c r="C2003" s="3">
        <v>42753</v>
      </c>
      <c r="D2003" s="1"/>
      <c r="E2003" s="4" t="s">
        <v>51</v>
      </c>
      <c r="H2003" s="4" t="s">
        <v>51</v>
      </c>
      <c r="K2003" s="6">
        <v>0.40000000000000002</v>
      </c>
      <c r="L2003" s="6">
        <v>0.40000000000000002</v>
      </c>
      <c r="M2003" s="6">
        <v>3.71</v>
      </c>
      <c r="N2003" s="7">
        <v>4055</v>
      </c>
      <c r="P2003" s="1">
        <v>1</v>
      </c>
      <c r="Q2003" s="2" t="s">
        <v>54</v>
      </c>
      <c r="R2003" s="4" t="s">
        <v>51</v>
      </c>
      <c r="T2003" s="7">
        <v>771</v>
      </c>
      <c r="U2003" s="8">
        <v>0.28999999999999998</v>
      </c>
      <c r="V2003" s="6">
        <f t="shared" ref="V2003:V2050" si="43">V2002</f>
        <v>19.155844155844157</v>
      </c>
      <c r="W2003" s="7">
        <f>IF(R2003="","",(T2003*(1-U2003)*(1+AE2003))+V2003)</f>
        <v>730.78884415584423</v>
      </c>
      <c r="Z2003" s="9" t="str">
        <f>IF(S2003="","",(X2003*(1-Y2003)*(1+AE2003)))</f>
        <v/>
      </c>
      <c r="AA2003" s="64">
        <f>IF(Eingabe!G2003="x",libCalc!A2003,IF(Eingabe!H2003="x",libCalc!B2003,IF(Eingabe!I2003="x",libCalc!C2003,"")))</f>
        <v>0.16000000000000003</v>
      </c>
      <c r="AB2003" s="5">
        <f>IF(AA2003="","",AA2003*M2003)</f>
        <v>0.59360000000000013</v>
      </c>
      <c r="AC2003" s="10">
        <f>IF(AA2003="","",N2003*1000/(AA2003*1000000))</f>
        <v>25.343749999999996</v>
      </c>
      <c r="AD2003" s="11">
        <f>IF(AB2003="","",MAX(Z2003,W2003)/AB2003)</f>
        <v>1231.1132819336997</v>
      </c>
      <c r="AE2003" s="8">
        <f ca="1">IF(N2003="","",IF(LOOKUP(YEAR(C2003),Teuerung!$A$4:$A$29,Teuerung!$D$4:$D$29)="",0,LOOKUP(YEAR(C2003),Teuerung!$A$4:$A$29,Teuerung!$D$4:$D$29)))</f>
        <v>0.29999999999999999</v>
      </c>
      <c r="AF2003" s="7">
        <f t="shared" ref="AF2003:AF2066" ca="1" si="44">IF(P2003="","",P2003*MAX(W2003,Z2003))</f>
        <v>730.78884415584423</v>
      </c>
      <c r="AG2003" s="2" t="s">
        <v>70</v>
      </c>
      <c r="AH2003" s="1"/>
      <c r="AI2003" s="1"/>
    </row>
    <row r="2004">
      <c r="A2004" s="2"/>
      <c r="B2004" s="2"/>
      <c r="C2004" s="3">
        <v>42753</v>
      </c>
      <c r="D2004" s="1"/>
      <c r="E2004" s="4" t="s">
        <v>51</v>
      </c>
      <c r="H2004" s="4" t="s">
        <v>51</v>
      </c>
      <c r="K2004" s="6">
        <v>0.40000000000000002</v>
      </c>
      <c r="L2004" s="6">
        <v>0.40000000000000002</v>
      </c>
      <c r="M2004" s="6">
        <v>3.71</v>
      </c>
      <c r="N2004" s="7">
        <v>3571</v>
      </c>
      <c r="P2004" s="1">
        <v>1</v>
      </c>
      <c r="Q2004" s="2" t="s">
        <v>54</v>
      </c>
      <c r="R2004" s="4" t="s">
        <v>51</v>
      </c>
      <c r="T2004" s="7">
        <v>771</v>
      </c>
      <c r="U2004" s="8">
        <v>0.28999999999999998</v>
      </c>
      <c r="V2004" s="6">
        <f t="shared" si="43"/>
        <v>19.155844155844157</v>
      </c>
      <c r="W2004" s="7">
        <f>IF(R2004="","",(T2004*(1-U2004)*(1+AE2004))+V2004)</f>
        <v>730.78884415584423</v>
      </c>
      <c r="Z2004" s="9" t="str">
        <f>IF(S2004="","",(X2004*(1-Y2004)*(1+AE2004)))</f>
        <v/>
      </c>
      <c r="AA2004" s="64">
        <f>IF(Eingabe!G2004="x",libCalc!A2004,IF(Eingabe!H2004="x",libCalc!B2004,IF(Eingabe!I2004="x",libCalc!C2004,"")))</f>
        <v>0.16000000000000003</v>
      </c>
      <c r="AB2004" s="5">
        <f>IF(AA2004="","",AA2004*M2004)</f>
        <v>0.59360000000000013</v>
      </c>
      <c r="AC2004" s="10">
        <f>IF(AA2004="","",N2004*1000/(AA2004*1000000))</f>
        <v>22.318749999999994</v>
      </c>
      <c r="AD2004" s="11">
        <f>IF(AB2004="","",MAX(Z2004,W2004)/AB2004)</f>
        <v>1231.1132819336997</v>
      </c>
      <c r="AE2004" s="8">
        <f ca="1">IF(N2004="","",IF(LOOKUP(YEAR(C2004),Teuerung!$A$4:$A$29,Teuerung!$D$4:$D$29)="",0,LOOKUP(YEAR(C2004),Teuerung!$A$4:$A$29,Teuerung!$D$4:$D$29)))</f>
        <v>0.29999999999999999</v>
      </c>
      <c r="AF2004" s="7">
        <f t="shared" ca="1" si="44"/>
        <v>730.78884415584423</v>
      </c>
      <c r="AG2004" s="2" t="s">
        <v>70</v>
      </c>
      <c r="AH2004" s="1"/>
      <c r="AI2004" s="1"/>
    </row>
    <row r="2005">
      <c r="A2005" s="2"/>
      <c r="B2005" s="2"/>
      <c r="C2005" s="3">
        <v>42753</v>
      </c>
      <c r="D2005" s="1"/>
      <c r="E2005" s="4" t="s">
        <v>51</v>
      </c>
      <c r="H2005" s="4" t="s">
        <v>51</v>
      </c>
      <c r="K2005" s="6">
        <v>0.40000000000000002</v>
      </c>
      <c r="L2005" s="6">
        <v>0.40000000000000002</v>
      </c>
      <c r="M2005" s="6">
        <v>3.71</v>
      </c>
      <c r="N2005" s="7">
        <v>3493</v>
      </c>
      <c r="P2005" s="1">
        <v>1</v>
      </c>
      <c r="Q2005" s="2" t="s">
        <v>54</v>
      </c>
      <c r="R2005" s="4" t="s">
        <v>51</v>
      </c>
      <c r="T2005" s="7">
        <v>771</v>
      </c>
      <c r="U2005" s="8">
        <v>0.28999999999999998</v>
      </c>
      <c r="V2005" s="6">
        <f t="shared" si="43"/>
        <v>19.155844155844157</v>
      </c>
      <c r="W2005" s="7">
        <f>IF(R2005="","",(T2005*(1-U2005)*(1+AE2005))+V2005)</f>
        <v>730.78884415584423</v>
      </c>
      <c r="Z2005" s="9" t="str">
        <f>IF(S2005="","",(X2005*(1-Y2005)*(1+AE2005)))</f>
        <v/>
      </c>
      <c r="AA2005" s="64">
        <f>IF(Eingabe!G2005="x",libCalc!A2005,IF(Eingabe!H2005="x",libCalc!B2005,IF(Eingabe!I2005="x",libCalc!C2005,"")))</f>
        <v>0.16000000000000003</v>
      </c>
      <c r="AB2005" s="5">
        <f>IF(AA2005="","",AA2005*M2005)</f>
        <v>0.59360000000000013</v>
      </c>
      <c r="AC2005" s="10">
        <f>IF(AA2005="","",N2005*1000/(AA2005*1000000))</f>
        <v>21.831249999999997</v>
      </c>
      <c r="AD2005" s="11">
        <f>IF(AB2005="","",MAX(Z2005,W2005)/AB2005)</f>
        <v>1231.1132819336997</v>
      </c>
      <c r="AE2005" s="8">
        <f ca="1">IF(N2005="","",IF(LOOKUP(YEAR(C2005),Teuerung!$A$4:$A$29,Teuerung!$D$4:$D$29)="",0,LOOKUP(YEAR(C2005),Teuerung!$A$4:$A$29,Teuerung!$D$4:$D$29)))</f>
        <v>0.29999999999999999</v>
      </c>
      <c r="AF2005" s="7">
        <f t="shared" ca="1" si="44"/>
        <v>730.78884415584423</v>
      </c>
      <c r="AG2005" s="2" t="s">
        <v>70</v>
      </c>
      <c r="AH2005" s="1"/>
      <c r="AI2005" s="1"/>
    </row>
    <row r="2006">
      <c r="A2006" s="2"/>
      <c r="B2006" s="2"/>
      <c r="C2006" s="3">
        <v>42753</v>
      </c>
      <c r="D2006" s="1"/>
      <c r="E2006" s="4" t="s">
        <v>51</v>
      </c>
      <c r="H2006" s="4" t="s">
        <v>51</v>
      </c>
      <c r="K2006" s="6">
        <v>0.40000000000000002</v>
      </c>
      <c r="L2006" s="6">
        <v>0.40000000000000002</v>
      </c>
      <c r="M2006" s="6">
        <v>3.71</v>
      </c>
      <c r="N2006" s="7">
        <v>2393</v>
      </c>
      <c r="P2006" s="1">
        <v>1</v>
      </c>
      <c r="Q2006" s="2" t="s">
        <v>54</v>
      </c>
      <c r="R2006" s="4" t="s">
        <v>51</v>
      </c>
      <c r="T2006" s="7">
        <v>609</v>
      </c>
      <c r="U2006" s="8">
        <v>0.28999999999999998</v>
      </c>
      <c r="V2006" s="6">
        <f t="shared" si="43"/>
        <v>19.155844155844157</v>
      </c>
      <c r="W2006" s="7">
        <f>IF(R2006="","",(T2006*(1-U2006)*(1+AE2006))+V2006)</f>
        <v>581.26284415584416</v>
      </c>
      <c r="Z2006" s="9" t="str">
        <f>IF(S2006="","",(X2006*(1-Y2006)*(1+AE2006)))</f>
        <v/>
      </c>
      <c r="AA2006" s="64">
        <f>IF(Eingabe!G2006="x",libCalc!A2006,IF(Eingabe!H2006="x",libCalc!B2006,IF(Eingabe!I2006="x",libCalc!C2006,"")))</f>
        <v>0.16000000000000003</v>
      </c>
      <c r="AB2006" s="5">
        <f>IF(AA2006="","",AA2006*M2006)</f>
        <v>0.59360000000000013</v>
      </c>
      <c r="AC2006" s="10">
        <f>IF(AA2006="","",N2006*1000/(AA2006*1000000))</f>
        <v>14.956249999999997</v>
      </c>
      <c r="AD2006" s="11">
        <f>IF(AB2006="","",MAX(Z2006,W2006)/AB2006)</f>
        <v>979.21638166415778</v>
      </c>
      <c r="AE2006" s="8">
        <f ca="1">IF(N2006="","",IF(LOOKUP(YEAR(C2006),Teuerung!$A$4:$A$29,Teuerung!$D$4:$D$29)="",0,LOOKUP(YEAR(C2006),Teuerung!$A$4:$A$29,Teuerung!$D$4:$D$29)))</f>
        <v>0.29999999999999999</v>
      </c>
      <c r="AF2006" s="7">
        <f t="shared" ca="1" si="44"/>
        <v>581.26284415584416</v>
      </c>
      <c r="AG2006" s="2" t="s">
        <v>70</v>
      </c>
      <c r="AH2006" s="1"/>
      <c r="AI2006" s="1"/>
    </row>
    <row r="2007">
      <c r="A2007" s="2"/>
      <c r="B2007" s="2"/>
      <c r="C2007" s="3">
        <v>42753</v>
      </c>
      <c r="D2007" s="1"/>
      <c r="E2007" s="4" t="s">
        <v>51</v>
      </c>
      <c r="H2007" s="4" t="s">
        <v>51</v>
      </c>
      <c r="K2007" s="6">
        <v>0.40000000000000002</v>
      </c>
      <c r="L2007" s="6">
        <v>0.40000000000000002</v>
      </c>
      <c r="M2007" s="6">
        <v>3.71</v>
      </c>
      <c r="N2007" s="7">
        <v>2289</v>
      </c>
      <c r="P2007" s="1">
        <v>1</v>
      </c>
      <c r="Q2007" s="2" t="s">
        <v>54</v>
      </c>
      <c r="R2007" s="4" t="s">
        <v>51</v>
      </c>
      <c r="T2007" s="7">
        <v>609</v>
      </c>
      <c r="U2007" s="8">
        <v>0.28999999999999998</v>
      </c>
      <c r="V2007" s="6">
        <f t="shared" si="43"/>
        <v>19.155844155844157</v>
      </c>
      <c r="W2007" s="7">
        <f>IF(R2007="","",(T2007*(1-U2007)*(1+AE2007))+V2007)</f>
        <v>581.26284415584416</v>
      </c>
      <c r="Z2007" s="9" t="str">
        <f>IF(S2007="","",(X2007*(1-Y2007)*(1+AE2007)))</f>
        <v/>
      </c>
      <c r="AA2007" s="64">
        <f>IF(Eingabe!G2007="x",libCalc!A2007,IF(Eingabe!H2007="x",libCalc!B2007,IF(Eingabe!I2007="x",libCalc!C2007,"")))</f>
        <v>0.16000000000000003</v>
      </c>
      <c r="AB2007" s="5">
        <f>IF(AA2007="","",AA2007*M2007)</f>
        <v>0.59360000000000013</v>
      </c>
      <c r="AC2007" s="10">
        <f>IF(AA2007="","",N2007*1000/(AA2007*1000000))</f>
        <v>14.306249999999997</v>
      </c>
      <c r="AD2007" s="11">
        <f>IF(AB2007="","",MAX(Z2007,W2007)/AB2007)</f>
        <v>979.21638166415778</v>
      </c>
      <c r="AE2007" s="8">
        <f ca="1">IF(N2007="","",IF(LOOKUP(YEAR(C2007),Teuerung!$A$4:$A$29,Teuerung!$D$4:$D$29)="",0,LOOKUP(YEAR(C2007),Teuerung!$A$4:$A$29,Teuerung!$D$4:$D$29)))</f>
        <v>0.29999999999999999</v>
      </c>
      <c r="AF2007" s="7">
        <f t="shared" ca="1" si="44"/>
        <v>581.26284415584416</v>
      </c>
      <c r="AG2007" s="2" t="s">
        <v>70</v>
      </c>
      <c r="AH2007" s="1"/>
      <c r="AI2007" s="1"/>
    </row>
    <row r="2008">
      <c r="A2008" s="2"/>
      <c r="B2008" s="2"/>
      <c r="C2008" s="3">
        <v>42753</v>
      </c>
      <c r="D2008" s="1"/>
      <c r="E2008" s="4" t="s">
        <v>51</v>
      </c>
      <c r="H2008" s="4" t="s">
        <v>51</v>
      </c>
      <c r="K2008" s="6">
        <v>0.40000000000000002</v>
      </c>
      <c r="L2008" s="6">
        <v>0.40000000000000002</v>
      </c>
      <c r="M2008" s="6">
        <v>3.71</v>
      </c>
      <c r="N2008" s="7">
        <v>1155</v>
      </c>
      <c r="P2008" s="1">
        <v>1</v>
      </c>
      <c r="Q2008" s="2" t="s">
        <v>54</v>
      </c>
      <c r="R2008" s="4" t="s">
        <v>51</v>
      </c>
      <c r="T2008" s="7">
        <v>771</v>
      </c>
      <c r="U2008" s="8">
        <v>0.28999999999999998</v>
      </c>
      <c r="V2008" s="6">
        <f t="shared" si="43"/>
        <v>19.155844155844157</v>
      </c>
      <c r="W2008" s="7">
        <f>IF(R2008="","",(T2008*(1-U2008)*(1+AE2008))+V2008)</f>
        <v>730.78884415584423</v>
      </c>
      <c r="Z2008" s="9" t="str">
        <f>IF(S2008="","",(X2008*(1-Y2008)*(1+AE2008)))</f>
        <v/>
      </c>
      <c r="AA2008" s="64">
        <f>IF(Eingabe!G2008="x",libCalc!A2008,IF(Eingabe!H2008="x",libCalc!B2008,IF(Eingabe!I2008="x",libCalc!C2008,"")))</f>
        <v>0.16000000000000003</v>
      </c>
      <c r="AB2008" s="5">
        <f>IF(AA2008="","",AA2008*M2008)</f>
        <v>0.59360000000000013</v>
      </c>
      <c r="AC2008" s="10">
        <f>IF(AA2008="","",N2008*1000/(AA2008*1000000))</f>
        <v>7.2187499999999991</v>
      </c>
      <c r="AD2008" s="11">
        <f>IF(AB2008="","",MAX(Z2008,W2008)/AB2008)</f>
        <v>1231.1132819336997</v>
      </c>
      <c r="AE2008" s="8">
        <f ca="1">IF(N2008="","",IF(LOOKUP(YEAR(C2008),Teuerung!$A$4:$A$29,Teuerung!$D$4:$D$29)="",0,LOOKUP(YEAR(C2008),Teuerung!$A$4:$A$29,Teuerung!$D$4:$D$29)))</f>
        <v>0.29999999999999999</v>
      </c>
      <c r="AF2008" s="7">
        <f t="shared" ca="1" si="44"/>
        <v>730.78884415584423</v>
      </c>
      <c r="AG2008" s="2" t="s">
        <v>70</v>
      </c>
      <c r="AH2008" s="1"/>
      <c r="AI2008" s="1"/>
    </row>
    <row r="2009">
      <c r="A2009" s="2"/>
      <c r="B2009" s="2"/>
      <c r="C2009" s="3">
        <v>42753</v>
      </c>
      <c r="D2009" s="1"/>
      <c r="E2009" s="4" t="s">
        <v>51</v>
      </c>
      <c r="M2009" s="6">
        <v>3.71</v>
      </c>
      <c r="N2009" s="7">
        <v>5251</v>
      </c>
      <c r="P2009" s="1">
        <v>1</v>
      </c>
      <c r="Q2009" s="2" t="s">
        <v>54</v>
      </c>
      <c r="R2009" s="4" t="s">
        <v>51</v>
      </c>
      <c r="T2009" s="7">
        <v>1239</v>
      </c>
      <c r="U2009" s="8">
        <v>0.28999999999999998</v>
      </c>
      <c r="V2009" s="6">
        <f t="shared" si="43"/>
        <v>19.155844155844157</v>
      </c>
      <c r="W2009" s="7">
        <f>IF(R2009="","",(T2009*(1-U2009)*(1+AE2009))+V2009)</f>
        <v>1162.7528441558441</v>
      </c>
      <c r="Z2009" s="9" t="str">
        <f>IF(S2009="","",(X2009*(1-Y2009)*(1+AE2009)))</f>
        <v/>
      </c>
      <c r="AA2009" s="65">
        <v>0.10000000000000001</v>
      </c>
      <c r="AB2009" s="5">
        <f>IF(AA2009="","",AA2009*M2009)</f>
        <v>0.371</v>
      </c>
      <c r="AC2009" s="10">
        <f>IF(AA2009="","",N2009*1000/(AA2009*1000000))</f>
        <v>52.509999999999998</v>
      </c>
      <c r="AD2009" s="11">
        <f>IF(AB2009="","",MAX(Z2009,W2009)/AB2009)</f>
        <v>3134.1047012286904</v>
      </c>
      <c r="AE2009" s="8">
        <f ca="1">IF(N2009="","",IF(LOOKUP(YEAR(C2009),Teuerung!$A$4:$A$29,Teuerung!$D$4:$D$29)="",0,LOOKUP(YEAR(C2009),Teuerung!$A$4:$A$29,Teuerung!$D$4:$D$29)))</f>
        <v>0.29999999999999999</v>
      </c>
      <c r="AF2009" s="7">
        <f t="shared" ca="1" si="44"/>
        <v>1162.7528441558441</v>
      </c>
      <c r="AG2009" s="2" t="s">
        <v>75</v>
      </c>
      <c r="AH2009" s="1"/>
      <c r="AI2009" s="1"/>
    </row>
    <row r="2010">
      <c r="A2010" s="2"/>
      <c r="B2010" s="2"/>
      <c r="C2010" s="3">
        <v>42753</v>
      </c>
      <c r="D2010" s="1"/>
      <c r="E2010" s="4" t="s">
        <v>51</v>
      </c>
      <c r="M2010" s="6">
        <v>3.71</v>
      </c>
      <c r="N2010" s="7">
        <v>5227</v>
      </c>
      <c r="P2010" s="1">
        <v>1</v>
      </c>
      <c r="Q2010" s="2" t="s">
        <v>54</v>
      </c>
      <c r="R2010" s="4" t="s">
        <v>51</v>
      </c>
      <c r="T2010" s="7">
        <v>1121</v>
      </c>
      <c r="U2010" s="8">
        <v>0.28999999999999998</v>
      </c>
      <c r="V2010" s="6">
        <f t="shared" si="43"/>
        <v>19.155844155844157</v>
      </c>
      <c r="W2010" s="7">
        <f>IF(R2010="","",(T2010*(1-U2010)*(1+AE2010))+V2010)</f>
        <v>1053.8388441558441</v>
      </c>
      <c r="Z2010" s="9" t="str">
        <f>IF(S2010="","",(X2010*(1-Y2010)*(1+AE2010)))</f>
        <v/>
      </c>
      <c r="AA2010" s="65">
        <v>0.10000000000000001</v>
      </c>
      <c r="AB2010" s="5">
        <f>IF(AA2010="","",AA2010*M2010)</f>
        <v>0.371</v>
      </c>
      <c r="AC2010" s="10">
        <f>IF(AA2010="","",N2010*1000/(AA2010*1000000))</f>
        <v>52.270000000000003</v>
      </c>
      <c r="AD2010" s="11">
        <f>IF(AB2010="","",MAX(Z2010,W2010)/AB2010)</f>
        <v>2840.5359680750516</v>
      </c>
      <c r="AE2010" s="8">
        <f ca="1">IF(N2010="","",IF(LOOKUP(YEAR(C2010),Teuerung!$A$4:$A$29,Teuerung!$D$4:$D$29)="",0,LOOKUP(YEAR(C2010),Teuerung!$A$4:$A$29,Teuerung!$D$4:$D$29)))</f>
        <v>0.29999999999999999</v>
      </c>
      <c r="AF2010" s="7">
        <f t="shared" ca="1" si="44"/>
        <v>1053.8388441558441</v>
      </c>
      <c r="AG2010" s="2" t="s">
        <v>75</v>
      </c>
      <c r="AH2010" s="1"/>
      <c r="AI2010" s="1"/>
    </row>
    <row r="2011">
      <c r="A2011" s="2"/>
      <c r="B2011" s="2"/>
      <c r="C2011" s="3">
        <v>42753</v>
      </c>
      <c r="D2011" s="1"/>
      <c r="E2011" s="4" t="s">
        <v>51</v>
      </c>
      <c r="M2011" s="6">
        <v>3.71</v>
      </c>
      <c r="N2011" s="7">
        <v>5224</v>
      </c>
      <c r="P2011" s="1">
        <v>1</v>
      </c>
      <c r="Q2011" s="2" t="s">
        <v>54</v>
      </c>
      <c r="R2011" s="4" t="s">
        <v>51</v>
      </c>
      <c r="T2011" s="7">
        <v>1121</v>
      </c>
      <c r="U2011" s="8">
        <v>0.28999999999999998</v>
      </c>
      <c r="V2011" s="6">
        <f t="shared" si="43"/>
        <v>19.155844155844157</v>
      </c>
      <c r="W2011" s="7">
        <f>IF(R2011="","",(T2011*(1-U2011)*(1+AE2011))+V2011)</f>
        <v>1053.8388441558441</v>
      </c>
      <c r="Z2011" s="9" t="str">
        <f>IF(S2011="","",(X2011*(1-Y2011)*(1+AE2011)))</f>
        <v/>
      </c>
      <c r="AA2011" s="65">
        <v>0.10000000000000001</v>
      </c>
      <c r="AB2011" s="5">
        <f>IF(AA2011="","",AA2011*M2011)</f>
        <v>0.371</v>
      </c>
      <c r="AC2011" s="10">
        <f>IF(AA2011="","",N2011*1000/(AA2011*1000000))</f>
        <v>52.240000000000002</v>
      </c>
      <c r="AD2011" s="11">
        <f>IF(AB2011="","",MAX(Z2011,W2011)/AB2011)</f>
        <v>2840.5359680750516</v>
      </c>
      <c r="AE2011" s="8">
        <f ca="1">IF(N2011="","",IF(LOOKUP(YEAR(C2011),Teuerung!$A$4:$A$29,Teuerung!$D$4:$D$29)="",0,LOOKUP(YEAR(C2011),Teuerung!$A$4:$A$29,Teuerung!$D$4:$D$29)))</f>
        <v>0.29999999999999999</v>
      </c>
      <c r="AF2011" s="7">
        <f t="shared" ca="1" si="44"/>
        <v>1053.8388441558441</v>
      </c>
      <c r="AG2011" s="2" t="s">
        <v>75</v>
      </c>
      <c r="AH2011" s="1"/>
      <c r="AI2011" s="1"/>
    </row>
    <row r="2012">
      <c r="A2012" s="2"/>
      <c r="B2012" s="2"/>
      <c r="C2012" s="3">
        <v>42753</v>
      </c>
      <c r="D2012" s="1"/>
      <c r="E2012" s="4" t="s">
        <v>51</v>
      </c>
      <c r="M2012" s="6">
        <v>3.71</v>
      </c>
      <c r="N2012" s="7">
        <v>5119</v>
      </c>
      <c r="P2012" s="1">
        <v>1</v>
      </c>
      <c r="Q2012" s="2" t="s">
        <v>54</v>
      </c>
      <c r="R2012" s="4" t="s">
        <v>51</v>
      </c>
      <c r="T2012" s="7">
        <v>1121</v>
      </c>
      <c r="U2012" s="8">
        <v>0.28999999999999998</v>
      </c>
      <c r="V2012" s="6">
        <f t="shared" si="43"/>
        <v>19.155844155844157</v>
      </c>
      <c r="W2012" s="7">
        <f>IF(R2012="","",(T2012*(1-U2012)*(1+AE2012))+V2012)</f>
        <v>1053.8388441558441</v>
      </c>
      <c r="Z2012" s="9" t="str">
        <f>IF(S2012="","",(X2012*(1-Y2012)*(1+AE2012)))</f>
        <v/>
      </c>
      <c r="AA2012" s="65">
        <v>0.10000000000000001</v>
      </c>
      <c r="AB2012" s="5">
        <f>IF(AA2012="","",AA2012*M2012)</f>
        <v>0.371</v>
      </c>
      <c r="AC2012" s="10">
        <f>IF(AA2012="","",N2012*1000/(AA2012*1000000))</f>
        <v>51.189999999999998</v>
      </c>
      <c r="AD2012" s="11">
        <f>IF(AB2012="","",MAX(Z2012,W2012)/AB2012)</f>
        <v>2840.5359680750516</v>
      </c>
      <c r="AE2012" s="8">
        <f ca="1">IF(N2012="","",IF(LOOKUP(YEAR(C2012),Teuerung!$A$4:$A$29,Teuerung!$D$4:$D$29)="",0,LOOKUP(YEAR(C2012),Teuerung!$A$4:$A$29,Teuerung!$D$4:$D$29)))</f>
        <v>0.29999999999999999</v>
      </c>
      <c r="AF2012" s="7">
        <f t="shared" ca="1" si="44"/>
        <v>1053.8388441558441</v>
      </c>
      <c r="AG2012" s="2" t="s">
        <v>75</v>
      </c>
      <c r="AH2012" s="1"/>
      <c r="AI2012" s="1"/>
    </row>
    <row r="2013">
      <c r="A2013" s="2"/>
      <c r="B2013" s="2"/>
      <c r="C2013" s="3">
        <v>42753</v>
      </c>
      <c r="D2013" s="1"/>
      <c r="E2013" s="4" t="s">
        <v>51</v>
      </c>
      <c r="M2013" s="6">
        <v>3.71</v>
      </c>
      <c r="N2013" s="7">
        <v>5047</v>
      </c>
      <c r="P2013" s="1">
        <v>1</v>
      </c>
      <c r="Q2013" s="2" t="s">
        <v>54</v>
      </c>
      <c r="R2013" s="4" t="s">
        <v>51</v>
      </c>
      <c r="T2013" s="7">
        <v>1121</v>
      </c>
      <c r="U2013" s="8">
        <v>0.28999999999999998</v>
      </c>
      <c r="V2013" s="6">
        <f t="shared" si="43"/>
        <v>19.155844155844157</v>
      </c>
      <c r="W2013" s="7">
        <f>IF(R2013="","",(T2013*(1-U2013)*(1+AE2013))+V2013)</f>
        <v>1053.8388441558441</v>
      </c>
      <c r="Z2013" s="9" t="str">
        <f>IF(S2013="","",(X2013*(1-Y2013)*(1+AE2013)))</f>
        <v/>
      </c>
      <c r="AA2013" s="65">
        <v>0.10000000000000001</v>
      </c>
      <c r="AB2013" s="5">
        <f>IF(AA2013="","",AA2013*M2013)</f>
        <v>0.371</v>
      </c>
      <c r="AC2013" s="10">
        <f>IF(AA2013="","",N2013*1000/(AA2013*1000000))</f>
        <v>50.469999999999999</v>
      </c>
      <c r="AD2013" s="11">
        <f>IF(AB2013="","",MAX(Z2013,W2013)/AB2013)</f>
        <v>2840.5359680750516</v>
      </c>
      <c r="AE2013" s="8">
        <f ca="1">IF(N2013="","",IF(LOOKUP(YEAR(C2013),Teuerung!$A$4:$A$29,Teuerung!$D$4:$D$29)="",0,LOOKUP(YEAR(C2013),Teuerung!$A$4:$A$29,Teuerung!$D$4:$D$29)))</f>
        <v>0.29999999999999999</v>
      </c>
      <c r="AF2013" s="7">
        <f t="shared" ca="1" si="44"/>
        <v>1053.8388441558441</v>
      </c>
      <c r="AG2013" s="2" t="s">
        <v>75</v>
      </c>
      <c r="AH2013" s="1"/>
      <c r="AI2013" s="1"/>
    </row>
    <row r="2014">
      <c r="A2014" s="2"/>
      <c r="B2014" s="2"/>
      <c r="C2014" s="3">
        <v>42753</v>
      </c>
      <c r="D2014" s="1"/>
      <c r="E2014" s="4" t="s">
        <v>51</v>
      </c>
      <c r="M2014" s="6">
        <v>3.71</v>
      </c>
      <c r="N2014" s="7">
        <v>5016</v>
      </c>
      <c r="P2014" s="1">
        <v>1</v>
      </c>
      <c r="Q2014" s="2" t="s">
        <v>54</v>
      </c>
      <c r="R2014" s="4" t="s">
        <v>51</v>
      </c>
      <c r="T2014" s="7">
        <v>1121</v>
      </c>
      <c r="U2014" s="8">
        <v>0.28999999999999998</v>
      </c>
      <c r="V2014" s="6">
        <f t="shared" si="43"/>
        <v>19.155844155844157</v>
      </c>
      <c r="W2014" s="7">
        <f>IF(R2014="","",(T2014*(1-U2014)*(1+AE2014))+V2014)</f>
        <v>1053.8388441558441</v>
      </c>
      <c r="Z2014" s="9" t="str">
        <f>IF(S2014="","",(X2014*(1-Y2014)*(1+AE2014)))</f>
        <v/>
      </c>
      <c r="AA2014" s="65">
        <v>0.10000000000000001</v>
      </c>
      <c r="AB2014" s="5">
        <f>IF(AA2014="","",AA2014*M2014)</f>
        <v>0.371</v>
      </c>
      <c r="AC2014" s="10">
        <f>IF(AA2014="","",N2014*1000/(AA2014*1000000))</f>
        <v>50.159999999999997</v>
      </c>
      <c r="AD2014" s="11">
        <f>IF(AB2014="","",MAX(Z2014,W2014)/AB2014)</f>
        <v>2840.5359680750516</v>
      </c>
      <c r="AE2014" s="8">
        <f ca="1">IF(N2014="","",IF(LOOKUP(YEAR(C2014),Teuerung!$A$4:$A$29,Teuerung!$D$4:$D$29)="",0,LOOKUP(YEAR(C2014),Teuerung!$A$4:$A$29,Teuerung!$D$4:$D$29)))</f>
        <v>0.29999999999999999</v>
      </c>
      <c r="AF2014" s="7">
        <f t="shared" ca="1" si="44"/>
        <v>1053.8388441558441</v>
      </c>
      <c r="AG2014" s="2" t="s">
        <v>75</v>
      </c>
      <c r="AH2014" s="1"/>
      <c r="AI2014" s="1"/>
    </row>
    <row r="2015">
      <c r="A2015" s="2"/>
      <c r="B2015" s="2"/>
      <c r="C2015" s="3">
        <v>42753</v>
      </c>
      <c r="D2015" s="1"/>
      <c r="E2015" s="4" t="s">
        <v>51</v>
      </c>
      <c r="M2015" s="6">
        <v>3.71</v>
      </c>
      <c r="N2015" s="7">
        <v>4240</v>
      </c>
      <c r="P2015" s="1">
        <v>1</v>
      </c>
      <c r="Q2015" s="2" t="s">
        <v>54</v>
      </c>
      <c r="R2015" s="4" t="s">
        <v>51</v>
      </c>
      <c r="T2015" s="7">
        <v>1041</v>
      </c>
      <c r="U2015" s="8">
        <v>0.28999999999999998</v>
      </c>
      <c r="V2015" s="6">
        <f t="shared" si="43"/>
        <v>19.155844155844157</v>
      </c>
      <c r="W2015" s="7">
        <f>IF(R2015="","",(T2015*(1-U2015)*(1+AE2015))+V2015)</f>
        <v>979.99884415584427</v>
      </c>
      <c r="Z2015" s="9" t="str">
        <f>IF(S2015="","",(X2015*(1-Y2015)*(1+AE2015)))</f>
        <v/>
      </c>
      <c r="AA2015" s="65">
        <v>0.10000000000000001</v>
      </c>
      <c r="AB2015" s="5">
        <f>IF(AA2015="","",AA2015*M2015)</f>
        <v>0.371</v>
      </c>
      <c r="AC2015" s="10">
        <f>IF(AA2015="","",N2015*1000/(AA2015*1000000))</f>
        <v>42.399999999999999</v>
      </c>
      <c r="AD2015" s="11">
        <f>IF(AB2015="","",MAX(Z2015,W2015)/AB2015)</f>
        <v>2641.5063184793648</v>
      </c>
      <c r="AE2015" s="8">
        <f ca="1">IF(N2015="","",IF(LOOKUP(YEAR(C2015),Teuerung!$A$4:$A$29,Teuerung!$D$4:$D$29)="",0,LOOKUP(YEAR(C2015),Teuerung!$A$4:$A$29,Teuerung!$D$4:$D$29)))</f>
        <v>0.29999999999999999</v>
      </c>
      <c r="AF2015" s="7">
        <f t="shared" ca="1" si="44"/>
        <v>979.99884415584427</v>
      </c>
      <c r="AG2015" s="2" t="s">
        <v>75</v>
      </c>
      <c r="AH2015" s="1"/>
      <c r="AI2015" s="1"/>
    </row>
    <row r="2016">
      <c r="A2016" s="2"/>
      <c r="B2016" s="2"/>
      <c r="C2016" s="3">
        <v>42753</v>
      </c>
      <c r="D2016" s="1"/>
      <c r="E2016" s="4" t="s">
        <v>51</v>
      </c>
      <c r="M2016" s="6">
        <v>3.71</v>
      </c>
      <c r="N2016" s="7">
        <v>4251</v>
      </c>
      <c r="P2016" s="1">
        <v>1</v>
      </c>
      <c r="Q2016" s="2" t="s">
        <v>54</v>
      </c>
      <c r="R2016" s="4" t="s">
        <v>51</v>
      </c>
      <c r="T2016" s="7">
        <v>1041</v>
      </c>
      <c r="U2016" s="8">
        <v>0.28999999999999998</v>
      </c>
      <c r="V2016" s="6">
        <f t="shared" si="43"/>
        <v>19.155844155844157</v>
      </c>
      <c r="W2016" s="7">
        <f>IF(R2016="","",(T2016*(1-U2016)*(1+AE2016))+V2016)</f>
        <v>979.99884415584427</v>
      </c>
      <c r="Z2016" s="9" t="str">
        <f>IF(S2016="","",(X2016*(1-Y2016)*(1+AE2016)))</f>
        <v/>
      </c>
      <c r="AA2016" s="65">
        <v>0.10000000000000001</v>
      </c>
      <c r="AB2016" s="5">
        <f>IF(AA2016="","",AA2016*M2016)</f>
        <v>0.371</v>
      </c>
      <c r="AC2016" s="10">
        <f>IF(AA2016="","",N2016*1000/(AA2016*1000000))</f>
        <v>42.509999999999998</v>
      </c>
      <c r="AD2016" s="11">
        <f>IF(AB2016="","",MAX(Z2016,W2016)/AB2016)</f>
        <v>2641.5063184793648</v>
      </c>
      <c r="AE2016" s="8">
        <f ca="1">IF(N2016="","",IF(LOOKUP(YEAR(C2016),Teuerung!$A$4:$A$29,Teuerung!$D$4:$D$29)="",0,LOOKUP(YEAR(C2016),Teuerung!$A$4:$A$29,Teuerung!$D$4:$D$29)))</f>
        <v>0.29999999999999999</v>
      </c>
      <c r="AF2016" s="7">
        <f t="shared" ca="1" si="44"/>
        <v>979.99884415584427</v>
      </c>
      <c r="AG2016" s="2" t="s">
        <v>75</v>
      </c>
      <c r="AH2016" s="1"/>
      <c r="AI2016" s="1"/>
    </row>
    <row r="2017">
      <c r="A2017" s="2"/>
      <c r="B2017" s="2"/>
      <c r="C2017" s="3">
        <v>42753</v>
      </c>
      <c r="D2017" s="1"/>
      <c r="E2017" s="4" t="s">
        <v>51</v>
      </c>
      <c r="M2017" s="6">
        <v>3.71</v>
      </c>
      <c r="N2017" s="7">
        <v>4364</v>
      </c>
      <c r="P2017" s="1">
        <v>1</v>
      </c>
      <c r="Q2017" s="2" t="s">
        <v>54</v>
      </c>
      <c r="R2017" s="4" t="s">
        <v>51</v>
      </c>
      <c r="T2017" s="7">
        <v>1041</v>
      </c>
      <c r="U2017" s="8">
        <v>0.28999999999999998</v>
      </c>
      <c r="V2017" s="6">
        <f t="shared" si="43"/>
        <v>19.155844155844157</v>
      </c>
      <c r="W2017" s="7">
        <f>IF(R2017="","",(T2017*(1-U2017)*(1+AE2017))+V2017)</f>
        <v>979.99884415584427</v>
      </c>
      <c r="Z2017" s="9" t="str">
        <f>IF(S2017="","",(X2017*(1-Y2017)*(1+AE2017)))</f>
        <v/>
      </c>
      <c r="AA2017" s="65">
        <v>0.10000000000000001</v>
      </c>
      <c r="AB2017" s="5">
        <f>IF(AA2017="","",AA2017*M2017)</f>
        <v>0.371</v>
      </c>
      <c r="AC2017" s="10">
        <f>IF(AA2017="","",N2017*1000/(AA2017*1000000))</f>
        <v>43.640000000000001</v>
      </c>
      <c r="AD2017" s="11">
        <f>IF(AB2017="","",MAX(Z2017,W2017)/AB2017)</f>
        <v>2641.5063184793648</v>
      </c>
      <c r="AE2017" s="8">
        <f ca="1">IF(N2017="","",IF(LOOKUP(YEAR(C2017),Teuerung!$A$4:$A$29,Teuerung!$D$4:$D$29)="",0,LOOKUP(YEAR(C2017),Teuerung!$A$4:$A$29,Teuerung!$D$4:$D$29)))</f>
        <v>0.29999999999999999</v>
      </c>
      <c r="AF2017" s="7">
        <f t="shared" ca="1" si="44"/>
        <v>979.99884415584427</v>
      </c>
      <c r="AG2017" s="2" t="s">
        <v>75</v>
      </c>
      <c r="AH2017" s="1"/>
      <c r="AI2017" s="1"/>
    </row>
    <row r="2018">
      <c r="A2018" s="2"/>
      <c r="B2018" s="2"/>
      <c r="C2018" s="3">
        <v>42753</v>
      </c>
      <c r="D2018" s="1"/>
      <c r="E2018" s="4" t="s">
        <v>51</v>
      </c>
      <c r="M2018" s="6">
        <v>3.71</v>
      </c>
      <c r="N2018" s="7">
        <v>4343</v>
      </c>
      <c r="P2018" s="1">
        <v>1</v>
      </c>
      <c r="Q2018" s="2" t="s">
        <v>54</v>
      </c>
      <c r="R2018" s="4" t="s">
        <v>51</v>
      </c>
      <c r="T2018" s="7">
        <v>1041</v>
      </c>
      <c r="U2018" s="8">
        <v>0.28999999999999998</v>
      </c>
      <c r="V2018" s="6">
        <f t="shared" si="43"/>
        <v>19.155844155844157</v>
      </c>
      <c r="W2018" s="7">
        <f>IF(R2018="","",(T2018*(1-U2018)*(1+AE2018))+V2018)</f>
        <v>979.99884415584427</v>
      </c>
      <c r="Z2018" s="9" t="str">
        <f>IF(S2018="","",(X2018*(1-Y2018)*(1+AE2018)))</f>
        <v/>
      </c>
      <c r="AA2018" s="65">
        <v>0.10000000000000001</v>
      </c>
      <c r="AB2018" s="5">
        <f>IF(AA2018="","",AA2018*M2018)</f>
        <v>0.371</v>
      </c>
      <c r="AC2018" s="10">
        <f>IF(AA2018="","",N2018*1000/(AA2018*1000000))</f>
        <v>43.43</v>
      </c>
      <c r="AD2018" s="11">
        <f>IF(AB2018="","",MAX(Z2018,W2018)/AB2018)</f>
        <v>2641.5063184793648</v>
      </c>
      <c r="AE2018" s="8">
        <f ca="1">IF(N2018="","",IF(LOOKUP(YEAR(C2018),Teuerung!$A$4:$A$29,Teuerung!$D$4:$D$29)="",0,LOOKUP(YEAR(C2018),Teuerung!$A$4:$A$29,Teuerung!$D$4:$D$29)))</f>
        <v>0.29999999999999999</v>
      </c>
      <c r="AF2018" s="7">
        <f t="shared" ca="1" si="44"/>
        <v>979.99884415584427</v>
      </c>
      <c r="AG2018" s="2" t="s">
        <v>75</v>
      </c>
      <c r="AH2018" s="1"/>
      <c r="AI2018" s="1"/>
    </row>
    <row r="2019">
      <c r="A2019" s="2"/>
      <c r="B2019" s="2"/>
      <c r="C2019" s="3">
        <v>42753</v>
      </c>
      <c r="D2019" s="1"/>
      <c r="E2019" s="4" t="s">
        <v>51</v>
      </c>
      <c r="M2019" s="6">
        <v>3.7200000000000002</v>
      </c>
      <c r="N2019" s="7">
        <v>4706</v>
      </c>
      <c r="P2019" s="1">
        <v>1</v>
      </c>
      <c r="Q2019" s="2" t="s">
        <v>54</v>
      </c>
      <c r="R2019" s="4" t="s">
        <v>51</v>
      </c>
      <c r="T2019" s="7">
        <v>1129</v>
      </c>
      <c r="U2019" s="8">
        <v>0.28999999999999998</v>
      </c>
      <c r="V2019" s="6">
        <f t="shared" si="43"/>
        <v>19.155844155844157</v>
      </c>
      <c r="W2019" s="7">
        <f>IF(R2019="","",(T2019*(1-U2019)*(1+AE2019))+V2019)</f>
        <v>1061.2228441558441</v>
      </c>
      <c r="Z2019" s="9" t="str">
        <f>IF(S2019="","",(X2019*(1-Y2019)*(1+AE2019)))</f>
        <v/>
      </c>
      <c r="AA2019" s="65">
        <v>0.10000000000000001</v>
      </c>
      <c r="AB2019" s="5">
        <f>IF(AA2019="","",AA2019*M2019)</f>
        <v>0.37200000000000005</v>
      </c>
      <c r="AC2019" s="10">
        <f>IF(AA2019="","",N2019*1000/(AA2019*1000000))</f>
        <v>47.060000000000002</v>
      </c>
      <c r="AD2019" s="11">
        <f>IF(AB2019="","",MAX(Z2019,W2019)/AB2019)</f>
        <v>2852.7495810640967</v>
      </c>
      <c r="AE2019" s="8">
        <f ca="1">IF(N2019="","",IF(LOOKUP(YEAR(C2019),Teuerung!$A$4:$A$29,Teuerung!$D$4:$D$29)="",0,LOOKUP(YEAR(C2019),Teuerung!$A$4:$A$29,Teuerung!$D$4:$D$29)))</f>
        <v>0.29999999999999999</v>
      </c>
      <c r="AF2019" s="7">
        <f t="shared" ca="1" si="44"/>
        <v>1061.2228441558441</v>
      </c>
      <c r="AG2019" s="2" t="s">
        <v>75</v>
      </c>
      <c r="AH2019" s="1"/>
      <c r="AI2019" s="1"/>
    </row>
    <row r="2020">
      <c r="A2020" s="2"/>
      <c r="B2020" s="2"/>
      <c r="C2020" s="3">
        <v>42753</v>
      </c>
      <c r="D2020" s="1"/>
      <c r="E2020" s="4" t="s">
        <v>51</v>
      </c>
      <c r="M2020" s="6">
        <v>3.7200000000000002</v>
      </c>
      <c r="N2020" s="7">
        <v>4080</v>
      </c>
      <c r="P2020" s="1">
        <v>1</v>
      </c>
      <c r="Q2020" s="2" t="s">
        <v>54</v>
      </c>
      <c r="R2020" s="4" t="s">
        <v>51</v>
      </c>
      <c r="T2020" s="7">
        <v>1157</v>
      </c>
      <c r="U2020" s="8">
        <v>0.28999999999999998</v>
      </c>
      <c r="V2020" s="6">
        <f t="shared" si="43"/>
        <v>19.155844155844157</v>
      </c>
      <c r="W2020" s="7">
        <f>IF(R2020="","",(T2020*(1-U2020)*(1+AE2020))+V2020)</f>
        <v>1087.0668441558439</v>
      </c>
      <c r="Z2020" s="9" t="str">
        <f>IF(S2020="","",(X2020*(1-Y2020)*(1+AE2020)))</f>
        <v/>
      </c>
      <c r="AA2020" s="65">
        <v>0.10000000000000001</v>
      </c>
      <c r="AB2020" s="5">
        <f>IF(AA2020="","",AA2020*M2020)</f>
        <v>0.37200000000000005</v>
      </c>
      <c r="AC2020" s="10">
        <f>IF(AA2020="","",N2020*1000/(AA2020*1000000))</f>
        <v>40.799999999999997</v>
      </c>
      <c r="AD2020" s="11">
        <f>IF(AB2020="","",MAX(Z2020,W2020)/AB2020)</f>
        <v>2922.2226993436661</v>
      </c>
      <c r="AE2020" s="8">
        <f ca="1">IF(N2020="","",IF(LOOKUP(YEAR(C2020),Teuerung!$A$4:$A$29,Teuerung!$D$4:$D$29)="",0,LOOKUP(YEAR(C2020),Teuerung!$A$4:$A$29,Teuerung!$D$4:$D$29)))</f>
        <v>0.29999999999999999</v>
      </c>
      <c r="AF2020" s="7">
        <f t="shared" ca="1" si="44"/>
        <v>1087.0668441558439</v>
      </c>
      <c r="AG2020" s="2" t="s">
        <v>75</v>
      </c>
      <c r="AH2020" s="1"/>
      <c r="AI2020" s="1"/>
    </row>
    <row r="2021">
      <c r="A2021" s="2"/>
      <c r="B2021" s="2"/>
      <c r="C2021" s="3">
        <v>42753</v>
      </c>
      <c r="D2021" s="1"/>
      <c r="E2021" s="4" t="s">
        <v>51</v>
      </c>
      <c r="M2021" s="6">
        <v>3.7200000000000002</v>
      </c>
      <c r="N2021" s="7">
        <v>3974</v>
      </c>
      <c r="P2021" s="1">
        <v>1</v>
      </c>
      <c r="Q2021" s="2" t="s">
        <v>54</v>
      </c>
      <c r="R2021" s="4" t="s">
        <v>51</v>
      </c>
      <c r="T2021" s="7">
        <v>931</v>
      </c>
      <c r="U2021" s="8">
        <v>0.28999999999999998</v>
      </c>
      <c r="V2021" s="6">
        <f t="shared" si="43"/>
        <v>19.155844155844157</v>
      </c>
      <c r="W2021" s="7">
        <f>IF(R2021="","",(T2021*(1-U2021)*(1+AE2021))+V2021)</f>
        <v>878.46884415584418</v>
      </c>
      <c r="Z2021" s="9" t="str">
        <f>IF(S2021="","",(X2021*(1-Y2021)*(1+AE2021)))</f>
        <v/>
      </c>
      <c r="AA2021" s="65">
        <v>0.10000000000000001</v>
      </c>
      <c r="AB2021" s="5">
        <f>IF(AA2021="","",AA2021*M2021)</f>
        <v>0.37200000000000005</v>
      </c>
      <c r="AC2021" s="10">
        <f>IF(AA2021="","",N2021*1000/(AA2021*1000000))</f>
        <v>39.740000000000002</v>
      </c>
      <c r="AD2021" s="11">
        <f>IF(AB2021="","",MAX(Z2021,W2021)/AB2021)</f>
        <v>2361.4753875157098</v>
      </c>
      <c r="AE2021" s="8">
        <f ca="1">IF(N2021="","",IF(LOOKUP(YEAR(C2021),Teuerung!$A$4:$A$29,Teuerung!$D$4:$D$29)="",0,LOOKUP(YEAR(C2021),Teuerung!$A$4:$A$29,Teuerung!$D$4:$D$29)))</f>
        <v>0.29999999999999999</v>
      </c>
      <c r="AF2021" s="7">
        <f t="shared" ca="1" si="44"/>
        <v>878.46884415584418</v>
      </c>
      <c r="AG2021" s="2" t="s">
        <v>75</v>
      </c>
      <c r="AH2021" s="1"/>
      <c r="AI2021" s="1"/>
    </row>
    <row r="2022">
      <c r="A2022" s="2"/>
      <c r="B2022" s="2"/>
      <c r="C2022" s="3">
        <v>42753</v>
      </c>
      <c r="D2022" s="1"/>
      <c r="E2022" s="4" t="s">
        <v>51</v>
      </c>
      <c r="M2022" s="6">
        <v>3.7200000000000002</v>
      </c>
      <c r="N2022" s="7">
        <v>3657</v>
      </c>
      <c r="P2022" s="1">
        <v>1</v>
      </c>
      <c r="Q2022" s="2" t="s">
        <v>54</v>
      </c>
      <c r="R2022" s="4" t="s">
        <v>51</v>
      </c>
      <c r="T2022" s="7">
        <v>935</v>
      </c>
      <c r="U2022" s="8">
        <v>0.28999999999999998</v>
      </c>
      <c r="V2022" s="6">
        <f t="shared" si="43"/>
        <v>19.155844155844157</v>
      </c>
      <c r="W2022" s="7">
        <f>IF(R2022="","",(T2022*(1-U2022)*(1+AE2022))+V2022)</f>
        <v>882.1608441558443</v>
      </c>
      <c r="Z2022" s="9" t="str">
        <f>IF(S2022="","",(X2022*(1-Y2022)*(1+AE2022)))</f>
        <v/>
      </c>
      <c r="AA2022" s="65">
        <v>0.10000000000000001</v>
      </c>
      <c r="AB2022" s="5">
        <f>IF(AA2022="","",AA2022*M2022)</f>
        <v>0.37200000000000005</v>
      </c>
      <c r="AC2022" s="10">
        <f>IF(AA2022="","",N2022*1000/(AA2022*1000000))</f>
        <v>36.57</v>
      </c>
      <c r="AD2022" s="11">
        <f>IF(AB2022="","",MAX(Z2022,W2022)/AB2022)</f>
        <v>2371.400118698506</v>
      </c>
      <c r="AE2022" s="8">
        <f ca="1">IF(N2022="","",IF(LOOKUP(YEAR(C2022),Teuerung!$A$4:$A$29,Teuerung!$D$4:$D$29)="",0,LOOKUP(YEAR(C2022),Teuerung!$A$4:$A$29,Teuerung!$D$4:$D$29)))</f>
        <v>0.29999999999999999</v>
      </c>
      <c r="AF2022" s="7">
        <f t="shared" ca="1" si="44"/>
        <v>882.1608441558443</v>
      </c>
      <c r="AG2022" s="2" t="s">
        <v>75</v>
      </c>
      <c r="AH2022" s="1"/>
      <c r="AI2022" s="1"/>
    </row>
    <row r="2023">
      <c r="A2023" s="2"/>
      <c r="B2023" s="2"/>
      <c r="C2023" s="3">
        <v>42753</v>
      </c>
      <c r="D2023" s="1"/>
      <c r="E2023" s="4" t="s">
        <v>51</v>
      </c>
      <c r="M2023" s="6">
        <v>3.7200000000000002</v>
      </c>
      <c r="N2023" s="7">
        <v>3787</v>
      </c>
      <c r="P2023" s="1">
        <v>1</v>
      </c>
      <c r="Q2023" s="2" t="s">
        <v>54</v>
      </c>
      <c r="R2023" s="4" t="s">
        <v>51</v>
      </c>
      <c r="T2023" s="7">
        <v>935</v>
      </c>
      <c r="U2023" s="8">
        <v>0.28999999999999998</v>
      </c>
      <c r="V2023" s="6">
        <f t="shared" si="43"/>
        <v>19.155844155844157</v>
      </c>
      <c r="W2023" s="7">
        <f>IF(R2023="","",(T2023*(1-U2023)*(1+AE2023))+V2023)</f>
        <v>882.1608441558443</v>
      </c>
      <c r="Z2023" s="9" t="str">
        <f>IF(S2023="","",(X2023*(1-Y2023)*(1+AE2023)))</f>
        <v/>
      </c>
      <c r="AA2023" s="65">
        <v>0.10000000000000001</v>
      </c>
      <c r="AB2023" s="5">
        <f>IF(AA2023="","",AA2023*M2023)</f>
        <v>0.37200000000000005</v>
      </c>
      <c r="AC2023" s="10">
        <f>IF(AA2023="","",N2023*1000/(AA2023*1000000))</f>
        <v>37.869999999999997</v>
      </c>
      <c r="AD2023" s="11">
        <f>IF(AB2023="","",MAX(Z2023,W2023)/AB2023)</f>
        <v>2371.400118698506</v>
      </c>
      <c r="AE2023" s="8">
        <f ca="1">IF(N2023="","",IF(LOOKUP(YEAR(C2023),Teuerung!$A$4:$A$29,Teuerung!$D$4:$D$29)="",0,LOOKUP(YEAR(C2023),Teuerung!$A$4:$A$29,Teuerung!$D$4:$D$29)))</f>
        <v>0.29999999999999999</v>
      </c>
      <c r="AF2023" s="7">
        <f t="shared" ca="1" si="44"/>
        <v>882.1608441558443</v>
      </c>
      <c r="AG2023" s="2" t="s">
        <v>75</v>
      </c>
      <c r="AH2023" s="1"/>
      <c r="AI2023" s="1"/>
    </row>
    <row r="2024">
      <c r="A2024" s="2"/>
      <c r="B2024" s="2"/>
      <c r="C2024" s="3">
        <v>42753</v>
      </c>
      <c r="D2024" s="1"/>
      <c r="E2024" s="4" t="s">
        <v>51</v>
      </c>
      <c r="M2024" s="6">
        <v>3.7200000000000002</v>
      </c>
      <c r="N2024" s="7">
        <v>3352</v>
      </c>
      <c r="P2024" s="1">
        <v>1</v>
      </c>
      <c r="Q2024" s="2" t="s">
        <v>54</v>
      </c>
      <c r="R2024" s="4" t="s">
        <v>51</v>
      </c>
      <c r="T2024" s="7">
        <v>857</v>
      </c>
      <c r="U2024" s="8">
        <v>0.28999999999999998</v>
      </c>
      <c r="V2024" s="6">
        <f t="shared" si="43"/>
        <v>19.155844155844157</v>
      </c>
      <c r="W2024" s="7">
        <f>IF(R2024="","",(T2024*(1-U2024)*(1+AE2024))+V2024)</f>
        <v>810.16684415584416</v>
      </c>
      <c r="Z2024" s="9" t="str">
        <f>IF(S2024="","",(X2024*(1-Y2024)*(1+AE2024)))</f>
        <v/>
      </c>
      <c r="AA2024" s="65">
        <v>0.10000000000000001</v>
      </c>
      <c r="AB2024" s="5">
        <f>IF(AA2024="","",AA2024*M2024)</f>
        <v>0.37200000000000005</v>
      </c>
      <c r="AC2024" s="10">
        <f>IF(AA2024="","",N2024*1000/(AA2024*1000000))</f>
        <v>33.520000000000003</v>
      </c>
      <c r="AD2024" s="11">
        <f>IF(AB2024="","",MAX(Z2024,W2024)/AB2024)</f>
        <v>2177.8678606339895</v>
      </c>
      <c r="AE2024" s="8">
        <f ca="1">IF(N2024="","",IF(LOOKUP(YEAR(C2024),Teuerung!$A$4:$A$29,Teuerung!$D$4:$D$29)="",0,LOOKUP(YEAR(C2024),Teuerung!$A$4:$A$29,Teuerung!$D$4:$D$29)))</f>
        <v>0.29999999999999999</v>
      </c>
      <c r="AF2024" s="7">
        <f t="shared" ca="1" si="44"/>
        <v>810.16684415584416</v>
      </c>
      <c r="AG2024" s="2" t="s">
        <v>75</v>
      </c>
      <c r="AH2024" s="1"/>
      <c r="AI2024" s="1"/>
    </row>
    <row r="2025">
      <c r="A2025" s="2"/>
      <c r="B2025" s="2"/>
      <c r="C2025" s="3">
        <v>42753</v>
      </c>
      <c r="D2025" s="1"/>
      <c r="E2025" s="4" t="s">
        <v>51</v>
      </c>
      <c r="M2025" s="6">
        <v>3.7200000000000002</v>
      </c>
      <c r="N2025" s="7">
        <v>3341</v>
      </c>
      <c r="P2025" s="1">
        <v>1</v>
      </c>
      <c r="Q2025" s="2" t="s">
        <v>54</v>
      </c>
      <c r="R2025" s="4" t="s">
        <v>51</v>
      </c>
      <c r="T2025" s="7">
        <v>857</v>
      </c>
      <c r="U2025" s="8">
        <v>0.28999999999999998</v>
      </c>
      <c r="V2025" s="6">
        <f t="shared" si="43"/>
        <v>19.155844155844157</v>
      </c>
      <c r="W2025" s="7">
        <f>IF(R2025="","",(T2025*(1-U2025)*(1+AE2025))+V2025)</f>
        <v>810.16684415584416</v>
      </c>
      <c r="Z2025" s="9" t="str">
        <f>IF(S2025="","",(X2025*(1-Y2025)*(1+AE2025)))</f>
        <v/>
      </c>
      <c r="AA2025" s="65">
        <v>0.10000000000000001</v>
      </c>
      <c r="AB2025" s="5">
        <f>IF(AA2025="","",AA2025*M2025)</f>
        <v>0.37200000000000005</v>
      </c>
      <c r="AC2025" s="10">
        <f>IF(AA2025="","",N2025*1000/(AA2025*1000000))</f>
        <v>33.409999999999997</v>
      </c>
      <c r="AD2025" s="11">
        <f>IF(AB2025="","",MAX(Z2025,W2025)/AB2025)</f>
        <v>2177.8678606339895</v>
      </c>
      <c r="AE2025" s="8">
        <f ca="1">IF(N2025="","",IF(LOOKUP(YEAR(C2025),Teuerung!$A$4:$A$29,Teuerung!$D$4:$D$29)="",0,LOOKUP(YEAR(C2025),Teuerung!$A$4:$A$29,Teuerung!$D$4:$D$29)))</f>
        <v>0.29999999999999999</v>
      </c>
      <c r="AF2025" s="7">
        <f t="shared" ca="1" si="44"/>
        <v>810.16684415584416</v>
      </c>
      <c r="AG2025" s="2" t="s">
        <v>75</v>
      </c>
      <c r="AH2025" s="1"/>
      <c r="AI2025" s="1"/>
    </row>
    <row r="2026">
      <c r="A2026" s="2"/>
      <c r="B2026" s="2"/>
      <c r="C2026" s="3">
        <v>42753</v>
      </c>
      <c r="D2026" s="1"/>
      <c r="E2026" s="4" t="s">
        <v>51</v>
      </c>
      <c r="M2026" s="6">
        <v>3.7200000000000002</v>
      </c>
      <c r="N2026" s="7">
        <v>4101</v>
      </c>
      <c r="P2026" s="1">
        <v>1</v>
      </c>
      <c r="Q2026" s="2" t="s">
        <v>54</v>
      </c>
      <c r="R2026" s="4" t="s">
        <v>51</v>
      </c>
      <c r="T2026" s="7">
        <v>1033</v>
      </c>
      <c r="U2026" s="8">
        <v>0.28999999999999998</v>
      </c>
      <c r="V2026" s="6">
        <f t="shared" si="43"/>
        <v>19.155844155844157</v>
      </c>
      <c r="W2026" s="7">
        <f>IF(R2026="","",(T2026*(1-U2026)*(1+AE2026))+V2026)</f>
        <v>972.61484415584414</v>
      </c>
      <c r="Z2026" s="9" t="str">
        <f>IF(S2026="","",(X2026*(1-Y2026)*(1+AE2026)))</f>
        <v/>
      </c>
      <c r="AA2026" s="65">
        <v>0.10000000000000001</v>
      </c>
      <c r="AB2026" s="5">
        <f>IF(AA2026="","",AA2026*M2026)</f>
        <v>0.37200000000000005</v>
      </c>
      <c r="AC2026" s="10">
        <f>IF(AA2026="","",N2026*1000/(AA2026*1000000))</f>
        <v>41.009999999999998</v>
      </c>
      <c r="AD2026" s="11">
        <f>IF(AB2026="","",MAX(Z2026,W2026)/AB2026)</f>
        <v>2614.5560326770001</v>
      </c>
      <c r="AE2026" s="8">
        <f ca="1">IF(N2026="","",IF(LOOKUP(YEAR(C2026),Teuerung!$A$4:$A$29,Teuerung!$D$4:$D$29)="",0,LOOKUP(YEAR(C2026),Teuerung!$A$4:$A$29,Teuerung!$D$4:$D$29)))</f>
        <v>0.29999999999999999</v>
      </c>
      <c r="AF2026" s="7">
        <f t="shared" ca="1" si="44"/>
        <v>972.61484415584414</v>
      </c>
      <c r="AG2026" s="2" t="s">
        <v>75</v>
      </c>
      <c r="AH2026" s="1"/>
      <c r="AI2026" s="1"/>
    </row>
    <row r="2027">
      <c r="A2027" s="2"/>
      <c r="B2027" s="2"/>
      <c r="C2027" s="3">
        <v>42753</v>
      </c>
      <c r="D2027" s="1"/>
      <c r="E2027" s="4" t="s">
        <v>51</v>
      </c>
      <c r="M2027" s="6">
        <v>3.7200000000000002</v>
      </c>
      <c r="N2027" s="7">
        <v>3967</v>
      </c>
      <c r="P2027" s="1">
        <v>1</v>
      </c>
      <c r="Q2027" s="2" t="s">
        <v>54</v>
      </c>
      <c r="R2027" s="4" t="s">
        <v>51</v>
      </c>
      <c r="T2027" s="7">
        <v>931</v>
      </c>
      <c r="U2027" s="8">
        <v>0.28999999999999998</v>
      </c>
      <c r="V2027" s="6">
        <f t="shared" si="43"/>
        <v>19.155844155844157</v>
      </c>
      <c r="W2027" s="7">
        <f>IF(R2027="","",(T2027*(1-U2027)*(1+AE2027))+V2027)</f>
        <v>878.46884415584418</v>
      </c>
      <c r="Z2027" s="9" t="str">
        <f>IF(S2027="","",(X2027*(1-Y2027)*(1+AE2027)))</f>
        <v/>
      </c>
      <c r="AA2027" s="65">
        <v>0.10000000000000001</v>
      </c>
      <c r="AB2027" s="5">
        <f>IF(AA2027="","",AA2027*M2027)</f>
        <v>0.37200000000000005</v>
      </c>
      <c r="AC2027" s="10">
        <f>IF(AA2027="","",N2027*1000/(AA2027*1000000))</f>
        <v>39.670000000000002</v>
      </c>
      <c r="AD2027" s="11">
        <f>IF(AB2027="","",MAX(Z2027,W2027)/AB2027)</f>
        <v>2361.4753875157098</v>
      </c>
      <c r="AE2027" s="8">
        <f ca="1">IF(N2027="","",IF(LOOKUP(YEAR(C2027),Teuerung!$A$4:$A$29,Teuerung!$D$4:$D$29)="",0,LOOKUP(YEAR(C2027),Teuerung!$A$4:$A$29,Teuerung!$D$4:$D$29)))</f>
        <v>0.29999999999999999</v>
      </c>
      <c r="AF2027" s="7">
        <f t="shared" ca="1" si="44"/>
        <v>878.46884415584418</v>
      </c>
      <c r="AG2027" s="2" t="s">
        <v>75</v>
      </c>
      <c r="AH2027" s="1"/>
      <c r="AI2027" s="1"/>
    </row>
    <row r="2028">
      <c r="A2028" s="2"/>
      <c r="B2028" s="2"/>
      <c r="C2028" s="3">
        <v>42753</v>
      </c>
      <c r="D2028" s="1"/>
      <c r="E2028" s="4" t="s">
        <v>51</v>
      </c>
      <c r="M2028" s="6">
        <v>3.7200000000000002</v>
      </c>
      <c r="N2028" s="7">
        <v>3460</v>
      </c>
      <c r="P2028" s="1">
        <v>1</v>
      </c>
      <c r="Q2028" s="2" t="s">
        <v>54</v>
      </c>
      <c r="R2028" s="4" t="s">
        <v>51</v>
      </c>
      <c r="T2028" s="7">
        <v>857</v>
      </c>
      <c r="U2028" s="8">
        <v>0.28999999999999998</v>
      </c>
      <c r="V2028" s="6">
        <f t="shared" si="43"/>
        <v>19.155844155844157</v>
      </c>
      <c r="W2028" s="7">
        <f>IF(R2028="","",(T2028*(1-U2028)*(1+AE2028))+V2028)</f>
        <v>810.16684415584416</v>
      </c>
      <c r="Z2028" s="9" t="str">
        <f>IF(S2028="","",(X2028*(1-Y2028)*(1+AE2028)))</f>
        <v/>
      </c>
      <c r="AA2028" s="65">
        <v>0.10000000000000001</v>
      </c>
      <c r="AB2028" s="5">
        <f>IF(AA2028="","",AA2028*M2028)</f>
        <v>0.37200000000000005</v>
      </c>
      <c r="AC2028" s="10">
        <f>IF(AA2028="","",N2028*1000/(AA2028*1000000))</f>
        <v>34.600000000000001</v>
      </c>
      <c r="AD2028" s="11">
        <f>IF(AB2028="","",MAX(Z2028,W2028)/AB2028)</f>
        <v>2177.8678606339895</v>
      </c>
      <c r="AE2028" s="8">
        <f ca="1">IF(N2028="","",IF(LOOKUP(YEAR(C2028),Teuerung!$A$4:$A$29,Teuerung!$D$4:$D$29)="",0,LOOKUP(YEAR(C2028),Teuerung!$A$4:$A$29,Teuerung!$D$4:$D$29)))</f>
        <v>0.29999999999999999</v>
      </c>
      <c r="AF2028" s="7">
        <f t="shared" ca="1" si="44"/>
        <v>810.16684415584416</v>
      </c>
      <c r="AG2028" s="2" t="s">
        <v>75</v>
      </c>
      <c r="AH2028" s="1"/>
      <c r="AI2028" s="1"/>
    </row>
    <row r="2029">
      <c r="A2029" s="2"/>
      <c r="B2029" s="2"/>
      <c r="C2029" s="3">
        <v>42753</v>
      </c>
      <c r="D2029" s="1"/>
      <c r="E2029" s="4" t="s">
        <v>51</v>
      </c>
      <c r="M2029" s="6">
        <v>3.7200000000000002</v>
      </c>
      <c r="N2029" s="7">
        <v>3672</v>
      </c>
      <c r="P2029" s="1">
        <v>1</v>
      </c>
      <c r="Q2029" s="2" t="s">
        <v>54</v>
      </c>
      <c r="R2029" s="4" t="s">
        <v>51</v>
      </c>
      <c r="T2029" s="7">
        <v>935</v>
      </c>
      <c r="U2029" s="8">
        <v>0.28999999999999998</v>
      </c>
      <c r="V2029" s="6">
        <f t="shared" si="43"/>
        <v>19.155844155844157</v>
      </c>
      <c r="W2029" s="7">
        <f>IF(R2029="","",(T2029*(1-U2029)*(1+AE2029))+V2029)</f>
        <v>882.1608441558443</v>
      </c>
      <c r="Z2029" s="9" t="str">
        <f>IF(S2029="","",(X2029*(1-Y2029)*(1+AE2029)))</f>
        <v/>
      </c>
      <c r="AA2029" s="65">
        <v>0.10000000000000001</v>
      </c>
      <c r="AB2029" s="5">
        <f>IF(AA2029="","",AA2029*M2029)</f>
        <v>0.37200000000000005</v>
      </c>
      <c r="AC2029" s="10">
        <f>IF(AA2029="","",N2029*1000/(AA2029*1000000))</f>
        <v>36.719999999999999</v>
      </c>
      <c r="AD2029" s="11">
        <f>IF(AB2029="","",MAX(Z2029,W2029)/AB2029)</f>
        <v>2371.400118698506</v>
      </c>
      <c r="AE2029" s="8">
        <f ca="1">IF(N2029="","",IF(LOOKUP(YEAR(C2029),Teuerung!$A$4:$A$29,Teuerung!$D$4:$D$29)="",0,LOOKUP(YEAR(C2029),Teuerung!$A$4:$A$29,Teuerung!$D$4:$D$29)))</f>
        <v>0.29999999999999999</v>
      </c>
      <c r="AF2029" s="7">
        <f t="shared" ca="1" si="44"/>
        <v>882.1608441558443</v>
      </c>
      <c r="AG2029" s="2" t="s">
        <v>75</v>
      </c>
      <c r="AH2029" s="1"/>
      <c r="AI2029" s="1"/>
    </row>
    <row r="2030">
      <c r="A2030" s="2"/>
      <c r="B2030" s="2"/>
      <c r="C2030" s="3">
        <v>42753</v>
      </c>
      <c r="D2030" s="1"/>
      <c r="E2030" s="4" t="s">
        <v>51</v>
      </c>
      <c r="M2030" s="6">
        <v>3.7200000000000002</v>
      </c>
      <c r="N2030" s="7">
        <v>4043</v>
      </c>
      <c r="P2030" s="1">
        <v>1</v>
      </c>
      <c r="Q2030" s="2" t="s">
        <v>54</v>
      </c>
      <c r="R2030" s="4" t="s">
        <v>51</v>
      </c>
      <c r="T2030" s="7">
        <v>1033</v>
      </c>
      <c r="U2030" s="8">
        <v>0.28999999999999998</v>
      </c>
      <c r="V2030" s="6">
        <f t="shared" si="43"/>
        <v>19.155844155844157</v>
      </c>
      <c r="W2030" s="7">
        <f>IF(R2030="","",(T2030*(1-U2030)*(1+AE2030))+V2030)</f>
        <v>972.61484415584414</v>
      </c>
      <c r="Z2030" s="9" t="str">
        <f>IF(S2030="","",(X2030*(1-Y2030)*(1+AE2030)))</f>
        <v/>
      </c>
      <c r="AA2030" s="65">
        <v>0.10000000000000001</v>
      </c>
      <c r="AB2030" s="5">
        <f>IF(AA2030="","",AA2030*M2030)</f>
        <v>0.37200000000000005</v>
      </c>
      <c r="AC2030" s="10">
        <f>IF(AA2030="","",N2030*1000/(AA2030*1000000))</f>
        <v>40.43</v>
      </c>
      <c r="AD2030" s="11">
        <f>IF(AB2030="","",MAX(Z2030,W2030)/AB2030)</f>
        <v>2614.5560326770001</v>
      </c>
      <c r="AE2030" s="8">
        <f ca="1">IF(N2030="","",IF(LOOKUP(YEAR(C2030),Teuerung!$A$4:$A$29,Teuerung!$D$4:$D$29)="",0,LOOKUP(YEAR(C2030),Teuerung!$A$4:$A$29,Teuerung!$D$4:$D$29)))</f>
        <v>0.29999999999999999</v>
      </c>
      <c r="AF2030" s="7">
        <f t="shared" ca="1" si="44"/>
        <v>972.61484415584414</v>
      </c>
      <c r="AG2030" s="2" t="s">
        <v>75</v>
      </c>
      <c r="AH2030" s="1"/>
      <c r="AI2030" s="1"/>
    </row>
    <row r="2031">
      <c r="A2031" s="2"/>
      <c r="B2031" s="2"/>
      <c r="C2031" s="3">
        <v>42753</v>
      </c>
      <c r="D2031" s="1"/>
      <c r="E2031" s="4" t="s">
        <v>51</v>
      </c>
      <c r="M2031" s="6">
        <v>3.7200000000000002</v>
      </c>
      <c r="N2031" s="7">
        <v>4092</v>
      </c>
      <c r="P2031" s="1">
        <v>1</v>
      </c>
      <c r="Q2031" s="2" t="s">
        <v>54</v>
      </c>
      <c r="R2031" s="4" t="s">
        <v>51</v>
      </c>
      <c r="T2031" s="7">
        <v>1033</v>
      </c>
      <c r="U2031" s="8">
        <v>0.28999999999999998</v>
      </c>
      <c r="V2031" s="6">
        <f t="shared" si="43"/>
        <v>19.155844155844157</v>
      </c>
      <c r="W2031" s="7">
        <f>IF(R2031="","",(T2031*(1-U2031)*(1+AE2031))+V2031)</f>
        <v>972.61484415584414</v>
      </c>
      <c r="Z2031" s="9" t="str">
        <f>IF(S2031="","",(X2031*(1-Y2031)*(1+AE2031)))</f>
        <v/>
      </c>
      <c r="AA2031" s="65">
        <v>0.10000000000000001</v>
      </c>
      <c r="AB2031" s="5">
        <f>IF(AA2031="","",AA2031*M2031)</f>
        <v>0.37200000000000005</v>
      </c>
      <c r="AC2031" s="10">
        <f>IF(AA2031="","",N2031*1000/(AA2031*1000000))</f>
        <v>40.920000000000002</v>
      </c>
      <c r="AD2031" s="11">
        <f>IF(AB2031="","",MAX(Z2031,W2031)/AB2031)</f>
        <v>2614.5560326770001</v>
      </c>
      <c r="AE2031" s="8">
        <f ca="1">IF(N2031="","",IF(LOOKUP(YEAR(C2031),Teuerung!$A$4:$A$29,Teuerung!$D$4:$D$29)="",0,LOOKUP(YEAR(C2031),Teuerung!$A$4:$A$29,Teuerung!$D$4:$D$29)))</f>
        <v>0.29999999999999999</v>
      </c>
      <c r="AF2031" s="7">
        <f t="shared" ca="1" si="44"/>
        <v>972.61484415584414</v>
      </c>
      <c r="AG2031" s="2" t="s">
        <v>75</v>
      </c>
      <c r="AH2031" s="1"/>
      <c r="AI2031" s="1"/>
    </row>
    <row r="2032">
      <c r="A2032" s="2"/>
      <c r="B2032" s="2"/>
      <c r="C2032" s="3">
        <v>42753</v>
      </c>
      <c r="D2032" s="1"/>
      <c r="E2032" s="4" t="s">
        <v>51</v>
      </c>
      <c r="M2032" s="6">
        <v>3.7200000000000002</v>
      </c>
      <c r="N2032" s="7">
        <v>3451</v>
      </c>
      <c r="P2032" s="1">
        <v>1</v>
      </c>
      <c r="Q2032" s="2" t="s">
        <v>54</v>
      </c>
      <c r="R2032" s="4" t="s">
        <v>51</v>
      </c>
      <c r="T2032" s="7">
        <v>857</v>
      </c>
      <c r="U2032" s="8">
        <v>0.28999999999999998</v>
      </c>
      <c r="V2032" s="6">
        <f t="shared" si="43"/>
        <v>19.155844155844157</v>
      </c>
      <c r="W2032" s="7">
        <f>IF(R2032="","",(T2032*(1-U2032)*(1+AE2032))+V2032)</f>
        <v>810.16684415584416</v>
      </c>
      <c r="Z2032" s="9" t="str">
        <f>IF(S2032="","",(X2032*(1-Y2032)*(1+AE2032)))</f>
        <v/>
      </c>
      <c r="AA2032" s="65">
        <v>0.10000000000000001</v>
      </c>
      <c r="AB2032" s="5">
        <f>IF(AA2032="","",AA2032*M2032)</f>
        <v>0.37200000000000005</v>
      </c>
      <c r="AC2032" s="10">
        <f>IF(AA2032="","",N2032*1000/(AA2032*1000000))</f>
        <v>34.509999999999998</v>
      </c>
      <c r="AD2032" s="11">
        <f>IF(AB2032="","",MAX(Z2032,W2032)/AB2032)</f>
        <v>2177.8678606339895</v>
      </c>
      <c r="AE2032" s="8">
        <f ca="1">IF(N2032="","",IF(LOOKUP(YEAR(C2032),Teuerung!$A$4:$A$29,Teuerung!$D$4:$D$29)="",0,LOOKUP(YEAR(C2032),Teuerung!$A$4:$A$29,Teuerung!$D$4:$D$29)))</f>
        <v>0.29999999999999999</v>
      </c>
      <c r="AF2032" s="7">
        <f t="shared" ca="1" si="44"/>
        <v>810.16684415584416</v>
      </c>
      <c r="AG2032" s="2" t="s">
        <v>75</v>
      </c>
      <c r="AH2032" s="1"/>
      <c r="AI2032" s="1"/>
    </row>
    <row r="2033">
      <c r="A2033" s="2"/>
      <c r="B2033" s="2"/>
      <c r="C2033" s="3">
        <v>42753</v>
      </c>
      <c r="D2033" s="1"/>
      <c r="E2033" s="4" t="s">
        <v>51</v>
      </c>
      <c r="M2033" s="6">
        <v>3.5299999999999998</v>
      </c>
      <c r="N2033" s="7">
        <v>3463</v>
      </c>
      <c r="P2033" s="1">
        <v>1</v>
      </c>
      <c r="Q2033" s="2" t="s">
        <v>54</v>
      </c>
      <c r="R2033" s="4" t="s">
        <v>51</v>
      </c>
      <c r="T2033" s="7">
        <v>831</v>
      </c>
      <c r="U2033" s="8">
        <v>0.28999999999999998</v>
      </c>
      <c r="V2033" s="6">
        <f t="shared" si="43"/>
        <v>19.155844155844157</v>
      </c>
      <c r="W2033" s="7">
        <f>IF(R2033="","",(T2033*(1-U2033)*(1+AE2033))+V2033)</f>
        <v>786.16884415584423</v>
      </c>
      <c r="Z2033" s="9" t="str">
        <f>IF(S2033="","",(X2033*(1-Y2033)*(1+AE2033)))</f>
        <v/>
      </c>
      <c r="AA2033" s="65">
        <v>0.10000000000000001</v>
      </c>
      <c r="AB2033" s="5">
        <f>IF(AA2033="","",AA2033*M2033)</f>
        <v>0.35299999999999998</v>
      </c>
      <c r="AC2033" s="10">
        <f>IF(AA2033="","",N2033*1000/(AA2033*1000000))</f>
        <v>34.630000000000003</v>
      </c>
      <c r="AD2033" s="11">
        <f>IF(AB2033="","",MAX(Z2033,W2033)/AB2033)</f>
        <v>2227.1072072403522</v>
      </c>
      <c r="AE2033" s="8">
        <f ca="1">IF(N2033="","",IF(LOOKUP(YEAR(C2033),Teuerung!$A$4:$A$29,Teuerung!$D$4:$D$29)="",0,LOOKUP(YEAR(C2033),Teuerung!$A$4:$A$29,Teuerung!$D$4:$D$29)))</f>
        <v>0.29999999999999999</v>
      </c>
      <c r="AF2033" s="7">
        <f t="shared" ca="1" si="44"/>
        <v>786.16884415584423</v>
      </c>
      <c r="AG2033" s="2" t="s">
        <v>75</v>
      </c>
      <c r="AH2033" s="1"/>
      <c r="AI2033" s="1"/>
    </row>
    <row r="2034">
      <c r="A2034" s="2"/>
      <c r="B2034" s="2"/>
      <c r="C2034" s="3">
        <v>42753</v>
      </c>
      <c r="D2034" s="1"/>
      <c r="E2034" s="4" t="s">
        <v>51</v>
      </c>
      <c r="M2034" s="6">
        <v>3.5299999999999998</v>
      </c>
      <c r="N2034" s="7">
        <v>3397</v>
      </c>
      <c r="P2034" s="1">
        <v>1</v>
      </c>
      <c r="Q2034" s="2" t="s">
        <v>54</v>
      </c>
      <c r="R2034" s="4" t="s">
        <v>51</v>
      </c>
      <c r="T2034" s="7">
        <v>831</v>
      </c>
      <c r="U2034" s="8">
        <v>0.28999999999999998</v>
      </c>
      <c r="V2034" s="6">
        <f t="shared" si="43"/>
        <v>19.155844155844157</v>
      </c>
      <c r="W2034" s="7">
        <f>IF(R2034="","",(T2034*(1-U2034)*(1+AE2034))+V2034)</f>
        <v>786.16884415584423</v>
      </c>
      <c r="Z2034" s="9" t="str">
        <f>IF(S2034="","",(X2034*(1-Y2034)*(1+AE2034)))</f>
        <v/>
      </c>
      <c r="AA2034" s="65">
        <v>0.10000000000000001</v>
      </c>
      <c r="AB2034" s="5">
        <f>IF(AA2034="","",AA2034*M2034)</f>
        <v>0.35299999999999998</v>
      </c>
      <c r="AC2034" s="10">
        <f>IF(AA2034="","",N2034*1000/(AA2034*1000000))</f>
        <v>33.969999999999999</v>
      </c>
      <c r="AD2034" s="11">
        <f>IF(AB2034="","",MAX(Z2034,W2034)/AB2034)</f>
        <v>2227.1072072403522</v>
      </c>
      <c r="AE2034" s="8">
        <f ca="1">IF(N2034="","",IF(LOOKUP(YEAR(C2034),Teuerung!$A$4:$A$29,Teuerung!$D$4:$D$29)="",0,LOOKUP(YEAR(C2034),Teuerung!$A$4:$A$29,Teuerung!$D$4:$D$29)))</f>
        <v>0.29999999999999999</v>
      </c>
      <c r="AF2034" s="7">
        <f t="shared" ca="1" si="44"/>
        <v>786.16884415584423</v>
      </c>
      <c r="AG2034" s="2" t="s">
        <v>75</v>
      </c>
      <c r="AH2034" s="1"/>
      <c r="AI2034" s="1"/>
    </row>
    <row r="2035">
      <c r="A2035" s="2"/>
      <c r="B2035" s="2"/>
      <c r="C2035" s="3">
        <v>42753</v>
      </c>
      <c r="D2035" s="1"/>
      <c r="E2035" s="4" t="s">
        <v>51</v>
      </c>
      <c r="M2035" s="6">
        <v>3.5299999999999998</v>
      </c>
      <c r="N2035" s="7">
        <v>2894</v>
      </c>
      <c r="P2035" s="1">
        <v>1</v>
      </c>
      <c r="Q2035" s="2" t="s">
        <v>54</v>
      </c>
      <c r="R2035" s="4" t="s">
        <v>51</v>
      </c>
      <c r="T2035" s="7">
        <v>722</v>
      </c>
      <c r="U2035" s="8">
        <v>0.28999999999999998</v>
      </c>
      <c r="V2035" s="6">
        <f t="shared" si="43"/>
        <v>19.155844155844157</v>
      </c>
      <c r="W2035" s="7">
        <f>IF(R2035="","",(T2035*(1-U2035)*(1+AE2035))+V2035)</f>
        <v>685.56184415584426</v>
      </c>
      <c r="Z2035" s="9" t="str">
        <f>IF(S2035="","",(X2035*(1-Y2035)*(1+AE2035)))</f>
        <v/>
      </c>
      <c r="AA2035" s="65">
        <v>0.10000000000000001</v>
      </c>
      <c r="AB2035" s="5">
        <f>IF(AA2035="","",AA2035*M2035)</f>
        <v>0.35299999999999998</v>
      </c>
      <c r="AC2035" s="10">
        <f>IF(AA2035="","",N2035*1000/(AA2035*1000000))</f>
        <v>28.940000000000001</v>
      </c>
      <c r="AD2035" s="11">
        <f>IF(AB2035="","",MAX(Z2035,W2035)/AB2035)</f>
        <v>1942.1015415179725</v>
      </c>
      <c r="AE2035" s="8">
        <f ca="1">IF(N2035="","",IF(LOOKUP(YEAR(C2035),Teuerung!$A$4:$A$29,Teuerung!$D$4:$D$29)="",0,LOOKUP(YEAR(C2035),Teuerung!$A$4:$A$29,Teuerung!$D$4:$D$29)))</f>
        <v>0.29999999999999999</v>
      </c>
      <c r="AF2035" s="7">
        <f t="shared" ca="1" si="44"/>
        <v>685.56184415584426</v>
      </c>
      <c r="AG2035" s="2" t="s">
        <v>75</v>
      </c>
      <c r="AH2035" s="1"/>
      <c r="AI2035" s="1"/>
    </row>
    <row r="2036">
      <c r="A2036" s="2"/>
      <c r="B2036" s="2"/>
      <c r="C2036" s="3">
        <v>42753</v>
      </c>
      <c r="D2036" s="1"/>
      <c r="E2036" s="4" t="s">
        <v>51</v>
      </c>
      <c r="M2036" s="6">
        <v>3.5299999999999998</v>
      </c>
      <c r="N2036" s="7">
        <v>2982</v>
      </c>
      <c r="P2036" s="1">
        <v>1</v>
      </c>
      <c r="Q2036" s="2" t="s">
        <v>54</v>
      </c>
      <c r="R2036" s="4" t="s">
        <v>51</v>
      </c>
      <c r="T2036" s="7">
        <v>740</v>
      </c>
      <c r="U2036" s="8">
        <v>0.28999999999999998</v>
      </c>
      <c r="V2036" s="6">
        <f t="shared" si="43"/>
        <v>19.155844155844157</v>
      </c>
      <c r="W2036" s="7">
        <f>IF(R2036="","",(T2036*(1-U2036)*(1+AE2036))+V2036)</f>
        <v>702.17584415584417</v>
      </c>
      <c r="Z2036" s="9" t="str">
        <f>IF(S2036="","",(X2036*(1-Y2036)*(1+AE2036)))</f>
        <v/>
      </c>
      <c r="AA2036" s="65">
        <v>0.10000000000000001</v>
      </c>
      <c r="AB2036" s="5">
        <f>IF(AA2036="","",AA2036*M2036)</f>
        <v>0.35299999999999998</v>
      </c>
      <c r="AC2036" s="10">
        <f>IF(AA2036="","",N2036*1000/(AA2036*1000000))</f>
        <v>29.82</v>
      </c>
      <c r="AD2036" s="11">
        <f>IF(AB2036="","",MAX(Z2036,W2036)/AB2036)</f>
        <v>1989.1666973253377</v>
      </c>
      <c r="AE2036" s="8">
        <f ca="1">IF(N2036="","",IF(LOOKUP(YEAR(C2036),Teuerung!$A$4:$A$29,Teuerung!$D$4:$D$29)="",0,LOOKUP(YEAR(C2036),Teuerung!$A$4:$A$29,Teuerung!$D$4:$D$29)))</f>
        <v>0.29999999999999999</v>
      </c>
      <c r="AF2036" s="7">
        <f t="shared" ca="1" si="44"/>
        <v>702.17584415584417</v>
      </c>
      <c r="AG2036" s="2" t="s">
        <v>75</v>
      </c>
      <c r="AH2036" s="1"/>
      <c r="AI2036" s="1"/>
    </row>
    <row r="2037">
      <c r="A2037" s="2"/>
      <c r="B2037" s="2"/>
      <c r="C2037" s="3">
        <v>42753</v>
      </c>
      <c r="D2037" s="1"/>
      <c r="E2037" s="4" t="s">
        <v>51</v>
      </c>
      <c r="M2037" s="6">
        <v>3.5299999999999998</v>
      </c>
      <c r="N2037" s="7">
        <v>2980</v>
      </c>
      <c r="P2037" s="1">
        <v>1</v>
      </c>
      <c r="Q2037" s="2" t="s">
        <v>54</v>
      </c>
      <c r="R2037" s="4" t="s">
        <v>51</v>
      </c>
      <c r="T2037" s="7">
        <v>740</v>
      </c>
      <c r="U2037" s="8">
        <v>0.28999999999999998</v>
      </c>
      <c r="V2037" s="6">
        <f t="shared" si="43"/>
        <v>19.155844155844157</v>
      </c>
      <c r="W2037" s="7">
        <f>IF(R2037="","",(T2037*(1-U2037)*(1+AE2037))+V2037)</f>
        <v>702.17584415584417</v>
      </c>
      <c r="Z2037" s="9" t="str">
        <f>IF(S2037="","",(X2037*(1-Y2037)*(1+AE2037)))</f>
        <v/>
      </c>
      <c r="AA2037" s="65">
        <v>0.10000000000000001</v>
      </c>
      <c r="AB2037" s="5">
        <f>IF(AA2037="","",AA2037*M2037)</f>
        <v>0.35299999999999998</v>
      </c>
      <c r="AC2037" s="10">
        <f>IF(AA2037="","",N2037*1000/(AA2037*1000000))</f>
        <v>29.800000000000001</v>
      </c>
      <c r="AD2037" s="11">
        <f>IF(AB2037="","",MAX(Z2037,W2037)/AB2037)</f>
        <v>1989.1666973253377</v>
      </c>
      <c r="AE2037" s="8">
        <f ca="1">IF(N2037="","",IF(LOOKUP(YEAR(C2037),Teuerung!$A$4:$A$29,Teuerung!$D$4:$D$29)="",0,LOOKUP(YEAR(C2037),Teuerung!$A$4:$A$29,Teuerung!$D$4:$D$29)))</f>
        <v>0.29999999999999999</v>
      </c>
      <c r="AF2037" s="7">
        <f t="shared" ca="1" si="44"/>
        <v>702.17584415584417</v>
      </c>
      <c r="AG2037" s="2" t="s">
        <v>75</v>
      </c>
      <c r="AH2037" s="1"/>
      <c r="AI2037" s="1"/>
    </row>
    <row r="2038">
      <c r="A2038" s="2"/>
      <c r="B2038" s="2"/>
      <c r="C2038" s="3">
        <v>42753</v>
      </c>
      <c r="D2038" s="1"/>
      <c r="E2038" s="4" t="s">
        <v>51</v>
      </c>
      <c r="M2038" s="6">
        <v>3.5299999999999998</v>
      </c>
      <c r="N2038" s="7">
        <v>2871</v>
      </c>
      <c r="P2038" s="1">
        <v>1</v>
      </c>
      <c r="Q2038" s="2" t="s">
        <v>54</v>
      </c>
      <c r="R2038" s="4" t="s">
        <v>51</v>
      </c>
      <c r="T2038" s="7">
        <v>722</v>
      </c>
      <c r="U2038" s="8">
        <v>0.28999999999999998</v>
      </c>
      <c r="V2038" s="6">
        <f t="shared" si="43"/>
        <v>19.155844155844157</v>
      </c>
      <c r="W2038" s="7">
        <f>IF(R2038="","",(T2038*(1-U2038)*(1+AE2038))+V2038)</f>
        <v>685.56184415584426</v>
      </c>
      <c r="Z2038" s="9" t="str">
        <f>IF(S2038="","",(X2038*(1-Y2038)*(1+AE2038)))</f>
        <v/>
      </c>
      <c r="AA2038" s="65">
        <v>0.10000000000000001</v>
      </c>
      <c r="AB2038" s="5">
        <f>IF(AA2038="","",AA2038*M2038)</f>
        <v>0.35299999999999998</v>
      </c>
      <c r="AC2038" s="10">
        <f>IF(AA2038="","",N2038*1000/(AA2038*1000000))</f>
        <v>28.710000000000001</v>
      </c>
      <c r="AD2038" s="11">
        <f>IF(AB2038="","",MAX(Z2038,W2038)/AB2038)</f>
        <v>1942.1015415179725</v>
      </c>
      <c r="AE2038" s="8">
        <f ca="1">IF(N2038="","",IF(LOOKUP(YEAR(C2038),Teuerung!$A$4:$A$29,Teuerung!$D$4:$D$29)="",0,LOOKUP(YEAR(C2038),Teuerung!$A$4:$A$29,Teuerung!$D$4:$D$29)))</f>
        <v>0.29999999999999999</v>
      </c>
      <c r="AF2038" s="7">
        <f t="shared" ca="1" si="44"/>
        <v>685.56184415584426</v>
      </c>
      <c r="AG2038" s="2" t="s">
        <v>75</v>
      </c>
      <c r="AH2038" s="1"/>
      <c r="AI2038" s="1"/>
    </row>
    <row r="2039">
      <c r="A2039" s="2"/>
      <c r="B2039" s="2"/>
      <c r="C2039" s="3">
        <v>42753</v>
      </c>
      <c r="D2039" s="1"/>
      <c r="E2039" s="4" t="s">
        <v>51</v>
      </c>
      <c r="M2039" s="6">
        <v>3.5299999999999998</v>
      </c>
      <c r="N2039" s="7">
        <v>2460</v>
      </c>
      <c r="P2039" s="1">
        <v>1</v>
      </c>
      <c r="Q2039" s="2" t="s">
        <v>54</v>
      </c>
      <c r="R2039" s="4" t="s">
        <v>51</v>
      </c>
      <c r="T2039" s="7">
        <v>693</v>
      </c>
      <c r="U2039" s="8">
        <v>0.28999999999999998</v>
      </c>
      <c r="V2039" s="6">
        <f t="shared" si="43"/>
        <v>19.155844155844157</v>
      </c>
      <c r="W2039" s="7">
        <f>IF(R2039="","",(T2039*(1-U2039)*(1+AE2039))+V2039)</f>
        <v>658.7948441558442</v>
      </c>
      <c r="Z2039" s="9" t="str">
        <f>IF(S2039="","",(X2039*(1-Y2039)*(1+AE2039)))</f>
        <v/>
      </c>
      <c r="AA2039" s="65">
        <v>0.10000000000000001</v>
      </c>
      <c r="AB2039" s="5">
        <f>IF(AA2039="","",AA2039*M2039)</f>
        <v>0.35299999999999998</v>
      </c>
      <c r="AC2039" s="10">
        <f>IF(AA2039="","",N2039*1000/(AA2039*1000000))</f>
        <v>24.600000000000001</v>
      </c>
      <c r="AD2039" s="11">
        <f>IF(AB2039="","",MAX(Z2039,W2039)/AB2039)</f>
        <v>1866.2743460505503</v>
      </c>
      <c r="AE2039" s="8">
        <f ca="1">IF(N2039="","",IF(LOOKUP(YEAR(C2039),Teuerung!$A$4:$A$29,Teuerung!$D$4:$D$29)="",0,LOOKUP(YEAR(C2039),Teuerung!$A$4:$A$29,Teuerung!$D$4:$D$29)))</f>
        <v>0.29999999999999999</v>
      </c>
      <c r="AF2039" s="7">
        <f t="shared" ca="1" si="44"/>
        <v>658.7948441558442</v>
      </c>
      <c r="AG2039" s="2" t="s">
        <v>75</v>
      </c>
      <c r="AH2039" s="1"/>
      <c r="AI2039" s="1"/>
    </row>
    <row r="2040">
      <c r="A2040" s="2"/>
      <c r="B2040" s="2"/>
      <c r="C2040" s="3">
        <v>42753</v>
      </c>
      <c r="D2040" s="1"/>
      <c r="E2040" s="4" t="s">
        <v>51</v>
      </c>
      <c r="M2040" s="6">
        <v>3.5299999999999998</v>
      </c>
      <c r="N2040" s="7">
        <v>2443</v>
      </c>
      <c r="P2040" s="1">
        <v>1</v>
      </c>
      <c r="Q2040" s="2" t="s">
        <v>54</v>
      </c>
      <c r="R2040" s="4" t="s">
        <v>51</v>
      </c>
      <c r="T2040" s="7">
        <v>693</v>
      </c>
      <c r="U2040" s="8">
        <v>0.28999999999999998</v>
      </c>
      <c r="V2040" s="6">
        <f t="shared" si="43"/>
        <v>19.155844155844157</v>
      </c>
      <c r="W2040" s="7">
        <f>IF(R2040="","",(T2040*(1-U2040)*(1+AE2040))+V2040)</f>
        <v>658.7948441558442</v>
      </c>
      <c r="Z2040" s="9" t="str">
        <f>IF(S2040="","",(X2040*(1-Y2040)*(1+AE2040)))</f>
        <v/>
      </c>
      <c r="AA2040" s="65">
        <v>0.10000000000000001</v>
      </c>
      <c r="AB2040" s="5">
        <f>IF(AA2040="","",AA2040*M2040)</f>
        <v>0.35299999999999998</v>
      </c>
      <c r="AC2040" s="10">
        <f>IF(AA2040="","",N2040*1000/(AA2040*1000000))</f>
        <v>24.43</v>
      </c>
      <c r="AD2040" s="11">
        <f>IF(AB2040="","",MAX(Z2040,W2040)/AB2040)</f>
        <v>1866.2743460505503</v>
      </c>
      <c r="AE2040" s="8">
        <f ca="1">IF(N2040="","",IF(LOOKUP(YEAR(C2040),Teuerung!$A$4:$A$29,Teuerung!$D$4:$D$29)="",0,LOOKUP(YEAR(C2040),Teuerung!$A$4:$A$29,Teuerung!$D$4:$D$29)))</f>
        <v>0.29999999999999999</v>
      </c>
      <c r="AF2040" s="7">
        <f t="shared" ca="1" si="44"/>
        <v>658.7948441558442</v>
      </c>
      <c r="AG2040" s="2" t="s">
        <v>75</v>
      </c>
      <c r="AH2040" s="1"/>
      <c r="AI2040" s="1"/>
    </row>
    <row r="2041">
      <c r="A2041" s="2"/>
      <c r="B2041" s="2"/>
      <c r="C2041" s="3">
        <v>42753</v>
      </c>
      <c r="D2041" s="1"/>
      <c r="E2041" s="4" t="s">
        <v>51</v>
      </c>
      <c r="M2041" s="6">
        <v>3.5299999999999998</v>
      </c>
      <c r="N2041" s="7">
        <v>2976</v>
      </c>
      <c r="P2041" s="1">
        <v>1</v>
      </c>
      <c r="Q2041" s="2" t="s">
        <v>54</v>
      </c>
      <c r="R2041" s="4" t="s">
        <v>51</v>
      </c>
      <c r="T2041" s="7">
        <v>740</v>
      </c>
      <c r="U2041" s="8">
        <v>0.28999999999999998</v>
      </c>
      <c r="V2041" s="6">
        <f t="shared" si="43"/>
        <v>19.155844155844157</v>
      </c>
      <c r="W2041" s="7">
        <f>IF(R2041="","",(T2041*(1-U2041)*(1+AE2041))+V2041)</f>
        <v>702.17584415584417</v>
      </c>
      <c r="Z2041" s="9" t="str">
        <f>IF(S2041="","",(X2041*(1-Y2041)*(1+AE2041)))</f>
        <v/>
      </c>
      <c r="AA2041" s="65">
        <v>0.10000000000000001</v>
      </c>
      <c r="AB2041" s="5">
        <f>IF(AA2041="","",AA2041*M2041)</f>
        <v>0.35299999999999998</v>
      </c>
      <c r="AC2041" s="10">
        <f>IF(AA2041="","",N2041*1000/(AA2041*1000000))</f>
        <v>29.760000000000002</v>
      </c>
      <c r="AD2041" s="11">
        <f>IF(AB2041="","",MAX(Z2041,W2041)/AB2041)</f>
        <v>1989.1666973253377</v>
      </c>
      <c r="AE2041" s="8">
        <f ca="1">IF(N2041="","",IF(LOOKUP(YEAR(C2041),Teuerung!$A$4:$A$29,Teuerung!$D$4:$D$29)="",0,LOOKUP(YEAR(C2041),Teuerung!$A$4:$A$29,Teuerung!$D$4:$D$29)))</f>
        <v>0.29999999999999999</v>
      </c>
      <c r="AF2041" s="7">
        <f t="shared" ca="1" si="44"/>
        <v>702.17584415584417</v>
      </c>
      <c r="AG2041" s="2" t="s">
        <v>75</v>
      </c>
      <c r="AH2041" s="1"/>
      <c r="AI2041" s="1"/>
    </row>
    <row r="2042">
      <c r="A2042" s="2"/>
      <c r="B2042" s="2"/>
      <c r="C2042" s="3">
        <v>42753</v>
      </c>
      <c r="D2042" s="1"/>
      <c r="E2042" s="4" t="s">
        <v>51</v>
      </c>
      <c r="M2042" s="6">
        <v>3.5299999999999998</v>
      </c>
      <c r="N2042" s="7">
        <v>2883</v>
      </c>
      <c r="P2042" s="1">
        <v>1</v>
      </c>
      <c r="Q2042" s="2" t="s">
        <v>54</v>
      </c>
      <c r="R2042" s="4" t="s">
        <v>51</v>
      </c>
      <c r="T2042" s="7">
        <v>722</v>
      </c>
      <c r="U2042" s="8">
        <v>0.28999999999999998</v>
      </c>
      <c r="V2042" s="6">
        <f t="shared" si="43"/>
        <v>19.155844155844157</v>
      </c>
      <c r="W2042" s="7">
        <f>IF(R2042="","",(T2042*(1-U2042)*(1+AE2042))+V2042)</f>
        <v>685.56184415584426</v>
      </c>
      <c r="Z2042" s="9" t="str">
        <f>IF(S2042="","",(X2042*(1-Y2042)*(1+AE2042)))</f>
        <v/>
      </c>
      <c r="AA2042" s="65">
        <v>0.10000000000000001</v>
      </c>
      <c r="AB2042" s="5">
        <f>IF(AA2042="","",AA2042*M2042)</f>
        <v>0.35299999999999998</v>
      </c>
      <c r="AC2042" s="10">
        <f>IF(AA2042="","",N2042*1000/(AA2042*1000000))</f>
        <v>28.829999999999998</v>
      </c>
      <c r="AD2042" s="11">
        <f>IF(AB2042="","",MAX(Z2042,W2042)/AB2042)</f>
        <v>1942.1015415179725</v>
      </c>
      <c r="AE2042" s="8">
        <f ca="1">IF(N2042="","",IF(LOOKUP(YEAR(C2042),Teuerung!$A$4:$A$29,Teuerung!$D$4:$D$29)="",0,LOOKUP(YEAR(C2042),Teuerung!$A$4:$A$29,Teuerung!$D$4:$D$29)))</f>
        <v>0.29999999999999999</v>
      </c>
      <c r="AF2042" s="7">
        <f t="shared" ca="1" si="44"/>
        <v>685.56184415584426</v>
      </c>
      <c r="AG2042" s="2" t="s">
        <v>75</v>
      </c>
      <c r="AH2042" s="1"/>
      <c r="AI2042" s="1"/>
    </row>
    <row r="2043">
      <c r="A2043" s="2"/>
      <c r="B2043" s="2"/>
      <c r="C2043" s="3">
        <v>42753</v>
      </c>
      <c r="D2043" s="1"/>
      <c r="E2043" s="4" t="s">
        <v>51</v>
      </c>
      <c r="M2043" s="6">
        <v>3.5299999999999998</v>
      </c>
      <c r="N2043" s="7">
        <v>2541</v>
      </c>
      <c r="P2043" s="1">
        <v>1</v>
      </c>
      <c r="Q2043" s="2" t="s">
        <v>54</v>
      </c>
      <c r="R2043" s="4" t="s">
        <v>51</v>
      </c>
      <c r="T2043" s="7">
        <v>693</v>
      </c>
      <c r="U2043" s="8">
        <v>0.28999999999999998</v>
      </c>
      <c r="V2043" s="6">
        <f t="shared" si="43"/>
        <v>19.155844155844157</v>
      </c>
      <c r="W2043" s="7">
        <f>IF(R2043="","",(T2043*(1-U2043)*(1+AE2043))+V2043)</f>
        <v>658.7948441558442</v>
      </c>
      <c r="Z2043" s="9" t="str">
        <f>IF(S2043="","",(X2043*(1-Y2043)*(1+AE2043)))</f>
        <v/>
      </c>
      <c r="AA2043" s="65">
        <v>0.10000000000000001</v>
      </c>
      <c r="AB2043" s="5">
        <f>IF(AA2043="","",AA2043*M2043)</f>
        <v>0.35299999999999998</v>
      </c>
      <c r="AC2043" s="10">
        <f>IF(AA2043="","",N2043*1000/(AA2043*1000000))</f>
        <v>25.41</v>
      </c>
      <c r="AD2043" s="11">
        <f>IF(AB2043="","",MAX(Z2043,W2043)/AB2043)</f>
        <v>1866.2743460505503</v>
      </c>
      <c r="AE2043" s="8">
        <f ca="1">IF(N2043="","",IF(LOOKUP(YEAR(C2043),Teuerung!$A$4:$A$29,Teuerung!$D$4:$D$29)="",0,LOOKUP(YEAR(C2043),Teuerung!$A$4:$A$29,Teuerung!$D$4:$D$29)))</f>
        <v>0.29999999999999999</v>
      </c>
      <c r="AF2043" s="7">
        <f t="shared" ca="1" si="44"/>
        <v>658.7948441558442</v>
      </c>
      <c r="AG2043" s="2" t="s">
        <v>75</v>
      </c>
      <c r="AH2043" s="1"/>
      <c r="AI2043" s="1"/>
    </row>
    <row r="2044">
      <c r="A2044" s="2"/>
      <c r="B2044" s="2"/>
      <c r="C2044" s="3">
        <v>42753</v>
      </c>
      <c r="D2044" s="1"/>
      <c r="E2044" s="4" t="s">
        <v>51</v>
      </c>
      <c r="M2044" s="6">
        <v>3.5299999999999998</v>
      </c>
      <c r="N2044" s="7">
        <v>2706</v>
      </c>
      <c r="P2044" s="1">
        <v>1</v>
      </c>
      <c r="Q2044" s="2" t="s">
        <v>54</v>
      </c>
      <c r="R2044" s="4" t="s">
        <v>51</v>
      </c>
      <c r="T2044" s="7">
        <v>707</v>
      </c>
      <c r="U2044" s="8">
        <v>0.28999999999999998</v>
      </c>
      <c r="V2044" s="6">
        <f t="shared" si="43"/>
        <v>19.155844155844157</v>
      </c>
      <c r="W2044" s="7">
        <f>IF(R2044="","",(T2044*(1-U2044)*(1+AE2044))+V2044)</f>
        <v>671.71684415584423</v>
      </c>
      <c r="Z2044" s="9" t="str">
        <f>IF(S2044="","",(X2044*(1-Y2044)*(1+AE2044)))</f>
        <v/>
      </c>
      <c r="AA2044" s="65">
        <v>0.10000000000000001</v>
      </c>
      <c r="AB2044" s="5">
        <f>IF(AA2044="","",AA2044*M2044)</f>
        <v>0.35299999999999998</v>
      </c>
      <c r="AC2044" s="10">
        <f>IF(AA2044="","",N2044*1000/(AA2044*1000000))</f>
        <v>27.059999999999999</v>
      </c>
      <c r="AD2044" s="11">
        <f>IF(AB2044="","",MAX(Z2044,W2044)/AB2044)</f>
        <v>1902.8805783451678</v>
      </c>
      <c r="AE2044" s="8">
        <f ca="1">IF(N2044="","",IF(LOOKUP(YEAR(C2044),Teuerung!$A$4:$A$29,Teuerung!$D$4:$D$29)="",0,LOOKUP(YEAR(C2044),Teuerung!$A$4:$A$29,Teuerung!$D$4:$D$29)))</f>
        <v>0.29999999999999999</v>
      </c>
      <c r="AF2044" s="7">
        <f t="shared" ca="1" si="44"/>
        <v>671.71684415584423</v>
      </c>
      <c r="AG2044" s="2" t="s">
        <v>75</v>
      </c>
      <c r="AH2044" s="1"/>
      <c r="AI2044" s="1"/>
    </row>
    <row r="2045">
      <c r="A2045" s="2"/>
      <c r="B2045" s="2"/>
      <c r="C2045" s="3">
        <v>42753</v>
      </c>
      <c r="D2045" s="1"/>
      <c r="E2045" s="4" t="s">
        <v>51</v>
      </c>
      <c r="M2045" s="6">
        <v>3.5299999999999998</v>
      </c>
      <c r="N2045" s="7">
        <v>2955</v>
      </c>
      <c r="P2045" s="1">
        <v>1</v>
      </c>
      <c r="Q2045" s="2" t="s">
        <v>54</v>
      </c>
      <c r="R2045" s="4" t="s">
        <v>51</v>
      </c>
      <c r="T2045" s="7">
        <v>740</v>
      </c>
      <c r="U2045" s="8">
        <v>0.28999999999999998</v>
      </c>
      <c r="V2045" s="6">
        <f t="shared" si="43"/>
        <v>19.155844155844157</v>
      </c>
      <c r="W2045" s="7">
        <f>IF(R2045="","",(T2045*(1-U2045)*(1+AE2045))+V2045)</f>
        <v>702.17584415584417</v>
      </c>
      <c r="Z2045" s="9" t="str">
        <f>IF(S2045="","",(X2045*(1-Y2045)*(1+AE2045)))</f>
        <v/>
      </c>
      <c r="AA2045" s="65">
        <v>0.10000000000000001</v>
      </c>
      <c r="AB2045" s="5">
        <f>IF(AA2045="","",AA2045*M2045)</f>
        <v>0.35299999999999998</v>
      </c>
      <c r="AC2045" s="10">
        <f>IF(AA2045="","",N2045*1000/(AA2045*1000000))</f>
        <v>29.550000000000001</v>
      </c>
      <c r="AD2045" s="11">
        <f>IF(AB2045="","",MAX(Z2045,W2045)/AB2045)</f>
        <v>1989.1666973253377</v>
      </c>
      <c r="AE2045" s="8">
        <f ca="1">IF(N2045="","",IF(LOOKUP(YEAR(C2045),Teuerung!$A$4:$A$29,Teuerung!$D$4:$D$29)="",0,LOOKUP(YEAR(C2045),Teuerung!$A$4:$A$29,Teuerung!$D$4:$D$29)))</f>
        <v>0.29999999999999999</v>
      </c>
      <c r="AF2045" s="7">
        <f t="shared" ca="1" si="44"/>
        <v>702.17584415584417</v>
      </c>
      <c r="AG2045" s="2" t="s">
        <v>75</v>
      </c>
      <c r="AH2045" s="1"/>
      <c r="AI2045" s="1"/>
    </row>
    <row r="2046">
      <c r="A2046" s="2"/>
      <c r="B2046" s="2"/>
      <c r="C2046" s="3">
        <v>42753</v>
      </c>
      <c r="D2046" s="1"/>
      <c r="E2046" s="4" t="s">
        <v>51</v>
      </c>
      <c r="M2046" s="6">
        <v>3.5299999999999998</v>
      </c>
      <c r="N2046" s="7">
        <v>2966</v>
      </c>
      <c r="P2046" s="1">
        <v>1</v>
      </c>
      <c r="Q2046" s="2" t="s">
        <v>54</v>
      </c>
      <c r="R2046" s="4" t="s">
        <v>51</v>
      </c>
      <c r="T2046" s="7">
        <v>740</v>
      </c>
      <c r="U2046" s="8">
        <v>0.28999999999999998</v>
      </c>
      <c r="V2046" s="6">
        <f t="shared" si="43"/>
        <v>19.155844155844157</v>
      </c>
      <c r="W2046" s="7">
        <f>IF(R2046="","",(T2046*(1-U2046)*(1+AE2046))+V2046)</f>
        <v>702.17584415584417</v>
      </c>
      <c r="Z2046" s="9" t="str">
        <f>IF(S2046="","",(X2046*(1-Y2046)*(1+AE2046)))</f>
        <v/>
      </c>
      <c r="AA2046" s="65">
        <v>0.10000000000000001</v>
      </c>
      <c r="AB2046" s="5">
        <f>IF(AA2046="","",AA2046*M2046)</f>
        <v>0.35299999999999998</v>
      </c>
      <c r="AC2046" s="10">
        <f>IF(AA2046="","",N2046*1000/(AA2046*1000000))</f>
        <v>29.66</v>
      </c>
      <c r="AD2046" s="11">
        <f>IF(AB2046="","",MAX(Z2046,W2046)/AB2046)</f>
        <v>1989.1666973253377</v>
      </c>
      <c r="AE2046" s="8">
        <f ca="1">IF(N2046="","",IF(LOOKUP(YEAR(C2046),Teuerung!$A$4:$A$29,Teuerung!$D$4:$D$29)="",0,LOOKUP(YEAR(C2046),Teuerung!$A$4:$A$29,Teuerung!$D$4:$D$29)))</f>
        <v>0.29999999999999999</v>
      </c>
      <c r="AF2046" s="7">
        <f t="shared" ca="1" si="44"/>
        <v>702.17584415584417</v>
      </c>
      <c r="AG2046" s="2" t="s">
        <v>75</v>
      </c>
      <c r="AH2046" s="1"/>
      <c r="AI2046" s="1"/>
    </row>
    <row r="2047">
      <c r="A2047" s="2"/>
      <c r="B2047" s="2"/>
      <c r="C2047" s="3">
        <v>42753</v>
      </c>
      <c r="D2047" s="1"/>
      <c r="E2047" s="4" t="s">
        <v>51</v>
      </c>
      <c r="M2047" s="6">
        <v>3.5299999999999998</v>
      </c>
      <c r="N2047" s="7">
        <v>2535</v>
      </c>
      <c r="P2047" s="1">
        <v>1</v>
      </c>
      <c r="Q2047" s="2" t="s">
        <v>54</v>
      </c>
      <c r="R2047" s="4" t="s">
        <v>51</v>
      </c>
      <c r="T2047" s="7">
        <v>693</v>
      </c>
      <c r="U2047" s="8">
        <v>0.28999999999999998</v>
      </c>
      <c r="V2047" s="6">
        <f t="shared" si="43"/>
        <v>19.155844155844157</v>
      </c>
      <c r="W2047" s="7">
        <f>IF(R2047="","",(T2047*(1-U2047)*(1+AE2047))+V2047)</f>
        <v>658.7948441558442</v>
      </c>
      <c r="Z2047" s="9" t="str">
        <f>IF(S2047="","",(X2047*(1-Y2047)*(1+AE2047)))</f>
        <v/>
      </c>
      <c r="AA2047" s="65">
        <v>0.10000000000000001</v>
      </c>
      <c r="AB2047" s="5">
        <f>IF(AA2047="","",AA2047*M2047)</f>
        <v>0.35299999999999998</v>
      </c>
      <c r="AC2047" s="10">
        <f>IF(AA2047="","",N2047*1000/(AA2047*1000000))</f>
        <v>25.350000000000001</v>
      </c>
      <c r="AD2047" s="11">
        <f>IF(AB2047="","",MAX(Z2047,W2047)/AB2047)</f>
        <v>1866.2743460505503</v>
      </c>
      <c r="AE2047" s="8">
        <f ca="1">IF(N2047="","",IF(LOOKUP(YEAR(C2047),Teuerung!$A$4:$A$29,Teuerung!$D$4:$D$29)="",0,LOOKUP(YEAR(C2047),Teuerung!$A$4:$A$29,Teuerung!$D$4:$D$29)))</f>
        <v>0.29999999999999999</v>
      </c>
      <c r="AF2047" s="7">
        <f t="shared" ca="1" si="44"/>
        <v>658.7948441558442</v>
      </c>
      <c r="AG2047" s="2" t="s">
        <v>75</v>
      </c>
      <c r="AH2047" s="1"/>
      <c r="AI2047" s="1"/>
    </row>
    <row r="2048">
      <c r="A2048" s="2"/>
      <c r="B2048" s="2"/>
      <c r="C2048" s="3">
        <v>42753</v>
      </c>
      <c r="D2048" s="1"/>
      <c r="E2048" s="4" t="s">
        <v>51</v>
      </c>
      <c r="M2048" s="6">
        <v>3.5299999999999998</v>
      </c>
      <c r="N2048" s="7">
        <v>2185</v>
      </c>
      <c r="P2048" s="1">
        <v>15</v>
      </c>
      <c r="Q2048" s="2" t="s">
        <v>54</v>
      </c>
      <c r="R2048" s="4" t="s">
        <v>51</v>
      </c>
      <c r="T2048" s="7">
        <v>693</v>
      </c>
      <c r="U2048" s="8">
        <v>0.28999999999999998</v>
      </c>
      <c r="V2048" s="6">
        <f t="shared" si="43"/>
        <v>19.155844155844157</v>
      </c>
      <c r="W2048" s="7">
        <f>IF(R2048="","",(T2048*(1-U2048)*(1+AE2048))+V2048)</f>
        <v>658.7948441558442</v>
      </c>
      <c r="Z2048" s="9" t="str">
        <f>IF(S2048="","",(X2048*(1-Y2048)*(1+AE2048)))</f>
        <v/>
      </c>
      <c r="AA2048" s="65">
        <v>0.10000000000000001</v>
      </c>
      <c r="AB2048" s="5">
        <f>IF(AA2048="","",AA2048*M2048)</f>
        <v>0.35299999999999998</v>
      </c>
      <c r="AC2048" s="10">
        <f>IF(AA2048="","",N2048*1000/(AA2048*1000000))</f>
        <v>21.850000000000001</v>
      </c>
      <c r="AD2048" s="11">
        <f>IF(AB2048="","",MAX(Z2048,W2048)/AB2048)</f>
        <v>1866.2743460505503</v>
      </c>
      <c r="AE2048" s="8">
        <f ca="1">IF(N2048="","",IF(LOOKUP(YEAR(C2048),Teuerung!$A$4:$A$29,Teuerung!$D$4:$D$29)="",0,LOOKUP(YEAR(C2048),Teuerung!$A$4:$A$29,Teuerung!$D$4:$D$29)))</f>
        <v>0.29999999999999999</v>
      </c>
      <c r="AF2048" s="7">
        <f t="shared" ca="1" si="44"/>
        <v>9881.9226623376635</v>
      </c>
      <c r="AG2048" s="2" t="s">
        <v>75</v>
      </c>
      <c r="AH2048" s="1"/>
      <c r="AI2048" s="1"/>
    </row>
    <row r="2049">
      <c r="A2049" s="2"/>
      <c r="B2049" s="2"/>
      <c r="C2049" s="3">
        <v>42753</v>
      </c>
      <c r="D2049" s="1"/>
      <c r="E2049" s="4" t="s">
        <v>51</v>
      </c>
      <c r="M2049" s="6">
        <v>3.5299999999999998</v>
      </c>
      <c r="N2049" s="7">
        <v>898</v>
      </c>
      <c r="P2049" s="1">
        <v>15</v>
      </c>
      <c r="Q2049" s="2" t="s">
        <v>54</v>
      </c>
      <c r="R2049" s="4" t="s">
        <v>51</v>
      </c>
      <c r="T2049" s="7">
        <v>693</v>
      </c>
      <c r="U2049" s="8">
        <v>0.28999999999999998</v>
      </c>
      <c r="V2049" s="6">
        <f t="shared" si="43"/>
        <v>19.155844155844157</v>
      </c>
      <c r="W2049" s="7">
        <f>IF(R2049="","",(T2049*(1-U2049)*(1+AE2049))+V2049)</f>
        <v>658.7948441558442</v>
      </c>
      <c r="Z2049" s="9" t="str">
        <f>IF(S2049="","",(X2049*(1-Y2049)*(1+AE2049)))</f>
        <v/>
      </c>
      <c r="AA2049" s="65">
        <v>0.10000000000000001</v>
      </c>
      <c r="AB2049" s="5">
        <f>IF(AA2049="","",AA2049*M2049)</f>
        <v>0.35299999999999998</v>
      </c>
      <c r="AC2049" s="10">
        <f>IF(AA2049="","",N2049*1000/(AA2049*1000000))</f>
        <v>8.9800000000000004</v>
      </c>
      <c r="AD2049" s="11">
        <f>IF(AB2049="","",MAX(Z2049,W2049)/AB2049)</f>
        <v>1866.2743460505503</v>
      </c>
      <c r="AE2049" s="8">
        <f ca="1">IF(N2049="","",IF(LOOKUP(YEAR(C2049),Teuerung!$A$4:$A$29,Teuerung!$D$4:$D$29)="",0,LOOKUP(YEAR(C2049),Teuerung!$A$4:$A$29,Teuerung!$D$4:$D$29)))</f>
        <v>0.29999999999999999</v>
      </c>
      <c r="AF2049" s="7">
        <f t="shared" ca="1" si="44"/>
        <v>9881.9226623376635</v>
      </c>
      <c r="AG2049" s="2" t="s">
        <v>75</v>
      </c>
      <c r="AH2049" s="1"/>
      <c r="AI2049" s="1"/>
    </row>
    <row r="2050">
      <c r="A2050" s="2"/>
      <c r="B2050" s="2"/>
      <c r="C2050" s="3">
        <v>42753</v>
      </c>
      <c r="D2050" s="1"/>
      <c r="E2050" s="4" t="s">
        <v>51</v>
      </c>
      <c r="M2050" s="6">
        <v>3.7200000000000002</v>
      </c>
      <c r="N2050" s="7">
        <v>4637</v>
      </c>
      <c r="P2050" s="1">
        <v>1</v>
      </c>
      <c r="Q2050" s="2" t="s">
        <v>54</v>
      </c>
      <c r="R2050" s="4" t="s">
        <v>51</v>
      </c>
      <c r="T2050" s="7">
        <v>1034</v>
      </c>
      <c r="U2050" s="8">
        <v>0.28999999999999998</v>
      </c>
      <c r="V2050" s="6">
        <f t="shared" si="43"/>
        <v>19.155844155844157</v>
      </c>
      <c r="W2050" s="7">
        <f>IF(R2050="","",(T2050*(1-U2050)*(1+AE2050))+V2050)</f>
        <v>973.53784415584425</v>
      </c>
      <c r="Z2050" s="9" t="str">
        <f>IF(S2050="","",(X2050*(1-Y2050)*(1+AE2050)))</f>
        <v/>
      </c>
      <c r="AA2050" s="65">
        <v>0.10000000000000001</v>
      </c>
      <c r="AB2050" s="5">
        <f>IF(AA2050="","",AA2050*M2050)</f>
        <v>0.37200000000000005</v>
      </c>
      <c r="AC2050" s="10">
        <f>IF(AA2050="","",N2050*1000/(AA2050*1000000))</f>
        <v>46.369999999999997</v>
      </c>
      <c r="AD2050" s="11">
        <f>IF(AB2050="","",MAX(Z2050,W2050)/AB2050)</f>
        <v>2617.0372154726992</v>
      </c>
      <c r="AE2050" s="8">
        <f ca="1">IF(N2050="","",IF(LOOKUP(YEAR(C2050),Teuerung!$A$4:$A$29,Teuerung!$D$4:$D$29)="",0,LOOKUP(YEAR(C2050),Teuerung!$A$4:$A$29,Teuerung!$D$4:$D$29)))</f>
        <v>0.29999999999999999</v>
      </c>
      <c r="AF2050" s="7">
        <f t="shared" ca="1" si="44"/>
        <v>973.53784415584425</v>
      </c>
      <c r="AG2050" s="2" t="s">
        <v>75</v>
      </c>
      <c r="AH2050" s="1"/>
      <c r="AI2050" s="1"/>
    </row>
    <row r="2051">
      <c r="A2051" s="2"/>
      <c r="B2051" s="2"/>
      <c r="C2051" s="3">
        <v>42747</v>
      </c>
      <c r="D2051" s="1"/>
      <c r="E2051" s="4" t="s">
        <v>51</v>
      </c>
      <c r="H2051" s="4" t="s">
        <v>51</v>
      </c>
      <c r="K2051" s="6">
        <v>0.29999999999999999</v>
      </c>
      <c r="L2051" s="6">
        <v>0.29999999999999999</v>
      </c>
      <c r="M2051" s="6">
        <v>5.2699999999999996</v>
      </c>
      <c r="N2051" s="7">
        <v>2200</v>
      </c>
      <c r="P2051" s="1">
        <v>13</v>
      </c>
      <c r="Q2051" s="2" t="s">
        <v>54</v>
      </c>
      <c r="R2051" s="4" t="s">
        <v>51</v>
      </c>
      <c r="T2051" s="7">
        <v>1039</v>
      </c>
      <c r="U2051" s="8">
        <v>0.26000000000000001</v>
      </c>
      <c r="V2051" s="6">
        <f>716/39</f>
        <v>18.358974358974358</v>
      </c>
      <c r="W2051" s="7">
        <f>IF(R2051="","",(T2051*(1-U2051)*(1+AE2051))+V2051)</f>
        <v>1017.8769743589744</v>
      </c>
      <c r="Z2051" s="9" t="str">
        <f>IF(S2051="","",(X2051*(1-Y2051)*(1+AE2051)))</f>
        <v/>
      </c>
      <c r="AA2051" s="64">
        <f>IF(Eingabe!G2051="x",libCalc!A2051,IF(Eingabe!H2051="x",libCalc!B2051,IF(Eingabe!I2051="x",libCalc!C2051,"")))</f>
        <v>0.089999999999999997</v>
      </c>
      <c r="AB2051" s="5">
        <f>IF(AA2051="","",AA2051*M2051)</f>
        <v>0.47429999999999994</v>
      </c>
      <c r="AC2051" s="10">
        <f>IF(AA2051="","",N2051*1000/(AA2051*1000000))</f>
        <v>24.444444444444443</v>
      </c>
      <c r="AD2051" s="11">
        <f>IF(AB2051="","",MAX(Z2051,W2051)/AB2051)</f>
        <v>2146.0615103499358</v>
      </c>
      <c r="AE2051" s="8">
        <f ca="1">IF(N2051="","",IF(LOOKUP(YEAR(C2051),Teuerung!$A$4:$A$29,Teuerung!$D$4:$D$29)="",0,LOOKUP(YEAR(C2051),Teuerung!$A$4:$A$29,Teuerung!$D$4:$D$29)))</f>
        <v>0.29999999999999999</v>
      </c>
      <c r="AF2051" s="7">
        <f t="shared" ca="1" si="44"/>
        <v>13232.400666666666</v>
      </c>
      <c r="AG2051" s="2" t="s">
        <v>70</v>
      </c>
      <c r="AH2051" s="1"/>
      <c r="AI2051" s="1"/>
    </row>
    <row r="2052">
      <c r="A2052" s="2"/>
      <c r="B2052" s="2"/>
      <c r="C2052" s="3">
        <v>42747</v>
      </c>
      <c r="D2052" s="1"/>
      <c r="E2052" s="4" t="s">
        <v>51</v>
      </c>
      <c r="H2052" s="4" t="s">
        <v>51</v>
      </c>
      <c r="K2052" s="6">
        <v>0.29999999999999999</v>
      </c>
      <c r="L2052" s="6">
        <v>0.29999999999999999</v>
      </c>
      <c r="M2052" s="6">
        <v>5.3499999999999996</v>
      </c>
      <c r="N2052" s="7">
        <v>2200</v>
      </c>
      <c r="P2052" s="1">
        <v>5</v>
      </c>
      <c r="Q2052" s="2" t="s">
        <v>54</v>
      </c>
      <c r="R2052" s="4" t="s">
        <v>51</v>
      </c>
      <c r="T2052" s="7">
        <v>1047</v>
      </c>
      <c r="U2052" s="8">
        <v>0.26000000000000001</v>
      </c>
      <c r="V2052" s="6">
        <f t="shared" ref="V2052:V2056" si="45">V2051</f>
        <v>18.358974358974358</v>
      </c>
      <c r="W2052" s="7">
        <f>IF(R2052="","",(T2052*(1-U2052)*(1+AE2052))+V2052)</f>
        <v>1025.5729743589743</v>
      </c>
      <c r="Z2052" s="9" t="str">
        <f>IF(S2052="","",(X2052*(1-Y2052)*(1+AE2052)))</f>
        <v/>
      </c>
      <c r="AA2052" s="64">
        <f>IF(Eingabe!G2052="x",libCalc!A2052,IF(Eingabe!H2052="x",libCalc!B2052,IF(Eingabe!I2052="x",libCalc!C2052,"")))</f>
        <v>0.089999999999999997</v>
      </c>
      <c r="AB2052" s="5">
        <f>IF(AA2052="","",AA2052*M2052)</f>
        <v>0.48149999999999993</v>
      </c>
      <c r="AC2052" s="10">
        <f>IF(AA2052="","",N2052*1000/(AA2052*1000000))</f>
        <v>24.444444444444443</v>
      </c>
      <c r="AD2052" s="11">
        <f>IF(AB2052="","",MAX(Z2052,W2052)/AB2052)</f>
        <v>2129.9542561972471</v>
      </c>
      <c r="AE2052" s="8">
        <f ca="1">IF(N2052="","",IF(LOOKUP(YEAR(C2052),Teuerung!$A$4:$A$29,Teuerung!$D$4:$D$29)="",0,LOOKUP(YEAR(C2052),Teuerung!$A$4:$A$29,Teuerung!$D$4:$D$29)))</f>
        <v>0.29999999999999999</v>
      </c>
      <c r="AF2052" s="7">
        <f t="shared" ca="1" si="44"/>
        <v>5127.8648717948718</v>
      </c>
      <c r="AG2052" s="2" t="s">
        <v>70</v>
      </c>
      <c r="AH2052" s="1"/>
      <c r="AI2052" s="1"/>
    </row>
    <row r="2053">
      <c r="A2053" s="2"/>
      <c r="B2053" s="2"/>
      <c r="C2053" s="3">
        <v>42747</v>
      </c>
      <c r="D2053" s="1"/>
      <c r="E2053" s="4" t="s">
        <v>51</v>
      </c>
      <c r="H2053" s="4" t="s">
        <v>51</v>
      </c>
      <c r="K2053" s="6">
        <v>0.29999999999999999</v>
      </c>
      <c r="L2053" s="6">
        <v>0.29999999999999999</v>
      </c>
      <c r="M2053" s="6">
        <v>5.3499999999999996</v>
      </c>
      <c r="N2053" s="7">
        <v>2200</v>
      </c>
      <c r="P2053" s="1">
        <v>4</v>
      </c>
      <c r="Q2053" s="2" t="s">
        <v>54</v>
      </c>
      <c r="R2053" s="4" t="s">
        <v>51</v>
      </c>
      <c r="T2053" s="7">
        <v>1047</v>
      </c>
      <c r="U2053" s="8">
        <v>0.26000000000000001</v>
      </c>
      <c r="V2053" s="6">
        <f t="shared" si="45"/>
        <v>18.358974358974358</v>
      </c>
      <c r="W2053" s="7">
        <f>IF(R2053="","",(T2053*(1-U2053)*(1+AE2053))+V2053)</f>
        <v>1025.5729743589743</v>
      </c>
      <c r="Z2053" s="9" t="str">
        <f>IF(S2053="","",(X2053*(1-Y2053)*(1+AE2053)))</f>
        <v/>
      </c>
      <c r="AA2053" s="64">
        <f>IF(Eingabe!G2053="x",libCalc!A2053,IF(Eingabe!H2053="x",libCalc!B2053,IF(Eingabe!I2053="x",libCalc!C2053,"")))</f>
        <v>0.089999999999999997</v>
      </c>
      <c r="AB2053" s="5">
        <f>IF(AA2053="","",AA2053*M2053)</f>
        <v>0.48149999999999993</v>
      </c>
      <c r="AC2053" s="10">
        <f>IF(AA2053="","",N2053*1000/(AA2053*1000000))</f>
        <v>24.444444444444443</v>
      </c>
      <c r="AD2053" s="11">
        <f>IF(AB2053="","",MAX(Z2053,W2053)/AB2053)</f>
        <v>2129.9542561972471</v>
      </c>
      <c r="AE2053" s="8">
        <f ca="1">IF(N2053="","",IF(LOOKUP(YEAR(C2053),Teuerung!$A$4:$A$29,Teuerung!$D$4:$D$29)="",0,LOOKUP(YEAR(C2053),Teuerung!$A$4:$A$29,Teuerung!$D$4:$D$29)))</f>
        <v>0.29999999999999999</v>
      </c>
      <c r="AF2053" s="7">
        <f t="shared" ca="1" si="44"/>
        <v>4102.2918974358972</v>
      </c>
      <c r="AG2053" s="2" t="s">
        <v>70</v>
      </c>
      <c r="AH2053" s="1"/>
      <c r="AI2053" s="1"/>
    </row>
    <row r="2054">
      <c r="A2054" s="2"/>
      <c r="B2054" s="2"/>
      <c r="C2054" s="3">
        <v>42747</v>
      </c>
      <c r="D2054" s="1"/>
      <c r="E2054" s="4" t="s">
        <v>51</v>
      </c>
      <c r="H2054" s="4" t="s">
        <v>51</v>
      </c>
      <c r="K2054" s="6">
        <v>0.29999999999999999</v>
      </c>
      <c r="L2054" s="6">
        <v>0.29999999999999999</v>
      </c>
      <c r="M2054" s="6">
        <v>5.3499999999999996</v>
      </c>
      <c r="N2054" s="7">
        <v>2200</v>
      </c>
      <c r="P2054" s="1">
        <v>12</v>
      </c>
      <c r="Q2054" s="2" t="s">
        <v>54</v>
      </c>
      <c r="R2054" s="4" t="s">
        <v>51</v>
      </c>
      <c r="T2054" s="7">
        <v>1050</v>
      </c>
      <c r="U2054" s="8">
        <v>0.26000000000000001</v>
      </c>
      <c r="V2054" s="6">
        <f t="shared" si="45"/>
        <v>18.358974358974358</v>
      </c>
      <c r="W2054" s="7">
        <f>IF(R2054="","",(T2054*(1-U2054)*(1+AE2054))+V2054)</f>
        <v>1028.4589743589743</v>
      </c>
      <c r="Z2054" s="9" t="str">
        <f>IF(S2054="","",(X2054*(1-Y2054)*(1+AE2054)))</f>
        <v/>
      </c>
      <c r="AA2054" s="64">
        <f>IF(Eingabe!G2054="x",libCalc!A2054,IF(Eingabe!H2054="x",libCalc!B2054,IF(Eingabe!I2054="x",libCalc!C2054,"")))</f>
        <v>0.089999999999999997</v>
      </c>
      <c r="AB2054" s="5">
        <f>IF(AA2054="","",AA2054*M2054)</f>
        <v>0.48149999999999993</v>
      </c>
      <c r="AC2054" s="10">
        <f>IF(AA2054="","",N2054*1000/(AA2054*1000000))</f>
        <v>24.444444444444443</v>
      </c>
      <c r="AD2054" s="11">
        <f>IF(AB2054="","",MAX(Z2054,W2054)/AB2054)</f>
        <v>2135.948025667652</v>
      </c>
      <c r="AE2054" s="8">
        <f ca="1">IF(N2054="","",IF(LOOKUP(YEAR(C2054),Teuerung!$A$4:$A$29,Teuerung!$D$4:$D$29)="",0,LOOKUP(YEAR(C2054),Teuerung!$A$4:$A$29,Teuerung!$D$4:$D$29)))</f>
        <v>0.29999999999999999</v>
      </c>
      <c r="AF2054" s="7">
        <f t="shared" ca="1" si="44"/>
        <v>12341.507692307692</v>
      </c>
      <c r="AG2054" s="2" t="s">
        <v>70</v>
      </c>
      <c r="AH2054" s="1"/>
      <c r="AI2054" s="1"/>
    </row>
    <row r="2055">
      <c r="A2055" s="2"/>
      <c r="B2055" s="2"/>
      <c r="C2055" s="3">
        <v>42747</v>
      </c>
      <c r="D2055" s="1"/>
      <c r="E2055" s="4" t="s">
        <v>51</v>
      </c>
      <c r="H2055" s="4" t="s">
        <v>51</v>
      </c>
      <c r="K2055" s="6">
        <v>0.29999999999999999</v>
      </c>
      <c r="L2055" s="6">
        <v>0.29999999999999999</v>
      </c>
      <c r="M2055" s="6">
        <v>5.5199999999999996</v>
      </c>
      <c r="N2055" s="7">
        <v>2200</v>
      </c>
      <c r="P2055" s="1">
        <v>2</v>
      </c>
      <c r="Q2055" s="2" t="s">
        <v>54</v>
      </c>
      <c r="R2055" s="4" t="s">
        <v>51</v>
      </c>
      <c r="T2055" s="7">
        <v>1061</v>
      </c>
      <c r="U2055" s="8">
        <v>0.26000000000000001</v>
      </c>
      <c r="V2055" s="6">
        <f t="shared" si="45"/>
        <v>18.358974358974358</v>
      </c>
      <c r="W2055" s="7">
        <f>IF(R2055="","",(T2055*(1-U2055)*(1+AE2055))+V2055)</f>
        <v>1039.0409743589744</v>
      </c>
      <c r="Z2055" s="9" t="str">
        <f>IF(S2055="","",(X2055*(1-Y2055)*(1+AE2055)))</f>
        <v/>
      </c>
      <c r="AA2055" s="64">
        <f>IF(Eingabe!G2055="x",libCalc!A2055,IF(Eingabe!H2055="x",libCalc!B2055,IF(Eingabe!I2055="x",libCalc!C2055,"")))</f>
        <v>0.089999999999999997</v>
      </c>
      <c r="AB2055" s="5">
        <f>IF(AA2055="","",AA2055*M2055)</f>
        <v>0.49679999999999996</v>
      </c>
      <c r="AC2055" s="10">
        <f>IF(AA2055="","",N2055*1000/(AA2055*1000000))</f>
        <v>24.444444444444443</v>
      </c>
      <c r="AD2055" s="11">
        <f>IF(AB2055="","",MAX(Z2055,W2055)/AB2055)</f>
        <v>2091.4673396919775</v>
      </c>
      <c r="AE2055" s="8">
        <f ca="1">IF(N2055="","",IF(LOOKUP(YEAR(C2055),Teuerung!$A$4:$A$29,Teuerung!$D$4:$D$29)="",0,LOOKUP(YEAR(C2055),Teuerung!$A$4:$A$29,Teuerung!$D$4:$D$29)))</f>
        <v>0.29999999999999999</v>
      </c>
      <c r="AF2055" s="7">
        <f t="shared" ca="1" si="44"/>
        <v>2078.0819487179488</v>
      </c>
      <c r="AG2055" s="2" t="s">
        <v>70</v>
      </c>
      <c r="AH2055" s="1"/>
      <c r="AI2055" s="1"/>
    </row>
    <row r="2056">
      <c r="A2056" s="2"/>
      <c r="B2056" s="2"/>
      <c r="C2056" s="3">
        <v>42747</v>
      </c>
      <c r="D2056" s="1"/>
      <c r="E2056" s="4" t="s">
        <v>51</v>
      </c>
      <c r="H2056" s="4" t="s">
        <v>51</v>
      </c>
      <c r="K2056" s="6">
        <v>0.29999999999999999</v>
      </c>
      <c r="L2056" s="6">
        <v>0.29999999999999999</v>
      </c>
      <c r="M2056" s="6">
        <v>5.6799999999999997</v>
      </c>
      <c r="N2056" s="7">
        <v>2200</v>
      </c>
      <c r="P2056" s="1">
        <v>3</v>
      </c>
      <c r="Q2056" s="2" t="s">
        <v>54</v>
      </c>
      <c r="R2056" s="4" t="s">
        <v>51</v>
      </c>
      <c r="T2056" s="7">
        <v>1071</v>
      </c>
      <c r="U2056" s="8">
        <v>0.26000000000000001</v>
      </c>
      <c r="V2056" s="6">
        <f t="shared" si="45"/>
        <v>18.358974358974358</v>
      </c>
      <c r="W2056" s="7">
        <f>IF(R2056="","",(T2056*(1-U2056)*(1+AE2056))+V2056)</f>
        <v>1048.6609743589743</v>
      </c>
      <c r="Z2056" s="9" t="str">
        <f>IF(S2056="","",(X2056*(1-Y2056)*(1+AE2056)))</f>
        <v/>
      </c>
      <c r="AA2056" s="64">
        <f>IF(Eingabe!G2056="x",libCalc!A2056,IF(Eingabe!H2056="x",libCalc!B2056,IF(Eingabe!I2056="x",libCalc!C2056,"")))</f>
        <v>0.089999999999999997</v>
      </c>
      <c r="AB2056" s="5">
        <f>IF(AA2056="","",AA2056*M2056)</f>
        <v>0.51119999999999999</v>
      </c>
      <c r="AC2056" s="10">
        <f>IF(AA2056="","",N2056*1000/(AA2056*1000000))</f>
        <v>24.444444444444443</v>
      </c>
      <c r="AD2056" s="11">
        <f>IF(AB2056="","",MAX(Z2056,W2056)/AB2056)</f>
        <v>2051.371233096585</v>
      </c>
      <c r="AE2056" s="8">
        <f ca="1">IF(N2056="","",IF(LOOKUP(YEAR(C2056),Teuerung!$A$4:$A$29,Teuerung!$D$4:$D$29)="",0,LOOKUP(YEAR(C2056),Teuerung!$A$4:$A$29,Teuerung!$D$4:$D$29)))</f>
        <v>0.29999999999999999</v>
      </c>
      <c r="AF2056" s="7">
        <f t="shared" ca="1" si="44"/>
        <v>3145.9829230769228</v>
      </c>
      <c r="AG2056" s="2" t="s">
        <v>70</v>
      </c>
      <c r="AH2056" s="1"/>
      <c r="AI2056" s="1"/>
    </row>
    <row r="2057">
      <c r="A2057" s="2"/>
      <c r="B2057" s="2"/>
      <c r="C2057" s="3">
        <v>42880</v>
      </c>
      <c r="D2057" s="1"/>
      <c r="E2057" s="4" t="s">
        <v>51</v>
      </c>
      <c r="I2057" s="4" t="s">
        <v>51</v>
      </c>
      <c r="K2057" s="6">
        <v>0.20000000000000001</v>
      </c>
      <c r="L2057" s="6">
        <v>0.40000000000000002</v>
      </c>
      <c r="M2057" s="6">
        <v>2.4399999999999999</v>
      </c>
      <c r="N2057" s="7">
        <v>5000</v>
      </c>
      <c r="P2057" s="1">
        <v>1</v>
      </c>
      <c r="Q2057" s="2" t="s">
        <v>53</v>
      </c>
      <c r="R2057" s="4" t="s">
        <v>51</v>
      </c>
      <c r="T2057" s="7">
        <v>1010</v>
      </c>
      <c r="U2057" s="8">
        <v>0.23999999999999999</v>
      </c>
      <c r="V2057" s="6">
        <v>0</v>
      </c>
      <c r="W2057" s="7">
        <f>IF(R2057="","",(T2057*(1-U2057)*(1+AE2057))+V2057)</f>
        <v>997.88000000000011</v>
      </c>
      <c r="Z2057" s="9" t="str">
        <f>IF(S2057="","",(X2057*(1-Y2057)*(1+AE2057)))</f>
        <v/>
      </c>
      <c r="AA2057" s="64">
        <f>IF(Eingabe!G2057="x",libCalc!A2057,IF(Eingabe!H2057="x",libCalc!B2057,IF(Eingabe!I2057="x",libCalc!C2057,"")))</f>
        <v>0.080000000000000016</v>
      </c>
      <c r="AB2057" s="5">
        <f>IF(AA2057="","",AA2057*M2057)</f>
        <v>0.19520000000000004</v>
      </c>
      <c r="AC2057" s="10">
        <f>IF(AA2057="","",N2057*1000/(AA2057*1000000))</f>
        <v>62.499999999999986</v>
      </c>
      <c r="AD2057" s="11">
        <f>IF(AB2057="","",MAX(Z2057,W2057)/AB2057)</f>
        <v>5112.0901639344256</v>
      </c>
      <c r="AE2057" s="8">
        <f ca="1">IF(N2057="","",IF(LOOKUP(YEAR(C2057),Teuerung!$A$4:$A$29,Teuerung!$D$4:$D$29)="",0,LOOKUP(YEAR(C2057),Teuerung!$A$4:$A$29,Teuerung!$D$4:$D$29)))</f>
        <v>0.29999999999999999</v>
      </c>
      <c r="AF2057" s="7">
        <f t="shared" ca="1" si="44"/>
        <v>997.88000000000011</v>
      </c>
      <c r="AG2057" s="2" t="s">
        <v>74</v>
      </c>
      <c r="AH2057" s="1"/>
      <c r="AI2057" s="1"/>
    </row>
    <row r="2058">
      <c r="A2058" s="2"/>
      <c r="B2058" s="2"/>
      <c r="C2058" s="3">
        <v>42880</v>
      </c>
      <c r="D2058" s="1"/>
      <c r="E2058" s="4" t="s">
        <v>51</v>
      </c>
      <c r="I2058" s="4" t="s">
        <v>51</v>
      </c>
      <c r="K2058" s="6">
        <v>0.20000000000000001</v>
      </c>
      <c r="L2058" s="6">
        <v>0.40000000000000002</v>
      </c>
      <c r="M2058" s="6">
        <v>2.5</v>
      </c>
      <c r="N2058" s="7">
        <v>3000</v>
      </c>
      <c r="P2058" s="1">
        <v>1</v>
      </c>
      <c r="Q2058" s="2" t="s">
        <v>53</v>
      </c>
      <c r="R2058" s="4" t="s">
        <v>51</v>
      </c>
      <c r="T2058" s="7">
        <v>605</v>
      </c>
      <c r="U2058" s="8">
        <v>0.23999999999999999</v>
      </c>
      <c r="V2058" s="6">
        <v>0</v>
      </c>
      <c r="W2058" s="7">
        <f>IF(R2058="","",(T2058*(1-U2058)*(1+AE2058))+V2058)</f>
        <v>597.74000000000001</v>
      </c>
      <c r="Z2058" s="9" t="str">
        <f>IF(S2058="","",(X2058*(1-Y2058)*(1+AE2058)))</f>
        <v/>
      </c>
      <c r="AA2058" s="64">
        <f>IF(Eingabe!G2058="x",libCalc!A2058,IF(Eingabe!H2058="x",libCalc!B2058,IF(Eingabe!I2058="x",libCalc!C2058,"")))</f>
        <v>0.080000000000000016</v>
      </c>
      <c r="AB2058" s="5">
        <f>IF(AA2058="","",AA2058*M2058)</f>
        <v>0.20000000000000004</v>
      </c>
      <c r="AC2058" s="10">
        <f>IF(AA2058="","",N2058*1000/(AA2058*1000000))</f>
        <v>37.499999999999993</v>
      </c>
      <c r="AD2058" s="11">
        <f>IF(AB2058="","",MAX(Z2058,W2058)/AB2058)</f>
        <v>2988.6999999999994</v>
      </c>
      <c r="AE2058" s="8">
        <f ca="1">IF(N2058="","",IF(LOOKUP(YEAR(C2058),Teuerung!$A$4:$A$29,Teuerung!$D$4:$D$29)="",0,LOOKUP(YEAR(C2058),Teuerung!$A$4:$A$29,Teuerung!$D$4:$D$29)))</f>
        <v>0.29999999999999999</v>
      </c>
      <c r="AF2058" s="7">
        <f t="shared" ca="1" si="44"/>
        <v>597.74000000000001</v>
      </c>
      <c r="AG2058" s="2" t="s">
        <v>74</v>
      </c>
      <c r="AH2058" s="1"/>
      <c r="AI2058" s="1"/>
    </row>
    <row r="2059">
      <c r="A2059" s="2"/>
      <c r="B2059" s="2"/>
      <c r="C2059" s="3">
        <v>42880</v>
      </c>
      <c r="D2059" s="1"/>
      <c r="E2059" s="4" t="s">
        <v>51</v>
      </c>
      <c r="H2059" s="4" t="s">
        <v>51</v>
      </c>
      <c r="K2059" s="6">
        <v>0.20000000000000001</v>
      </c>
      <c r="L2059" s="6">
        <v>0.5</v>
      </c>
      <c r="M2059" s="6">
        <v>2.5</v>
      </c>
      <c r="N2059" s="7">
        <v>4500</v>
      </c>
      <c r="P2059" s="1">
        <v>1</v>
      </c>
      <c r="Q2059" s="2" t="s">
        <v>53</v>
      </c>
      <c r="R2059" s="4" t="s">
        <v>51</v>
      </c>
      <c r="T2059" s="7">
        <v>720</v>
      </c>
      <c r="U2059" s="8">
        <v>0.23999999999999999</v>
      </c>
      <c r="V2059" s="6">
        <v>0</v>
      </c>
      <c r="W2059" s="7">
        <f>IF(R2059="","",(T2059*(1-U2059)*(1+AE2059))+V2059)</f>
        <v>711.36000000000013</v>
      </c>
      <c r="Z2059" s="9" t="str">
        <f>IF(S2059="","",(X2059*(1-Y2059)*(1+AE2059)))</f>
        <v/>
      </c>
      <c r="AA2059" s="64">
        <f>IF(Eingabe!G2059="x",libCalc!A2059,IF(Eingabe!H2059="x",libCalc!B2059,IF(Eingabe!I2059="x",libCalc!C2059,"")))</f>
        <v>0.10000000000000001</v>
      </c>
      <c r="AB2059" s="5">
        <f>IF(AA2059="","",AA2059*M2059)</f>
        <v>0.25</v>
      </c>
      <c r="AC2059" s="10">
        <f>IF(AA2059="","",N2059*1000/(AA2059*1000000))</f>
        <v>45</v>
      </c>
      <c r="AD2059" s="11">
        <f>IF(AB2059="","",MAX(Z2059,W2059)/AB2059)</f>
        <v>2845.4400000000005</v>
      </c>
      <c r="AE2059" s="8">
        <f ca="1">IF(N2059="","",IF(LOOKUP(YEAR(C2059),Teuerung!$A$4:$A$29,Teuerung!$D$4:$D$29)="",0,LOOKUP(YEAR(C2059),Teuerung!$A$4:$A$29,Teuerung!$D$4:$D$29)))</f>
        <v>0.29999999999999999</v>
      </c>
      <c r="AF2059" s="7">
        <f t="shared" ca="1" si="44"/>
        <v>711.36000000000013</v>
      </c>
      <c r="AG2059" s="2" t="s">
        <v>70</v>
      </c>
      <c r="AH2059" s="1"/>
      <c r="AI2059" s="1"/>
    </row>
    <row r="2060">
      <c r="A2060" s="2"/>
      <c r="B2060" s="2"/>
      <c r="C2060" s="3">
        <v>42880</v>
      </c>
      <c r="D2060" s="1"/>
      <c r="E2060" s="4" t="s">
        <v>51</v>
      </c>
      <c r="H2060" s="4" t="s">
        <v>51</v>
      </c>
      <c r="K2060" s="6">
        <v>0.20000000000000001</v>
      </c>
      <c r="L2060" s="6">
        <v>0.5</v>
      </c>
      <c r="M2060" s="6">
        <v>2.5</v>
      </c>
      <c r="N2060" s="7">
        <v>9500</v>
      </c>
      <c r="P2060" s="1">
        <v>1</v>
      </c>
      <c r="Q2060" s="2" t="s">
        <v>53</v>
      </c>
      <c r="R2060" s="4" t="s">
        <v>51</v>
      </c>
      <c r="T2060" s="7">
        <v>2065</v>
      </c>
      <c r="U2060" s="8">
        <v>0.23999999999999999</v>
      </c>
      <c r="V2060" s="6">
        <v>0</v>
      </c>
      <c r="W2060" s="7">
        <f>IF(R2060="","",(T2060*(1-U2060)*(1+AE2060))+V2060)</f>
        <v>2040.2200000000003</v>
      </c>
      <c r="Z2060" s="9" t="str">
        <f>IF(S2060="","",(X2060*(1-Y2060)*(1+AE2060)))</f>
        <v/>
      </c>
      <c r="AA2060" s="64">
        <f>IF(Eingabe!G2060="x",libCalc!A2060,IF(Eingabe!H2060="x",libCalc!B2060,IF(Eingabe!I2060="x",libCalc!C2060,"")))</f>
        <v>0.10000000000000001</v>
      </c>
      <c r="AB2060" s="5">
        <f>IF(AA2060="","",AA2060*M2060)</f>
        <v>0.25</v>
      </c>
      <c r="AC2060" s="10">
        <f>IF(AA2060="","",N2060*1000/(AA2060*1000000))</f>
        <v>95</v>
      </c>
      <c r="AD2060" s="11">
        <f>IF(AB2060="","",MAX(Z2060,W2060)/AB2060)</f>
        <v>8160.880000000001</v>
      </c>
      <c r="AE2060" s="8">
        <f ca="1">IF(N2060="","",IF(LOOKUP(YEAR(C2060),Teuerung!$A$4:$A$29,Teuerung!$D$4:$D$29)="",0,LOOKUP(YEAR(C2060),Teuerung!$A$4:$A$29,Teuerung!$D$4:$D$29)))</f>
        <v>0.29999999999999999</v>
      </c>
      <c r="AF2060" s="7">
        <f t="shared" ca="1" si="44"/>
        <v>2040.2200000000003</v>
      </c>
      <c r="AG2060" s="2" t="s">
        <v>70</v>
      </c>
      <c r="AH2060" s="1"/>
      <c r="AI2060" s="1"/>
    </row>
    <row r="2061">
      <c r="A2061" s="2"/>
      <c r="B2061" s="2"/>
      <c r="C2061" s="3">
        <v>42880</v>
      </c>
      <c r="D2061" s="1"/>
      <c r="E2061" s="4" t="s">
        <v>51</v>
      </c>
      <c r="H2061" s="4" t="s">
        <v>51</v>
      </c>
      <c r="K2061" s="6">
        <v>0.20000000000000001</v>
      </c>
      <c r="L2061" s="6">
        <v>0.5</v>
      </c>
      <c r="M2061" s="6">
        <v>2.5</v>
      </c>
      <c r="N2061" s="7">
        <v>7000</v>
      </c>
      <c r="P2061" s="1">
        <v>1</v>
      </c>
      <c r="Q2061" s="2" t="s">
        <v>53</v>
      </c>
      <c r="R2061" s="4" t="s">
        <v>51</v>
      </c>
      <c r="T2061" s="7">
        <v>1156</v>
      </c>
      <c r="U2061" s="8">
        <v>0.23999999999999999</v>
      </c>
      <c r="V2061" s="6">
        <v>0</v>
      </c>
      <c r="W2061" s="7">
        <f>IF(R2061="","",(T2061*(1-U2061)*(1+AE2061))+V2061)</f>
        <v>1142.1280000000002</v>
      </c>
      <c r="Z2061" s="9" t="str">
        <f>IF(S2061="","",(X2061*(1-Y2061)*(1+AE2061)))</f>
        <v/>
      </c>
      <c r="AA2061" s="64">
        <f>IF(Eingabe!G2061="x",libCalc!A2061,IF(Eingabe!H2061="x",libCalc!B2061,IF(Eingabe!I2061="x",libCalc!C2061,"")))</f>
        <v>0.10000000000000001</v>
      </c>
      <c r="AB2061" s="5">
        <f>IF(AA2061="","",AA2061*M2061)</f>
        <v>0.25</v>
      </c>
      <c r="AC2061" s="10">
        <f>IF(AA2061="","",N2061*1000/(AA2061*1000000))</f>
        <v>70</v>
      </c>
      <c r="AD2061" s="11">
        <f>IF(AB2061="","",MAX(Z2061,W2061)/AB2061)</f>
        <v>4568.5120000000006</v>
      </c>
      <c r="AE2061" s="8">
        <f ca="1">IF(N2061="","",IF(LOOKUP(YEAR(C2061),Teuerung!$A$4:$A$29,Teuerung!$D$4:$D$29)="",0,LOOKUP(YEAR(C2061),Teuerung!$A$4:$A$29,Teuerung!$D$4:$D$29)))</f>
        <v>0.29999999999999999</v>
      </c>
      <c r="AF2061" s="7">
        <f t="shared" ca="1" si="44"/>
        <v>1142.1280000000002</v>
      </c>
      <c r="AG2061" s="2" t="s">
        <v>70</v>
      </c>
      <c r="AH2061" s="1"/>
      <c r="AI2061" s="1"/>
    </row>
    <row r="2062">
      <c r="A2062" s="2"/>
      <c r="B2062" s="2"/>
      <c r="C2062" s="3">
        <v>42880</v>
      </c>
      <c r="D2062" s="1"/>
      <c r="E2062" s="4" t="s">
        <v>51</v>
      </c>
      <c r="H2062" s="4" t="s">
        <v>51</v>
      </c>
      <c r="K2062" s="6">
        <v>0.20000000000000001</v>
      </c>
      <c r="L2062" s="6">
        <v>0.40000000000000002</v>
      </c>
      <c r="M2062" s="6">
        <v>2.5</v>
      </c>
      <c r="N2062" s="7">
        <v>3000</v>
      </c>
      <c r="P2062" s="1">
        <v>1</v>
      </c>
      <c r="Q2062" s="2" t="s">
        <v>53</v>
      </c>
      <c r="R2062" s="4" t="s">
        <v>51</v>
      </c>
      <c r="T2062" s="7">
        <v>562</v>
      </c>
      <c r="U2062" s="8">
        <v>0.23999999999999999</v>
      </c>
      <c r="V2062" s="6">
        <v>0</v>
      </c>
      <c r="W2062" s="7">
        <f>IF(R2062="","",(T2062*(1-U2062)*(1+AE2062))+V2062)</f>
        <v>555.25599999999997</v>
      </c>
      <c r="Z2062" s="9" t="str">
        <f>IF(S2062="","",(X2062*(1-Y2062)*(1+AE2062)))</f>
        <v/>
      </c>
      <c r="AA2062" s="64">
        <f>IF(Eingabe!G2062="x",libCalc!A2062,IF(Eingabe!H2062="x",libCalc!B2062,IF(Eingabe!I2062="x",libCalc!C2062,"")))</f>
        <v>0.080000000000000016</v>
      </c>
      <c r="AB2062" s="5">
        <f>IF(AA2062="","",AA2062*M2062)</f>
        <v>0.20000000000000004</v>
      </c>
      <c r="AC2062" s="10">
        <f>IF(AA2062="","",N2062*1000/(AA2062*1000000))</f>
        <v>37.499999999999993</v>
      </c>
      <c r="AD2062" s="11">
        <f>IF(AB2062="","",MAX(Z2062,W2062)/AB2062)</f>
        <v>2776.2799999999993</v>
      </c>
      <c r="AE2062" s="8">
        <f ca="1">IF(N2062="","",IF(LOOKUP(YEAR(C2062),Teuerung!$A$4:$A$29,Teuerung!$D$4:$D$29)="",0,LOOKUP(YEAR(C2062),Teuerung!$A$4:$A$29,Teuerung!$D$4:$D$29)))</f>
        <v>0.29999999999999999</v>
      </c>
      <c r="AF2062" s="7">
        <f t="shared" ca="1" si="44"/>
        <v>555.25599999999997</v>
      </c>
      <c r="AG2062" s="2" t="s">
        <v>74</v>
      </c>
      <c r="AH2062" s="1"/>
      <c r="AI2062" s="1"/>
    </row>
    <row r="2063">
      <c r="A2063" s="2"/>
      <c r="B2063" s="2"/>
      <c r="C2063" s="3">
        <v>42880</v>
      </c>
      <c r="D2063" s="1"/>
      <c r="E2063" s="4" t="s">
        <v>51</v>
      </c>
      <c r="H2063" s="4" t="s">
        <v>51</v>
      </c>
      <c r="K2063" s="6">
        <v>0.20000000000000001</v>
      </c>
      <c r="L2063" s="6">
        <v>0.40000000000000002</v>
      </c>
      <c r="M2063" s="6">
        <v>2.5</v>
      </c>
      <c r="N2063" s="7">
        <v>4000</v>
      </c>
      <c r="P2063" s="1">
        <v>1</v>
      </c>
      <c r="Q2063" s="2" t="s">
        <v>53</v>
      </c>
      <c r="R2063" s="4" t="s">
        <v>51</v>
      </c>
      <c r="T2063" s="7">
        <v>805</v>
      </c>
      <c r="U2063" s="8">
        <v>0.23999999999999999</v>
      </c>
      <c r="V2063" s="6">
        <v>0</v>
      </c>
      <c r="W2063" s="7">
        <f>IF(R2063="","",(T2063*(1-U2063)*(1+AE2063))+V2063)</f>
        <v>795.33999999999992</v>
      </c>
      <c r="Z2063" s="9" t="str">
        <f>IF(S2063="","",(X2063*(1-Y2063)*(1+AE2063)))</f>
        <v/>
      </c>
      <c r="AA2063" s="64">
        <f>IF(Eingabe!G2063="x",libCalc!A2063,IF(Eingabe!H2063="x",libCalc!B2063,IF(Eingabe!I2063="x",libCalc!C2063,"")))</f>
        <v>0.080000000000000016</v>
      </c>
      <c r="AB2063" s="5">
        <f>IF(AA2063="","",AA2063*M2063)</f>
        <v>0.20000000000000004</v>
      </c>
      <c r="AC2063" s="10">
        <f>IF(AA2063="","",N2063*1000/(AA2063*1000000))</f>
        <v>49.999999999999993</v>
      </c>
      <c r="AD2063" s="11">
        <f>IF(AB2063="","",MAX(Z2063,W2063)/AB2063)</f>
        <v>3976.6999999999989</v>
      </c>
      <c r="AE2063" s="8">
        <f ca="1">IF(N2063="","",IF(LOOKUP(YEAR(C2063),Teuerung!$A$4:$A$29,Teuerung!$D$4:$D$29)="",0,LOOKUP(YEAR(C2063),Teuerung!$A$4:$A$29,Teuerung!$D$4:$D$29)))</f>
        <v>0.29999999999999999</v>
      </c>
      <c r="AF2063" s="7">
        <f t="shared" ca="1" si="44"/>
        <v>795.33999999999992</v>
      </c>
      <c r="AG2063" s="2" t="s">
        <v>74</v>
      </c>
      <c r="AH2063" s="1"/>
      <c r="AI2063" s="1"/>
    </row>
    <row r="2064">
      <c r="A2064" s="2"/>
      <c r="B2064" s="2"/>
      <c r="C2064" s="3">
        <v>42880</v>
      </c>
      <c r="D2064" s="1"/>
      <c r="E2064" s="4" t="s">
        <v>51</v>
      </c>
      <c r="H2064" s="4" t="s">
        <v>51</v>
      </c>
      <c r="K2064" s="6">
        <v>0.20000000000000001</v>
      </c>
      <c r="L2064" s="6">
        <v>0.40000000000000002</v>
      </c>
      <c r="M2064" s="6">
        <v>2.5</v>
      </c>
      <c r="N2064" s="7">
        <v>4500</v>
      </c>
      <c r="P2064" s="1">
        <v>1</v>
      </c>
      <c r="Q2064" s="2" t="s">
        <v>53</v>
      </c>
      <c r="R2064" s="4" t="s">
        <v>51</v>
      </c>
      <c r="T2064" s="7">
        <v>862</v>
      </c>
      <c r="U2064" s="8">
        <v>0.23999999999999999</v>
      </c>
      <c r="V2064" s="6">
        <v>0</v>
      </c>
      <c r="W2064" s="7">
        <f>IF(R2064="","",(T2064*(1-U2064)*(1+AE2064))+V2064)</f>
        <v>851.65600000000006</v>
      </c>
      <c r="Z2064" s="9" t="str">
        <f>IF(S2064="","",(X2064*(1-Y2064)*(1+AE2064)))</f>
        <v/>
      </c>
      <c r="AA2064" s="64">
        <f>IF(Eingabe!G2064="x",libCalc!A2064,IF(Eingabe!H2064="x",libCalc!B2064,IF(Eingabe!I2064="x",libCalc!C2064,"")))</f>
        <v>0.080000000000000016</v>
      </c>
      <c r="AB2064" s="5">
        <f>IF(AA2064="","",AA2064*M2064)</f>
        <v>0.20000000000000004</v>
      </c>
      <c r="AC2064" s="10">
        <f>IF(AA2064="","",N2064*1000/(AA2064*1000000))</f>
        <v>56.249999999999993</v>
      </c>
      <c r="AD2064" s="11">
        <f>IF(AB2064="","",MAX(Z2064,W2064)/AB2064)</f>
        <v>4258.2799999999997</v>
      </c>
      <c r="AE2064" s="8">
        <f ca="1">IF(N2064="","",IF(LOOKUP(YEAR(C2064),Teuerung!$A$4:$A$29,Teuerung!$D$4:$D$29)="",0,LOOKUP(YEAR(C2064),Teuerung!$A$4:$A$29,Teuerung!$D$4:$D$29)))</f>
        <v>0.29999999999999999</v>
      </c>
      <c r="AF2064" s="7">
        <f t="shared" ca="1" si="44"/>
        <v>851.65600000000006</v>
      </c>
      <c r="AG2064" s="2" t="s">
        <v>74</v>
      </c>
      <c r="AH2064" s="1"/>
      <c r="AI2064" s="1"/>
    </row>
    <row r="2065">
      <c r="A2065" s="2"/>
      <c r="B2065" s="2"/>
      <c r="C2065" s="3">
        <v>42880</v>
      </c>
      <c r="D2065" s="1"/>
      <c r="E2065" s="4" t="s">
        <v>51</v>
      </c>
      <c r="H2065" s="4" t="s">
        <v>51</v>
      </c>
      <c r="K2065" s="6">
        <v>0.20000000000000001</v>
      </c>
      <c r="L2065" s="6">
        <v>0.40000000000000002</v>
      </c>
      <c r="M2065" s="6">
        <v>2.5</v>
      </c>
      <c r="N2065" s="7">
        <v>2000</v>
      </c>
      <c r="P2065" s="1">
        <v>1</v>
      </c>
      <c r="Q2065" s="2" t="s">
        <v>53</v>
      </c>
      <c r="R2065" s="4" t="s">
        <v>51</v>
      </c>
      <c r="T2065" s="7">
        <v>1263</v>
      </c>
      <c r="U2065" s="8">
        <v>0.23999999999999999</v>
      </c>
      <c r="V2065" s="6">
        <v>0</v>
      </c>
      <c r="W2065" s="7">
        <f>IF(R2065="","",(T2065*(1-U2065)*(1+AE2065))+V2065)</f>
        <v>1247.8440000000001</v>
      </c>
      <c r="Z2065" s="9" t="str">
        <f>IF(S2065="","",(X2065*(1-Y2065)*(1+AE2065)))</f>
        <v/>
      </c>
      <c r="AA2065" s="64">
        <f>IF(Eingabe!G2065="x",libCalc!A2065,IF(Eingabe!H2065="x",libCalc!B2065,IF(Eingabe!I2065="x",libCalc!C2065,"")))</f>
        <v>0.080000000000000016</v>
      </c>
      <c r="AB2065" s="5">
        <f>IF(AA2065="","",AA2065*M2065)</f>
        <v>0.20000000000000004</v>
      </c>
      <c r="AC2065" s="10">
        <f>IF(AA2065="","",N2065*1000/(AA2065*1000000))</f>
        <v>24.999999999999996</v>
      </c>
      <c r="AD2065" s="11">
        <f>IF(AB2065="","",MAX(Z2065,W2065)/AB2065)</f>
        <v>6239.2199999999993</v>
      </c>
      <c r="AE2065" s="8">
        <f ca="1">IF(N2065="","",IF(LOOKUP(YEAR(C2065),Teuerung!$A$4:$A$29,Teuerung!$D$4:$D$29)="",0,LOOKUP(YEAR(C2065),Teuerung!$A$4:$A$29,Teuerung!$D$4:$D$29)))</f>
        <v>0.29999999999999999</v>
      </c>
      <c r="AF2065" s="7">
        <f t="shared" ca="1" si="44"/>
        <v>1247.8440000000001</v>
      </c>
      <c r="AG2065" s="2" t="s">
        <v>74</v>
      </c>
      <c r="AH2065" s="1"/>
      <c r="AI2065" s="1"/>
    </row>
    <row r="2066">
      <c r="A2066" s="2"/>
      <c r="B2066" s="2"/>
      <c r="C2066" s="3">
        <v>42880</v>
      </c>
      <c r="D2066" s="1"/>
      <c r="E2066" s="4" t="s">
        <v>51</v>
      </c>
      <c r="H2066" s="4" t="s">
        <v>51</v>
      </c>
      <c r="K2066" s="6">
        <v>0.20000000000000001</v>
      </c>
      <c r="L2066" s="6">
        <v>0.40000000000000002</v>
      </c>
      <c r="M2066" s="6">
        <v>2.5</v>
      </c>
      <c r="N2066" s="7">
        <v>3000</v>
      </c>
      <c r="P2066" s="1">
        <v>1</v>
      </c>
      <c r="Q2066" s="2" t="s">
        <v>53</v>
      </c>
      <c r="R2066" s="4" t="s">
        <v>51</v>
      </c>
      <c r="T2066" s="7">
        <v>539</v>
      </c>
      <c r="U2066" s="8">
        <v>0.23999999999999999</v>
      </c>
      <c r="V2066" s="6">
        <v>0</v>
      </c>
      <c r="W2066" s="7">
        <f>IF(R2066="","",(T2066*(1-U2066)*(1+AE2066))+V2066)</f>
        <v>532.53200000000004</v>
      </c>
      <c r="Z2066" s="9" t="str">
        <f>IF(S2066="","",(X2066*(1-Y2066)*(1+AE2066)))</f>
        <v/>
      </c>
      <c r="AA2066" s="64">
        <f>IF(Eingabe!G2066="x",libCalc!A2066,IF(Eingabe!H2066="x",libCalc!B2066,IF(Eingabe!I2066="x",libCalc!C2066,"")))</f>
        <v>0.080000000000000016</v>
      </c>
      <c r="AB2066" s="5">
        <f>IF(AA2066="","",AA2066*M2066)</f>
        <v>0.20000000000000004</v>
      </c>
      <c r="AC2066" s="10">
        <f>IF(AA2066="","",N2066*1000/(AA2066*1000000))</f>
        <v>37.499999999999993</v>
      </c>
      <c r="AD2066" s="11">
        <f>IF(AB2066="","",MAX(Z2066,W2066)/AB2066)</f>
        <v>2662.6599999999999</v>
      </c>
      <c r="AE2066" s="8">
        <f ca="1">IF(N2066="","",IF(LOOKUP(YEAR(C2066),Teuerung!$A$4:$A$29,Teuerung!$D$4:$D$29)="",0,LOOKUP(YEAR(C2066),Teuerung!$A$4:$A$29,Teuerung!$D$4:$D$29)))</f>
        <v>0.29999999999999999</v>
      </c>
      <c r="AF2066" s="7">
        <f t="shared" ca="1" si="44"/>
        <v>532.53200000000004</v>
      </c>
      <c r="AG2066" s="2" t="s">
        <v>74</v>
      </c>
      <c r="AH2066" s="1"/>
      <c r="AI2066" s="1"/>
    </row>
    <row r="2067">
      <c r="A2067" s="2"/>
      <c r="B2067" s="2"/>
      <c r="C2067" s="3">
        <v>42880</v>
      </c>
      <c r="D2067" s="1"/>
      <c r="E2067" s="4" t="s">
        <v>51</v>
      </c>
      <c r="H2067" s="4" t="s">
        <v>51</v>
      </c>
      <c r="K2067" s="6">
        <v>0.20000000000000001</v>
      </c>
      <c r="L2067" s="6">
        <v>0.40000000000000002</v>
      </c>
      <c r="M2067" s="6">
        <v>2.5</v>
      </c>
      <c r="N2067" s="7">
        <v>3000</v>
      </c>
      <c r="P2067" s="1">
        <v>1</v>
      </c>
      <c r="Q2067" s="2" t="s">
        <v>53</v>
      </c>
      <c r="R2067" s="4" t="s">
        <v>51</v>
      </c>
      <c r="T2067" s="7">
        <v>631</v>
      </c>
      <c r="U2067" s="8">
        <v>0.23999999999999999</v>
      </c>
      <c r="V2067" s="6">
        <v>0</v>
      </c>
      <c r="W2067" s="7">
        <f>IF(R2067="","",(T2067*(1-U2067)*(1+AE2067))+V2067)</f>
        <v>623.428</v>
      </c>
      <c r="Z2067" s="9" t="str">
        <f>IF(S2067="","",(X2067*(1-Y2067)*(1+AE2067)))</f>
        <v/>
      </c>
      <c r="AA2067" s="64">
        <f>IF(Eingabe!G2067="x",libCalc!A2067,IF(Eingabe!H2067="x",libCalc!B2067,IF(Eingabe!I2067="x",libCalc!C2067,"")))</f>
        <v>0.080000000000000016</v>
      </c>
      <c r="AB2067" s="5">
        <f>IF(AA2067="","",AA2067*M2067)</f>
        <v>0.20000000000000004</v>
      </c>
      <c r="AC2067" s="10">
        <f>IF(AA2067="","",N2067*1000/(AA2067*1000000))</f>
        <v>37.499999999999993</v>
      </c>
      <c r="AD2067" s="11">
        <f>IF(AB2067="","",MAX(Z2067,W2067)/AB2067)</f>
        <v>3117.1399999999994</v>
      </c>
      <c r="AE2067" s="8">
        <f ca="1">IF(N2067="","",IF(LOOKUP(YEAR(C2067),Teuerung!$A$4:$A$29,Teuerung!$D$4:$D$29)="",0,LOOKUP(YEAR(C2067),Teuerung!$A$4:$A$29,Teuerung!$D$4:$D$29)))</f>
        <v>0.29999999999999999</v>
      </c>
      <c r="AF2067" s="7">
        <f t="shared" ref="AF2067:AF2130" ca="1" si="46">IF(P2067="","",P2067*MAX(W2067,Z2067))</f>
        <v>623.428</v>
      </c>
      <c r="AG2067" s="2" t="s">
        <v>74</v>
      </c>
      <c r="AH2067" s="1"/>
      <c r="AI2067" s="1"/>
    </row>
    <row r="2068">
      <c r="A2068" s="2"/>
      <c r="B2068" s="2"/>
      <c r="C2068" s="3">
        <v>42880</v>
      </c>
      <c r="D2068" s="1"/>
      <c r="E2068" s="4" t="s">
        <v>51</v>
      </c>
      <c r="H2068" s="4" t="s">
        <v>51</v>
      </c>
      <c r="K2068" s="6">
        <v>0.20000000000000001</v>
      </c>
      <c r="L2068" s="6">
        <v>0.40000000000000002</v>
      </c>
      <c r="M2068" s="6">
        <v>2.5</v>
      </c>
      <c r="N2068" s="7">
        <v>2500</v>
      </c>
      <c r="P2068" s="1">
        <v>2</v>
      </c>
      <c r="Q2068" s="2" t="s">
        <v>53</v>
      </c>
      <c r="R2068" s="4" t="s">
        <v>51</v>
      </c>
      <c r="T2068" s="7">
        <v>522</v>
      </c>
      <c r="U2068" s="8">
        <v>0.23999999999999999</v>
      </c>
      <c r="V2068" s="6">
        <v>0</v>
      </c>
      <c r="W2068" s="7">
        <f>IF(R2068="","",(T2068*(1-U2068)*(1+AE2068))+V2068)</f>
        <v>515.7360000000001</v>
      </c>
      <c r="Z2068" s="9" t="str">
        <f>IF(S2068="","",(X2068*(1-Y2068)*(1+AE2068)))</f>
        <v/>
      </c>
      <c r="AA2068" s="64">
        <f>IF(Eingabe!G2068="x",libCalc!A2068,IF(Eingabe!H2068="x",libCalc!B2068,IF(Eingabe!I2068="x",libCalc!C2068,"")))</f>
        <v>0.080000000000000016</v>
      </c>
      <c r="AB2068" s="5">
        <f>IF(AA2068="","",AA2068*M2068)</f>
        <v>0.20000000000000004</v>
      </c>
      <c r="AC2068" s="10">
        <f>IF(AA2068="","",N2068*1000/(AA2068*1000000))</f>
        <v>31.249999999999993</v>
      </c>
      <c r="AD2068" s="11">
        <f>IF(AB2068="","",MAX(Z2068,W2068)/AB2068)</f>
        <v>2578.6799999999998</v>
      </c>
      <c r="AE2068" s="8">
        <f ca="1">IF(N2068="","",IF(LOOKUP(YEAR(C2068),Teuerung!$A$4:$A$29,Teuerung!$D$4:$D$29)="",0,LOOKUP(YEAR(C2068),Teuerung!$A$4:$A$29,Teuerung!$D$4:$D$29)))</f>
        <v>0.29999999999999999</v>
      </c>
      <c r="AF2068" s="7">
        <f t="shared" ca="1" si="46"/>
        <v>1031.4720000000002</v>
      </c>
      <c r="AG2068" s="2" t="s">
        <v>74</v>
      </c>
      <c r="AH2068" s="1"/>
      <c r="AI2068" s="1"/>
    </row>
    <row r="2069">
      <c r="A2069" s="2"/>
      <c r="B2069" s="2"/>
      <c r="C2069" s="3">
        <v>42880</v>
      </c>
      <c r="D2069" s="1"/>
      <c r="E2069" s="4" t="s">
        <v>51</v>
      </c>
      <c r="H2069" s="4" t="s">
        <v>51</v>
      </c>
      <c r="K2069" s="6">
        <v>0.20000000000000001</v>
      </c>
      <c r="L2069" s="6">
        <v>0.5</v>
      </c>
      <c r="M2069" s="6">
        <v>2.5</v>
      </c>
      <c r="N2069" s="7">
        <v>4000</v>
      </c>
      <c r="P2069" s="1">
        <v>1</v>
      </c>
      <c r="Q2069" s="2" t="s">
        <v>53</v>
      </c>
      <c r="R2069" s="4" t="s">
        <v>51</v>
      </c>
      <c r="T2069" s="7">
        <v>578</v>
      </c>
      <c r="U2069" s="8">
        <v>0.23999999999999999</v>
      </c>
      <c r="V2069" s="6">
        <v>0</v>
      </c>
      <c r="W2069" s="7">
        <f>IF(R2069="","",(T2069*(1-U2069)*(1+AE2069))+V2069)</f>
        <v>571.06400000000008</v>
      </c>
      <c r="Z2069" s="9" t="str">
        <f>IF(S2069="","",(X2069*(1-Y2069)*(1+AE2069)))</f>
        <v/>
      </c>
      <c r="AA2069" s="64">
        <f>IF(Eingabe!G2069="x",libCalc!A2069,IF(Eingabe!H2069="x",libCalc!B2069,IF(Eingabe!I2069="x",libCalc!C2069,"")))</f>
        <v>0.10000000000000001</v>
      </c>
      <c r="AB2069" s="5">
        <f>IF(AA2069="","",AA2069*M2069)</f>
        <v>0.25</v>
      </c>
      <c r="AC2069" s="10">
        <f>IF(AA2069="","",N2069*1000/(AA2069*1000000))</f>
        <v>40</v>
      </c>
      <c r="AD2069" s="11">
        <f>IF(AB2069="","",MAX(Z2069,W2069)/AB2069)</f>
        <v>2284.2560000000003</v>
      </c>
      <c r="AE2069" s="8">
        <f ca="1">IF(N2069="","",IF(LOOKUP(YEAR(C2069),Teuerung!$A$4:$A$29,Teuerung!$D$4:$D$29)="",0,LOOKUP(YEAR(C2069),Teuerung!$A$4:$A$29,Teuerung!$D$4:$D$29)))</f>
        <v>0.29999999999999999</v>
      </c>
      <c r="AF2069" s="7">
        <f t="shared" ca="1" si="46"/>
        <v>571.06400000000008</v>
      </c>
      <c r="AG2069" s="2" t="s">
        <v>74</v>
      </c>
      <c r="AH2069" s="1"/>
      <c r="AI2069" s="1"/>
    </row>
    <row r="2070">
      <c r="A2070" s="2"/>
      <c r="B2070" s="2"/>
      <c r="C2070" s="3">
        <v>42880</v>
      </c>
      <c r="D2070" s="1"/>
      <c r="E2070" s="4" t="s">
        <v>51</v>
      </c>
      <c r="H2070" s="4" t="s">
        <v>51</v>
      </c>
      <c r="K2070" s="6">
        <v>0.20000000000000001</v>
      </c>
      <c r="L2070" s="6">
        <v>0.5</v>
      </c>
      <c r="M2070" s="6">
        <v>2.5</v>
      </c>
      <c r="N2070" s="7">
        <v>8500</v>
      </c>
      <c r="P2070" s="1">
        <v>1</v>
      </c>
      <c r="Q2070" s="2" t="s">
        <v>53</v>
      </c>
      <c r="R2070" s="4" t="s">
        <v>51</v>
      </c>
      <c r="T2070" s="7">
        <v>1450</v>
      </c>
      <c r="U2070" s="8">
        <v>0.23999999999999999</v>
      </c>
      <c r="V2070" s="6">
        <v>0</v>
      </c>
      <c r="W2070" s="7">
        <f>IF(R2070="","",(T2070*(1-U2070)*(1+AE2070))+V2070)</f>
        <v>1432.6000000000001</v>
      </c>
      <c r="Z2070" s="9" t="str">
        <f>IF(S2070="","",(X2070*(1-Y2070)*(1+AE2070)))</f>
        <v/>
      </c>
      <c r="AA2070" s="64">
        <f>IF(Eingabe!G2070="x",libCalc!A2070,IF(Eingabe!H2070="x",libCalc!B2070,IF(Eingabe!I2070="x",libCalc!C2070,"")))</f>
        <v>0.10000000000000001</v>
      </c>
      <c r="AB2070" s="5">
        <f>IF(AA2070="","",AA2070*M2070)</f>
        <v>0.25</v>
      </c>
      <c r="AC2070" s="10">
        <f>IF(AA2070="","",N2070*1000/(AA2070*1000000))</f>
        <v>85</v>
      </c>
      <c r="AD2070" s="11">
        <f>IF(AB2070="","",MAX(Z2070,W2070)/AB2070)</f>
        <v>5730.4000000000005</v>
      </c>
      <c r="AE2070" s="8">
        <f ca="1">IF(N2070="","",IF(LOOKUP(YEAR(C2070),Teuerung!$A$4:$A$29,Teuerung!$D$4:$D$29)="",0,LOOKUP(YEAR(C2070),Teuerung!$A$4:$A$29,Teuerung!$D$4:$D$29)))</f>
        <v>0.29999999999999999</v>
      </c>
      <c r="AF2070" s="7">
        <f t="shared" ca="1" si="46"/>
        <v>1432.6000000000001</v>
      </c>
      <c r="AG2070" s="2" t="s">
        <v>74</v>
      </c>
      <c r="AH2070" s="1"/>
      <c r="AI2070" s="1"/>
    </row>
    <row r="2071">
      <c r="A2071" s="2"/>
      <c r="B2071" s="2"/>
      <c r="C2071" s="3">
        <v>42880</v>
      </c>
      <c r="D2071" s="1"/>
      <c r="E2071" s="4" t="s">
        <v>51</v>
      </c>
      <c r="H2071" s="4" t="s">
        <v>51</v>
      </c>
      <c r="K2071" s="6">
        <v>0.20000000000000001</v>
      </c>
      <c r="L2071" s="6">
        <v>0.5</v>
      </c>
      <c r="M2071" s="6">
        <v>2.5</v>
      </c>
      <c r="N2071" s="7">
        <v>6000</v>
      </c>
      <c r="P2071" s="1">
        <v>1</v>
      </c>
      <c r="Q2071" s="2" t="s">
        <v>53</v>
      </c>
      <c r="R2071" s="4" t="s">
        <v>51</v>
      </c>
      <c r="T2071" s="7">
        <v>988</v>
      </c>
      <c r="U2071" s="8">
        <v>0.23999999999999999</v>
      </c>
      <c r="V2071" s="6">
        <v>0</v>
      </c>
      <c r="W2071" s="7">
        <f>IF(R2071="","",(T2071*(1-U2071)*(1+AE2071))+V2071)</f>
        <v>976.14400000000001</v>
      </c>
      <c r="Z2071" s="9" t="str">
        <f>IF(S2071="","",(X2071*(1-Y2071)*(1+AE2071)))</f>
        <v/>
      </c>
      <c r="AA2071" s="64">
        <f>IF(Eingabe!G2071="x",libCalc!A2071,IF(Eingabe!H2071="x",libCalc!B2071,IF(Eingabe!I2071="x",libCalc!C2071,"")))</f>
        <v>0.10000000000000001</v>
      </c>
      <c r="AB2071" s="5">
        <f>IF(AA2071="","",AA2071*M2071)</f>
        <v>0.25</v>
      </c>
      <c r="AC2071" s="10">
        <f>IF(AA2071="","",N2071*1000/(AA2071*1000000))</f>
        <v>60</v>
      </c>
      <c r="AD2071" s="11">
        <f>IF(AB2071="","",MAX(Z2071,W2071)/AB2071)</f>
        <v>3904.576</v>
      </c>
      <c r="AE2071" s="8">
        <f ca="1">IF(N2071="","",IF(LOOKUP(YEAR(C2071),Teuerung!$A$4:$A$29,Teuerung!$D$4:$D$29)="",0,LOOKUP(YEAR(C2071),Teuerung!$A$4:$A$29,Teuerung!$D$4:$D$29)))</f>
        <v>0.29999999999999999</v>
      </c>
      <c r="AF2071" s="7">
        <f t="shared" ca="1" si="46"/>
        <v>976.14400000000001</v>
      </c>
      <c r="AG2071" s="2" t="s">
        <v>74</v>
      </c>
      <c r="AH2071" s="1"/>
      <c r="AI2071" s="1"/>
    </row>
    <row r="2072">
      <c r="A2072" s="2"/>
      <c r="B2072" s="2"/>
      <c r="C2072" s="3">
        <v>42880</v>
      </c>
      <c r="D2072" s="1"/>
      <c r="E2072" s="4" t="s">
        <v>51</v>
      </c>
      <c r="H2072" s="4" t="s">
        <v>51</v>
      </c>
      <c r="K2072" s="6">
        <v>0.20000000000000001</v>
      </c>
      <c r="L2072" s="6">
        <v>0.5</v>
      </c>
      <c r="M2072" s="6">
        <v>2.5</v>
      </c>
      <c r="N2072" s="7">
        <v>10000</v>
      </c>
      <c r="P2072" s="1">
        <v>1</v>
      </c>
      <c r="Q2072" s="2" t="s">
        <v>53</v>
      </c>
      <c r="R2072" s="4" t="s">
        <v>51</v>
      </c>
      <c r="T2072" s="7">
        <v>2303</v>
      </c>
      <c r="U2072" s="8">
        <v>0.23999999999999999</v>
      </c>
      <c r="V2072" s="6">
        <v>0</v>
      </c>
      <c r="W2072" s="7">
        <f>IF(R2072="","",(T2072*(1-U2072)*(1+AE2072))+V2072)</f>
        <v>2275.364</v>
      </c>
      <c r="Z2072" s="9" t="str">
        <f>IF(S2072="","",(X2072*(1-Y2072)*(1+AE2072)))</f>
        <v/>
      </c>
      <c r="AA2072" s="64">
        <f>IF(Eingabe!G2072="x",libCalc!A2072,IF(Eingabe!H2072="x",libCalc!B2072,IF(Eingabe!I2072="x",libCalc!C2072,"")))</f>
        <v>0.10000000000000001</v>
      </c>
      <c r="AB2072" s="5">
        <f>IF(AA2072="","",AA2072*M2072)</f>
        <v>0.25</v>
      </c>
      <c r="AC2072" s="10">
        <f>IF(AA2072="","",N2072*1000/(AA2072*1000000))</f>
        <v>100</v>
      </c>
      <c r="AD2072" s="11">
        <f>IF(AB2072="","",MAX(Z2072,W2072)/AB2072)</f>
        <v>9101.4560000000001</v>
      </c>
      <c r="AE2072" s="8">
        <f ca="1">IF(N2072="","",IF(LOOKUP(YEAR(C2072),Teuerung!$A$4:$A$29,Teuerung!$D$4:$D$29)="",0,LOOKUP(YEAR(C2072),Teuerung!$A$4:$A$29,Teuerung!$D$4:$D$29)))</f>
        <v>0.29999999999999999</v>
      </c>
      <c r="AF2072" s="7">
        <f t="shared" ca="1" si="46"/>
        <v>2275.364</v>
      </c>
      <c r="AG2072" s="2" t="s">
        <v>74</v>
      </c>
      <c r="AH2072" s="1"/>
      <c r="AI2072" s="1"/>
    </row>
    <row r="2073">
      <c r="A2073" s="2"/>
      <c r="B2073" s="2"/>
      <c r="C2073" s="3">
        <v>42880</v>
      </c>
      <c r="D2073" s="1"/>
      <c r="E2073" s="4" t="s">
        <v>51</v>
      </c>
      <c r="H2073" s="4" t="s">
        <v>51</v>
      </c>
      <c r="K2073" s="6">
        <v>0.20000000000000001</v>
      </c>
      <c r="L2073" s="6">
        <v>0.40000000000000002</v>
      </c>
      <c r="M2073" s="6">
        <v>2.5</v>
      </c>
      <c r="N2073" s="7">
        <v>3000</v>
      </c>
      <c r="P2073" s="1">
        <v>1</v>
      </c>
      <c r="Q2073" s="2" t="s">
        <v>53</v>
      </c>
      <c r="R2073" s="4" t="s">
        <v>51</v>
      </c>
      <c r="T2073" s="7">
        <v>538</v>
      </c>
      <c r="U2073" s="8">
        <v>0.23999999999999999</v>
      </c>
      <c r="V2073" s="6">
        <v>0</v>
      </c>
      <c r="W2073" s="7">
        <f>IF(R2073="","",(T2073*(1-U2073)*(1+AE2073))+V2073)</f>
        <v>531.54399999999998</v>
      </c>
      <c r="Z2073" s="9" t="str">
        <f>IF(S2073="","",(X2073*(1-Y2073)*(1+AE2073)))</f>
        <v/>
      </c>
      <c r="AA2073" s="64">
        <f>IF(Eingabe!G2073="x",libCalc!A2073,IF(Eingabe!H2073="x",libCalc!B2073,IF(Eingabe!I2073="x",libCalc!C2073,"")))</f>
        <v>0.080000000000000016</v>
      </c>
      <c r="AB2073" s="5">
        <f>IF(AA2073="","",AA2073*M2073)</f>
        <v>0.20000000000000004</v>
      </c>
      <c r="AC2073" s="10">
        <f>IF(AA2073="","",N2073*1000/(AA2073*1000000))</f>
        <v>37.499999999999993</v>
      </c>
      <c r="AD2073" s="11">
        <f>IF(AB2073="","",MAX(Z2073,W2073)/AB2073)</f>
        <v>2657.7199999999993</v>
      </c>
      <c r="AE2073" s="8">
        <f ca="1">IF(N2073="","",IF(LOOKUP(YEAR(C2073),Teuerung!$A$4:$A$29,Teuerung!$D$4:$D$29)="",0,LOOKUP(YEAR(C2073),Teuerung!$A$4:$A$29,Teuerung!$D$4:$D$29)))</f>
        <v>0.29999999999999999</v>
      </c>
      <c r="AF2073" s="7">
        <f t="shared" ca="1" si="46"/>
        <v>531.54399999999998</v>
      </c>
      <c r="AG2073" s="2" t="s">
        <v>70</v>
      </c>
      <c r="AH2073" s="1"/>
      <c r="AI2073" s="1"/>
    </row>
    <row r="2074">
      <c r="A2074" s="2"/>
      <c r="B2074" s="2"/>
      <c r="C2074" s="3">
        <v>42880</v>
      </c>
      <c r="D2074" s="1"/>
      <c r="E2074" s="4" t="s">
        <v>51</v>
      </c>
      <c r="H2074" s="4" t="s">
        <v>51</v>
      </c>
      <c r="K2074" s="6">
        <v>0.20000000000000001</v>
      </c>
      <c r="L2074" s="6">
        <v>0.5</v>
      </c>
      <c r="M2074" s="6">
        <v>2.5</v>
      </c>
      <c r="N2074" s="7">
        <v>8500</v>
      </c>
      <c r="P2074" s="1">
        <v>1</v>
      </c>
      <c r="Q2074" s="2" t="s">
        <v>53</v>
      </c>
      <c r="R2074" s="4" t="s">
        <v>51</v>
      </c>
      <c r="T2074" s="7">
        <v>1555</v>
      </c>
      <c r="U2074" s="8">
        <v>0.23999999999999999</v>
      </c>
      <c r="V2074" s="6">
        <v>0</v>
      </c>
      <c r="W2074" s="7">
        <f>IF(R2074="","",(T2074*(1-U2074)*(1+AE2074))+V2074)</f>
        <v>1536.3399999999999</v>
      </c>
      <c r="Z2074" s="9" t="str">
        <f>IF(S2074="","",(X2074*(1-Y2074)*(1+AE2074)))</f>
        <v/>
      </c>
      <c r="AA2074" s="64">
        <f>IF(Eingabe!G2074="x",libCalc!A2074,IF(Eingabe!H2074="x",libCalc!B2074,IF(Eingabe!I2074="x",libCalc!C2074,"")))</f>
        <v>0.10000000000000001</v>
      </c>
      <c r="AB2074" s="5">
        <f>IF(AA2074="","",AA2074*M2074)</f>
        <v>0.25</v>
      </c>
      <c r="AC2074" s="10">
        <f>IF(AA2074="","",N2074*1000/(AA2074*1000000))</f>
        <v>85</v>
      </c>
      <c r="AD2074" s="11">
        <f>IF(AB2074="","",MAX(Z2074,W2074)/AB2074)</f>
        <v>6145.3599999999997</v>
      </c>
      <c r="AE2074" s="8">
        <f ca="1">IF(N2074="","",IF(LOOKUP(YEAR(C2074),Teuerung!$A$4:$A$29,Teuerung!$D$4:$D$29)="",0,LOOKUP(YEAR(C2074),Teuerung!$A$4:$A$29,Teuerung!$D$4:$D$29)))</f>
        <v>0.29999999999999999</v>
      </c>
      <c r="AF2074" s="7">
        <f t="shared" ca="1" si="46"/>
        <v>1536.3399999999999</v>
      </c>
      <c r="AG2074" s="2" t="s">
        <v>74</v>
      </c>
      <c r="AH2074" s="1"/>
      <c r="AI2074" s="1"/>
    </row>
    <row r="2075">
      <c r="A2075" s="2"/>
      <c r="B2075" s="2"/>
      <c r="C2075" s="3">
        <v>42880</v>
      </c>
      <c r="D2075" s="1"/>
      <c r="E2075" s="4" t="s">
        <v>51</v>
      </c>
      <c r="H2075" s="4" t="s">
        <v>51</v>
      </c>
      <c r="K2075" s="6">
        <v>0.20000000000000001</v>
      </c>
      <c r="L2075" s="6">
        <v>0.40000000000000002</v>
      </c>
      <c r="M2075" s="6">
        <v>2.5</v>
      </c>
      <c r="N2075" s="7">
        <v>2500</v>
      </c>
      <c r="P2075" s="1">
        <v>7</v>
      </c>
      <c r="Q2075" s="2" t="s">
        <v>53</v>
      </c>
      <c r="R2075" s="4" t="s">
        <v>51</v>
      </c>
      <c r="T2075" s="7">
        <v>383</v>
      </c>
      <c r="U2075" s="8">
        <v>0.23999999999999999</v>
      </c>
      <c r="V2075" s="6">
        <v>0</v>
      </c>
      <c r="W2075" s="7">
        <f>IF(R2075="","",(T2075*(1-U2075)*(1+AE2075))+V2075)</f>
        <v>378.404</v>
      </c>
      <c r="Z2075" s="9" t="str">
        <f>IF(S2075="","",(X2075*(1-Y2075)*(1+AE2075)))</f>
        <v/>
      </c>
      <c r="AA2075" s="64">
        <f>IF(Eingabe!G2075="x",libCalc!A2075,IF(Eingabe!H2075="x",libCalc!B2075,IF(Eingabe!I2075="x",libCalc!C2075,"")))</f>
        <v>0.080000000000000016</v>
      </c>
      <c r="AB2075" s="5">
        <f>IF(AA2075="","",AA2075*M2075)</f>
        <v>0.20000000000000004</v>
      </c>
      <c r="AC2075" s="10">
        <f>IF(AA2075="","",N2075*1000/(AA2075*1000000))</f>
        <v>31.249999999999993</v>
      </c>
      <c r="AD2075" s="11">
        <f>IF(AB2075="","",MAX(Z2075,W2075)/AB2075)</f>
        <v>1892.0199999999995</v>
      </c>
      <c r="AE2075" s="8">
        <f ca="1">IF(N2075="","",IF(LOOKUP(YEAR(C2075),Teuerung!$A$4:$A$29,Teuerung!$D$4:$D$29)="",0,LOOKUP(YEAR(C2075),Teuerung!$A$4:$A$29,Teuerung!$D$4:$D$29)))</f>
        <v>0.29999999999999999</v>
      </c>
      <c r="AF2075" s="7">
        <f t="shared" ca="1" si="46"/>
        <v>2648.828</v>
      </c>
      <c r="AG2075" s="2" t="s">
        <v>74</v>
      </c>
      <c r="AH2075" s="1"/>
      <c r="AI2075" s="1"/>
    </row>
    <row r="2076">
      <c r="A2076" s="2"/>
      <c r="B2076" s="2"/>
      <c r="C2076" s="3">
        <v>42940</v>
      </c>
      <c r="D2076" s="1"/>
      <c r="E2076" s="4" t="s">
        <v>51</v>
      </c>
      <c r="H2076" s="4" t="s">
        <v>51</v>
      </c>
      <c r="K2076" s="6">
        <v>0.22</v>
      </c>
      <c r="L2076" s="6">
        <v>0.40000000000000002</v>
      </c>
      <c r="M2076" s="6">
        <v>2.6549999999999998</v>
      </c>
      <c r="N2076" s="7">
        <v>3600</v>
      </c>
      <c r="P2076" s="1">
        <v>1</v>
      </c>
      <c r="Q2076" s="2" t="s">
        <v>54</v>
      </c>
      <c r="R2076" s="4" t="s">
        <v>51</v>
      </c>
      <c r="T2076" s="7">
        <v>734</v>
      </c>
      <c r="U2076" s="8">
        <v>0</v>
      </c>
      <c r="V2076" s="6">
        <f>1500/23</f>
        <v>65.217391304347828</v>
      </c>
      <c r="W2076" s="7">
        <f>IF(R2076="","",(T2076*(1-U2076)*(1+AE2076))+V2076)</f>
        <v>1019.4173913043479</v>
      </c>
      <c r="Z2076" s="9" t="str">
        <f>IF(S2076="","",(X2076*(1-Y2076)*(1+AE2076)))</f>
        <v/>
      </c>
      <c r="AA2076" s="64">
        <f>IF(Eingabe!G2076="x",libCalc!A2076,IF(Eingabe!H2076="x",libCalc!B2076,IF(Eingabe!I2076="x",libCalc!C2076,"")))</f>
        <v>0.088000000000000009</v>
      </c>
      <c r="AB2076" s="5">
        <f>IF(AA2076="","",AA2076*M2076)</f>
        <v>0.23364000000000001</v>
      </c>
      <c r="AC2076" s="10">
        <f>IF(AA2076="","",N2076*1000/(AA2076*1000000))</f>
        <v>40.909090909090899</v>
      </c>
      <c r="AD2076" s="11">
        <f>IF(AB2076="","",MAX(Z2076,W2076)/AB2076)</f>
        <v>4363.1971892841457</v>
      </c>
      <c r="AE2076" s="8">
        <f ca="1">IF(N2076="","",IF(LOOKUP(YEAR(C2076),Teuerung!$A$4:$A$29,Teuerung!$D$4:$D$29)="",0,LOOKUP(YEAR(C2076),Teuerung!$A$4:$A$29,Teuerung!$D$4:$D$29)))</f>
        <v>0.29999999999999999</v>
      </c>
      <c r="AF2076" s="7">
        <f t="shared" ca="1" si="46"/>
        <v>1019.4173913043479</v>
      </c>
      <c r="AG2076" s="2" t="s">
        <v>74</v>
      </c>
      <c r="AH2076" s="1"/>
      <c r="AI2076" s="1"/>
    </row>
    <row r="2077">
      <c r="A2077" s="2"/>
      <c r="B2077" s="2"/>
      <c r="C2077" s="3">
        <v>42940</v>
      </c>
      <c r="D2077" s="1"/>
      <c r="E2077" s="4" t="s">
        <v>51</v>
      </c>
      <c r="H2077" s="4" t="s">
        <v>51</v>
      </c>
      <c r="K2077" s="6">
        <v>0.22</v>
      </c>
      <c r="L2077" s="6">
        <v>0.40000000000000002</v>
      </c>
      <c r="M2077" s="6">
        <v>2.7000000000000002</v>
      </c>
      <c r="N2077" s="7">
        <v>3000</v>
      </c>
      <c r="P2077" s="1">
        <v>1</v>
      </c>
      <c r="Q2077" s="2" t="s">
        <v>54</v>
      </c>
      <c r="R2077" s="4" t="s">
        <v>51</v>
      </c>
      <c r="T2077" s="7">
        <v>536</v>
      </c>
      <c r="U2077" s="8">
        <v>0</v>
      </c>
      <c r="V2077" s="6">
        <f t="shared" ref="V2077:V2097" si="47">V2076</f>
        <v>65.217391304347828</v>
      </c>
      <c r="W2077" s="7">
        <f>IF(R2077="","",(T2077*(1-U2077)*(1+AE2077))+V2077)</f>
        <v>762.01739130434794</v>
      </c>
      <c r="Z2077" s="9" t="str">
        <f>IF(S2077="","",(X2077*(1-Y2077)*(1+AE2077)))</f>
        <v/>
      </c>
      <c r="AA2077" s="64">
        <f>IF(Eingabe!G2077="x",libCalc!A2077,IF(Eingabe!H2077="x",libCalc!B2077,IF(Eingabe!I2077="x",libCalc!C2077,"")))</f>
        <v>0.088000000000000009</v>
      </c>
      <c r="AB2077" s="5">
        <f>IF(AA2077="","",AA2077*M2077)</f>
        <v>0.23760000000000003</v>
      </c>
      <c r="AC2077" s="10">
        <f>IF(AA2077="","",N2077*1000/(AA2077*1000000))</f>
        <v>34.090909090909086</v>
      </c>
      <c r="AD2077" s="11">
        <f>IF(AB2077="","",MAX(Z2077,W2077)/AB2077)</f>
        <v>3207.1439027960769</v>
      </c>
      <c r="AE2077" s="8">
        <f ca="1">IF(N2077="","",IF(LOOKUP(YEAR(C2077),Teuerung!$A$4:$A$29,Teuerung!$D$4:$D$29)="",0,LOOKUP(YEAR(C2077),Teuerung!$A$4:$A$29,Teuerung!$D$4:$D$29)))</f>
        <v>0.29999999999999999</v>
      </c>
      <c r="AF2077" s="7">
        <f t="shared" ca="1" si="46"/>
        <v>762.01739130434794</v>
      </c>
      <c r="AG2077" s="2" t="s">
        <v>74</v>
      </c>
      <c r="AH2077" s="1"/>
      <c r="AI2077" s="1"/>
    </row>
    <row r="2078">
      <c r="A2078" s="2"/>
      <c r="B2078" s="2"/>
      <c r="C2078" s="3">
        <v>42940</v>
      </c>
      <c r="D2078" s="1"/>
      <c r="E2078" s="4" t="s">
        <v>51</v>
      </c>
      <c r="H2078" s="4" t="s">
        <v>51</v>
      </c>
      <c r="K2078" s="6">
        <v>0.22</v>
      </c>
      <c r="L2078" s="6">
        <v>0.40000000000000002</v>
      </c>
      <c r="M2078" s="6">
        <v>2.5750000000000002</v>
      </c>
      <c r="N2078" s="7">
        <v>3000</v>
      </c>
      <c r="P2078" s="1">
        <v>1</v>
      </c>
      <c r="Q2078" s="2" t="s">
        <v>54</v>
      </c>
      <c r="R2078" s="4" t="s">
        <v>51</v>
      </c>
      <c r="T2078" s="7">
        <v>526</v>
      </c>
      <c r="U2078" s="8">
        <v>0</v>
      </c>
      <c r="V2078" s="6">
        <f t="shared" si="47"/>
        <v>65.217391304347828</v>
      </c>
      <c r="W2078" s="7">
        <f>IF(R2078="","",(T2078*(1-U2078)*(1+AE2078))+V2078)</f>
        <v>749.01739130434794</v>
      </c>
      <c r="Z2078" s="9" t="str">
        <f>IF(S2078="","",(X2078*(1-Y2078)*(1+AE2078)))</f>
        <v/>
      </c>
      <c r="AA2078" s="64">
        <f>IF(Eingabe!G2078="x",libCalc!A2078,IF(Eingabe!H2078="x",libCalc!B2078,IF(Eingabe!I2078="x",libCalc!C2078,"")))</f>
        <v>0.088000000000000009</v>
      </c>
      <c r="AB2078" s="5">
        <f>IF(AA2078="","",AA2078*M2078)</f>
        <v>0.22660000000000005</v>
      </c>
      <c r="AC2078" s="10">
        <f>IF(AA2078="","",N2078*1000/(AA2078*1000000))</f>
        <v>34.090909090909086</v>
      </c>
      <c r="AD2078" s="11">
        <f>IF(AB2078="","",MAX(Z2078,W2078)/AB2078)</f>
        <v>3305.4606853678188</v>
      </c>
      <c r="AE2078" s="8">
        <f ca="1">IF(N2078="","",IF(LOOKUP(YEAR(C2078),Teuerung!$A$4:$A$29,Teuerung!$D$4:$D$29)="",0,LOOKUP(YEAR(C2078),Teuerung!$A$4:$A$29,Teuerung!$D$4:$D$29)))</f>
        <v>0.29999999999999999</v>
      </c>
      <c r="AF2078" s="7">
        <f t="shared" ca="1" si="46"/>
        <v>749.01739130434794</v>
      </c>
      <c r="AG2078" s="2" t="s">
        <v>74</v>
      </c>
      <c r="AH2078" s="1"/>
      <c r="AI2078" s="1"/>
    </row>
    <row r="2079">
      <c r="A2079" s="2"/>
      <c r="B2079" s="2"/>
      <c r="C2079" s="3">
        <v>42940</v>
      </c>
      <c r="D2079" s="1"/>
      <c r="E2079" s="4" t="s">
        <v>51</v>
      </c>
      <c r="H2079" s="4" t="s">
        <v>51</v>
      </c>
      <c r="K2079" s="6">
        <v>0.22</v>
      </c>
      <c r="L2079" s="6">
        <v>0.40000000000000002</v>
      </c>
      <c r="M2079" s="6">
        <v>2.5750000000000002</v>
      </c>
      <c r="N2079" s="7">
        <v>3000</v>
      </c>
      <c r="P2079" s="1">
        <v>2</v>
      </c>
      <c r="Q2079" s="2" t="s">
        <v>54</v>
      </c>
      <c r="R2079" s="4" t="s">
        <v>51</v>
      </c>
      <c r="T2079" s="7">
        <v>430</v>
      </c>
      <c r="U2079" s="8">
        <v>0</v>
      </c>
      <c r="V2079" s="6">
        <f t="shared" si="47"/>
        <v>65.217391304347828</v>
      </c>
      <c r="W2079" s="7">
        <f>IF(R2079="","",(T2079*(1-U2079)*(1+AE2079))+V2079)</f>
        <v>624.21739130434787</v>
      </c>
      <c r="Z2079" s="9" t="str">
        <f>IF(S2079="","",(X2079*(1-Y2079)*(1+AE2079)))</f>
        <v/>
      </c>
      <c r="AA2079" s="64">
        <f>IF(Eingabe!G2079="x",libCalc!A2079,IF(Eingabe!H2079="x",libCalc!B2079,IF(Eingabe!I2079="x",libCalc!C2079,"")))</f>
        <v>0.088000000000000009</v>
      </c>
      <c r="AB2079" s="5">
        <f>IF(AA2079="","",AA2079*M2079)</f>
        <v>0.22660000000000005</v>
      </c>
      <c r="AC2079" s="10">
        <f>IF(AA2079="","",N2079*1000/(AA2079*1000000))</f>
        <v>34.090909090909086</v>
      </c>
      <c r="AD2079" s="11">
        <f>IF(AB2079="","",MAX(Z2079,W2079)/AB2079)</f>
        <v>2754.7104647146853</v>
      </c>
      <c r="AE2079" s="8">
        <f ca="1">IF(N2079="","",IF(LOOKUP(YEAR(C2079),Teuerung!$A$4:$A$29,Teuerung!$D$4:$D$29)="",0,LOOKUP(YEAR(C2079),Teuerung!$A$4:$A$29,Teuerung!$D$4:$D$29)))</f>
        <v>0.29999999999999999</v>
      </c>
      <c r="AF2079" s="7">
        <f t="shared" ca="1" si="46"/>
        <v>1248.4347826086957</v>
      </c>
      <c r="AG2079" s="2" t="s">
        <v>74</v>
      </c>
      <c r="AH2079" s="1"/>
      <c r="AI2079" s="1"/>
    </row>
    <row r="2080">
      <c r="A2080" s="2"/>
      <c r="B2080" s="2"/>
      <c r="C2080" s="3">
        <v>42940</v>
      </c>
      <c r="D2080" s="1"/>
      <c r="E2080" s="4" t="s">
        <v>51</v>
      </c>
      <c r="H2080" s="4" t="s">
        <v>51</v>
      </c>
      <c r="K2080" s="6">
        <v>0.20000000000000001</v>
      </c>
      <c r="L2080" s="6">
        <v>0.5</v>
      </c>
      <c r="M2080" s="6">
        <v>2.7000000000000002</v>
      </c>
      <c r="N2080" s="7">
        <v>4000</v>
      </c>
      <c r="P2080" s="1">
        <v>1</v>
      </c>
      <c r="Q2080" s="2" t="s">
        <v>54</v>
      </c>
      <c r="R2080" s="4" t="s">
        <v>51</v>
      </c>
      <c r="T2080" s="7">
        <v>757</v>
      </c>
      <c r="U2080" s="8">
        <v>0</v>
      </c>
      <c r="V2080" s="6">
        <f t="shared" si="47"/>
        <v>65.217391304347828</v>
      </c>
      <c r="W2080" s="7">
        <f>IF(R2080="","",(T2080*(1-U2080)*(1+AE2080))+V2080)</f>
        <v>1049.3173913043479</v>
      </c>
      <c r="Z2080" s="9" t="str">
        <f>IF(S2080="","",(X2080*(1-Y2080)*(1+AE2080)))</f>
        <v/>
      </c>
      <c r="AA2080" s="64">
        <f>IF(Eingabe!G2080="x",libCalc!A2080,IF(Eingabe!H2080="x",libCalc!B2080,IF(Eingabe!I2080="x",libCalc!C2080,"")))</f>
        <v>0.10000000000000001</v>
      </c>
      <c r="AB2080" s="5">
        <f>IF(AA2080="","",AA2080*M2080)</f>
        <v>0.27000000000000002</v>
      </c>
      <c r="AC2080" s="10">
        <f>IF(AA2080="","",N2080*1000/(AA2080*1000000))</f>
        <v>40</v>
      </c>
      <c r="AD2080" s="11">
        <f>IF(AB2080="","",MAX(Z2080,W2080)/AB2080)</f>
        <v>3886.3607085346216</v>
      </c>
      <c r="AE2080" s="8">
        <f ca="1">IF(N2080="","",IF(LOOKUP(YEAR(C2080),Teuerung!$A$4:$A$29,Teuerung!$D$4:$D$29)="",0,LOOKUP(YEAR(C2080),Teuerung!$A$4:$A$29,Teuerung!$D$4:$D$29)))</f>
        <v>0.29999999999999999</v>
      </c>
      <c r="AF2080" s="7">
        <f t="shared" ca="1" si="46"/>
        <v>1049.3173913043479</v>
      </c>
      <c r="AG2080" s="2" t="s">
        <v>74</v>
      </c>
      <c r="AH2080" s="1"/>
      <c r="AI2080" s="1"/>
    </row>
    <row r="2081">
      <c r="A2081" s="2"/>
      <c r="B2081" s="2"/>
      <c r="C2081" s="3">
        <v>42940</v>
      </c>
      <c r="D2081" s="1"/>
      <c r="E2081" s="4" t="s">
        <v>51</v>
      </c>
      <c r="H2081" s="4" t="s">
        <v>51</v>
      </c>
      <c r="K2081" s="6">
        <v>0.20000000000000001</v>
      </c>
      <c r="L2081" s="6">
        <v>0.5</v>
      </c>
      <c r="M2081" s="6">
        <v>2.7000000000000002</v>
      </c>
      <c r="N2081" s="7">
        <v>4000</v>
      </c>
      <c r="P2081" s="1">
        <v>1</v>
      </c>
      <c r="Q2081" s="2" t="s">
        <v>54</v>
      </c>
      <c r="R2081" s="4" t="s">
        <v>51</v>
      </c>
      <c r="T2081" s="7">
        <v>944</v>
      </c>
      <c r="U2081" s="8">
        <v>0</v>
      </c>
      <c r="V2081" s="6">
        <f t="shared" si="47"/>
        <v>65.217391304347828</v>
      </c>
      <c r="W2081" s="7">
        <f>IF(R2081="","",(T2081*(1-U2081)*(1+AE2081))+V2081)</f>
        <v>1292.4173913043478</v>
      </c>
      <c r="Z2081" s="9" t="str">
        <f>IF(S2081="","",(X2081*(1-Y2081)*(1+AE2081)))</f>
        <v/>
      </c>
      <c r="AA2081" s="64">
        <f>IF(Eingabe!G2081="x",libCalc!A2081,IF(Eingabe!H2081="x",libCalc!B2081,IF(Eingabe!I2081="x",libCalc!C2081,"")))</f>
        <v>0.10000000000000001</v>
      </c>
      <c r="AB2081" s="5">
        <f>IF(AA2081="","",AA2081*M2081)</f>
        <v>0.27000000000000002</v>
      </c>
      <c r="AC2081" s="10">
        <f>IF(AA2081="","",N2081*1000/(AA2081*1000000))</f>
        <v>40</v>
      </c>
      <c r="AD2081" s="11">
        <f>IF(AB2081="","",MAX(Z2081,W2081)/AB2081)</f>
        <v>4786.7310789049916</v>
      </c>
      <c r="AE2081" s="8">
        <f ca="1">IF(N2081="","",IF(LOOKUP(YEAR(C2081),Teuerung!$A$4:$A$29,Teuerung!$D$4:$D$29)="",0,LOOKUP(YEAR(C2081),Teuerung!$A$4:$A$29,Teuerung!$D$4:$D$29)))</f>
        <v>0.29999999999999999</v>
      </c>
      <c r="AF2081" s="7">
        <f t="shared" ca="1" si="46"/>
        <v>1292.4173913043478</v>
      </c>
      <c r="AG2081" s="2" t="s">
        <v>74</v>
      </c>
      <c r="AH2081" s="1"/>
      <c r="AI2081" s="1"/>
    </row>
    <row r="2082">
      <c r="A2082" s="2"/>
      <c r="B2082" s="2"/>
      <c r="C2082" s="3">
        <v>42940</v>
      </c>
      <c r="D2082" s="1"/>
      <c r="E2082" s="4" t="s">
        <v>51</v>
      </c>
      <c r="H2082" s="4" t="s">
        <v>51</v>
      </c>
      <c r="K2082" s="6">
        <v>0.20000000000000001</v>
      </c>
      <c r="L2082" s="6">
        <v>0.40000000000000002</v>
      </c>
      <c r="M2082" s="6">
        <v>2.25</v>
      </c>
      <c r="N2082" s="7">
        <v>3000</v>
      </c>
      <c r="P2082" s="1">
        <v>1</v>
      </c>
      <c r="Q2082" s="2" t="s">
        <v>54</v>
      </c>
      <c r="R2082" s="4" t="s">
        <v>51</v>
      </c>
      <c r="T2082" s="7">
        <v>615</v>
      </c>
      <c r="U2082" s="8">
        <v>0</v>
      </c>
      <c r="V2082" s="6">
        <f t="shared" si="47"/>
        <v>65.217391304347828</v>
      </c>
      <c r="W2082" s="7">
        <f>IF(R2082="","",(T2082*(1-U2082)*(1+AE2082))+V2082)</f>
        <v>864.71739130434787</v>
      </c>
      <c r="Z2082" s="9" t="str">
        <f>IF(S2082="","",(X2082*(1-Y2082)*(1+AE2082)))</f>
        <v/>
      </c>
      <c r="AA2082" s="64">
        <f>IF(Eingabe!G2082="x",libCalc!A2082,IF(Eingabe!H2082="x",libCalc!B2082,IF(Eingabe!I2082="x",libCalc!C2082,"")))</f>
        <v>0.080000000000000016</v>
      </c>
      <c r="AB2082" s="5">
        <f>IF(AA2082="","",AA2082*M2082)</f>
        <v>0.18000000000000005</v>
      </c>
      <c r="AC2082" s="10">
        <f>IF(AA2082="","",N2082*1000/(AA2082*1000000))</f>
        <v>37.499999999999993</v>
      </c>
      <c r="AD2082" s="11">
        <f>IF(AB2082="","",MAX(Z2082,W2082)/AB2082)</f>
        <v>4803.9855072463761</v>
      </c>
      <c r="AE2082" s="8">
        <f ca="1">IF(N2082="","",IF(LOOKUP(YEAR(C2082),Teuerung!$A$4:$A$29,Teuerung!$D$4:$D$29)="",0,LOOKUP(YEAR(C2082),Teuerung!$A$4:$A$29,Teuerung!$D$4:$D$29)))</f>
        <v>0.29999999999999999</v>
      </c>
      <c r="AF2082" s="7">
        <f t="shared" ca="1" si="46"/>
        <v>864.71739130434787</v>
      </c>
      <c r="AG2082" s="2" t="s">
        <v>74</v>
      </c>
      <c r="AH2082" s="1"/>
      <c r="AI2082" s="1"/>
    </row>
    <row r="2083">
      <c r="A2083" s="2"/>
      <c r="B2083" s="2"/>
      <c r="C2083" s="3">
        <v>42940</v>
      </c>
      <c r="D2083" s="1"/>
      <c r="E2083" s="4" t="s">
        <v>51</v>
      </c>
      <c r="H2083" s="4" t="s">
        <v>51</v>
      </c>
      <c r="K2083" s="6">
        <v>0.20000000000000001</v>
      </c>
      <c r="L2083" s="6">
        <v>0.40000000000000002</v>
      </c>
      <c r="M2083" s="6">
        <v>2.52</v>
      </c>
      <c r="N2083" s="7">
        <v>4000</v>
      </c>
      <c r="P2083" s="1">
        <v>1</v>
      </c>
      <c r="Q2083" s="2" t="s">
        <v>54</v>
      </c>
      <c r="R2083" s="4" t="s">
        <v>51</v>
      </c>
      <c r="T2083" s="7">
        <v>775</v>
      </c>
      <c r="U2083" s="8">
        <v>0</v>
      </c>
      <c r="V2083" s="6">
        <f t="shared" si="47"/>
        <v>65.217391304347828</v>
      </c>
      <c r="W2083" s="7">
        <f>IF(R2083="","",(T2083*(1-U2083)*(1+AE2083))+V2083)</f>
        <v>1072.7173913043478</v>
      </c>
      <c r="Z2083" s="9" t="str">
        <f>IF(S2083="","",(X2083*(1-Y2083)*(1+AE2083)))</f>
        <v/>
      </c>
      <c r="AA2083" s="64">
        <f>IF(Eingabe!G2083="x",libCalc!A2083,IF(Eingabe!H2083="x",libCalc!B2083,IF(Eingabe!I2083="x",libCalc!C2083,"")))</f>
        <v>0.080000000000000016</v>
      </c>
      <c r="AB2083" s="5">
        <f>IF(AA2083="","",AA2083*M2083)</f>
        <v>0.20160000000000003</v>
      </c>
      <c r="AC2083" s="10">
        <f>IF(AA2083="","",N2083*1000/(AA2083*1000000))</f>
        <v>49.999999999999993</v>
      </c>
      <c r="AD2083" s="11">
        <f>IF(AB2083="","",MAX(Z2083,W2083)/AB2083)</f>
        <v>5321.0188060731525</v>
      </c>
      <c r="AE2083" s="8">
        <f ca="1">IF(N2083="","",IF(LOOKUP(YEAR(C2083),Teuerung!$A$4:$A$29,Teuerung!$D$4:$D$29)="",0,LOOKUP(YEAR(C2083),Teuerung!$A$4:$A$29,Teuerung!$D$4:$D$29)))</f>
        <v>0.29999999999999999</v>
      </c>
      <c r="AF2083" s="7">
        <f t="shared" ca="1" si="46"/>
        <v>1072.7173913043478</v>
      </c>
      <c r="AG2083" s="2" t="s">
        <v>74</v>
      </c>
      <c r="AH2083" s="1"/>
      <c r="AI2083" s="1"/>
    </row>
    <row r="2084">
      <c r="A2084" s="2"/>
      <c r="B2084" s="2"/>
      <c r="C2084" s="3">
        <v>42940</v>
      </c>
      <c r="D2084" s="1"/>
      <c r="E2084" s="4" t="s">
        <v>51</v>
      </c>
      <c r="H2084" s="4" t="s">
        <v>51</v>
      </c>
      <c r="K2084" s="6">
        <v>0.20000000000000001</v>
      </c>
      <c r="L2084" s="6">
        <v>0.40000000000000002</v>
      </c>
      <c r="M2084" s="6">
        <v>2.4399999999999999</v>
      </c>
      <c r="N2084" s="7">
        <v>4500</v>
      </c>
      <c r="P2084" s="1">
        <v>1</v>
      </c>
      <c r="Q2084" s="2" t="s">
        <v>54</v>
      </c>
      <c r="R2084" s="4" t="s">
        <v>51</v>
      </c>
      <c r="T2084" s="7">
        <v>799</v>
      </c>
      <c r="U2084" s="8">
        <v>0</v>
      </c>
      <c r="V2084" s="6">
        <f t="shared" si="47"/>
        <v>65.217391304347828</v>
      </c>
      <c r="W2084" s="7">
        <f>IF(R2084="","",(T2084*(1-U2084)*(1+AE2084))+V2084)</f>
        <v>1103.9173913043478</v>
      </c>
      <c r="Z2084" s="9" t="str">
        <f>IF(S2084="","",(X2084*(1-Y2084)*(1+AE2084)))</f>
        <v/>
      </c>
      <c r="AA2084" s="64">
        <f>IF(Eingabe!G2084="x",libCalc!A2084,IF(Eingabe!H2084="x",libCalc!B2084,IF(Eingabe!I2084="x",libCalc!C2084,"")))</f>
        <v>0.080000000000000016</v>
      </c>
      <c r="AB2084" s="5">
        <f>IF(AA2084="","",AA2084*M2084)</f>
        <v>0.19520000000000004</v>
      </c>
      <c r="AC2084" s="10">
        <f>IF(AA2084="","",N2084*1000/(AA2084*1000000))</f>
        <v>56.249999999999993</v>
      </c>
      <c r="AD2084" s="11">
        <f>IF(AB2084="","",MAX(Z2084,W2084)/AB2084)</f>
        <v>5655.3145046329282</v>
      </c>
      <c r="AE2084" s="8">
        <f ca="1">IF(N2084="","",IF(LOOKUP(YEAR(C2084),Teuerung!$A$4:$A$29,Teuerung!$D$4:$D$29)="",0,LOOKUP(YEAR(C2084),Teuerung!$A$4:$A$29,Teuerung!$D$4:$D$29)))</f>
        <v>0.29999999999999999</v>
      </c>
      <c r="AF2084" s="7">
        <f t="shared" ca="1" si="46"/>
        <v>1103.9173913043478</v>
      </c>
      <c r="AG2084" s="2" t="s">
        <v>74</v>
      </c>
      <c r="AH2084" s="1"/>
      <c r="AI2084" s="1"/>
    </row>
    <row r="2085">
      <c r="A2085" s="2"/>
      <c r="B2085" s="2"/>
      <c r="C2085" s="3">
        <v>42940</v>
      </c>
      <c r="D2085" s="1"/>
      <c r="E2085" s="4" t="s">
        <v>51</v>
      </c>
      <c r="H2085" s="4" t="s">
        <v>51</v>
      </c>
      <c r="K2085" s="6">
        <v>0.20000000000000001</v>
      </c>
      <c r="L2085" s="6">
        <v>0.40000000000000002</v>
      </c>
      <c r="M2085" s="6">
        <v>2.8799999999999999</v>
      </c>
      <c r="N2085" s="7">
        <v>6300</v>
      </c>
      <c r="P2085" s="1">
        <v>1</v>
      </c>
      <c r="Q2085" s="2" t="s">
        <v>54</v>
      </c>
      <c r="R2085" s="4" t="s">
        <v>51</v>
      </c>
      <c r="T2085" s="7">
        <v>1103</v>
      </c>
      <c r="U2085" s="8">
        <v>0</v>
      </c>
      <c r="V2085" s="6">
        <f t="shared" si="47"/>
        <v>65.217391304347828</v>
      </c>
      <c r="W2085" s="7">
        <f>IF(R2085="","",(T2085*(1-U2085)*(1+AE2085))+V2085)</f>
        <v>1499.1173913043478</v>
      </c>
      <c r="Z2085" s="9" t="str">
        <f>IF(S2085="","",(X2085*(1-Y2085)*(1+AE2085)))</f>
        <v/>
      </c>
      <c r="AA2085" s="64">
        <f>IF(Eingabe!G2085="x",libCalc!A2085,IF(Eingabe!H2085="x",libCalc!B2085,IF(Eingabe!I2085="x",libCalc!C2085,"")))</f>
        <v>0.080000000000000016</v>
      </c>
      <c r="AB2085" s="5">
        <f>IF(AA2085="","",AA2085*M2085)</f>
        <v>0.23040000000000005</v>
      </c>
      <c r="AC2085" s="10">
        <f>IF(AA2085="","",N2085*1000/(AA2085*1000000))</f>
        <v>78.749999999999986</v>
      </c>
      <c r="AD2085" s="11">
        <f>IF(AB2085="","",MAX(Z2085,W2085)/AB2085)</f>
        <v>6506.5858997584528</v>
      </c>
      <c r="AE2085" s="8">
        <f ca="1">IF(N2085="","",IF(LOOKUP(YEAR(C2085),Teuerung!$A$4:$A$29,Teuerung!$D$4:$D$29)="",0,LOOKUP(YEAR(C2085),Teuerung!$A$4:$A$29,Teuerung!$D$4:$D$29)))</f>
        <v>0.29999999999999999</v>
      </c>
      <c r="AF2085" s="7">
        <f t="shared" ca="1" si="46"/>
        <v>1499.1173913043478</v>
      </c>
      <c r="AG2085" s="2" t="s">
        <v>74</v>
      </c>
      <c r="AH2085" s="1"/>
      <c r="AI2085" s="1"/>
    </row>
    <row r="2086">
      <c r="A2086" s="2"/>
      <c r="B2086" s="2"/>
      <c r="C2086" s="3">
        <v>42940</v>
      </c>
      <c r="D2086" s="1"/>
      <c r="E2086" s="4" t="s">
        <v>51</v>
      </c>
      <c r="H2086" s="4" t="s">
        <v>51</v>
      </c>
      <c r="K2086" s="6">
        <v>0.20000000000000001</v>
      </c>
      <c r="L2086" s="6">
        <v>0.40000000000000002</v>
      </c>
      <c r="M2086" s="6">
        <v>2.52</v>
      </c>
      <c r="N2086" s="7">
        <v>2000</v>
      </c>
      <c r="P2086" s="1">
        <v>1</v>
      </c>
      <c r="Q2086" s="2" t="s">
        <v>54</v>
      </c>
      <c r="R2086" s="4" t="s">
        <v>51</v>
      </c>
      <c r="T2086" s="7">
        <v>415</v>
      </c>
      <c r="U2086" s="8">
        <v>0</v>
      </c>
      <c r="V2086" s="6">
        <f t="shared" si="47"/>
        <v>65.217391304347828</v>
      </c>
      <c r="W2086" s="7">
        <f>IF(R2086="","",(T2086*(1-U2086)*(1+AE2086))+V2086)</f>
        <v>604.71739130434787</v>
      </c>
      <c r="Z2086" s="9" t="str">
        <f>IF(S2086="","",(X2086*(1-Y2086)*(1+AE2086)))</f>
        <v/>
      </c>
      <c r="AA2086" s="64">
        <f>IF(Eingabe!G2086="x",libCalc!A2086,IF(Eingabe!H2086="x",libCalc!B2086,IF(Eingabe!I2086="x",libCalc!C2086,"")))</f>
        <v>0.080000000000000016</v>
      </c>
      <c r="AB2086" s="5">
        <f>IF(AA2086="","",AA2086*M2086)</f>
        <v>0.20160000000000003</v>
      </c>
      <c r="AC2086" s="10">
        <f>IF(AA2086="","",N2086*1000/(AA2086*1000000))</f>
        <v>24.999999999999996</v>
      </c>
      <c r="AD2086" s="11">
        <f>IF(AB2086="","",MAX(Z2086,W2086)/AB2086)</f>
        <v>2999.5902346445823</v>
      </c>
      <c r="AE2086" s="8">
        <f ca="1">IF(N2086="","",IF(LOOKUP(YEAR(C2086),Teuerung!$A$4:$A$29,Teuerung!$D$4:$D$29)="",0,LOOKUP(YEAR(C2086),Teuerung!$A$4:$A$29,Teuerung!$D$4:$D$29)))</f>
        <v>0.29999999999999999</v>
      </c>
      <c r="AF2086" s="7">
        <f t="shared" ca="1" si="46"/>
        <v>604.71739130434787</v>
      </c>
      <c r="AG2086" s="2" t="s">
        <v>74</v>
      </c>
      <c r="AH2086" s="1"/>
      <c r="AI2086" s="1"/>
    </row>
    <row r="2087">
      <c r="A2087" s="2"/>
      <c r="B2087" s="2"/>
      <c r="C2087" s="3">
        <v>42940</v>
      </c>
      <c r="D2087" s="1"/>
      <c r="E2087" s="4" t="s">
        <v>51</v>
      </c>
      <c r="H2087" s="4" t="s">
        <v>51</v>
      </c>
      <c r="K2087" s="6">
        <v>0.20000000000000001</v>
      </c>
      <c r="L2087" s="6">
        <v>0.40000000000000002</v>
      </c>
      <c r="M2087" s="6">
        <v>2.5150000000000001</v>
      </c>
      <c r="N2087" s="7">
        <v>2000</v>
      </c>
      <c r="P2087" s="1">
        <v>1</v>
      </c>
      <c r="Q2087" s="2" t="s">
        <v>54</v>
      </c>
      <c r="R2087" s="4" t="s">
        <v>51</v>
      </c>
      <c r="T2087" s="7">
        <v>414</v>
      </c>
      <c r="U2087" s="8">
        <v>0</v>
      </c>
      <c r="V2087" s="6">
        <f t="shared" si="47"/>
        <v>65.217391304347828</v>
      </c>
      <c r="W2087" s="7">
        <f>IF(R2087="","",(T2087*(1-U2087)*(1+AE2087))+V2087)</f>
        <v>603.41739130434792</v>
      </c>
      <c r="Z2087" s="9" t="str">
        <f>IF(S2087="","",(X2087*(1-Y2087)*(1+AE2087)))</f>
        <v/>
      </c>
      <c r="AA2087" s="64">
        <f>IF(Eingabe!G2087="x",libCalc!A2087,IF(Eingabe!H2087="x",libCalc!B2087,IF(Eingabe!I2087="x",libCalc!C2087,"")))</f>
        <v>0.080000000000000016</v>
      </c>
      <c r="AB2087" s="5">
        <f>IF(AA2087="","",AA2087*M2087)</f>
        <v>0.20120000000000005</v>
      </c>
      <c r="AC2087" s="10">
        <f>IF(AA2087="","",N2087*1000/(AA2087*1000000))</f>
        <v>24.999999999999996</v>
      </c>
      <c r="AD2087" s="11">
        <f>IF(AB2087="","",MAX(Z2087,W2087)/AB2087)</f>
        <v>2999.0924021090846</v>
      </c>
      <c r="AE2087" s="8">
        <f ca="1">IF(N2087="","",IF(LOOKUP(YEAR(C2087),Teuerung!$A$4:$A$29,Teuerung!$D$4:$D$29)="",0,LOOKUP(YEAR(C2087),Teuerung!$A$4:$A$29,Teuerung!$D$4:$D$29)))</f>
        <v>0.29999999999999999</v>
      </c>
      <c r="AF2087" s="7">
        <f t="shared" ca="1" si="46"/>
        <v>603.41739130434792</v>
      </c>
      <c r="AG2087" s="2" t="s">
        <v>74</v>
      </c>
      <c r="AH2087" s="1"/>
      <c r="AI2087" s="1"/>
    </row>
    <row r="2088">
      <c r="A2088" s="2"/>
      <c r="B2088" s="2"/>
      <c r="C2088" s="3">
        <v>42940</v>
      </c>
      <c r="D2088" s="1"/>
      <c r="E2088" s="4" t="s">
        <v>51</v>
      </c>
      <c r="H2088" s="4" t="s">
        <v>51</v>
      </c>
      <c r="K2088" s="6">
        <v>0.20000000000000001</v>
      </c>
      <c r="L2088" s="6">
        <v>0.40000000000000002</v>
      </c>
      <c r="M2088" s="6">
        <v>2.4750000000000001</v>
      </c>
      <c r="N2088" s="7">
        <v>2000</v>
      </c>
      <c r="P2088" s="1">
        <v>1</v>
      </c>
      <c r="Q2088" s="2" t="s">
        <v>54</v>
      </c>
      <c r="R2088" s="4" t="s">
        <v>51</v>
      </c>
      <c r="T2088" s="7">
        <v>412</v>
      </c>
      <c r="U2088" s="8">
        <v>0</v>
      </c>
      <c r="V2088" s="6">
        <f t="shared" si="47"/>
        <v>65.217391304347828</v>
      </c>
      <c r="W2088" s="7">
        <f>IF(R2088="","",(T2088*(1-U2088)*(1+AE2088))+V2088)</f>
        <v>600.81739130434789</v>
      </c>
      <c r="Z2088" s="9" t="str">
        <f>IF(S2088="","",(X2088*(1-Y2088)*(1+AE2088)))</f>
        <v/>
      </c>
      <c r="AA2088" s="64">
        <f>IF(Eingabe!G2088="x",libCalc!A2088,IF(Eingabe!H2088="x",libCalc!B2088,IF(Eingabe!I2088="x",libCalc!C2088,"")))</f>
        <v>0.080000000000000016</v>
      </c>
      <c r="AB2088" s="5">
        <f>IF(AA2088="","",AA2088*M2088)</f>
        <v>0.19800000000000004</v>
      </c>
      <c r="AC2088" s="10">
        <f>IF(AA2088="","",N2088*1000/(AA2088*1000000))</f>
        <v>24.999999999999996</v>
      </c>
      <c r="AD2088" s="11">
        <f>IF(AB2088="","",MAX(Z2088,W2088)/AB2088)</f>
        <v>3034.4312692138778</v>
      </c>
      <c r="AE2088" s="8">
        <f ca="1">IF(N2088="","",IF(LOOKUP(YEAR(C2088),Teuerung!$A$4:$A$29,Teuerung!$D$4:$D$29)="",0,LOOKUP(YEAR(C2088),Teuerung!$A$4:$A$29,Teuerung!$D$4:$D$29)))</f>
        <v>0.29999999999999999</v>
      </c>
      <c r="AF2088" s="7">
        <f t="shared" ca="1" si="46"/>
        <v>600.81739130434789</v>
      </c>
      <c r="AG2088" s="2" t="s">
        <v>74</v>
      </c>
      <c r="AH2088" s="1"/>
      <c r="AI2088" s="1"/>
    </row>
    <row r="2089">
      <c r="A2089" s="2"/>
      <c r="B2089" s="2"/>
      <c r="C2089" s="3">
        <v>42940</v>
      </c>
      <c r="D2089" s="1"/>
      <c r="E2089" s="4" t="s">
        <v>51</v>
      </c>
      <c r="H2089" s="4" t="s">
        <v>51</v>
      </c>
      <c r="K2089" s="6">
        <v>0.20000000000000001</v>
      </c>
      <c r="L2089" s="6">
        <v>0.40000000000000002</v>
      </c>
      <c r="M2089" s="6">
        <v>2.4350000000000001</v>
      </c>
      <c r="N2089" s="7">
        <v>1500</v>
      </c>
      <c r="P2089" s="1">
        <v>1</v>
      </c>
      <c r="Q2089" s="2" t="s">
        <v>54</v>
      </c>
      <c r="R2089" s="4" t="s">
        <v>51</v>
      </c>
      <c r="T2089" s="7">
        <v>409</v>
      </c>
      <c r="U2089" s="8">
        <v>0</v>
      </c>
      <c r="V2089" s="6">
        <f t="shared" si="47"/>
        <v>65.217391304347828</v>
      </c>
      <c r="W2089" s="7">
        <f>IF(R2089="","",(T2089*(1-U2089)*(1+AE2089))+V2089)</f>
        <v>596.91739130434792</v>
      </c>
      <c r="Z2089" s="9" t="str">
        <f>IF(S2089="","",(X2089*(1-Y2089)*(1+AE2089)))</f>
        <v/>
      </c>
      <c r="AA2089" s="64">
        <f>IF(Eingabe!G2089="x",libCalc!A2089,IF(Eingabe!H2089="x",libCalc!B2089,IF(Eingabe!I2089="x",libCalc!C2089,"")))</f>
        <v>0.080000000000000016</v>
      </c>
      <c r="AB2089" s="5">
        <f>IF(AA2089="","",AA2089*M2089)</f>
        <v>0.19480000000000003</v>
      </c>
      <c r="AC2089" s="10">
        <f>IF(AA2089="","",N2089*1000/(AA2089*1000000))</f>
        <v>18.749999999999996</v>
      </c>
      <c r="AD2089" s="11">
        <f>IF(AB2089="","",MAX(Z2089,W2089)/AB2089)</f>
        <v>3064.2576555664673</v>
      </c>
      <c r="AE2089" s="8">
        <f ca="1">IF(N2089="","",IF(LOOKUP(YEAR(C2089),Teuerung!$A$4:$A$29,Teuerung!$D$4:$D$29)="",0,LOOKUP(YEAR(C2089),Teuerung!$A$4:$A$29,Teuerung!$D$4:$D$29)))</f>
        <v>0.29999999999999999</v>
      </c>
      <c r="AF2089" s="7">
        <f t="shared" ca="1" si="46"/>
        <v>596.91739130434792</v>
      </c>
      <c r="AG2089" s="2" t="s">
        <v>74</v>
      </c>
      <c r="AH2089" s="1"/>
      <c r="AI2089" s="1"/>
    </row>
    <row r="2090">
      <c r="A2090" s="2"/>
      <c r="B2090" s="2"/>
      <c r="C2090" s="3">
        <v>42940</v>
      </c>
      <c r="D2090" s="1"/>
      <c r="E2090" s="4" t="s">
        <v>51</v>
      </c>
      <c r="H2090" s="4" t="s">
        <v>51</v>
      </c>
      <c r="K2090" s="6">
        <v>0.20000000000000001</v>
      </c>
      <c r="L2090" s="6">
        <v>0.40000000000000002</v>
      </c>
      <c r="M2090" s="6">
        <v>2.4449999999999998</v>
      </c>
      <c r="N2090" s="7">
        <v>1500</v>
      </c>
      <c r="P2090" s="1">
        <v>1</v>
      </c>
      <c r="Q2090" s="2" t="s">
        <v>54</v>
      </c>
      <c r="R2090" s="4" t="s">
        <v>51</v>
      </c>
      <c r="T2090" s="7">
        <v>410</v>
      </c>
      <c r="U2090" s="8">
        <v>0</v>
      </c>
      <c r="V2090" s="6">
        <f t="shared" si="47"/>
        <v>65.217391304347828</v>
      </c>
      <c r="W2090" s="7">
        <f>IF(R2090="","",(T2090*(1-U2090)*(1+AE2090))+V2090)</f>
        <v>598.21739130434787</v>
      </c>
      <c r="Z2090" s="9" t="str">
        <f>IF(S2090="","",(X2090*(1-Y2090)*(1+AE2090)))</f>
        <v/>
      </c>
      <c r="AA2090" s="64">
        <f>IF(Eingabe!G2090="x",libCalc!A2090,IF(Eingabe!H2090="x",libCalc!B2090,IF(Eingabe!I2090="x",libCalc!C2090,"")))</f>
        <v>0.080000000000000016</v>
      </c>
      <c r="AB2090" s="5">
        <f>IF(AA2090="","",AA2090*M2090)</f>
        <v>0.19560000000000002</v>
      </c>
      <c r="AC2090" s="10">
        <f>IF(AA2090="","",N2090*1000/(AA2090*1000000))</f>
        <v>18.749999999999996</v>
      </c>
      <c r="AD2090" s="11">
        <f>IF(AB2090="","",MAX(Z2090,W2090)/AB2090)</f>
        <v>3058.3711211878722</v>
      </c>
      <c r="AE2090" s="8">
        <f ca="1">IF(N2090="","",IF(LOOKUP(YEAR(C2090),Teuerung!$A$4:$A$29,Teuerung!$D$4:$D$29)="",0,LOOKUP(YEAR(C2090),Teuerung!$A$4:$A$29,Teuerung!$D$4:$D$29)))</f>
        <v>0.29999999999999999</v>
      </c>
      <c r="AF2090" s="7">
        <f t="shared" ca="1" si="46"/>
        <v>598.21739130434787</v>
      </c>
      <c r="AG2090" s="2" t="s">
        <v>74</v>
      </c>
      <c r="AH2090" s="1"/>
      <c r="AI2090" s="1"/>
    </row>
    <row r="2091">
      <c r="A2091" s="2"/>
      <c r="B2091" s="2"/>
      <c r="C2091" s="3">
        <v>42940</v>
      </c>
      <c r="D2091" s="1"/>
      <c r="E2091" s="4" t="s">
        <v>51</v>
      </c>
      <c r="H2091" s="4" t="s">
        <v>51</v>
      </c>
      <c r="K2091" s="6">
        <v>0.20000000000000001</v>
      </c>
      <c r="L2091" s="6">
        <v>0.40000000000000002</v>
      </c>
      <c r="M2091" s="6">
        <v>2.4700000000000002</v>
      </c>
      <c r="N2091" s="7">
        <v>2000</v>
      </c>
      <c r="P2091" s="1">
        <v>1</v>
      </c>
      <c r="Q2091" s="2" t="s">
        <v>54</v>
      </c>
      <c r="R2091" s="4" t="s">
        <v>51</v>
      </c>
      <c r="T2091" s="7">
        <v>412</v>
      </c>
      <c r="U2091" s="8">
        <v>0</v>
      </c>
      <c r="V2091" s="6">
        <f t="shared" si="47"/>
        <v>65.217391304347828</v>
      </c>
      <c r="W2091" s="7">
        <f>IF(R2091="","",(T2091*(1-U2091)*(1+AE2091))+V2091)</f>
        <v>600.81739130434789</v>
      </c>
      <c r="Z2091" s="9" t="str">
        <f>IF(S2091="","",(X2091*(1-Y2091)*(1+AE2091)))</f>
        <v/>
      </c>
      <c r="AA2091" s="64">
        <f>IF(Eingabe!G2091="x",libCalc!A2091,IF(Eingabe!H2091="x",libCalc!B2091,IF(Eingabe!I2091="x",libCalc!C2091,"")))</f>
        <v>0.080000000000000016</v>
      </c>
      <c r="AB2091" s="5">
        <f>IF(AA2091="","",AA2091*M2091)</f>
        <v>0.19760000000000005</v>
      </c>
      <c r="AC2091" s="10">
        <f>IF(AA2091="","",N2091*1000/(AA2091*1000000))</f>
        <v>24.999999999999996</v>
      </c>
      <c r="AD2091" s="11">
        <f>IF(AB2091="","",MAX(Z2091,W2091)/AB2091)</f>
        <v>3040.5738426333387</v>
      </c>
      <c r="AE2091" s="8">
        <f ca="1">IF(N2091="","",IF(LOOKUP(YEAR(C2091),Teuerung!$A$4:$A$29,Teuerung!$D$4:$D$29)="",0,LOOKUP(YEAR(C2091),Teuerung!$A$4:$A$29,Teuerung!$D$4:$D$29)))</f>
        <v>0.29999999999999999</v>
      </c>
      <c r="AF2091" s="7">
        <f t="shared" ca="1" si="46"/>
        <v>600.81739130434789</v>
      </c>
      <c r="AG2091" s="2" t="s">
        <v>74</v>
      </c>
      <c r="AH2091" s="1"/>
      <c r="AI2091" s="1"/>
    </row>
    <row r="2092">
      <c r="A2092" s="2"/>
      <c r="B2092" s="2"/>
      <c r="C2092" s="3">
        <v>42940</v>
      </c>
      <c r="D2092" s="1"/>
      <c r="E2092" s="4" t="s">
        <v>51</v>
      </c>
      <c r="H2092" s="4" t="s">
        <v>51</v>
      </c>
      <c r="K2092" s="6">
        <v>0.20000000000000001</v>
      </c>
      <c r="L2092" s="6">
        <v>0.40000000000000002</v>
      </c>
      <c r="M2092" s="6">
        <v>2.5</v>
      </c>
      <c r="N2092" s="7">
        <v>2500</v>
      </c>
      <c r="P2092" s="1">
        <v>1</v>
      </c>
      <c r="Q2092" s="2" t="s">
        <v>54</v>
      </c>
      <c r="R2092" s="4" t="s">
        <v>51</v>
      </c>
      <c r="T2092" s="7">
        <v>462</v>
      </c>
      <c r="U2092" s="8">
        <v>0</v>
      </c>
      <c r="V2092" s="6">
        <f t="shared" si="47"/>
        <v>65.217391304347828</v>
      </c>
      <c r="W2092" s="7">
        <f>IF(R2092="","",(T2092*(1-U2092)*(1+AE2092))+V2092)</f>
        <v>665.81739130434789</v>
      </c>
      <c r="Z2092" s="9" t="str">
        <f>IF(S2092="","",(X2092*(1-Y2092)*(1+AE2092)))</f>
        <v/>
      </c>
      <c r="AA2092" s="64">
        <f>IF(Eingabe!G2092="x",libCalc!A2092,IF(Eingabe!H2092="x",libCalc!B2092,IF(Eingabe!I2092="x",libCalc!C2092,"")))</f>
        <v>0.080000000000000016</v>
      </c>
      <c r="AB2092" s="5">
        <f>IF(AA2092="","",AA2092*M2092)</f>
        <v>0.20000000000000004</v>
      </c>
      <c r="AC2092" s="10">
        <f>IF(AA2092="","",N2092*1000/(AA2092*1000000))</f>
        <v>31.249999999999993</v>
      </c>
      <c r="AD2092" s="11">
        <f>IF(AB2092="","",MAX(Z2092,W2092)/AB2092)</f>
        <v>3329.086956521739</v>
      </c>
      <c r="AE2092" s="8">
        <f ca="1">IF(N2092="","",IF(LOOKUP(YEAR(C2092),Teuerung!$A$4:$A$29,Teuerung!$D$4:$D$29)="",0,LOOKUP(YEAR(C2092),Teuerung!$A$4:$A$29,Teuerung!$D$4:$D$29)))</f>
        <v>0.29999999999999999</v>
      </c>
      <c r="AF2092" s="7">
        <f t="shared" ca="1" si="46"/>
        <v>665.81739130434789</v>
      </c>
      <c r="AG2092" s="2" t="s">
        <v>74</v>
      </c>
      <c r="AH2092" s="1"/>
      <c r="AI2092" s="1"/>
    </row>
    <row r="2093">
      <c r="A2093" s="2"/>
      <c r="B2093" s="2"/>
      <c r="C2093" s="3">
        <v>42940</v>
      </c>
      <c r="D2093" s="1"/>
      <c r="E2093" s="4" t="s">
        <v>51</v>
      </c>
      <c r="H2093" s="4" t="s">
        <v>51</v>
      </c>
      <c r="K2093" s="6">
        <v>0.20000000000000001</v>
      </c>
      <c r="L2093" s="6">
        <v>0.34999999999999998</v>
      </c>
      <c r="M2093" s="6">
        <v>2.5499999999999998</v>
      </c>
      <c r="N2093" s="7">
        <v>500</v>
      </c>
      <c r="P2093" s="1">
        <v>1</v>
      </c>
      <c r="Q2093" s="2" t="s">
        <v>54</v>
      </c>
      <c r="R2093" s="4" t="s">
        <v>51</v>
      </c>
      <c r="T2093" s="7">
        <v>402</v>
      </c>
      <c r="U2093" s="8">
        <v>0</v>
      </c>
      <c r="V2093" s="6">
        <f t="shared" si="47"/>
        <v>65.217391304347828</v>
      </c>
      <c r="W2093" s="7">
        <f>IF(R2093="","",(T2093*(1-U2093)*(1+AE2093))+V2093)</f>
        <v>587.81739130434789</v>
      </c>
      <c r="Z2093" s="9" t="str">
        <f>IF(S2093="","",(X2093*(1-Y2093)*(1+AE2093)))</f>
        <v/>
      </c>
      <c r="AA2093" s="64">
        <f>IF(Eingabe!G2093="x",libCalc!A2093,IF(Eingabe!H2093="x",libCalc!B2093,IF(Eingabe!I2093="x",libCalc!C2093,"")))</f>
        <v>0.069999999999999993</v>
      </c>
      <c r="AB2093" s="5">
        <f>IF(AA2093="","",AA2093*M2093)</f>
        <v>0.17849999999999996</v>
      </c>
      <c r="AC2093" s="10">
        <f>IF(AA2093="","",N2093*1000/(AA2093*1000000))</f>
        <v>7.1428571428571432</v>
      </c>
      <c r="AD2093" s="11">
        <f>IF(AB2093="","",MAX(Z2093,W2093)/AB2093)</f>
        <v>3293.0946291560113</v>
      </c>
      <c r="AE2093" s="8">
        <f ca="1">IF(N2093="","",IF(LOOKUP(YEAR(C2093),Teuerung!$A$4:$A$29,Teuerung!$D$4:$D$29)="",0,LOOKUP(YEAR(C2093),Teuerung!$A$4:$A$29,Teuerung!$D$4:$D$29)))</f>
        <v>0.29999999999999999</v>
      </c>
      <c r="AF2093" s="7">
        <f t="shared" ca="1" si="46"/>
        <v>587.81739130434789</v>
      </c>
      <c r="AG2093" s="2" t="s">
        <v>74</v>
      </c>
      <c r="AH2093" s="1"/>
      <c r="AI2093" s="1"/>
    </row>
    <row r="2094">
      <c r="A2094" s="2"/>
      <c r="B2094" s="2"/>
      <c r="C2094" s="3">
        <v>42940</v>
      </c>
      <c r="D2094" s="1"/>
      <c r="E2094" s="4" t="s">
        <v>51</v>
      </c>
      <c r="H2094" s="4" t="s">
        <v>51</v>
      </c>
      <c r="K2094" s="6">
        <v>0.20000000000000001</v>
      </c>
      <c r="L2094" s="6">
        <v>0.34999999999999998</v>
      </c>
      <c r="M2094" s="6">
        <v>2.5499999999999998</v>
      </c>
      <c r="N2094" s="7">
        <v>300</v>
      </c>
      <c r="P2094" s="1">
        <v>1</v>
      </c>
      <c r="Q2094" s="2" t="s">
        <v>54</v>
      </c>
      <c r="R2094" s="4" t="s">
        <v>51</v>
      </c>
      <c r="T2094" s="7">
        <v>402</v>
      </c>
      <c r="U2094" s="8">
        <v>0</v>
      </c>
      <c r="V2094" s="6">
        <f t="shared" si="47"/>
        <v>65.217391304347828</v>
      </c>
      <c r="W2094" s="7">
        <f>IF(R2094="","",(T2094*(1-U2094)*(1+AE2094))+V2094)</f>
        <v>587.81739130434789</v>
      </c>
      <c r="Z2094" s="9" t="str">
        <f>IF(S2094="","",(X2094*(1-Y2094)*(1+AE2094)))</f>
        <v/>
      </c>
      <c r="AA2094" s="64">
        <f>IF(Eingabe!G2094="x",libCalc!A2094,IF(Eingabe!H2094="x",libCalc!B2094,IF(Eingabe!I2094="x",libCalc!C2094,"")))</f>
        <v>0.069999999999999993</v>
      </c>
      <c r="AB2094" s="5">
        <f>IF(AA2094="","",AA2094*M2094)</f>
        <v>0.17849999999999996</v>
      </c>
      <c r="AC2094" s="10">
        <f>IF(AA2094="","",N2094*1000/(AA2094*1000000))</f>
        <v>4.2857142857142856</v>
      </c>
      <c r="AD2094" s="11">
        <f>IF(AB2094="","",MAX(Z2094,W2094)/AB2094)</f>
        <v>3293.0946291560113</v>
      </c>
      <c r="AE2094" s="8">
        <f ca="1">IF(N2094="","",IF(LOOKUP(YEAR(C2094),Teuerung!$A$4:$A$29,Teuerung!$D$4:$D$29)="",0,LOOKUP(YEAR(C2094),Teuerung!$A$4:$A$29,Teuerung!$D$4:$D$29)))</f>
        <v>0.29999999999999999</v>
      </c>
      <c r="AF2094" s="7">
        <f t="shared" ca="1" si="46"/>
        <v>587.81739130434789</v>
      </c>
      <c r="AG2094" s="2" t="s">
        <v>74</v>
      </c>
      <c r="AH2094" s="1"/>
      <c r="AI2094" s="1"/>
    </row>
    <row r="2095">
      <c r="A2095" s="2"/>
      <c r="B2095" s="2"/>
      <c r="C2095" s="3">
        <v>42940</v>
      </c>
      <c r="D2095" s="1"/>
      <c r="E2095" s="4" t="s">
        <v>51</v>
      </c>
      <c r="H2095" s="4" t="s">
        <v>51</v>
      </c>
      <c r="K2095" s="6">
        <v>0.20000000000000001</v>
      </c>
      <c r="L2095" s="6">
        <v>0.20000000000000001</v>
      </c>
      <c r="M2095" s="6">
        <v>2.8599999999999999</v>
      </c>
      <c r="N2095" s="7">
        <v>300</v>
      </c>
      <c r="P2095" s="1">
        <v>1</v>
      </c>
      <c r="Q2095" s="2" t="s">
        <v>54</v>
      </c>
      <c r="R2095" s="4" t="s">
        <v>51</v>
      </c>
      <c r="T2095" s="7">
        <v>345</v>
      </c>
      <c r="U2095" s="8">
        <v>0</v>
      </c>
      <c r="V2095" s="6">
        <f t="shared" si="47"/>
        <v>65.217391304347828</v>
      </c>
      <c r="W2095" s="7">
        <f>IF(R2095="","",(T2095*(1-U2095)*(1+AE2095))+V2095)</f>
        <v>513.71739130434787</v>
      </c>
      <c r="Z2095" s="9" t="str">
        <f>IF(S2095="","",(X2095*(1-Y2095)*(1+AE2095)))</f>
        <v/>
      </c>
      <c r="AA2095" s="64">
        <f>IF(Eingabe!G2095="x",libCalc!A2095,IF(Eingabe!H2095="x",libCalc!B2095,IF(Eingabe!I2095="x",libCalc!C2095,"")))</f>
        <v>0.040000000000000008</v>
      </c>
      <c r="AB2095" s="5">
        <f>IF(AA2095="","",AA2095*M2095)</f>
        <v>0.11440000000000002</v>
      </c>
      <c r="AC2095" s="10">
        <f>IF(AA2095="","",N2095*1000/(AA2095*1000000))</f>
        <v>7.4999999999999982</v>
      </c>
      <c r="AD2095" s="11">
        <f>IF(AB2095="","",MAX(Z2095,W2095)/AB2095)</f>
        <v>4490.5366372757671</v>
      </c>
      <c r="AE2095" s="8">
        <f ca="1">IF(N2095="","",IF(LOOKUP(YEAR(C2095),Teuerung!$A$4:$A$29,Teuerung!$D$4:$D$29)="",0,LOOKUP(YEAR(C2095),Teuerung!$A$4:$A$29,Teuerung!$D$4:$D$29)))</f>
        <v>0.29999999999999999</v>
      </c>
      <c r="AF2095" s="7">
        <f t="shared" ca="1" si="46"/>
        <v>513.71739130434787</v>
      </c>
      <c r="AG2095" s="2" t="s">
        <v>74</v>
      </c>
      <c r="AH2095" s="1"/>
      <c r="AI2095" s="1"/>
    </row>
    <row r="2096">
      <c r="A2096" s="2"/>
      <c r="B2096" s="2"/>
      <c r="C2096" s="3">
        <v>42940</v>
      </c>
      <c r="D2096" s="1"/>
      <c r="E2096" s="4" t="s">
        <v>51</v>
      </c>
      <c r="H2096" s="4" t="s">
        <v>51</v>
      </c>
      <c r="K2096" s="6">
        <v>0.20000000000000001</v>
      </c>
      <c r="L2096" s="6">
        <v>0.20000000000000001</v>
      </c>
      <c r="M2096" s="6">
        <v>2.8599999999999999</v>
      </c>
      <c r="N2096" s="7">
        <v>400</v>
      </c>
      <c r="P2096" s="1">
        <v>1</v>
      </c>
      <c r="Q2096" s="2" t="s">
        <v>54</v>
      </c>
      <c r="R2096" s="4" t="s">
        <v>51</v>
      </c>
      <c r="T2096" s="7">
        <v>345</v>
      </c>
      <c r="U2096" s="8">
        <v>0</v>
      </c>
      <c r="V2096" s="6">
        <f t="shared" si="47"/>
        <v>65.217391304347828</v>
      </c>
      <c r="W2096" s="7">
        <f>IF(R2096="","",(T2096*(1-U2096)*(1+AE2096))+V2096)</f>
        <v>513.71739130434787</v>
      </c>
      <c r="Z2096" s="9" t="str">
        <f>IF(S2096="","",(X2096*(1-Y2096)*(1+AE2096)))</f>
        <v/>
      </c>
      <c r="AA2096" s="64">
        <f>IF(Eingabe!G2096="x",libCalc!A2096,IF(Eingabe!H2096="x",libCalc!B2096,IF(Eingabe!I2096="x",libCalc!C2096,"")))</f>
        <v>0.040000000000000008</v>
      </c>
      <c r="AB2096" s="5">
        <f>IF(AA2096="","",AA2096*M2096)</f>
        <v>0.11440000000000002</v>
      </c>
      <c r="AC2096" s="10">
        <f>IF(AA2096="","",N2096*1000/(AA2096*1000000))</f>
        <v>9.9999999999999982</v>
      </c>
      <c r="AD2096" s="11">
        <f>IF(AB2096="","",MAX(Z2096,W2096)/AB2096)</f>
        <v>4490.5366372757671</v>
      </c>
      <c r="AE2096" s="8">
        <f ca="1">IF(N2096="","",IF(LOOKUP(YEAR(C2096),Teuerung!$A$4:$A$29,Teuerung!$D$4:$D$29)="",0,LOOKUP(YEAR(C2096),Teuerung!$A$4:$A$29,Teuerung!$D$4:$D$29)))</f>
        <v>0.29999999999999999</v>
      </c>
      <c r="AF2096" s="7">
        <f t="shared" ca="1" si="46"/>
        <v>513.71739130434787</v>
      </c>
      <c r="AG2096" s="2" t="s">
        <v>74</v>
      </c>
      <c r="AH2096" s="1"/>
      <c r="AI2096" s="1"/>
    </row>
    <row r="2097">
      <c r="A2097" s="2"/>
      <c r="B2097" s="2"/>
      <c r="C2097" s="3">
        <v>42940</v>
      </c>
      <c r="D2097" s="1"/>
      <c r="E2097" s="4" t="s">
        <v>51</v>
      </c>
      <c r="H2097" s="4" t="s">
        <v>51</v>
      </c>
      <c r="K2097" s="6">
        <v>0.20000000000000001</v>
      </c>
      <c r="L2097" s="6">
        <v>0.53000000000000003</v>
      </c>
      <c r="M2097" s="6">
        <v>2.8599999999999999</v>
      </c>
      <c r="N2097" s="7">
        <v>400</v>
      </c>
      <c r="P2097" s="1">
        <v>1</v>
      </c>
      <c r="Q2097" s="2" t="s">
        <v>54</v>
      </c>
      <c r="R2097" s="4" t="s">
        <v>51</v>
      </c>
      <c r="T2097" s="7">
        <v>458</v>
      </c>
      <c r="U2097" s="8">
        <v>0</v>
      </c>
      <c r="V2097" s="6">
        <f t="shared" si="47"/>
        <v>65.217391304347828</v>
      </c>
      <c r="W2097" s="7">
        <f>IF(R2097="","",(T2097*(1-U2097)*(1+AE2097))+V2097)</f>
        <v>660.61739130434785</v>
      </c>
      <c r="Z2097" s="9" t="str">
        <f>IF(S2097="","",(X2097*(1-Y2097)*(1+AE2097)))</f>
        <v/>
      </c>
      <c r="AA2097" s="64">
        <f>IF(Eingabe!G2097="x",libCalc!A2097,IF(Eingabe!H2097="x",libCalc!B2097,IF(Eingabe!I2097="x",libCalc!C2097,"")))</f>
        <v>0.10600000000000001</v>
      </c>
      <c r="AB2097" s="5">
        <f>IF(AA2097="","",AA2097*M2097)</f>
        <v>0.30316000000000004</v>
      </c>
      <c r="AC2097" s="10">
        <f>IF(AA2097="","",N2097*1000/(AA2097*1000000))</f>
        <v>3.773584905660377</v>
      </c>
      <c r="AD2097" s="11">
        <f>IF(AB2097="","",MAX(Z2097,W2097)/AB2097)</f>
        <v>2179.1047344779909</v>
      </c>
      <c r="AE2097" s="8">
        <f ca="1">IF(N2097="","",IF(LOOKUP(YEAR(C2097),Teuerung!$A$4:$A$29,Teuerung!$D$4:$D$29)="",0,LOOKUP(YEAR(C2097),Teuerung!$A$4:$A$29,Teuerung!$D$4:$D$29)))</f>
        <v>0.29999999999999999</v>
      </c>
      <c r="AF2097" s="7">
        <f t="shared" ca="1" si="46"/>
        <v>660.61739130434785</v>
      </c>
      <c r="AG2097" s="2" t="s">
        <v>74</v>
      </c>
      <c r="AH2097" s="1"/>
      <c r="AI2097" s="1"/>
    </row>
    <row r="2098">
      <c r="A2098" s="2"/>
      <c r="B2098" s="2"/>
      <c r="C2098" s="3">
        <v>42972</v>
      </c>
      <c r="D2098" s="1"/>
      <c r="E2098" s="4" t="s">
        <v>51</v>
      </c>
      <c r="H2098" s="4" t="s">
        <v>51</v>
      </c>
      <c r="K2098" s="6">
        <v>0.29999999999999999</v>
      </c>
      <c r="L2098" s="6">
        <v>0.29999999999999999</v>
      </c>
      <c r="M2098" s="6">
        <v>3.1000000000000001</v>
      </c>
      <c r="N2098" s="7">
        <v>1200</v>
      </c>
      <c r="P2098" s="1">
        <v>67</v>
      </c>
      <c r="Q2098" s="2" t="s">
        <v>56</v>
      </c>
      <c r="R2098" s="4" t="s">
        <v>51</v>
      </c>
      <c r="T2098" s="7">
        <f>378+70.316</f>
        <v>448.31600000000003</v>
      </c>
      <c r="U2098" s="8">
        <v>0.20000000000000001</v>
      </c>
      <c r="V2098" s="6">
        <f>18</f>
        <v>18</v>
      </c>
      <c r="W2098" s="7">
        <f>IF(R2098="","",(T2098*(1-U2098)*(1+AE2098))+V2098)</f>
        <v>484.24864000000008</v>
      </c>
      <c r="Z2098" s="9" t="str">
        <f>IF(S2098="","",(X2098*(1-Y2098)*(1+AE2098)))</f>
        <v/>
      </c>
      <c r="AA2098" s="64">
        <f>IF(Eingabe!G2098="x",libCalc!A2098,IF(Eingabe!H2098="x",libCalc!B2098,IF(Eingabe!I2098="x",libCalc!C2098,"")))</f>
        <v>0.089999999999999997</v>
      </c>
      <c r="AB2098" s="5">
        <f>IF(AA2098="","",AA2098*M2098)</f>
        <v>0.27899999999999997</v>
      </c>
      <c r="AC2098" s="10">
        <f>IF(AA2098="","",N2098*1000/(AA2098*1000000))</f>
        <v>13.333333333333334</v>
      </c>
      <c r="AD2098" s="11">
        <f>IF(AB2098="","",MAX(Z2098,W2098)/AB2098)</f>
        <v>1735.658207885305</v>
      </c>
      <c r="AE2098" s="8">
        <f ca="1">IF(N2098="","",IF(LOOKUP(YEAR(C2098),Teuerung!$A$4:$A$29,Teuerung!$D$4:$D$29)="",0,LOOKUP(YEAR(C2098),Teuerung!$A$4:$A$29,Teuerung!$D$4:$D$29)))</f>
        <v>0.29999999999999999</v>
      </c>
      <c r="AF2098" s="7">
        <f t="shared" ca="1" si="46"/>
        <v>32444.658880000006</v>
      </c>
      <c r="AG2098" s="2"/>
      <c r="AH2098" s="1"/>
      <c r="AI2098" s="1"/>
    </row>
    <row r="2099">
      <c r="A2099" s="2"/>
      <c r="B2099" s="2"/>
      <c r="C2099" s="3">
        <v>42972</v>
      </c>
      <c r="D2099" s="1"/>
      <c r="E2099" s="4" t="s">
        <v>51</v>
      </c>
      <c r="H2099" s="4" t="s">
        <v>51</v>
      </c>
      <c r="K2099" s="6">
        <v>0.29999999999999999</v>
      </c>
      <c r="L2099" s="6">
        <v>0.29999999999999999</v>
      </c>
      <c r="M2099" s="6">
        <v>3.1000000000000001</v>
      </c>
      <c r="N2099" s="7">
        <v>2000</v>
      </c>
      <c r="P2099" s="1">
        <v>66</v>
      </c>
      <c r="Q2099" s="2" t="s">
        <v>56</v>
      </c>
      <c r="R2099" s="4" t="s">
        <v>51</v>
      </c>
      <c r="T2099" s="7">
        <f>70.316+378</f>
        <v>448.31600000000003</v>
      </c>
      <c r="U2099" s="8">
        <v>0.20000000000000001</v>
      </c>
      <c r="V2099" s="6">
        <v>18</v>
      </c>
      <c r="W2099" s="7">
        <f>IF(R2099="","",(T2099*(1-U2099)*(1+AE2099))+V2099)</f>
        <v>484.24864000000008</v>
      </c>
      <c r="Z2099" s="9" t="str">
        <f>IF(S2099="","",(X2099*(1-Y2099)*(1+AE2099)))</f>
        <v/>
      </c>
      <c r="AA2099" s="64">
        <f>IF(Eingabe!G2099="x",libCalc!A2099,IF(Eingabe!H2099="x",libCalc!B2099,IF(Eingabe!I2099="x",libCalc!C2099,"")))</f>
        <v>0.089999999999999997</v>
      </c>
      <c r="AB2099" s="5">
        <f>IF(AA2099="","",AA2099*M2099)</f>
        <v>0.27899999999999997</v>
      </c>
      <c r="AC2099" s="10">
        <f>IF(AA2099="","",N2099*1000/(AA2099*1000000))</f>
        <v>22.222222222222221</v>
      </c>
      <c r="AD2099" s="11">
        <f>IF(AB2099="","",MAX(Z2099,W2099)/AB2099)</f>
        <v>1735.658207885305</v>
      </c>
      <c r="AE2099" s="8">
        <f ca="1">IF(N2099="","",IF(LOOKUP(YEAR(C2099),Teuerung!$A$4:$A$29,Teuerung!$D$4:$D$29)="",0,LOOKUP(YEAR(C2099),Teuerung!$A$4:$A$29,Teuerung!$D$4:$D$29)))</f>
        <v>0.29999999999999999</v>
      </c>
      <c r="AF2099" s="7">
        <f t="shared" ca="1" si="46"/>
        <v>31960.410240000005</v>
      </c>
      <c r="AG2099" s="2"/>
      <c r="AH2099" s="1"/>
      <c r="AI2099" s="1"/>
    </row>
    <row r="2100">
      <c r="A2100" s="2"/>
      <c r="B2100" s="2"/>
      <c r="C2100" s="3">
        <v>42972</v>
      </c>
      <c r="D2100" s="1"/>
      <c r="E2100" s="4" t="s">
        <v>51</v>
      </c>
      <c r="H2100" s="4" t="s">
        <v>51</v>
      </c>
      <c r="K2100" s="6">
        <v>0.29999999999999999</v>
      </c>
      <c r="L2100" s="6">
        <v>0.29999999999999999</v>
      </c>
      <c r="M2100" s="6">
        <v>6.7000000000000002</v>
      </c>
      <c r="N2100" s="7">
        <v>500</v>
      </c>
      <c r="P2100" s="1">
        <v>1</v>
      </c>
      <c r="Q2100" s="2" t="s">
        <v>56</v>
      </c>
      <c r="R2100" s="4" t="s">
        <v>51</v>
      </c>
      <c r="T2100" s="7">
        <v>772</v>
      </c>
      <c r="U2100" s="8">
        <v>0.20000000000000001</v>
      </c>
      <c r="V2100" s="6">
        <v>18</v>
      </c>
      <c r="W2100" s="7">
        <f>IF(R2100="","",(T2100*(1-U2100)*(1+AE2100))+V2100)</f>
        <v>820.88000000000011</v>
      </c>
      <c r="Z2100" s="9" t="str">
        <f>IF(S2100="","",(X2100*(1-Y2100)*(1+AE2100)))</f>
        <v/>
      </c>
      <c r="AA2100" s="64">
        <f>IF(Eingabe!G2100="x",libCalc!A2100,IF(Eingabe!H2100="x",libCalc!B2100,IF(Eingabe!I2100="x",libCalc!C2100,"")))</f>
        <v>0.089999999999999997</v>
      </c>
      <c r="AB2100" s="5">
        <f>IF(AA2100="","",AA2100*M2100)</f>
        <v>0.60299999999999998</v>
      </c>
      <c r="AC2100" s="10">
        <f>IF(AA2100="","",N2100*1000/(AA2100*1000000))</f>
        <v>5.5555555555555554</v>
      </c>
      <c r="AD2100" s="11">
        <f>IF(AB2100="","",MAX(Z2100,W2100)/AB2100)</f>
        <v>1361.3266998341628</v>
      </c>
      <c r="AE2100" s="8">
        <f ca="1">IF(N2100="","",IF(LOOKUP(YEAR(C2100),Teuerung!$A$4:$A$29,Teuerung!$D$4:$D$29)="",0,LOOKUP(YEAR(C2100),Teuerung!$A$4:$A$29,Teuerung!$D$4:$D$29)))</f>
        <v>0.29999999999999999</v>
      </c>
      <c r="AF2100" s="7">
        <f t="shared" ca="1" si="46"/>
        <v>820.88000000000011</v>
      </c>
      <c r="AG2100" s="2"/>
      <c r="AH2100" s="1"/>
      <c r="AI2100" s="1"/>
    </row>
    <row r="2101">
      <c r="A2101" s="2"/>
      <c r="B2101" s="2"/>
      <c r="C2101" s="3">
        <v>42972</v>
      </c>
      <c r="D2101" s="1"/>
      <c r="E2101" s="4" t="s">
        <v>51</v>
      </c>
      <c r="H2101" s="4" t="s">
        <v>51</v>
      </c>
      <c r="K2101" s="6">
        <v>0.29999999999999999</v>
      </c>
      <c r="L2101" s="6">
        <v>0.29999999999999999</v>
      </c>
      <c r="M2101" s="6">
        <v>3.1000000000000001</v>
      </c>
      <c r="N2101" s="7">
        <v>2900</v>
      </c>
      <c r="P2101" s="1">
        <v>66</v>
      </c>
      <c r="Q2101" s="2" t="s">
        <v>56</v>
      </c>
      <c r="R2101" s="4" t="s">
        <v>51</v>
      </c>
      <c r="T2101" s="7">
        <f>70.316+460</f>
        <v>530.31600000000003</v>
      </c>
      <c r="U2101" s="8">
        <v>0.20000000000000001</v>
      </c>
      <c r="V2101" s="6">
        <v>18</v>
      </c>
      <c r="W2101" s="7">
        <f>IF(R2101="","",(T2101*(1-U2101)*(1+AE2101))+V2101)</f>
        <v>569.52864000000011</v>
      </c>
      <c r="Z2101" s="9" t="str">
        <f>IF(S2101="","",(X2101*(1-Y2101)*(1+AE2101)))</f>
        <v/>
      </c>
      <c r="AA2101" s="64">
        <f>IF(Eingabe!G2101="x",libCalc!A2101,IF(Eingabe!H2101="x",libCalc!B2101,IF(Eingabe!I2101="x",libCalc!C2101,"")))</f>
        <v>0.089999999999999997</v>
      </c>
      <c r="AB2101" s="5">
        <f>IF(AA2101="","",AA2101*M2101)</f>
        <v>0.27899999999999997</v>
      </c>
      <c r="AC2101" s="10">
        <f>IF(AA2101="","",N2101*1000/(AA2101*1000000))</f>
        <v>32.222222222222221</v>
      </c>
      <c r="AD2101" s="11">
        <f>IF(AB2101="","",MAX(Z2101,W2101)/AB2101)</f>
        <v>2041.3212903225813</v>
      </c>
      <c r="AE2101" s="8">
        <f ca="1">IF(N2101="","",IF(LOOKUP(YEAR(C2101),Teuerung!$A$4:$A$29,Teuerung!$D$4:$D$29)="",0,LOOKUP(YEAR(C2101),Teuerung!$A$4:$A$29,Teuerung!$D$4:$D$29)))</f>
        <v>0.29999999999999999</v>
      </c>
      <c r="AF2101" s="7">
        <f t="shared" ca="1" si="46"/>
        <v>37588.890240000008</v>
      </c>
      <c r="AG2101" s="2"/>
      <c r="AH2101" s="1"/>
      <c r="AI2101" s="1"/>
    </row>
    <row r="2102">
      <c r="A2102" s="2"/>
      <c r="B2102" s="2"/>
      <c r="C2102" s="3">
        <v>42972</v>
      </c>
      <c r="D2102" s="1"/>
      <c r="E2102" s="4" t="s">
        <v>51</v>
      </c>
      <c r="H2102" s="4" t="s">
        <v>51</v>
      </c>
      <c r="K2102" s="6">
        <v>0.29999999999999999</v>
      </c>
      <c r="L2102" s="6">
        <v>0.29999999999999999</v>
      </c>
      <c r="M2102" s="6">
        <v>6.7000000000000002</v>
      </c>
      <c r="N2102" s="7">
        <v>1100</v>
      </c>
      <c r="P2102" s="1">
        <v>1</v>
      </c>
      <c r="Q2102" s="2" t="s">
        <v>56</v>
      </c>
      <c r="R2102" s="4" t="s">
        <v>51</v>
      </c>
      <c r="T2102" s="7">
        <v>933</v>
      </c>
      <c r="U2102" s="8">
        <v>0.20000000000000001</v>
      </c>
      <c r="V2102" s="6">
        <v>18</v>
      </c>
      <c r="W2102" s="7">
        <f>IF(R2102="","",(T2102*(1-U2102)*(1+AE2102))+V2102)</f>
        <v>988.32000000000016</v>
      </c>
      <c r="Z2102" s="9" t="str">
        <f>IF(S2102="","",(X2102*(1-Y2102)*(1+AE2102)))</f>
        <v/>
      </c>
      <c r="AA2102" s="64">
        <f>IF(Eingabe!G2102="x",libCalc!A2102,IF(Eingabe!H2102="x",libCalc!B2102,IF(Eingabe!I2102="x",libCalc!C2102,"")))</f>
        <v>0.089999999999999997</v>
      </c>
      <c r="AB2102" s="5">
        <f>IF(AA2102="","",AA2102*M2102)</f>
        <v>0.60299999999999998</v>
      </c>
      <c r="AC2102" s="10">
        <f>IF(AA2102="","",N2102*1000/(AA2102*1000000))</f>
        <v>12.222222222222221</v>
      </c>
      <c r="AD2102" s="11">
        <f>IF(AB2102="","",MAX(Z2102,W2102)/AB2102)</f>
        <v>1639.0049751243785</v>
      </c>
      <c r="AE2102" s="8">
        <f ca="1">IF(N2102="","",IF(LOOKUP(YEAR(C2102),Teuerung!$A$4:$A$29,Teuerung!$D$4:$D$29)="",0,LOOKUP(YEAR(C2102),Teuerung!$A$4:$A$29,Teuerung!$D$4:$D$29)))</f>
        <v>0.29999999999999999</v>
      </c>
      <c r="AF2102" s="7">
        <f t="shared" ca="1" si="46"/>
        <v>988.32000000000016</v>
      </c>
      <c r="AG2102" s="2"/>
      <c r="AH2102" s="1"/>
      <c r="AI2102" s="1"/>
    </row>
    <row r="2103">
      <c r="A2103" s="2"/>
      <c r="B2103" s="2"/>
      <c r="C2103" s="3">
        <v>42972</v>
      </c>
      <c r="D2103" s="1"/>
      <c r="E2103" s="4" t="s">
        <v>51</v>
      </c>
      <c r="H2103" s="4" t="s">
        <v>51</v>
      </c>
      <c r="K2103" s="6">
        <v>0.29999999999999999</v>
      </c>
      <c r="L2103" s="6">
        <v>0.29999999999999999</v>
      </c>
      <c r="M2103" s="6">
        <v>3.1000000000000001</v>
      </c>
      <c r="N2103" s="7">
        <v>3700</v>
      </c>
      <c r="P2103" s="1">
        <v>34</v>
      </c>
      <c r="Q2103" s="2" t="s">
        <v>56</v>
      </c>
      <c r="R2103" s="4" t="s">
        <v>51</v>
      </c>
      <c r="T2103" s="7">
        <f>70.316+713</f>
        <v>783.31600000000003</v>
      </c>
      <c r="U2103" s="8">
        <v>0.20000000000000001</v>
      </c>
      <c r="V2103" s="6">
        <v>18</v>
      </c>
      <c r="W2103" s="7">
        <f>IF(R2103="","",(T2103*(1-U2103)*(1+AE2103))+V2103)</f>
        <v>832.64864000000011</v>
      </c>
      <c r="Z2103" s="9" t="str">
        <f>IF(S2103="","",(X2103*(1-Y2103)*(1+AE2103)))</f>
        <v/>
      </c>
      <c r="AA2103" s="64">
        <f>IF(Eingabe!G2103="x",libCalc!A2103,IF(Eingabe!H2103="x",libCalc!B2103,IF(Eingabe!I2103="x",libCalc!C2103,"")))</f>
        <v>0.089999999999999997</v>
      </c>
      <c r="AB2103" s="5">
        <f>IF(AA2103="","",AA2103*M2103)</f>
        <v>0.27899999999999997</v>
      </c>
      <c r="AC2103" s="10">
        <f>IF(AA2103="","",N2103*1000/(AA2103*1000000))</f>
        <v>41.111111111111114</v>
      </c>
      <c r="AD2103" s="11">
        <f>IF(AB2103="","",MAX(Z2103,W2103)/AB2103)</f>
        <v>2984.403727598567</v>
      </c>
      <c r="AE2103" s="8">
        <f ca="1">IF(N2103="","",IF(LOOKUP(YEAR(C2103),Teuerung!$A$4:$A$29,Teuerung!$D$4:$D$29)="",0,LOOKUP(YEAR(C2103),Teuerung!$A$4:$A$29,Teuerung!$D$4:$D$29)))</f>
        <v>0.29999999999999999</v>
      </c>
      <c r="AF2103" s="7">
        <f t="shared" ca="1" si="46"/>
        <v>28310.053760000003</v>
      </c>
      <c r="AG2103" s="2"/>
      <c r="AH2103" s="1"/>
      <c r="AI2103" s="1"/>
    </row>
    <row r="2104">
      <c r="A2104" s="2"/>
      <c r="B2104" s="2"/>
      <c r="C2104" s="3">
        <v>42972</v>
      </c>
      <c r="D2104" s="1"/>
      <c r="E2104" s="4" t="s">
        <v>51</v>
      </c>
      <c r="H2104" s="4" t="s">
        <v>51</v>
      </c>
      <c r="K2104" s="6">
        <v>0.29999999999999999</v>
      </c>
      <c r="L2104" s="6">
        <v>0.29999999999999999</v>
      </c>
      <c r="M2104" s="6">
        <v>3.1000000000000001</v>
      </c>
      <c r="N2104" s="7">
        <v>2100</v>
      </c>
      <c r="P2104" s="1">
        <v>36</v>
      </c>
      <c r="Q2104" s="2" t="s">
        <v>56</v>
      </c>
      <c r="R2104" s="4" t="s">
        <v>51</v>
      </c>
      <c r="T2104" s="7">
        <f>70.316+378</f>
        <v>448.31600000000003</v>
      </c>
      <c r="U2104" s="8">
        <v>0.20000000000000001</v>
      </c>
      <c r="V2104" s="6">
        <v>18</v>
      </c>
      <c r="W2104" s="7">
        <f>IF(R2104="","",(T2104*(1-U2104)*(1+AE2104))+V2104)</f>
        <v>484.24864000000008</v>
      </c>
      <c r="Z2104" s="9" t="str">
        <f>IF(S2104="","",(X2104*(1-Y2104)*(1+AE2104)))</f>
        <v/>
      </c>
      <c r="AA2104" s="64">
        <f>IF(Eingabe!G2104="x",libCalc!A2104,IF(Eingabe!H2104="x",libCalc!B2104,IF(Eingabe!I2104="x",libCalc!C2104,"")))</f>
        <v>0.089999999999999997</v>
      </c>
      <c r="AB2104" s="5">
        <f>IF(AA2104="","",AA2104*M2104)</f>
        <v>0.27899999999999997</v>
      </c>
      <c r="AC2104" s="10">
        <f>IF(AA2104="","",N2104*1000/(AA2104*1000000))</f>
        <v>23.333333333333332</v>
      </c>
      <c r="AD2104" s="11">
        <f>IF(AB2104="","",MAX(Z2104,W2104)/AB2104)</f>
        <v>1735.658207885305</v>
      </c>
      <c r="AE2104" s="8">
        <f ca="1">IF(N2104="","",IF(LOOKUP(YEAR(C2104),Teuerung!$A$4:$A$29,Teuerung!$D$4:$D$29)="",0,LOOKUP(YEAR(C2104),Teuerung!$A$4:$A$29,Teuerung!$D$4:$D$29)))</f>
        <v>0.29999999999999999</v>
      </c>
      <c r="AF2104" s="7">
        <f t="shared" ca="1" si="46"/>
        <v>17432.951040000004</v>
      </c>
      <c r="AG2104" s="2"/>
      <c r="AH2104" s="1"/>
      <c r="AI2104" s="1"/>
    </row>
    <row r="2105">
      <c r="A2105" s="2"/>
      <c r="B2105" s="2"/>
      <c r="C2105" s="3">
        <v>42972</v>
      </c>
      <c r="D2105" s="1"/>
      <c r="E2105" s="4" t="s">
        <v>51</v>
      </c>
      <c r="H2105" s="4" t="s">
        <v>51</v>
      </c>
      <c r="K2105" s="6">
        <v>0.29999999999999999</v>
      </c>
      <c r="L2105" s="6">
        <v>0.29999999999999999</v>
      </c>
      <c r="M2105" s="6">
        <v>6.7000000000000002</v>
      </c>
      <c r="N2105" s="7">
        <v>1100</v>
      </c>
      <c r="P2105" s="1">
        <v>1</v>
      </c>
      <c r="Q2105" s="2" t="s">
        <v>56</v>
      </c>
      <c r="R2105" s="4" t="s">
        <v>51</v>
      </c>
      <c r="T2105" s="7">
        <v>933</v>
      </c>
      <c r="U2105" s="8">
        <v>0.20000000000000001</v>
      </c>
      <c r="V2105" s="6">
        <v>18</v>
      </c>
      <c r="W2105" s="7">
        <f>IF(R2105="","",(T2105*(1-U2105)*(1+AE2105))+V2105)</f>
        <v>988.32000000000016</v>
      </c>
      <c r="Z2105" s="9" t="str">
        <f>IF(S2105="","",(X2105*(1-Y2105)*(1+AE2105)))</f>
        <v/>
      </c>
      <c r="AA2105" s="64">
        <f>IF(Eingabe!G2105="x",libCalc!A2105,IF(Eingabe!H2105="x",libCalc!B2105,IF(Eingabe!I2105="x",libCalc!C2105,"")))</f>
        <v>0.089999999999999997</v>
      </c>
      <c r="AB2105" s="5">
        <f>IF(AA2105="","",AA2105*M2105)</f>
        <v>0.60299999999999998</v>
      </c>
      <c r="AC2105" s="10">
        <f>IF(AA2105="","",N2105*1000/(AA2105*1000000))</f>
        <v>12.222222222222221</v>
      </c>
      <c r="AD2105" s="11">
        <f>IF(AB2105="","",MAX(Z2105,W2105)/AB2105)</f>
        <v>1639.0049751243785</v>
      </c>
      <c r="AE2105" s="8">
        <f ca="1">IF(N2105="","",IF(LOOKUP(YEAR(C2105),Teuerung!$A$4:$A$29,Teuerung!$D$4:$D$29)="",0,LOOKUP(YEAR(C2105),Teuerung!$A$4:$A$29,Teuerung!$D$4:$D$29)))</f>
        <v>0.29999999999999999</v>
      </c>
      <c r="AF2105" s="7">
        <f t="shared" ca="1" si="46"/>
        <v>988.32000000000016</v>
      </c>
      <c r="AG2105" s="2"/>
      <c r="AH2105" s="1"/>
      <c r="AI2105" s="1"/>
    </row>
    <row r="2106">
      <c r="A2106" s="2"/>
      <c r="B2106" s="2"/>
      <c r="C2106" s="3">
        <v>42972</v>
      </c>
      <c r="D2106" s="1"/>
      <c r="E2106" s="4" t="s">
        <v>51</v>
      </c>
      <c r="H2106" s="4" t="s">
        <v>51</v>
      </c>
      <c r="K2106" s="6">
        <v>0.29999999999999999</v>
      </c>
      <c r="L2106" s="6">
        <v>0.29999999999999999</v>
      </c>
      <c r="M2106" s="6">
        <v>3.1000000000000001</v>
      </c>
      <c r="N2106" s="7">
        <v>4200</v>
      </c>
      <c r="P2106" s="1">
        <v>34</v>
      </c>
      <c r="Q2106" s="2" t="s">
        <v>56</v>
      </c>
      <c r="R2106" s="4" t="s">
        <v>51</v>
      </c>
      <c r="T2106" s="7">
        <f>70.316+814</f>
        <v>884.31600000000003</v>
      </c>
      <c r="U2106" s="8">
        <v>0.20000000000000001</v>
      </c>
      <c r="V2106" s="6">
        <v>18</v>
      </c>
      <c r="W2106" s="7">
        <f>IF(R2106="","",(T2106*(1-U2106)*(1+AE2106))+V2106)</f>
        <v>937.68864000000008</v>
      </c>
      <c r="Z2106" s="9" t="str">
        <f>IF(S2106="","",(X2106*(1-Y2106)*(1+AE2106)))</f>
        <v/>
      </c>
      <c r="AA2106" s="64">
        <f>IF(Eingabe!G2106="x",libCalc!A2106,IF(Eingabe!H2106="x",libCalc!B2106,IF(Eingabe!I2106="x",libCalc!C2106,"")))</f>
        <v>0.089999999999999997</v>
      </c>
      <c r="AB2106" s="5">
        <f>IF(AA2106="","",AA2106*M2106)</f>
        <v>0.27899999999999997</v>
      </c>
      <c r="AC2106" s="10">
        <f>IF(AA2106="","",N2106*1000/(AA2106*1000000))</f>
        <v>46.666666666666664</v>
      </c>
      <c r="AD2106" s="11">
        <f>IF(AB2106="","",MAX(Z2106,W2106)/AB2106)</f>
        <v>3360.8911827956995</v>
      </c>
      <c r="AE2106" s="8">
        <f ca="1">IF(N2106="","",IF(LOOKUP(YEAR(C2106),Teuerung!$A$4:$A$29,Teuerung!$D$4:$D$29)="",0,LOOKUP(YEAR(C2106),Teuerung!$A$4:$A$29,Teuerung!$D$4:$D$29)))</f>
        <v>0.29999999999999999</v>
      </c>
      <c r="AF2106" s="7">
        <f t="shared" ca="1" si="46"/>
        <v>31881.413760000003</v>
      </c>
      <c r="AG2106" s="2"/>
      <c r="AH2106" s="1"/>
      <c r="AI2106" s="1"/>
    </row>
    <row r="2107">
      <c r="A2107" s="2"/>
      <c r="B2107" s="2"/>
      <c r="C2107" s="3">
        <v>42972</v>
      </c>
      <c r="D2107" s="1"/>
      <c r="E2107" s="4" t="s">
        <v>51</v>
      </c>
      <c r="H2107" s="4" t="s">
        <v>51</v>
      </c>
      <c r="K2107" s="6">
        <v>0.29999999999999999</v>
      </c>
      <c r="L2107" s="6">
        <v>0.29999999999999999</v>
      </c>
      <c r="M2107" s="6">
        <v>3.1000000000000001</v>
      </c>
      <c r="N2107" s="7">
        <v>2600</v>
      </c>
      <c r="P2107" s="1">
        <v>36</v>
      </c>
      <c r="Q2107" s="2" t="s">
        <v>56</v>
      </c>
      <c r="R2107" s="4" t="s">
        <v>51</v>
      </c>
      <c r="T2107" s="7">
        <f>70.316+409</f>
        <v>479.31600000000003</v>
      </c>
      <c r="U2107" s="8">
        <v>0.20000000000000001</v>
      </c>
      <c r="V2107" s="6">
        <v>18</v>
      </c>
      <c r="W2107" s="7">
        <f>IF(R2107="","",(T2107*(1-U2107)*(1+AE2107))+V2107)</f>
        <v>516.48864000000003</v>
      </c>
      <c r="Z2107" s="9" t="str">
        <f>IF(S2107="","",(X2107*(1-Y2107)*(1+AE2107)))</f>
        <v/>
      </c>
      <c r="AA2107" s="64">
        <f>IF(Eingabe!G2107="x",libCalc!A2107,IF(Eingabe!H2107="x",libCalc!B2107,IF(Eingabe!I2107="x",libCalc!C2107,"")))</f>
        <v>0.089999999999999997</v>
      </c>
      <c r="AB2107" s="5">
        <f>IF(AA2107="","",AA2107*M2107)</f>
        <v>0.27899999999999997</v>
      </c>
      <c r="AC2107" s="10">
        <f>IF(AA2107="","",N2107*1000/(AA2107*1000000))</f>
        <v>28.888888888888889</v>
      </c>
      <c r="AD2107" s="11">
        <f>IF(AB2107="","",MAX(Z2107,W2107)/AB2107)</f>
        <v>1851.2137634408605</v>
      </c>
      <c r="AE2107" s="8">
        <f ca="1">IF(N2107="","",IF(LOOKUP(YEAR(C2107),Teuerung!$A$4:$A$29,Teuerung!$D$4:$D$29)="",0,LOOKUP(YEAR(C2107),Teuerung!$A$4:$A$29,Teuerung!$D$4:$D$29)))</f>
        <v>0.29999999999999999</v>
      </c>
      <c r="AF2107" s="7">
        <f t="shared" ca="1" si="46"/>
        <v>18593.591039999999</v>
      </c>
      <c r="AG2107" s="2"/>
      <c r="AH2107" s="1"/>
      <c r="AI2107" s="1"/>
    </row>
    <row r="2108">
      <c r="A2108" s="2"/>
      <c r="B2108" s="2"/>
      <c r="C2108" s="3">
        <v>42972</v>
      </c>
      <c r="D2108" s="1"/>
      <c r="E2108" s="4" t="s">
        <v>51</v>
      </c>
      <c r="H2108" s="4" t="s">
        <v>51</v>
      </c>
      <c r="K2108" s="6">
        <v>0.29999999999999999</v>
      </c>
      <c r="L2108" s="6">
        <v>0.29999999999999999</v>
      </c>
      <c r="M2108" s="6">
        <v>6.7000000000000002</v>
      </c>
      <c r="N2108" s="7">
        <v>1600</v>
      </c>
      <c r="P2108" s="1">
        <v>1</v>
      </c>
      <c r="Q2108" s="2" t="s">
        <v>56</v>
      </c>
      <c r="R2108" s="4" t="s">
        <v>51</v>
      </c>
      <c r="T2108" s="7">
        <v>1203</v>
      </c>
      <c r="U2108" s="8">
        <v>0.20000000000000001</v>
      </c>
      <c r="V2108" s="6">
        <v>18</v>
      </c>
      <c r="W2108" s="7">
        <f>IF(R2108="","",(T2108*(1-U2108)*(1+AE2108))+V2108)</f>
        <v>1269.1200000000001</v>
      </c>
      <c r="Z2108" s="9" t="str">
        <f>IF(S2108="","",(X2108*(1-Y2108)*(1+AE2108)))</f>
        <v/>
      </c>
      <c r="AA2108" s="64">
        <f>IF(Eingabe!G2108="x",libCalc!A2108,IF(Eingabe!H2108="x",libCalc!B2108,IF(Eingabe!I2108="x",libCalc!C2108,"")))</f>
        <v>0.089999999999999997</v>
      </c>
      <c r="AB2108" s="5">
        <f>IF(AA2108="","",AA2108*M2108)</f>
        <v>0.60299999999999998</v>
      </c>
      <c r="AC2108" s="10">
        <f>IF(AA2108="","",N2108*1000/(AA2108*1000000))</f>
        <v>17.777777777777779</v>
      </c>
      <c r="AD2108" s="11">
        <f>IF(AB2108="","",MAX(Z2108,W2108)/AB2108)</f>
        <v>2104.676616915423</v>
      </c>
      <c r="AE2108" s="8">
        <f ca="1">IF(N2108="","",IF(LOOKUP(YEAR(C2108),Teuerung!$A$4:$A$29,Teuerung!$D$4:$D$29)="",0,LOOKUP(YEAR(C2108),Teuerung!$A$4:$A$29,Teuerung!$D$4:$D$29)))</f>
        <v>0.29999999999999999</v>
      </c>
      <c r="AF2108" s="7">
        <f t="shared" ca="1" si="46"/>
        <v>1269.1200000000001</v>
      </c>
      <c r="AG2108" s="2"/>
      <c r="AH2108" s="1"/>
      <c r="AI2108" s="1"/>
    </row>
    <row r="2109">
      <c r="A2109" s="2"/>
      <c r="B2109" s="2"/>
      <c r="C2109" s="3">
        <v>42972</v>
      </c>
      <c r="D2109" s="1"/>
      <c r="E2109" s="4" t="s">
        <v>51</v>
      </c>
      <c r="H2109" s="4" t="s">
        <v>51</v>
      </c>
      <c r="K2109" s="6">
        <v>0.29999999999999999</v>
      </c>
      <c r="L2109" s="6">
        <v>0.29999999999999999</v>
      </c>
      <c r="M2109" s="6">
        <v>3.1000000000000001</v>
      </c>
      <c r="N2109" s="7">
        <v>5100</v>
      </c>
      <c r="P2109" s="1">
        <v>34</v>
      </c>
      <c r="Q2109" s="2" t="s">
        <v>56</v>
      </c>
      <c r="R2109" s="4" t="s">
        <v>51</v>
      </c>
      <c r="T2109" s="7">
        <f>70.316+1003</f>
        <v>1073.316</v>
      </c>
      <c r="U2109" s="8">
        <v>0.20000000000000001</v>
      </c>
      <c r="V2109" s="6">
        <v>18</v>
      </c>
      <c r="W2109" s="7">
        <f>IF(R2109="","",(T2109*(1-U2109)*(1+AE2109))+V2109)</f>
        <v>1134.24864</v>
      </c>
      <c r="Z2109" s="9" t="str">
        <f>IF(S2109="","",(X2109*(1-Y2109)*(1+AE2109)))</f>
        <v/>
      </c>
      <c r="AA2109" s="64">
        <f>IF(Eingabe!G2109="x",libCalc!A2109,IF(Eingabe!H2109="x",libCalc!B2109,IF(Eingabe!I2109="x",libCalc!C2109,"")))</f>
        <v>0.089999999999999997</v>
      </c>
      <c r="AB2109" s="5">
        <f>IF(AA2109="","",AA2109*M2109)</f>
        <v>0.27899999999999997</v>
      </c>
      <c r="AC2109" s="10">
        <f>IF(AA2109="","",N2109*1000/(AA2109*1000000))</f>
        <v>56.666666666666664</v>
      </c>
      <c r="AD2109" s="11">
        <f>IF(AB2109="","",MAX(Z2109,W2109)/AB2109)</f>
        <v>4065.4073118279575</v>
      </c>
      <c r="AE2109" s="8">
        <f ca="1">IF(N2109="","",IF(LOOKUP(YEAR(C2109),Teuerung!$A$4:$A$29,Teuerung!$D$4:$D$29)="",0,LOOKUP(YEAR(C2109),Teuerung!$A$4:$A$29,Teuerung!$D$4:$D$29)))</f>
        <v>0.29999999999999999</v>
      </c>
      <c r="AF2109" s="7">
        <f t="shared" ca="1" si="46"/>
        <v>38564.453760000004</v>
      </c>
      <c r="AG2109" s="2"/>
      <c r="AH2109" s="1"/>
      <c r="AI2109" s="1"/>
    </row>
    <row r="2110">
      <c r="A2110" s="2"/>
      <c r="B2110" s="2"/>
      <c r="C2110" s="3">
        <v>42972</v>
      </c>
      <c r="D2110" s="1"/>
      <c r="E2110" s="4" t="s">
        <v>51</v>
      </c>
      <c r="H2110" s="4" t="s">
        <v>51</v>
      </c>
      <c r="K2110" s="6">
        <v>0.29999999999999999</v>
      </c>
      <c r="L2110" s="6">
        <v>0.29999999999999999</v>
      </c>
      <c r="M2110" s="6">
        <v>3.1000000000000001</v>
      </c>
      <c r="N2110" s="7">
        <v>3000</v>
      </c>
      <c r="P2110" s="1">
        <v>36</v>
      </c>
      <c r="Q2110" s="2" t="s">
        <v>56</v>
      </c>
      <c r="R2110" s="4" t="s">
        <v>51</v>
      </c>
      <c r="T2110" s="7">
        <f>70.316+460</f>
        <v>530.31600000000003</v>
      </c>
      <c r="U2110" s="8">
        <v>0.20000000000000001</v>
      </c>
      <c r="V2110" s="6">
        <v>18</v>
      </c>
      <c r="W2110" s="7">
        <f>IF(R2110="","",(T2110*(1-U2110)*(1+AE2110))+V2110)</f>
        <v>569.52864000000011</v>
      </c>
      <c r="Z2110" s="9" t="str">
        <f>IF(S2110="","",(X2110*(1-Y2110)*(1+AE2110)))</f>
        <v/>
      </c>
      <c r="AA2110" s="64">
        <f>IF(Eingabe!G2110="x",libCalc!A2110,IF(Eingabe!H2110="x",libCalc!B2110,IF(Eingabe!I2110="x",libCalc!C2110,"")))</f>
        <v>0.089999999999999997</v>
      </c>
      <c r="AB2110" s="5">
        <f>IF(AA2110="","",AA2110*M2110)</f>
        <v>0.27899999999999997</v>
      </c>
      <c r="AC2110" s="10">
        <f>IF(AA2110="","",N2110*1000/(AA2110*1000000))</f>
        <v>33.333333333333336</v>
      </c>
      <c r="AD2110" s="11">
        <f>IF(AB2110="","",MAX(Z2110,W2110)/AB2110)</f>
        <v>2041.3212903225813</v>
      </c>
      <c r="AE2110" s="8">
        <f ca="1">IF(N2110="","",IF(LOOKUP(YEAR(C2110),Teuerung!$A$4:$A$29,Teuerung!$D$4:$D$29)="",0,LOOKUP(YEAR(C2110),Teuerung!$A$4:$A$29,Teuerung!$D$4:$D$29)))</f>
        <v>0.29999999999999999</v>
      </c>
      <c r="AF2110" s="7">
        <f t="shared" ca="1" si="46"/>
        <v>20503.031040000005</v>
      </c>
      <c r="AG2110" s="2"/>
      <c r="AH2110" s="1"/>
      <c r="AI2110" s="1"/>
    </row>
    <row r="2111">
      <c r="A2111" s="2"/>
      <c r="B2111" s="2"/>
      <c r="C2111" s="3">
        <v>42972</v>
      </c>
      <c r="D2111" s="1"/>
      <c r="E2111" s="4" t="s">
        <v>51</v>
      </c>
      <c r="H2111" s="4" t="s">
        <v>51</v>
      </c>
      <c r="K2111" s="6">
        <v>0.29999999999999999</v>
      </c>
      <c r="L2111" s="6">
        <v>0.29999999999999999</v>
      </c>
      <c r="M2111" s="6">
        <v>6.7000000000000002</v>
      </c>
      <c r="N2111" s="7">
        <v>1600</v>
      </c>
      <c r="P2111" s="1">
        <v>1</v>
      </c>
      <c r="Q2111" s="2" t="s">
        <v>56</v>
      </c>
      <c r="R2111" s="4" t="s">
        <v>51</v>
      </c>
      <c r="T2111" s="7">
        <v>1203</v>
      </c>
      <c r="U2111" s="8">
        <v>0.20000000000000001</v>
      </c>
      <c r="V2111" s="6">
        <v>18</v>
      </c>
      <c r="W2111" s="7">
        <f>IF(R2111="","",(T2111*(1-U2111)*(1+AE2111))+V2111)</f>
        <v>1269.1200000000001</v>
      </c>
      <c r="Z2111" s="9" t="str">
        <f>IF(S2111="","",(X2111*(1-Y2111)*(1+AE2111)))</f>
        <v/>
      </c>
      <c r="AA2111" s="64">
        <f>IF(Eingabe!G2111="x",libCalc!A2111,IF(Eingabe!H2111="x",libCalc!B2111,IF(Eingabe!I2111="x",libCalc!C2111,"")))</f>
        <v>0.089999999999999997</v>
      </c>
      <c r="AB2111" s="5">
        <f>IF(AA2111="","",AA2111*M2111)</f>
        <v>0.60299999999999998</v>
      </c>
      <c r="AC2111" s="10">
        <f>IF(AA2111="","",N2111*1000/(AA2111*1000000))</f>
        <v>17.777777777777779</v>
      </c>
      <c r="AD2111" s="11">
        <f>IF(AB2111="","",MAX(Z2111,W2111)/AB2111)</f>
        <v>2104.676616915423</v>
      </c>
      <c r="AE2111" s="8">
        <f ca="1">IF(N2111="","",IF(LOOKUP(YEAR(C2111),Teuerung!$A$4:$A$29,Teuerung!$D$4:$D$29)="",0,LOOKUP(YEAR(C2111),Teuerung!$A$4:$A$29,Teuerung!$D$4:$D$29)))</f>
        <v>0.29999999999999999</v>
      </c>
      <c r="AF2111" s="7">
        <f t="shared" ca="1" si="46"/>
        <v>1269.1200000000001</v>
      </c>
      <c r="AG2111" s="2"/>
      <c r="AH2111" s="1"/>
      <c r="AI2111" s="1"/>
    </row>
    <row r="2112">
      <c r="A2112" s="2"/>
      <c r="B2112" s="2"/>
      <c r="C2112" s="3">
        <v>42972</v>
      </c>
      <c r="D2112" s="1"/>
      <c r="E2112" s="4" t="s">
        <v>51</v>
      </c>
      <c r="H2112" s="4" t="s">
        <v>51</v>
      </c>
      <c r="K2112" s="6">
        <v>0.34999999999999998</v>
      </c>
      <c r="L2112" s="6">
        <v>0.34999999999999998</v>
      </c>
      <c r="M2112" s="6">
        <v>3.1000000000000001</v>
      </c>
      <c r="N2112" s="7">
        <v>5900</v>
      </c>
      <c r="P2112" s="1">
        <v>28</v>
      </c>
      <c r="Q2112" s="2" t="s">
        <v>56</v>
      </c>
      <c r="R2112" s="4" t="s">
        <v>51</v>
      </c>
      <c r="T2112" s="7">
        <f>70.316+877</f>
        <v>947.31600000000003</v>
      </c>
      <c r="U2112" s="8">
        <v>0.20000000000000001</v>
      </c>
      <c r="V2112" s="6">
        <v>18</v>
      </c>
      <c r="W2112" s="7">
        <f>IF(R2112="","",(T2112*(1-U2112)*(1+AE2112))+V2112)</f>
        <v>1003.2086400000002</v>
      </c>
      <c r="Z2112" s="9" t="str">
        <f>IF(S2112="","",(X2112*(1-Y2112)*(1+AE2112)))</f>
        <v/>
      </c>
      <c r="AA2112" s="64">
        <f>IF(Eingabe!G2112="x",libCalc!A2112,IF(Eingabe!H2112="x",libCalc!B2112,IF(Eingabe!I2112="x",libCalc!C2112,"")))</f>
        <v>0.12249999999999998</v>
      </c>
      <c r="AB2112" s="5">
        <f>IF(AA2112="","",AA2112*M2112)</f>
        <v>0.37974999999999998</v>
      </c>
      <c r="AC2112" s="10">
        <f>IF(AA2112="","",N2112*1000/(AA2112*1000000))</f>
        <v>48.163265306122454</v>
      </c>
      <c r="AD2112" s="11">
        <f>IF(AB2112="","",MAX(Z2112,W2112)/AB2112)</f>
        <v>2641.7607373271894</v>
      </c>
      <c r="AE2112" s="8">
        <f ca="1">IF(N2112="","",IF(LOOKUP(YEAR(C2112),Teuerung!$A$4:$A$29,Teuerung!$D$4:$D$29)="",0,LOOKUP(YEAR(C2112),Teuerung!$A$4:$A$29,Teuerung!$D$4:$D$29)))</f>
        <v>0.29999999999999999</v>
      </c>
      <c r="AF2112" s="7">
        <f t="shared" ca="1" si="46"/>
        <v>28089.841920000006</v>
      </c>
      <c r="AG2112" s="2"/>
      <c r="AH2112" s="1"/>
      <c r="AI2112" s="1"/>
    </row>
    <row r="2113">
      <c r="A2113" s="2"/>
      <c r="B2113" s="2"/>
      <c r="C2113" s="3">
        <v>42972</v>
      </c>
      <c r="D2113" s="1"/>
      <c r="E2113" s="4" t="s">
        <v>51</v>
      </c>
      <c r="H2113" s="4" t="s">
        <v>51</v>
      </c>
      <c r="K2113" s="6">
        <v>0.34999999999999998</v>
      </c>
      <c r="L2113" s="6">
        <v>0.34999999999999998</v>
      </c>
      <c r="M2113" s="6">
        <v>3.1000000000000001</v>
      </c>
      <c r="N2113" s="7">
        <v>3500</v>
      </c>
      <c r="P2113" s="1">
        <v>30</v>
      </c>
      <c r="Q2113" s="2" t="s">
        <v>56</v>
      </c>
      <c r="R2113" s="4" t="s">
        <v>51</v>
      </c>
      <c r="T2113" s="7">
        <f>70.316+640</f>
        <v>710.31600000000003</v>
      </c>
      <c r="U2113" s="8">
        <v>0.20000000000000001</v>
      </c>
      <c r="V2113" s="6">
        <v>18</v>
      </c>
      <c r="W2113" s="7">
        <f>IF(R2113="","",(T2113*(1-U2113)*(1+AE2113))+V2113)</f>
        <v>756.72864000000015</v>
      </c>
      <c r="Z2113" s="9" t="str">
        <f>IF(S2113="","",(X2113*(1-Y2113)*(1+AE2113)))</f>
        <v/>
      </c>
      <c r="AA2113" s="64">
        <f>IF(Eingabe!G2113="x",libCalc!A2113,IF(Eingabe!H2113="x",libCalc!B2113,IF(Eingabe!I2113="x",libCalc!C2113,"")))</f>
        <v>0.12249999999999998</v>
      </c>
      <c r="AB2113" s="5">
        <f>IF(AA2113="","",AA2113*M2113)</f>
        <v>0.37974999999999998</v>
      </c>
      <c r="AC2113" s="10">
        <f>IF(AA2113="","",N2113*1000/(AA2113*1000000))</f>
        <v>28.571428571428577</v>
      </c>
      <c r="AD2113" s="11">
        <f>IF(AB2113="","",MAX(Z2113,W2113)/AB2113)</f>
        <v>1992.7021461487827</v>
      </c>
      <c r="AE2113" s="8">
        <f ca="1">IF(N2113="","",IF(LOOKUP(YEAR(C2113),Teuerung!$A$4:$A$29,Teuerung!$D$4:$D$29)="",0,LOOKUP(YEAR(C2113),Teuerung!$A$4:$A$29,Teuerung!$D$4:$D$29)))</f>
        <v>0.29999999999999999</v>
      </c>
      <c r="AF2113" s="7">
        <f t="shared" ca="1" si="46"/>
        <v>22701.859200000006</v>
      </c>
      <c r="AG2113" s="2"/>
      <c r="AH2113" s="1"/>
      <c r="AI2113" s="1"/>
    </row>
    <row r="2114">
      <c r="A2114" s="2"/>
      <c r="B2114" s="2"/>
      <c r="C2114" s="3">
        <v>42972</v>
      </c>
      <c r="D2114" s="1"/>
      <c r="E2114" s="4" t="s">
        <v>51</v>
      </c>
      <c r="H2114" s="4" t="s">
        <v>51</v>
      </c>
      <c r="K2114" s="6">
        <v>0.29999999999999999</v>
      </c>
      <c r="L2114" s="6">
        <v>0.29999999999999999</v>
      </c>
      <c r="M2114" s="6">
        <v>3.1000000000000001</v>
      </c>
      <c r="N2114" s="7">
        <v>2000</v>
      </c>
      <c r="P2114" s="1">
        <v>4</v>
      </c>
      <c r="Q2114" s="2" t="s">
        <v>56</v>
      </c>
      <c r="R2114" s="4" t="s">
        <v>51</v>
      </c>
      <c r="T2114" s="7">
        <f>70.316+378</f>
        <v>448.31600000000003</v>
      </c>
      <c r="U2114" s="8">
        <v>0.20000000000000001</v>
      </c>
      <c r="V2114" s="6">
        <v>18</v>
      </c>
      <c r="W2114" s="7">
        <f>IF(R2114="","",(T2114*(1-U2114)*(1+AE2114))+V2114)</f>
        <v>484.24864000000008</v>
      </c>
      <c r="Z2114" s="9" t="str">
        <f>IF(S2114="","",(X2114*(1-Y2114)*(1+AE2114)))</f>
        <v/>
      </c>
      <c r="AA2114" s="64">
        <f>IF(Eingabe!G2114="x",libCalc!A2114,IF(Eingabe!H2114="x",libCalc!B2114,IF(Eingabe!I2114="x",libCalc!C2114,"")))</f>
        <v>0.089999999999999997</v>
      </c>
      <c r="AB2114" s="5">
        <f>IF(AA2114="","",AA2114*M2114)</f>
        <v>0.27899999999999997</v>
      </c>
      <c r="AC2114" s="10">
        <f>IF(AA2114="","",N2114*1000/(AA2114*1000000))</f>
        <v>22.222222222222221</v>
      </c>
      <c r="AD2114" s="11">
        <f>IF(AB2114="","",MAX(Z2114,W2114)/AB2114)</f>
        <v>1735.658207885305</v>
      </c>
      <c r="AE2114" s="8">
        <f ca="1">IF(N2114="","",IF(LOOKUP(YEAR(C2114),Teuerung!$A$4:$A$29,Teuerung!$D$4:$D$29)="",0,LOOKUP(YEAR(C2114),Teuerung!$A$4:$A$29,Teuerung!$D$4:$D$29)))</f>
        <v>0.29999999999999999</v>
      </c>
      <c r="AF2114" s="7">
        <f t="shared" ca="1" si="46"/>
        <v>1936.9945600000003</v>
      </c>
      <c r="AG2114" s="2"/>
      <c r="AH2114" s="1"/>
      <c r="AI2114" s="1"/>
    </row>
    <row r="2115">
      <c r="A2115" s="2"/>
      <c r="B2115" s="2"/>
      <c r="C2115" s="3">
        <v>42972</v>
      </c>
      <c r="D2115" s="1"/>
      <c r="E2115" s="4" t="s">
        <v>51</v>
      </c>
      <c r="H2115" s="4" t="s">
        <v>51</v>
      </c>
      <c r="K2115" s="6">
        <v>0.29999999999999999</v>
      </c>
      <c r="L2115" s="6">
        <v>0.29999999999999999</v>
      </c>
      <c r="M2115" s="6">
        <v>6.7000000000000002</v>
      </c>
      <c r="N2115" s="7">
        <v>2100</v>
      </c>
      <c r="P2115" s="1">
        <v>1</v>
      </c>
      <c r="Q2115" s="2" t="s">
        <v>56</v>
      </c>
      <c r="R2115" s="4" t="s">
        <v>51</v>
      </c>
      <c r="T2115" s="7">
        <v>1423</v>
      </c>
      <c r="U2115" s="8">
        <v>0.20000000000000001</v>
      </c>
      <c r="V2115" s="6">
        <v>18</v>
      </c>
      <c r="W2115" s="7">
        <f>IF(R2115="","",(T2115*(1-U2115)*(1+AE2115))+V2115)</f>
        <v>1497.9200000000001</v>
      </c>
      <c r="Z2115" s="9" t="str">
        <f>IF(S2115="","",(X2115*(1-Y2115)*(1+AE2115)))</f>
        <v/>
      </c>
      <c r="AA2115" s="64">
        <f>IF(Eingabe!G2115="x",libCalc!A2115,IF(Eingabe!H2115="x",libCalc!B2115,IF(Eingabe!I2115="x",libCalc!C2115,"")))</f>
        <v>0.089999999999999997</v>
      </c>
      <c r="AB2115" s="5">
        <f>IF(AA2115="","",AA2115*M2115)</f>
        <v>0.60299999999999998</v>
      </c>
      <c r="AC2115" s="10">
        <f>IF(AA2115="","",N2115*1000/(AA2115*1000000))</f>
        <v>23.333333333333332</v>
      </c>
      <c r="AD2115" s="11">
        <f>IF(AB2115="","",MAX(Z2115,W2115)/AB2115)</f>
        <v>2484.1127694859042</v>
      </c>
      <c r="AE2115" s="8">
        <f ca="1">IF(N2115="","",IF(LOOKUP(YEAR(C2115),Teuerung!$A$4:$A$29,Teuerung!$D$4:$D$29)="",0,LOOKUP(YEAR(C2115),Teuerung!$A$4:$A$29,Teuerung!$D$4:$D$29)))</f>
        <v>0.29999999999999999</v>
      </c>
      <c r="AF2115" s="7">
        <f t="shared" ca="1" si="46"/>
        <v>1497.9200000000001</v>
      </c>
      <c r="AG2115" s="2"/>
      <c r="AH2115" s="1"/>
      <c r="AI2115" s="1"/>
    </row>
    <row r="2116">
      <c r="A2116" s="2"/>
      <c r="B2116" s="2"/>
      <c r="C2116" s="3">
        <v>42972</v>
      </c>
      <c r="D2116" s="1"/>
      <c r="E2116" s="4" t="s">
        <v>51</v>
      </c>
      <c r="H2116" s="4" t="s">
        <v>51</v>
      </c>
      <c r="K2116" s="6">
        <v>0.34999999999999998</v>
      </c>
      <c r="L2116" s="6">
        <v>0.34999999999999998</v>
      </c>
      <c r="M2116" s="6">
        <v>4.7000000000000002</v>
      </c>
      <c r="N2116" s="7">
        <v>6400</v>
      </c>
      <c r="P2116" s="1">
        <v>25</v>
      </c>
      <c r="Q2116" s="2" t="s">
        <v>56</v>
      </c>
      <c r="R2116" s="4" t="s">
        <v>51</v>
      </c>
      <c r="T2116" s="7">
        <f>70.316+1556</f>
        <v>1626.316</v>
      </c>
      <c r="U2116" s="8">
        <v>0.20000000000000001</v>
      </c>
      <c r="V2116" s="6">
        <v>18</v>
      </c>
      <c r="W2116" s="7">
        <f>IF(R2116="","",(T2116*(1-U2116)*(1+AE2116))+V2116)</f>
        <v>1709.3686400000004</v>
      </c>
      <c r="Z2116" s="9" t="str">
        <f>IF(S2116="","",(X2116*(1-Y2116)*(1+AE2116)))</f>
        <v/>
      </c>
      <c r="AA2116" s="64">
        <f>IF(Eingabe!G2116="x",libCalc!A2116,IF(Eingabe!H2116="x",libCalc!B2116,IF(Eingabe!I2116="x",libCalc!C2116,"")))</f>
        <v>0.12249999999999998</v>
      </c>
      <c r="AB2116" s="5">
        <f>IF(AA2116="","",AA2116*M2116)</f>
        <v>0.57574999999999998</v>
      </c>
      <c r="AC2116" s="10">
        <f>IF(AA2116="","",N2116*1000/(AA2116*1000000))</f>
        <v>52.244897959183682</v>
      </c>
      <c r="AD2116" s="11">
        <f>IF(AB2116="","",MAX(Z2116,W2116)/AB2116)</f>
        <v>2968.9424924012164</v>
      </c>
      <c r="AE2116" s="8">
        <f ca="1">IF(N2116="","",IF(LOOKUP(YEAR(C2116),Teuerung!$A$4:$A$29,Teuerung!$D$4:$D$29)="",0,LOOKUP(YEAR(C2116),Teuerung!$A$4:$A$29,Teuerung!$D$4:$D$29)))</f>
        <v>0.29999999999999999</v>
      </c>
      <c r="AF2116" s="7">
        <f t="shared" ca="1" si="46"/>
        <v>42734.216000000008</v>
      </c>
      <c r="AG2116" s="2"/>
      <c r="AH2116" s="1"/>
      <c r="AI2116" s="1"/>
    </row>
    <row r="2117">
      <c r="A2117" s="2"/>
      <c r="B2117" s="2"/>
      <c r="C2117" s="3">
        <v>42972</v>
      </c>
      <c r="D2117" s="1"/>
      <c r="E2117" s="4" t="s">
        <v>51</v>
      </c>
      <c r="I2117" s="4" t="s">
        <v>51</v>
      </c>
      <c r="K2117" s="6">
        <v>0.34999999999999998</v>
      </c>
      <c r="L2117" s="6">
        <v>0.34999999999999998</v>
      </c>
      <c r="M2117" s="6">
        <v>4.7000000000000002</v>
      </c>
      <c r="N2117" s="7">
        <v>3900</v>
      </c>
      <c r="P2117" s="1">
        <v>24</v>
      </c>
      <c r="Q2117" s="2" t="s">
        <v>56</v>
      </c>
      <c r="R2117" s="4" t="s">
        <v>51</v>
      </c>
      <c r="T2117" s="7">
        <f>70.316+1251</f>
        <v>1321.316</v>
      </c>
      <c r="U2117" s="8">
        <v>0.20000000000000001</v>
      </c>
      <c r="V2117" s="6">
        <v>18</v>
      </c>
      <c r="W2117" s="7">
        <f>IF(R2117="","",(T2117*(1-U2117)*(1+AE2117))+V2117)</f>
        <v>1392.1686400000003</v>
      </c>
      <c r="Z2117" s="9" t="str">
        <f>IF(S2117="","",(X2117*(1-Y2117)*(1+AE2117)))</f>
        <v/>
      </c>
      <c r="AA2117" s="64">
        <f>IF(Eingabe!G2117="x",libCalc!A2117,IF(Eingabe!H2117="x",libCalc!B2117,IF(Eingabe!I2117="x",libCalc!C2117,"")))</f>
        <v>0.12249999999999998</v>
      </c>
      <c r="AB2117" s="5">
        <f>IF(AA2117="","",AA2117*M2117)</f>
        <v>0.57574999999999998</v>
      </c>
      <c r="AC2117" s="10">
        <f>IF(AA2117="","",N2117*1000/(AA2117*1000000))</f>
        <v>31.836734693877556</v>
      </c>
      <c r="AD2117" s="11">
        <f>IF(AB2117="","",MAX(Z2117,W2117)/AB2117)</f>
        <v>2418.0089274858888</v>
      </c>
      <c r="AE2117" s="8">
        <f ca="1">IF(N2117="","",IF(LOOKUP(YEAR(C2117),Teuerung!$A$4:$A$29,Teuerung!$D$4:$D$29)="",0,LOOKUP(YEAR(C2117),Teuerung!$A$4:$A$29,Teuerung!$D$4:$D$29)))</f>
        <v>0.29999999999999999</v>
      </c>
      <c r="AF2117" s="7">
        <f t="shared" ca="1" si="46"/>
        <v>33412.047360000011</v>
      </c>
      <c r="AG2117" s="2"/>
      <c r="AH2117" s="1"/>
      <c r="AI2117" s="1"/>
    </row>
    <row r="2118">
      <c r="A2118" s="2"/>
      <c r="B2118" s="2"/>
      <c r="C2118" s="3">
        <v>42972</v>
      </c>
      <c r="D2118" s="1"/>
      <c r="E2118" s="4" t="s">
        <v>51</v>
      </c>
      <c r="H2118" s="4" t="s">
        <v>51</v>
      </c>
      <c r="K2118" s="6">
        <v>0.34999999999999998</v>
      </c>
      <c r="L2118" s="6">
        <v>0.34999999999999998</v>
      </c>
      <c r="M2118" s="6">
        <v>4.7000000000000002</v>
      </c>
      <c r="N2118" s="7">
        <v>4100</v>
      </c>
      <c r="P2118" s="1">
        <v>6</v>
      </c>
      <c r="Q2118" s="2" t="s">
        <v>56</v>
      </c>
      <c r="R2118" s="4" t="s">
        <v>51</v>
      </c>
      <c r="T2118" s="7">
        <f>70.316+1167</f>
        <v>1237.316</v>
      </c>
      <c r="U2118" s="8">
        <v>0.20000000000000001</v>
      </c>
      <c r="V2118" s="6">
        <v>18</v>
      </c>
      <c r="W2118" s="7">
        <f>IF(R2118="","",(T2118*(1-U2118)*(1+AE2118))+V2118)</f>
        <v>1304.8086400000002</v>
      </c>
      <c r="Z2118" s="9" t="str">
        <f>IF(S2118="","",(X2118*(1-Y2118)*(1+AE2118)))</f>
        <v/>
      </c>
      <c r="AA2118" s="64">
        <f>IF(Eingabe!G2118="x",libCalc!A2118,IF(Eingabe!H2118="x",libCalc!B2118,IF(Eingabe!I2118="x",libCalc!C2118,"")))</f>
        <v>0.12249999999999998</v>
      </c>
      <c r="AB2118" s="5">
        <f>IF(AA2118="","",AA2118*M2118)</f>
        <v>0.57574999999999998</v>
      </c>
      <c r="AC2118" s="10">
        <f>IF(AA2118="","",N2118*1000/(AA2118*1000000))</f>
        <v>33.469387755102048</v>
      </c>
      <c r="AD2118" s="11">
        <f>IF(AB2118="","",MAX(Z2118,W2118)/AB2118)</f>
        <v>2266.2764046895359</v>
      </c>
      <c r="AE2118" s="8">
        <f ca="1">IF(N2118="","",IF(LOOKUP(YEAR(C2118),Teuerung!$A$4:$A$29,Teuerung!$D$4:$D$29)="",0,LOOKUP(YEAR(C2118),Teuerung!$A$4:$A$29,Teuerung!$D$4:$D$29)))</f>
        <v>0.29999999999999999</v>
      </c>
      <c r="AF2118" s="7">
        <f t="shared" ca="1" si="46"/>
        <v>7828.8518400000012</v>
      </c>
      <c r="AG2118" s="2"/>
      <c r="AH2118" s="1"/>
      <c r="AI2118" s="1"/>
    </row>
    <row r="2119">
      <c r="A2119" s="2"/>
      <c r="B2119" s="2"/>
      <c r="C2119" s="3">
        <v>42972</v>
      </c>
      <c r="D2119" s="1"/>
      <c r="E2119" s="4" t="s">
        <v>51</v>
      </c>
      <c r="H2119" s="4" t="s">
        <v>51</v>
      </c>
      <c r="K2119" s="6">
        <v>0.29999999999999999</v>
      </c>
      <c r="L2119" s="6">
        <v>0.29999999999999999</v>
      </c>
      <c r="M2119" s="6">
        <v>4.7000000000000002</v>
      </c>
      <c r="N2119" s="7">
        <v>2300</v>
      </c>
      <c r="P2119" s="1">
        <v>3</v>
      </c>
      <c r="Q2119" s="2" t="s">
        <v>56</v>
      </c>
      <c r="R2119" s="4" t="s">
        <v>51</v>
      </c>
      <c r="T2119" s="7">
        <f>70.316+909</f>
        <v>979.31600000000003</v>
      </c>
      <c r="U2119" s="8">
        <v>0.20000000000000001</v>
      </c>
      <c r="V2119" s="6">
        <v>18</v>
      </c>
      <c r="W2119" s="7">
        <f>IF(R2119="","",(T2119*(1-U2119)*(1+AE2119))+V2119)</f>
        <v>1036.48864</v>
      </c>
      <c r="Z2119" s="9" t="str">
        <f>IF(S2119="","",(X2119*(1-Y2119)*(1+AE2119)))</f>
        <v/>
      </c>
      <c r="AA2119" s="64">
        <f>IF(Eingabe!G2119="x",libCalc!A2119,IF(Eingabe!H2119="x",libCalc!B2119,IF(Eingabe!I2119="x",libCalc!C2119,"")))</f>
        <v>0.089999999999999997</v>
      </c>
      <c r="AB2119" s="5">
        <f>IF(AA2119="","",AA2119*M2119)</f>
        <v>0.42299999999999999</v>
      </c>
      <c r="AC2119" s="10">
        <f>IF(AA2119="","",N2119*1000/(AA2119*1000000))</f>
        <v>25.555555555555557</v>
      </c>
      <c r="AD2119" s="11">
        <f>IF(AB2119="","",MAX(Z2119,W2119)/AB2119)</f>
        <v>2450.3277541371158</v>
      </c>
      <c r="AE2119" s="8">
        <f ca="1">IF(N2119="","",IF(LOOKUP(YEAR(C2119),Teuerung!$A$4:$A$29,Teuerung!$D$4:$D$29)="",0,LOOKUP(YEAR(C2119),Teuerung!$A$4:$A$29,Teuerung!$D$4:$D$29)))</f>
        <v>0.29999999999999999</v>
      </c>
      <c r="AF2119" s="7">
        <f t="shared" ca="1" si="46"/>
        <v>3109.4659200000001</v>
      </c>
      <c r="AG2119" s="2"/>
      <c r="AH2119" s="1"/>
      <c r="AI2119" s="1"/>
    </row>
    <row r="2120">
      <c r="A2120" s="2"/>
      <c r="B2120" s="2"/>
      <c r="C2120" s="3">
        <v>42972</v>
      </c>
      <c r="D2120" s="1"/>
      <c r="E2120" s="4" t="s">
        <v>51</v>
      </c>
      <c r="H2120" s="4" t="s">
        <v>51</v>
      </c>
      <c r="K2120" s="6">
        <v>0.34999999999999998</v>
      </c>
      <c r="L2120" s="6">
        <v>0.34999999999999998</v>
      </c>
      <c r="M2120" s="6">
        <v>8.0999999999999996</v>
      </c>
      <c r="N2120" s="7">
        <v>3700</v>
      </c>
      <c r="P2120" s="1">
        <v>1</v>
      </c>
      <c r="Q2120" s="2" t="s">
        <v>56</v>
      </c>
      <c r="R2120" s="4" t="s">
        <v>51</v>
      </c>
      <c r="T2120" s="7">
        <v>2466</v>
      </c>
      <c r="U2120" s="8">
        <v>0.20000000000000001</v>
      </c>
      <c r="V2120" s="6">
        <v>18</v>
      </c>
      <c r="W2120" s="7">
        <f>IF(R2120="","",(T2120*(1-U2120)*(1+AE2120))+V2120)</f>
        <v>2582.6400000000003</v>
      </c>
      <c r="Z2120" s="9" t="str">
        <f>IF(S2120="","",(X2120*(1-Y2120)*(1+AE2120)))</f>
        <v/>
      </c>
      <c r="AA2120" s="64">
        <f>IF(Eingabe!G2120="x",libCalc!A2120,IF(Eingabe!H2120="x",libCalc!B2120,IF(Eingabe!I2120="x",libCalc!C2120,"")))</f>
        <v>0.12249999999999998</v>
      </c>
      <c r="AB2120" s="5">
        <f>IF(AA2120="","",AA2120*M2120)</f>
        <v>0.99224999999999985</v>
      </c>
      <c r="AC2120" s="10">
        <f>IF(AA2120="","",N2120*1000/(AA2120*1000000))</f>
        <v>30.204081632653065</v>
      </c>
      <c r="AD2120" s="11">
        <f>IF(AB2120="","",MAX(Z2120,W2120)/AB2120)</f>
        <v>2602.8117913832207</v>
      </c>
      <c r="AE2120" s="8">
        <f ca="1">IF(N2120="","",IF(LOOKUP(YEAR(C2120),Teuerung!$A$4:$A$29,Teuerung!$D$4:$D$29)="",0,LOOKUP(YEAR(C2120),Teuerung!$A$4:$A$29,Teuerung!$D$4:$D$29)))</f>
        <v>0.29999999999999999</v>
      </c>
      <c r="AF2120" s="7">
        <f t="shared" ca="1" si="46"/>
        <v>2582.6400000000003</v>
      </c>
      <c r="AG2120" s="2"/>
      <c r="AH2120" s="1"/>
      <c r="AI2120" s="1"/>
    </row>
    <row r="2121">
      <c r="A2121" s="2"/>
      <c r="B2121" s="2"/>
      <c r="C2121" s="3">
        <v>42972</v>
      </c>
      <c r="D2121" s="1"/>
      <c r="E2121" s="4" t="s">
        <v>51</v>
      </c>
      <c r="I2121" s="4" t="s">
        <v>51</v>
      </c>
      <c r="K2121" s="6">
        <v>0.29999999999999999</v>
      </c>
      <c r="L2121" s="6">
        <v>0.5</v>
      </c>
      <c r="M2121" s="6">
        <v>2.4580000000000002</v>
      </c>
      <c r="N2121" s="7">
        <v>7000</v>
      </c>
      <c r="P2121" s="1">
        <v>34</v>
      </c>
      <c r="Q2121" s="2" t="s">
        <v>56</v>
      </c>
      <c r="R2121" s="4" t="s">
        <v>51</v>
      </c>
      <c r="T2121" s="7">
        <f>70.316+1216</f>
        <v>1286.316</v>
      </c>
      <c r="U2121" s="8">
        <v>0.20000000000000001</v>
      </c>
      <c r="V2121" s="6">
        <v>18</v>
      </c>
      <c r="W2121" s="7">
        <f>IF(R2121="","",(T2121*(1-U2121)*(1+AE2121))+V2121)</f>
        <v>1355.7686400000002</v>
      </c>
      <c r="Z2121" s="9" t="str">
        <f>IF(S2121="","",(X2121*(1-Y2121)*(1+AE2121)))</f>
        <v/>
      </c>
      <c r="AA2121" s="64">
        <f>IF(Eingabe!G2121="x",libCalc!A2121,IF(Eingabe!H2121="x",libCalc!B2121,IF(Eingabe!I2121="x",libCalc!C2121,"")))</f>
        <v>0.14999999999999999</v>
      </c>
      <c r="AB2121" s="5">
        <f>IF(AA2121="","",AA2121*M2121)</f>
        <v>0.36870000000000003</v>
      </c>
      <c r="AC2121" s="10">
        <f>IF(AA2121="","",N2121*1000/(AA2121*1000000))</f>
        <v>46.666666666666664</v>
      </c>
      <c r="AD2121" s="11">
        <f>IF(AB2121="","",MAX(Z2121,W2121)/AB2121)</f>
        <v>3677.1593165174941</v>
      </c>
      <c r="AE2121" s="8">
        <f ca="1">IF(N2121="","",IF(LOOKUP(YEAR(C2121),Teuerung!$A$4:$A$29,Teuerung!$D$4:$D$29)="",0,LOOKUP(YEAR(C2121),Teuerung!$A$4:$A$29,Teuerung!$D$4:$D$29)))</f>
        <v>0.29999999999999999</v>
      </c>
      <c r="AF2121" s="7">
        <f t="shared" ca="1" si="46"/>
        <v>46096.133760000012</v>
      </c>
      <c r="AG2121" s="2"/>
      <c r="AH2121" s="1"/>
      <c r="AI2121" s="1"/>
    </row>
    <row r="2122">
      <c r="A2122" s="2"/>
      <c r="B2122" s="2"/>
      <c r="C2122" s="3">
        <v>42972</v>
      </c>
      <c r="D2122" s="1"/>
      <c r="E2122" s="4" t="s">
        <v>51</v>
      </c>
      <c r="H2122" s="4" t="s">
        <v>51</v>
      </c>
      <c r="K2122" s="6">
        <v>0.29999999999999999</v>
      </c>
      <c r="L2122" s="6">
        <v>0.5</v>
      </c>
      <c r="M2122" s="6">
        <v>2.6800000000000002</v>
      </c>
      <c r="N2122" s="7">
        <v>7000</v>
      </c>
      <c r="P2122" s="1">
        <v>7</v>
      </c>
      <c r="Q2122" s="2" t="s">
        <v>56</v>
      </c>
      <c r="R2122" s="4" t="s">
        <v>51</v>
      </c>
      <c r="T2122" s="7">
        <f>70.316+972</f>
        <v>1042.316</v>
      </c>
      <c r="U2122" s="8">
        <v>0.20000000000000001</v>
      </c>
      <c r="V2122" s="6">
        <v>18</v>
      </c>
      <c r="W2122" s="7">
        <f>IF(R2122="","",(T2122*(1-U2122)*(1+AE2122))+V2122)</f>
        <v>1102.0086400000002</v>
      </c>
      <c r="Z2122" s="9" t="str">
        <f>IF(S2122="","",(X2122*(1-Y2122)*(1+AE2122)))</f>
        <v/>
      </c>
      <c r="AA2122" s="64">
        <f>IF(Eingabe!G2122="x",libCalc!A2122,IF(Eingabe!H2122="x",libCalc!B2122,IF(Eingabe!I2122="x",libCalc!C2122,"")))</f>
        <v>0.14999999999999999</v>
      </c>
      <c r="AB2122" s="5">
        <f>IF(AA2122="","",AA2122*M2122)</f>
        <v>0.40200000000000002</v>
      </c>
      <c r="AC2122" s="10">
        <f>IF(AA2122="","",N2122*1000/(AA2122*1000000))</f>
        <v>46.666666666666664</v>
      </c>
      <c r="AD2122" s="11">
        <f>IF(AB2122="","",MAX(Z2122,W2122)/AB2122)</f>
        <v>2741.3150248756224</v>
      </c>
      <c r="AE2122" s="8">
        <f ca="1">IF(N2122="","",IF(LOOKUP(YEAR(C2122),Teuerung!$A$4:$A$29,Teuerung!$D$4:$D$29)="",0,LOOKUP(YEAR(C2122),Teuerung!$A$4:$A$29,Teuerung!$D$4:$D$29)))</f>
        <v>0.29999999999999999</v>
      </c>
      <c r="AF2122" s="7">
        <f t="shared" ca="1" si="46"/>
        <v>7714.0604800000019</v>
      </c>
      <c r="AG2122" s="2"/>
      <c r="AH2122" s="1"/>
      <c r="AI2122" s="1"/>
    </row>
    <row r="2123">
      <c r="A2123" s="2"/>
      <c r="B2123" s="2"/>
      <c r="C2123" s="3">
        <v>42972</v>
      </c>
      <c r="D2123" s="1"/>
      <c r="E2123" s="4" t="s">
        <v>51</v>
      </c>
      <c r="H2123" s="4" t="s">
        <v>51</v>
      </c>
      <c r="K2123" s="6">
        <v>0.29999999999999999</v>
      </c>
      <c r="L2123" s="6">
        <v>0.29999999999999999</v>
      </c>
      <c r="M2123" s="6">
        <v>3.1000000000000001</v>
      </c>
      <c r="N2123" s="7">
        <v>2900</v>
      </c>
      <c r="P2123" s="1">
        <v>1</v>
      </c>
      <c r="Q2123" s="2" t="s">
        <v>56</v>
      </c>
      <c r="R2123" s="4" t="s">
        <v>51</v>
      </c>
      <c r="T2123" s="7">
        <v>460</v>
      </c>
      <c r="U2123" s="8">
        <v>0.20000000000000001</v>
      </c>
      <c r="V2123" s="6">
        <v>18</v>
      </c>
      <c r="W2123" s="7">
        <f>IF(R2123="","",(T2123*(1-U2123)*(1+AE2123))+V2123)</f>
        <v>496.40000000000003</v>
      </c>
      <c r="Z2123" s="9" t="str">
        <f>IF(S2123="","",(X2123*(1-Y2123)*(1+AE2123)))</f>
        <v/>
      </c>
      <c r="AA2123" s="64">
        <f>IF(Eingabe!G2123="x",libCalc!A2123,IF(Eingabe!H2123="x",libCalc!B2123,IF(Eingabe!I2123="x",libCalc!C2123,"")))</f>
        <v>0.089999999999999997</v>
      </c>
      <c r="AB2123" s="5">
        <f>IF(AA2123="","",AA2123*M2123)</f>
        <v>0.27899999999999997</v>
      </c>
      <c r="AC2123" s="10">
        <f>IF(AA2123="","",N2123*1000/(AA2123*1000000))</f>
        <v>32.222222222222221</v>
      </c>
      <c r="AD2123" s="11">
        <f>IF(AB2123="","",MAX(Z2123,W2123)/AB2123)</f>
        <v>1779.2114695340506</v>
      </c>
      <c r="AE2123" s="8">
        <f ca="1">IF(N2123="","",IF(LOOKUP(YEAR(C2123),Teuerung!$A$4:$A$29,Teuerung!$D$4:$D$29)="",0,LOOKUP(YEAR(C2123),Teuerung!$A$4:$A$29,Teuerung!$D$4:$D$29)))</f>
        <v>0.29999999999999999</v>
      </c>
      <c r="AF2123" s="7">
        <f t="shared" ca="1" si="46"/>
        <v>496.40000000000003</v>
      </c>
      <c r="AG2123" s="2"/>
      <c r="AH2123" s="1"/>
      <c r="AI2123" s="1"/>
    </row>
    <row r="2124">
      <c r="A2124" s="2"/>
      <c r="B2124" s="2"/>
      <c r="C2124" s="3">
        <v>42972</v>
      </c>
      <c r="D2124" s="1"/>
      <c r="E2124" s="4" t="s">
        <v>51</v>
      </c>
      <c r="H2124" s="4" t="s">
        <v>51</v>
      </c>
      <c r="K2124" s="6">
        <v>0.5</v>
      </c>
      <c r="L2124" s="6">
        <v>0.5</v>
      </c>
      <c r="M2124" s="6">
        <v>3.3500000000000001</v>
      </c>
      <c r="N2124" s="7">
        <v>7400</v>
      </c>
      <c r="P2124" s="1">
        <v>42</v>
      </c>
      <c r="Q2124" s="2" t="s">
        <v>56</v>
      </c>
      <c r="R2124" s="4" t="s">
        <v>51</v>
      </c>
      <c r="T2124" s="7">
        <f>70.316+899</f>
        <v>969.31600000000003</v>
      </c>
      <c r="U2124" s="8">
        <v>0.20000000000000001</v>
      </c>
      <c r="V2124" s="6">
        <v>18</v>
      </c>
      <c r="W2124" s="7">
        <f>IF(R2124="","",(T2124*(1-U2124)*(1+AE2124))+V2124)</f>
        <v>1026.0886399999999</v>
      </c>
      <c r="Z2124" s="9" t="str">
        <f>IF(S2124="","",(X2124*(1-Y2124)*(1+AE2124)))</f>
        <v/>
      </c>
      <c r="AA2124" s="64">
        <f>IF(Eingabe!G2124="x",libCalc!A2124,IF(Eingabe!H2124="x",libCalc!B2124,IF(Eingabe!I2124="x",libCalc!C2124,"")))</f>
        <v>0.25</v>
      </c>
      <c r="AB2124" s="5">
        <f>IF(AA2124="","",AA2124*M2124)</f>
        <v>0.83750000000000002</v>
      </c>
      <c r="AC2124" s="10">
        <f>IF(AA2124="","",N2124*1000/(AA2124*1000000))</f>
        <v>29.600000000000001</v>
      </c>
      <c r="AD2124" s="11">
        <f>IF(AB2124="","",MAX(Z2124,W2124)/AB2124)</f>
        <v>1225.1804656716417</v>
      </c>
      <c r="AE2124" s="8">
        <f ca="1">IF(N2124="","",IF(LOOKUP(YEAR(C2124),Teuerung!$A$4:$A$29,Teuerung!$D$4:$D$29)="",0,LOOKUP(YEAR(C2124),Teuerung!$A$4:$A$29,Teuerung!$D$4:$D$29)))</f>
        <v>0.29999999999999999</v>
      </c>
      <c r="AF2124" s="7">
        <f t="shared" ca="1" si="46"/>
        <v>43095.722880000001</v>
      </c>
      <c r="AG2124" s="2"/>
      <c r="AH2124" s="1"/>
      <c r="AI2124" s="1"/>
    </row>
    <row r="2125">
      <c r="A2125" s="2"/>
      <c r="B2125" s="2"/>
      <c r="C2125" s="3">
        <v>42972</v>
      </c>
      <c r="D2125" s="1"/>
      <c r="E2125" s="4" t="s">
        <v>51</v>
      </c>
      <c r="H2125" s="4" t="s">
        <v>51</v>
      </c>
      <c r="K2125" s="6">
        <v>0.29999999999999999</v>
      </c>
      <c r="L2125" s="6">
        <v>0.29999999999999999</v>
      </c>
      <c r="M2125" s="6">
        <v>3.1000000000000001</v>
      </c>
      <c r="N2125" s="7">
        <v>2900</v>
      </c>
      <c r="P2125" s="1">
        <v>1</v>
      </c>
      <c r="Q2125" s="2" t="s">
        <v>56</v>
      </c>
      <c r="R2125" s="4" t="s">
        <v>51</v>
      </c>
      <c r="T2125" s="7">
        <f>70.316+460</f>
        <v>530.31600000000003</v>
      </c>
      <c r="U2125" s="8">
        <v>0.20000000000000001</v>
      </c>
      <c r="V2125" s="6">
        <v>18</v>
      </c>
      <c r="W2125" s="7">
        <f>IF(R2125="","",(T2125*(1-U2125)*(1+AE2125))+V2125)</f>
        <v>569.52864000000011</v>
      </c>
      <c r="Z2125" s="9" t="str">
        <f>IF(S2125="","",(X2125*(1-Y2125)*(1+AE2125)))</f>
        <v/>
      </c>
      <c r="AA2125" s="64">
        <f>IF(Eingabe!G2125="x",libCalc!A2125,IF(Eingabe!H2125="x",libCalc!B2125,IF(Eingabe!I2125="x",libCalc!C2125,"")))</f>
        <v>0.089999999999999997</v>
      </c>
      <c r="AB2125" s="5">
        <f>IF(AA2125="","",AA2125*M2125)</f>
        <v>0.27899999999999997</v>
      </c>
      <c r="AC2125" s="10">
        <f>IF(AA2125="","",N2125*1000/(AA2125*1000000))</f>
        <v>32.222222222222221</v>
      </c>
      <c r="AD2125" s="11">
        <f>IF(AB2125="","",MAX(Z2125,W2125)/AB2125)</f>
        <v>2041.3212903225813</v>
      </c>
      <c r="AE2125" s="8">
        <f ca="1">IF(N2125="","",IF(LOOKUP(YEAR(C2125),Teuerung!$A$4:$A$29,Teuerung!$D$4:$D$29)="",0,LOOKUP(YEAR(C2125),Teuerung!$A$4:$A$29,Teuerung!$D$4:$D$29)))</f>
        <v>0.29999999999999999</v>
      </c>
      <c r="AF2125" s="7">
        <f t="shared" ca="1" si="46"/>
        <v>569.52864000000011</v>
      </c>
      <c r="AG2125" s="2"/>
      <c r="AH2125" s="1"/>
      <c r="AI2125" s="1"/>
    </row>
    <row r="2126">
      <c r="A2126" s="2"/>
      <c r="B2126" s="2"/>
      <c r="C2126" s="3">
        <v>42943</v>
      </c>
      <c r="D2126" s="1"/>
      <c r="E2126" s="4" t="s">
        <v>51</v>
      </c>
      <c r="G2126" s="4" t="s">
        <v>51</v>
      </c>
      <c r="J2126" s="5">
        <v>0.20000000000000001</v>
      </c>
      <c r="M2126" s="6">
        <v>3.1400000000000001</v>
      </c>
      <c r="N2126" s="7">
        <v>530</v>
      </c>
      <c r="P2126" s="1">
        <v>32</v>
      </c>
      <c r="Q2126" s="2" t="s">
        <v>53</v>
      </c>
      <c r="R2126" s="4" t="s">
        <v>51</v>
      </c>
      <c r="T2126" s="7">
        <v>280</v>
      </c>
      <c r="U2126" s="8">
        <v>0.31</v>
      </c>
      <c r="V2126" s="6">
        <f>9360/287</f>
        <v>32.613240418118465</v>
      </c>
      <c r="W2126" s="7">
        <f>IF(R2126="","",(T2126*(1-U2126)*(1+AE2126))+V2126)</f>
        <v>283.77324041811846</v>
      </c>
      <c r="Z2126" s="9" t="str">
        <f>IF(S2126="","",(X2126*(1-Y2126)*(1+AE2126)))</f>
        <v/>
      </c>
      <c r="AA2126" s="64">
        <f>IF(Eingabe!G2126="x",libCalc!A2126,IF(Eingabe!H2126="x",libCalc!B2126,IF(Eingabe!I2126="x",libCalc!C2126,"")))</f>
        <v>0.031415926535897934</v>
      </c>
      <c r="AB2126" s="5">
        <f>IF(AA2126="","",AA2126*M2126)</f>
        <v>0.098646009322719511</v>
      </c>
      <c r="AC2126" s="10">
        <f>IF(AA2126="","",N2126*1000/(AA2126*1000000))</f>
        <v>16.870423967740905</v>
      </c>
      <c r="AD2126" s="11">
        <f>IF(AB2126="","",MAX(Z2126,W2126)/AB2126)</f>
        <v>2876.68241590754</v>
      </c>
      <c r="AE2126" s="8">
        <f ca="1">IF(N2126="","",IF(LOOKUP(YEAR(C2126),Teuerung!$A$4:$A$29,Teuerung!$D$4:$D$29)="",0,LOOKUP(YEAR(C2126),Teuerung!$A$4:$A$29,Teuerung!$D$4:$D$29)))</f>
        <v>0.29999999999999999</v>
      </c>
      <c r="AF2126" s="7">
        <f t="shared" ca="1" si="46"/>
        <v>9080.7436933797908</v>
      </c>
      <c r="AG2126" s="2" t="s">
        <v>70</v>
      </c>
      <c r="AH2126" s="1"/>
      <c r="AI2126" s="1"/>
    </row>
    <row r="2127">
      <c r="A2127" s="2"/>
      <c r="B2127" s="2"/>
      <c r="C2127" s="3">
        <v>42943</v>
      </c>
      <c r="D2127" s="1"/>
      <c r="E2127" s="4" t="s">
        <v>51</v>
      </c>
      <c r="G2127" s="4" t="s">
        <v>51</v>
      </c>
      <c r="J2127" s="5">
        <v>0.20000000000000001</v>
      </c>
      <c r="M2127" s="6">
        <v>3.1400000000000001</v>
      </c>
      <c r="N2127" s="7">
        <v>590</v>
      </c>
      <c r="P2127" s="1">
        <v>2</v>
      </c>
      <c r="Q2127" s="2" t="s">
        <v>53</v>
      </c>
      <c r="R2127" s="4" t="s">
        <v>51</v>
      </c>
      <c r="T2127" s="7">
        <v>280</v>
      </c>
      <c r="U2127" s="8">
        <v>0.31</v>
      </c>
      <c r="V2127" s="6">
        <f t="shared" ref="V2127:V2190" si="48">V2126</f>
        <v>32.613240418118465</v>
      </c>
      <c r="W2127" s="7">
        <f>IF(R2127="","",(T2127*(1-U2127)*(1+AE2127))+V2127)</f>
        <v>283.77324041811846</v>
      </c>
      <c r="Z2127" s="9" t="str">
        <f>IF(S2127="","",(X2127*(1-Y2127)*(1+AE2127)))</f>
        <v/>
      </c>
      <c r="AA2127" s="64">
        <f>IF(Eingabe!G2127="x",libCalc!A2127,IF(Eingabe!H2127="x",libCalc!B2127,IF(Eingabe!I2127="x",libCalc!C2127,"")))</f>
        <v>0.031415926535897934</v>
      </c>
      <c r="AB2127" s="5">
        <f>IF(AA2127="","",AA2127*M2127)</f>
        <v>0.098646009322719511</v>
      </c>
      <c r="AC2127" s="10">
        <f>IF(AA2127="","",N2127*1000/(AA2127*1000000))</f>
        <v>18.780283284843648</v>
      </c>
      <c r="AD2127" s="11">
        <f>IF(AB2127="","",MAX(Z2127,W2127)/AB2127)</f>
        <v>2876.68241590754</v>
      </c>
      <c r="AE2127" s="8">
        <f ca="1">IF(N2127="","",IF(LOOKUP(YEAR(C2127),Teuerung!$A$4:$A$29,Teuerung!$D$4:$D$29)="",0,LOOKUP(YEAR(C2127),Teuerung!$A$4:$A$29,Teuerung!$D$4:$D$29)))</f>
        <v>0.29999999999999999</v>
      </c>
      <c r="AF2127" s="7">
        <f t="shared" ca="1" si="46"/>
        <v>567.54648083623692</v>
      </c>
      <c r="AG2127" s="2" t="s">
        <v>70</v>
      </c>
      <c r="AH2127" s="1"/>
      <c r="AI2127" s="1"/>
    </row>
    <row r="2128">
      <c r="A2128" s="2"/>
      <c r="B2128" s="2"/>
      <c r="C2128" s="3">
        <v>42943</v>
      </c>
      <c r="D2128" s="1"/>
      <c r="E2128" s="4" t="s">
        <v>51</v>
      </c>
      <c r="G2128" s="4" t="s">
        <v>51</v>
      </c>
      <c r="J2128" s="5">
        <v>0.20000000000000001</v>
      </c>
      <c r="M2128" s="6">
        <v>3.1400000000000001</v>
      </c>
      <c r="N2128" s="7">
        <v>215</v>
      </c>
      <c r="P2128" s="1">
        <v>2</v>
      </c>
      <c r="Q2128" s="2" t="s">
        <v>53</v>
      </c>
      <c r="R2128" s="4" t="s">
        <v>51</v>
      </c>
      <c r="T2128" s="7">
        <v>308</v>
      </c>
      <c r="U2128" s="8">
        <v>0.31</v>
      </c>
      <c r="V2128" s="6">
        <f t="shared" si="48"/>
        <v>32.613240418118465</v>
      </c>
      <c r="W2128" s="7">
        <f>IF(R2128="","",(T2128*(1-U2128)*(1+AE2128))+V2128)</f>
        <v>308.88924041811845</v>
      </c>
      <c r="Z2128" s="9" t="str">
        <f>IF(S2128="","",(X2128*(1-Y2128)*(1+AE2128)))</f>
        <v/>
      </c>
      <c r="AA2128" s="64">
        <f>IF(Eingabe!G2128="x",libCalc!A2128,IF(Eingabe!H2128="x",libCalc!B2128,IF(Eingabe!I2128="x",libCalc!C2128,"")))</f>
        <v>0.031415926535897934</v>
      </c>
      <c r="AB2128" s="5">
        <f>IF(AA2128="","",AA2128*M2128)</f>
        <v>0.098646009322719511</v>
      </c>
      <c r="AC2128" s="10">
        <f>IF(AA2128="","",N2128*1000/(AA2128*1000000))</f>
        <v>6.8436625529514989</v>
      </c>
      <c r="AD2128" s="11">
        <f>IF(AB2128="","",MAX(Z2128,W2128)/AB2128)</f>
        <v>3131.2897758244853</v>
      </c>
      <c r="AE2128" s="8">
        <f ca="1">IF(N2128="","",IF(LOOKUP(YEAR(C2128),Teuerung!$A$4:$A$29,Teuerung!$D$4:$D$29)="",0,LOOKUP(YEAR(C2128),Teuerung!$A$4:$A$29,Teuerung!$D$4:$D$29)))</f>
        <v>0.29999999999999999</v>
      </c>
      <c r="AF2128" s="7">
        <f t="shared" ca="1" si="46"/>
        <v>617.77848083623689</v>
      </c>
      <c r="AG2128" s="2" t="s">
        <v>70</v>
      </c>
      <c r="AH2128" s="1"/>
      <c r="AI2128" s="1"/>
    </row>
    <row r="2129">
      <c r="A2129" s="2"/>
      <c r="B2129" s="2"/>
      <c r="C2129" s="3">
        <v>42943</v>
      </c>
      <c r="D2129" s="1"/>
      <c r="E2129" s="4" t="s">
        <v>51</v>
      </c>
      <c r="G2129" s="4" t="s">
        <v>51</v>
      </c>
      <c r="J2129" s="5">
        <v>0.20000000000000001</v>
      </c>
      <c r="M2129" s="6">
        <v>2.8399999999999999</v>
      </c>
      <c r="N2129" s="7">
        <v>690</v>
      </c>
      <c r="P2129" s="1">
        <v>5</v>
      </c>
      <c r="Q2129" s="2" t="s">
        <v>53</v>
      </c>
      <c r="R2129" s="4" t="s">
        <v>51</v>
      </c>
      <c r="T2129" s="7">
        <v>264</v>
      </c>
      <c r="U2129" s="8">
        <v>0.31</v>
      </c>
      <c r="V2129" s="6">
        <f t="shared" si="48"/>
        <v>32.613240418118465</v>
      </c>
      <c r="W2129" s="7">
        <f>IF(R2129="","",(T2129*(1-U2129)*(1+AE2129))+V2129)</f>
        <v>269.42124041811849</v>
      </c>
      <c r="Z2129" s="9" t="str">
        <f>IF(S2129="","",(X2129*(1-Y2129)*(1+AE2129)))</f>
        <v/>
      </c>
      <c r="AA2129" s="64">
        <f>IF(Eingabe!G2129="x",libCalc!A2129,IF(Eingabe!H2129="x",libCalc!B2129,IF(Eingabe!I2129="x",libCalc!C2129,"")))</f>
        <v>0.031415926535897934</v>
      </c>
      <c r="AB2129" s="5">
        <f>IF(AA2129="","",AA2129*M2129)</f>
        <v>0.089221231361950135</v>
      </c>
      <c r="AC2129" s="10">
        <f>IF(AA2129="","",N2129*1000/(AA2129*1000000))</f>
        <v>21.963382146681553</v>
      </c>
      <c r="AD2129" s="11">
        <f>IF(AB2129="","",MAX(Z2129,W2129)/AB2129)</f>
        <v>3019.6987455277108</v>
      </c>
      <c r="AE2129" s="8">
        <f ca="1">IF(N2129="","",IF(LOOKUP(YEAR(C2129),Teuerung!$A$4:$A$29,Teuerung!$D$4:$D$29)="",0,LOOKUP(YEAR(C2129),Teuerung!$A$4:$A$29,Teuerung!$D$4:$D$29)))</f>
        <v>0.29999999999999999</v>
      </c>
      <c r="AF2129" s="7">
        <f t="shared" ca="1" si="46"/>
        <v>1347.1062020905924</v>
      </c>
      <c r="AG2129" s="2" t="s">
        <v>70</v>
      </c>
      <c r="AH2129" s="1"/>
      <c r="AI2129" s="1"/>
    </row>
    <row r="2130">
      <c r="A2130" s="2"/>
      <c r="B2130" s="2"/>
      <c r="C2130" s="3">
        <v>42943</v>
      </c>
      <c r="D2130" s="1"/>
      <c r="E2130" s="4" t="s">
        <v>51</v>
      </c>
      <c r="G2130" s="4" t="s">
        <v>51</v>
      </c>
      <c r="J2130" s="5">
        <v>0.20000000000000001</v>
      </c>
      <c r="M2130" s="6">
        <v>2.8399999999999999</v>
      </c>
      <c r="N2130" s="7">
        <v>535</v>
      </c>
      <c r="P2130" s="1">
        <v>1</v>
      </c>
      <c r="Q2130" s="2" t="s">
        <v>53</v>
      </c>
      <c r="R2130" s="4" t="s">
        <v>51</v>
      </c>
      <c r="T2130" s="7">
        <v>264</v>
      </c>
      <c r="U2130" s="8">
        <v>0.31</v>
      </c>
      <c r="V2130" s="6">
        <f t="shared" si="48"/>
        <v>32.613240418118465</v>
      </c>
      <c r="W2130" s="7">
        <f>IF(R2130="","",(T2130*(1-U2130)*(1+AE2130))+V2130)</f>
        <v>269.42124041811849</v>
      </c>
      <c r="Z2130" s="9" t="str">
        <f>IF(S2130="","",(X2130*(1-Y2130)*(1+AE2130)))</f>
        <v/>
      </c>
      <c r="AA2130" s="64">
        <f>IF(Eingabe!G2130="x",libCalc!A2130,IF(Eingabe!H2130="x",libCalc!B2130,IF(Eingabe!I2130="x",libCalc!C2130,"")))</f>
        <v>0.031415926535897934</v>
      </c>
      <c r="AB2130" s="5">
        <f>IF(AA2130="","",AA2130*M2130)</f>
        <v>0.089221231361950135</v>
      </c>
      <c r="AC2130" s="10">
        <f>IF(AA2130="","",N2130*1000/(AA2130*1000000))</f>
        <v>17.0295789108328</v>
      </c>
      <c r="AD2130" s="11">
        <f>IF(AB2130="","",MAX(Z2130,W2130)/AB2130)</f>
        <v>3019.6987455277108</v>
      </c>
      <c r="AE2130" s="8">
        <f ca="1">IF(N2130="","",IF(LOOKUP(YEAR(C2130),Teuerung!$A$4:$A$29,Teuerung!$D$4:$D$29)="",0,LOOKUP(YEAR(C2130),Teuerung!$A$4:$A$29,Teuerung!$D$4:$D$29)))</f>
        <v>0.29999999999999999</v>
      </c>
      <c r="AF2130" s="7">
        <f t="shared" ca="1" si="46"/>
        <v>269.42124041811849</v>
      </c>
      <c r="AG2130" s="2" t="s">
        <v>70</v>
      </c>
      <c r="AH2130" s="1"/>
      <c r="AI2130" s="1"/>
    </row>
    <row r="2131">
      <c r="A2131" s="2"/>
      <c r="B2131" s="2"/>
      <c r="C2131" s="3">
        <v>42943</v>
      </c>
      <c r="D2131" s="1"/>
      <c r="E2131" s="4" t="s">
        <v>51</v>
      </c>
      <c r="G2131" s="4" t="s">
        <v>51</v>
      </c>
      <c r="J2131" s="5">
        <v>0.20000000000000001</v>
      </c>
      <c r="M2131" s="6">
        <v>3.1400000000000001</v>
      </c>
      <c r="N2131" s="7">
        <v>800</v>
      </c>
      <c r="P2131" s="1">
        <v>25</v>
      </c>
      <c r="Q2131" s="2" t="s">
        <v>53</v>
      </c>
      <c r="R2131" s="4" t="s">
        <v>51</v>
      </c>
      <c r="T2131" s="7">
        <v>317</v>
      </c>
      <c r="U2131" s="8">
        <v>0.31</v>
      </c>
      <c r="V2131" s="6">
        <f t="shared" si="48"/>
        <v>32.613240418118465</v>
      </c>
      <c r="W2131" s="7">
        <f>IF(R2131="","",(T2131*(1-U2131)*(1+AE2131))+V2131)</f>
        <v>316.96224041811843</v>
      </c>
      <c r="Z2131" s="9" t="str">
        <f>IF(S2131="","",(X2131*(1-Y2131)*(1+AE2131)))</f>
        <v/>
      </c>
      <c r="AA2131" s="64">
        <f>IF(Eingabe!G2131="x",libCalc!A2131,IF(Eingabe!H2131="x",libCalc!B2131,IF(Eingabe!I2131="x",libCalc!C2131,"")))</f>
        <v>0.031415926535897934</v>
      </c>
      <c r="AB2131" s="5">
        <f>IF(AA2131="","",AA2131*M2131)</f>
        <v>0.098646009322719511</v>
      </c>
      <c r="AC2131" s="10">
        <f>IF(AA2131="","",N2131*1000/(AA2131*1000000))</f>
        <v>25.464790894703253</v>
      </c>
      <c r="AD2131" s="11">
        <f>IF(AB2131="","",MAX(Z2131,W2131)/AB2131)</f>
        <v>3213.1278557977889</v>
      </c>
      <c r="AE2131" s="8">
        <f ca="1">IF(N2131="","",IF(LOOKUP(YEAR(C2131),Teuerung!$A$4:$A$29,Teuerung!$D$4:$D$29)="",0,LOOKUP(YEAR(C2131),Teuerung!$A$4:$A$29,Teuerung!$D$4:$D$29)))</f>
        <v>0.29999999999999999</v>
      </c>
      <c r="AF2131" s="7">
        <f t="shared" ref="AF2131:AF2194" ca="1" si="49">IF(P2131="","",P2131*MAX(W2131,Z2131))</f>
        <v>7924.0560104529604</v>
      </c>
      <c r="AG2131" s="2" t="s">
        <v>70</v>
      </c>
      <c r="AH2131" s="1"/>
      <c r="AI2131" s="1"/>
    </row>
    <row r="2132">
      <c r="A2132" s="2"/>
      <c r="B2132" s="2"/>
      <c r="C2132" s="3">
        <v>42943</v>
      </c>
      <c r="D2132" s="1"/>
      <c r="E2132" s="4" t="s">
        <v>51</v>
      </c>
      <c r="G2132" s="4" t="s">
        <v>51</v>
      </c>
      <c r="J2132" s="5">
        <v>0.20000000000000001</v>
      </c>
      <c r="M2132" s="6">
        <v>3.1400000000000001</v>
      </c>
      <c r="N2132" s="7">
        <v>1155</v>
      </c>
      <c r="P2132" s="1">
        <v>7</v>
      </c>
      <c r="Q2132" s="2" t="s">
        <v>53</v>
      </c>
      <c r="R2132" s="4" t="s">
        <v>51</v>
      </c>
      <c r="T2132" s="7">
        <v>390</v>
      </c>
      <c r="U2132" s="8">
        <v>0.31</v>
      </c>
      <c r="V2132" s="6">
        <f t="shared" si="48"/>
        <v>32.613240418118465</v>
      </c>
      <c r="W2132" s="7">
        <f>IF(R2132="","",(T2132*(1-U2132)*(1+AE2132))+V2132)</f>
        <v>382.44324041811842</v>
      </c>
      <c r="Z2132" s="9" t="str">
        <f>IF(S2132="","",(X2132*(1-Y2132)*(1+AE2132)))</f>
        <v/>
      </c>
      <c r="AA2132" s="64">
        <f>IF(Eingabe!G2132="x",libCalc!A2132,IF(Eingabe!H2132="x",libCalc!B2132,IF(Eingabe!I2132="x",libCalc!C2132,"")))</f>
        <v>0.031415926535897934</v>
      </c>
      <c r="AB2132" s="5">
        <f>IF(AA2132="","",AA2132*M2132)</f>
        <v>0.098646009322719511</v>
      </c>
      <c r="AC2132" s="10">
        <f>IF(AA2132="","",N2132*1000/(AA2132*1000000))</f>
        <v>36.764791854227816</v>
      </c>
      <c r="AD2132" s="11">
        <f>IF(AB2132="","",MAX(Z2132,W2132)/AB2132)</f>
        <v>3876.9256155812536</v>
      </c>
      <c r="AE2132" s="8">
        <f ca="1">IF(N2132="","",IF(LOOKUP(YEAR(C2132),Teuerung!$A$4:$A$29,Teuerung!$D$4:$D$29)="",0,LOOKUP(YEAR(C2132),Teuerung!$A$4:$A$29,Teuerung!$D$4:$D$29)))</f>
        <v>0.29999999999999999</v>
      </c>
      <c r="AF2132" s="7">
        <f t="shared" ca="1" si="49"/>
        <v>2677.1026829268289</v>
      </c>
      <c r="AG2132" s="2" t="s">
        <v>70</v>
      </c>
      <c r="AH2132" s="1"/>
      <c r="AI2132" s="1"/>
    </row>
    <row r="2133">
      <c r="A2133" s="2"/>
      <c r="B2133" s="2"/>
      <c r="C2133" s="3">
        <v>42943</v>
      </c>
      <c r="D2133" s="1"/>
      <c r="E2133" s="4" t="s">
        <v>51</v>
      </c>
      <c r="G2133" s="4" t="s">
        <v>51</v>
      </c>
      <c r="J2133" s="5">
        <v>0.20000000000000001</v>
      </c>
      <c r="M2133" s="6">
        <v>2.8399999999999999</v>
      </c>
      <c r="N2133" s="7">
        <v>1270</v>
      </c>
      <c r="P2133" s="1">
        <v>4</v>
      </c>
      <c r="Q2133" s="2" t="s">
        <v>53</v>
      </c>
      <c r="R2133" s="4" t="s">
        <v>51</v>
      </c>
      <c r="T2133" s="7">
        <v>376</v>
      </c>
      <c r="U2133" s="8">
        <v>0.31</v>
      </c>
      <c r="V2133" s="6">
        <f t="shared" si="48"/>
        <v>32.613240418118465</v>
      </c>
      <c r="W2133" s="7">
        <f>IF(R2133="","",(T2133*(1-U2133)*(1+AE2133))+V2133)</f>
        <v>369.88524041811843</v>
      </c>
      <c r="Z2133" s="9" t="str">
        <f>IF(S2133="","",(X2133*(1-Y2133)*(1+AE2133)))</f>
        <v/>
      </c>
      <c r="AA2133" s="64">
        <f>IF(Eingabe!G2133="x",libCalc!A2133,IF(Eingabe!H2133="x",libCalc!B2133,IF(Eingabe!I2133="x",libCalc!C2133,"")))</f>
        <v>0.031415926535897934</v>
      </c>
      <c r="AB2133" s="5">
        <f>IF(AA2133="","",AA2133*M2133)</f>
        <v>0.089221231361950135</v>
      </c>
      <c r="AC2133" s="10">
        <f>IF(AA2133="","",N2133*1000/(AA2133*1000000))</f>
        <v>40.425355545341411</v>
      </c>
      <c r="AD2133" s="11">
        <f>IF(AB2133="","",MAX(Z2133,W2133)/AB2133)</f>
        <v>4145.7087598082862</v>
      </c>
      <c r="AE2133" s="8">
        <f ca="1">IF(N2133="","",IF(LOOKUP(YEAR(C2133),Teuerung!$A$4:$A$29,Teuerung!$D$4:$D$29)="",0,LOOKUP(YEAR(C2133),Teuerung!$A$4:$A$29,Teuerung!$D$4:$D$29)))</f>
        <v>0.29999999999999999</v>
      </c>
      <c r="AF2133" s="7">
        <f t="shared" ca="1" si="49"/>
        <v>1479.5409616724737</v>
      </c>
      <c r="AG2133" s="2" t="s">
        <v>70</v>
      </c>
      <c r="AH2133" s="1"/>
      <c r="AI2133" s="1"/>
    </row>
    <row r="2134">
      <c r="A2134" s="2"/>
      <c r="B2134" s="2"/>
      <c r="C2134" s="3">
        <v>42943</v>
      </c>
      <c r="D2134" s="1"/>
      <c r="E2134" s="4" t="s">
        <v>51</v>
      </c>
      <c r="G2134" s="4" t="s">
        <v>51</v>
      </c>
      <c r="J2134" s="5">
        <v>0.20000000000000001</v>
      </c>
      <c r="M2134" s="6">
        <v>2.8399999999999999</v>
      </c>
      <c r="N2134" s="7">
        <v>1460</v>
      </c>
      <c r="P2134" s="1">
        <v>1</v>
      </c>
      <c r="Q2134" s="2" t="s">
        <v>53</v>
      </c>
      <c r="R2134" s="4" t="s">
        <v>51</v>
      </c>
      <c r="T2134" s="7">
        <v>460</v>
      </c>
      <c r="U2134" s="8">
        <v>0.31</v>
      </c>
      <c r="V2134" s="6">
        <f t="shared" si="48"/>
        <v>32.613240418118465</v>
      </c>
      <c r="W2134" s="7">
        <f>IF(R2134="","",(T2134*(1-U2134)*(1+AE2134))+V2134)</f>
        <v>445.2332404181185</v>
      </c>
      <c r="Z2134" s="9" t="str">
        <f>IF(S2134="","",(X2134*(1-Y2134)*(1+AE2134)))</f>
        <v/>
      </c>
      <c r="AA2134" s="64">
        <f>IF(Eingabe!G2134="x",libCalc!A2134,IF(Eingabe!H2134="x",libCalc!B2134,IF(Eingabe!I2134="x",libCalc!C2134,"")))</f>
        <v>0.031415926535897934</v>
      </c>
      <c r="AB2134" s="5">
        <f>IF(AA2134="","",AA2134*M2134)</f>
        <v>0.089221231361950135</v>
      </c>
      <c r="AC2134" s="10">
        <f>IF(AA2134="","",N2134*1000/(AA2134*1000000))</f>
        <v>46.473243382833431</v>
      </c>
      <c r="AD2134" s="11">
        <f>IF(AB2134="","",MAX(Z2134,W2134)/AB2134)</f>
        <v>4990.2162705187184</v>
      </c>
      <c r="AE2134" s="8">
        <f ca="1">IF(N2134="","",IF(LOOKUP(YEAR(C2134),Teuerung!$A$4:$A$29,Teuerung!$D$4:$D$29)="",0,LOOKUP(YEAR(C2134),Teuerung!$A$4:$A$29,Teuerung!$D$4:$D$29)))</f>
        <v>0.29999999999999999</v>
      </c>
      <c r="AF2134" s="7">
        <f t="shared" ca="1" si="49"/>
        <v>445.2332404181185</v>
      </c>
      <c r="AG2134" s="2" t="s">
        <v>70</v>
      </c>
      <c r="AH2134" s="1"/>
      <c r="AI2134" s="1"/>
    </row>
    <row r="2135">
      <c r="A2135" s="2"/>
      <c r="B2135" s="2"/>
      <c r="C2135" s="3">
        <v>42943</v>
      </c>
      <c r="D2135" s="1"/>
      <c r="E2135" s="4" t="s">
        <v>51</v>
      </c>
      <c r="G2135" s="4" t="s">
        <v>51</v>
      </c>
      <c r="J2135" s="5">
        <v>0.25</v>
      </c>
      <c r="M2135" s="6">
        <v>3.1400000000000001</v>
      </c>
      <c r="N2135" s="7">
        <v>1000</v>
      </c>
      <c r="P2135" s="1">
        <v>18</v>
      </c>
      <c r="Q2135" s="2" t="s">
        <v>53</v>
      </c>
      <c r="R2135" s="4" t="s">
        <v>51</v>
      </c>
      <c r="T2135" s="7">
        <v>335</v>
      </c>
      <c r="U2135" s="8">
        <v>0.31</v>
      </c>
      <c r="V2135" s="6">
        <f t="shared" si="48"/>
        <v>32.613240418118465</v>
      </c>
      <c r="W2135" s="7">
        <f>IF(R2135="","",(T2135*(1-U2135)*(1+AE2135))+V2135)</f>
        <v>333.1082404181185</v>
      </c>
      <c r="Z2135" s="9" t="str">
        <f>IF(S2135="","",(X2135*(1-Y2135)*(1+AE2135)))</f>
        <v/>
      </c>
      <c r="AA2135" s="64">
        <f>IF(Eingabe!G2135="x",libCalc!A2135,IF(Eingabe!H2135="x",libCalc!B2135,IF(Eingabe!I2135="x",libCalc!C2135,"")))</f>
        <v>0.049087385212340517</v>
      </c>
      <c r="AB2135" s="5">
        <f>IF(AA2135="","",AA2135*M2135)</f>
        <v>0.15413438956674924</v>
      </c>
      <c r="AC2135" s="10">
        <f>IF(AA2135="","",N2135*1000/(AA2135*1000000))</f>
        <v>20.371832715762604</v>
      </c>
      <c r="AD2135" s="11">
        <f>IF(AB2135="","",MAX(Z2135,W2135)/AB2135)</f>
        <v>2161.1545700764141</v>
      </c>
      <c r="AE2135" s="8">
        <f ca="1">IF(N2135="","",IF(LOOKUP(YEAR(C2135),Teuerung!$A$4:$A$29,Teuerung!$D$4:$D$29)="",0,LOOKUP(YEAR(C2135),Teuerung!$A$4:$A$29,Teuerung!$D$4:$D$29)))</f>
        <v>0.29999999999999999</v>
      </c>
      <c r="AF2135" s="7">
        <f t="shared" ca="1" si="49"/>
        <v>5995.9483275261327</v>
      </c>
      <c r="AG2135" s="2" t="s">
        <v>70</v>
      </c>
      <c r="AH2135" s="1"/>
      <c r="AI2135" s="1"/>
    </row>
    <row r="2136">
      <c r="A2136" s="2"/>
      <c r="B2136" s="2"/>
      <c r="C2136" s="3">
        <v>42943</v>
      </c>
      <c r="D2136" s="1"/>
      <c r="E2136" s="4" t="s">
        <v>51</v>
      </c>
      <c r="G2136" s="4" t="s">
        <v>51</v>
      </c>
      <c r="J2136" s="5">
        <v>0.25</v>
      </c>
      <c r="M2136" s="6">
        <v>3.1400000000000001</v>
      </c>
      <c r="N2136" s="7">
        <v>2000</v>
      </c>
      <c r="P2136" s="1">
        <v>8</v>
      </c>
      <c r="Q2136" s="2" t="s">
        <v>53</v>
      </c>
      <c r="R2136" s="4" t="s">
        <v>51</v>
      </c>
      <c r="T2136" s="7">
        <v>444</v>
      </c>
      <c r="U2136" s="8">
        <v>0.31</v>
      </c>
      <c r="V2136" s="6">
        <f t="shared" si="48"/>
        <v>32.613240418118465</v>
      </c>
      <c r="W2136" s="7">
        <f>IF(R2136="","",(T2136*(1-U2136)*(1+AE2136))+V2136)</f>
        <v>430.88124041811841</v>
      </c>
      <c r="Z2136" s="9" t="str">
        <f>IF(S2136="","",(X2136*(1-Y2136)*(1+AE2136)))</f>
        <v/>
      </c>
      <c r="AA2136" s="64">
        <f>IF(Eingabe!G2136="x",libCalc!A2136,IF(Eingabe!H2136="x",libCalc!B2136,IF(Eingabe!I2136="x",libCalc!C2136,"")))</f>
        <v>0.049087385212340517</v>
      </c>
      <c r="AB2136" s="5">
        <f>IF(AA2136="","",AA2136*M2136)</f>
        <v>0.15413438956674924</v>
      </c>
      <c r="AC2136" s="10">
        <f>IF(AA2136="","",N2136*1000/(AA2136*1000000))</f>
        <v>40.743665431525208</v>
      </c>
      <c r="AD2136" s="11">
        <f>IF(AB2136="","",MAX(Z2136,W2136)/AB2136)</f>
        <v>2795.490621069489</v>
      </c>
      <c r="AE2136" s="8">
        <f ca="1">IF(N2136="","",IF(LOOKUP(YEAR(C2136),Teuerung!$A$4:$A$29,Teuerung!$D$4:$D$29)="",0,LOOKUP(YEAR(C2136),Teuerung!$A$4:$A$29,Teuerung!$D$4:$D$29)))</f>
        <v>0.29999999999999999</v>
      </c>
      <c r="AF2136" s="7">
        <f t="shared" ca="1" si="49"/>
        <v>3447.0499233449473</v>
      </c>
      <c r="AG2136" s="2" t="s">
        <v>70</v>
      </c>
      <c r="AH2136" s="1"/>
      <c r="AI2136" s="1"/>
    </row>
    <row r="2137">
      <c r="A2137" s="2"/>
      <c r="B2137" s="2"/>
      <c r="C2137" s="3">
        <v>42943</v>
      </c>
      <c r="D2137" s="1"/>
      <c r="E2137" s="4" t="s">
        <v>51</v>
      </c>
      <c r="G2137" s="4" t="s">
        <v>51</v>
      </c>
      <c r="J2137" s="5">
        <v>0.25</v>
      </c>
      <c r="M2137" s="6">
        <v>3.1400000000000001</v>
      </c>
      <c r="N2137" s="7">
        <v>920</v>
      </c>
      <c r="P2137" s="1">
        <v>4</v>
      </c>
      <c r="Q2137" s="2" t="s">
        <v>53</v>
      </c>
      <c r="R2137" s="4" t="s">
        <v>51</v>
      </c>
      <c r="T2137" s="7">
        <v>375</v>
      </c>
      <c r="U2137" s="8">
        <v>0.31</v>
      </c>
      <c r="V2137" s="6">
        <f t="shared" si="48"/>
        <v>32.613240418118465</v>
      </c>
      <c r="W2137" s="7">
        <f>IF(R2137="","",(T2137*(1-U2137)*(1+AE2137))+V2137)</f>
        <v>368.98824041811849</v>
      </c>
      <c r="Z2137" s="9" t="str">
        <f>IF(S2137="","",(X2137*(1-Y2137)*(1+AE2137)))</f>
        <v/>
      </c>
      <c r="AA2137" s="64">
        <f>IF(Eingabe!G2137="x",libCalc!A2137,IF(Eingabe!H2137="x",libCalc!B2137,IF(Eingabe!I2137="x",libCalc!C2137,"")))</f>
        <v>0.049087385212340517</v>
      </c>
      <c r="AB2137" s="5">
        <f>IF(AA2137="","",AA2137*M2137)</f>
        <v>0.15413438956674924</v>
      </c>
      <c r="AC2137" s="10">
        <f>IF(AA2137="","",N2137*1000/(AA2137*1000000))</f>
        <v>18.742086098501595</v>
      </c>
      <c r="AD2137" s="11">
        <f>IF(AB2137="","",MAX(Z2137,W2137)/AB2137)</f>
        <v>2393.9384420004785</v>
      </c>
      <c r="AE2137" s="8">
        <f ca="1">IF(N2137="","",IF(LOOKUP(YEAR(C2137),Teuerung!$A$4:$A$29,Teuerung!$D$4:$D$29)="",0,LOOKUP(YEAR(C2137),Teuerung!$A$4:$A$29,Teuerung!$D$4:$D$29)))</f>
        <v>0.29999999999999999</v>
      </c>
      <c r="AF2137" s="7">
        <f t="shared" ca="1" si="49"/>
        <v>1475.952961672474</v>
      </c>
      <c r="AG2137" s="2" t="s">
        <v>70</v>
      </c>
      <c r="AH2137" s="1"/>
      <c r="AI2137" s="1"/>
    </row>
    <row r="2138">
      <c r="A2138" s="2"/>
      <c r="B2138" s="2"/>
      <c r="C2138" s="3">
        <v>42943</v>
      </c>
      <c r="D2138" s="1"/>
      <c r="E2138" s="4" t="s">
        <v>51</v>
      </c>
      <c r="G2138" s="4" t="s">
        <v>51</v>
      </c>
      <c r="J2138" s="5">
        <v>0.25</v>
      </c>
      <c r="M2138" s="6">
        <v>2.8399999999999999</v>
      </c>
      <c r="N2138" s="7">
        <v>2020</v>
      </c>
      <c r="P2138" s="1">
        <v>4</v>
      </c>
      <c r="Q2138" s="2" t="s">
        <v>53</v>
      </c>
      <c r="R2138" s="4" t="s">
        <v>51</v>
      </c>
      <c r="T2138" s="7">
        <v>427</v>
      </c>
      <c r="U2138" s="8">
        <v>0.31</v>
      </c>
      <c r="V2138" s="6">
        <f t="shared" si="48"/>
        <v>32.613240418118465</v>
      </c>
      <c r="W2138" s="7">
        <f>IF(R2138="","",(T2138*(1-U2138)*(1+AE2138))+V2138)</f>
        <v>415.6322404181185</v>
      </c>
      <c r="Z2138" s="9" t="str">
        <f>IF(S2138="","",(X2138*(1-Y2138)*(1+AE2138)))</f>
        <v/>
      </c>
      <c r="AA2138" s="64">
        <f>IF(Eingabe!G2138="x",libCalc!A2138,IF(Eingabe!H2138="x",libCalc!B2138,IF(Eingabe!I2138="x",libCalc!C2138,"")))</f>
        <v>0.049087385212340517</v>
      </c>
      <c r="AB2138" s="5">
        <f>IF(AA2138="","",AA2138*M2138)</f>
        <v>0.13940817400304706</v>
      </c>
      <c r="AC2138" s="10">
        <f>IF(AA2138="","",N2138*1000/(AA2138*1000000))</f>
        <v>41.151102085840463</v>
      </c>
      <c r="AD2138" s="11">
        <f>IF(AB2138="","",MAX(Z2138,W2138)/AB2138)</f>
        <v>2981.4050961533576</v>
      </c>
      <c r="AE2138" s="8">
        <f ca="1">IF(N2138="","",IF(LOOKUP(YEAR(C2138),Teuerung!$A$4:$A$29,Teuerung!$D$4:$D$29)="",0,LOOKUP(YEAR(C2138),Teuerung!$A$4:$A$29,Teuerung!$D$4:$D$29)))</f>
        <v>0.29999999999999999</v>
      </c>
      <c r="AF2138" s="7">
        <f t="shared" ca="1" si="49"/>
        <v>1662.528961672474</v>
      </c>
      <c r="AG2138" s="2" t="s">
        <v>70</v>
      </c>
      <c r="AH2138" s="1"/>
      <c r="AI2138" s="1"/>
    </row>
    <row r="2139">
      <c r="A2139" s="2"/>
      <c r="B2139" s="2"/>
      <c r="C2139" s="3">
        <v>42943</v>
      </c>
      <c r="D2139" s="1"/>
      <c r="E2139" s="4" t="s">
        <v>51</v>
      </c>
      <c r="G2139" s="4" t="s">
        <v>51</v>
      </c>
      <c r="J2139" s="5">
        <v>0.25</v>
      </c>
      <c r="M2139" s="6">
        <v>3.1400000000000001</v>
      </c>
      <c r="N2139" s="7">
        <v>920</v>
      </c>
      <c r="P2139" s="1">
        <v>2</v>
      </c>
      <c r="Q2139" s="2" t="s">
        <v>53</v>
      </c>
      <c r="R2139" s="4" t="s">
        <v>51</v>
      </c>
      <c r="T2139" s="7">
        <v>391</v>
      </c>
      <c r="U2139" s="8">
        <v>0.31</v>
      </c>
      <c r="V2139" s="6">
        <f t="shared" si="48"/>
        <v>32.613240418118465</v>
      </c>
      <c r="W2139" s="7">
        <f>IF(R2139="","",(T2139*(1-U2139)*(1+AE2139))+V2139)</f>
        <v>383.34024041811847</v>
      </c>
      <c r="Z2139" s="9" t="str">
        <f>IF(S2139="","",(X2139*(1-Y2139)*(1+AE2139)))</f>
        <v/>
      </c>
      <c r="AA2139" s="64">
        <f>IF(Eingabe!G2139="x",libCalc!A2139,IF(Eingabe!H2139="x",libCalc!B2139,IF(Eingabe!I2139="x",libCalc!C2139,"")))</f>
        <v>0.049087385212340517</v>
      </c>
      <c r="AB2139" s="5">
        <f>IF(AA2139="","",AA2139*M2139)</f>
        <v>0.15413438956674924</v>
      </c>
      <c r="AC2139" s="10">
        <f>IF(AA2139="","",N2139*1000/(AA2139*1000000))</f>
        <v>18.742086098501595</v>
      </c>
      <c r="AD2139" s="11">
        <f>IF(AB2139="","",MAX(Z2139,W2139)/AB2139)</f>
        <v>2487.0519907701041</v>
      </c>
      <c r="AE2139" s="8">
        <f ca="1">IF(N2139="","",IF(LOOKUP(YEAR(C2139),Teuerung!$A$4:$A$29,Teuerung!$D$4:$D$29)="",0,LOOKUP(YEAR(C2139),Teuerung!$A$4:$A$29,Teuerung!$D$4:$D$29)))</f>
        <v>0.29999999999999999</v>
      </c>
      <c r="AF2139" s="7">
        <f t="shared" ca="1" si="49"/>
        <v>766.68048083623694</v>
      </c>
      <c r="AG2139" s="2" t="s">
        <v>70</v>
      </c>
      <c r="AH2139" s="1"/>
      <c r="AI2139" s="1"/>
    </row>
    <row r="2140">
      <c r="A2140" s="2"/>
      <c r="B2140" s="2"/>
      <c r="C2140" s="3">
        <v>42943</v>
      </c>
      <c r="D2140" s="1"/>
      <c r="E2140" s="4" t="s">
        <v>51</v>
      </c>
      <c r="G2140" s="4" t="s">
        <v>51</v>
      </c>
      <c r="J2140" s="5">
        <v>0.25</v>
      </c>
      <c r="M2140" s="6">
        <v>3.1400000000000001</v>
      </c>
      <c r="N2140" s="7">
        <v>1000</v>
      </c>
      <c r="P2140" s="1">
        <v>7</v>
      </c>
      <c r="Q2140" s="2" t="s">
        <v>53</v>
      </c>
      <c r="R2140" s="4" t="s">
        <v>51</v>
      </c>
      <c r="T2140" s="7">
        <v>335</v>
      </c>
      <c r="U2140" s="8">
        <v>0.31</v>
      </c>
      <c r="V2140" s="6">
        <f t="shared" si="48"/>
        <v>32.613240418118465</v>
      </c>
      <c r="W2140" s="7">
        <f>IF(R2140="","",(T2140*(1-U2140)*(1+AE2140))+V2140)</f>
        <v>333.1082404181185</v>
      </c>
      <c r="Z2140" s="9" t="str">
        <f>IF(S2140="","",(X2140*(1-Y2140)*(1+AE2140)))</f>
        <v/>
      </c>
      <c r="AA2140" s="64">
        <f>IF(Eingabe!G2140="x",libCalc!A2140,IF(Eingabe!H2140="x",libCalc!B2140,IF(Eingabe!I2140="x",libCalc!C2140,"")))</f>
        <v>0.049087385212340517</v>
      </c>
      <c r="AB2140" s="5">
        <f>IF(AA2140="","",AA2140*M2140)</f>
        <v>0.15413438956674924</v>
      </c>
      <c r="AC2140" s="10">
        <f>IF(AA2140="","",N2140*1000/(AA2140*1000000))</f>
        <v>20.371832715762604</v>
      </c>
      <c r="AD2140" s="11">
        <f>IF(AB2140="","",MAX(Z2140,W2140)/AB2140)</f>
        <v>2161.1545700764141</v>
      </c>
      <c r="AE2140" s="8">
        <f ca="1">IF(N2140="","",IF(LOOKUP(YEAR(C2140),Teuerung!$A$4:$A$29,Teuerung!$D$4:$D$29)="",0,LOOKUP(YEAR(C2140),Teuerung!$A$4:$A$29,Teuerung!$D$4:$D$29)))</f>
        <v>0.29999999999999999</v>
      </c>
      <c r="AF2140" s="7">
        <f t="shared" ca="1" si="49"/>
        <v>2331.7576829268296</v>
      </c>
      <c r="AG2140" s="2" t="s">
        <v>70</v>
      </c>
      <c r="AH2140" s="1"/>
      <c r="AI2140" s="1"/>
    </row>
    <row r="2141">
      <c r="A2141" s="2"/>
      <c r="B2141" s="2"/>
      <c r="C2141" s="3">
        <v>42943</v>
      </c>
      <c r="D2141" s="1"/>
      <c r="E2141" s="4" t="s">
        <v>51</v>
      </c>
      <c r="G2141" s="4" t="s">
        <v>51</v>
      </c>
      <c r="J2141" s="5">
        <v>0.25</v>
      </c>
      <c r="M2141" s="6">
        <v>3.1400000000000001</v>
      </c>
      <c r="N2141" s="7">
        <v>2000</v>
      </c>
      <c r="P2141" s="1">
        <v>14</v>
      </c>
      <c r="Q2141" s="2" t="s">
        <v>53</v>
      </c>
      <c r="R2141" s="4" t="s">
        <v>51</v>
      </c>
      <c r="T2141" s="7">
        <v>444</v>
      </c>
      <c r="U2141" s="8">
        <v>0.31</v>
      </c>
      <c r="V2141" s="6">
        <f t="shared" si="48"/>
        <v>32.613240418118465</v>
      </c>
      <c r="W2141" s="7">
        <f>IF(R2141="","",(T2141*(1-U2141)*(1+AE2141))+V2141)</f>
        <v>430.88124041811841</v>
      </c>
      <c r="Z2141" s="9" t="str">
        <f>IF(S2141="","",(X2141*(1-Y2141)*(1+AE2141)))</f>
        <v/>
      </c>
      <c r="AA2141" s="64">
        <f>IF(Eingabe!G2141="x",libCalc!A2141,IF(Eingabe!H2141="x",libCalc!B2141,IF(Eingabe!I2141="x",libCalc!C2141,"")))</f>
        <v>0.049087385212340517</v>
      </c>
      <c r="AB2141" s="5">
        <f>IF(AA2141="","",AA2141*M2141)</f>
        <v>0.15413438956674924</v>
      </c>
      <c r="AC2141" s="10">
        <f>IF(AA2141="","",N2141*1000/(AA2141*1000000))</f>
        <v>40.743665431525208</v>
      </c>
      <c r="AD2141" s="11">
        <f>IF(AB2141="","",MAX(Z2141,W2141)/AB2141)</f>
        <v>2795.490621069489</v>
      </c>
      <c r="AE2141" s="8">
        <f ca="1">IF(N2141="","",IF(LOOKUP(YEAR(C2141),Teuerung!$A$4:$A$29,Teuerung!$D$4:$D$29)="",0,LOOKUP(YEAR(C2141),Teuerung!$A$4:$A$29,Teuerung!$D$4:$D$29)))</f>
        <v>0.29999999999999999</v>
      </c>
      <c r="AF2141" s="7">
        <f t="shared" ca="1" si="49"/>
        <v>6032.3373658536575</v>
      </c>
      <c r="AG2141" s="2" t="s">
        <v>70</v>
      </c>
      <c r="AH2141" s="1"/>
      <c r="AI2141" s="1"/>
    </row>
    <row r="2142">
      <c r="A2142" s="2"/>
      <c r="B2142" s="2"/>
      <c r="C2142" s="3">
        <v>42943</v>
      </c>
      <c r="D2142" s="1"/>
      <c r="E2142" s="4" t="s">
        <v>51</v>
      </c>
      <c r="G2142" s="4" t="s">
        <v>51</v>
      </c>
      <c r="J2142" s="5">
        <v>0.25</v>
      </c>
      <c r="M2142" s="6">
        <v>3.1400000000000001</v>
      </c>
      <c r="N2142" s="7">
        <v>2500</v>
      </c>
      <c r="P2142" s="1">
        <v>5</v>
      </c>
      <c r="Q2142" s="2" t="s">
        <v>53</v>
      </c>
      <c r="R2142" s="4" t="s">
        <v>51</v>
      </c>
      <c r="T2142" s="7">
        <v>541</v>
      </c>
      <c r="U2142" s="8">
        <v>0.31</v>
      </c>
      <c r="V2142" s="6">
        <f t="shared" si="48"/>
        <v>32.613240418118465</v>
      </c>
      <c r="W2142" s="7">
        <f>IF(R2142="","",(T2142*(1-U2142)*(1+AE2142))+V2142)</f>
        <v>517.89024041811842</v>
      </c>
      <c r="Z2142" s="9" t="str">
        <f>IF(S2142="","",(X2142*(1-Y2142)*(1+AE2142)))</f>
        <v/>
      </c>
      <c r="AA2142" s="64">
        <f>IF(Eingabe!G2142="x",libCalc!A2142,IF(Eingabe!H2142="x",libCalc!B2142,IF(Eingabe!I2142="x",libCalc!C2142,"")))</f>
        <v>0.049087385212340517</v>
      </c>
      <c r="AB2142" s="5">
        <f>IF(AA2142="","",AA2142*M2142)</f>
        <v>0.15413438956674924</v>
      </c>
      <c r="AC2142" s="10">
        <f>IF(AA2142="","",N2142*1000/(AA2142*1000000))</f>
        <v>50.929581789406512</v>
      </c>
      <c r="AD2142" s="11">
        <f>IF(AB2142="","",MAX(Z2142,W2142)/AB2142)</f>
        <v>3359.9915104853453</v>
      </c>
      <c r="AE2142" s="8">
        <f ca="1">IF(N2142="","",IF(LOOKUP(YEAR(C2142),Teuerung!$A$4:$A$29,Teuerung!$D$4:$D$29)="",0,LOOKUP(YEAR(C2142),Teuerung!$A$4:$A$29,Teuerung!$D$4:$D$29)))</f>
        <v>0.29999999999999999</v>
      </c>
      <c r="AF2142" s="7">
        <f t="shared" ca="1" si="49"/>
        <v>2589.4512020905922</v>
      </c>
      <c r="AG2142" s="2" t="s">
        <v>70</v>
      </c>
      <c r="AH2142" s="1"/>
      <c r="AI2142" s="1"/>
    </row>
    <row r="2143">
      <c r="A2143" s="2"/>
      <c r="B2143" s="2"/>
      <c r="C2143" s="3">
        <v>42943</v>
      </c>
      <c r="D2143" s="1"/>
      <c r="E2143" s="4" t="s">
        <v>51</v>
      </c>
      <c r="G2143" s="4" t="s">
        <v>51</v>
      </c>
      <c r="J2143" s="5">
        <v>0.25</v>
      </c>
      <c r="M2143" s="6">
        <v>3.1400000000000001</v>
      </c>
      <c r="N2143" s="7">
        <v>1155</v>
      </c>
      <c r="P2143" s="1">
        <v>1</v>
      </c>
      <c r="Q2143" s="2" t="s">
        <v>53</v>
      </c>
      <c r="R2143" s="4" t="s">
        <v>51</v>
      </c>
      <c r="T2143" s="7">
        <v>363</v>
      </c>
      <c r="U2143" s="8">
        <v>0.31</v>
      </c>
      <c r="V2143" s="6">
        <f t="shared" si="48"/>
        <v>32.613240418118465</v>
      </c>
      <c r="W2143" s="7">
        <f>IF(R2143="","",(T2143*(1-U2143)*(1+AE2143))+V2143)</f>
        <v>358.22424041811848</v>
      </c>
      <c r="Z2143" s="9" t="str">
        <f>IF(S2143="","",(X2143*(1-Y2143)*(1+AE2143)))</f>
        <v/>
      </c>
      <c r="AA2143" s="64">
        <f>IF(Eingabe!G2143="x",libCalc!A2143,IF(Eingabe!H2143="x",libCalc!B2143,IF(Eingabe!I2143="x",libCalc!C2143,"")))</f>
        <v>0.049087385212340517</v>
      </c>
      <c r="AB2143" s="5">
        <f>IF(AA2143="","",AA2143*M2143)</f>
        <v>0.15413438956674924</v>
      </c>
      <c r="AC2143" s="10">
        <f>IF(AA2143="","",N2143*1000/(AA2143*1000000))</f>
        <v>23.529466786705807</v>
      </c>
      <c r="AD2143" s="11">
        <f>IF(AB2143="","",MAX(Z2143,W2143)/AB2143)</f>
        <v>2324.1032804232591</v>
      </c>
      <c r="AE2143" s="8">
        <f ca="1">IF(N2143="","",IF(LOOKUP(YEAR(C2143),Teuerung!$A$4:$A$29,Teuerung!$D$4:$D$29)="",0,LOOKUP(YEAR(C2143),Teuerung!$A$4:$A$29,Teuerung!$D$4:$D$29)))</f>
        <v>0.29999999999999999</v>
      </c>
      <c r="AF2143" s="7">
        <f t="shared" ca="1" si="49"/>
        <v>358.22424041811848</v>
      </c>
      <c r="AG2143" s="2" t="s">
        <v>70</v>
      </c>
      <c r="AH2143" s="1"/>
      <c r="AI2143" s="1"/>
    </row>
    <row r="2144">
      <c r="A2144" s="2"/>
      <c r="B2144" s="2"/>
      <c r="C2144" s="3">
        <v>42943</v>
      </c>
      <c r="D2144" s="1"/>
      <c r="E2144" s="4" t="s">
        <v>51</v>
      </c>
      <c r="G2144" s="4" t="s">
        <v>51</v>
      </c>
      <c r="J2144" s="5">
        <v>0.25</v>
      </c>
      <c r="M2144" s="6">
        <v>3.1400000000000001</v>
      </c>
      <c r="N2144" s="7">
        <v>500</v>
      </c>
      <c r="P2144" s="1">
        <v>1</v>
      </c>
      <c r="Q2144" s="2" t="s">
        <v>53</v>
      </c>
      <c r="R2144" s="4" t="s">
        <v>51</v>
      </c>
      <c r="T2144" s="7">
        <v>311</v>
      </c>
      <c r="U2144" s="8">
        <v>0.31</v>
      </c>
      <c r="V2144" s="6">
        <f t="shared" si="48"/>
        <v>32.613240418118465</v>
      </c>
      <c r="W2144" s="7">
        <f>IF(R2144="","",(T2144*(1-U2144)*(1+AE2144))+V2144)</f>
        <v>311.58024041811848</v>
      </c>
      <c r="Z2144" s="9" t="str">
        <f>IF(S2144="","",(X2144*(1-Y2144)*(1+AE2144)))</f>
        <v/>
      </c>
      <c r="AA2144" s="64">
        <f>IF(Eingabe!G2144="x",libCalc!A2144,IF(Eingabe!H2144="x",libCalc!B2144,IF(Eingabe!I2144="x",libCalc!C2144,"")))</f>
        <v>0.049087385212340517</v>
      </c>
      <c r="AB2144" s="5">
        <f>IF(AA2144="","",AA2144*M2144)</f>
        <v>0.15413438956674924</v>
      </c>
      <c r="AC2144" s="10">
        <f>IF(AA2144="","",N2144*1000/(AA2144*1000000))</f>
        <v>10.185916357881302</v>
      </c>
      <c r="AD2144" s="11">
        <f>IF(AB2144="","",MAX(Z2144,W2144)/AB2144)</f>
        <v>2021.4842469219755</v>
      </c>
      <c r="AE2144" s="8">
        <f ca="1">IF(N2144="","",IF(LOOKUP(YEAR(C2144),Teuerung!$A$4:$A$29,Teuerung!$D$4:$D$29)="",0,LOOKUP(YEAR(C2144),Teuerung!$A$4:$A$29,Teuerung!$D$4:$D$29)))</f>
        <v>0.29999999999999999</v>
      </c>
      <c r="AF2144" s="7">
        <f t="shared" ca="1" si="49"/>
        <v>311.58024041811848</v>
      </c>
      <c r="AG2144" s="2" t="s">
        <v>70</v>
      </c>
      <c r="AH2144" s="1"/>
      <c r="AI2144" s="1"/>
    </row>
    <row r="2145">
      <c r="A2145" s="2"/>
      <c r="B2145" s="2"/>
      <c r="C2145" s="3">
        <v>42943</v>
      </c>
      <c r="D2145" s="1"/>
      <c r="E2145" s="4" t="s">
        <v>51</v>
      </c>
      <c r="G2145" s="4" t="s">
        <v>51</v>
      </c>
      <c r="J2145" s="5">
        <v>0.25</v>
      </c>
      <c r="M2145" s="6">
        <v>2.8399999999999999</v>
      </c>
      <c r="N2145" s="7">
        <v>2790</v>
      </c>
      <c r="P2145" s="1">
        <v>4</v>
      </c>
      <c r="Q2145" s="2" t="s">
        <v>53</v>
      </c>
      <c r="R2145" s="4" t="s">
        <v>51</v>
      </c>
      <c r="T2145" s="7">
        <v>628</v>
      </c>
      <c r="U2145" s="8">
        <v>0.31</v>
      </c>
      <c r="V2145" s="6">
        <f t="shared" si="48"/>
        <v>32.613240418118465</v>
      </c>
      <c r="W2145" s="7">
        <f>IF(R2145="","",(T2145*(1-U2145)*(1+AE2145))+V2145)</f>
        <v>595.92924041811852</v>
      </c>
      <c r="Z2145" s="9" t="str">
        <f>IF(S2145="","",(X2145*(1-Y2145)*(1+AE2145)))</f>
        <v/>
      </c>
      <c r="AA2145" s="64">
        <f>IF(Eingabe!G2145="x",libCalc!A2145,IF(Eingabe!H2145="x",libCalc!B2145,IF(Eingabe!I2145="x",libCalc!C2145,"")))</f>
        <v>0.049087385212340517</v>
      </c>
      <c r="AB2145" s="5">
        <f>IF(AA2145="","",AA2145*M2145)</f>
        <v>0.13940817400304706</v>
      </c>
      <c r="AC2145" s="10">
        <f>IF(AA2145="","",N2145*1000/(AA2145*1000000))</f>
        <v>56.837413276977664</v>
      </c>
      <c r="AD2145" s="11">
        <f>IF(AB2145="","",MAX(Z2145,W2145)/AB2145)</f>
        <v>4274.7080268413329</v>
      </c>
      <c r="AE2145" s="8">
        <f ca="1">IF(N2145="","",IF(LOOKUP(YEAR(C2145),Teuerung!$A$4:$A$29,Teuerung!$D$4:$D$29)="",0,LOOKUP(YEAR(C2145),Teuerung!$A$4:$A$29,Teuerung!$D$4:$D$29)))</f>
        <v>0.29999999999999999</v>
      </c>
      <c r="AF2145" s="7">
        <f t="shared" ca="1" si="49"/>
        <v>2383.7169616724741</v>
      </c>
      <c r="AG2145" s="2" t="s">
        <v>70</v>
      </c>
      <c r="AH2145" s="1"/>
      <c r="AI2145" s="1"/>
    </row>
    <row r="2146">
      <c r="A2146" s="2"/>
      <c r="B2146" s="2"/>
      <c r="C2146" s="3">
        <v>42943</v>
      </c>
      <c r="D2146" s="1"/>
      <c r="E2146" s="4" t="s">
        <v>51</v>
      </c>
      <c r="G2146" s="4" t="s">
        <v>51</v>
      </c>
      <c r="J2146" s="5">
        <v>0.29999999999999999</v>
      </c>
      <c r="M2146" s="6">
        <v>2.8399999999999999</v>
      </c>
      <c r="N2146" s="7">
        <v>3840</v>
      </c>
      <c r="P2146" s="1">
        <v>1</v>
      </c>
      <c r="Q2146" s="2" t="s">
        <v>53</v>
      </c>
      <c r="R2146" s="4" t="s">
        <v>51</v>
      </c>
      <c r="T2146" s="7">
        <v>737</v>
      </c>
      <c r="U2146" s="8">
        <v>0.31</v>
      </c>
      <c r="V2146" s="6">
        <f t="shared" si="48"/>
        <v>32.613240418118465</v>
      </c>
      <c r="W2146" s="7">
        <f>IF(R2146="","",(T2146*(1-U2146)*(1+AE2146))+V2146)</f>
        <v>693.70224041811844</v>
      </c>
      <c r="Z2146" s="9" t="str">
        <f>IF(S2146="","",(X2146*(1-Y2146)*(1+AE2146)))</f>
        <v/>
      </c>
      <c r="AA2146" s="64">
        <f>IF(Eingabe!G2146="x",libCalc!A2146,IF(Eingabe!H2146="x",libCalc!B2146,IF(Eingabe!I2146="x",libCalc!C2146,"")))</f>
        <v>0.070685834705770348</v>
      </c>
      <c r="AB2146" s="5">
        <f>IF(AA2146="","",AA2146*M2146)</f>
        <v>0.20074777056438778</v>
      </c>
      <c r="AC2146" s="10">
        <f>IF(AA2146="","",N2146*1000/(AA2146*1000000))</f>
        <v>54.324887242033604</v>
      </c>
      <c r="AD2146" s="11">
        <f>IF(AB2146="","",MAX(Z2146,W2146)/AB2146)</f>
        <v>3455.5912549754598</v>
      </c>
      <c r="AE2146" s="8">
        <f ca="1">IF(N2146="","",IF(LOOKUP(YEAR(C2146),Teuerung!$A$4:$A$29,Teuerung!$D$4:$D$29)="",0,LOOKUP(YEAR(C2146),Teuerung!$A$4:$A$29,Teuerung!$D$4:$D$29)))</f>
        <v>0.29999999999999999</v>
      </c>
      <c r="AF2146" s="7">
        <f t="shared" ca="1" si="49"/>
        <v>693.70224041811844</v>
      </c>
      <c r="AG2146" s="2" t="s">
        <v>70</v>
      </c>
      <c r="AH2146" s="1"/>
      <c r="AI2146" s="1"/>
    </row>
    <row r="2147">
      <c r="A2147" s="2"/>
      <c r="B2147" s="2"/>
      <c r="C2147" s="3">
        <v>42943</v>
      </c>
      <c r="D2147" s="1"/>
      <c r="E2147" s="4" t="s">
        <v>51</v>
      </c>
      <c r="G2147" s="4" t="s">
        <v>51</v>
      </c>
      <c r="J2147" s="5">
        <v>0.25</v>
      </c>
      <c r="M2147" s="6">
        <v>3.1400000000000001</v>
      </c>
      <c r="N2147" s="7">
        <v>1000</v>
      </c>
      <c r="P2147" s="1">
        <v>6</v>
      </c>
      <c r="Q2147" s="2" t="s">
        <v>53</v>
      </c>
      <c r="R2147" s="4" t="s">
        <v>51</v>
      </c>
      <c r="T2147" s="7">
        <v>335</v>
      </c>
      <c r="U2147" s="8">
        <v>0.31</v>
      </c>
      <c r="V2147" s="6">
        <f t="shared" si="48"/>
        <v>32.613240418118465</v>
      </c>
      <c r="W2147" s="7">
        <f>IF(R2147="","",(T2147*(1-U2147)*(1+AE2147))+V2147)</f>
        <v>333.1082404181185</v>
      </c>
      <c r="Z2147" s="9" t="str">
        <f>IF(S2147="","",(X2147*(1-Y2147)*(1+AE2147)))</f>
        <v/>
      </c>
      <c r="AA2147" s="64">
        <f>IF(Eingabe!G2147="x",libCalc!A2147,IF(Eingabe!H2147="x",libCalc!B2147,IF(Eingabe!I2147="x",libCalc!C2147,"")))</f>
        <v>0.049087385212340517</v>
      </c>
      <c r="AB2147" s="5">
        <f>IF(AA2147="","",AA2147*M2147)</f>
        <v>0.15413438956674924</v>
      </c>
      <c r="AC2147" s="10">
        <f>IF(AA2147="","",N2147*1000/(AA2147*1000000))</f>
        <v>20.371832715762604</v>
      </c>
      <c r="AD2147" s="11">
        <f>IF(AB2147="","",MAX(Z2147,W2147)/AB2147)</f>
        <v>2161.1545700764141</v>
      </c>
      <c r="AE2147" s="8">
        <f ca="1">IF(N2147="","",IF(LOOKUP(YEAR(C2147),Teuerung!$A$4:$A$29,Teuerung!$D$4:$D$29)="",0,LOOKUP(YEAR(C2147),Teuerung!$A$4:$A$29,Teuerung!$D$4:$D$29)))</f>
        <v>0.29999999999999999</v>
      </c>
      <c r="AF2147" s="7">
        <f t="shared" ca="1" si="49"/>
        <v>1998.649442508711</v>
      </c>
      <c r="AG2147" s="2" t="s">
        <v>70</v>
      </c>
      <c r="AH2147" s="1"/>
      <c r="AI2147" s="1"/>
    </row>
    <row r="2148">
      <c r="A2148" s="2"/>
      <c r="B2148" s="2"/>
      <c r="C2148" s="3">
        <v>42943</v>
      </c>
      <c r="D2148" s="1"/>
      <c r="E2148" s="4" t="s">
        <v>51</v>
      </c>
      <c r="G2148" s="4" t="s">
        <v>51</v>
      </c>
      <c r="J2148" s="5">
        <v>0.25</v>
      </c>
      <c r="M2148" s="6">
        <v>3.1400000000000001</v>
      </c>
      <c r="N2148" s="7">
        <v>2000</v>
      </c>
      <c r="P2148" s="1">
        <v>15</v>
      </c>
      <c r="Q2148" s="2" t="s">
        <v>53</v>
      </c>
      <c r="R2148" s="4" t="s">
        <v>51</v>
      </c>
      <c r="T2148" s="7">
        <v>444</v>
      </c>
      <c r="U2148" s="8">
        <v>0.31</v>
      </c>
      <c r="V2148" s="6">
        <f t="shared" si="48"/>
        <v>32.613240418118465</v>
      </c>
      <c r="W2148" s="7">
        <f>IF(R2148="","",(T2148*(1-U2148)*(1+AE2148))+V2148)</f>
        <v>430.88124041811841</v>
      </c>
      <c r="Z2148" s="9" t="str">
        <f>IF(S2148="","",(X2148*(1-Y2148)*(1+AE2148)))</f>
        <v/>
      </c>
      <c r="AA2148" s="64">
        <f>IF(Eingabe!G2148="x",libCalc!A2148,IF(Eingabe!H2148="x",libCalc!B2148,IF(Eingabe!I2148="x",libCalc!C2148,"")))</f>
        <v>0.049087385212340517</v>
      </c>
      <c r="AB2148" s="5">
        <f>IF(AA2148="","",AA2148*M2148)</f>
        <v>0.15413438956674924</v>
      </c>
      <c r="AC2148" s="10">
        <f>IF(AA2148="","",N2148*1000/(AA2148*1000000))</f>
        <v>40.743665431525208</v>
      </c>
      <c r="AD2148" s="11">
        <f>IF(AB2148="","",MAX(Z2148,W2148)/AB2148)</f>
        <v>2795.490621069489</v>
      </c>
      <c r="AE2148" s="8">
        <f ca="1">IF(N2148="","",IF(LOOKUP(YEAR(C2148),Teuerung!$A$4:$A$29,Teuerung!$D$4:$D$29)="",0,LOOKUP(YEAR(C2148),Teuerung!$A$4:$A$29,Teuerung!$D$4:$D$29)))</f>
        <v>0.29999999999999999</v>
      </c>
      <c r="AF2148" s="7">
        <f t="shared" ca="1" si="49"/>
        <v>6463.2186062717765</v>
      </c>
      <c r="AG2148" s="2" t="s">
        <v>70</v>
      </c>
      <c r="AH2148" s="1"/>
      <c r="AI2148" s="1"/>
    </row>
    <row r="2149">
      <c r="A2149" s="2"/>
      <c r="B2149" s="2"/>
      <c r="C2149" s="3">
        <v>42943</v>
      </c>
      <c r="D2149" s="1"/>
      <c r="E2149" s="4" t="s">
        <v>51</v>
      </c>
      <c r="G2149" s="4" t="s">
        <v>51</v>
      </c>
      <c r="J2149" s="5">
        <v>0.25</v>
      </c>
      <c r="M2149" s="6">
        <v>3.1400000000000001</v>
      </c>
      <c r="N2149" s="7">
        <v>3000</v>
      </c>
      <c r="P2149" s="1">
        <v>7</v>
      </c>
      <c r="Q2149" s="2" t="s">
        <v>53</v>
      </c>
      <c r="R2149" s="4" t="s">
        <v>51</v>
      </c>
      <c r="T2149" s="7">
        <v>681</v>
      </c>
      <c r="U2149" s="8">
        <v>0.31</v>
      </c>
      <c r="V2149" s="6">
        <f t="shared" si="48"/>
        <v>32.613240418118465</v>
      </c>
      <c r="W2149" s="7">
        <f>IF(R2149="","",(T2149*(1-U2149)*(1+AE2149))+V2149)</f>
        <v>643.47024041811846</v>
      </c>
      <c r="Z2149" s="9" t="str">
        <f>IF(S2149="","",(X2149*(1-Y2149)*(1+AE2149)))</f>
        <v/>
      </c>
      <c r="AA2149" s="64">
        <f>IF(Eingabe!G2149="x",libCalc!A2149,IF(Eingabe!H2149="x",libCalc!B2149,IF(Eingabe!I2149="x",libCalc!C2149,"")))</f>
        <v>0.049087385212340517</v>
      </c>
      <c r="AB2149" s="5">
        <f>IF(AA2149="","",AA2149*M2149)</f>
        <v>0.15413438956674924</v>
      </c>
      <c r="AC2149" s="10">
        <f>IF(AA2149="","",N2149*1000/(AA2149*1000000))</f>
        <v>61.115498147287816</v>
      </c>
      <c r="AD2149" s="11">
        <f>IF(AB2149="","",MAX(Z2149,W2149)/AB2149)</f>
        <v>4174.7350622195709</v>
      </c>
      <c r="AE2149" s="8">
        <f ca="1">IF(N2149="","",IF(LOOKUP(YEAR(C2149),Teuerung!$A$4:$A$29,Teuerung!$D$4:$D$29)="",0,LOOKUP(YEAR(C2149),Teuerung!$A$4:$A$29,Teuerung!$D$4:$D$29)))</f>
        <v>0.29999999999999999</v>
      </c>
      <c r="AF2149" s="7">
        <f t="shared" ca="1" si="49"/>
        <v>4504.2916829268288</v>
      </c>
      <c r="AG2149" s="2" t="s">
        <v>70</v>
      </c>
      <c r="AH2149" s="1"/>
      <c r="AI2149" s="1"/>
    </row>
    <row r="2150">
      <c r="A2150" s="2"/>
      <c r="B2150" s="2"/>
      <c r="C2150" s="3">
        <v>42943</v>
      </c>
      <c r="D2150" s="1"/>
      <c r="E2150" s="4" t="s">
        <v>51</v>
      </c>
      <c r="G2150" s="4" t="s">
        <v>51</v>
      </c>
      <c r="J2150" s="5">
        <v>0.25</v>
      </c>
      <c r="M2150" s="6">
        <v>3.1400000000000001</v>
      </c>
      <c r="N2150" s="7">
        <v>2335</v>
      </c>
      <c r="P2150" s="1">
        <v>2</v>
      </c>
      <c r="Q2150" s="2" t="s">
        <v>53</v>
      </c>
      <c r="R2150" s="4" t="s">
        <v>51</v>
      </c>
      <c r="T2150" s="7">
        <v>551</v>
      </c>
      <c r="U2150" s="8">
        <v>0.31</v>
      </c>
      <c r="V2150" s="6">
        <f t="shared" si="48"/>
        <v>32.613240418118465</v>
      </c>
      <c r="W2150" s="7">
        <f>IF(R2150="","",(T2150*(1-U2150)*(1+AE2150))+V2150)</f>
        <v>526.86024041811845</v>
      </c>
      <c r="Z2150" s="9" t="str">
        <f>IF(S2150="","",(X2150*(1-Y2150)*(1+AE2150)))</f>
        <v/>
      </c>
      <c r="AA2150" s="64">
        <f>IF(Eingabe!G2150="x",libCalc!A2150,IF(Eingabe!H2150="x",libCalc!B2150,IF(Eingabe!I2150="x",libCalc!C2150,"")))</f>
        <v>0.049087385212340517</v>
      </c>
      <c r="AB2150" s="5">
        <f>IF(AA2150="","",AA2150*M2150)</f>
        <v>0.15413438956674924</v>
      </c>
      <c r="AC2150" s="10">
        <f>IF(AA2150="","",N2150*1000/(AA2150*1000000))</f>
        <v>47.568229391305678</v>
      </c>
      <c r="AD2150" s="11">
        <f>IF(AB2150="","",MAX(Z2150,W2150)/AB2150)</f>
        <v>3418.1874784663614</v>
      </c>
      <c r="AE2150" s="8">
        <f ca="1">IF(N2150="","",IF(LOOKUP(YEAR(C2150),Teuerung!$A$4:$A$29,Teuerung!$D$4:$D$29)="",0,LOOKUP(YEAR(C2150),Teuerung!$A$4:$A$29,Teuerung!$D$4:$D$29)))</f>
        <v>0.29999999999999999</v>
      </c>
      <c r="AF2150" s="7">
        <f t="shared" ca="1" si="49"/>
        <v>1053.7204808362369</v>
      </c>
      <c r="AG2150" s="2" t="s">
        <v>70</v>
      </c>
      <c r="AH2150" s="1"/>
      <c r="AI2150" s="1"/>
    </row>
    <row r="2151">
      <c r="A2151" s="2"/>
      <c r="B2151" s="2"/>
      <c r="C2151" s="3">
        <v>42943</v>
      </c>
      <c r="D2151" s="1"/>
      <c r="E2151" s="4" t="s">
        <v>51</v>
      </c>
      <c r="G2151" s="4" t="s">
        <v>51</v>
      </c>
      <c r="J2151" s="5">
        <v>0.25</v>
      </c>
      <c r="M2151" s="6">
        <v>3.1400000000000001</v>
      </c>
      <c r="N2151" s="7">
        <v>500</v>
      </c>
      <c r="P2151" s="1">
        <v>1</v>
      </c>
      <c r="Q2151" s="2" t="s">
        <v>53</v>
      </c>
      <c r="R2151" s="4" t="s">
        <v>51</v>
      </c>
      <c r="T2151" s="7">
        <v>311</v>
      </c>
      <c r="U2151" s="8">
        <v>0.31</v>
      </c>
      <c r="V2151" s="6">
        <f t="shared" si="48"/>
        <v>32.613240418118465</v>
      </c>
      <c r="W2151" s="7">
        <f>IF(R2151="","",(T2151*(1-U2151)*(1+AE2151))+V2151)</f>
        <v>311.58024041811848</v>
      </c>
      <c r="Z2151" s="9" t="str">
        <f>IF(S2151="","",(X2151*(1-Y2151)*(1+AE2151)))</f>
        <v/>
      </c>
      <c r="AA2151" s="64">
        <f>IF(Eingabe!G2151="x",libCalc!A2151,IF(Eingabe!H2151="x",libCalc!B2151,IF(Eingabe!I2151="x",libCalc!C2151,"")))</f>
        <v>0.049087385212340517</v>
      </c>
      <c r="AB2151" s="5">
        <f>IF(AA2151="","",AA2151*M2151)</f>
        <v>0.15413438956674924</v>
      </c>
      <c r="AC2151" s="10">
        <f>IF(AA2151="","",N2151*1000/(AA2151*1000000))</f>
        <v>10.185916357881302</v>
      </c>
      <c r="AD2151" s="11">
        <f>IF(AB2151="","",MAX(Z2151,W2151)/AB2151)</f>
        <v>2021.4842469219755</v>
      </c>
      <c r="AE2151" s="8">
        <f ca="1">IF(N2151="","",IF(LOOKUP(YEAR(C2151),Teuerung!$A$4:$A$29,Teuerung!$D$4:$D$29)="",0,LOOKUP(YEAR(C2151),Teuerung!$A$4:$A$29,Teuerung!$D$4:$D$29)))</f>
        <v>0.29999999999999999</v>
      </c>
      <c r="AF2151" s="7">
        <f t="shared" ca="1" si="49"/>
        <v>311.58024041811848</v>
      </c>
      <c r="AG2151" s="2" t="s">
        <v>70</v>
      </c>
      <c r="AH2151" s="1"/>
      <c r="AI2151" s="1"/>
    </row>
    <row r="2152">
      <c r="A2152" s="2"/>
      <c r="B2152" s="2"/>
      <c r="C2152" s="3">
        <v>42943</v>
      </c>
      <c r="D2152" s="1"/>
      <c r="E2152" s="4" t="s">
        <v>51</v>
      </c>
      <c r="G2152" s="4" t="s">
        <v>51</v>
      </c>
      <c r="J2152" s="5">
        <v>0.25</v>
      </c>
      <c r="M2152" s="6">
        <v>2.8399999999999999</v>
      </c>
      <c r="N2152" s="7">
        <v>2405</v>
      </c>
      <c r="P2152" s="1">
        <v>1</v>
      </c>
      <c r="Q2152" s="2" t="s">
        <v>53</v>
      </c>
      <c r="R2152" s="4" t="s">
        <v>51</v>
      </c>
      <c r="T2152" s="7">
        <v>533</v>
      </c>
      <c r="U2152" s="8">
        <v>0.31</v>
      </c>
      <c r="V2152" s="6">
        <f t="shared" si="48"/>
        <v>32.613240418118465</v>
      </c>
      <c r="W2152" s="7">
        <f>IF(R2152="","",(T2152*(1-U2152)*(1+AE2152))+V2152)</f>
        <v>510.71424041811849</v>
      </c>
      <c r="Z2152" s="9" t="str">
        <f>IF(S2152="","",(X2152*(1-Y2152)*(1+AE2152)))</f>
        <v/>
      </c>
      <c r="AA2152" s="64">
        <f>IF(Eingabe!G2152="x",libCalc!A2152,IF(Eingabe!H2152="x",libCalc!B2152,IF(Eingabe!I2152="x",libCalc!C2152,"")))</f>
        <v>0.049087385212340517</v>
      </c>
      <c r="AB2152" s="5">
        <f>IF(AA2152="","",AA2152*M2152)</f>
        <v>0.13940817400304706</v>
      </c>
      <c r="AC2152" s="10">
        <f>IF(AA2152="","",N2152*1000/(AA2152*1000000))</f>
        <v>48.994257681409067</v>
      </c>
      <c r="AD2152" s="11">
        <f>IF(AB2152="","",MAX(Z2152,W2152)/AB2152)</f>
        <v>3663.4454476604487</v>
      </c>
      <c r="AE2152" s="8">
        <f ca="1">IF(N2152="","",IF(LOOKUP(YEAR(C2152),Teuerung!$A$4:$A$29,Teuerung!$D$4:$D$29)="",0,LOOKUP(YEAR(C2152),Teuerung!$A$4:$A$29,Teuerung!$D$4:$D$29)))</f>
        <v>0.29999999999999999</v>
      </c>
      <c r="AF2152" s="7">
        <f t="shared" ca="1" si="49"/>
        <v>510.71424041811849</v>
      </c>
      <c r="AG2152" s="2" t="s">
        <v>70</v>
      </c>
      <c r="AH2152" s="1"/>
      <c r="AI2152" s="1"/>
    </row>
    <row r="2153">
      <c r="A2153" s="2"/>
      <c r="B2153" s="2"/>
      <c r="C2153" s="3">
        <v>42943</v>
      </c>
      <c r="D2153" s="1"/>
      <c r="E2153" s="4" t="s">
        <v>51</v>
      </c>
      <c r="G2153" s="4" t="s">
        <v>51</v>
      </c>
      <c r="J2153" s="5">
        <v>0.29999999999999999</v>
      </c>
      <c r="M2153" s="6">
        <v>2.8399999999999999</v>
      </c>
      <c r="N2153" s="7">
        <v>3955</v>
      </c>
      <c r="P2153" s="1">
        <v>1</v>
      </c>
      <c r="Q2153" s="2" t="s">
        <v>53</v>
      </c>
      <c r="R2153" s="4" t="s">
        <v>51</v>
      </c>
      <c r="T2153" s="7">
        <v>737</v>
      </c>
      <c r="U2153" s="8">
        <v>0.31</v>
      </c>
      <c r="V2153" s="6">
        <f t="shared" si="48"/>
        <v>32.613240418118465</v>
      </c>
      <c r="W2153" s="7">
        <f>IF(R2153="","",(T2153*(1-U2153)*(1+AE2153))+V2153)</f>
        <v>693.70224041811844</v>
      </c>
      <c r="Z2153" s="9" t="str">
        <f>IF(S2153="","",(X2153*(1-Y2153)*(1+AE2153)))</f>
        <v/>
      </c>
      <c r="AA2153" s="64">
        <f>IF(Eingabe!G2153="x",libCalc!A2153,IF(Eingabe!H2153="x",libCalc!B2153,IF(Eingabe!I2153="x",libCalc!C2153,"")))</f>
        <v>0.070685834705770348</v>
      </c>
      <c r="AB2153" s="5">
        <f>IF(AA2153="","",AA2153*M2153)</f>
        <v>0.20074777056438778</v>
      </c>
      <c r="AC2153" s="10">
        <f>IF(AA2153="","",N2153*1000/(AA2153*1000000))</f>
        <v>55.951804438084089</v>
      </c>
      <c r="AD2153" s="11">
        <f>IF(AB2153="","",MAX(Z2153,W2153)/AB2153)</f>
        <v>3455.5912549754598</v>
      </c>
      <c r="AE2153" s="8">
        <f ca="1">IF(N2153="","",IF(LOOKUP(YEAR(C2153),Teuerung!$A$4:$A$29,Teuerung!$D$4:$D$29)="",0,LOOKUP(YEAR(C2153),Teuerung!$A$4:$A$29,Teuerung!$D$4:$D$29)))</f>
        <v>0.29999999999999999</v>
      </c>
      <c r="AF2153" s="7">
        <f t="shared" ca="1" si="49"/>
        <v>693.70224041811844</v>
      </c>
      <c r="AG2153" s="2" t="s">
        <v>70</v>
      </c>
      <c r="AH2153" s="1"/>
      <c r="AI2153" s="1"/>
    </row>
    <row r="2154">
      <c r="A2154" s="2"/>
      <c r="B2154" s="2"/>
      <c r="C2154" s="3">
        <v>42943</v>
      </c>
      <c r="D2154" s="1"/>
      <c r="E2154" s="4" t="s">
        <v>51</v>
      </c>
      <c r="G2154" s="4" t="s">
        <v>51</v>
      </c>
      <c r="J2154" s="5">
        <v>0.29999999999999999</v>
      </c>
      <c r="M2154" s="6">
        <v>2.8399999999999999</v>
      </c>
      <c r="N2154" s="7">
        <v>4390</v>
      </c>
      <c r="P2154" s="1">
        <v>1</v>
      </c>
      <c r="Q2154" s="2" t="s">
        <v>53</v>
      </c>
      <c r="R2154" s="4" t="s">
        <v>51</v>
      </c>
      <c r="T2154" s="7">
        <v>826</v>
      </c>
      <c r="U2154" s="8">
        <v>0.31</v>
      </c>
      <c r="V2154" s="6">
        <f t="shared" si="48"/>
        <v>32.613240418118465</v>
      </c>
      <c r="W2154" s="7">
        <f>IF(R2154="","",(T2154*(1-U2154)*(1+AE2154))+V2154)</f>
        <v>773.53524041811841</v>
      </c>
      <c r="Z2154" s="9" t="str">
        <f>IF(S2154="","",(X2154*(1-Y2154)*(1+AE2154)))</f>
        <v/>
      </c>
      <c r="AA2154" s="64">
        <f>IF(Eingabe!G2154="x",libCalc!A2154,IF(Eingabe!H2154="x",libCalc!B2154,IF(Eingabe!I2154="x",libCalc!C2154,"")))</f>
        <v>0.070685834705770348</v>
      </c>
      <c r="AB2154" s="5">
        <f>IF(AA2154="","",AA2154*M2154)</f>
        <v>0.20074777056438778</v>
      </c>
      <c r="AC2154" s="10">
        <f>IF(AA2154="","",N2154*1000/(AA2154*1000000))</f>
        <v>62.105795570970713</v>
      </c>
      <c r="AD2154" s="11">
        <f>IF(AB2154="","",MAX(Z2154,W2154)/AB2154)</f>
        <v>3853.2693949396312</v>
      </c>
      <c r="AE2154" s="8">
        <f ca="1">IF(N2154="","",IF(LOOKUP(YEAR(C2154),Teuerung!$A$4:$A$29,Teuerung!$D$4:$D$29)="",0,LOOKUP(YEAR(C2154),Teuerung!$A$4:$A$29,Teuerung!$D$4:$D$29)))</f>
        <v>0.29999999999999999</v>
      </c>
      <c r="AF2154" s="7">
        <f t="shared" ca="1" si="49"/>
        <v>773.53524041811841</v>
      </c>
      <c r="AG2154" s="2" t="s">
        <v>70</v>
      </c>
      <c r="AH2154" s="1"/>
      <c r="AI2154" s="1"/>
    </row>
    <row r="2155">
      <c r="A2155" s="2"/>
      <c r="B2155" s="2"/>
      <c r="C2155" s="3">
        <v>42943</v>
      </c>
      <c r="D2155" s="1"/>
      <c r="E2155" s="4" t="s">
        <v>51</v>
      </c>
      <c r="G2155" s="4" t="s">
        <v>51</v>
      </c>
      <c r="J2155" s="5">
        <v>0.25</v>
      </c>
      <c r="M2155" s="6">
        <v>3.3900000000000001</v>
      </c>
      <c r="N2155" s="7">
        <v>1200</v>
      </c>
      <c r="P2155" s="1">
        <v>7</v>
      </c>
      <c r="Q2155" s="2" t="s">
        <v>53</v>
      </c>
      <c r="R2155" s="4" t="s">
        <v>51</v>
      </c>
      <c r="T2155" s="7">
        <v>351</v>
      </c>
      <c r="U2155" s="8">
        <v>0.31</v>
      </c>
      <c r="V2155" s="6">
        <f t="shared" si="48"/>
        <v>32.613240418118465</v>
      </c>
      <c r="W2155" s="7">
        <f>IF(R2155="","",(T2155*(1-U2155)*(1+AE2155))+V2155)</f>
        <v>347.46024041811847</v>
      </c>
      <c r="Z2155" s="9" t="str">
        <f>IF(S2155="","",(X2155*(1-Y2155)*(1+AE2155)))</f>
        <v/>
      </c>
      <c r="AA2155" s="64">
        <f>IF(Eingabe!G2155="x",libCalc!A2155,IF(Eingabe!H2155="x",libCalc!B2155,IF(Eingabe!I2155="x",libCalc!C2155,"")))</f>
        <v>0.049087385212340517</v>
      </c>
      <c r="AB2155" s="5">
        <f>IF(AA2155="","",AA2155*M2155)</f>
        <v>0.16640623586983436</v>
      </c>
      <c r="AC2155" s="10">
        <f>IF(AA2155="","",N2155*1000/(AA2155*1000000))</f>
        <v>24.446199258915126</v>
      </c>
      <c r="AD2155" s="11">
        <f>IF(AB2155="","",MAX(Z2155,W2155)/AB2155)</f>
        <v>2088.0241572792229</v>
      </c>
      <c r="AE2155" s="8">
        <f ca="1">IF(N2155="","",IF(LOOKUP(YEAR(C2155),Teuerung!$A$4:$A$29,Teuerung!$D$4:$D$29)="",0,LOOKUP(YEAR(C2155),Teuerung!$A$4:$A$29,Teuerung!$D$4:$D$29)))</f>
        <v>0.29999999999999999</v>
      </c>
      <c r="AF2155" s="7">
        <f t="shared" ca="1" si="49"/>
        <v>2432.2216829268291</v>
      </c>
      <c r="AG2155" s="2" t="s">
        <v>70</v>
      </c>
      <c r="AH2155" s="1"/>
      <c r="AI2155" s="1"/>
    </row>
    <row r="2156">
      <c r="A2156" s="2"/>
      <c r="B2156" s="2"/>
      <c r="C2156" s="3">
        <v>42943</v>
      </c>
      <c r="D2156" s="1"/>
      <c r="E2156" s="4" t="s">
        <v>51</v>
      </c>
      <c r="G2156" s="4" t="s">
        <v>51</v>
      </c>
      <c r="J2156" s="5">
        <v>0.25</v>
      </c>
      <c r="M2156" s="6">
        <v>3.3900000000000001</v>
      </c>
      <c r="N2156" s="7">
        <v>2000</v>
      </c>
      <c r="P2156" s="1">
        <v>11</v>
      </c>
      <c r="Q2156" s="2" t="s">
        <v>53</v>
      </c>
      <c r="R2156" s="4" t="s">
        <v>51</v>
      </c>
      <c r="T2156" s="7">
        <v>489</v>
      </c>
      <c r="U2156" s="8">
        <v>0.31</v>
      </c>
      <c r="V2156" s="6">
        <f t="shared" si="48"/>
        <v>32.613240418118465</v>
      </c>
      <c r="W2156" s="7">
        <f>IF(R2156="","",(T2156*(1-U2156)*(1+AE2156))+V2156)</f>
        <v>471.24624041811842</v>
      </c>
      <c r="Z2156" s="9" t="str">
        <f>IF(S2156="","",(X2156*(1-Y2156)*(1+AE2156)))</f>
        <v/>
      </c>
      <c r="AA2156" s="64">
        <f>IF(Eingabe!G2156="x",libCalc!A2156,IF(Eingabe!H2156="x",libCalc!B2156,IF(Eingabe!I2156="x",libCalc!C2156,"")))</f>
        <v>0.049087385212340517</v>
      </c>
      <c r="AB2156" s="5">
        <f>IF(AA2156="","",AA2156*M2156)</f>
        <v>0.16640623586983436</v>
      </c>
      <c r="AC2156" s="10">
        <f>IF(AA2156="","",N2156*1000/(AA2156*1000000))</f>
        <v>40.743665431525208</v>
      </c>
      <c r="AD2156" s="11">
        <f>IF(AB2156="","",MAX(Z2156,W2156)/AB2156)</f>
        <v>2831.9025303038211</v>
      </c>
      <c r="AE2156" s="8">
        <f ca="1">IF(N2156="","",IF(LOOKUP(YEAR(C2156),Teuerung!$A$4:$A$29,Teuerung!$D$4:$D$29)="",0,LOOKUP(YEAR(C2156),Teuerung!$A$4:$A$29,Teuerung!$D$4:$D$29)))</f>
        <v>0.29999999999999999</v>
      </c>
      <c r="AF2156" s="7">
        <f t="shared" ca="1" si="49"/>
        <v>5183.7086445993027</v>
      </c>
      <c r="AG2156" s="2" t="s">
        <v>70</v>
      </c>
      <c r="AH2156" s="1"/>
      <c r="AI2156" s="1"/>
    </row>
    <row r="2157">
      <c r="A2157" s="2"/>
      <c r="B2157" s="2"/>
      <c r="C2157" s="3">
        <v>42943</v>
      </c>
      <c r="D2157" s="1"/>
      <c r="E2157" s="4" t="s">
        <v>51</v>
      </c>
      <c r="G2157" s="4" t="s">
        <v>51</v>
      </c>
      <c r="J2157" s="5">
        <v>0.25</v>
      </c>
      <c r="M2157" s="6">
        <v>3.3900000000000001</v>
      </c>
      <c r="N2157" s="7">
        <v>3000</v>
      </c>
      <c r="P2157" s="1">
        <v>4</v>
      </c>
      <c r="Q2157" s="2" t="s">
        <v>53</v>
      </c>
      <c r="R2157" s="4" t="s">
        <v>51</v>
      </c>
      <c r="T2157" s="7">
        <v>716</v>
      </c>
      <c r="U2157" s="8">
        <v>0.31</v>
      </c>
      <c r="V2157" s="6">
        <f t="shared" si="48"/>
        <v>32.613240418118465</v>
      </c>
      <c r="W2157" s="7">
        <f>IF(R2157="","",(T2157*(1-U2157)*(1+AE2157))+V2157)</f>
        <v>674.86524041811845</v>
      </c>
      <c r="Z2157" s="9" t="str">
        <f>IF(S2157="","",(X2157*(1-Y2157)*(1+AE2157)))</f>
        <v/>
      </c>
      <c r="AA2157" s="64">
        <f>IF(Eingabe!G2157="x",libCalc!A2157,IF(Eingabe!H2157="x",libCalc!B2157,IF(Eingabe!I2157="x",libCalc!C2157,"")))</f>
        <v>0.049087385212340517</v>
      </c>
      <c r="AB2157" s="5">
        <f>IF(AA2157="","",AA2157*M2157)</f>
        <v>0.16640623586983436</v>
      </c>
      <c r="AC2157" s="10">
        <f>IF(AA2157="","",N2157*1000/(AA2157*1000000))</f>
        <v>61.115498147287816</v>
      </c>
      <c r="AD2157" s="11">
        <f>IF(AB2157="","",MAX(Z2157,W2157)/AB2157)</f>
        <v>4055.528549699357</v>
      </c>
      <c r="AE2157" s="8">
        <f ca="1">IF(N2157="","",IF(LOOKUP(YEAR(C2157),Teuerung!$A$4:$A$29,Teuerung!$D$4:$D$29)="",0,LOOKUP(YEAR(C2157),Teuerung!$A$4:$A$29,Teuerung!$D$4:$D$29)))</f>
        <v>0.29999999999999999</v>
      </c>
      <c r="AF2157" s="7">
        <f t="shared" ca="1" si="49"/>
        <v>2699.4609616724738</v>
      </c>
      <c r="AG2157" s="2" t="s">
        <v>70</v>
      </c>
      <c r="AH2157" s="1"/>
      <c r="AI2157" s="1"/>
    </row>
    <row r="2158">
      <c r="A2158" s="2"/>
      <c r="B2158" s="2"/>
      <c r="C2158" s="3">
        <v>42943</v>
      </c>
      <c r="D2158" s="1"/>
      <c r="E2158" s="4" t="s">
        <v>51</v>
      </c>
      <c r="G2158" s="4" t="s">
        <v>51</v>
      </c>
      <c r="J2158" s="5">
        <v>0.25</v>
      </c>
      <c r="M2158" s="6">
        <v>3.3900000000000001</v>
      </c>
      <c r="N2158" s="7">
        <v>3500</v>
      </c>
      <c r="P2158" s="1">
        <v>3</v>
      </c>
      <c r="Q2158" s="2" t="s">
        <v>53</v>
      </c>
      <c r="R2158" s="4" t="s">
        <v>51</v>
      </c>
      <c r="T2158" s="7">
        <v>874</v>
      </c>
      <c r="U2158" s="8">
        <v>0.31</v>
      </c>
      <c r="V2158" s="6">
        <f t="shared" si="48"/>
        <v>32.613240418118465</v>
      </c>
      <c r="W2158" s="7">
        <f>IF(R2158="","",(T2158*(1-U2158)*(1+AE2158))+V2158)</f>
        <v>816.59124041811845</v>
      </c>
      <c r="Z2158" s="9" t="str">
        <f>IF(S2158="","",(X2158*(1-Y2158)*(1+AE2158)))</f>
        <v/>
      </c>
      <c r="AA2158" s="64">
        <f>IF(Eingabe!G2158="x",libCalc!A2158,IF(Eingabe!H2158="x",libCalc!B2158,IF(Eingabe!I2158="x",libCalc!C2158,"")))</f>
        <v>0.049087385212340517</v>
      </c>
      <c r="AB2158" s="5">
        <f>IF(AA2158="","",AA2158*M2158)</f>
        <v>0.16640623586983436</v>
      </c>
      <c r="AC2158" s="10">
        <f>IF(AA2158="","",N2158*1000/(AA2158*1000000))</f>
        <v>71.30141450516912</v>
      </c>
      <c r="AD2158" s="11">
        <f>IF(AB2158="","",MAX(Z2158,W2158)/AB2158)</f>
        <v>4907.2153825825935</v>
      </c>
      <c r="AE2158" s="8">
        <f ca="1">IF(N2158="","",IF(LOOKUP(YEAR(C2158),Teuerung!$A$4:$A$29,Teuerung!$D$4:$D$29)="",0,LOOKUP(YEAR(C2158),Teuerung!$A$4:$A$29,Teuerung!$D$4:$D$29)))</f>
        <v>0.29999999999999999</v>
      </c>
      <c r="AF2158" s="7">
        <f t="shared" ca="1" si="49"/>
        <v>2449.7737212543552</v>
      </c>
      <c r="AG2158" s="2" t="s">
        <v>70</v>
      </c>
      <c r="AH2158" s="1"/>
      <c r="AI2158" s="1"/>
    </row>
    <row r="2159">
      <c r="A2159" s="2"/>
      <c r="B2159" s="2"/>
      <c r="C2159" s="3">
        <v>42943</v>
      </c>
      <c r="D2159" s="1"/>
      <c r="E2159" s="4" t="s">
        <v>51</v>
      </c>
      <c r="G2159" s="4" t="s">
        <v>51</v>
      </c>
      <c r="J2159" s="5">
        <v>0.25</v>
      </c>
      <c r="M2159" s="6">
        <v>3.3900000000000001</v>
      </c>
      <c r="N2159" s="7">
        <v>2625</v>
      </c>
      <c r="P2159" s="1">
        <v>4</v>
      </c>
      <c r="Q2159" s="2" t="s">
        <v>53</v>
      </c>
      <c r="R2159" s="4" t="s">
        <v>51</v>
      </c>
      <c r="T2159" s="7">
        <v>667</v>
      </c>
      <c r="U2159" s="8">
        <v>0.31</v>
      </c>
      <c r="V2159" s="6">
        <f t="shared" si="48"/>
        <v>32.613240418118465</v>
      </c>
      <c r="W2159" s="7">
        <f>IF(R2159="","",(T2159*(1-U2159)*(1+AE2159))+V2159)</f>
        <v>630.91224041811847</v>
      </c>
      <c r="Z2159" s="9" t="str">
        <f>IF(S2159="","",(X2159*(1-Y2159)*(1+AE2159)))</f>
        <v/>
      </c>
      <c r="AA2159" s="64">
        <f>IF(Eingabe!G2159="x",libCalc!A2159,IF(Eingabe!H2159="x",libCalc!B2159,IF(Eingabe!I2159="x",libCalc!C2159,"")))</f>
        <v>0.049087385212340517</v>
      </c>
      <c r="AB2159" s="5">
        <f>IF(AA2159="","",AA2159*M2159)</f>
        <v>0.16640623586983436</v>
      </c>
      <c r="AC2159" s="10">
        <f>IF(AA2159="","",N2159*1000/(AA2159*1000000))</f>
        <v>53.476060878876837</v>
      </c>
      <c r="AD2159" s="11">
        <f>IF(AB2159="","",MAX(Z2159,W2159)/AB2159)</f>
        <v>3791.3978230456951</v>
      </c>
      <c r="AE2159" s="8">
        <f ca="1">IF(N2159="","",IF(LOOKUP(YEAR(C2159),Teuerung!$A$4:$A$29,Teuerung!$D$4:$D$29)="",0,LOOKUP(YEAR(C2159),Teuerung!$A$4:$A$29,Teuerung!$D$4:$D$29)))</f>
        <v>0.29999999999999999</v>
      </c>
      <c r="AF2159" s="7">
        <f t="shared" ca="1" si="49"/>
        <v>2523.6489616724739</v>
      </c>
      <c r="AG2159" s="2" t="s">
        <v>70</v>
      </c>
      <c r="AH2159" s="1"/>
      <c r="AI2159" s="1"/>
    </row>
    <row r="2160">
      <c r="A2160" s="2"/>
      <c r="B2160" s="2"/>
      <c r="C2160" s="3">
        <v>42943</v>
      </c>
      <c r="D2160" s="1"/>
      <c r="E2160" s="4" t="s">
        <v>51</v>
      </c>
      <c r="G2160" s="4" t="s">
        <v>51</v>
      </c>
      <c r="J2160" s="5">
        <v>0.25</v>
      </c>
      <c r="M2160" s="6">
        <v>3.0899999999999999</v>
      </c>
      <c r="N2160" s="7">
        <v>2920</v>
      </c>
      <c r="P2160" s="1">
        <v>1</v>
      </c>
      <c r="Q2160" s="2" t="s">
        <v>53</v>
      </c>
      <c r="R2160" s="4" t="s">
        <v>51</v>
      </c>
      <c r="T2160" s="7">
        <v>666</v>
      </c>
      <c r="U2160" s="8">
        <v>0.31</v>
      </c>
      <c r="V2160" s="6">
        <f t="shared" si="48"/>
        <v>32.613240418118465</v>
      </c>
      <c r="W2160" s="7">
        <f>IF(R2160="","",(T2160*(1-U2160)*(1+AE2160))+V2160)</f>
        <v>630.01524041811842</v>
      </c>
      <c r="Z2160" s="9" t="str">
        <f>IF(S2160="","",(X2160*(1-Y2160)*(1+AE2160)))</f>
        <v/>
      </c>
      <c r="AA2160" s="64">
        <f>IF(Eingabe!G2160="x",libCalc!A2160,IF(Eingabe!H2160="x",libCalc!B2160,IF(Eingabe!I2160="x",libCalc!C2160,"")))</f>
        <v>0.049087385212340517</v>
      </c>
      <c r="AB2160" s="5">
        <f>IF(AA2160="","",AA2160*M2160)</f>
        <v>0.1516800203061322</v>
      </c>
      <c r="AC2160" s="10">
        <f>IF(AA2160="","",N2160*1000/(AA2160*1000000))</f>
        <v>59.485751530026803</v>
      </c>
      <c r="AD2160" s="11">
        <f>IF(AB2160="","",MAX(Z2160,W2160)/AB2160)</f>
        <v>4153.5809340384685</v>
      </c>
      <c r="AE2160" s="8">
        <f ca="1">IF(N2160="","",IF(LOOKUP(YEAR(C2160),Teuerung!$A$4:$A$29,Teuerung!$D$4:$D$29)="",0,LOOKUP(YEAR(C2160),Teuerung!$A$4:$A$29,Teuerung!$D$4:$D$29)))</f>
        <v>0.29999999999999999</v>
      </c>
      <c r="AF2160" s="7">
        <f t="shared" ca="1" si="49"/>
        <v>630.01524041811842</v>
      </c>
      <c r="AG2160" s="2" t="s">
        <v>70</v>
      </c>
      <c r="AH2160" s="1"/>
      <c r="AI2160" s="1"/>
    </row>
    <row r="2161">
      <c r="A2161" s="2"/>
      <c r="B2161" s="2"/>
      <c r="C2161" s="3">
        <v>42943</v>
      </c>
      <c r="D2161" s="1"/>
      <c r="E2161" s="4" t="s">
        <v>51</v>
      </c>
      <c r="G2161" s="4" t="s">
        <v>51</v>
      </c>
      <c r="J2161" s="5">
        <v>0.29999999999999999</v>
      </c>
      <c r="M2161" s="6">
        <v>3.3900000000000001</v>
      </c>
      <c r="N2161" s="7">
        <v>3495</v>
      </c>
      <c r="P2161" s="1">
        <v>2</v>
      </c>
      <c r="Q2161" s="2" t="s">
        <v>53</v>
      </c>
      <c r="R2161" s="4" t="s">
        <v>51</v>
      </c>
      <c r="T2161" s="7">
        <v>670</v>
      </c>
      <c r="U2161" s="8">
        <v>0.31</v>
      </c>
      <c r="V2161" s="6">
        <f t="shared" si="48"/>
        <v>32.613240418118465</v>
      </c>
      <c r="W2161" s="7">
        <f>IF(R2161="","",(T2161*(1-U2161)*(1+AE2161))+V2161)</f>
        <v>633.6032404181185</v>
      </c>
      <c r="Z2161" s="9" t="str">
        <f>IF(S2161="","",(X2161*(1-Y2161)*(1+AE2161)))</f>
        <v/>
      </c>
      <c r="AA2161" s="64">
        <f>IF(Eingabe!G2161="x",libCalc!A2161,IF(Eingabe!H2161="x",libCalc!B2161,IF(Eingabe!I2161="x",libCalc!C2161,"")))</f>
        <v>0.070685834705770348</v>
      </c>
      <c r="AB2161" s="5">
        <f>IF(AA2161="","",AA2161*M2161)</f>
        <v>0.23962497965256149</v>
      </c>
      <c r="AC2161" s="10">
        <f>IF(AA2161="","",N2161*1000/(AA2161*1000000))</f>
        <v>49.444135653882149</v>
      </c>
      <c r="AD2161" s="11">
        <f>IF(AB2161="","",MAX(Z2161,W2161)/AB2161)</f>
        <v>2644.1452027947853</v>
      </c>
      <c r="AE2161" s="8">
        <f ca="1">IF(N2161="","",IF(LOOKUP(YEAR(C2161),Teuerung!$A$4:$A$29,Teuerung!$D$4:$D$29)="",0,LOOKUP(YEAR(C2161),Teuerung!$A$4:$A$29,Teuerung!$D$4:$D$29)))</f>
        <v>0.29999999999999999</v>
      </c>
      <c r="AF2161" s="7">
        <f t="shared" ca="1" si="49"/>
        <v>1267.206480836237</v>
      </c>
      <c r="AG2161" s="2" t="s">
        <v>70</v>
      </c>
      <c r="AH2161" s="1"/>
      <c r="AI2161" s="1"/>
    </row>
    <row r="2162">
      <c r="A2162" s="2"/>
      <c r="B2162" s="2"/>
      <c r="C2162" s="3">
        <v>42943</v>
      </c>
      <c r="D2162" s="1"/>
      <c r="E2162" s="4" t="s">
        <v>51</v>
      </c>
      <c r="G2162" s="4" t="s">
        <v>51</v>
      </c>
      <c r="J2162" s="5">
        <v>0.29999999999999999</v>
      </c>
      <c r="M2162" s="6">
        <v>3.0899999999999999</v>
      </c>
      <c r="N2162" s="7">
        <v>4945</v>
      </c>
      <c r="P2162" s="1">
        <v>1</v>
      </c>
      <c r="Q2162" s="2" t="s">
        <v>53</v>
      </c>
      <c r="R2162" s="4" t="s">
        <v>51</v>
      </c>
      <c r="T2162" s="7">
        <v>872</v>
      </c>
      <c r="U2162" s="8">
        <v>0.31</v>
      </c>
      <c r="V2162" s="6">
        <f t="shared" si="48"/>
        <v>32.613240418118465</v>
      </c>
      <c r="W2162" s="7">
        <f>IF(R2162="","",(T2162*(1-U2162)*(1+AE2162))+V2162)</f>
        <v>814.79724041811846</v>
      </c>
      <c r="Z2162" s="9" t="str">
        <f>IF(S2162="","",(X2162*(1-Y2162)*(1+AE2162)))</f>
        <v/>
      </c>
      <c r="AA2162" s="64">
        <f>IF(Eingabe!G2162="x",libCalc!A2162,IF(Eingabe!H2162="x",libCalc!B2162,IF(Eingabe!I2162="x",libCalc!C2162,"")))</f>
        <v>0.070685834705770348</v>
      </c>
      <c r="AB2162" s="5">
        <f>IF(AA2162="","",AA2162*M2162)</f>
        <v>0.21841922924083038</v>
      </c>
      <c r="AC2162" s="10">
        <f>IF(AA2162="","",N2162*1000/(AA2162*1000000))</f>
        <v>69.957439430170879</v>
      </c>
      <c r="AD2162" s="11">
        <f>IF(AB2162="","",MAX(Z2162,W2162)/AB2162)</f>
        <v>3730.4281461396336</v>
      </c>
      <c r="AE2162" s="8">
        <f ca="1">IF(N2162="","",IF(LOOKUP(YEAR(C2162),Teuerung!$A$4:$A$29,Teuerung!$D$4:$D$29)="",0,LOOKUP(YEAR(C2162),Teuerung!$A$4:$A$29,Teuerung!$D$4:$D$29)))</f>
        <v>0.29999999999999999</v>
      </c>
      <c r="AF2162" s="7">
        <f t="shared" ca="1" si="49"/>
        <v>814.79724041811846</v>
      </c>
      <c r="AG2162" s="2" t="s">
        <v>70</v>
      </c>
      <c r="AH2162" s="1"/>
      <c r="AI2162" s="1"/>
    </row>
    <row r="2163">
      <c r="A2163" s="2"/>
      <c r="B2163" s="2"/>
      <c r="C2163" s="3">
        <v>42943</v>
      </c>
      <c r="D2163" s="1"/>
      <c r="E2163" s="4" t="s">
        <v>51</v>
      </c>
      <c r="G2163" s="4" t="s">
        <v>51</v>
      </c>
      <c r="J2163" s="5">
        <v>0.29999999999999999</v>
      </c>
      <c r="M2163" s="6">
        <v>3.0899999999999999</v>
      </c>
      <c r="N2163" s="7">
        <v>4395</v>
      </c>
      <c r="P2163" s="1">
        <v>1</v>
      </c>
      <c r="Q2163" s="2" t="s">
        <v>53</v>
      </c>
      <c r="R2163" s="4" t="s">
        <v>51</v>
      </c>
      <c r="T2163" s="7">
        <v>953</v>
      </c>
      <c r="U2163" s="8">
        <v>0.31</v>
      </c>
      <c r="V2163" s="6">
        <f t="shared" si="48"/>
        <v>32.613240418118465</v>
      </c>
      <c r="W2163" s="7">
        <f>IF(R2163="","",(T2163*(1-U2163)*(1+AE2163))+V2163)</f>
        <v>887.45424041811839</v>
      </c>
      <c r="Z2163" s="9" t="str">
        <f>IF(S2163="","",(X2163*(1-Y2163)*(1+AE2163)))</f>
        <v/>
      </c>
      <c r="AA2163" s="64">
        <f>IF(Eingabe!G2163="x",libCalc!A2163,IF(Eingabe!H2163="x",libCalc!B2163,IF(Eingabe!I2163="x",libCalc!C2163,"")))</f>
        <v>0.070685834705770348</v>
      </c>
      <c r="AB2163" s="5">
        <f>IF(AA2163="","",AA2163*M2163)</f>
        <v>0.21841922924083038</v>
      </c>
      <c r="AC2163" s="10">
        <f>IF(AA2163="","",N2163*1000/(AA2163*1000000))</f>
        <v>62.176531101233778</v>
      </c>
      <c r="AD2163" s="11">
        <f>IF(AB2163="","",MAX(Z2163,W2163)/AB2163)</f>
        <v>4063.0774291379166</v>
      </c>
      <c r="AE2163" s="8">
        <f ca="1">IF(N2163="","",IF(LOOKUP(YEAR(C2163),Teuerung!$A$4:$A$29,Teuerung!$D$4:$D$29)="",0,LOOKUP(YEAR(C2163),Teuerung!$A$4:$A$29,Teuerung!$D$4:$D$29)))</f>
        <v>0.29999999999999999</v>
      </c>
      <c r="AF2163" s="7">
        <f t="shared" ca="1" si="49"/>
        <v>887.45424041811839</v>
      </c>
      <c r="AG2163" s="2" t="s">
        <v>70</v>
      </c>
      <c r="AH2163" s="1"/>
      <c r="AI2163" s="1"/>
    </row>
    <row r="2164">
      <c r="A2164" s="2"/>
      <c r="B2164" s="2"/>
      <c r="C2164" s="3">
        <v>42943</v>
      </c>
      <c r="D2164" s="1"/>
      <c r="E2164" s="4" t="s">
        <v>51</v>
      </c>
      <c r="G2164" s="4" t="s">
        <v>51</v>
      </c>
      <c r="J2164" s="5">
        <v>0.29999999999999999</v>
      </c>
      <c r="M2164" s="6">
        <v>3.3500000000000001</v>
      </c>
      <c r="N2164" s="7">
        <v>1200</v>
      </c>
      <c r="P2164" s="1">
        <v>2</v>
      </c>
      <c r="Q2164" s="2" t="s">
        <v>53</v>
      </c>
      <c r="R2164" s="4" t="s">
        <v>51</v>
      </c>
      <c r="T2164" s="7">
        <v>442</v>
      </c>
      <c r="U2164" s="8">
        <v>0.31</v>
      </c>
      <c r="V2164" s="6">
        <f t="shared" si="48"/>
        <v>32.613240418118465</v>
      </c>
      <c r="W2164" s="7">
        <f>IF(R2164="","",(T2164*(1-U2164)*(1+AE2164))+V2164)</f>
        <v>429.08724041811843</v>
      </c>
      <c r="Z2164" s="9" t="str">
        <f>IF(S2164="","",(X2164*(1-Y2164)*(1+AE2164)))</f>
        <v/>
      </c>
      <c r="AA2164" s="64">
        <f>IF(Eingabe!G2164="x",libCalc!A2164,IF(Eingabe!H2164="x",libCalc!B2164,IF(Eingabe!I2164="x",libCalc!C2164,"")))</f>
        <v>0.070685834705770348</v>
      </c>
      <c r="AB2164" s="5">
        <f>IF(AA2164="","",AA2164*M2164)</f>
        <v>0.23679754626433067</v>
      </c>
      <c r="AC2164" s="10">
        <f>IF(AA2164="","",N2164*1000/(AA2164*1000000))</f>
        <v>16.976527263135502</v>
      </c>
      <c r="AD2164" s="11">
        <f>IF(AB2164="","",MAX(Z2164,W2164)/AB2164)</f>
        <v>1812.0425958263097</v>
      </c>
      <c r="AE2164" s="8">
        <f ca="1">IF(N2164="","",IF(LOOKUP(YEAR(C2164),Teuerung!$A$4:$A$29,Teuerung!$D$4:$D$29)="",0,LOOKUP(YEAR(C2164),Teuerung!$A$4:$A$29,Teuerung!$D$4:$D$29)))</f>
        <v>0.29999999999999999</v>
      </c>
      <c r="AF2164" s="7">
        <f t="shared" ca="1" si="49"/>
        <v>858.17448083623685</v>
      </c>
      <c r="AG2164" s="2" t="s">
        <v>70</v>
      </c>
      <c r="AH2164" s="1"/>
      <c r="AI2164" s="1"/>
    </row>
    <row r="2165">
      <c r="A2165" s="2"/>
      <c r="B2165" s="2"/>
      <c r="C2165" s="3">
        <v>42943</v>
      </c>
      <c r="D2165" s="1"/>
      <c r="E2165" s="4" t="s">
        <v>51</v>
      </c>
      <c r="G2165" s="4" t="s">
        <v>51</v>
      </c>
      <c r="J2165" s="5">
        <v>0.29999999999999999</v>
      </c>
      <c r="M2165" s="6">
        <v>3.3500000000000001</v>
      </c>
      <c r="N2165" s="7">
        <v>2000</v>
      </c>
      <c r="P2165" s="1">
        <v>5</v>
      </c>
      <c r="Q2165" s="2" t="s">
        <v>53</v>
      </c>
      <c r="R2165" s="4" t="s">
        <v>51</v>
      </c>
      <c r="T2165" s="7">
        <v>442</v>
      </c>
      <c r="U2165" s="8">
        <v>0.31</v>
      </c>
      <c r="V2165" s="6">
        <f t="shared" si="48"/>
        <v>32.613240418118465</v>
      </c>
      <c r="W2165" s="7">
        <f>IF(R2165="","",(T2165*(1-U2165)*(1+AE2165))+V2165)</f>
        <v>429.08724041811843</v>
      </c>
      <c r="Z2165" s="9" t="str">
        <f>IF(S2165="","",(X2165*(1-Y2165)*(1+AE2165)))</f>
        <v/>
      </c>
      <c r="AA2165" s="64">
        <f>IF(Eingabe!G2165="x",libCalc!A2165,IF(Eingabe!H2165="x",libCalc!B2165,IF(Eingabe!I2165="x",libCalc!C2165,"")))</f>
        <v>0.070685834705770348</v>
      </c>
      <c r="AB2165" s="5">
        <f>IF(AA2165="","",AA2165*M2165)</f>
        <v>0.23679754626433067</v>
      </c>
      <c r="AC2165" s="10">
        <f>IF(AA2165="","",N2165*1000/(AA2165*1000000))</f>
        <v>28.294212105225835</v>
      </c>
      <c r="AD2165" s="11">
        <f>IF(AB2165="","",MAX(Z2165,W2165)/AB2165)</f>
        <v>1812.0425958263097</v>
      </c>
      <c r="AE2165" s="8">
        <f ca="1">IF(N2165="","",IF(LOOKUP(YEAR(C2165),Teuerung!$A$4:$A$29,Teuerung!$D$4:$D$29)="",0,LOOKUP(YEAR(C2165),Teuerung!$A$4:$A$29,Teuerung!$D$4:$D$29)))</f>
        <v>0.29999999999999999</v>
      </c>
      <c r="AF2165" s="7">
        <f t="shared" ca="1" si="49"/>
        <v>2145.4362020905919</v>
      </c>
      <c r="AG2165" s="2" t="s">
        <v>70</v>
      </c>
      <c r="AH2165" s="1"/>
      <c r="AI2165" s="1"/>
    </row>
    <row r="2166">
      <c r="A2166" s="2"/>
      <c r="B2166" s="2"/>
      <c r="C2166" s="3">
        <v>42943</v>
      </c>
      <c r="D2166" s="1"/>
      <c r="E2166" s="4" t="s">
        <v>51</v>
      </c>
      <c r="G2166" s="4" t="s">
        <v>51</v>
      </c>
      <c r="J2166" s="5">
        <v>0.29999999999999999</v>
      </c>
      <c r="M2166" s="6">
        <v>3.3500000000000001</v>
      </c>
      <c r="N2166" s="7">
        <v>2500</v>
      </c>
      <c r="P2166" s="1">
        <v>1</v>
      </c>
      <c r="Q2166" s="2" t="s">
        <v>53</v>
      </c>
      <c r="R2166" s="4" t="s">
        <v>51</v>
      </c>
      <c r="T2166" s="7">
        <v>480</v>
      </c>
      <c r="U2166" s="8">
        <v>0.31</v>
      </c>
      <c r="V2166" s="6">
        <f t="shared" si="48"/>
        <v>32.613240418118465</v>
      </c>
      <c r="W2166" s="7">
        <f>IF(R2166="","",(T2166*(1-U2166)*(1+AE2166))+V2166)</f>
        <v>463.17324041811844</v>
      </c>
      <c r="Z2166" s="9" t="str">
        <f>IF(S2166="","",(X2166*(1-Y2166)*(1+AE2166)))</f>
        <v/>
      </c>
      <c r="AA2166" s="64">
        <f>IF(Eingabe!G2166="x",libCalc!A2166,IF(Eingabe!H2166="x",libCalc!B2166,IF(Eingabe!I2166="x",libCalc!C2166,"")))</f>
        <v>0.070685834705770348</v>
      </c>
      <c r="AB2166" s="5">
        <f>IF(AA2166="","",AA2166*M2166)</f>
        <v>0.23679754626433067</v>
      </c>
      <c r="AC2166" s="10">
        <f>IF(AA2166="","",N2166*1000/(AA2166*1000000))</f>
        <v>35.367765131532295</v>
      </c>
      <c r="AD2166" s="11">
        <f>IF(AB2166="","",MAX(Z2166,W2166)/AB2166)</f>
        <v>1955.9883441574632</v>
      </c>
      <c r="AE2166" s="8">
        <f ca="1">IF(N2166="","",IF(LOOKUP(YEAR(C2166),Teuerung!$A$4:$A$29,Teuerung!$D$4:$D$29)="",0,LOOKUP(YEAR(C2166),Teuerung!$A$4:$A$29,Teuerung!$D$4:$D$29)))</f>
        <v>0.29999999999999999</v>
      </c>
      <c r="AF2166" s="7">
        <f t="shared" ca="1" si="49"/>
        <v>463.17324041811844</v>
      </c>
      <c r="AG2166" s="2" t="s">
        <v>70</v>
      </c>
      <c r="AH2166" s="1"/>
      <c r="AI2166" s="1"/>
    </row>
    <row r="2167">
      <c r="A2167" s="2"/>
      <c r="B2167" s="2"/>
      <c r="C2167" s="3">
        <v>42943</v>
      </c>
      <c r="D2167" s="1"/>
      <c r="E2167" s="4" t="s">
        <v>51</v>
      </c>
      <c r="G2167" s="4" t="s">
        <v>51</v>
      </c>
      <c r="J2167" s="5">
        <v>0.29999999999999999</v>
      </c>
      <c r="M2167" s="6">
        <v>3.3500000000000001</v>
      </c>
      <c r="N2167" s="7">
        <v>1800</v>
      </c>
      <c r="P2167" s="1">
        <v>2</v>
      </c>
      <c r="Q2167" s="2" t="s">
        <v>53</v>
      </c>
      <c r="R2167" s="4" t="s">
        <v>51</v>
      </c>
      <c r="T2167" s="7">
        <v>442</v>
      </c>
      <c r="U2167" s="8">
        <v>0.31</v>
      </c>
      <c r="V2167" s="6">
        <f t="shared" si="48"/>
        <v>32.613240418118465</v>
      </c>
      <c r="W2167" s="7">
        <f>IF(R2167="","",(T2167*(1-U2167)*(1+AE2167))+V2167)</f>
        <v>429.08724041811843</v>
      </c>
      <c r="Z2167" s="9" t="str">
        <f>IF(S2167="","",(X2167*(1-Y2167)*(1+AE2167)))</f>
        <v/>
      </c>
      <c r="AA2167" s="64">
        <f>IF(Eingabe!G2167="x",libCalc!A2167,IF(Eingabe!H2167="x",libCalc!B2167,IF(Eingabe!I2167="x",libCalc!C2167,"")))</f>
        <v>0.070685834705770348</v>
      </c>
      <c r="AB2167" s="5">
        <f>IF(AA2167="","",AA2167*M2167)</f>
        <v>0.23679754626433067</v>
      </c>
      <c r="AC2167" s="10">
        <f>IF(AA2167="","",N2167*1000/(AA2167*1000000))</f>
        <v>25.464790894703253</v>
      </c>
      <c r="AD2167" s="11">
        <f>IF(AB2167="","",MAX(Z2167,W2167)/AB2167)</f>
        <v>1812.0425958263097</v>
      </c>
      <c r="AE2167" s="8">
        <f ca="1">IF(N2167="","",IF(LOOKUP(YEAR(C2167),Teuerung!$A$4:$A$29,Teuerung!$D$4:$D$29)="",0,LOOKUP(YEAR(C2167),Teuerung!$A$4:$A$29,Teuerung!$D$4:$D$29)))</f>
        <v>0.29999999999999999</v>
      </c>
      <c r="AF2167" s="7">
        <f t="shared" ca="1" si="49"/>
        <v>858.17448083623685</v>
      </c>
      <c r="AG2167" s="2" t="s">
        <v>70</v>
      </c>
      <c r="AH2167" s="1"/>
      <c r="AI2167" s="1"/>
    </row>
    <row r="2168">
      <c r="A2168" s="2"/>
      <c r="B2168" s="2"/>
      <c r="C2168" s="3">
        <v>42943</v>
      </c>
      <c r="D2168" s="1"/>
      <c r="E2168" s="4" t="s">
        <v>51</v>
      </c>
      <c r="G2168" s="4" t="s">
        <v>51</v>
      </c>
      <c r="J2168" s="5">
        <v>0.29999999999999999</v>
      </c>
      <c r="M2168" s="6">
        <v>3.3500000000000001</v>
      </c>
      <c r="N2168" s="7">
        <v>2800</v>
      </c>
      <c r="P2168" s="1">
        <v>4</v>
      </c>
      <c r="Q2168" s="2" t="s">
        <v>53</v>
      </c>
      <c r="R2168" s="4" t="s">
        <v>51</v>
      </c>
      <c r="T2168" s="7">
        <v>525</v>
      </c>
      <c r="U2168" s="8">
        <v>0.31</v>
      </c>
      <c r="V2168" s="6">
        <f t="shared" si="48"/>
        <v>32.613240418118465</v>
      </c>
      <c r="W2168" s="7">
        <f>IF(R2168="","",(T2168*(1-U2168)*(1+AE2168))+V2168)</f>
        <v>503.53824041811845</v>
      </c>
      <c r="Z2168" s="9" t="str">
        <f>IF(S2168="","",(X2168*(1-Y2168)*(1+AE2168)))</f>
        <v/>
      </c>
      <c r="AA2168" s="64">
        <f>IF(Eingabe!G2168="x",libCalc!A2168,IF(Eingabe!H2168="x",libCalc!B2168,IF(Eingabe!I2168="x",libCalc!C2168,"")))</f>
        <v>0.070685834705770348</v>
      </c>
      <c r="AB2168" s="5">
        <f>IF(AA2168="","",AA2168*M2168)</f>
        <v>0.23679754626433067</v>
      </c>
      <c r="AC2168" s="10">
        <f>IF(AA2168="","",N2168*1000/(AA2168*1000000))</f>
        <v>39.611896947316168</v>
      </c>
      <c r="AD2168" s="11">
        <f>IF(AB2168="","",MAX(Z2168,W2168)/AB2168)</f>
        <v>2126.4504145496185</v>
      </c>
      <c r="AE2168" s="8">
        <f ca="1">IF(N2168="","",IF(LOOKUP(YEAR(C2168),Teuerung!$A$4:$A$29,Teuerung!$D$4:$D$29)="",0,LOOKUP(YEAR(C2168),Teuerung!$A$4:$A$29,Teuerung!$D$4:$D$29)))</f>
        <v>0.29999999999999999</v>
      </c>
      <c r="AF2168" s="7">
        <f t="shared" ca="1" si="49"/>
        <v>2014.1529616724738</v>
      </c>
      <c r="AG2168" s="2" t="s">
        <v>70</v>
      </c>
      <c r="AH2168" s="1"/>
      <c r="AI2168" s="1"/>
    </row>
    <row r="2169">
      <c r="A2169" s="2"/>
      <c r="B2169" s="2"/>
      <c r="C2169" s="3">
        <v>42943</v>
      </c>
      <c r="D2169" s="1"/>
      <c r="E2169" s="4" t="s">
        <v>51</v>
      </c>
      <c r="G2169" s="4" t="s">
        <v>51</v>
      </c>
      <c r="J2169" s="5">
        <v>0.29999999999999999</v>
      </c>
      <c r="M2169" s="6">
        <v>3.3500000000000001</v>
      </c>
      <c r="N2169" s="7">
        <v>4500</v>
      </c>
      <c r="P2169" s="1">
        <v>2</v>
      </c>
      <c r="Q2169" s="2" t="s">
        <v>53</v>
      </c>
      <c r="R2169" s="4" t="s">
        <v>51</v>
      </c>
      <c r="T2169" s="7">
        <v>829</v>
      </c>
      <c r="U2169" s="8">
        <v>0.31</v>
      </c>
      <c r="V2169" s="6">
        <f t="shared" si="48"/>
        <v>32.613240418118465</v>
      </c>
      <c r="W2169" s="7">
        <f>IF(R2169="","",(T2169*(1-U2169)*(1+AE2169))+V2169)</f>
        <v>776.22624041811855</v>
      </c>
      <c r="Z2169" s="9" t="str">
        <f>IF(S2169="","",(X2169*(1-Y2169)*(1+AE2169)))</f>
        <v/>
      </c>
      <c r="AA2169" s="64">
        <f>IF(Eingabe!G2169="x",libCalc!A2169,IF(Eingabe!H2169="x",libCalc!B2169,IF(Eingabe!I2169="x",libCalc!C2169,"")))</f>
        <v>0.070685834705770348</v>
      </c>
      <c r="AB2169" s="5">
        <f>IF(AA2169="","",AA2169*M2169)</f>
        <v>0.23679754626433067</v>
      </c>
      <c r="AC2169" s="10">
        <f>IF(AA2169="","",N2169*1000/(AA2169*1000000))</f>
        <v>63.661977236758133</v>
      </c>
      <c r="AD2169" s="11">
        <f>IF(AB2169="","",MAX(Z2169,W2169)/AB2169)</f>
        <v>3278.0164011988463</v>
      </c>
      <c r="AE2169" s="8">
        <f ca="1">IF(N2169="","",IF(LOOKUP(YEAR(C2169),Teuerung!$A$4:$A$29,Teuerung!$D$4:$D$29)="",0,LOOKUP(YEAR(C2169),Teuerung!$A$4:$A$29,Teuerung!$D$4:$D$29)))</f>
        <v>0.29999999999999999</v>
      </c>
      <c r="AF2169" s="7">
        <f t="shared" ca="1" si="49"/>
        <v>1552.4524808362371</v>
      </c>
      <c r="AG2169" s="2" t="s">
        <v>70</v>
      </c>
      <c r="AH2169" s="1"/>
      <c r="AI2169" s="1"/>
    </row>
    <row r="2170">
      <c r="A2170" s="2"/>
      <c r="B2170" s="2"/>
      <c r="C2170" s="3">
        <v>42943</v>
      </c>
      <c r="D2170" s="1"/>
      <c r="E2170" s="4" t="s">
        <v>51</v>
      </c>
      <c r="G2170" s="4" t="s">
        <v>51</v>
      </c>
      <c r="J2170" s="5">
        <v>0.29999999999999999</v>
      </c>
      <c r="M2170" s="6">
        <v>3.3500000000000001</v>
      </c>
      <c r="N2170" s="7">
        <v>500</v>
      </c>
      <c r="P2170" s="1">
        <v>1</v>
      </c>
      <c r="Q2170" s="2" t="s">
        <v>53</v>
      </c>
      <c r="R2170" s="4" t="s">
        <v>51</v>
      </c>
      <c r="T2170" s="7">
        <v>442</v>
      </c>
      <c r="U2170" s="8">
        <v>0.31</v>
      </c>
      <c r="V2170" s="6">
        <f t="shared" si="48"/>
        <v>32.613240418118465</v>
      </c>
      <c r="W2170" s="7">
        <f>IF(R2170="","",(T2170*(1-U2170)*(1+AE2170))+V2170)</f>
        <v>429.08724041811843</v>
      </c>
      <c r="Z2170" s="9" t="str">
        <f>IF(S2170="","",(X2170*(1-Y2170)*(1+AE2170)))</f>
        <v/>
      </c>
      <c r="AA2170" s="64">
        <f>IF(Eingabe!G2170="x",libCalc!A2170,IF(Eingabe!H2170="x",libCalc!B2170,IF(Eingabe!I2170="x",libCalc!C2170,"")))</f>
        <v>0.070685834705770348</v>
      </c>
      <c r="AB2170" s="5">
        <f>IF(AA2170="","",AA2170*M2170)</f>
        <v>0.23679754626433067</v>
      </c>
      <c r="AC2170" s="10">
        <f>IF(AA2170="","",N2170*1000/(AA2170*1000000))</f>
        <v>7.0735530263064588</v>
      </c>
      <c r="AD2170" s="11">
        <f>IF(AB2170="","",MAX(Z2170,W2170)/AB2170)</f>
        <v>1812.0425958263097</v>
      </c>
      <c r="AE2170" s="8">
        <f ca="1">IF(N2170="","",IF(LOOKUP(YEAR(C2170),Teuerung!$A$4:$A$29,Teuerung!$D$4:$D$29)="",0,LOOKUP(YEAR(C2170),Teuerung!$A$4:$A$29,Teuerung!$D$4:$D$29)))</f>
        <v>0.29999999999999999</v>
      </c>
      <c r="AF2170" s="7">
        <f t="shared" ca="1" si="49"/>
        <v>429.08724041811843</v>
      </c>
      <c r="AG2170" s="2" t="s">
        <v>70</v>
      </c>
      <c r="AH2170" s="1"/>
      <c r="AI2170" s="1"/>
    </row>
    <row r="2171">
      <c r="A2171" s="2"/>
      <c r="B2171" s="2"/>
      <c r="C2171" s="3">
        <v>42943</v>
      </c>
      <c r="D2171" s="1"/>
      <c r="E2171" s="4" t="s">
        <v>51</v>
      </c>
      <c r="G2171" s="4" t="s">
        <v>51</v>
      </c>
      <c r="J2171" s="5">
        <v>0.29999999999999999</v>
      </c>
      <c r="M2171" s="6">
        <v>3.0499999999999998</v>
      </c>
      <c r="N2171" s="7">
        <v>5490</v>
      </c>
      <c r="P2171" s="1">
        <v>1</v>
      </c>
      <c r="Q2171" s="2" t="s">
        <v>53</v>
      </c>
      <c r="R2171" s="4" t="s">
        <v>51</v>
      </c>
      <c r="T2171" s="7">
        <v>906</v>
      </c>
      <c r="U2171" s="8">
        <v>0.31</v>
      </c>
      <c r="V2171" s="6">
        <f t="shared" si="48"/>
        <v>32.613240418118465</v>
      </c>
      <c r="W2171" s="7">
        <f>IF(R2171="","",(T2171*(1-U2171)*(1+AE2171))+V2171)</f>
        <v>845.29524041811851</v>
      </c>
      <c r="Z2171" s="9" t="str">
        <f>IF(S2171="","",(X2171*(1-Y2171)*(1+AE2171)))</f>
        <v/>
      </c>
      <c r="AA2171" s="64">
        <f>IF(Eingabe!G2171="x",libCalc!A2171,IF(Eingabe!H2171="x",libCalc!B2171,IF(Eingabe!I2171="x",libCalc!C2171,"")))</f>
        <v>0.070685834705770348</v>
      </c>
      <c r="AB2171" s="5">
        <f>IF(AA2171="","",AA2171*M2171)</f>
        <v>0.21559179585259955</v>
      </c>
      <c r="AC2171" s="10">
        <f>IF(AA2171="","",N2171*1000/(AA2171*1000000))</f>
        <v>77.667612228844916</v>
      </c>
      <c r="AD2171" s="11">
        <f>IF(AB2171="","",MAX(Z2171,W2171)/AB2171)</f>
        <v>3920.8135776931335</v>
      </c>
      <c r="AE2171" s="8">
        <f ca="1">IF(N2171="","",IF(LOOKUP(YEAR(C2171),Teuerung!$A$4:$A$29,Teuerung!$D$4:$D$29)="",0,LOOKUP(YEAR(C2171),Teuerung!$A$4:$A$29,Teuerung!$D$4:$D$29)))</f>
        <v>0.29999999999999999</v>
      </c>
      <c r="AF2171" s="7">
        <f t="shared" ca="1" si="49"/>
        <v>845.29524041811851</v>
      </c>
      <c r="AG2171" s="2" t="s">
        <v>70</v>
      </c>
      <c r="AH2171" s="1"/>
      <c r="AI2171" s="1"/>
    </row>
    <row r="2172">
      <c r="A2172" s="2"/>
      <c r="B2172" s="2"/>
      <c r="C2172" s="3">
        <v>42943</v>
      </c>
      <c r="D2172" s="1"/>
      <c r="E2172" s="4" t="s">
        <v>51</v>
      </c>
      <c r="G2172" s="4" t="s">
        <v>51</v>
      </c>
      <c r="J2172" s="5">
        <v>0.29999999999999999</v>
      </c>
      <c r="M2172" s="6">
        <v>3.3500000000000001</v>
      </c>
      <c r="N2172" s="7">
        <v>3000</v>
      </c>
      <c r="P2172" s="1">
        <v>4</v>
      </c>
      <c r="Q2172" s="2" t="s">
        <v>53</v>
      </c>
      <c r="R2172" s="4" t="s">
        <v>51</v>
      </c>
      <c r="T2172" s="7">
        <v>579</v>
      </c>
      <c r="U2172" s="8">
        <v>0.31</v>
      </c>
      <c r="V2172" s="6">
        <f t="shared" si="48"/>
        <v>32.613240418118465</v>
      </c>
      <c r="W2172" s="7">
        <f>IF(R2172="","",(T2172*(1-U2172)*(1+AE2172))+V2172)</f>
        <v>551.97624041811855</v>
      </c>
      <c r="Z2172" s="9" t="str">
        <f>IF(S2172="","",(X2172*(1-Y2172)*(1+AE2172)))</f>
        <v/>
      </c>
      <c r="AA2172" s="64">
        <f>IF(Eingabe!G2172="x",libCalc!A2172,IF(Eingabe!H2172="x",libCalc!B2172,IF(Eingabe!I2172="x",libCalc!C2172,"")))</f>
        <v>0.070685834705770348</v>
      </c>
      <c r="AB2172" s="5">
        <f>IF(AA2172="","",AA2172*M2172)</f>
        <v>0.23679754626433067</v>
      </c>
      <c r="AC2172" s="10">
        <f>IF(AA2172="","",N2172*1000/(AA2172*1000000))</f>
        <v>42.441318157838758</v>
      </c>
      <c r="AD2172" s="11">
        <f>IF(AB2172="","",MAX(Z2172,W2172)/AB2172)</f>
        <v>2331.0048990202054</v>
      </c>
      <c r="AE2172" s="8">
        <f ca="1">IF(N2172="","",IF(LOOKUP(YEAR(C2172),Teuerung!$A$4:$A$29,Teuerung!$D$4:$D$29)="",0,LOOKUP(YEAR(C2172),Teuerung!$A$4:$A$29,Teuerung!$D$4:$D$29)))</f>
        <v>0.29999999999999999</v>
      </c>
      <c r="AF2172" s="7">
        <f t="shared" ca="1" si="49"/>
        <v>2207.9049616724742</v>
      </c>
      <c r="AG2172" s="2" t="s">
        <v>70</v>
      </c>
      <c r="AH2172" s="1"/>
      <c r="AI2172" s="1"/>
    </row>
    <row r="2173">
      <c r="A2173" s="2"/>
      <c r="B2173" s="2"/>
      <c r="C2173" s="3">
        <v>42943</v>
      </c>
      <c r="D2173" s="1"/>
      <c r="E2173" s="4" t="s">
        <v>51</v>
      </c>
      <c r="G2173" s="4" t="s">
        <v>51</v>
      </c>
      <c r="J2173" s="5">
        <v>0.29999999999999999</v>
      </c>
      <c r="M2173" s="6">
        <v>3.3500000000000001</v>
      </c>
      <c r="N2173" s="7">
        <v>22000</v>
      </c>
      <c r="P2173" s="1">
        <v>3</v>
      </c>
      <c r="Q2173" s="2" t="s">
        <v>53</v>
      </c>
      <c r="R2173" s="4" t="s">
        <v>51</v>
      </c>
      <c r="T2173" s="7">
        <v>442</v>
      </c>
      <c r="U2173" s="8">
        <v>0.31</v>
      </c>
      <c r="V2173" s="6">
        <f t="shared" si="48"/>
        <v>32.613240418118465</v>
      </c>
      <c r="W2173" s="7">
        <f>IF(R2173="","",(T2173*(1-U2173)*(1+AE2173))+V2173)</f>
        <v>429.08724041811843</v>
      </c>
      <c r="Z2173" s="9" t="str">
        <f>IF(S2173="","",(X2173*(1-Y2173)*(1+AE2173)))</f>
        <v/>
      </c>
      <c r="AA2173" s="64">
        <f>IF(Eingabe!G2173="x",libCalc!A2173,IF(Eingabe!H2173="x",libCalc!B2173,IF(Eingabe!I2173="x",libCalc!C2173,"")))</f>
        <v>0.070685834705770348</v>
      </c>
      <c r="AB2173" s="5">
        <f>IF(AA2173="","",AA2173*M2173)</f>
        <v>0.23679754626433067</v>
      </c>
      <c r="AC2173" s="10">
        <f>IF(AA2173="","",N2173*1000/(AA2173*1000000))</f>
        <v>311.23633315748418</v>
      </c>
      <c r="AD2173" s="11">
        <f>IF(AB2173="","",MAX(Z2173,W2173)/AB2173)</f>
        <v>1812.0425958263097</v>
      </c>
      <c r="AE2173" s="8">
        <f ca="1">IF(N2173="","",IF(LOOKUP(YEAR(C2173),Teuerung!$A$4:$A$29,Teuerung!$D$4:$D$29)="",0,LOOKUP(YEAR(C2173),Teuerung!$A$4:$A$29,Teuerung!$D$4:$D$29)))</f>
        <v>0.29999999999999999</v>
      </c>
      <c r="AF2173" s="7">
        <f t="shared" ca="1" si="49"/>
        <v>1287.2617212543553</v>
      </c>
      <c r="AG2173" s="2" t="s">
        <v>70</v>
      </c>
      <c r="AH2173" s="1"/>
      <c r="AI2173" s="1"/>
    </row>
    <row r="2174">
      <c r="A2174" s="2"/>
      <c r="B2174" s="2"/>
      <c r="C2174" s="3">
        <v>42943</v>
      </c>
      <c r="D2174" s="1"/>
      <c r="E2174" s="4" t="s">
        <v>51</v>
      </c>
      <c r="G2174" s="4" t="s">
        <v>51</v>
      </c>
      <c r="J2174" s="5">
        <v>0.29999999999999999</v>
      </c>
      <c r="M2174" s="6">
        <v>3.3500000000000001</v>
      </c>
      <c r="N2174" s="7">
        <v>4100</v>
      </c>
      <c r="P2174" s="1">
        <v>3</v>
      </c>
      <c r="Q2174" s="2" t="s">
        <v>53</v>
      </c>
      <c r="R2174" s="4" t="s">
        <v>51</v>
      </c>
      <c r="T2174" s="7">
        <v>797</v>
      </c>
      <c r="U2174" s="8">
        <v>0.31</v>
      </c>
      <c r="V2174" s="6">
        <f t="shared" si="48"/>
        <v>32.613240418118465</v>
      </c>
      <c r="W2174" s="7">
        <f>IF(R2174="","",(T2174*(1-U2174)*(1+AE2174))+V2174)</f>
        <v>747.52224041811849</v>
      </c>
      <c r="Z2174" s="9" t="str">
        <f>IF(S2174="","",(X2174*(1-Y2174)*(1+AE2174)))</f>
        <v/>
      </c>
      <c r="AA2174" s="64">
        <f>IF(Eingabe!G2174="x",libCalc!A2174,IF(Eingabe!H2174="x",libCalc!B2174,IF(Eingabe!I2174="x",libCalc!C2174,"")))</f>
        <v>0.070685834705770348</v>
      </c>
      <c r="AB2174" s="5">
        <f>IF(AA2174="","",AA2174*M2174)</f>
        <v>0.23679754626433067</v>
      </c>
      <c r="AC2174" s="10">
        <f>IF(AA2174="","",N2174*1000/(AA2174*1000000))</f>
        <v>58.003134815712961</v>
      </c>
      <c r="AD2174" s="11">
        <f>IF(AB2174="","",MAX(Z2174,W2174)/AB2174)</f>
        <v>3156.79892891998</v>
      </c>
      <c r="AE2174" s="8">
        <f ca="1">IF(N2174="","",IF(LOOKUP(YEAR(C2174),Teuerung!$A$4:$A$29,Teuerung!$D$4:$D$29)="",0,LOOKUP(YEAR(C2174),Teuerung!$A$4:$A$29,Teuerung!$D$4:$D$29)))</f>
        <v>0.29999999999999999</v>
      </c>
      <c r="AF2174" s="7">
        <f t="shared" ca="1" si="49"/>
        <v>2242.5667212543553</v>
      </c>
      <c r="AG2174" s="2" t="s">
        <v>70</v>
      </c>
      <c r="AH2174" s="1"/>
      <c r="AI2174" s="1"/>
    </row>
    <row r="2175">
      <c r="A2175" s="2"/>
      <c r="B2175" s="2"/>
      <c r="C2175" s="3">
        <v>42943</v>
      </c>
      <c r="D2175" s="1"/>
      <c r="E2175" s="4" t="s">
        <v>51</v>
      </c>
      <c r="G2175" s="4" t="s">
        <v>51</v>
      </c>
      <c r="J2175" s="5">
        <v>0.29999999999999999</v>
      </c>
      <c r="M2175" s="6">
        <v>3.3500000000000001</v>
      </c>
      <c r="N2175" s="7">
        <v>500</v>
      </c>
      <c r="P2175" s="1">
        <v>1</v>
      </c>
      <c r="Q2175" s="2" t="s">
        <v>53</v>
      </c>
      <c r="R2175" s="4" t="s">
        <v>51</v>
      </c>
      <c r="T2175" s="7">
        <v>397</v>
      </c>
      <c r="U2175" s="8">
        <v>0.31</v>
      </c>
      <c r="V2175" s="6">
        <f t="shared" si="48"/>
        <v>32.613240418118465</v>
      </c>
      <c r="W2175" s="7">
        <f>IF(R2175="","",(T2175*(1-U2175)*(1+AE2175))+V2175)</f>
        <v>388.72224041811853</v>
      </c>
      <c r="Z2175" s="9" t="str">
        <f>IF(S2175="","",(X2175*(1-Y2175)*(1+AE2175)))</f>
        <v/>
      </c>
      <c r="AA2175" s="64">
        <f>IF(Eingabe!G2175="x",libCalc!A2175,IF(Eingabe!H2175="x",libCalc!B2175,IF(Eingabe!I2175="x",libCalc!C2175,"")))</f>
        <v>0.070685834705770348</v>
      </c>
      <c r="AB2175" s="5">
        <f>IF(AA2175="","",AA2175*M2175)</f>
        <v>0.23679754626433067</v>
      </c>
      <c r="AC2175" s="10">
        <f>IF(AA2175="","",N2175*1000/(AA2175*1000000))</f>
        <v>7.0735530263064588</v>
      </c>
      <c r="AD2175" s="11">
        <f>IF(AB2175="","",MAX(Z2175,W2175)/AB2175)</f>
        <v>1641.5805254341549</v>
      </c>
      <c r="AE2175" s="8">
        <f ca="1">IF(N2175="","",IF(LOOKUP(YEAR(C2175),Teuerung!$A$4:$A$29,Teuerung!$D$4:$D$29)="",0,LOOKUP(YEAR(C2175),Teuerung!$A$4:$A$29,Teuerung!$D$4:$D$29)))</f>
        <v>0.29999999999999999</v>
      </c>
      <c r="AF2175" s="7">
        <f t="shared" ca="1" si="49"/>
        <v>388.72224041811853</v>
      </c>
      <c r="AG2175" s="2" t="s">
        <v>70</v>
      </c>
      <c r="AH2175" s="1"/>
      <c r="AI2175" s="1"/>
    </row>
    <row r="2176">
      <c r="A2176" s="2"/>
      <c r="B2176" s="2"/>
      <c r="C2176" s="3">
        <v>42943</v>
      </c>
      <c r="D2176" s="1"/>
      <c r="E2176" s="4" t="s">
        <v>51</v>
      </c>
      <c r="G2176" s="4" t="s">
        <v>51</v>
      </c>
      <c r="J2176" s="5">
        <v>0.29999999999999999</v>
      </c>
      <c r="M2176" s="6">
        <v>3.3500000000000001</v>
      </c>
      <c r="N2176" s="7">
        <v>4100</v>
      </c>
      <c r="P2176" s="1">
        <v>1</v>
      </c>
      <c r="Q2176" s="2" t="s">
        <v>53</v>
      </c>
      <c r="R2176" s="4" t="s">
        <v>51</v>
      </c>
      <c r="T2176" s="7">
        <v>870</v>
      </c>
      <c r="U2176" s="8">
        <v>0.31</v>
      </c>
      <c r="V2176" s="6">
        <f t="shared" si="48"/>
        <v>32.613240418118465</v>
      </c>
      <c r="W2176" s="7">
        <f>IF(R2176="","",(T2176*(1-U2176)*(1+AE2176))+V2176)</f>
        <v>813.00324041811848</v>
      </c>
      <c r="Z2176" s="9" t="str">
        <f>IF(S2176="","",(X2176*(1-Y2176)*(1+AE2176)))</f>
        <v/>
      </c>
      <c r="AA2176" s="64">
        <f>IF(Eingabe!G2176="x",libCalc!A2176,IF(Eingabe!H2176="x",libCalc!B2176,IF(Eingabe!I2176="x",libCalc!C2176,"")))</f>
        <v>0.070685834705770348</v>
      </c>
      <c r="AB2176" s="5">
        <f>IF(AA2176="","",AA2176*M2176)</f>
        <v>0.23679754626433067</v>
      </c>
      <c r="AC2176" s="10">
        <f>IF(AA2176="","",N2176*1000/(AA2176*1000000))</f>
        <v>58.003134815712961</v>
      </c>
      <c r="AD2176" s="11">
        <f>IF(AB2176="","",MAX(Z2176,W2176)/AB2176)</f>
        <v>3433.3262875561431</v>
      </c>
      <c r="AE2176" s="8">
        <f ca="1">IF(N2176="","",IF(LOOKUP(YEAR(C2176),Teuerung!$A$4:$A$29,Teuerung!$D$4:$D$29)="",0,LOOKUP(YEAR(C2176),Teuerung!$A$4:$A$29,Teuerung!$D$4:$D$29)))</f>
        <v>0.29999999999999999</v>
      </c>
      <c r="AF2176" s="7">
        <f t="shared" ca="1" si="49"/>
        <v>813.00324041811848</v>
      </c>
      <c r="AG2176" s="2" t="s">
        <v>70</v>
      </c>
      <c r="AH2176" s="1"/>
      <c r="AI2176" s="1"/>
    </row>
    <row r="2177">
      <c r="A2177" s="2"/>
      <c r="B2177" s="2"/>
      <c r="C2177" s="3">
        <v>42943</v>
      </c>
      <c r="D2177" s="1"/>
      <c r="E2177" s="4" t="s">
        <v>51</v>
      </c>
      <c r="G2177" s="4" t="s">
        <v>51</v>
      </c>
      <c r="J2177" s="5">
        <v>0.29999999999999999</v>
      </c>
      <c r="M2177" s="6">
        <v>3.3500000000000001</v>
      </c>
      <c r="N2177" s="7">
        <v>2200</v>
      </c>
      <c r="P2177" s="1">
        <v>1</v>
      </c>
      <c r="Q2177" s="2" t="s">
        <v>53</v>
      </c>
      <c r="R2177" s="4" t="s">
        <v>51</v>
      </c>
      <c r="T2177" s="7">
        <v>494</v>
      </c>
      <c r="U2177" s="8">
        <v>0.31</v>
      </c>
      <c r="V2177" s="6">
        <f t="shared" si="48"/>
        <v>32.613240418118465</v>
      </c>
      <c r="W2177" s="7">
        <f>IF(R2177="","",(T2177*(1-U2177)*(1+AE2177))+V2177)</f>
        <v>475.73124041811843</v>
      </c>
      <c r="Z2177" s="9" t="str">
        <f>IF(S2177="","",(X2177*(1-Y2177)*(1+AE2177)))</f>
        <v/>
      </c>
      <c r="AA2177" s="64">
        <f>IF(Eingabe!G2177="x",libCalc!A2177,IF(Eingabe!H2177="x",libCalc!B2177,IF(Eingabe!I2177="x",libCalc!C2177,"")))</f>
        <v>0.070685834705770348</v>
      </c>
      <c r="AB2177" s="5">
        <f>IF(AA2177="","",AA2177*M2177)</f>
        <v>0.23679754626433067</v>
      </c>
      <c r="AC2177" s="10">
        <f>IF(AA2177="","",N2177*1000/(AA2177*1000000))</f>
        <v>31.123633315748421</v>
      </c>
      <c r="AD2177" s="11">
        <f>IF(AB2177="","",MAX(Z2177,W2177)/AB2177)</f>
        <v>2009.020988279467</v>
      </c>
      <c r="AE2177" s="8">
        <f ca="1">IF(N2177="","",IF(LOOKUP(YEAR(C2177),Teuerung!$A$4:$A$29,Teuerung!$D$4:$D$29)="",0,LOOKUP(YEAR(C2177),Teuerung!$A$4:$A$29,Teuerung!$D$4:$D$29)))</f>
        <v>0.29999999999999999</v>
      </c>
      <c r="AF2177" s="7">
        <f t="shared" ca="1" si="49"/>
        <v>475.73124041811843</v>
      </c>
      <c r="AG2177" s="2" t="s">
        <v>70</v>
      </c>
      <c r="AH2177" s="1"/>
      <c r="AI2177" s="1"/>
    </row>
    <row r="2178">
      <c r="A2178" s="2"/>
      <c r="B2178" s="2"/>
      <c r="C2178" s="3">
        <v>42943</v>
      </c>
      <c r="D2178" s="1"/>
      <c r="E2178" s="4" t="s">
        <v>51</v>
      </c>
      <c r="G2178" s="4" t="s">
        <v>51</v>
      </c>
      <c r="J2178" s="5">
        <v>0.29999999999999999</v>
      </c>
      <c r="M2178" s="6">
        <v>3.3500000000000001</v>
      </c>
      <c r="N2178" s="7">
        <v>6500</v>
      </c>
      <c r="P2178" s="1">
        <v>1</v>
      </c>
      <c r="Q2178" s="2" t="s">
        <v>53</v>
      </c>
      <c r="R2178" s="4" t="s">
        <v>51</v>
      </c>
      <c r="T2178" s="7">
        <v>1159</v>
      </c>
      <c r="U2178" s="8">
        <v>0.31</v>
      </c>
      <c r="V2178" s="6">
        <f t="shared" si="48"/>
        <v>32.613240418118465</v>
      </c>
      <c r="W2178" s="7">
        <f>IF(R2178="","",(T2178*(1-U2178)*(1+AE2178))+V2178)</f>
        <v>1072.2362404181185</v>
      </c>
      <c r="Z2178" s="9" t="str">
        <f>IF(S2178="","",(X2178*(1-Y2178)*(1+AE2178)))</f>
        <v/>
      </c>
      <c r="AA2178" s="64">
        <f>IF(Eingabe!G2178="x",libCalc!A2178,IF(Eingabe!H2178="x",libCalc!B2178,IF(Eingabe!I2178="x",libCalc!C2178,"")))</f>
        <v>0.070685834705770348</v>
      </c>
      <c r="AB2178" s="5">
        <f>IF(AA2178="","",AA2178*M2178)</f>
        <v>0.23679754626433067</v>
      </c>
      <c r="AC2178" s="10">
        <f>IF(AA2178="","",N2178*1000/(AA2178*1000000))</f>
        <v>91.956189341983972</v>
      </c>
      <c r="AD2178" s="11">
        <f>IF(AB2178="","",MAX(Z2178,W2178)/AB2178)</f>
        <v>4528.0715840746525</v>
      </c>
      <c r="AE2178" s="8">
        <f ca="1">IF(N2178="","",IF(LOOKUP(YEAR(C2178),Teuerung!$A$4:$A$29,Teuerung!$D$4:$D$29)="",0,LOOKUP(YEAR(C2178),Teuerung!$A$4:$A$29,Teuerung!$D$4:$D$29)))</f>
        <v>0.29999999999999999</v>
      </c>
      <c r="AF2178" s="7">
        <f t="shared" ca="1" si="49"/>
        <v>1072.2362404181185</v>
      </c>
      <c r="AG2178" s="2" t="s">
        <v>70</v>
      </c>
      <c r="AH2178" s="1"/>
      <c r="AI2178" s="1"/>
    </row>
    <row r="2179">
      <c r="A2179" s="2"/>
      <c r="B2179" s="2"/>
      <c r="C2179" s="3">
        <v>42943</v>
      </c>
      <c r="D2179" s="1"/>
      <c r="E2179" s="4" t="s">
        <v>51</v>
      </c>
      <c r="G2179" s="4" t="s">
        <v>51</v>
      </c>
      <c r="J2179" s="5">
        <v>0.29999999999999999</v>
      </c>
      <c r="M2179" s="6">
        <v>4.0599999999999996</v>
      </c>
      <c r="N2179" s="7">
        <v>3080</v>
      </c>
      <c r="P2179" s="1">
        <v>1</v>
      </c>
      <c r="Q2179" s="2" t="s">
        <v>53</v>
      </c>
      <c r="R2179" s="4" t="s">
        <v>51</v>
      </c>
      <c r="T2179" s="7">
        <v>756</v>
      </c>
      <c r="U2179" s="8">
        <v>0.31</v>
      </c>
      <c r="V2179" s="6">
        <f t="shared" si="48"/>
        <v>32.613240418118465</v>
      </c>
      <c r="W2179" s="7">
        <f>IF(R2179="","",(T2179*(1-U2179)*(1+AE2179))+V2179)</f>
        <v>710.74524041811856</v>
      </c>
      <c r="Z2179" s="9" t="str">
        <f>IF(S2179="","",(X2179*(1-Y2179)*(1+AE2179)))</f>
        <v/>
      </c>
      <c r="AA2179" s="64">
        <f>IF(Eingabe!G2179="x",libCalc!A2179,IF(Eingabe!H2179="x",libCalc!B2179,IF(Eingabe!I2179="x",libCalc!C2179,"")))</f>
        <v>0.070685834705770348</v>
      </c>
      <c r="AB2179" s="5">
        <f>IF(AA2179="","",AA2179*M2179)</f>
        <v>0.2869844889054276</v>
      </c>
      <c r="AC2179" s="10">
        <f>IF(AA2179="","",N2179*1000/(AA2179*1000000))</f>
        <v>43.573086642047791</v>
      </c>
      <c r="AD2179" s="11">
        <f>IF(AB2179="","",MAX(Z2179,W2179)/AB2179)</f>
        <v>2476.5981016219184</v>
      </c>
      <c r="AE2179" s="8">
        <f ca="1">IF(N2179="","",IF(LOOKUP(YEAR(C2179),Teuerung!$A$4:$A$29,Teuerung!$D$4:$D$29)="",0,LOOKUP(YEAR(C2179),Teuerung!$A$4:$A$29,Teuerung!$D$4:$D$29)))</f>
        <v>0.29999999999999999</v>
      </c>
      <c r="AF2179" s="7">
        <f t="shared" ca="1" si="49"/>
        <v>710.74524041811856</v>
      </c>
      <c r="AG2179" s="2" t="s">
        <v>70</v>
      </c>
      <c r="AH2179" s="1"/>
      <c r="AI2179" s="1"/>
    </row>
    <row r="2180">
      <c r="A2180" s="2"/>
      <c r="B2180" s="2"/>
      <c r="C2180" s="3">
        <v>42943</v>
      </c>
      <c r="D2180" s="1"/>
      <c r="E2180" s="4" t="s">
        <v>51</v>
      </c>
      <c r="G2180" s="4" t="s">
        <v>51</v>
      </c>
      <c r="J2180" s="5">
        <v>0.29999999999999999</v>
      </c>
      <c r="M2180" s="6">
        <v>4.0599999999999996</v>
      </c>
      <c r="N2180" s="7">
        <v>3160</v>
      </c>
      <c r="P2180" s="1">
        <v>2</v>
      </c>
      <c r="Q2180" s="2" t="s">
        <v>53</v>
      </c>
      <c r="R2180" s="4" t="s">
        <v>51</v>
      </c>
      <c r="T2180" s="7">
        <v>746</v>
      </c>
      <c r="U2180" s="8">
        <v>0.31</v>
      </c>
      <c r="V2180" s="6">
        <f t="shared" si="48"/>
        <v>32.613240418118465</v>
      </c>
      <c r="W2180" s="7">
        <f>IF(R2180="","",(T2180*(1-U2180)*(1+AE2180))+V2180)</f>
        <v>701.77524041811853</v>
      </c>
      <c r="Z2180" s="9" t="str">
        <f>IF(S2180="","",(X2180*(1-Y2180)*(1+AE2180)))</f>
        <v/>
      </c>
      <c r="AA2180" s="64">
        <f>IF(Eingabe!G2180="x",libCalc!A2180,IF(Eingabe!H2180="x",libCalc!B2180,IF(Eingabe!I2180="x",libCalc!C2180,"")))</f>
        <v>0.070685834705770348</v>
      </c>
      <c r="AB2180" s="5">
        <f>IF(AA2180="","",AA2180*M2180)</f>
        <v>0.2869844889054276</v>
      </c>
      <c r="AC2180" s="10">
        <f>IF(AA2180="","",N2180*1000/(AA2180*1000000))</f>
        <v>44.704855126256824</v>
      </c>
      <c r="AD2180" s="11">
        <f>IF(AB2180="","",MAX(Z2180,W2180)/AB2180)</f>
        <v>2445.3420569687319</v>
      </c>
      <c r="AE2180" s="8">
        <f ca="1">IF(N2180="","",IF(LOOKUP(YEAR(C2180),Teuerung!$A$4:$A$29,Teuerung!$D$4:$D$29)="",0,LOOKUP(YEAR(C2180),Teuerung!$A$4:$A$29,Teuerung!$D$4:$D$29)))</f>
        <v>0.29999999999999999</v>
      </c>
      <c r="AF2180" s="7">
        <f t="shared" ca="1" si="49"/>
        <v>1403.5504808362371</v>
      </c>
      <c r="AG2180" s="2" t="s">
        <v>70</v>
      </c>
      <c r="AH2180" s="1"/>
      <c r="AI2180" s="1"/>
    </row>
    <row r="2181">
      <c r="A2181" s="2"/>
      <c r="B2181" s="2"/>
      <c r="C2181" s="3">
        <v>42943</v>
      </c>
      <c r="D2181" s="1"/>
      <c r="E2181" s="4" t="s">
        <v>51</v>
      </c>
      <c r="G2181" s="4" t="s">
        <v>51</v>
      </c>
      <c r="J2181" s="5">
        <v>0.29999999999999999</v>
      </c>
      <c r="M2181" s="6">
        <v>3.7599999999999998</v>
      </c>
      <c r="N2181" s="7">
        <v>4180</v>
      </c>
      <c r="P2181" s="1">
        <v>1</v>
      </c>
      <c r="Q2181" s="2" t="s">
        <v>53</v>
      </c>
      <c r="R2181" s="4" t="s">
        <v>51</v>
      </c>
      <c r="T2181" s="7">
        <v>1136</v>
      </c>
      <c r="U2181" s="8">
        <v>0.31</v>
      </c>
      <c r="V2181" s="6">
        <f t="shared" si="48"/>
        <v>32.613240418118465</v>
      </c>
      <c r="W2181" s="7">
        <f>IF(R2181="","",(T2181*(1-U2181)*(1+AE2181))+V2181)</f>
        <v>1051.6052404181185</v>
      </c>
      <c r="Z2181" s="9" t="str">
        <f>IF(S2181="","",(X2181*(1-Y2181)*(1+AE2181)))</f>
        <v/>
      </c>
      <c r="AA2181" s="64">
        <f>IF(Eingabe!G2181="x",libCalc!A2181,IF(Eingabe!H2181="x",libCalc!B2181,IF(Eingabe!I2181="x",libCalc!C2181,"")))</f>
        <v>0.070685834705770348</v>
      </c>
      <c r="AB2181" s="5">
        <f>IF(AA2181="","",AA2181*M2181)</f>
        <v>0.26577873849369649</v>
      </c>
      <c r="AC2181" s="10">
        <f>IF(AA2181="","",N2181*1000/(AA2181*1000000))</f>
        <v>59.134903299922001</v>
      </c>
      <c r="AD2181" s="11">
        <f>IF(AB2181="","",MAX(Z2181,W2181)/AB2181)</f>
        <v>3956.6943781060181</v>
      </c>
      <c r="AE2181" s="8">
        <f ca="1">IF(N2181="","",IF(LOOKUP(YEAR(C2181),Teuerung!$A$4:$A$29,Teuerung!$D$4:$D$29)="",0,LOOKUP(YEAR(C2181),Teuerung!$A$4:$A$29,Teuerung!$D$4:$D$29)))</f>
        <v>0.29999999999999999</v>
      </c>
      <c r="AF2181" s="7">
        <f t="shared" ca="1" si="49"/>
        <v>1051.6052404181185</v>
      </c>
      <c r="AG2181" s="2" t="s">
        <v>70</v>
      </c>
      <c r="AH2181" s="1"/>
      <c r="AI2181" s="1"/>
    </row>
    <row r="2182">
      <c r="A2182" s="2"/>
      <c r="B2182" s="2"/>
      <c r="C2182" s="3">
        <v>42943</v>
      </c>
      <c r="D2182" s="1"/>
      <c r="E2182" s="4" t="s">
        <v>51</v>
      </c>
      <c r="G2182" s="4" t="s">
        <v>51</v>
      </c>
      <c r="J2182" s="5">
        <v>0.29999999999999999</v>
      </c>
      <c r="M2182" s="6">
        <v>2.8599999999999999</v>
      </c>
      <c r="N2182" s="7">
        <v>4055</v>
      </c>
      <c r="P2182" s="1">
        <v>1</v>
      </c>
      <c r="Q2182" s="2" t="s">
        <v>53</v>
      </c>
      <c r="R2182" s="4" t="s">
        <v>51</v>
      </c>
      <c r="T2182" s="7">
        <v>717</v>
      </c>
      <c r="U2182" s="8">
        <v>0.31</v>
      </c>
      <c r="V2182" s="6">
        <f t="shared" si="48"/>
        <v>32.613240418118465</v>
      </c>
      <c r="W2182" s="7">
        <f>IF(R2182="","",(T2182*(1-U2182)*(1+AE2182))+V2182)</f>
        <v>675.76224041811849</v>
      </c>
      <c r="Z2182" s="9" t="str">
        <f>IF(S2182="","",(X2182*(1-Y2182)*(1+AE2182)))</f>
        <v/>
      </c>
      <c r="AA2182" s="64">
        <f>IF(Eingabe!G2182="x",libCalc!A2182,IF(Eingabe!H2182="x",libCalc!B2182,IF(Eingabe!I2182="x",libCalc!C2182,"")))</f>
        <v>0.070685834705770348</v>
      </c>
      <c r="AB2182" s="5">
        <f>IF(AA2182="","",AA2182*M2182)</f>
        <v>0.20216148725850319</v>
      </c>
      <c r="AC2182" s="10">
        <f>IF(AA2182="","",N2182*1000/(AA2182*1000000))</f>
        <v>57.36651504334538</v>
      </c>
      <c r="AD2182" s="11">
        <f>IF(AB2182="","",MAX(Z2182,W2182)/AB2182)</f>
        <v>3342.6853431980526</v>
      </c>
      <c r="AE2182" s="8">
        <f ca="1">IF(N2182="","",IF(LOOKUP(YEAR(C2182),Teuerung!$A$4:$A$29,Teuerung!$D$4:$D$29)="",0,LOOKUP(YEAR(C2182),Teuerung!$A$4:$A$29,Teuerung!$D$4:$D$29)))</f>
        <v>0.29999999999999999</v>
      </c>
      <c r="AF2182" s="7">
        <f t="shared" ca="1" si="49"/>
        <v>675.76224041811849</v>
      </c>
      <c r="AG2182" s="2" t="s">
        <v>70</v>
      </c>
      <c r="AH2182" s="1"/>
      <c r="AI2182" s="1"/>
    </row>
    <row r="2183">
      <c r="A2183" s="2"/>
      <c r="B2183" s="2"/>
      <c r="C2183" s="3">
        <v>42943</v>
      </c>
      <c r="D2183" s="1"/>
      <c r="E2183" s="4" t="s">
        <v>51</v>
      </c>
      <c r="G2183" s="4" t="s">
        <v>51</v>
      </c>
      <c r="J2183" s="5">
        <v>0.29999999999999999</v>
      </c>
      <c r="M2183" s="6">
        <v>3.7599999999999998</v>
      </c>
      <c r="N2183" s="7">
        <v>6015</v>
      </c>
      <c r="P2183" s="1">
        <v>1</v>
      </c>
      <c r="Q2183" s="2" t="s">
        <v>53</v>
      </c>
      <c r="R2183" s="4" t="s">
        <v>51</v>
      </c>
      <c r="T2183" s="7">
        <v>1159</v>
      </c>
      <c r="U2183" s="8">
        <v>0.31</v>
      </c>
      <c r="V2183" s="6">
        <f t="shared" si="48"/>
        <v>32.613240418118465</v>
      </c>
      <c r="W2183" s="7">
        <f>IF(R2183="","",(T2183*(1-U2183)*(1+AE2183))+V2183)</f>
        <v>1072.2362404181185</v>
      </c>
      <c r="Z2183" s="9" t="str">
        <f>IF(S2183="","",(X2183*(1-Y2183)*(1+AE2183)))</f>
        <v/>
      </c>
      <c r="AA2183" s="64">
        <f>IF(Eingabe!G2183="x",libCalc!A2183,IF(Eingabe!H2183="x",libCalc!B2183,IF(Eingabe!I2183="x",libCalc!C2183,"")))</f>
        <v>0.070685834705770348</v>
      </c>
      <c r="AB2183" s="5">
        <f>IF(AA2183="","",AA2183*M2183)</f>
        <v>0.26577873849369649</v>
      </c>
      <c r="AC2183" s="10">
        <f>IF(AA2183="","",N2183*1000/(AA2183*1000000))</f>
        <v>85.09484290646671</v>
      </c>
      <c r="AD2183" s="11">
        <f>IF(AB2183="","",MAX(Z2183,W2183)/AB2183)</f>
        <v>4034.3190975133211</v>
      </c>
      <c r="AE2183" s="8">
        <f ca="1">IF(N2183="","",IF(LOOKUP(YEAR(C2183),Teuerung!$A$4:$A$29,Teuerung!$D$4:$D$29)="",0,LOOKUP(YEAR(C2183),Teuerung!$A$4:$A$29,Teuerung!$D$4:$D$29)))</f>
        <v>0.29999999999999999</v>
      </c>
      <c r="AF2183" s="7">
        <f t="shared" ca="1" si="49"/>
        <v>1072.2362404181185</v>
      </c>
      <c r="AG2183" s="2" t="s">
        <v>70</v>
      </c>
      <c r="AH2183" s="1"/>
      <c r="AI2183" s="1"/>
    </row>
    <row r="2184">
      <c r="A2184" s="2"/>
      <c r="B2184" s="2"/>
      <c r="C2184" s="3">
        <v>42943</v>
      </c>
      <c r="D2184" s="1"/>
      <c r="E2184" s="4" t="s">
        <v>51</v>
      </c>
      <c r="I2184" s="4" t="s">
        <v>51</v>
      </c>
      <c r="K2184" s="6">
        <v>0.245</v>
      </c>
      <c r="L2184" s="6">
        <v>0.5</v>
      </c>
      <c r="M2184" s="6">
        <v>2.6000000000000001</v>
      </c>
      <c r="N2184" s="7">
        <v>3400</v>
      </c>
      <c r="P2184" s="1">
        <v>7</v>
      </c>
      <c r="Q2184" s="2" t="s">
        <v>53</v>
      </c>
      <c r="R2184" s="4" t="s">
        <v>51</v>
      </c>
      <c r="T2184" s="7">
        <v>385</v>
      </c>
      <c r="U2184" s="8">
        <v>0.31</v>
      </c>
      <c r="V2184" s="6">
        <f t="shared" si="48"/>
        <v>32.613240418118465</v>
      </c>
      <c r="W2184" s="7">
        <f>IF(R2184="","",(T2184*(1-U2184)*(1+AE2184))+V2184)</f>
        <v>377.95824041811841</v>
      </c>
      <c r="Z2184" s="9" t="str">
        <f>IF(S2184="","",(X2184*(1-Y2184)*(1+AE2184)))</f>
        <v/>
      </c>
      <c r="AA2184" s="64">
        <f>IF(Eingabe!G2184="x",libCalc!A2184,IF(Eingabe!H2184="x",libCalc!B2184,IF(Eingabe!I2184="x",libCalc!C2184,"")))</f>
        <v>0.1225</v>
      </c>
      <c r="AB2184" s="5">
        <f>IF(AA2184="","",AA2184*M2184)</f>
        <v>0.31850000000000001</v>
      </c>
      <c r="AC2184" s="10">
        <f>IF(AA2184="","",N2184*1000/(AA2184*1000000))</f>
        <v>27.755102040816325</v>
      </c>
      <c r="AD2184" s="11">
        <f>IF(AB2184="","",MAX(Z2184,W2184)/AB2184)</f>
        <v>1186.6820735262745</v>
      </c>
      <c r="AE2184" s="8">
        <f ca="1">IF(N2184="","",IF(LOOKUP(YEAR(C2184),Teuerung!$A$4:$A$29,Teuerung!$D$4:$D$29)="",0,LOOKUP(YEAR(C2184),Teuerung!$A$4:$A$29,Teuerung!$D$4:$D$29)))</f>
        <v>0.29999999999999999</v>
      </c>
      <c r="AF2184" s="7">
        <f t="shared" ca="1" si="49"/>
        <v>2645.707682926829</v>
      </c>
      <c r="AG2184" s="2" t="s">
        <v>74</v>
      </c>
      <c r="AH2184" s="1"/>
      <c r="AI2184" s="1"/>
    </row>
    <row r="2185">
      <c r="A2185" s="2"/>
      <c r="B2185" s="2"/>
      <c r="C2185" s="3">
        <v>42943</v>
      </c>
      <c r="D2185" s="1"/>
      <c r="E2185" s="4" t="s">
        <v>51</v>
      </c>
      <c r="I2185" s="4" t="s">
        <v>51</v>
      </c>
      <c r="K2185" s="6">
        <v>0.245</v>
      </c>
      <c r="L2185" s="6">
        <v>0.5</v>
      </c>
      <c r="M2185" s="6">
        <v>3.6000000000000001</v>
      </c>
      <c r="N2185" s="7">
        <v>3400</v>
      </c>
      <c r="P2185" s="1">
        <v>6</v>
      </c>
      <c r="Q2185" s="2" t="s">
        <v>53</v>
      </c>
      <c r="R2185" s="4" t="s">
        <v>51</v>
      </c>
      <c r="T2185" s="7">
        <v>486</v>
      </c>
      <c r="U2185" s="8">
        <v>0.31</v>
      </c>
      <c r="V2185" s="6">
        <f t="shared" si="48"/>
        <v>32.613240418118465</v>
      </c>
      <c r="W2185" s="7">
        <f>IF(R2185="","",(T2185*(1-U2185)*(1+AE2185))+V2185)</f>
        <v>468.5552404181185</v>
      </c>
      <c r="Z2185" s="9" t="str">
        <f>IF(S2185="","",(X2185*(1-Y2185)*(1+AE2185)))</f>
        <v/>
      </c>
      <c r="AA2185" s="64">
        <f>IF(Eingabe!G2185="x",libCalc!A2185,IF(Eingabe!H2185="x",libCalc!B2185,IF(Eingabe!I2185="x",libCalc!C2185,"")))</f>
        <v>0.1225</v>
      </c>
      <c r="AB2185" s="5">
        <f>IF(AA2185="","",AA2185*M2185)</f>
        <v>0.441</v>
      </c>
      <c r="AC2185" s="10">
        <f>IF(AA2185="","",N2185*1000/(AA2185*1000000))</f>
        <v>27.755102040816325</v>
      </c>
      <c r="AD2185" s="11">
        <f>IF(AB2185="","",MAX(Z2185,W2185)/AB2185)</f>
        <v>1062.4835383630805</v>
      </c>
      <c r="AE2185" s="8">
        <f ca="1">IF(N2185="","",IF(LOOKUP(YEAR(C2185),Teuerung!$A$4:$A$29,Teuerung!$D$4:$D$29)="",0,LOOKUP(YEAR(C2185),Teuerung!$A$4:$A$29,Teuerung!$D$4:$D$29)))</f>
        <v>0.29999999999999999</v>
      </c>
      <c r="AF2185" s="7">
        <f t="shared" ca="1" si="49"/>
        <v>2811.331442508711</v>
      </c>
      <c r="AG2185" s="2" t="s">
        <v>74</v>
      </c>
      <c r="AH2185" s="1"/>
      <c r="AI2185" s="1"/>
    </row>
    <row r="2186">
      <c r="A2186" s="2"/>
      <c r="B2186" s="2"/>
      <c r="C2186" s="3">
        <v>42943</v>
      </c>
      <c r="D2186" s="1"/>
      <c r="E2186" s="4" t="s">
        <v>51</v>
      </c>
      <c r="I2186" s="4" t="s">
        <v>51</v>
      </c>
      <c r="K2186" s="6">
        <v>0.245</v>
      </c>
      <c r="L2186" s="6">
        <v>0.5</v>
      </c>
      <c r="M2186" s="6">
        <v>2.6000000000000001</v>
      </c>
      <c r="N2186" s="7">
        <v>4500</v>
      </c>
      <c r="P2186" s="1">
        <v>4</v>
      </c>
      <c r="Q2186" s="2" t="s">
        <v>53</v>
      </c>
      <c r="R2186" s="4" t="s">
        <v>51</v>
      </c>
      <c r="T2186" s="7">
        <v>442</v>
      </c>
      <c r="U2186" s="8">
        <v>0.31</v>
      </c>
      <c r="V2186" s="6">
        <f t="shared" si="48"/>
        <v>32.613240418118465</v>
      </c>
      <c r="W2186" s="7">
        <f>IF(R2186="","",(T2186*(1-U2186)*(1+AE2186))+V2186)</f>
        <v>429.08724041811843</v>
      </c>
      <c r="Z2186" s="9" t="str">
        <f>IF(S2186="","",(X2186*(1-Y2186)*(1+AE2186)))</f>
        <v/>
      </c>
      <c r="AA2186" s="64">
        <f>IF(Eingabe!G2186="x",libCalc!A2186,IF(Eingabe!H2186="x",libCalc!B2186,IF(Eingabe!I2186="x",libCalc!C2186,"")))</f>
        <v>0.1225</v>
      </c>
      <c r="AB2186" s="5">
        <f>IF(AA2186="","",AA2186*M2186)</f>
        <v>0.31850000000000001</v>
      </c>
      <c r="AC2186" s="10">
        <f>IF(AA2186="","",N2186*1000/(AA2186*1000000))</f>
        <v>36.734693877551024</v>
      </c>
      <c r="AD2186" s="11">
        <f>IF(AB2186="","",MAX(Z2186,W2186)/AB2186)</f>
        <v>1347.2126857711723</v>
      </c>
      <c r="AE2186" s="8">
        <f ca="1">IF(N2186="","",IF(LOOKUP(YEAR(C2186),Teuerung!$A$4:$A$29,Teuerung!$D$4:$D$29)="",0,LOOKUP(YEAR(C2186),Teuerung!$A$4:$A$29,Teuerung!$D$4:$D$29)))</f>
        <v>0.29999999999999999</v>
      </c>
      <c r="AF2186" s="7">
        <f t="shared" ca="1" si="49"/>
        <v>1716.3489616724737</v>
      </c>
      <c r="AG2186" s="2" t="s">
        <v>74</v>
      </c>
      <c r="AH2186" s="1"/>
      <c r="AI2186" s="1"/>
    </row>
    <row r="2187">
      <c r="A2187" s="2"/>
      <c r="B2187" s="2"/>
      <c r="C2187" s="3">
        <v>42943</v>
      </c>
      <c r="D2187" s="1"/>
      <c r="E2187" s="4" t="s">
        <v>51</v>
      </c>
      <c r="I2187" s="4" t="s">
        <v>51</v>
      </c>
      <c r="K2187" s="6">
        <v>0.245</v>
      </c>
      <c r="L2187" s="6">
        <v>0.5</v>
      </c>
      <c r="M2187" s="6">
        <v>3.6000000000000001</v>
      </c>
      <c r="N2187" s="7">
        <v>4500</v>
      </c>
      <c r="P2187" s="1">
        <v>4</v>
      </c>
      <c r="Q2187" s="2" t="s">
        <v>53</v>
      </c>
      <c r="R2187" s="4" t="s">
        <v>51</v>
      </c>
      <c r="T2187" s="7">
        <v>830</v>
      </c>
      <c r="U2187" s="8">
        <v>0.31</v>
      </c>
      <c r="V2187" s="6">
        <f t="shared" si="48"/>
        <v>32.613240418118465</v>
      </c>
      <c r="W2187" s="7">
        <f>IF(R2187="","",(T2187*(1-U2187)*(1+AE2187))+V2187)</f>
        <v>777.12324041811848</v>
      </c>
      <c r="Z2187" s="9" t="str">
        <f>IF(S2187="","",(X2187*(1-Y2187)*(1+AE2187)))</f>
        <v/>
      </c>
      <c r="AA2187" s="64">
        <f>IF(Eingabe!G2187="x",libCalc!A2187,IF(Eingabe!H2187="x",libCalc!B2187,IF(Eingabe!I2187="x",libCalc!C2187,"")))</f>
        <v>0.1225</v>
      </c>
      <c r="AB2187" s="5">
        <f>IF(AA2187="","",AA2187*M2187)</f>
        <v>0.441</v>
      </c>
      <c r="AC2187" s="10">
        <f>IF(AA2187="","",N2187*1000/(AA2187*1000000))</f>
        <v>36.734693877551024</v>
      </c>
      <c r="AD2187" s="11">
        <f>IF(AB2187="","",MAX(Z2187,W2187)/AB2187)</f>
        <v>1762.1842186351894</v>
      </c>
      <c r="AE2187" s="8">
        <f ca="1">IF(N2187="","",IF(LOOKUP(YEAR(C2187),Teuerung!$A$4:$A$29,Teuerung!$D$4:$D$29)="",0,LOOKUP(YEAR(C2187),Teuerung!$A$4:$A$29,Teuerung!$D$4:$D$29)))</f>
        <v>0.29999999999999999</v>
      </c>
      <c r="AF2187" s="7">
        <f t="shared" ca="1" si="49"/>
        <v>3108.4929616724739</v>
      </c>
      <c r="AG2187" s="2" t="s">
        <v>74</v>
      </c>
      <c r="AH2187" s="1"/>
      <c r="AI2187" s="1"/>
    </row>
    <row r="2188">
      <c r="A2188" s="2"/>
      <c r="B2188" s="2"/>
      <c r="C2188" s="3">
        <v>42943</v>
      </c>
      <c r="D2188" s="1"/>
      <c r="E2188" s="4" t="s">
        <v>51</v>
      </c>
      <c r="I2188" s="4" t="s">
        <v>51</v>
      </c>
      <c r="K2188" s="6">
        <v>0.245</v>
      </c>
      <c r="L2188" s="6">
        <v>0.5</v>
      </c>
      <c r="M2188" s="6">
        <v>2.6000000000000001</v>
      </c>
      <c r="N2188" s="7">
        <v>5185</v>
      </c>
      <c r="P2188" s="1">
        <v>2</v>
      </c>
      <c r="Q2188" s="2" t="s">
        <v>53</v>
      </c>
      <c r="R2188" s="4" t="s">
        <v>51</v>
      </c>
      <c r="T2188" s="7">
        <v>601</v>
      </c>
      <c r="U2188" s="8">
        <v>0.31</v>
      </c>
      <c r="V2188" s="6">
        <f t="shared" si="48"/>
        <v>32.613240418118465</v>
      </c>
      <c r="W2188" s="7">
        <f>IF(R2188="","",(T2188*(1-U2188)*(1+AE2188))+V2188)</f>
        <v>571.71024041811847</v>
      </c>
      <c r="Z2188" s="9" t="str">
        <f>IF(S2188="","",(X2188*(1-Y2188)*(1+AE2188)))</f>
        <v/>
      </c>
      <c r="AA2188" s="64">
        <f>IF(Eingabe!G2188="x",libCalc!A2188,IF(Eingabe!H2188="x",libCalc!B2188,IF(Eingabe!I2188="x",libCalc!C2188,"")))</f>
        <v>0.1225</v>
      </c>
      <c r="AB2188" s="5">
        <f>IF(AA2188="","",AA2188*M2188)</f>
        <v>0.31850000000000001</v>
      </c>
      <c r="AC2188" s="10">
        <f>IF(AA2188="","",N2188*1000/(AA2188*1000000))</f>
        <v>42.326530612244895</v>
      </c>
      <c r="AD2188" s="11">
        <f>IF(AB2188="","",MAX(Z2188,W2188)/AB2188)</f>
        <v>1795.0086041385196</v>
      </c>
      <c r="AE2188" s="8">
        <f ca="1">IF(N2188="","",IF(LOOKUP(YEAR(C2188),Teuerung!$A$4:$A$29,Teuerung!$D$4:$D$29)="",0,LOOKUP(YEAR(C2188),Teuerung!$A$4:$A$29,Teuerung!$D$4:$D$29)))</f>
        <v>0.29999999999999999</v>
      </c>
      <c r="AF2188" s="7">
        <f t="shared" ca="1" si="49"/>
        <v>1143.4204808362369</v>
      </c>
      <c r="AG2188" s="2" t="s">
        <v>74</v>
      </c>
      <c r="AH2188" s="1"/>
      <c r="AI2188" s="1"/>
    </row>
    <row r="2189">
      <c r="A2189" s="2"/>
      <c r="B2189" s="2"/>
      <c r="C2189" s="3">
        <v>42943</v>
      </c>
      <c r="D2189" s="1"/>
      <c r="E2189" s="4" t="s">
        <v>51</v>
      </c>
      <c r="I2189" s="4" t="s">
        <v>51</v>
      </c>
      <c r="K2189" s="6">
        <v>0.245</v>
      </c>
      <c r="L2189" s="6">
        <v>0.5</v>
      </c>
      <c r="M2189" s="6">
        <v>3.6000000000000001</v>
      </c>
      <c r="N2189" s="7">
        <v>5185</v>
      </c>
      <c r="P2189" s="1">
        <v>2</v>
      </c>
      <c r="Q2189" s="2" t="s">
        <v>53</v>
      </c>
      <c r="R2189" s="4" t="s">
        <v>51</v>
      </c>
      <c r="T2189" s="7">
        <v>1241</v>
      </c>
      <c r="U2189" s="8">
        <v>0.31</v>
      </c>
      <c r="V2189" s="6">
        <f t="shared" si="48"/>
        <v>32.613240418118465</v>
      </c>
      <c r="W2189" s="7">
        <f>IF(R2189="","",(T2189*(1-U2189)*(1+AE2189))+V2189)</f>
        <v>1145.7902404181184</v>
      </c>
      <c r="Z2189" s="9" t="str">
        <f>IF(S2189="","",(X2189*(1-Y2189)*(1+AE2189)))</f>
        <v/>
      </c>
      <c r="AA2189" s="64">
        <f>IF(Eingabe!G2189="x",libCalc!A2189,IF(Eingabe!H2189="x",libCalc!B2189,IF(Eingabe!I2189="x",libCalc!C2189,"")))</f>
        <v>0.1225</v>
      </c>
      <c r="AB2189" s="5">
        <f>IF(AA2189="","",AA2189*M2189)</f>
        <v>0.441</v>
      </c>
      <c r="AC2189" s="10">
        <f>IF(AA2189="","",N2189*1000/(AA2189*1000000))</f>
        <v>42.326530612244895</v>
      </c>
      <c r="AD2189" s="11">
        <f>IF(AB2189="","",MAX(Z2189,W2189)/AB2189)</f>
        <v>2598.1638104719236</v>
      </c>
      <c r="AE2189" s="8">
        <f ca="1">IF(N2189="","",IF(LOOKUP(YEAR(C2189),Teuerung!$A$4:$A$29,Teuerung!$D$4:$D$29)="",0,LOOKUP(YEAR(C2189),Teuerung!$A$4:$A$29,Teuerung!$D$4:$D$29)))</f>
        <v>0.29999999999999999</v>
      </c>
      <c r="AF2189" s="7">
        <f t="shared" ca="1" si="49"/>
        <v>2291.5804808362368</v>
      </c>
      <c r="AG2189" s="2" t="s">
        <v>74</v>
      </c>
      <c r="AH2189" s="1"/>
      <c r="AI2189" s="1"/>
    </row>
    <row r="2190">
      <c r="A2190" s="2"/>
      <c r="B2190" s="2"/>
      <c r="C2190" s="3">
        <v>42943</v>
      </c>
      <c r="D2190" s="1"/>
      <c r="E2190" s="4" t="s">
        <v>51</v>
      </c>
      <c r="I2190" s="4" t="s">
        <v>51</v>
      </c>
      <c r="K2190" s="6">
        <v>0.245</v>
      </c>
      <c r="L2190" s="6">
        <v>0.5</v>
      </c>
      <c r="M2190" s="6">
        <v>2.6499999999999999</v>
      </c>
      <c r="N2190" s="7">
        <v>3000</v>
      </c>
      <c r="P2190" s="1">
        <v>2</v>
      </c>
      <c r="Q2190" s="2" t="s">
        <v>53</v>
      </c>
      <c r="R2190" s="4" t="s">
        <v>51</v>
      </c>
      <c r="T2190" s="7">
        <v>436</v>
      </c>
      <c r="U2190" s="8">
        <v>0.31</v>
      </c>
      <c r="V2190" s="6">
        <f t="shared" si="48"/>
        <v>32.613240418118465</v>
      </c>
      <c r="W2190" s="7">
        <f>IF(R2190="","",(T2190*(1-U2190)*(1+AE2190))+V2190)</f>
        <v>423.70524041811848</v>
      </c>
      <c r="Z2190" s="9" t="str">
        <f>IF(S2190="","",(X2190*(1-Y2190)*(1+AE2190)))</f>
        <v/>
      </c>
      <c r="AA2190" s="64">
        <f>IF(Eingabe!G2190="x",libCalc!A2190,IF(Eingabe!H2190="x",libCalc!B2190,IF(Eingabe!I2190="x",libCalc!C2190,"")))</f>
        <v>0.1225</v>
      </c>
      <c r="AB2190" s="5">
        <f>IF(AA2190="","",AA2190*M2190)</f>
        <v>0.324625</v>
      </c>
      <c r="AC2190" s="10">
        <f>IF(AA2190="","",N2190*1000/(AA2190*1000000))</f>
        <v>24.489795918367346</v>
      </c>
      <c r="AD2190" s="11">
        <f>IF(AB2190="","",MAX(Z2190,W2190)/AB2190)</f>
        <v>1305.2144487273576</v>
      </c>
      <c r="AE2190" s="8">
        <f ca="1">IF(N2190="","",IF(LOOKUP(YEAR(C2190),Teuerung!$A$4:$A$29,Teuerung!$D$4:$D$29)="",0,LOOKUP(YEAR(C2190),Teuerung!$A$4:$A$29,Teuerung!$D$4:$D$29)))</f>
        <v>0.29999999999999999</v>
      </c>
      <c r="AF2190" s="7">
        <f t="shared" ca="1" si="49"/>
        <v>847.41048083623696</v>
      </c>
      <c r="AG2190" s="2" t="s">
        <v>74</v>
      </c>
      <c r="AH2190" s="1"/>
      <c r="AI2190" s="1"/>
    </row>
    <row r="2191">
      <c r="A2191" s="2"/>
      <c r="B2191" s="2"/>
      <c r="C2191" s="3">
        <v>42943</v>
      </c>
      <c r="D2191" s="1"/>
      <c r="E2191" s="4" t="s">
        <v>51</v>
      </c>
      <c r="I2191" s="4" t="s">
        <v>51</v>
      </c>
      <c r="K2191" s="6">
        <v>0.245</v>
      </c>
      <c r="L2191" s="6">
        <v>0.5</v>
      </c>
      <c r="M2191" s="6">
        <v>3.2000000000000002</v>
      </c>
      <c r="N2191" s="7">
        <v>3000</v>
      </c>
      <c r="P2191" s="1">
        <v>1</v>
      </c>
      <c r="Q2191" s="2" t="s">
        <v>53</v>
      </c>
      <c r="R2191" s="4" t="s">
        <v>51</v>
      </c>
      <c r="T2191" s="7">
        <v>508</v>
      </c>
      <c r="U2191" s="8">
        <v>0.31</v>
      </c>
      <c r="V2191" s="6">
        <f t="shared" ref="V2191:V2196" si="50">V2190</f>
        <v>32.613240418118465</v>
      </c>
      <c r="W2191" s="7">
        <f>IF(R2191="","",(T2191*(1-U2191)*(1+AE2191))+V2191)</f>
        <v>488.28924041811842</v>
      </c>
      <c r="Z2191" s="9" t="str">
        <f>IF(S2191="","",(X2191*(1-Y2191)*(1+AE2191)))</f>
        <v/>
      </c>
      <c r="AA2191" s="64">
        <f>IF(Eingabe!G2191="x",libCalc!A2191,IF(Eingabe!H2191="x",libCalc!B2191,IF(Eingabe!I2191="x",libCalc!C2191,"")))</f>
        <v>0.1225</v>
      </c>
      <c r="AB2191" s="5">
        <f>IF(AA2191="","",AA2191*M2191)</f>
        <v>0.39200000000000002</v>
      </c>
      <c r="AC2191" s="10">
        <f>IF(AA2191="","",N2191*1000/(AA2191*1000000))</f>
        <v>24.489795918367346</v>
      </c>
      <c r="AD2191" s="11">
        <f>IF(AB2191="","",MAX(Z2191,W2191)/AB2191)</f>
        <v>1245.6358173931592</v>
      </c>
      <c r="AE2191" s="8">
        <f ca="1">IF(N2191="","",IF(LOOKUP(YEAR(C2191),Teuerung!$A$4:$A$29,Teuerung!$D$4:$D$29)="",0,LOOKUP(YEAR(C2191),Teuerung!$A$4:$A$29,Teuerung!$D$4:$D$29)))</f>
        <v>0.29999999999999999</v>
      </c>
      <c r="AF2191" s="7">
        <f t="shared" ca="1" si="49"/>
        <v>488.28924041811842</v>
      </c>
      <c r="AG2191" s="2" t="s">
        <v>74</v>
      </c>
      <c r="AH2191" s="1"/>
      <c r="AI2191" s="1"/>
    </row>
    <row r="2192">
      <c r="A2192" s="2"/>
      <c r="B2192" s="2"/>
      <c r="C2192" s="3">
        <v>42943</v>
      </c>
      <c r="D2192" s="1"/>
      <c r="E2192" s="4" t="s">
        <v>51</v>
      </c>
      <c r="I2192" s="4" t="s">
        <v>51</v>
      </c>
      <c r="K2192" s="6">
        <v>0.245</v>
      </c>
      <c r="L2192" s="6">
        <v>0.5</v>
      </c>
      <c r="M2192" s="6">
        <v>3.2000000000000002</v>
      </c>
      <c r="N2192" s="7">
        <v>1000</v>
      </c>
      <c r="P2192" s="1">
        <v>1</v>
      </c>
      <c r="Q2192" s="2" t="s">
        <v>53</v>
      </c>
      <c r="R2192" s="4" t="s">
        <v>51</v>
      </c>
      <c r="T2192" s="7">
        <v>447</v>
      </c>
      <c r="U2192" s="8">
        <v>0.31</v>
      </c>
      <c r="V2192" s="6">
        <f t="shared" si="50"/>
        <v>32.613240418118465</v>
      </c>
      <c r="W2192" s="7">
        <f>IF(R2192="","",(T2192*(1-U2192)*(1+AE2192))+V2192)</f>
        <v>433.57224041811844</v>
      </c>
      <c r="Z2192" s="9" t="str">
        <f>IF(S2192="","",(X2192*(1-Y2192)*(1+AE2192)))</f>
        <v/>
      </c>
      <c r="AA2192" s="64">
        <f>IF(Eingabe!G2192="x",libCalc!A2192,IF(Eingabe!H2192="x",libCalc!B2192,IF(Eingabe!I2192="x",libCalc!C2192,"")))</f>
        <v>0.1225</v>
      </c>
      <c r="AB2192" s="5">
        <f>IF(AA2192="","",AA2192*M2192)</f>
        <v>0.39200000000000002</v>
      </c>
      <c r="AC2192" s="10">
        <f>IF(AA2192="","",N2192*1000/(AA2192*1000000))</f>
        <v>8.1632653061224492</v>
      </c>
      <c r="AD2192" s="11">
        <f>IF(AB2192="","",MAX(Z2192,W2192)/AB2192)</f>
        <v>1106.0516337196898</v>
      </c>
      <c r="AE2192" s="8">
        <f ca="1">IF(N2192="","",IF(LOOKUP(YEAR(C2192),Teuerung!$A$4:$A$29,Teuerung!$D$4:$D$29)="",0,LOOKUP(YEAR(C2192),Teuerung!$A$4:$A$29,Teuerung!$D$4:$D$29)))</f>
        <v>0.29999999999999999</v>
      </c>
      <c r="AF2192" s="7">
        <f t="shared" ca="1" si="49"/>
        <v>433.57224041811844</v>
      </c>
      <c r="AG2192" s="2" t="s">
        <v>74</v>
      </c>
      <c r="AH2192" s="1"/>
      <c r="AI2192" s="1"/>
    </row>
    <row r="2193">
      <c r="A2193" s="2"/>
      <c r="B2193" s="2"/>
      <c r="C2193" s="3">
        <v>42943</v>
      </c>
      <c r="D2193" s="1"/>
      <c r="E2193" s="4" t="s">
        <v>51</v>
      </c>
      <c r="I2193" s="4" t="s">
        <v>51</v>
      </c>
      <c r="K2193" s="6">
        <v>0.245</v>
      </c>
      <c r="L2193" s="6">
        <v>0.5</v>
      </c>
      <c r="M2193" s="6">
        <v>3.2000000000000002</v>
      </c>
      <c r="N2193" s="7">
        <v>4100</v>
      </c>
      <c r="P2193" s="1">
        <v>1</v>
      </c>
      <c r="Q2193" s="2" t="s">
        <v>53</v>
      </c>
      <c r="R2193" s="4" t="s">
        <v>51</v>
      </c>
      <c r="T2193" s="7">
        <v>495</v>
      </c>
      <c r="U2193" s="8">
        <v>0.31</v>
      </c>
      <c r="V2193" s="6">
        <f t="shared" si="50"/>
        <v>32.613240418118465</v>
      </c>
      <c r="W2193" s="7">
        <f>IF(R2193="","",(T2193*(1-U2193)*(1+AE2193))+V2193)</f>
        <v>476.62824041811837</v>
      </c>
      <c r="Z2193" s="9" t="str">
        <f>IF(S2193="","",(X2193*(1-Y2193)*(1+AE2193)))</f>
        <v/>
      </c>
      <c r="AA2193" s="64">
        <f>IF(Eingabe!G2193="x",libCalc!A2193,IF(Eingabe!H2193="x",libCalc!B2193,IF(Eingabe!I2193="x",libCalc!C2193,"")))</f>
        <v>0.1225</v>
      </c>
      <c r="AB2193" s="5">
        <f>IF(AA2193="","",AA2193*M2193)</f>
        <v>0.39200000000000002</v>
      </c>
      <c r="AC2193" s="10">
        <f>IF(AA2193="","",N2193*1000/(AA2193*1000000))</f>
        <v>33.469387755102041</v>
      </c>
      <c r="AD2193" s="11">
        <f>IF(AB2193="","",MAX(Z2193,W2193)/AB2193)</f>
        <v>1215.8883684135672</v>
      </c>
      <c r="AE2193" s="8">
        <f ca="1">IF(N2193="","",IF(LOOKUP(YEAR(C2193),Teuerung!$A$4:$A$29,Teuerung!$D$4:$D$29)="",0,LOOKUP(YEAR(C2193),Teuerung!$A$4:$A$29,Teuerung!$D$4:$D$29)))</f>
        <v>0.29999999999999999</v>
      </c>
      <c r="AF2193" s="7">
        <f t="shared" ca="1" si="49"/>
        <v>476.62824041811837</v>
      </c>
      <c r="AG2193" s="2" t="s">
        <v>74</v>
      </c>
      <c r="AH2193" s="1"/>
      <c r="AI2193" s="1"/>
    </row>
    <row r="2194">
      <c r="A2194" s="2"/>
      <c r="B2194" s="2"/>
      <c r="C2194" s="3">
        <v>42943</v>
      </c>
      <c r="D2194" s="1"/>
      <c r="E2194" s="4" t="s">
        <v>51</v>
      </c>
      <c r="I2194" s="4" t="s">
        <v>51</v>
      </c>
      <c r="K2194" s="6">
        <v>0.245</v>
      </c>
      <c r="L2194" s="6">
        <v>0.5</v>
      </c>
      <c r="M2194" s="6">
        <v>3.2000000000000002</v>
      </c>
      <c r="N2194" s="7">
        <v>4100</v>
      </c>
      <c r="P2194" s="1">
        <v>1</v>
      </c>
      <c r="Q2194" s="2" t="s">
        <v>53</v>
      </c>
      <c r="R2194" s="4" t="s">
        <v>51</v>
      </c>
      <c r="T2194" s="7">
        <v>545</v>
      </c>
      <c r="U2194" s="8">
        <v>0.31</v>
      </c>
      <c r="V2194" s="6">
        <f t="shared" si="50"/>
        <v>32.613240418118465</v>
      </c>
      <c r="W2194" s="7">
        <f>IF(R2194="","",(T2194*(1-U2194)*(1+AE2194))+V2194)</f>
        <v>521.47824041811839</v>
      </c>
      <c r="Z2194" s="9" t="str">
        <f>IF(S2194="","",(X2194*(1-Y2194)*(1+AE2194)))</f>
        <v/>
      </c>
      <c r="AA2194" s="64">
        <f>IF(Eingabe!G2194="x",libCalc!A2194,IF(Eingabe!H2194="x",libCalc!B2194,IF(Eingabe!I2194="x",libCalc!C2194,"")))</f>
        <v>0.1225</v>
      </c>
      <c r="AB2194" s="5">
        <f>IF(AA2194="","",AA2194*M2194)</f>
        <v>0.39200000000000002</v>
      </c>
      <c r="AC2194" s="10">
        <f>IF(AA2194="","",N2194*1000/(AA2194*1000000))</f>
        <v>33.469387755102041</v>
      </c>
      <c r="AD2194" s="11">
        <f>IF(AB2194="","",MAX(Z2194,W2194)/AB2194)</f>
        <v>1330.3016337196898</v>
      </c>
      <c r="AE2194" s="8">
        <f ca="1">IF(N2194="","",IF(LOOKUP(YEAR(C2194),Teuerung!$A$4:$A$29,Teuerung!$D$4:$D$29)="",0,LOOKUP(YEAR(C2194),Teuerung!$A$4:$A$29,Teuerung!$D$4:$D$29)))</f>
        <v>0.29999999999999999</v>
      </c>
      <c r="AF2194" s="7">
        <f t="shared" ca="1" si="49"/>
        <v>521.47824041811839</v>
      </c>
      <c r="AG2194" s="2" t="s">
        <v>74</v>
      </c>
      <c r="AH2194" s="1"/>
      <c r="AI2194" s="1"/>
    </row>
    <row r="2195">
      <c r="A2195" s="2"/>
      <c r="B2195" s="2"/>
      <c r="C2195" s="3">
        <v>42943</v>
      </c>
      <c r="D2195" s="1"/>
      <c r="E2195" s="4" t="s">
        <v>51</v>
      </c>
      <c r="I2195" s="4" t="s">
        <v>51</v>
      </c>
      <c r="K2195" s="6">
        <v>0.245</v>
      </c>
      <c r="L2195" s="6">
        <v>0.5</v>
      </c>
      <c r="M2195" s="6">
        <v>2.6499999999999999</v>
      </c>
      <c r="N2195" s="7">
        <v>4100</v>
      </c>
      <c r="P2195" s="1">
        <v>1</v>
      </c>
      <c r="Q2195" s="2" t="s">
        <v>53</v>
      </c>
      <c r="R2195" s="4" t="s">
        <v>51</v>
      </c>
      <c r="T2195" s="7">
        <v>464</v>
      </c>
      <c r="U2195" s="8">
        <v>0.31</v>
      </c>
      <c r="V2195" s="6">
        <f t="shared" si="50"/>
        <v>32.613240418118465</v>
      </c>
      <c r="W2195" s="7">
        <f>IF(R2195="","",(T2195*(1-U2195)*(1+AE2195))+V2195)</f>
        <v>448.82124041811846</v>
      </c>
      <c r="Z2195" s="9" t="str">
        <f>IF(S2195="","",(X2195*(1-Y2195)*(1+AE2195)))</f>
        <v/>
      </c>
      <c r="AA2195" s="64">
        <f>IF(Eingabe!G2195="x",libCalc!A2195,IF(Eingabe!H2195="x",libCalc!B2195,IF(Eingabe!I2195="x",libCalc!C2195,"")))</f>
        <v>0.1225</v>
      </c>
      <c r="AB2195" s="5">
        <f>IF(AA2195="","",AA2195*M2195)</f>
        <v>0.324625</v>
      </c>
      <c r="AC2195" s="10">
        <f>IF(AA2195="","",N2195*1000/(AA2195*1000000))</f>
        <v>33.469387755102041</v>
      </c>
      <c r="AD2195" s="11">
        <f>IF(AB2195="","",MAX(Z2195,W2195)/AB2195)</f>
        <v>1382.5837209645545</v>
      </c>
      <c r="AE2195" s="8">
        <f ca="1">IF(N2195="","",IF(LOOKUP(YEAR(C2195),Teuerung!$A$4:$A$29,Teuerung!$D$4:$D$29)="",0,LOOKUP(YEAR(C2195),Teuerung!$A$4:$A$29,Teuerung!$D$4:$D$29)))</f>
        <v>0.29999999999999999</v>
      </c>
      <c r="AF2195" s="7">
        <f t="shared" ref="AF2195:AF2258" ca="1" si="51">IF(P2195="","",P2195*MAX(W2195,Z2195))</f>
        <v>448.82124041811846</v>
      </c>
      <c r="AG2195" s="2" t="s">
        <v>74</v>
      </c>
      <c r="AH2195" s="1"/>
      <c r="AI2195" s="1"/>
    </row>
    <row r="2196">
      <c r="A2196" s="2"/>
      <c r="B2196" s="2"/>
      <c r="C2196" s="3">
        <v>42943</v>
      </c>
      <c r="D2196" s="1"/>
      <c r="E2196" s="4" t="s">
        <v>51</v>
      </c>
      <c r="I2196" s="4" t="s">
        <v>51</v>
      </c>
      <c r="K2196" s="6">
        <v>0.245</v>
      </c>
      <c r="L2196" s="6">
        <v>0.5</v>
      </c>
      <c r="M2196" s="6">
        <v>3.2000000000000002</v>
      </c>
      <c r="N2196" s="7">
        <v>7200</v>
      </c>
      <c r="P2196" s="1">
        <v>1</v>
      </c>
      <c r="Q2196" s="2" t="s">
        <v>53</v>
      </c>
      <c r="R2196" s="4" t="s">
        <v>51</v>
      </c>
      <c r="T2196" s="7">
        <v>1286</v>
      </c>
      <c r="U2196" s="8">
        <v>0.31</v>
      </c>
      <c r="V2196" s="6">
        <f t="shared" si="50"/>
        <v>32.613240418118465</v>
      </c>
      <c r="W2196" s="7">
        <f>IF(R2196="","",(T2196*(1-U2196)*(1+AE2196))+V2196)</f>
        <v>1186.1552404181184</v>
      </c>
      <c r="Z2196" s="9" t="str">
        <f>IF(S2196="","",(X2196*(1-Y2196)*(1+AE2196)))</f>
        <v/>
      </c>
      <c r="AA2196" s="64">
        <f>IF(Eingabe!G2196="x",libCalc!A2196,IF(Eingabe!H2196="x",libCalc!B2196,IF(Eingabe!I2196="x",libCalc!C2196,"")))</f>
        <v>0.1225</v>
      </c>
      <c r="AB2196" s="5">
        <f>IF(AA2196="","",AA2196*M2196)</f>
        <v>0.39200000000000002</v>
      </c>
      <c r="AC2196" s="10">
        <f>IF(AA2196="","",N2196*1000/(AA2196*1000000))</f>
        <v>58.775510204081634</v>
      </c>
      <c r="AD2196" s="11">
        <f>IF(AB2196="","",MAX(Z2196,W2196)/AB2196)</f>
        <v>3025.9062255564245</v>
      </c>
      <c r="AE2196" s="8">
        <f ca="1">IF(N2196="","",IF(LOOKUP(YEAR(C2196),Teuerung!$A$4:$A$29,Teuerung!$D$4:$D$29)="",0,LOOKUP(YEAR(C2196),Teuerung!$A$4:$A$29,Teuerung!$D$4:$D$29)))</f>
        <v>0.29999999999999999</v>
      </c>
      <c r="AF2196" s="7">
        <f t="shared" ca="1" si="51"/>
        <v>1186.1552404181184</v>
      </c>
      <c r="AG2196" s="2" t="s">
        <v>74</v>
      </c>
      <c r="AH2196" s="1"/>
      <c r="AI2196" s="1"/>
    </row>
    <row r="2197">
      <c r="A2197" s="2"/>
      <c r="B2197" s="2"/>
      <c r="C2197" s="3">
        <v>43021</v>
      </c>
      <c r="D2197" s="1"/>
      <c r="E2197" s="4" t="s">
        <v>51</v>
      </c>
      <c r="H2197" s="4" t="s">
        <v>51</v>
      </c>
      <c r="K2197" s="6">
        <v>0.20000000000000001</v>
      </c>
      <c r="L2197" s="6">
        <v>0.35999999999999999</v>
      </c>
      <c r="M2197" s="6">
        <v>3.1160000000000001</v>
      </c>
      <c r="N2197" s="7">
        <v>450</v>
      </c>
      <c r="P2197" s="1">
        <v>56</v>
      </c>
      <c r="Q2197" s="2" t="s">
        <v>56</v>
      </c>
      <c r="R2197" s="4" t="s">
        <v>51</v>
      </c>
      <c r="T2197" s="7">
        <f>64055.2/722+368</f>
        <v>456.71911357340718</v>
      </c>
      <c r="U2197" s="8">
        <v>0</v>
      </c>
      <c r="V2197" s="6">
        <v>0</v>
      </c>
      <c r="W2197" s="7">
        <f>IF(R2197="","",(T2197*(1-U2197)*(1+AE2197))+V2197)</f>
        <v>593.73484764542934</v>
      </c>
      <c r="Z2197" s="9" t="str">
        <f>IF(S2197="","",(X2197*(1-Y2197)*(1+AE2197)))</f>
        <v/>
      </c>
      <c r="AA2197" s="64">
        <f>IF(Eingabe!G2197="x",libCalc!A2197,IF(Eingabe!H2197="x",libCalc!B2197,IF(Eingabe!I2197="x",libCalc!C2197,"")))</f>
        <v>0.071999999999999995</v>
      </c>
      <c r="AB2197" s="5">
        <f>IF(AA2197="","",AA2197*M2197)</f>
        <v>0.224352</v>
      </c>
      <c r="AC2197" s="10">
        <f>IF(AA2197="","",N2197*1000/(AA2197*1000000))</f>
        <v>6.25</v>
      </c>
      <c r="AD2197" s="11">
        <f>IF(AB2197="","",MAX(Z2197,W2197)/AB2197)</f>
        <v>2646.4433017999809</v>
      </c>
      <c r="AE2197" s="8">
        <f ca="1">IF(N2197="","",IF(LOOKUP(YEAR(C2197),Teuerung!$A$4:$A$29,Teuerung!$D$4:$D$29)="",0,LOOKUP(YEAR(C2197),Teuerung!$A$4:$A$29,Teuerung!$D$4:$D$29)))</f>
        <v>0.29999999999999999</v>
      </c>
      <c r="AF2197" s="7">
        <f t="shared" ca="1" si="51"/>
        <v>33249.151468144046</v>
      </c>
      <c r="AG2197" s="2" t="s">
        <v>76</v>
      </c>
      <c r="AH2197" s="1"/>
      <c r="AI2197" s="1"/>
    </row>
    <row r="2198">
      <c r="A2198" s="2"/>
      <c r="B2198" s="2"/>
      <c r="C2198" s="3">
        <v>43021</v>
      </c>
      <c r="D2198" s="1"/>
      <c r="E2198" s="4" t="s">
        <v>51</v>
      </c>
      <c r="H2198" s="4" t="s">
        <v>51</v>
      </c>
      <c r="K2198" s="6">
        <v>0.20000000000000001</v>
      </c>
      <c r="L2198" s="6">
        <v>0.35999999999999999</v>
      </c>
      <c r="M2198" s="6">
        <v>3.2200000000000002</v>
      </c>
      <c r="N2198" s="7">
        <v>1900</v>
      </c>
      <c r="P2198" s="1">
        <v>444</v>
      </c>
      <c r="Q2198" s="2" t="s">
        <v>56</v>
      </c>
      <c r="R2198" s="4" t="s">
        <v>51</v>
      </c>
      <c r="T2198" s="7">
        <f>64055.2/722+373.6</f>
        <v>462.31911357340721</v>
      </c>
      <c r="U2198" s="8">
        <v>0</v>
      </c>
      <c r="V2198" s="6">
        <v>0</v>
      </c>
      <c r="W2198" s="7">
        <f>IF(R2198="","",(T2198*(1-U2198)*(1+AE2198))+V2198)</f>
        <v>601.01484764542943</v>
      </c>
      <c r="Z2198" s="9" t="str">
        <f>IF(S2198="","",(X2198*(1-Y2198)*(1+AE2198)))</f>
        <v/>
      </c>
      <c r="AA2198" s="64">
        <f>IF(Eingabe!G2198="x",libCalc!A2198,IF(Eingabe!H2198="x",libCalc!B2198,IF(Eingabe!I2198="x",libCalc!C2198,"")))</f>
        <v>0.071999999999999995</v>
      </c>
      <c r="AB2198" s="5">
        <f>IF(AA2198="","",AA2198*M2198)</f>
        <v>0.23183999999999999</v>
      </c>
      <c r="AC2198" s="10">
        <f>IF(AA2198="","",N2198*1000/(AA2198*1000000))</f>
        <v>26.388888888888889</v>
      </c>
      <c r="AD2198" s="11">
        <f>IF(AB2198="","",MAX(Z2198,W2198)/AB2198)</f>
        <v>2592.3690805962278</v>
      </c>
      <c r="AE2198" s="8">
        <f ca="1">IF(N2198="","",IF(LOOKUP(YEAR(C2198),Teuerung!$A$4:$A$29,Teuerung!$D$4:$D$29)="",0,LOOKUP(YEAR(C2198),Teuerung!$A$4:$A$29,Teuerung!$D$4:$D$29)))</f>
        <v>0.29999999999999999</v>
      </c>
      <c r="AF2198" s="7">
        <f t="shared" ca="1" si="51"/>
        <v>266850.59235457069</v>
      </c>
      <c r="AG2198" s="2" t="s">
        <v>76</v>
      </c>
      <c r="AH2198" s="1"/>
      <c r="AI2198" s="1"/>
    </row>
    <row r="2199">
      <c r="A2199" s="2"/>
      <c r="B2199" s="2"/>
      <c r="C2199" s="3">
        <v>43021</v>
      </c>
      <c r="D2199" s="1"/>
      <c r="E2199" s="4" t="s">
        <v>51</v>
      </c>
      <c r="H2199" s="4" t="s">
        <v>51</v>
      </c>
      <c r="K2199" s="6">
        <v>0.20000000000000001</v>
      </c>
      <c r="L2199" s="6">
        <v>0.35999999999999999</v>
      </c>
      <c r="M2199" s="6">
        <v>3.4399999999999999</v>
      </c>
      <c r="N2199" s="7">
        <v>2150</v>
      </c>
      <c r="P2199" s="1">
        <v>9</v>
      </c>
      <c r="Q2199" s="2" t="s">
        <v>56</v>
      </c>
      <c r="R2199" s="4" t="s">
        <v>51</v>
      </c>
      <c r="T2199" s="7">
        <f>64055.2/722+583.2</f>
        <v>671.91911357340723</v>
      </c>
      <c r="U2199" s="8">
        <v>0</v>
      </c>
      <c r="V2199" s="6">
        <v>0</v>
      </c>
      <c r="W2199" s="7">
        <f>IF(R2199="","",(T2199*(1-U2199)*(1+AE2199))+V2199)</f>
        <v>873.49484764542945</v>
      </c>
      <c r="Z2199" s="9" t="str">
        <f>IF(S2199="","",(X2199*(1-Y2199)*(1+AE2199)))</f>
        <v/>
      </c>
      <c r="AA2199" s="64">
        <f>IF(Eingabe!G2199="x",libCalc!A2199,IF(Eingabe!H2199="x",libCalc!B2199,IF(Eingabe!I2199="x",libCalc!C2199,"")))</f>
        <v>0.071999999999999995</v>
      </c>
      <c r="AB2199" s="5">
        <f>IF(AA2199="","",AA2199*M2199)</f>
        <v>0.24767999999999998</v>
      </c>
      <c r="AC2199" s="10">
        <f>IF(AA2199="","",N2199*1000/(AA2199*1000000))</f>
        <v>29.861111111111111</v>
      </c>
      <c r="AD2199" s="11">
        <f>IF(AB2199="","",MAX(Z2199,W2199)/AB2199)</f>
        <v>3526.7072337105519</v>
      </c>
      <c r="AE2199" s="8">
        <f ca="1">IF(N2199="","",IF(LOOKUP(YEAR(C2199),Teuerung!$A$4:$A$29,Teuerung!$D$4:$D$29)="",0,LOOKUP(YEAR(C2199),Teuerung!$A$4:$A$29,Teuerung!$D$4:$D$29)))</f>
        <v>0.29999999999999999</v>
      </c>
      <c r="AF2199" s="7">
        <f t="shared" ca="1" si="51"/>
        <v>7861.4536288088648</v>
      </c>
      <c r="AG2199" s="2" t="s">
        <v>76</v>
      </c>
      <c r="AH2199" s="1"/>
      <c r="AI2199" s="1"/>
    </row>
    <row r="2200">
      <c r="A2200" s="2"/>
      <c r="B2200" s="2"/>
      <c r="C2200" s="3">
        <v>43021</v>
      </c>
      <c r="D2200" s="1"/>
      <c r="E2200" s="4" t="s">
        <v>51</v>
      </c>
      <c r="H2200" s="4" t="s">
        <v>51</v>
      </c>
      <c r="K2200" s="6">
        <v>0.20000000000000001</v>
      </c>
      <c r="L2200" s="6">
        <v>0.35999999999999999</v>
      </c>
      <c r="M2200" s="6">
        <v>3.7799999999999998</v>
      </c>
      <c r="N2200" s="7">
        <v>2150</v>
      </c>
      <c r="P2200" s="1">
        <v>55</v>
      </c>
      <c r="Q2200" s="2" t="s">
        <v>56</v>
      </c>
      <c r="R2200" s="4" t="s">
        <v>51</v>
      </c>
      <c r="T2200" s="7">
        <f>64055.2/722+673.6</f>
        <v>762.31911357340721</v>
      </c>
      <c r="U2200" s="8">
        <v>0</v>
      </c>
      <c r="V2200" s="6">
        <v>0</v>
      </c>
      <c r="W2200" s="7">
        <f>IF(R2200="","",(T2200*(1-U2200)*(1+AE2200))+V2200)</f>
        <v>991.01484764542943</v>
      </c>
      <c r="Z2200" s="9" t="str">
        <f>IF(S2200="","",(X2200*(1-Y2200)*(1+AE2200)))</f>
        <v/>
      </c>
      <c r="AA2200" s="64">
        <f>IF(Eingabe!G2200="x",libCalc!A2200,IF(Eingabe!H2200="x",libCalc!B2200,IF(Eingabe!I2200="x",libCalc!C2200,"")))</f>
        <v>0.071999999999999995</v>
      </c>
      <c r="AB2200" s="5">
        <f>IF(AA2200="","",AA2200*M2200)</f>
        <v>0.27215999999999996</v>
      </c>
      <c r="AC2200" s="10">
        <f>IF(AA2200="","",N2200*1000/(AA2200*1000000))</f>
        <v>29.861111111111111</v>
      </c>
      <c r="AD2200" s="11">
        <f>IF(AB2200="","",MAX(Z2200,W2200)/AB2200)</f>
        <v>3641.2950016366462</v>
      </c>
      <c r="AE2200" s="8">
        <f ca="1">IF(N2200="","",IF(LOOKUP(YEAR(C2200),Teuerung!$A$4:$A$29,Teuerung!$D$4:$D$29)="",0,LOOKUP(YEAR(C2200),Teuerung!$A$4:$A$29,Teuerung!$D$4:$D$29)))</f>
        <v>0.29999999999999999</v>
      </c>
      <c r="AF2200" s="7">
        <f t="shared" ca="1" si="51"/>
        <v>54505.816620498619</v>
      </c>
      <c r="AG2200" s="2" t="s">
        <v>76</v>
      </c>
      <c r="AH2200" s="1"/>
      <c r="AI2200" s="1"/>
    </row>
    <row r="2201">
      <c r="A2201" s="2"/>
      <c r="B2201" s="2"/>
      <c r="C2201" s="3">
        <v>43021</v>
      </c>
      <c r="D2201" s="1"/>
      <c r="E2201" s="4" t="s">
        <v>51</v>
      </c>
      <c r="H2201" s="4" t="s">
        <v>51</v>
      </c>
      <c r="K2201" s="6">
        <v>0.20000000000000001</v>
      </c>
      <c r="L2201" s="6">
        <v>0.35999999999999999</v>
      </c>
      <c r="M2201" s="6">
        <v>1.8999999999999999</v>
      </c>
      <c r="N2201" s="7">
        <v>2450</v>
      </c>
      <c r="P2201" s="1">
        <v>21</v>
      </c>
      <c r="Q2201" s="2" t="s">
        <v>56</v>
      </c>
      <c r="R2201" s="4" t="s">
        <v>51</v>
      </c>
      <c r="T2201" s="7">
        <f>64055.2/722+420</f>
        <v>508.71911357340718</v>
      </c>
      <c r="U2201" s="8">
        <v>0</v>
      </c>
      <c r="V2201" s="6">
        <v>0</v>
      </c>
      <c r="W2201" s="7">
        <f>IF(R2201="","",(T2201*(1-U2201)*(1+AE2201))+V2201)</f>
        <v>661.33484764542936</v>
      </c>
      <c r="Z2201" s="9" t="str">
        <f>IF(S2201="","",(X2201*(1-Y2201)*(1+AE2201)))</f>
        <v/>
      </c>
      <c r="AA2201" s="64">
        <f>IF(Eingabe!G2201="x",libCalc!A2201,IF(Eingabe!H2201="x",libCalc!B2201,IF(Eingabe!I2201="x",libCalc!C2201,"")))</f>
        <v>0.071999999999999995</v>
      </c>
      <c r="AB2201" s="5">
        <f>IF(AA2201="","",AA2201*M2201)</f>
        <v>0.13679999999999998</v>
      </c>
      <c r="AC2201" s="10">
        <f>IF(AA2201="","",N2201*1000/(AA2201*1000000))</f>
        <v>34.027777777777779</v>
      </c>
      <c r="AD2201" s="11">
        <f>IF(AB2201="","",MAX(Z2201,W2201)/AB2201)</f>
        <v>4834.3190617355958</v>
      </c>
      <c r="AE2201" s="8">
        <f ca="1">IF(N2201="","",IF(LOOKUP(YEAR(C2201),Teuerung!$A$4:$A$29,Teuerung!$D$4:$D$29)="",0,LOOKUP(YEAR(C2201),Teuerung!$A$4:$A$29,Teuerung!$D$4:$D$29)))</f>
        <v>0.29999999999999999</v>
      </c>
      <c r="AF2201" s="7">
        <f t="shared" ca="1" si="51"/>
        <v>13888.031800554018</v>
      </c>
      <c r="AG2201" s="2" t="s">
        <v>76</v>
      </c>
      <c r="AH2201" s="1"/>
      <c r="AI2201" s="1"/>
    </row>
    <row r="2202">
      <c r="A2202" s="2"/>
      <c r="B2202" s="2"/>
      <c r="C2202" s="3">
        <v>43021</v>
      </c>
      <c r="D2202" s="1"/>
      <c r="E2202" s="4" t="s">
        <v>51</v>
      </c>
      <c r="H2202" s="4" t="s">
        <v>51</v>
      </c>
      <c r="K2202" s="6">
        <v>0.20000000000000001</v>
      </c>
      <c r="L2202" s="6">
        <v>0.35999999999999999</v>
      </c>
      <c r="M2202" s="6">
        <v>3.1160000000000001</v>
      </c>
      <c r="N2202" s="7">
        <v>150</v>
      </c>
      <c r="P2202" s="1">
        <v>12</v>
      </c>
      <c r="Q2202" s="2" t="s">
        <v>56</v>
      </c>
      <c r="R2202" s="4" t="s">
        <v>51</v>
      </c>
      <c r="T2202" s="7">
        <f>64055.2/722+368</f>
        <v>456.71911357340718</v>
      </c>
      <c r="U2202" s="8">
        <v>0</v>
      </c>
      <c r="V2202" s="6">
        <v>0</v>
      </c>
      <c r="W2202" s="7">
        <f>IF(R2202="","",(T2202*(1-U2202)*(1+AE2202))+V2202)</f>
        <v>593.73484764542934</v>
      </c>
      <c r="Z2202" s="9" t="str">
        <f>IF(S2202="","",(X2202*(1-Y2202)*(1+AE2202)))</f>
        <v/>
      </c>
      <c r="AA2202" s="64">
        <f>IF(Eingabe!G2202="x",libCalc!A2202,IF(Eingabe!H2202="x",libCalc!B2202,IF(Eingabe!I2202="x",libCalc!C2202,"")))</f>
        <v>0.071999999999999995</v>
      </c>
      <c r="AB2202" s="5">
        <f>IF(AA2202="","",AA2202*M2202)</f>
        <v>0.224352</v>
      </c>
      <c r="AC2202" s="10">
        <f>IF(AA2202="","",N2202*1000/(AA2202*1000000))</f>
        <v>2.0833333333333335</v>
      </c>
      <c r="AD2202" s="11">
        <f>IF(AB2202="","",MAX(Z2202,W2202)/AB2202)</f>
        <v>2646.4433017999809</v>
      </c>
      <c r="AE2202" s="8">
        <f ca="1">IF(N2202="","",IF(LOOKUP(YEAR(C2202),Teuerung!$A$4:$A$29,Teuerung!$D$4:$D$29)="",0,LOOKUP(YEAR(C2202),Teuerung!$A$4:$A$29,Teuerung!$D$4:$D$29)))</f>
        <v>0.29999999999999999</v>
      </c>
      <c r="AF2202" s="7">
        <f t="shared" ca="1" si="51"/>
        <v>7124.8181717451516</v>
      </c>
      <c r="AG2202" s="2" t="s">
        <v>76</v>
      </c>
      <c r="AH2202" s="1"/>
      <c r="AI2202" s="1"/>
    </row>
    <row r="2203">
      <c r="A2203" s="2"/>
      <c r="B2203" s="2"/>
      <c r="C2203" s="3">
        <v>43021</v>
      </c>
      <c r="D2203" s="1"/>
      <c r="E2203" s="4" t="s">
        <v>51</v>
      </c>
      <c r="H2203" s="4" t="s">
        <v>51</v>
      </c>
      <c r="K2203" s="6">
        <v>0.20000000000000001</v>
      </c>
      <c r="L2203" s="6">
        <v>0.35999999999999999</v>
      </c>
      <c r="M2203" s="6">
        <v>3.2200000000000002</v>
      </c>
      <c r="N2203" s="7">
        <v>500</v>
      </c>
      <c r="P2203" s="1">
        <v>96</v>
      </c>
      <c r="Q2203" s="2" t="s">
        <v>56</v>
      </c>
      <c r="R2203" s="4" t="s">
        <v>51</v>
      </c>
      <c r="T2203" s="7">
        <f>64055.2/722+373</f>
        <v>461.71911357340718</v>
      </c>
      <c r="U2203" s="8">
        <v>0</v>
      </c>
      <c r="V2203" s="6">
        <v>0</v>
      </c>
      <c r="W2203" s="7">
        <f>IF(R2203="","",(T2203*(1-U2203)*(1+AE2203))+V2203)</f>
        <v>600.23484764542934</v>
      </c>
      <c r="Z2203" s="9" t="str">
        <f>IF(S2203="","",(X2203*(1-Y2203)*(1+AE2203)))</f>
        <v/>
      </c>
      <c r="AA2203" s="64">
        <f>IF(Eingabe!G2203="x",libCalc!A2203,IF(Eingabe!H2203="x",libCalc!B2203,IF(Eingabe!I2203="x",libCalc!C2203,"")))</f>
        <v>0.071999999999999995</v>
      </c>
      <c r="AB2203" s="5">
        <f>IF(AA2203="","",AA2203*M2203)</f>
        <v>0.23183999999999999</v>
      </c>
      <c r="AC2203" s="10">
        <f>IF(AA2203="","",N2203*1000/(AA2203*1000000))</f>
        <v>6.9444444444444446</v>
      </c>
      <c r="AD2203" s="11">
        <f>IF(AB2203="","",MAX(Z2203,W2203)/AB2203)</f>
        <v>2589.0046913622728</v>
      </c>
      <c r="AE2203" s="8">
        <f ca="1">IF(N2203="","",IF(LOOKUP(YEAR(C2203),Teuerung!$A$4:$A$29,Teuerung!$D$4:$D$29)="",0,LOOKUP(YEAR(C2203),Teuerung!$A$4:$A$29,Teuerung!$D$4:$D$29)))</f>
        <v>0.29999999999999999</v>
      </c>
      <c r="AF2203" s="7">
        <f t="shared" ca="1" si="51"/>
        <v>57622.545373961213</v>
      </c>
      <c r="AG2203" s="2" t="s">
        <v>76</v>
      </c>
      <c r="AH2203" s="1"/>
      <c r="AI2203" s="1"/>
    </row>
    <row r="2204">
      <c r="A2204" s="2"/>
      <c r="B2204" s="2"/>
      <c r="C2204" s="3">
        <v>43021</v>
      </c>
      <c r="D2204" s="1"/>
      <c r="E2204" s="4" t="s">
        <v>51</v>
      </c>
      <c r="H2204" s="4" t="s">
        <v>51</v>
      </c>
      <c r="K2204" s="6">
        <v>0.20000000000000001</v>
      </c>
      <c r="L2204" s="6">
        <v>0.35999999999999999</v>
      </c>
      <c r="M2204" s="6">
        <v>3.7799999999999998</v>
      </c>
      <c r="N2204" s="7">
        <v>550</v>
      </c>
      <c r="P2204" s="1">
        <v>12</v>
      </c>
      <c r="Q2204" s="2" t="s">
        <v>56</v>
      </c>
      <c r="R2204" s="4" t="s">
        <v>51</v>
      </c>
      <c r="T2204" s="7">
        <f>64055.2/722+462.4</f>
        <v>551.11911357340716</v>
      </c>
      <c r="U2204" s="8">
        <v>0</v>
      </c>
      <c r="V2204" s="6">
        <v>0</v>
      </c>
      <c r="W2204" s="7">
        <f>IF(R2204="","",(T2204*(1-U2204)*(1+AE2204))+V2204)</f>
        <v>716.45484764542937</v>
      </c>
      <c r="Z2204" s="9" t="str">
        <f>IF(S2204="","",(X2204*(1-Y2204)*(1+AE2204)))</f>
        <v/>
      </c>
      <c r="AA2204" s="64">
        <f>IF(Eingabe!G2204="x",libCalc!A2204,IF(Eingabe!H2204="x",libCalc!B2204,IF(Eingabe!I2204="x",libCalc!C2204,"")))</f>
        <v>0.071999999999999995</v>
      </c>
      <c r="AB2204" s="5">
        <f>IF(AA2204="","",AA2204*M2204)</f>
        <v>0.27215999999999996</v>
      </c>
      <c r="AC2204" s="10">
        <f>IF(AA2204="","",N2204*1000/(AA2204*1000000))</f>
        <v>7.6388888888888893</v>
      </c>
      <c r="AD2204" s="11">
        <f>IF(AB2204="","",MAX(Z2204,W2204)/AB2204)</f>
        <v>2632.4766594849702</v>
      </c>
      <c r="AE2204" s="8">
        <f ca="1">IF(N2204="","",IF(LOOKUP(YEAR(C2204),Teuerung!$A$4:$A$29,Teuerung!$D$4:$D$29)="",0,LOOKUP(YEAR(C2204),Teuerung!$A$4:$A$29,Teuerung!$D$4:$D$29)))</f>
        <v>0.29999999999999999</v>
      </c>
      <c r="AF2204" s="7">
        <f t="shared" ca="1" si="51"/>
        <v>8597.4581717451529</v>
      </c>
      <c r="AG2204" s="2" t="s">
        <v>76</v>
      </c>
      <c r="AH2204" s="1"/>
      <c r="AI2204" s="1"/>
    </row>
    <row r="2205">
      <c r="A2205" s="2"/>
      <c r="B2205" s="2"/>
      <c r="C2205" s="3">
        <v>43021</v>
      </c>
      <c r="D2205" s="1"/>
      <c r="E2205" s="4" t="s">
        <v>51</v>
      </c>
      <c r="H2205" s="4" t="s">
        <v>51</v>
      </c>
      <c r="K2205" s="6">
        <v>0.20000000000000001</v>
      </c>
      <c r="L2205" s="6">
        <v>0.35999999999999999</v>
      </c>
      <c r="M2205" s="6">
        <v>1.8999999999999999</v>
      </c>
      <c r="N2205" s="7">
        <v>500</v>
      </c>
      <c r="P2205" s="1">
        <v>2</v>
      </c>
      <c r="Q2205" s="2" t="s">
        <v>56</v>
      </c>
      <c r="R2205" s="4" t="s">
        <v>51</v>
      </c>
      <c r="T2205" s="7">
        <f>64055.2/722+392</f>
        <v>480.71911357340718</v>
      </c>
      <c r="U2205" s="8">
        <v>0</v>
      </c>
      <c r="V2205" s="6">
        <v>0</v>
      </c>
      <c r="W2205" s="7">
        <f>IF(R2205="","",(T2205*(1-U2205)*(1+AE2205))+V2205)</f>
        <v>624.93484764542939</v>
      </c>
      <c r="Z2205" s="9" t="str">
        <f>IF(S2205="","",(X2205*(1-Y2205)*(1+AE2205)))</f>
        <v/>
      </c>
      <c r="AA2205" s="64">
        <f>IF(Eingabe!G2205="x",libCalc!A2205,IF(Eingabe!H2205="x",libCalc!B2205,IF(Eingabe!I2205="x",libCalc!C2205,"")))</f>
        <v>0.071999999999999995</v>
      </c>
      <c r="AB2205" s="5">
        <f>IF(AA2205="","",AA2205*M2205)</f>
        <v>0.13679999999999998</v>
      </c>
      <c r="AC2205" s="10">
        <f>IF(AA2205="","",N2205*1000/(AA2205*1000000))</f>
        <v>6.9444444444444446</v>
      </c>
      <c r="AD2205" s="11">
        <f>IF(AB2205="","",MAX(Z2205,W2205)/AB2205)</f>
        <v>4568.2371903905669</v>
      </c>
      <c r="AE2205" s="8">
        <f ca="1">IF(N2205="","",IF(LOOKUP(YEAR(C2205),Teuerung!$A$4:$A$29,Teuerung!$D$4:$D$29)="",0,LOOKUP(YEAR(C2205),Teuerung!$A$4:$A$29,Teuerung!$D$4:$D$29)))</f>
        <v>0.29999999999999999</v>
      </c>
      <c r="AF2205" s="7">
        <f t="shared" ca="1" si="51"/>
        <v>1249.8696952908588</v>
      </c>
      <c r="AG2205" s="2" t="s">
        <v>76</v>
      </c>
      <c r="AH2205" s="1"/>
      <c r="AI2205" s="1"/>
    </row>
    <row r="2206">
      <c r="A2206" s="2"/>
      <c r="B2206" s="2"/>
      <c r="C2206" s="3">
        <v>43021</v>
      </c>
      <c r="D2206" s="1"/>
      <c r="E2206" s="4" t="s">
        <v>51</v>
      </c>
      <c r="H2206" s="4" t="s">
        <v>51</v>
      </c>
      <c r="K2206" s="6">
        <v>0.41999999999999998</v>
      </c>
      <c r="L2206" s="6">
        <v>0.41999999999999998</v>
      </c>
      <c r="M2206" s="6">
        <v>3.1160000000000001</v>
      </c>
      <c r="N2206" s="7">
        <v>850</v>
      </c>
      <c r="P2206" s="1">
        <v>1</v>
      </c>
      <c r="Q2206" s="2" t="s">
        <v>56</v>
      </c>
      <c r="R2206" s="4" t="s">
        <v>51</v>
      </c>
      <c r="T2206" s="7">
        <f>64055.2/722+594.4</f>
        <v>683.11911357340716</v>
      </c>
      <c r="U2206" s="8">
        <v>0</v>
      </c>
      <c r="V2206" s="6">
        <v>0</v>
      </c>
      <c r="W2206" s="7">
        <f>IF(R2206="","",(T2206*(1-U2206)*(1+AE2206))+V2206)</f>
        <v>888.05484764542939</v>
      </c>
      <c r="Z2206" s="9" t="str">
        <f>IF(S2206="","",(X2206*(1-Y2206)*(1+AE2206)))</f>
        <v/>
      </c>
      <c r="AA2206" s="64">
        <f>IF(Eingabe!G2206="x",libCalc!A2206,IF(Eingabe!H2206="x",libCalc!B2206,IF(Eingabe!I2206="x",libCalc!C2206,"")))</f>
        <v>0.17639999999999997</v>
      </c>
      <c r="AB2206" s="5">
        <f>IF(AA2206="","",AA2206*M2206)</f>
        <v>0.54966239999999988</v>
      </c>
      <c r="AC2206" s="10">
        <f>IF(AA2206="","",N2206*1000/(AA2206*1000000))</f>
        <v>4.8185941043083904</v>
      </c>
      <c r="AD2206" s="11">
        <f>IF(AB2206="","",MAX(Z2206,W2206)/AB2206)</f>
        <v>1615.6368848322709</v>
      </c>
      <c r="AE2206" s="8">
        <f ca="1">IF(N2206="","",IF(LOOKUP(YEAR(C2206),Teuerung!$A$4:$A$29,Teuerung!$D$4:$D$29)="",0,LOOKUP(YEAR(C2206),Teuerung!$A$4:$A$29,Teuerung!$D$4:$D$29)))</f>
        <v>0.29999999999999999</v>
      </c>
      <c r="AF2206" s="7">
        <f t="shared" ca="1" si="51"/>
        <v>888.05484764542939</v>
      </c>
      <c r="AG2206" s="2" t="s">
        <v>76</v>
      </c>
      <c r="AH2206" s="1"/>
      <c r="AI2206" s="1"/>
    </row>
    <row r="2207">
      <c r="A2207" s="2"/>
      <c r="B2207" s="2"/>
      <c r="C2207" s="3">
        <v>43021</v>
      </c>
      <c r="D2207" s="1"/>
      <c r="E2207" s="4" t="s">
        <v>51</v>
      </c>
      <c r="H2207" s="4" t="s">
        <v>51</v>
      </c>
      <c r="K2207" s="6">
        <v>0.41999999999999998</v>
      </c>
      <c r="L2207" s="6">
        <v>0.41999999999999998</v>
      </c>
      <c r="M2207" s="6">
        <v>3.2200000000000002</v>
      </c>
      <c r="N2207" s="7">
        <v>3200</v>
      </c>
      <c r="P2207" s="1">
        <v>12</v>
      </c>
      <c r="Q2207" s="2" t="s">
        <v>56</v>
      </c>
      <c r="R2207" s="4" t="s">
        <v>51</v>
      </c>
      <c r="T2207" s="7">
        <f>64055.2/722+603.2</f>
        <v>691.91911357340723</v>
      </c>
      <c r="U2207" s="8">
        <v>0</v>
      </c>
      <c r="V2207" s="6">
        <v>0</v>
      </c>
      <c r="W2207" s="7">
        <f>IF(R2207="","",(T2207*(1-U2207)*(1+AE2207))+V2207)</f>
        <v>899.49484764542945</v>
      </c>
      <c r="Z2207" s="9" t="str">
        <f>IF(S2207="","",(X2207*(1-Y2207)*(1+AE2207)))</f>
        <v/>
      </c>
      <c r="AA2207" s="64">
        <f>IF(Eingabe!G2207="x",libCalc!A2207,IF(Eingabe!H2207="x",libCalc!B2207,IF(Eingabe!I2207="x",libCalc!C2207,"")))</f>
        <v>0.17639999999999997</v>
      </c>
      <c r="AB2207" s="5">
        <f>IF(AA2207="","",AA2207*M2207)</f>
        <v>0.56800799999999996</v>
      </c>
      <c r="AC2207" s="10">
        <f>IF(AA2207="","",N2207*1000/(AA2207*1000000))</f>
        <v>18.140589569161001</v>
      </c>
      <c r="AD2207" s="11">
        <f>IF(AB2207="","",MAX(Z2207,W2207)/AB2207)</f>
        <v>1583.5953853562442</v>
      </c>
      <c r="AE2207" s="8">
        <f ca="1">IF(N2207="","",IF(LOOKUP(YEAR(C2207),Teuerung!$A$4:$A$29,Teuerung!$D$4:$D$29)="",0,LOOKUP(YEAR(C2207),Teuerung!$A$4:$A$29,Teuerung!$D$4:$D$29)))</f>
        <v>0.29999999999999999</v>
      </c>
      <c r="AF2207" s="7">
        <f t="shared" ca="1" si="51"/>
        <v>10793.938171745154</v>
      </c>
      <c r="AG2207" s="2" t="s">
        <v>76</v>
      </c>
      <c r="AH2207" s="1"/>
      <c r="AI2207" s="1"/>
    </row>
    <row r="2208">
      <c r="A2208" s="2"/>
      <c r="B2208" s="2"/>
      <c r="C2208" s="3">
        <v>43021</v>
      </c>
      <c r="D2208" s="1"/>
      <c r="E2208" s="4" t="s">
        <v>51</v>
      </c>
      <c r="H2208" s="4" t="s">
        <v>51</v>
      </c>
      <c r="K2208" s="6">
        <v>0.41999999999999998</v>
      </c>
      <c r="L2208" s="6">
        <v>0.41999999999999998</v>
      </c>
      <c r="M2208" s="6">
        <v>3.7799999999999998</v>
      </c>
      <c r="N2208" s="7">
        <v>3600</v>
      </c>
      <c r="P2208" s="1">
        <v>1</v>
      </c>
      <c r="Q2208" s="2" t="s">
        <v>56</v>
      </c>
      <c r="R2208" s="4" t="s">
        <v>51</v>
      </c>
      <c r="T2208" s="7">
        <f>64055.2/722+660</f>
        <v>748.71911357340718</v>
      </c>
      <c r="U2208" s="8">
        <v>0</v>
      </c>
      <c r="V2208" s="6">
        <v>0</v>
      </c>
      <c r="W2208" s="7">
        <f>IF(R2208="","",(T2208*(1-U2208)*(1+AE2208))+V2208)</f>
        <v>973.33484764542936</v>
      </c>
      <c r="Z2208" s="9" t="str">
        <f>IF(S2208="","",(X2208*(1-Y2208)*(1+AE2208)))</f>
        <v/>
      </c>
      <c r="AA2208" s="64">
        <f>IF(Eingabe!G2208="x",libCalc!A2208,IF(Eingabe!H2208="x",libCalc!B2208,IF(Eingabe!I2208="x",libCalc!C2208,"")))</f>
        <v>0.17639999999999997</v>
      </c>
      <c r="AB2208" s="5">
        <f>IF(AA2208="","",AA2208*M2208)</f>
        <v>0.66679199999999983</v>
      </c>
      <c r="AC2208" s="10">
        <f>IF(AA2208="","",N2208*1000/(AA2208*1000000))</f>
        <v>20.408163265306126</v>
      </c>
      <c r="AD2208" s="11">
        <f>IF(AB2208="","",MAX(Z2208,W2208)/AB2208)</f>
        <v>1459.7278426337293</v>
      </c>
      <c r="AE2208" s="8">
        <f ca="1">IF(N2208="","",IF(LOOKUP(YEAR(C2208),Teuerung!$A$4:$A$29,Teuerung!$D$4:$D$29)="",0,LOOKUP(YEAR(C2208),Teuerung!$A$4:$A$29,Teuerung!$D$4:$D$29)))</f>
        <v>0.29999999999999999</v>
      </c>
      <c r="AF2208" s="7">
        <f t="shared" ca="1" si="51"/>
        <v>973.33484764542936</v>
      </c>
      <c r="AG2208" s="2" t="s">
        <v>76</v>
      </c>
      <c r="AH2208" s="1"/>
      <c r="AI2208" s="1"/>
    </row>
    <row r="2209">
      <c r="A2209" s="2"/>
      <c r="B2209" s="2"/>
      <c r="C2209" s="3">
        <v>43021</v>
      </c>
      <c r="D2209" s="1"/>
      <c r="E2209" s="4" t="s">
        <v>51</v>
      </c>
      <c r="H2209" s="4" t="s">
        <v>51</v>
      </c>
      <c r="K2209" s="6">
        <v>0.41999999999999998</v>
      </c>
      <c r="L2209" s="6">
        <v>0.41999999999999998</v>
      </c>
      <c r="M2209" s="6">
        <v>1.8999999999999999</v>
      </c>
      <c r="N2209" s="7">
        <v>4000</v>
      </c>
      <c r="P2209" s="1">
        <v>1</v>
      </c>
      <c r="Q2209" s="2" t="s">
        <v>56</v>
      </c>
      <c r="R2209" s="4" t="s">
        <v>51</v>
      </c>
      <c r="T2209" s="7">
        <f>64055.2/722+475.2</f>
        <v>563.91911357340723</v>
      </c>
      <c r="U2209" s="8">
        <v>0</v>
      </c>
      <c r="V2209" s="6">
        <v>0</v>
      </c>
      <c r="W2209" s="7">
        <f>IF(R2209="","",(T2209*(1-U2209)*(1+AE2209))+V2209)</f>
        <v>733.09484764542947</v>
      </c>
      <c r="Z2209" s="9" t="str">
        <f>IF(S2209="","",(X2209*(1-Y2209)*(1+AE2209)))</f>
        <v/>
      </c>
      <c r="AA2209" s="64">
        <f>IF(Eingabe!G2209="x",libCalc!A2209,IF(Eingabe!H2209="x",libCalc!B2209,IF(Eingabe!I2209="x",libCalc!C2209,"")))</f>
        <v>0.17639999999999997</v>
      </c>
      <c r="AB2209" s="5">
        <f>IF(AA2209="","",AA2209*M2209)</f>
        <v>0.33515999999999996</v>
      </c>
      <c r="AC2209" s="10">
        <f>IF(AA2209="","",N2209*1000/(AA2209*1000000))</f>
        <v>22.67573696145125</v>
      </c>
      <c r="AD2209" s="11">
        <f>IF(AB2209="","",MAX(Z2209,W2209)/AB2209)</f>
        <v>2187.2981490793341</v>
      </c>
      <c r="AE2209" s="8">
        <f ca="1">IF(N2209="","",IF(LOOKUP(YEAR(C2209),Teuerung!$A$4:$A$29,Teuerung!$D$4:$D$29)="",0,LOOKUP(YEAR(C2209),Teuerung!$A$4:$A$29,Teuerung!$D$4:$D$29)))</f>
        <v>0.29999999999999999</v>
      </c>
      <c r="AF2209" s="7">
        <f t="shared" ca="1" si="51"/>
        <v>733.09484764542947</v>
      </c>
      <c r="AG2209" s="2" t="s">
        <v>76</v>
      </c>
      <c r="AH2209" s="1"/>
      <c r="AI2209" s="1"/>
    </row>
    <row r="2210">
      <c r="A2210" s="2"/>
      <c r="B2210" s="2"/>
      <c r="C2210" s="3">
        <v>43059</v>
      </c>
      <c r="D2210" s="1"/>
      <c r="E2210" s="4" t="s">
        <v>51</v>
      </c>
      <c r="H2210" s="4" t="s">
        <v>51</v>
      </c>
      <c r="K2210" s="6">
        <v>0.40000000000000002</v>
      </c>
      <c r="L2210" s="6">
        <v>0.59999999999999998</v>
      </c>
      <c r="M2210" s="6">
        <v>2.7200000000000002</v>
      </c>
      <c r="N2210" s="7">
        <v>1080</v>
      </c>
      <c r="P2210" s="1">
        <v>1</v>
      </c>
      <c r="Q2210" s="2" t="s">
        <v>54</v>
      </c>
      <c r="R2210" s="4" t="s">
        <v>51</v>
      </c>
      <c r="T2210" s="7">
        <v>1138</v>
      </c>
      <c r="U2210" s="8">
        <v>0</v>
      </c>
      <c r="V2210" s="6">
        <f t="shared" ref="V2210:V2273" si="52">25160/SUM($P$2210:$P$2463)</f>
        <v>52.199170124481327</v>
      </c>
      <c r="W2210" s="7">
        <f>IF(R2210="","",(T2210*(1-U2210)*(1+AE2210))+V2210)</f>
        <v>1531.5991701244814</v>
      </c>
      <c r="Z2210" s="9" t="str">
        <f>IF(S2210="","",(X2210*(1-Y2210)*(1+AE2210)))</f>
        <v/>
      </c>
      <c r="AA2210" s="64">
        <f>IF(Eingabe!G2210="x",libCalc!A2210,IF(Eingabe!H2210="x",libCalc!B2210,IF(Eingabe!I2210="x",libCalc!C2210,"")))</f>
        <v>0.23999999999999999</v>
      </c>
      <c r="AB2210" s="5">
        <f>IF(AA2210="","",AA2210*M2210)</f>
        <v>0.65280000000000005</v>
      </c>
      <c r="AC2210" s="10">
        <f>IF(AA2210="","",N2210*1000/(AA2210*1000000))</f>
        <v>4.5</v>
      </c>
      <c r="AD2210" s="11">
        <f>IF(AB2210="","",MAX(Z2210,W2210)/AB2210)</f>
        <v>2346.1997091367666</v>
      </c>
      <c r="AE2210" s="8">
        <f ca="1">IF(N2210="","",IF(LOOKUP(YEAR(C2210),Teuerung!$A$4:$A$29,Teuerung!$D$4:$D$29)="",0,LOOKUP(YEAR(C2210),Teuerung!$A$4:$A$29,Teuerung!$D$4:$D$29)))</f>
        <v>0.29999999999999999</v>
      </c>
      <c r="AF2210" s="7">
        <f t="shared" ca="1" si="51"/>
        <v>1531.5991701244814</v>
      </c>
      <c r="AG2210" s="2"/>
      <c r="AH2210" s="1"/>
      <c r="AI2210" s="1"/>
    </row>
    <row r="2211">
      <c r="A2211" s="2"/>
      <c r="B2211" s="2"/>
      <c r="C2211" s="3">
        <v>43059</v>
      </c>
      <c r="D2211" s="1"/>
      <c r="E2211" s="4" t="s">
        <v>51</v>
      </c>
      <c r="H2211" s="4" t="s">
        <v>51</v>
      </c>
      <c r="K2211" s="6">
        <v>0.40000000000000002</v>
      </c>
      <c r="L2211" s="6">
        <v>0.59999999999999998</v>
      </c>
      <c r="M2211" s="6">
        <v>2.6000000000000001</v>
      </c>
      <c r="N2211" s="7">
        <v>9000</v>
      </c>
      <c r="P2211" s="1">
        <v>1</v>
      </c>
      <c r="Q2211" s="2" t="s">
        <v>54</v>
      </c>
      <c r="R2211" s="4" t="s">
        <v>51</v>
      </c>
      <c r="T2211" s="7">
        <v>965</v>
      </c>
      <c r="U2211" s="8">
        <v>0</v>
      </c>
      <c r="V2211" s="6">
        <f t="shared" si="52"/>
        <v>52.199170124481327</v>
      </c>
      <c r="W2211" s="7">
        <f>IF(R2211="","",(T2211*(1-U2211)*(1+AE2211))+V2211)</f>
        <v>1306.6991701244813</v>
      </c>
      <c r="Z2211" s="9" t="str">
        <f>IF(S2211="","",(X2211*(1-Y2211)*(1+AE2211)))</f>
        <v/>
      </c>
      <c r="AA2211" s="64">
        <f>IF(Eingabe!G2211="x",libCalc!A2211,IF(Eingabe!H2211="x",libCalc!B2211,IF(Eingabe!I2211="x",libCalc!C2211,"")))</f>
        <v>0.23999999999999999</v>
      </c>
      <c r="AB2211" s="5">
        <f>IF(AA2211="","",AA2211*M2211)</f>
        <v>0.624</v>
      </c>
      <c r="AC2211" s="10">
        <f>IF(AA2211="","",N2211*1000/(AA2211*1000000))</f>
        <v>37.5</v>
      </c>
      <c r="AD2211" s="11">
        <f>IF(AB2211="","",MAX(Z2211,W2211)/AB2211)</f>
        <v>2094.069182891797</v>
      </c>
      <c r="AE2211" s="8">
        <f ca="1">IF(N2211="","",IF(LOOKUP(YEAR(C2211),Teuerung!$A$4:$A$29,Teuerung!$D$4:$D$29)="",0,LOOKUP(YEAR(C2211),Teuerung!$A$4:$A$29,Teuerung!$D$4:$D$29)))</f>
        <v>0.29999999999999999</v>
      </c>
      <c r="AF2211" s="7">
        <f t="shared" ca="1" si="51"/>
        <v>1306.6991701244813</v>
      </c>
      <c r="AG2211" s="2"/>
      <c r="AH2211" s="1"/>
      <c r="AI2211" s="1"/>
    </row>
    <row r="2212">
      <c r="A2212" s="2"/>
      <c r="B2212" s="2"/>
      <c r="C2212" s="3">
        <v>43059</v>
      </c>
      <c r="D2212" s="1"/>
      <c r="E2212" s="4" t="s">
        <v>51</v>
      </c>
      <c r="H2212" s="4" t="s">
        <v>51</v>
      </c>
      <c r="K2212" s="6">
        <v>0.40000000000000002</v>
      </c>
      <c r="L2212" s="6">
        <v>0.59999999999999998</v>
      </c>
      <c r="M2212" s="6">
        <v>5.2999999999999998</v>
      </c>
      <c r="N2212" s="7">
        <v>7300</v>
      </c>
      <c r="P2212" s="1">
        <v>1</v>
      </c>
      <c r="Q2212" s="2" t="s">
        <v>54</v>
      </c>
      <c r="R2212" s="4" t="s">
        <v>51</v>
      </c>
      <c r="T2212" s="7">
        <v>1236</v>
      </c>
      <c r="U2212" s="8">
        <v>0</v>
      </c>
      <c r="V2212" s="6">
        <f t="shared" si="52"/>
        <v>52.199170124481327</v>
      </c>
      <c r="W2212" s="7">
        <f>IF(R2212="","",(T2212*(1-U2212)*(1+AE2212))+V2212)</f>
        <v>1658.9991701244812</v>
      </c>
      <c r="Z2212" s="9" t="str">
        <f>IF(S2212="","",(X2212*(1-Y2212)*(1+AE2212)))</f>
        <v/>
      </c>
      <c r="AA2212" s="64">
        <f>IF(Eingabe!G2212="x",libCalc!A2212,IF(Eingabe!H2212="x",libCalc!B2212,IF(Eingabe!I2212="x",libCalc!C2212,"")))</f>
        <v>0.23999999999999999</v>
      </c>
      <c r="AB2212" s="5">
        <f>IF(AA2212="","",AA2212*M2212)</f>
        <v>1.272</v>
      </c>
      <c r="AC2212" s="10">
        <f>IF(AA2212="","",N2212*1000/(AA2212*1000000))</f>
        <v>30.416666666666668</v>
      </c>
      <c r="AD2212" s="11">
        <f>IF(AB2212="","",MAX(Z2212,W2212)/AB2212)</f>
        <v>1304.2446306010072</v>
      </c>
      <c r="AE2212" s="8">
        <f ca="1">IF(N2212="","",IF(LOOKUP(YEAR(C2212),Teuerung!$A$4:$A$29,Teuerung!$D$4:$D$29)="",0,LOOKUP(YEAR(C2212),Teuerung!$A$4:$A$29,Teuerung!$D$4:$D$29)))</f>
        <v>0.29999999999999999</v>
      </c>
      <c r="AF2212" s="7">
        <f t="shared" ca="1" si="51"/>
        <v>1658.9991701244812</v>
      </c>
      <c r="AG2212" s="2"/>
      <c r="AH2212" s="1"/>
      <c r="AI2212" s="1"/>
    </row>
    <row r="2213">
      <c r="A2213" s="2"/>
      <c r="B2213" s="2"/>
      <c r="C2213" s="3">
        <v>43059</v>
      </c>
      <c r="D2213" s="1"/>
      <c r="E2213" s="4" t="s">
        <v>51</v>
      </c>
      <c r="H2213" s="4" t="s">
        <v>51</v>
      </c>
      <c r="K2213" s="6">
        <v>0.40000000000000002</v>
      </c>
      <c r="L2213" s="6">
        <v>0.59999999999999998</v>
      </c>
      <c r="M2213" s="6">
        <v>5.2999999999999998</v>
      </c>
      <c r="N2213" s="7">
        <v>5800</v>
      </c>
      <c r="P2213" s="1">
        <v>3</v>
      </c>
      <c r="Q2213" s="2" t="s">
        <v>54</v>
      </c>
      <c r="R2213" s="4" t="s">
        <v>51</v>
      </c>
      <c r="T2213" s="7">
        <v>1026</v>
      </c>
      <c r="U2213" s="8">
        <v>0</v>
      </c>
      <c r="V2213" s="6">
        <f t="shared" si="52"/>
        <v>52.199170124481327</v>
      </c>
      <c r="W2213" s="7">
        <f>IF(R2213="","",(T2213*(1-U2213)*(1+AE2213))+V2213)</f>
        <v>1385.9991701244812</v>
      </c>
      <c r="Z2213" s="9" t="str">
        <f>IF(S2213="","",(X2213*(1-Y2213)*(1+AE2213)))</f>
        <v/>
      </c>
      <c r="AA2213" s="64">
        <f>IF(Eingabe!G2213="x",libCalc!A2213,IF(Eingabe!H2213="x",libCalc!B2213,IF(Eingabe!I2213="x",libCalc!C2213,"")))</f>
        <v>0.23999999999999999</v>
      </c>
      <c r="AB2213" s="5">
        <f>IF(AA2213="","",AA2213*M2213)</f>
        <v>1.272</v>
      </c>
      <c r="AC2213" s="10">
        <f>IF(AA2213="","",N2213*1000/(AA2213*1000000))</f>
        <v>24.166666666666668</v>
      </c>
      <c r="AD2213" s="11">
        <f>IF(AB2213="","",MAX(Z2213,W2213)/AB2213)</f>
        <v>1089.6219890915734</v>
      </c>
      <c r="AE2213" s="8">
        <f ca="1">IF(N2213="","",IF(LOOKUP(YEAR(C2213),Teuerung!$A$4:$A$29,Teuerung!$D$4:$D$29)="",0,LOOKUP(YEAR(C2213),Teuerung!$A$4:$A$29,Teuerung!$D$4:$D$29)))</f>
        <v>0.29999999999999999</v>
      </c>
      <c r="AF2213" s="7">
        <f t="shared" ca="1" si="51"/>
        <v>4157.9975103734432</v>
      </c>
      <c r="AG2213" s="2"/>
      <c r="AH2213" s="1"/>
      <c r="AI2213" s="1"/>
    </row>
    <row r="2214">
      <c r="A2214" s="2"/>
      <c r="B2214" s="2"/>
      <c r="C2214" s="3">
        <v>43059</v>
      </c>
      <c r="D2214" s="1"/>
      <c r="E2214" s="4" t="s">
        <v>51</v>
      </c>
      <c r="H2214" s="4" t="s">
        <v>51</v>
      </c>
      <c r="K2214" s="6">
        <v>0.25</v>
      </c>
      <c r="L2214" s="6">
        <v>0.59999999999999998</v>
      </c>
      <c r="M2214" s="6">
        <v>5.2999999999999998</v>
      </c>
      <c r="N2214" s="7">
        <v>6900</v>
      </c>
      <c r="P2214" s="1">
        <v>1</v>
      </c>
      <c r="Q2214" s="2" t="s">
        <v>54</v>
      </c>
      <c r="R2214" s="4" t="s">
        <v>51</v>
      </c>
      <c r="T2214" s="7">
        <v>1087</v>
      </c>
      <c r="U2214" s="8">
        <v>0</v>
      </c>
      <c r="V2214" s="6">
        <f t="shared" si="52"/>
        <v>52.199170124481327</v>
      </c>
      <c r="W2214" s="7">
        <f>IF(R2214="","",(T2214*(1-U2214)*(1+AE2214))+V2214)</f>
        <v>1465.2991701244814</v>
      </c>
      <c r="Z2214" s="9" t="str">
        <f>IF(S2214="","",(X2214*(1-Y2214)*(1+AE2214)))</f>
        <v/>
      </c>
      <c r="AA2214" s="64">
        <f>IF(Eingabe!G2214="x",libCalc!A2214,IF(Eingabe!H2214="x",libCalc!B2214,IF(Eingabe!I2214="x",libCalc!C2214,"")))</f>
        <v>0.14999999999999999</v>
      </c>
      <c r="AB2214" s="5">
        <f>IF(AA2214="","",AA2214*M2214)</f>
        <v>0.79499999999999993</v>
      </c>
      <c r="AC2214" s="10">
        <f>IF(AA2214="","",N2214*1000/(AA2214*1000000))</f>
        <v>46</v>
      </c>
      <c r="AD2214" s="11">
        <f>IF(AB2214="","",MAX(Z2214,W2214)/AB2214)</f>
        <v>1843.1436102194737</v>
      </c>
      <c r="AE2214" s="8">
        <f ca="1">IF(N2214="","",IF(LOOKUP(YEAR(C2214),Teuerung!$A$4:$A$29,Teuerung!$D$4:$D$29)="",0,LOOKUP(YEAR(C2214),Teuerung!$A$4:$A$29,Teuerung!$D$4:$D$29)))</f>
        <v>0.29999999999999999</v>
      </c>
      <c r="AF2214" s="7">
        <f t="shared" ca="1" si="51"/>
        <v>1465.2991701244814</v>
      </c>
      <c r="AG2214" s="2"/>
      <c r="AH2214" s="1"/>
      <c r="AI2214" s="1"/>
    </row>
    <row r="2215">
      <c r="A2215" s="2"/>
      <c r="B2215" s="2"/>
      <c r="C2215" s="3">
        <v>43059</v>
      </c>
      <c r="D2215" s="1"/>
      <c r="E2215" s="4" t="s">
        <v>51</v>
      </c>
      <c r="H2215" s="4" t="s">
        <v>51</v>
      </c>
      <c r="K2215" s="6">
        <v>0.25</v>
      </c>
      <c r="L2215" s="6">
        <v>0.5</v>
      </c>
      <c r="M2215" s="6">
        <v>5.2999999999999998</v>
      </c>
      <c r="N2215" s="7">
        <v>1500</v>
      </c>
      <c r="P2215" s="1">
        <v>4</v>
      </c>
      <c r="Q2215" s="2" t="s">
        <v>54</v>
      </c>
      <c r="R2215" s="4" t="s">
        <v>51</v>
      </c>
      <c r="T2215" s="7">
        <v>792</v>
      </c>
      <c r="U2215" s="8">
        <v>0</v>
      </c>
      <c r="V2215" s="6">
        <f t="shared" si="52"/>
        <v>52.199170124481327</v>
      </c>
      <c r="W2215" s="7">
        <f>IF(R2215="","",(T2215*(1-U2215)*(1+AE2215))+V2215)</f>
        <v>1081.7991701244814</v>
      </c>
      <c r="Z2215" s="9" t="str">
        <f>IF(S2215="","",(X2215*(1-Y2215)*(1+AE2215)))</f>
        <v/>
      </c>
      <c r="AA2215" s="64">
        <f>IF(Eingabe!G2215="x",libCalc!A2215,IF(Eingabe!H2215="x",libCalc!B2215,IF(Eingabe!I2215="x",libCalc!C2215,"")))</f>
        <v>0.125</v>
      </c>
      <c r="AB2215" s="5">
        <f>IF(AA2215="","",AA2215*M2215)</f>
        <v>0.66249999999999998</v>
      </c>
      <c r="AC2215" s="10">
        <f>IF(AA2215="","",N2215*1000/(AA2215*1000000))</f>
        <v>12</v>
      </c>
      <c r="AD2215" s="11">
        <f>IF(AB2215="","",MAX(Z2215,W2215)/AB2215)</f>
        <v>1632.9044077350663</v>
      </c>
      <c r="AE2215" s="8">
        <f ca="1">IF(N2215="","",IF(LOOKUP(YEAR(C2215),Teuerung!$A$4:$A$29,Teuerung!$D$4:$D$29)="",0,LOOKUP(YEAR(C2215),Teuerung!$A$4:$A$29,Teuerung!$D$4:$D$29)))</f>
        <v>0.29999999999999999</v>
      </c>
      <c r="AF2215" s="7">
        <f t="shared" ca="1" si="51"/>
        <v>4327.1966804979256</v>
      </c>
      <c r="AG2215" s="2"/>
      <c r="AH2215" s="1"/>
      <c r="AI2215" s="1"/>
    </row>
    <row r="2216">
      <c r="A2216" s="2"/>
      <c r="B2216" s="2"/>
      <c r="C2216" s="3">
        <v>43059</v>
      </c>
      <c r="D2216" s="1"/>
      <c r="E2216" s="4" t="s">
        <v>51</v>
      </c>
      <c r="H2216" s="4" t="s">
        <v>51</v>
      </c>
      <c r="K2216" s="6">
        <v>0.40000000000000002</v>
      </c>
      <c r="L2216" s="6">
        <v>0.59999999999999998</v>
      </c>
      <c r="M2216" s="6">
        <v>5.0999999999999996</v>
      </c>
      <c r="N2216" s="7">
        <v>10300</v>
      </c>
      <c r="P2216" s="1">
        <v>2</v>
      </c>
      <c r="Q2216" s="2" t="s">
        <v>54</v>
      </c>
      <c r="R2216" s="4" t="s">
        <v>51</v>
      </c>
      <c r="T2216" s="7">
        <v>1745</v>
      </c>
      <c r="U2216" s="8">
        <v>0</v>
      </c>
      <c r="V2216" s="6">
        <f t="shared" si="52"/>
        <v>52.199170124481327</v>
      </c>
      <c r="W2216" s="7">
        <f>IF(R2216="","",(T2216*(1-U2216)*(1+AE2216))+V2216)</f>
        <v>2320.6991701244815</v>
      </c>
      <c r="Z2216" s="9" t="str">
        <f>IF(S2216="","",(X2216*(1-Y2216)*(1+AE2216)))</f>
        <v/>
      </c>
      <c r="AA2216" s="64">
        <f>IF(Eingabe!G2216="x",libCalc!A2216,IF(Eingabe!H2216="x",libCalc!B2216,IF(Eingabe!I2216="x",libCalc!C2216,"")))</f>
        <v>0.23999999999999999</v>
      </c>
      <c r="AB2216" s="5">
        <f>IF(AA2216="","",AA2216*M2216)</f>
        <v>1.224</v>
      </c>
      <c r="AC2216" s="10">
        <f>IF(AA2216="","",N2216*1000/(AA2216*1000000))</f>
        <v>42.916666666666664</v>
      </c>
      <c r="AD2216" s="11">
        <f>IF(AB2216="","",MAX(Z2216,W2216)/AB2216)</f>
        <v>1895.9960540232692</v>
      </c>
      <c r="AE2216" s="8">
        <f ca="1">IF(N2216="","",IF(LOOKUP(YEAR(C2216),Teuerung!$A$4:$A$29,Teuerung!$D$4:$D$29)="",0,LOOKUP(YEAR(C2216),Teuerung!$A$4:$A$29,Teuerung!$D$4:$D$29)))</f>
        <v>0.29999999999999999</v>
      </c>
      <c r="AF2216" s="7">
        <f t="shared" ca="1" si="51"/>
        <v>4641.398340248963</v>
      </c>
      <c r="AG2216" s="2"/>
      <c r="AH2216" s="1"/>
      <c r="AI2216" s="1"/>
    </row>
    <row r="2217">
      <c r="A2217" s="2"/>
      <c r="B2217" s="2"/>
      <c r="C2217" s="3">
        <v>43059</v>
      </c>
      <c r="D2217" s="1"/>
      <c r="E2217" s="4" t="s">
        <v>51</v>
      </c>
      <c r="H2217" s="4" t="s">
        <v>51</v>
      </c>
      <c r="K2217" s="6">
        <v>0.40000000000000002</v>
      </c>
      <c r="L2217" s="6">
        <v>0.59999999999999998</v>
      </c>
      <c r="M2217" s="6">
        <v>3.1600000000000001</v>
      </c>
      <c r="N2217" s="7">
        <v>12200</v>
      </c>
      <c r="P2217" s="1">
        <v>1</v>
      </c>
      <c r="Q2217" s="2" t="s">
        <v>54</v>
      </c>
      <c r="R2217" s="4" t="s">
        <v>51</v>
      </c>
      <c r="T2217" s="7">
        <v>1461</v>
      </c>
      <c r="U2217" s="8">
        <v>0</v>
      </c>
      <c r="V2217" s="6">
        <f t="shared" si="52"/>
        <v>52.199170124481327</v>
      </c>
      <c r="W2217" s="7">
        <f>IF(R2217="","",(T2217*(1-U2217)*(1+AE2217))+V2217)</f>
        <v>1951.4991701244812</v>
      </c>
      <c r="Z2217" s="9" t="str">
        <f>IF(S2217="","",(X2217*(1-Y2217)*(1+AE2217)))</f>
        <v/>
      </c>
      <c r="AA2217" s="64">
        <f>IF(Eingabe!G2217="x",libCalc!A2217,IF(Eingabe!H2217="x",libCalc!B2217,IF(Eingabe!I2217="x",libCalc!C2217,"")))</f>
        <v>0.23999999999999999</v>
      </c>
      <c r="AB2217" s="5">
        <f>IF(AA2217="","",AA2217*M2217)</f>
        <v>0.75839999999999996</v>
      </c>
      <c r="AC2217" s="10">
        <f>IF(AA2217="","",N2217*1000/(AA2217*1000000))</f>
        <v>50.833333333333336</v>
      </c>
      <c r="AD2217" s="11">
        <f>IF(AB2217="","",MAX(Z2217,W2217)/AB2217)</f>
        <v>2573.1792855016897</v>
      </c>
      <c r="AE2217" s="8">
        <f ca="1">IF(N2217="","",IF(LOOKUP(YEAR(C2217),Teuerung!$A$4:$A$29,Teuerung!$D$4:$D$29)="",0,LOOKUP(YEAR(C2217),Teuerung!$A$4:$A$29,Teuerung!$D$4:$D$29)))</f>
        <v>0.29999999999999999</v>
      </c>
      <c r="AF2217" s="7">
        <f t="shared" ca="1" si="51"/>
        <v>1951.4991701244812</v>
      </c>
      <c r="AG2217" s="2"/>
      <c r="AH2217" s="1"/>
      <c r="AI2217" s="1"/>
    </row>
    <row r="2218">
      <c r="A2218" s="2"/>
      <c r="B2218" s="2"/>
      <c r="C2218" s="3">
        <v>43059</v>
      </c>
      <c r="D2218" s="1"/>
      <c r="E2218" s="4" t="s">
        <v>51</v>
      </c>
      <c r="H2218" s="4" t="s">
        <v>51</v>
      </c>
      <c r="K2218" s="6">
        <v>0.59999999999999998</v>
      </c>
      <c r="L2218" s="6">
        <v>0.59999999999999998</v>
      </c>
      <c r="M2218" s="6">
        <v>3.2799999999999998</v>
      </c>
      <c r="N2218" s="7">
        <v>16800</v>
      </c>
      <c r="P2218" s="1">
        <v>2</v>
      </c>
      <c r="Q2218" s="2" t="s">
        <v>54</v>
      </c>
      <c r="R2218" s="4" t="s">
        <v>51</v>
      </c>
      <c r="T2218" s="7">
        <v>1792</v>
      </c>
      <c r="U2218" s="8">
        <v>0</v>
      </c>
      <c r="V2218" s="6">
        <f t="shared" si="52"/>
        <v>52.199170124481327</v>
      </c>
      <c r="W2218" s="7">
        <f>IF(R2218="","",(T2218*(1-U2218)*(1+AE2218))+V2218)</f>
        <v>2381.7991701244814</v>
      </c>
      <c r="Z2218" s="9" t="str">
        <f>IF(S2218="","",(X2218*(1-Y2218)*(1+AE2218)))</f>
        <v/>
      </c>
      <c r="AA2218" s="64">
        <f>IF(Eingabe!G2218="x",libCalc!A2218,IF(Eingabe!H2218="x",libCalc!B2218,IF(Eingabe!I2218="x",libCalc!C2218,"")))</f>
        <v>0.35999999999999999</v>
      </c>
      <c r="AB2218" s="5">
        <f>IF(AA2218="","",AA2218*M2218)</f>
        <v>1.1807999999999998</v>
      </c>
      <c r="AC2218" s="10">
        <f>IF(AA2218="","",N2218*1000/(AA2218*1000000))</f>
        <v>46.666666666666664</v>
      </c>
      <c r="AD2218" s="11">
        <f>IF(AB2218="","",MAX(Z2218,W2218)/AB2218)</f>
        <v>2017.1063432626031</v>
      </c>
      <c r="AE2218" s="8">
        <f ca="1">IF(N2218="","",IF(LOOKUP(YEAR(C2218),Teuerung!$A$4:$A$29,Teuerung!$D$4:$D$29)="",0,LOOKUP(YEAR(C2218),Teuerung!$A$4:$A$29,Teuerung!$D$4:$D$29)))</f>
        <v>0.29999999999999999</v>
      </c>
      <c r="AF2218" s="7">
        <f t="shared" ca="1" si="51"/>
        <v>4763.5983402489628</v>
      </c>
      <c r="AG2218" s="2"/>
      <c r="AH2218" s="1"/>
      <c r="AI2218" s="1"/>
    </row>
    <row r="2219">
      <c r="A2219" s="2"/>
      <c r="B2219" s="2"/>
      <c r="C2219" s="3">
        <v>43059</v>
      </c>
      <c r="D2219" s="1"/>
      <c r="E2219" s="4" t="s">
        <v>51</v>
      </c>
      <c r="H2219" s="4" t="s">
        <v>51</v>
      </c>
      <c r="K2219" s="6">
        <v>0.5</v>
      </c>
      <c r="L2219" s="6">
        <v>0.59999999999999998</v>
      </c>
      <c r="M2219" s="6">
        <v>3.2200000000000002</v>
      </c>
      <c r="N2219" s="7">
        <v>15000</v>
      </c>
      <c r="P2219" s="1">
        <v>1</v>
      </c>
      <c r="Q2219" s="2" t="s">
        <v>54</v>
      </c>
      <c r="R2219" s="4" t="s">
        <v>51</v>
      </c>
      <c r="T2219" s="7">
        <v>1674</v>
      </c>
      <c r="U2219" s="8">
        <v>0</v>
      </c>
      <c r="V2219" s="6">
        <f t="shared" si="52"/>
        <v>52.199170124481327</v>
      </c>
      <c r="W2219" s="7">
        <f>IF(R2219="","",(T2219*(1-U2219)*(1+AE2219))+V2219)</f>
        <v>2228.3991701244818</v>
      </c>
      <c r="Z2219" s="9" t="str">
        <f>IF(S2219="","",(X2219*(1-Y2219)*(1+AE2219)))</f>
        <v/>
      </c>
      <c r="AA2219" s="64">
        <f>IF(Eingabe!G2219="x",libCalc!A2219,IF(Eingabe!H2219="x",libCalc!B2219,IF(Eingabe!I2219="x",libCalc!C2219,"")))</f>
        <v>0.29999999999999999</v>
      </c>
      <c r="AB2219" s="5">
        <f>IF(AA2219="","",AA2219*M2219)</f>
        <v>0.96599999999999997</v>
      </c>
      <c r="AC2219" s="10">
        <f>IF(AA2219="","",N2219*1000/(AA2219*1000000))</f>
        <v>50</v>
      </c>
      <c r="AD2219" s="11">
        <f>IF(AB2219="","",MAX(Z2219,W2219)/AB2219)</f>
        <v>2306.8314390522587</v>
      </c>
      <c r="AE2219" s="8">
        <f ca="1">IF(N2219="","",IF(LOOKUP(YEAR(C2219),Teuerung!$A$4:$A$29,Teuerung!$D$4:$D$29)="",0,LOOKUP(YEAR(C2219),Teuerung!$A$4:$A$29,Teuerung!$D$4:$D$29)))</f>
        <v>0.29999999999999999</v>
      </c>
      <c r="AF2219" s="7">
        <f t="shared" ca="1" si="51"/>
        <v>2228.3991701244818</v>
      </c>
      <c r="AG2219" s="2"/>
      <c r="AH2219" s="1"/>
      <c r="AI2219" s="1"/>
    </row>
    <row r="2220">
      <c r="A2220" s="2"/>
      <c r="B2220" s="2"/>
      <c r="C2220" s="3">
        <v>43059</v>
      </c>
      <c r="D2220" s="1"/>
      <c r="E2220" s="4" t="s">
        <v>51</v>
      </c>
      <c r="H2220" s="4" t="s">
        <v>51</v>
      </c>
      <c r="K2220" s="6">
        <v>0.5</v>
      </c>
      <c r="L2220" s="6">
        <v>0.59999999999999998</v>
      </c>
      <c r="M2220" s="6">
        <v>3.2200000000000002</v>
      </c>
      <c r="N2220" s="7">
        <v>13500</v>
      </c>
      <c r="P2220" s="1">
        <v>1</v>
      </c>
      <c r="Q2220" s="2" t="s">
        <v>54</v>
      </c>
      <c r="R2220" s="4" t="s">
        <v>51</v>
      </c>
      <c r="T2220" s="7">
        <v>1415</v>
      </c>
      <c r="U2220" s="8">
        <v>0</v>
      </c>
      <c r="V2220" s="6">
        <f t="shared" si="52"/>
        <v>52.199170124481327</v>
      </c>
      <c r="W2220" s="7">
        <f>IF(R2220="","",(T2220*(1-U2220)*(1+AE2220))+V2220)</f>
        <v>1891.6991701244813</v>
      </c>
      <c r="Z2220" s="9" t="str">
        <f>IF(S2220="","",(X2220*(1-Y2220)*(1+AE2220)))</f>
        <v/>
      </c>
      <c r="AA2220" s="64">
        <f>IF(Eingabe!G2220="x",libCalc!A2220,IF(Eingabe!H2220="x",libCalc!B2220,IF(Eingabe!I2220="x",libCalc!C2220,"")))</f>
        <v>0.29999999999999999</v>
      </c>
      <c r="AB2220" s="5">
        <f>IF(AA2220="","",AA2220*M2220)</f>
        <v>0.96599999999999997</v>
      </c>
      <c r="AC2220" s="10">
        <f>IF(AA2220="","",N2220*1000/(AA2220*1000000))</f>
        <v>45</v>
      </c>
      <c r="AD2220" s="11">
        <f>IF(AB2220="","",MAX(Z2220,W2220)/AB2220)</f>
        <v>1958.280714414577</v>
      </c>
      <c r="AE2220" s="8">
        <f ca="1">IF(N2220="","",IF(LOOKUP(YEAR(C2220),Teuerung!$A$4:$A$29,Teuerung!$D$4:$D$29)="",0,LOOKUP(YEAR(C2220),Teuerung!$A$4:$A$29,Teuerung!$D$4:$D$29)))</f>
        <v>0.29999999999999999</v>
      </c>
      <c r="AF2220" s="7">
        <f t="shared" ca="1" si="51"/>
        <v>1891.6991701244813</v>
      </c>
      <c r="AG2220" s="2"/>
      <c r="AH2220" s="1"/>
      <c r="AI2220" s="1"/>
    </row>
    <row r="2221">
      <c r="A2221" s="2"/>
      <c r="B2221" s="2"/>
      <c r="C2221" s="3">
        <v>43059</v>
      </c>
      <c r="D2221" s="1"/>
      <c r="E2221" s="4" t="s">
        <v>51</v>
      </c>
      <c r="H2221" s="4" t="s">
        <v>51</v>
      </c>
      <c r="K2221" s="6">
        <v>0.40000000000000002</v>
      </c>
      <c r="L2221" s="6">
        <v>0.59999999999999998</v>
      </c>
      <c r="M2221" s="6">
        <v>3.2200000000000002</v>
      </c>
      <c r="N2221" s="7">
        <v>11500</v>
      </c>
      <c r="P2221" s="1">
        <v>1</v>
      </c>
      <c r="Q2221" s="2" t="s">
        <v>54</v>
      </c>
      <c r="R2221" s="4" t="s">
        <v>51</v>
      </c>
      <c r="T2221" s="7">
        <v>1327</v>
      </c>
      <c r="U2221" s="8">
        <v>0</v>
      </c>
      <c r="V2221" s="6">
        <f t="shared" si="52"/>
        <v>52.199170124481327</v>
      </c>
      <c r="W2221" s="7">
        <f>IF(R2221="","",(T2221*(1-U2221)*(1+AE2221))+V2221)</f>
        <v>1777.2991701244814</v>
      </c>
      <c r="Z2221" s="9" t="str">
        <f>IF(S2221="","",(X2221*(1-Y2221)*(1+AE2221)))</f>
        <v/>
      </c>
      <c r="AA2221" s="64">
        <f>IF(Eingabe!G2221="x",libCalc!A2221,IF(Eingabe!H2221="x",libCalc!B2221,IF(Eingabe!I2221="x",libCalc!C2221,"")))</f>
        <v>0.23999999999999999</v>
      </c>
      <c r="AB2221" s="5">
        <f>IF(AA2221="","",AA2221*M2221)</f>
        <v>0.77280000000000004</v>
      </c>
      <c r="AC2221" s="10">
        <f>IF(AA2221="","",N2221*1000/(AA2221*1000000))</f>
        <v>47.916666666666664</v>
      </c>
      <c r="AD2221" s="11">
        <f>IF(AB2221="","",MAX(Z2221,W2221)/AB2221)</f>
        <v>2299.8177667242253</v>
      </c>
      <c r="AE2221" s="8">
        <f ca="1">IF(N2221="","",IF(LOOKUP(YEAR(C2221),Teuerung!$A$4:$A$29,Teuerung!$D$4:$D$29)="",0,LOOKUP(YEAR(C2221),Teuerung!$A$4:$A$29,Teuerung!$D$4:$D$29)))</f>
        <v>0.29999999999999999</v>
      </c>
      <c r="AF2221" s="7">
        <f t="shared" ca="1" si="51"/>
        <v>1777.2991701244814</v>
      </c>
      <c r="AG2221" s="2"/>
      <c r="AH2221" s="1"/>
      <c r="AI2221" s="1"/>
    </row>
    <row r="2222">
      <c r="A2222" s="2"/>
      <c r="B2222" s="2"/>
      <c r="C2222" s="3">
        <v>43059</v>
      </c>
      <c r="D2222" s="1"/>
      <c r="E2222" s="4" t="s">
        <v>51</v>
      </c>
      <c r="H2222" s="4" t="s">
        <v>51</v>
      </c>
      <c r="K2222" s="6">
        <v>0.40000000000000002</v>
      </c>
      <c r="L2222" s="6">
        <v>0.59999999999999998</v>
      </c>
      <c r="M2222" s="6">
        <v>3.2799999999999998</v>
      </c>
      <c r="N2222" s="7">
        <v>9300</v>
      </c>
      <c r="P2222" s="1">
        <v>2</v>
      </c>
      <c r="Q2222" s="2" t="s">
        <v>54</v>
      </c>
      <c r="R2222" s="4" t="s">
        <v>51</v>
      </c>
      <c r="T2222" s="7">
        <v>1178</v>
      </c>
      <c r="U2222" s="8">
        <v>0</v>
      </c>
      <c r="V2222" s="6">
        <f t="shared" si="52"/>
        <v>52.199170124481327</v>
      </c>
      <c r="W2222" s="7">
        <f>IF(R2222="","",(T2222*(1-U2222)*(1+AE2222))+V2222)</f>
        <v>1583.5991701244814</v>
      </c>
      <c r="Z2222" s="9" t="str">
        <f>IF(S2222="","",(X2222*(1-Y2222)*(1+AE2222)))</f>
        <v/>
      </c>
      <c r="AA2222" s="64">
        <f>IF(Eingabe!G2222="x",libCalc!A2222,IF(Eingabe!H2222="x",libCalc!B2222,IF(Eingabe!I2222="x",libCalc!C2222,"")))</f>
        <v>0.23999999999999999</v>
      </c>
      <c r="AB2222" s="5">
        <f>IF(AA2222="","",AA2222*M2222)</f>
        <v>0.7871999999999999</v>
      </c>
      <c r="AC2222" s="10">
        <f>IF(AA2222="","",N2222*1000/(AA2222*1000000))</f>
        <v>38.75</v>
      </c>
      <c r="AD2222" s="11">
        <f>IF(AB2222="","",MAX(Z2222,W2222)/AB2222)</f>
        <v>2011.6859376581322</v>
      </c>
      <c r="AE2222" s="8">
        <f ca="1">IF(N2222="","",IF(LOOKUP(YEAR(C2222),Teuerung!$A$4:$A$29,Teuerung!$D$4:$D$29)="",0,LOOKUP(YEAR(C2222),Teuerung!$A$4:$A$29,Teuerung!$D$4:$D$29)))</f>
        <v>0.29999999999999999</v>
      </c>
      <c r="AF2222" s="7">
        <f t="shared" ca="1" si="51"/>
        <v>3167.1983402489627</v>
      </c>
      <c r="AG2222" s="2"/>
      <c r="AH2222" s="1"/>
      <c r="AI2222" s="1"/>
    </row>
    <row r="2223">
      <c r="A2223" s="2"/>
      <c r="B2223" s="2"/>
      <c r="C2223" s="3">
        <v>43059</v>
      </c>
      <c r="D2223" s="1"/>
      <c r="E2223" s="4" t="s">
        <v>51</v>
      </c>
      <c r="H2223" s="4" t="s">
        <v>51</v>
      </c>
      <c r="K2223" s="6">
        <v>0.40000000000000002</v>
      </c>
      <c r="L2223" s="6">
        <v>0.59999999999999998</v>
      </c>
      <c r="M2223" s="6">
        <v>3.2799999999999998</v>
      </c>
      <c r="N2223" s="7">
        <v>6800</v>
      </c>
      <c r="P2223" s="1">
        <v>1</v>
      </c>
      <c r="Q2223" s="2" t="s">
        <v>54</v>
      </c>
      <c r="R2223" s="4" t="s">
        <v>51</v>
      </c>
      <c r="T2223" s="7">
        <v>803</v>
      </c>
      <c r="U2223" s="8">
        <v>0</v>
      </c>
      <c r="V2223" s="6">
        <f t="shared" si="52"/>
        <v>52.199170124481327</v>
      </c>
      <c r="W2223" s="7">
        <f>IF(R2223="","",(T2223*(1-U2223)*(1+AE2223))+V2223)</f>
        <v>1096.0991701244814</v>
      </c>
      <c r="Z2223" s="9" t="str">
        <f>IF(S2223="","",(X2223*(1-Y2223)*(1+AE2223)))</f>
        <v/>
      </c>
      <c r="AA2223" s="64">
        <f>IF(Eingabe!G2223="x",libCalc!A2223,IF(Eingabe!H2223="x",libCalc!B2223,IF(Eingabe!I2223="x",libCalc!C2223,"")))</f>
        <v>0.23999999999999999</v>
      </c>
      <c r="AB2223" s="5">
        <f>IF(AA2223="","",AA2223*M2223)</f>
        <v>0.7871999999999999</v>
      </c>
      <c r="AC2223" s="10">
        <f>IF(AA2223="","",N2223*1000/(AA2223*1000000))</f>
        <v>28.333333333333332</v>
      </c>
      <c r="AD2223" s="11">
        <f>IF(AB2223="","",MAX(Z2223,W2223)/AB2223)</f>
        <v>1392.4024010727662</v>
      </c>
      <c r="AE2223" s="8">
        <f ca="1">IF(N2223="","",IF(LOOKUP(YEAR(C2223),Teuerung!$A$4:$A$29,Teuerung!$D$4:$D$29)="",0,LOOKUP(YEAR(C2223),Teuerung!$A$4:$A$29,Teuerung!$D$4:$D$29)))</f>
        <v>0.29999999999999999</v>
      </c>
      <c r="AF2223" s="7">
        <f t="shared" ca="1" si="51"/>
        <v>1096.0991701244814</v>
      </c>
      <c r="AG2223" s="2"/>
      <c r="AH2223" s="1"/>
      <c r="AI2223" s="1"/>
    </row>
    <row r="2224">
      <c r="A2224" s="2"/>
      <c r="B2224" s="2"/>
      <c r="C2224" s="3">
        <v>43059</v>
      </c>
      <c r="D2224" s="1"/>
      <c r="E2224" s="4" t="s">
        <v>51</v>
      </c>
      <c r="H2224" s="4" t="s">
        <v>51</v>
      </c>
      <c r="K2224" s="6">
        <v>0.40000000000000002</v>
      </c>
      <c r="L2224" s="6">
        <v>0.59999999999999998</v>
      </c>
      <c r="M2224" s="6">
        <v>3.2799999999999998</v>
      </c>
      <c r="N2224" s="7">
        <v>1750</v>
      </c>
      <c r="P2224" s="1">
        <v>1</v>
      </c>
      <c r="Q2224" s="2" t="s">
        <v>54</v>
      </c>
      <c r="R2224" s="4" t="s">
        <v>51</v>
      </c>
      <c r="T2224" s="7">
        <v>796</v>
      </c>
      <c r="U2224" s="8">
        <v>0</v>
      </c>
      <c r="V2224" s="6">
        <f t="shared" si="52"/>
        <v>52.199170124481327</v>
      </c>
      <c r="W2224" s="7">
        <f>IF(R2224="","",(T2224*(1-U2224)*(1+AE2224))+V2224)</f>
        <v>1086.9991701244812</v>
      </c>
      <c r="Z2224" s="9" t="str">
        <f>IF(S2224="","",(X2224*(1-Y2224)*(1+AE2224)))</f>
        <v/>
      </c>
      <c r="AA2224" s="64">
        <f>IF(Eingabe!G2224="x",libCalc!A2224,IF(Eingabe!H2224="x",libCalc!B2224,IF(Eingabe!I2224="x",libCalc!C2224,"")))</f>
        <v>0.23999999999999999</v>
      </c>
      <c r="AB2224" s="5">
        <f>IF(AA2224="","",AA2224*M2224)</f>
        <v>0.7871999999999999</v>
      </c>
      <c r="AC2224" s="10">
        <f>IF(AA2224="","",N2224*1000/(AA2224*1000000))</f>
        <v>7.291666666666667</v>
      </c>
      <c r="AD2224" s="11">
        <f>IF(AB2224="","",MAX(Z2224,W2224)/AB2224)</f>
        <v>1380.8424417231724</v>
      </c>
      <c r="AE2224" s="8">
        <f ca="1">IF(N2224="","",IF(LOOKUP(YEAR(C2224),Teuerung!$A$4:$A$29,Teuerung!$D$4:$D$29)="",0,LOOKUP(YEAR(C2224),Teuerung!$A$4:$A$29,Teuerung!$D$4:$D$29)))</f>
        <v>0.29999999999999999</v>
      </c>
      <c r="AF2224" s="7">
        <f t="shared" ca="1" si="51"/>
        <v>1086.9991701244812</v>
      </c>
      <c r="AG2224" s="2"/>
      <c r="AH2224" s="1"/>
      <c r="AI2224" s="1"/>
    </row>
    <row r="2225">
      <c r="A2225" s="2"/>
      <c r="B2225" s="2"/>
      <c r="C2225" s="3">
        <v>43059</v>
      </c>
      <c r="D2225" s="1"/>
      <c r="E2225" s="4" t="s">
        <v>51</v>
      </c>
      <c r="H2225" s="4" t="s">
        <v>51</v>
      </c>
      <c r="K2225" s="6">
        <v>0.40000000000000002</v>
      </c>
      <c r="L2225" s="6">
        <v>0.59999999999999998</v>
      </c>
      <c r="M2225" s="6">
        <v>2.8599999999999999</v>
      </c>
      <c r="N2225" s="7">
        <v>9300</v>
      </c>
      <c r="P2225" s="1">
        <v>1</v>
      </c>
      <c r="Q2225" s="2" t="s">
        <v>54</v>
      </c>
      <c r="R2225" s="4" t="s">
        <v>51</v>
      </c>
      <c r="T2225" s="7">
        <v>1071</v>
      </c>
      <c r="U2225" s="8">
        <v>0</v>
      </c>
      <c r="V2225" s="6">
        <f t="shared" si="52"/>
        <v>52.199170124481327</v>
      </c>
      <c r="W2225" s="7">
        <f>IF(R2225="","",(T2225*(1-U2225)*(1+AE2225))+V2225)</f>
        <v>1444.4991701244812</v>
      </c>
      <c r="Z2225" s="9" t="str">
        <f>IF(S2225="","",(X2225*(1-Y2225)*(1+AE2225)))</f>
        <v/>
      </c>
      <c r="AA2225" s="64">
        <f>IF(Eingabe!G2225="x",libCalc!A2225,IF(Eingabe!H2225="x",libCalc!B2225,IF(Eingabe!I2225="x",libCalc!C2225,"")))</f>
        <v>0.23999999999999999</v>
      </c>
      <c r="AB2225" s="5">
        <f>IF(AA2225="","",AA2225*M2225)</f>
        <v>0.6863999999999999</v>
      </c>
      <c r="AC2225" s="10">
        <f>IF(AA2225="","",N2225*1000/(AA2225*1000000))</f>
        <v>38.75</v>
      </c>
      <c r="AD2225" s="11">
        <f>IF(AB2225="","",MAX(Z2225,W2225)/AB2225)</f>
        <v>2104.4568329319368</v>
      </c>
      <c r="AE2225" s="8">
        <f ca="1">IF(N2225="","",IF(LOOKUP(YEAR(C2225),Teuerung!$A$4:$A$29,Teuerung!$D$4:$D$29)="",0,LOOKUP(YEAR(C2225),Teuerung!$A$4:$A$29,Teuerung!$D$4:$D$29)))</f>
        <v>0.29999999999999999</v>
      </c>
      <c r="AF2225" s="7">
        <f t="shared" ca="1" si="51"/>
        <v>1444.4991701244812</v>
      </c>
      <c r="AG2225" s="2"/>
      <c r="AH2225" s="1"/>
      <c r="AI2225" s="1"/>
    </row>
    <row r="2226">
      <c r="A2226" s="2"/>
      <c r="B2226" s="2"/>
      <c r="C2226" s="3">
        <v>43059</v>
      </c>
      <c r="D2226" s="1"/>
      <c r="E2226" s="4" t="s">
        <v>51</v>
      </c>
      <c r="H2226" s="4" t="s">
        <v>51</v>
      </c>
      <c r="K2226" s="6">
        <v>0.40000000000000002</v>
      </c>
      <c r="L2226" s="6">
        <v>0.59999999999999998</v>
      </c>
      <c r="M2226" s="6">
        <v>2.7999999999999998</v>
      </c>
      <c r="N2226" s="7">
        <v>11500</v>
      </c>
      <c r="P2226" s="1">
        <v>1</v>
      </c>
      <c r="Q2226" s="2" t="s">
        <v>54</v>
      </c>
      <c r="R2226" s="4" t="s">
        <v>51</v>
      </c>
      <c r="T2226" s="7">
        <v>1222</v>
      </c>
      <c r="U2226" s="8">
        <v>0</v>
      </c>
      <c r="V2226" s="6">
        <f t="shared" si="52"/>
        <v>52.199170124481327</v>
      </c>
      <c r="W2226" s="7">
        <f>IF(R2226="","",(T2226*(1-U2226)*(1+AE2226))+V2226)</f>
        <v>1640.7991701244814</v>
      </c>
      <c r="Z2226" s="9" t="str">
        <f>IF(S2226="","",(X2226*(1-Y2226)*(1+AE2226)))</f>
        <v/>
      </c>
      <c r="AA2226" s="64">
        <f>IF(Eingabe!G2226="x",libCalc!A2226,IF(Eingabe!H2226="x",libCalc!B2226,IF(Eingabe!I2226="x",libCalc!C2226,"")))</f>
        <v>0.23999999999999999</v>
      </c>
      <c r="AB2226" s="5">
        <f>IF(AA2226="","",AA2226*M2226)</f>
        <v>0.67199999999999993</v>
      </c>
      <c r="AC2226" s="10">
        <f>IF(AA2226="","",N2226*1000/(AA2226*1000000))</f>
        <v>47.916666666666664</v>
      </c>
      <c r="AD2226" s="11">
        <f>IF(AB2226="","",MAX(Z2226,W2226)/AB2226)</f>
        <v>2441.6654317328594</v>
      </c>
      <c r="AE2226" s="8">
        <f ca="1">IF(N2226="","",IF(LOOKUP(YEAR(C2226),Teuerung!$A$4:$A$29,Teuerung!$D$4:$D$29)="",0,LOOKUP(YEAR(C2226),Teuerung!$A$4:$A$29,Teuerung!$D$4:$D$29)))</f>
        <v>0.29999999999999999</v>
      </c>
      <c r="AF2226" s="7">
        <f t="shared" ca="1" si="51"/>
        <v>1640.7991701244814</v>
      </c>
      <c r="AG2226" s="2"/>
      <c r="AH2226" s="1"/>
      <c r="AI2226" s="1"/>
    </row>
    <row r="2227">
      <c r="A2227" s="2"/>
      <c r="B2227" s="2"/>
      <c r="C2227" s="3">
        <v>43059</v>
      </c>
      <c r="D2227" s="1"/>
      <c r="E2227" s="4" t="s">
        <v>51</v>
      </c>
      <c r="H2227" s="4" t="s">
        <v>51</v>
      </c>
      <c r="K2227" s="6">
        <v>0.40000000000000002</v>
      </c>
      <c r="L2227" s="6">
        <v>0.59999999999999998</v>
      </c>
      <c r="M2227" s="6">
        <v>2.7999999999999998</v>
      </c>
      <c r="N2227" s="7">
        <v>9900</v>
      </c>
      <c r="P2227" s="1">
        <v>1</v>
      </c>
      <c r="Q2227" s="2" t="s">
        <v>54</v>
      </c>
      <c r="R2227" s="4" t="s">
        <v>51</v>
      </c>
      <c r="T2227" s="7">
        <v>1129</v>
      </c>
      <c r="U2227" s="8">
        <v>0</v>
      </c>
      <c r="V2227" s="6">
        <f t="shared" si="52"/>
        <v>52.199170124481327</v>
      </c>
      <c r="W2227" s="7">
        <f>IF(R2227="","",(T2227*(1-U2227)*(1+AE2227))+V2227)</f>
        <v>1519.8991701244813</v>
      </c>
      <c r="Z2227" s="9" t="str">
        <f>IF(S2227="","",(X2227*(1-Y2227)*(1+AE2227)))</f>
        <v/>
      </c>
      <c r="AA2227" s="64">
        <f>IF(Eingabe!G2227="x",libCalc!A2227,IF(Eingabe!H2227="x",libCalc!B2227,IF(Eingabe!I2227="x",libCalc!C2227,"")))</f>
        <v>0.23999999999999999</v>
      </c>
      <c r="AB2227" s="5">
        <f>IF(AA2227="","",AA2227*M2227)</f>
        <v>0.67199999999999993</v>
      </c>
      <c r="AC2227" s="10">
        <f>IF(AA2227="","",N2227*1000/(AA2227*1000000))</f>
        <v>41.25</v>
      </c>
      <c r="AD2227" s="11">
        <f>IF(AB2227="","",MAX(Z2227,W2227)/AB2227)</f>
        <v>2261.7547174471451</v>
      </c>
      <c r="AE2227" s="8">
        <f ca="1">IF(N2227="","",IF(LOOKUP(YEAR(C2227),Teuerung!$A$4:$A$29,Teuerung!$D$4:$D$29)="",0,LOOKUP(YEAR(C2227),Teuerung!$A$4:$A$29,Teuerung!$D$4:$D$29)))</f>
        <v>0.29999999999999999</v>
      </c>
      <c r="AF2227" s="7">
        <f t="shared" ca="1" si="51"/>
        <v>1519.8991701244813</v>
      </c>
      <c r="AG2227" s="2"/>
      <c r="AH2227" s="1"/>
      <c r="AI2227" s="1"/>
    </row>
    <row r="2228">
      <c r="A2228" s="2"/>
      <c r="B2228" s="2"/>
      <c r="C2228" s="3">
        <v>43059</v>
      </c>
      <c r="D2228" s="1"/>
      <c r="E2228" s="4" t="s">
        <v>51</v>
      </c>
      <c r="H2228" s="4" t="s">
        <v>51</v>
      </c>
      <c r="K2228" s="6">
        <v>0.40000000000000002</v>
      </c>
      <c r="L2228" s="6">
        <v>0.59999999999999998</v>
      </c>
      <c r="M2228" s="6">
        <v>2.8999999999999999</v>
      </c>
      <c r="N2228" s="7">
        <v>3000</v>
      </c>
      <c r="P2228" s="1">
        <v>1</v>
      </c>
      <c r="Q2228" s="2" t="s">
        <v>54</v>
      </c>
      <c r="R2228" s="4" t="s">
        <v>51</v>
      </c>
      <c r="T2228" s="7">
        <v>751</v>
      </c>
      <c r="U2228" s="8">
        <v>0</v>
      </c>
      <c r="V2228" s="6">
        <f t="shared" si="52"/>
        <v>52.199170124481327</v>
      </c>
      <c r="W2228" s="7">
        <f>IF(R2228="","",(T2228*(1-U2228)*(1+AE2228))+V2228)</f>
        <v>1028.4991701244815</v>
      </c>
      <c r="Z2228" s="9" t="str">
        <f>IF(S2228="","",(X2228*(1-Y2228)*(1+AE2228)))</f>
        <v/>
      </c>
      <c r="AA2228" s="64">
        <f>IF(Eingabe!G2228="x",libCalc!A2228,IF(Eingabe!H2228="x",libCalc!B2228,IF(Eingabe!I2228="x",libCalc!C2228,"")))</f>
        <v>0.23999999999999999</v>
      </c>
      <c r="AB2228" s="5">
        <f>IF(AA2228="","",AA2228*M2228)</f>
        <v>0.69599999999999995</v>
      </c>
      <c r="AC2228" s="10">
        <f>IF(AA2228="","",N2228*1000/(AA2228*1000000))</f>
        <v>12.5</v>
      </c>
      <c r="AD2228" s="11">
        <f>IF(AB2228="","",MAX(Z2228,W2228)/AB2228)</f>
        <v>1477.7286927075884</v>
      </c>
      <c r="AE2228" s="8">
        <f ca="1">IF(N2228="","",IF(LOOKUP(YEAR(C2228),Teuerung!$A$4:$A$29,Teuerung!$D$4:$D$29)="",0,LOOKUP(YEAR(C2228),Teuerung!$A$4:$A$29,Teuerung!$D$4:$D$29)))</f>
        <v>0.29999999999999999</v>
      </c>
      <c r="AF2228" s="7">
        <f t="shared" ca="1" si="51"/>
        <v>1028.4991701244815</v>
      </c>
      <c r="AG2228" s="2"/>
      <c r="AH2228" s="1"/>
      <c r="AI2228" s="1"/>
    </row>
    <row r="2229">
      <c r="A2229" s="2"/>
      <c r="B2229" s="2"/>
      <c r="C2229" s="3">
        <v>43059</v>
      </c>
      <c r="D2229" s="1"/>
      <c r="E2229" s="4" t="s">
        <v>51</v>
      </c>
      <c r="H2229" s="4" t="s">
        <v>51</v>
      </c>
      <c r="K2229" s="6">
        <v>0.40000000000000002</v>
      </c>
      <c r="L2229" s="6">
        <v>0.59999999999999998</v>
      </c>
      <c r="M2229" s="6">
        <v>2.8599999999999999</v>
      </c>
      <c r="N2229" s="7">
        <v>8700</v>
      </c>
      <c r="P2229" s="1">
        <v>1</v>
      </c>
      <c r="Q2229" s="2" t="s">
        <v>54</v>
      </c>
      <c r="R2229" s="4" t="s">
        <v>51</v>
      </c>
      <c r="T2229" s="7">
        <v>1033</v>
      </c>
      <c r="U2229" s="8">
        <v>0</v>
      </c>
      <c r="V2229" s="6">
        <f t="shared" si="52"/>
        <v>52.199170124481327</v>
      </c>
      <c r="W2229" s="7">
        <f>IF(R2229="","",(T2229*(1-U2229)*(1+AE2229))+V2229)</f>
        <v>1395.0991701244814</v>
      </c>
      <c r="Z2229" s="9" t="str">
        <f>IF(S2229="","",(X2229*(1-Y2229)*(1+AE2229)))</f>
        <v/>
      </c>
      <c r="AA2229" s="64">
        <f>IF(Eingabe!G2229="x",libCalc!A2229,IF(Eingabe!H2229="x",libCalc!B2229,IF(Eingabe!I2229="x",libCalc!C2229,"")))</f>
        <v>0.23999999999999999</v>
      </c>
      <c r="AB2229" s="5">
        <f>IF(AA2229="","",AA2229*M2229)</f>
        <v>0.6863999999999999</v>
      </c>
      <c r="AC2229" s="10">
        <f>IF(AA2229="","",N2229*1000/(AA2229*1000000))</f>
        <v>36.25</v>
      </c>
      <c r="AD2229" s="11">
        <f>IF(AB2229="","",MAX(Z2229,W2229)/AB2229)</f>
        <v>2032.48713596224</v>
      </c>
      <c r="AE2229" s="8">
        <f ca="1">IF(N2229="","",IF(LOOKUP(YEAR(C2229),Teuerung!$A$4:$A$29,Teuerung!$D$4:$D$29)="",0,LOOKUP(YEAR(C2229),Teuerung!$A$4:$A$29,Teuerung!$D$4:$D$29)))</f>
        <v>0.29999999999999999</v>
      </c>
      <c r="AF2229" s="7">
        <f t="shared" ca="1" si="51"/>
        <v>1395.0991701244814</v>
      </c>
      <c r="AG2229" s="2"/>
      <c r="AH2229" s="1"/>
      <c r="AI2229" s="1"/>
    </row>
    <row r="2230">
      <c r="A2230" s="2"/>
      <c r="B2230" s="2"/>
      <c r="C2230" s="3">
        <v>43059</v>
      </c>
      <c r="D2230" s="1"/>
      <c r="E2230" s="4" t="s">
        <v>51</v>
      </c>
      <c r="H2230" s="4" t="s">
        <v>51</v>
      </c>
      <c r="K2230" s="6">
        <v>0.40000000000000002</v>
      </c>
      <c r="L2230" s="6">
        <v>0.59999999999999998</v>
      </c>
      <c r="M2230" s="6">
        <v>2.8599999999999999</v>
      </c>
      <c r="N2230" s="7">
        <v>7300</v>
      </c>
      <c r="P2230" s="1">
        <v>2</v>
      </c>
      <c r="Q2230" s="2" t="s">
        <v>54</v>
      </c>
      <c r="R2230" s="4" t="s">
        <v>51</v>
      </c>
      <c r="T2230" s="7">
        <v>866</v>
      </c>
      <c r="U2230" s="8">
        <v>0</v>
      </c>
      <c r="V2230" s="6">
        <f t="shared" si="52"/>
        <v>52.199170124481327</v>
      </c>
      <c r="W2230" s="7">
        <f>IF(R2230="","",(T2230*(1-U2230)*(1+AE2230))+V2230)</f>
        <v>1177.9991701244812</v>
      </c>
      <c r="Z2230" s="9" t="str">
        <f>IF(S2230="","",(X2230*(1-Y2230)*(1+AE2230)))</f>
        <v/>
      </c>
      <c r="AA2230" s="64">
        <f>IF(Eingabe!G2230="x",libCalc!A2230,IF(Eingabe!H2230="x",libCalc!B2230,IF(Eingabe!I2230="x",libCalc!C2230,"")))</f>
        <v>0.23999999999999999</v>
      </c>
      <c r="AB2230" s="5">
        <f>IF(AA2230="","",AA2230*M2230)</f>
        <v>0.6863999999999999</v>
      </c>
      <c r="AC2230" s="10">
        <f>IF(AA2230="","",N2230*1000/(AA2230*1000000))</f>
        <v>30.416666666666668</v>
      </c>
      <c r="AD2230" s="11">
        <f>IF(AB2230="","",MAX(Z2230,W2230)/AB2230)</f>
        <v>1716.199257174361</v>
      </c>
      <c r="AE2230" s="8">
        <f ca="1">IF(N2230="","",IF(LOOKUP(YEAR(C2230),Teuerung!$A$4:$A$29,Teuerung!$D$4:$D$29)="",0,LOOKUP(YEAR(C2230),Teuerung!$A$4:$A$29,Teuerung!$D$4:$D$29)))</f>
        <v>0.29999999999999999</v>
      </c>
      <c r="AF2230" s="7">
        <f t="shared" ca="1" si="51"/>
        <v>2355.9983402489624</v>
      </c>
      <c r="AG2230" s="2"/>
      <c r="AH2230" s="1"/>
      <c r="AI2230" s="1"/>
    </row>
    <row r="2231">
      <c r="A2231" s="2"/>
      <c r="B2231" s="2"/>
      <c r="C2231" s="3">
        <v>43059</v>
      </c>
      <c r="D2231" s="1"/>
      <c r="E2231" s="4" t="s">
        <v>51</v>
      </c>
      <c r="H2231" s="4" t="s">
        <v>51</v>
      </c>
      <c r="K2231" s="6">
        <v>0.40000000000000002</v>
      </c>
      <c r="L2231" s="6">
        <v>0.59999999999999998</v>
      </c>
      <c r="M2231" s="6">
        <v>2.8599999999999999</v>
      </c>
      <c r="N2231" s="7">
        <v>5400</v>
      </c>
      <c r="P2231" s="1">
        <v>2</v>
      </c>
      <c r="Q2231" s="2" t="s">
        <v>54</v>
      </c>
      <c r="R2231" s="4" t="s">
        <v>51</v>
      </c>
      <c r="T2231" s="7">
        <v>819</v>
      </c>
      <c r="U2231" s="8">
        <v>0</v>
      </c>
      <c r="V2231" s="6">
        <f t="shared" si="52"/>
        <v>52.199170124481327</v>
      </c>
      <c r="W2231" s="7">
        <f>IF(R2231="","",(T2231*(1-U2231)*(1+AE2231))+V2231)</f>
        <v>1116.8991701244813</v>
      </c>
      <c r="Z2231" s="9" t="str">
        <f>IF(S2231="","",(X2231*(1-Y2231)*(1+AE2231)))</f>
        <v/>
      </c>
      <c r="AA2231" s="64">
        <f>IF(Eingabe!G2231="x",libCalc!A2231,IF(Eingabe!H2231="x",libCalc!B2231,IF(Eingabe!I2231="x",libCalc!C2231,"")))</f>
        <v>0.23999999999999999</v>
      </c>
      <c r="AB2231" s="5">
        <f>IF(AA2231="","",AA2231*M2231)</f>
        <v>0.6863999999999999</v>
      </c>
      <c r="AC2231" s="10">
        <f>IF(AA2231="","",N2231*1000/(AA2231*1000000))</f>
        <v>22.5</v>
      </c>
      <c r="AD2231" s="11">
        <f>IF(AB2231="","",MAX(Z2231,W2231)/AB2231)</f>
        <v>1627.1841056592095</v>
      </c>
      <c r="AE2231" s="8">
        <f ca="1">IF(N2231="","",IF(LOOKUP(YEAR(C2231),Teuerung!$A$4:$A$29,Teuerung!$D$4:$D$29)="",0,LOOKUP(YEAR(C2231),Teuerung!$A$4:$A$29,Teuerung!$D$4:$D$29)))</f>
        <v>0.29999999999999999</v>
      </c>
      <c r="AF2231" s="7">
        <f t="shared" ca="1" si="51"/>
        <v>2233.7983402489626</v>
      </c>
      <c r="AG2231" s="2"/>
      <c r="AH2231" s="1"/>
      <c r="AI2231" s="1"/>
    </row>
    <row r="2232">
      <c r="A2232" s="2"/>
      <c r="B2232" s="2"/>
      <c r="C2232" s="3">
        <v>43059</v>
      </c>
      <c r="D2232" s="1"/>
      <c r="E2232" s="4" t="s">
        <v>51</v>
      </c>
      <c r="H2232" s="4" t="s">
        <v>51</v>
      </c>
      <c r="K2232" s="6">
        <v>0.40000000000000002</v>
      </c>
      <c r="L2232" s="6">
        <v>0.59999999999999998</v>
      </c>
      <c r="M2232" s="6">
        <v>2.8599999999999999</v>
      </c>
      <c r="N2232" s="7">
        <v>10300</v>
      </c>
      <c r="P2232" s="1">
        <v>1</v>
      </c>
      <c r="Q2232" s="2" t="s">
        <v>54</v>
      </c>
      <c r="R2232" s="4" t="s">
        <v>51</v>
      </c>
      <c r="T2232" s="7">
        <v>1163</v>
      </c>
      <c r="U2232" s="8">
        <v>0</v>
      </c>
      <c r="V2232" s="6">
        <f t="shared" si="52"/>
        <v>52.199170124481327</v>
      </c>
      <c r="W2232" s="7">
        <f>IF(R2232="","",(T2232*(1-U2232)*(1+AE2232))+V2232)</f>
        <v>1564.0991701244814</v>
      </c>
      <c r="Z2232" s="9" t="str">
        <f>IF(S2232="","",(X2232*(1-Y2232)*(1+AE2232)))</f>
        <v/>
      </c>
      <c r="AA2232" s="64">
        <f>IF(Eingabe!G2232="x",libCalc!A2232,IF(Eingabe!H2232="x",libCalc!B2232,IF(Eingabe!I2232="x",libCalc!C2232,"")))</f>
        <v>0.23999999999999999</v>
      </c>
      <c r="AB2232" s="5">
        <f>IF(AA2232="","",AA2232*M2232)</f>
        <v>0.6863999999999999</v>
      </c>
      <c r="AC2232" s="10">
        <f>IF(AA2232="","",N2232*1000/(AA2232*1000000))</f>
        <v>42.916666666666664</v>
      </c>
      <c r="AD2232" s="11">
        <f>IF(AB2232="","",MAX(Z2232,W2232)/AB2232)</f>
        <v>2278.6992571743613</v>
      </c>
      <c r="AE2232" s="8">
        <f ca="1">IF(N2232="","",IF(LOOKUP(YEAR(C2232),Teuerung!$A$4:$A$29,Teuerung!$D$4:$D$29)="",0,LOOKUP(YEAR(C2232),Teuerung!$A$4:$A$29,Teuerung!$D$4:$D$29)))</f>
        <v>0.29999999999999999</v>
      </c>
      <c r="AF2232" s="7">
        <f t="shared" ca="1" si="51"/>
        <v>1564.0991701244814</v>
      </c>
      <c r="AG2232" s="2"/>
      <c r="AH2232" s="1"/>
      <c r="AI2232" s="1"/>
    </row>
    <row r="2233">
      <c r="A2233" s="2"/>
      <c r="B2233" s="2"/>
      <c r="C2233" s="3">
        <v>43059</v>
      </c>
      <c r="D2233" s="1"/>
      <c r="E2233" s="4" t="s">
        <v>51</v>
      </c>
      <c r="H2233" s="4" t="s">
        <v>51</v>
      </c>
      <c r="K2233" s="6">
        <v>0.40000000000000002</v>
      </c>
      <c r="L2233" s="6">
        <v>0.59999999999999998</v>
      </c>
      <c r="M2233" s="6">
        <v>2.8599999999999999</v>
      </c>
      <c r="N2233" s="7">
        <v>5400</v>
      </c>
      <c r="P2233" s="1">
        <v>1</v>
      </c>
      <c r="Q2233" s="2" t="s">
        <v>54</v>
      </c>
      <c r="R2233" s="4" t="s">
        <v>51</v>
      </c>
      <c r="T2233" s="7">
        <v>870</v>
      </c>
      <c r="U2233" s="8">
        <v>0</v>
      </c>
      <c r="V2233" s="6">
        <f t="shared" si="52"/>
        <v>52.199170124481327</v>
      </c>
      <c r="W2233" s="7">
        <f>IF(R2233="","",(T2233*(1-U2233)*(1+AE2233))+V2233)</f>
        <v>1183.1991701244813</v>
      </c>
      <c r="Z2233" s="9" t="str">
        <f>IF(S2233="","",(X2233*(1-Y2233)*(1+AE2233)))</f>
        <v/>
      </c>
      <c r="AA2233" s="64">
        <f>IF(Eingabe!G2233="x",libCalc!A2233,IF(Eingabe!H2233="x",libCalc!B2233,IF(Eingabe!I2233="x",libCalc!C2233,"")))</f>
        <v>0.23999999999999999</v>
      </c>
      <c r="AB2233" s="5">
        <f>IF(AA2233="","",AA2233*M2233)</f>
        <v>0.6863999999999999</v>
      </c>
      <c r="AC2233" s="10">
        <f>IF(AA2233="","",N2233*1000/(AA2233*1000000))</f>
        <v>22.5</v>
      </c>
      <c r="AD2233" s="11">
        <f>IF(AB2233="","",MAX(Z2233,W2233)/AB2233)</f>
        <v>1723.7750147501185</v>
      </c>
      <c r="AE2233" s="8">
        <f ca="1">IF(N2233="","",IF(LOOKUP(YEAR(C2233),Teuerung!$A$4:$A$29,Teuerung!$D$4:$D$29)="",0,LOOKUP(YEAR(C2233),Teuerung!$A$4:$A$29,Teuerung!$D$4:$D$29)))</f>
        <v>0.29999999999999999</v>
      </c>
      <c r="AF2233" s="7">
        <f t="shared" ca="1" si="51"/>
        <v>1183.1991701244813</v>
      </c>
      <c r="AG2233" s="2"/>
      <c r="AH2233" s="1"/>
      <c r="AI2233" s="1"/>
    </row>
    <row r="2234">
      <c r="A2234" s="2"/>
      <c r="B2234" s="2"/>
      <c r="C2234" s="3">
        <v>43059</v>
      </c>
      <c r="D2234" s="1"/>
      <c r="E2234" s="4" t="s">
        <v>51</v>
      </c>
      <c r="H2234" s="4" t="s">
        <v>51</v>
      </c>
      <c r="K2234" s="6">
        <v>0.40000000000000002</v>
      </c>
      <c r="L2234" s="6">
        <v>0.59999999999999998</v>
      </c>
      <c r="M2234" s="6">
        <v>2.8599999999999999</v>
      </c>
      <c r="N2234" s="7">
        <v>9800</v>
      </c>
      <c r="P2234" s="1">
        <v>1</v>
      </c>
      <c r="Q2234" s="2" t="s">
        <v>54</v>
      </c>
      <c r="R2234" s="4" t="s">
        <v>51</v>
      </c>
      <c r="T2234" s="7">
        <v>1126</v>
      </c>
      <c r="U2234" s="8">
        <v>0</v>
      </c>
      <c r="V2234" s="6">
        <f t="shared" si="52"/>
        <v>52.199170124481327</v>
      </c>
      <c r="W2234" s="7">
        <f>IF(R2234="","",(T2234*(1-U2234)*(1+AE2234))+V2234)</f>
        <v>1515.9991701244812</v>
      </c>
      <c r="Z2234" s="9" t="str">
        <f>IF(S2234="","",(X2234*(1-Y2234)*(1+AE2234)))</f>
        <v/>
      </c>
      <c r="AA2234" s="64">
        <f>IF(Eingabe!G2234="x",libCalc!A2234,IF(Eingabe!H2234="x",libCalc!B2234,IF(Eingabe!I2234="x",libCalc!C2234,"")))</f>
        <v>0.23999999999999999</v>
      </c>
      <c r="AB2234" s="5">
        <f>IF(AA2234="","",AA2234*M2234)</f>
        <v>0.6863999999999999</v>
      </c>
      <c r="AC2234" s="10">
        <f>IF(AA2234="","",N2234*1000/(AA2234*1000000))</f>
        <v>40.833333333333336</v>
      </c>
      <c r="AD2234" s="11">
        <f>IF(AB2234="","",MAX(Z2234,W2234)/AB2234)</f>
        <v>2208.6234995986033</v>
      </c>
      <c r="AE2234" s="8">
        <f ca="1">IF(N2234="","",IF(LOOKUP(YEAR(C2234),Teuerung!$A$4:$A$29,Teuerung!$D$4:$D$29)="",0,LOOKUP(YEAR(C2234),Teuerung!$A$4:$A$29,Teuerung!$D$4:$D$29)))</f>
        <v>0.29999999999999999</v>
      </c>
      <c r="AF2234" s="7">
        <f t="shared" ca="1" si="51"/>
        <v>1515.9991701244812</v>
      </c>
      <c r="AG2234" s="2"/>
      <c r="AH2234" s="1"/>
      <c r="AI2234" s="1"/>
    </row>
    <row r="2235">
      <c r="A2235" s="2"/>
      <c r="B2235" s="2"/>
      <c r="C2235" s="3">
        <v>43059</v>
      </c>
      <c r="D2235" s="1"/>
      <c r="E2235" s="4" t="s">
        <v>51</v>
      </c>
      <c r="H2235" s="4" t="s">
        <v>51</v>
      </c>
      <c r="K2235" s="6">
        <v>0.40000000000000002</v>
      </c>
      <c r="L2235" s="6">
        <v>0.59999999999999998</v>
      </c>
      <c r="M2235" s="6">
        <v>2.8599999999999999</v>
      </c>
      <c r="N2235" s="7">
        <v>7500</v>
      </c>
      <c r="P2235" s="1">
        <v>1</v>
      </c>
      <c r="Q2235" s="2" t="s">
        <v>54</v>
      </c>
      <c r="R2235" s="4" t="s">
        <v>51</v>
      </c>
      <c r="T2235" s="7">
        <v>939</v>
      </c>
      <c r="U2235" s="8">
        <v>0</v>
      </c>
      <c r="V2235" s="6">
        <f t="shared" si="52"/>
        <v>52.199170124481327</v>
      </c>
      <c r="W2235" s="7">
        <f>IF(R2235="","",(T2235*(1-U2235)*(1+AE2235))+V2235)</f>
        <v>1272.8991701244813</v>
      </c>
      <c r="Z2235" s="9" t="str">
        <f>IF(S2235="","",(X2235*(1-Y2235)*(1+AE2235)))</f>
        <v/>
      </c>
      <c r="AA2235" s="64">
        <f>IF(Eingabe!G2235="x",libCalc!A2235,IF(Eingabe!H2235="x",libCalc!B2235,IF(Eingabe!I2235="x",libCalc!C2235,"")))</f>
        <v>0.23999999999999999</v>
      </c>
      <c r="AB2235" s="5">
        <f>IF(AA2235="","",AA2235*M2235)</f>
        <v>0.6863999999999999</v>
      </c>
      <c r="AC2235" s="10">
        <f>IF(AA2235="","",N2235*1000/(AA2235*1000000))</f>
        <v>31.25</v>
      </c>
      <c r="AD2235" s="11">
        <f>IF(AB2235="","",MAX(Z2235,W2235)/AB2235)</f>
        <v>1854.456832931937</v>
      </c>
      <c r="AE2235" s="8">
        <f ca="1">IF(N2235="","",IF(LOOKUP(YEAR(C2235),Teuerung!$A$4:$A$29,Teuerung!$D$4:$D$29)="",0,LOOKUP(YEAR(C2235),Teuerung!$A$4:$A$29,Teuerung!$D$4:$D$29)))</f>
        <v>0.29999999999999999</v>
      </c>
      <c r="AF2235" s="7">
        <f t="shared" ca="1" si="51"/>
        <v>1272.8991701244813</v>
      </c>
      <c r="AG2235" s="2"/>
      <c r="AH2235" s="1"/>
      <c r="AI2235" s="1"/>
    </row>
    <row r="2236">
      <c r="A2236" s="2"/>
      <c r="B2236" s="2"/>
      <c r="C2236" s="3">
        <v>43059</v>
      </c>
      <c r="D2236" s="1"/>
      <c r="E2236" s="4" t="s">
        <v>51</v>
      </c>
      <c r="H2236" s="4" t="s">
        <v>51</v>
      </c>
      <c r="K2236" s="6">
        <v>0.40000000000000002</v>
      </c>
      <c r="L2236" s="6">
        <v>0.59999999999999998</v>
      </c>
      <c r="M2236" s="6">
        <v>2.8599999999999999</v>
      </c>
      <c r="N2236" s="7">
        <v>6300</v>
      </c>
      <c r="P2236" s="1">
        <v>1</v>
      </c>
      <c r="Q2236" s="2" t="s">
        <v>54</v>
      </c>
      <c r="R2236" s="4" t="s">
        <v>51</v>
      </c>
      <c r="T2236" s="7">
        <v>862</v>
      </c>
      <c r="U2236" s="8">
        <v>0</v>
      </c>
      <c r="V2236" s="6">
        <f t="shared" si="52"/>
        <v>52.199170124481327</v>
      </c>
      <c r="W2236" s="7">
        <f>IF(R2236="","",(T2236*(1-U2236)*(1+AE2236))+V2236)</f>
        <v>1172.7991701244814</v>
      </c>
      <c r="Z2236" s="9" t="str">
        <f>IF(S2236="","",(X2236*(1-Y2236)*(1+AE2236)))</f>
        <v/>
      </c>
      <c r="AA2236" s="64">
        <f>IF(Eingabe!G2236="x",libCalc!A2236,IF(Eingabe!H2236="x",libCalc!B2236,IF(Eingabe!I2236="x",libCalc!C2236,"")))</f>
        <v>0.23999999999999999</v>
      </c>
      <c r="AB2236" s="5">
        <f>IF(AA2236="","",AA2236*M2236)</f>
        <v>0.6863999999999999</v>
      </c>
      <c r="AC2236" s="10">
        <f>IF(AA2236="","",N2236*1000/(AA2236*1000000))</f>
        <v>26.25</v>
      </c>
      <c r="AD2236" s="11">
        <f>IF(AB2236="","",MAX(Z2236,W2236)/AB2236)</f>
        <v>1708.6234995986038</v>
      </c>
      <c r="AE2236" s="8">
        <f ca="1">IF(N2236="","",IF(LOOKUP(YEAR(C2236),Teuerung!$A$4:$A$29,Teuerung!$D$4:$D$29)="",0,LOOKUP(YEAR(C2236),Teuerung!$A$4:$A$29,Teuerung!$D$4:$D$29)))</f>
        <v>0.29999999999999999</v>
      </c>
      <c r="AF2236" s="7">
        <f t="shared" ca="1" si="51"/>
        <v>1172.7991701244814</v>
      </c>
      <c r="AG2236" s="2"/>
      <c r="AH2236" s="1"/>
      <c r="AI2236" s="1"/>
    </row>
    <row r="2237">
      <c r="A2237" s="2"/>
      <c r="B2237" s="2"/>
      <c r="C2237" s="3">
        <v>43059</v>
      </c>
      <c r="D2237" s="1"/>
      <c r="E2237" s="4" t="s">
        <v>51</v>
      </c>
      <c r="H2237" s="4" t="s">
        <v>51</v>
      </c>
      <c r="K2237" s="6">
        <v>0.40000000000000002</v>
      </c>
      <c r="L2237" s="6">
        <v>0.59999999999999998</v>
      </c>
      <c r="M2237" s="6">
        <v>2.8599999999999999</v>
      </c>
      <c r="N2237" s="7">
        <v>4900</v>
      </c>
      <c r="P2237" s="1">
        <v>1</v>
      </c>
      <c r="Q2237" s="2" t="s">
        <v>54</v>
      </c>
      <c r="R2237" s="4" t="s">
        <v>51</v>
      </c>
      <c r="T2237" s="7">
        <v>862</v>
      </c>
      <c r="U2237" s="8">
        <v>0</v>
      </c>
      <c r="V2237" s="6">
        <f t="shared" si="52"/>
        <v>52.199170124481327</v>
      </c>
      <c r="W2237" s="7">
        <f>IF(R2237="","",(T2237*(1-U2237)*(1+AE2237))+V2237)</f>
        <v>1172.7991701244814</v>
      </c>
      <c r="Z2237" s="9" t="str">
        <f>IF(S2237="","",(X2237*(1-Y2237)*(1+AE2237)))</f>
        <v/>
      </c>
      <c r="AA2237" s="64">
        <f>IF(Eingabe!G2237="x",libCalc!A2237,IF(Eingabe!H2237="x",libCalc!B2237,IF(Eingabe!I2237="x",libCalc!C2237,"")))</f>
        <v>0.23999999999999999</v>
      </c>
      <c r="AB2237" s="5">
        <f>IF(AA2237="","",AA2237*M2237)</f>
        <v>0.6863999999999999</v>
      </c>
      <c r="AC2237" s="10">
        <f>IF(AA2237="","",N2237*1000/(AA2237*1000000))</f>
        <v>20.416666666666668</v>
      </c>
      <c r="AD2237" s="11">
        <f>IF(AB2237="","",MAX(Z2237,W2237)/AB2237)</f>
        <v>1708.6234995986038</v>
      </c>
      <c r="AE2237" s="8">
        <f ca="1">IF(N2237="","",IF(LOOKUP(YEAR(C2237),Teuerung!$A$4:$A$29,Teuerung!$D$4:$D$29)="",0,LOOKUP(YEAR(C2237),Teuerung!$A$4:$A$29,Teuerung!$D$4:$D$29)))</f>
        <v>0.29999999999999999</v>
      </c>
      <c r="AF2237" s="7">
        <f t="shared" ca="1" si="51"/>
        <v>1172.7991701244814</v>
      </c>
      <c r="AG2237" s="2"/>
      <c r="AH2237" s="1"/>
      <c r="AI2237" s="1"/>
    </row>
    <row r="2238">
      <c r="A2238" s="2"/>
      <c r="B2238" s="2"/>
      <c r="C2238" s="3">
        <v>43059</v>
      </c>
      <c r="D2238" s="1"/>
      <c r="E2238" s="4" t="s">
        <v>51</v>
      </c>
      <c r="H2238" s="4" t="s">
        <v>51</v>
      </c>
      <c r="K2238" s="6">
        <v>0.40000000000000002</v>
      </c>
      <c r="L2238" s="6">
        <v>0.59999999999999998</v>
      </c>
      <c r="M2238" s="6">
        <v>2.8599999999999999</v>
      </c>
      <c r="N2238" s="7">
        <v>5800</v>
      </c>
      <c r="P2238" s="1">
        <v>2</v>
      </c>
      <c r="Q2238" s="2" t="s">
        <v>54</v>
      </c>
      <c r="R2238" s="4" t="s">
        <v>51</v>
      </c>
      <c r="T2238" s="7">
        <v>819</v>
      </c>
      <c r="U2238" s="8">
        <v>0</v>
      </c>
      <c r="V2238" s="6">
        <f t="shared" si="52"/>
        <v>52.199170124481327</v>
      </c>
      <c r="W2238" s="7">
        <f>IF(R2238="","",(T2238*(1-U2238)*(1+AE2238))+V2238)</f>
        <v>1116.8991701244813</v>
      </c>
      <c r="Z2238" s="9" t="str">
        <f>IF(S2238="","",(X2238*(1-Y2238)*(1+AE2238)))</f>
        <v/>
      </c>
      <c r="AA2238" s="64">
        <f>IF(Eingabe!G2238="x",libCalc!A2238,IF(Eingabe!H2238="x",libCalc!B2238,IF(Eingabe!I2238="x",libCalc!C2238,"")))</f>
        <v>0.23999999999999999</v>
      </c>
      <c r="AB2238" s="5">
        <f>IF(AA2238="","",AA2238*M2238)</f>
        <v>0.6863999999999999</v>
      </c>
      <c r="AC2238" s="10">
        <f>IF(AA2238="","",N2238*1000/(AA2238*1000000))</f>
        <v>24.166666666666668</v>
      </c>
      <c r="AD2238" s="11">
        <f>IF(AB2238="","",MAX(Z2238,W2238)/AB2238)</f>
        <v>1627.1841056592095</v>
      </c>
      <c r="AE2238" s="8">
        <f ca="1">IF(N2238="","",IF(LOOKUP(YEAR(C2238),Teuerung!$A$4:$A$29,Teuerung!$D$4:$D$29)="",0,LOOKUP(YEAR(C2238),Teuerung!$A$4:$A$29,Teuerung!$D$4:$D$29)))</f>
        <v>0.29999999999999999</v>
      </c>
      <c r="AF2238" s="7">
        <f t="shared" ca="1" si="51"/>
        <v>2233.7983402489626</v>
      </c>
      <c r="AG2238" s="2"/>
      <c r="AH2238" s="1"/>
      <c r="AI2238" s="1"/>
    </row>
    <row r="2239">
      <c r="A2239" s="2"/>
      <c r="B2239" s="2"/>
      <c r="C2239" s="3">
        <v>43059</v>
      </c>
      <c r="D2239" s="1"/>
      <c r="E2239" s="4" t="s">
        <v>51</v>
      </c>
      <c r="H2239" s="4" t="s">
        <v>51</v>
      </c>
      <c r="K2239" s="6">
        <v>0.40000000000000002</v>
      </c>
      <c r="L2239" s="6">
        <v>0.59999999999999998</v>
      </c>
      <c r="M2239" s="6">
        <v>2.8599999999999999</v>
      </c>
      <c r="N2239" s="7">
        <v>5000</v>
      </c>
      <c r="P2239" s="1">
        <v>1</v>
      </c>
      <c r="Q2239" s="2" t="s">
        <v>54</v>
      </c>
      <c r="R2239" s="4" t="s">
        <v>51</v>
      </c>
      <c r="T2239" s="7">
        <v>862</v>
      </c>
      <c r="U2239" s="8">
        <v>0</v>
      </c>
      <c r="V2239" s="6">
        <f t="shared" si="52"/>
        <v>52.199170124481327</v>
      </c>
      <c r="W2239" s="7">
        <f>IF(R2239="","",(T2239*(1-U2239)*(1+AE2239))+V2239)</f>
        <v>1172.7991701244814</v>
      </c>
      <c r="Z2239" s="9" t="str">
        <f>IF(S2239="","",(X2239*(1-Y2239)*(1+AE2239)))</f>
        <v/>
      </c>
      <c r="AA2239" s="64">
        <f>IF(Eingabe!G2239="x",libCalc!A2239,IF(Eingabe!H2239="x",libCalc!B2239,IF(Eingabe!I2239="x",libCalc!C2239,"")))</f>
        <v>0.23999999999999999</v>
      </c>
      <c r="AB2239" s="5">
        <f>IF(AA2239="","",AA2239*M2239)</f>
        <v>0.6863999999999999</v>
      </c>
      <c r="AC2239" s="10">
        <f>IF(AA2239="","",N2239*1000/(AA2239*1000000))</f>
        <v>20.833333333333332</v>
      </c>
      <c r="AD2239" s="11">
        <f>IF(AB2239="","",MAX(Z2239,W2239)/AB2239)</f>
        <v>1708.6234995986038</v>
      </c>
      <c r="AE2239" s="8">
        <f ca="1">IF(N2239="","",IF(LOOKUP(YEAR(C2239),Teuerung!$A$4:$A$29,Teuerung!$D$4:$D$29)="",0,LOOKUP(YEAR(C2239),Teuerung!$A$4:$A$29,Teuerung!$D$4:$D$29)))</f>
        <v>0.29999999999999999</v>
      </c>
      <c r="AF2239" s="7">
        <f t="shared" ca="1" si="51"/>
        <v>1172.7991701244814</v>
      </c>
      <c r="AG2239" s="2"/>
      <c r="AH2239" s="1"/>
      <c r="AI2239" s="1"/>
    </row>
    <row r="2240">
      <c r="A2240" s="2"/>
      <c r="B2240" s="2"/>
      <c r="C2240" s="3">
        <v>43059</v>
      </c>
      <c r="D2240" s="1"/>
      <c r="E2240" s="4" t="s">
        <v>51</v>
      </c>
      <c r="H2240" s="4" t="s">
        <v>51</v>
      </c>
      <c r="K2240" s="6">
        <v>0.40000000000000002</v>
      </c>
      <c r="L2240" s="6">
        <v>0.59999999999999998</v>
      </c>
      <c r="M2240" s="6">
        <v>2.8599999999999999</v>
      </c>
      <c r="N2240" s="7">
        <v>7100</v>
      </c>
      <c r="P2240" s="1">
        <v>1</v>
      </c>
      <c r="Q2240" s="2" t="s">
        <v>54</v>
      </c>
      <c r="R2240" s="4" t="s">
        <v>51</v>
      </c>
      <c r="T2240" s="7">
        <v>891</v>
      </c>
      <c r="U2240" s="8">
        <v>0</v>
      </c>
      <c r="V2240" s="6">
        <f t="shared" si="52"/>
        <v>52.199170124481327</v>
      </c>
      <c r="W2240" s="7">
        <f>IF(R2240="","",(T2240*(1-U2240)*(1+AE2240))+V2240)</f>
        <v>1210.4991701244812</v>
      </c>
      <c r="Z2240" s="9" t="str">
        <f>IF(S2240="","",(X2240*(1-Y2240)*(1+AE2240)))</f>
        <v/>
      </c>
      <c r="AA2240" s="64">
        <f>IF(Eingabe!G2240="x",libCalc!A2240,IF(Eingabe!H2240="x",libCalc!B2240,IF(Eingabe!I2240="x",libCalc!C2240,"")))</f>
        <v>0.23999999999999999</v>
      </c>
      <c r="AB2240" s="5">
        <f>IF(AA2240="","",AA2240*M2240)</f>
        <v>0.6863999999999999</v>
      </c>
      <c r="AC2240" s="10">
        <f>IF(AA2240="","",N2240*1000/(AA2240*1000000))</f>
        <v>29.583333333333332</v>
      </c>
      <c r="AD2240" s="11">
        <f>IF(AB2240="","",MAX(Z2240,W2240)/AB2240)</f>
        <v>1763.5477420228458</v>
      </c>
      <c r="AE2240" s="8">
        <f ca="1">IF(N2240="","",IF(LOOKUP(YEAR(C2240),Teuerung!$A$4:$A$29,Teuerung!$D$4:$D$29)="",0,LOOKUP(YEAR(C2240),Teuerung!$A$4:$A$29,Teuerung!$D$4:$D$29)))</f>
        <v>0.29999999999999999</v>
      </c>
      <c r="AF2240" s="7">
        <f t="shared" ca="1" si="51"/>
        <v>1210.4991701244812</v>
      </c>
      <c r="AG2240" s="2"/>
      <c r="AH2240" s="1"/>
      <c r="AI2240" s="1"/>
    </row>
    <row r="2241">
      <c r="A2241" s="2"/>
      <c r="B2241" s="2"/>
      <c r="C2241" s="3">
        <v>43059</v>
      </c>
      <c r="D2241" s="1"/>
      <c r="E2241" s="4" t="s">
        <v>51</v>
      </c>
      <c r="H2241" s="4" t="s">
        <v>51</v>
      </c>
      <c r="K2241" s="6">
        <v>0.40000000000000002</v>
      </c>
      <c r="L2241" s="6">
        <v>0.59999999999999998</v>
      </c>
      <c r="M2241" s="6">
        <v>2.8599999999999999</v>
      </c>
      <c r="N2241" s="7">
        <v>8200</v>
      </c>
      <c r="P2241" s="1">
        <v>1</v>
      </c>
      <c r="Q2241" s="2" t="s">
        <v>54</v>
      </c>
      <c r="R2241" s="4" t="s">
        <v>51</v>
      </c>
      <c r="T2241" s="7">
        <v>966</v>
      </c>
      <c r="U2241" s="8">
        <v>0</v>
      </c>
      <c r="V2241" s="6">
        <f t="shared" si="52"/>
        <v>52.199170124481327</v>
      </c>
      <c r="W2241" s="7">
        <f>IF(R2241="","",(T2241*(1-U2241)*(1+AE2241))+V2241)</f>
        <v>1307.9991701244812</v>
      </c>
      <c r="Z2241" s="9" t="str">
        <f>IF(S2241="","",(X2241*(1-Y2241)*(1+AE2241)))</f>
        <v/>
      </c>
      <c r="AA2241" s="64">
        <f>IF(Eingabe!G2241="x",libCalc!A2241,IF(Eingabe!H2241="x",libCalc!B2241,IF(Eingabe!I2241="x",libCalc!C2241,"")))</f>
        <v>0.23999999999999999</v>
      </c>
      <c r="AB2241" s="5">
        <f>IF(AA2241="","",AA2241*M2241)</f>
        <v>0.6863999999999999</v>
      </c>
      <c r="AC2241" s="10">
        <f>IF(AA2241="","",N2241*1000/(AA2241*1000000))</f>
        <v>34.166666666666664</v>
      </c>
      <c r="AD2241" s="11">
        <f>IF(AB2241="","",MAX(Z2241,W2241)/AB2241)</f>
        <v>1905.5931965683005</v>
      </c>
      <c r="AE2241" s="8">
        <f ca="1">IF(N2241="","",IF(LOOKUP(YEAR(C2241),Teuerung!$A$4:$A$29,Teuerung!$D$4:$D$29)="",0,LOOKUP(YEAR(C2241),Teuerung!$A$4:$A$29,Teuerung!$D$4:$D$29)))</f>
        <v>0.29999999999999999</v>
      </c>
      <c r="AF2241" s="7">
        <f t="shared" ca="1" si="51"/>
        <v>1307.9991701244812</v>
      </c>
      <c r="AG2241" s="2"/>
      <c r="AH2241" s="1"/>
      <c r="AI2241" s="1"/>
    </row>
    <row r="2242">
      <c r="A2242" s="2"/>
      <c r="B2242" s="2"/>
      <c r="C2242" s="3">
        <v>43059</v>
      </c>
      <c r="D2242" s="1"/>
      <c r="E2242" s="4" t="s">
        <v>51</v>
      </c>
      <c r="H2242" s="4" t="s">
        <v>51</v>
      </c>
      <c r="K2242" s="6">
        <v>0.40000000000000002</v>
      </c>
      <c r="L2242" s="6">
        <v>0.59999999999999998</v>
      </c>
      <c r="M2242" s="6">
        <v>3.1600000000000001</v>
      </c>
      <c r="N2242" s="7">
        <v>11100</v>
      </c>
      <c r="P2242" s="1">
        <v>1</v>
      </c>
      <c r="Q2242" s="2" t="s">
        <v>54</v>
      </c>
      <c r="R2242" s="4" t="s">
        <v>51</v>
      </c>
      <c r="T2242" s="7">
        <v>1381</v>
      </c>
      <c r="U2242" s="8">
        <v>0</v>
      </c>
      <c r="V2242" s="6">
        <f t="shared" si="52"/>
        <v>52.199170124481327</v>
      </c>
      <c r="W2242" s="7">
        <f>IF(R2242="","",(T2242*(1-U2242)*(1+AE2242))+V2242)</f>
        <v>1847.4991701244812</v>
      </c>
      <c r="Z2242" s="9" t="str">
        <f>IF(S2242="","",(X2242*(1-Y2242)*(1+AE2242)))</f>
        <v/>
      </c>
      <c r="AA2242" s="64">
        <f>IF(Eingabe!G2242="x",libCalc!A2242,IF(Eingabe!H2242="x",libCalc!B2242,IF(Eingabe!I2242="x",libCalc!C2242,"")))</f>
        <v>0.23999999999999999</v>
      </c>
      <c r="AB2242" s="5">
        <f>IF(AA2242="","",AA2242*M2242)</f>
        <v>0.75839999999999996</v>
      </c>
      <c r="AC2242" s="10">
        <f>IF(AA2242="","",N2242*1000/(AA2242*1000000))</f>
        <v>46.25</v>
      </c>
      <c r="AD2242" s="11">
        <f>IF(AB2242="","",MAX(Z2242,W2242)/AB2242)</f>
        <v>2436.0484838139259</v>
      </c>
      <c r="AE2242" s="8">
        <f ca="1">IF(N2242="","",IF(LOOKUP(YEAR(C2242),Teuerung!$A$4:$A$29,Teuerung!$D$4:$D$29)="",0,LOOKUP(YEAR(C2242),Teuerung!$A$4:$A$29,Teuerung!$D$4:$D$29)))</f>
        <v>0.29999999999999999</v>
      </c>
      <c r="AF2242" s="7">
        <f t="shared" ca="1" si="51"/>
        <v>1847.4991701244812</v>
      </c>
      <c r="AG2242" s="2"/>
      <c r="AH2242" s="1"/>
      <c r="AI2242" s="1"/>
    </row>
    <row r="2243">
      <c r="A2243" s="2"/>
      <c r="B2243" s="2"/>
      <c r="C2243" s="3">
        <v>43059</v>
      </c>
      <c r="D2243" s="1"/>
      <c r="E2243" s="4" t="s">
        <v>51</v>
      </c>
      <c r="H2243" s="4" t="s">
        <v>51</v>
      </c>
      <c r="K2243" s="6">
        <v>0.40000000000000002</v>
      </c>
      <c r="L2243" s="6">
        <v>0.59999999999999998</v>
      </c>
      <c r="M2243" s="6">
        <v>2.8599999999999999</v>
      </c>
      <c r="N2243" s="7">
        <v>9700</v>
      </c>
      <c r="P2243" s="1">
        <v>1</v>
      </c>
      <c r="Q2243" s="2" t="s">
        <v>54</v>
      </c>
      <c r="R2243" s="4" t="s">
        <v>51</v>
      </c>
      <c r="T2243" s="7">
        <v>1180</v>
      </c>
      <c r="U2243" s="8">
        <v>0</v>
      </c>
      <c r="V2243" s="6">
        <f t="shared" si="52"/>
        <v>52.199170124481327</v>
      </c>
      <c r="W2243" s="7">
        <f>IF(R2243="","",(T2243*(1-U2243)*(1+AE2243))+V2243)</f>
        <v>1586.1991701244813</v>
      </c>
      <c r="Z2243" s="9" t="str">
        <f>IF(S2243="","",(X2243*(1-Y2243)*(1+AE2243)))</f>
        <v/>
      </c>
      <c r="AA2243" s="64">
        <f>IF(Eingabe!G2243="x",libCalc!A2243,IF(Eingabe!H2243="x",libCalc!B2243,IF(Eingabe!I2243="x",libCalc!C2243,"")))</f>
        <v>0.23999999999999999</v>
      </c>
      <c r="AB2243" s="5">
        <f>IF(AA2243="","",AA2243*M2243)</f>
        <v>0.6863999999999999</v>
      </c>
      <c r="AC2243" s="10">
        <f>IF(AA2243="","",N2243*1000/(AA2243*1000000))</f>
        <v>40.416666666666664</v>
      </c>
      <c r="AD2243" s="11">
        <f>IF(AB2243="","",MAX(Z2243,W2243)/AB2243)</f>
        <v>2310.8962268713308</v>
      </c>
      <c r="AE2243" s="8">
        <f ca="1">IF(N2243="","",IF(LOOKUP(YEAR(C2243),Teuerung!$A$4:$A$29,Teuerung!$D$4:$D$29)="",0,LOOKUP(YEAR(C2243),Teuerung!$A$4:$A$29,Teuerung!$D$4:$D$29)))</f>
        <v>0.29999999999999999</v>
      </c>
      <c r="AF2243" s="7">
        <f t="shared" ca="1" si="51"/>
        <v>1586.1991701244813</v>
      </c>
      <c r="AG2243" s="2"/>
      <c r="AH2243" s="1"/>
      <c r="AI2243" s="1"/>
    </row>
    <row r="2244">
      <c r="A2244" s="2"/>
      <c r="B2244" s="2"/>
      <c r="C2244" s="3">
        <v>43059</v>
      </c>
      <c r="D2244" s="1"/>
      <c r="E2244" s="4" t="s">
        <v>51</v>
      </c>
      <c r="H2244" s="4" t="s">
        <v>51</v>
      </c>
      <c r="K2244" s="6">
        <v>0.40000000000000002</v>
      </c>
      <c r="L2244" s="6">
        <v>0.59999999999999998</v>
      </c>
      <c r="M2244" s="6">
        <v>2.9199999999999999</v>
      </c>
      <c r="N2244" s="7">
        <v>10500</v>
      </c>
      <c r="P2244" s="1">
        <v>1</v>
      </c>
      <c r="Q2244" s="2" t="s">
        <v>54</v>
      </c>
      <c r="R2244" s="4" t="s">
        <v>51</v>
      </c>
      <c r="T2244" s="7">
        <v>1263</v>
      </c>
      <c r="U2244" s="8">
        <v>0</v>
      </c>
      <c r="V2244" s="6">
        <f t="shared" si="52"/>
        <v>52.199170124481327</v>
      </c>
      <c r="W2244" s="7">
        <f>IF(R2244="","",(T2244*(1-U2244)*(1+AE2244))+V2244)</f>
        <v>1694.0991701244814</v>
      </c>
      <c r="Z2244" s="9" t="str">
        <f>IF(S2244="","",(X2244*(1-Y2244)*(1+AE2244)))</f>
        <v/>
      </c>
      <c r="AA2244" s="64">
        <f>IF(Eingabe!G2244="x",libCalc!A2244,IF(Eingabe!H2244="x",libCalc!B2244,IF(Eingabe!I2244="x",libCalc!C2244,"")))</f>
        <v>0.23999999999999999</v>
      </c>
      <c r="AB2244" s="5">
        <f>IF(AA2244="","",AA2244*M2244)</f>
        <v>0.70079999999999998</v>
      </c>
      <c r="AC2244" s="10">
        <f>IF(AA2244="","",N2244*1000/(AA2244*1000000))</f>
        <v>43.75</v>
      </c>
      <c r="AD2244" s="11">
        <f>IF(AB2244="","",MAX(Z2244,W2244)/AB2244)</f>
        <v>2417.3789528031984</v>
      </c>
      <c r="AE2244" s="8">
        <f ca="1">IF(N2244="","",IF(LOOKUP(YEAR(C2244),Teuerung!$A$4:$A$29,Teuerung!$D$4:$D$29)="",0,LOOKUP(YEAR(C2244),Teuerung!$A$4:$A$29,Teuerung!$D$4:$D$29)))</f>
        <v>0.29999999999999999</v>
      </c>
      <c r="AF2244" s="7">
        <f t="shared" ca="1" si="51"/>
        <v>1694.0991701244814</v>
      </c>
      <c r="AG2244" s="2"/>
      <c r="AH2244" s="1"/>
      <c r="AI2244" s="1"/>
    </row>
    <row r="2245">
      <c r="A2245" s="2"/>
      <c r="B2245" s="2"/>
      <c r="C2245" s="3">
        <v>43059</v>
      </c>
      <c r="D2245" s="1"/>
      <c r="E2245" s="4" t="s">
        <v>51</v>
      </c>
      <c r="H2245" s="4" t="s">
        <v>51</v>
      </c>
      <c r="K2245" s="6">
        <v>0.40000000000000002</v>
      </c>
      <c r="L2245" s="6">
        <v>0.59999999999999998</v>
      </c>
      <c r="M2245" s="6">
        <v>2.8599999999999999</v>
      </c>
      <c r="N2245" s="7">
        <v>10500</v>
      </c>
      <c r="P2245" s="1">
        <v>2</v>
      </c>
      <c r="Q2245" s="2" t="s">
        <v>54</v>
      </c>
      <c r="R2245" s="4" t="s">
        <v>51</v>
      </c>
      <c r="T2245" s="7">
        <v>1115</v>
      </c>
      <c r="U2245" s="8">
        <v>0</v>
      </c>
      <c r="V2245" s="6">
        <f t="shared" si="52"/>
        <v>52.199170124481327</v>
      </c>
      <c r="W2245" s="7">
        <f>IF(R2245="","",(T2245*(1-U2245)*(1+AE2245))+V2245)</f>
        <v>1501.6991701244813</v>
      </c>
      <c r="Z2245" s="9" t="str">
        <f>IF(S2245="","",(X2245*(1-Y2245)*(1+AE2245)))</f>
        <v/>
      </c>
      <c r="AA2245" s="64">
        <f>IF(Eingabe!G2245="x",libCalc!A2245,IF(Eingabe!H2245="x",libCalc!B2245,IF(Eingabe!I2245="x",libCalc!C2245,"")))</f>
        <v>0.23999999999999999</v>
      </c>
      <c r="AB2245" s="5">
        <f>IF(AA2245="","",AA2245*M2245)</f>
        <v>0.6863999999999999</v>
      </c>
      <c r="AC2245" s="10">
        <f>IF(AA2245="","",N2245*1000/(AA2245*1000000))</f>
        <v>43.75</v>
      </c>
      <c r="AD2245" s="11">
        <f>IF(AB2245="","",MAX(Z2245,W2245)/AB2245)</f>
        <v>2187.7901662652703</v>
      </c>
      <c r="AE2245" s="8">
        <f ca="1">IF(N2245="","",IF(LOOKUP(YEAR(C2245),Teuerung!$A$4:$A$29,Teuerung!$D$4:$D$29)="",0,LOOKUP(YEAR(C2245),Teuerung!$A$4:$A$29,Teuerung!$D$4:$D$29)))</f>
        <v>0.29999999999999999</v>
      </c>
      <c r="AF2245" s="7">
        <f t="shared" ca="1" si="51"/>
        <v>3003.3983402489625</v>
      </c>
      <c r="AG2245" s="2"/>
      <c r="AH2245" s="1"/>
      <c r="AI2245" s="1"/>
    </row>
    <row r="2246">
      <c r="A2246" s="2"/>
      <c r="B2246" s="2"/>
      <c r="C2246" s="3">
        <v>43059</v>
      </c>
      <c r="D2246" s="1"/>
      <c r="E2246" s="4" t="s">
        <v>51</v>
      </c>
      <c r="H2246" s="4" t="s">
        <v>51</v>
      </c>
      <c r="K2246" s="6">
        <v>0.40000000000000002</v>
      </c>
      <c r="L2246" s="6">
        <v>0.59999999999999998</v>
      </c>
      <c r="M2246" s="6">
        <v>2.8599999999999999</v>
      </c>
      <c r="N2246" s="7">
        <v>9300</v>
      </c>
      <c r="P2246" s="1">
        <v>1</v>
      </c>
      <c r="Q2246" s="2" t="s">
        <v>54</v>
      </c>
      <c r="R2246" s="4" t="s">
        <v>51</v>
      </c>
      <c r="T2246" s="7">
        <v>1044</v>
      </c>
      <c r="U2246" s="8">
        <v>0</v>
      </c>
      <c r="V2246" s="6">
        <f t="shared" si="52"/>
        <v>52.199170124481327</v>
      </c>
      <c r="W2246" s="7">
        <f>IF(R2246="","",(T2246*(1-U2246)*(1+AE2246))+V2246)</f>
        <v>1409.3991701244813</v>
      </c>
      <c r="Z2246" s="9" t="str">
        <f>IF(S2246="","",(X2246*(1-Y2246)*(1+AE2246)))</f>
        <v/>
      </c>
      <c r="AA2246" s="64">
        <f>IF(Eingabe!G2246="x",libCalc!A2246,IF(Eingabe!H2246="x",libCalc!B2246,IF(Eingabe!I2246="x",libCalc!C2246,"")))</f>
        <v>0.23999999999999999</v>
      </c>
      <c r="AB2246" s="5">
        <f>IF(AA2246="","",AA2246*M2246)</f>
        <v>0.6863999999999999</v>
      </c>
      <c r="AC2246" s="10">
        <f>IF(AA2246="","",N2246*1000/(AA2246*1000000))</f>
        <v>38.75</v>
      </c>
      <c r="AD2246" s="11">
        <f>IF(AB2246="","",MAX(Z2246,W2246)/AB2246)</f>
        <v>2053.3204692955733</v>
      </c>
      <c r="AE2246" s="8">
        <f ca="1">IF(N2246="","",IF(LOOKUP(YEAR(C2246),Teuerung!$A$4:$A$29,Teuerung!$D$4:$D$29)="",0,LOOKUP(YEAR(C2246),Teuerung!$A$4:$A$29,Teuerung!$D$4:$D$29)))</f>
        <v>0.29999999999999999</v>
      </c>
      <c r="AF2246" s="7">
        <f t="shared" ca="1" si="51"/>
        <v>1409.3991701244813</v>
      </c>
      <c r="AG2246" s="2"/>
      <c r="AH2246" s="1"/>
      <c r="AI2246" s="1"/>
    </row>
    <row r="2247">
      <c r="A2247" s="2"/>
      <c r="B2247" s="2"/>
      <c r="C2247" s="3">
        <v>43059</v>
      </c>
      <c r="D2247" s="1"/>
      <c r="E2247" s="4" t="s">
        <v>51</v>
      </c>
      <c r="H2247" s="4" t="s">
        <v>51</v>
      </c>
      <c r="K2247" s="6">
        <v>0.40000000000000002</v>
      </c>
      <c r="L2247" s="6">
        <v>0.59999999999999998</v>
      </c>
      <c r="M2247" s="6">
        <v>2.8599999999999999</v>
      </c>
      <c r="N2247" s="7">
        <v>5300</v>
      </c>
      <c r="P2247" s="1">
        <v>1</v>
      </c>
      <c r="Q2247" s="2" t="s">
        <v>54</v>
      </c>
      <c r="R2247" s="4" t="s">
        <v>51</v>
      </c>
      <c r="T2247" s="7">
        <v>827</v>
      </c>
      <c r="U2247" s="8">
        <v>0</v>
      </c>
      <c r="V2247" s="6">
        <f t="shared" si="52"/>
        <v>52.199170124481327</v>
      </c>
      <c r="W2247" s="7">
        <f>IF(R2247="","",(T2247*(1-U2247)*(1+AE2247))+V2247)</f>
        <v>1127.2991701244814</v>
      </c>
      <c r="Z2247" s="9" t="str">
        <f>IF(S2247="","",(X2247*(1-Y2247)*(1+AE2247)))</f>
        <v/>
      </c>
      <c r="AA2247" s="64">
        <f>IF(Eingabe!G2247="x",libCalc!A2247,IF(Eingabe!H2247="x",libCalc!B2247,IF(Eingabe!I2247="x",libCalc!C2247,"")))</f>
        <v>0.23999999999999999</v>
      </c>
      <c r="AB2247" s="5">
        <f>IF(AA2247="","",AA2247*M2247)</f>
        <v>0.6863999999999999</v>
      </c>
      <c r="AC2247" s="10">
        <f>IF(AA2247="","",N2247*1000/(AA2247*1000000))</f>
        <v>22.083333333333332</v>
      </c>
      <c r="AD2247" s="11">
        <f>IF(AB2247="","",MAX(Z2247,W2247)/AB2247)</f>
        <v>1642.335620810725</v>
      </c>
      <c r="AE2247" s="8">
        <f ca="1">IF(N2247="","",IF(LOOKUP(YEAR(C2247),Teuerung!$A$4:$A$29,Teuerung!$D$4:$D$29)="",0,LOOKUP(YEAR(C2247),Teuerung!$A$4:$A$29,Teuerung!$D$4:$D$29)))</f>
        <v>0.29999999999999999</v>
      </c>
      <c r="AF2247" s="7">
        <f t="shared" ca="1" si="51"/>
        <v>1127.2991701244814</v>
      </c>
      <c r="AG2247" s="2"/>
      <c r="AH2247" s="1"/>
      <c r="AI2247" s="1"/>
    </row>
    <row r="2248">
      <c r="A2248" s="2"/>
      <c r="B2248" s="2"/>
      <c r="C2248" s="3">
        <v>43059</v>
      </c>
      <c r="D2248" s="1"/>
      <c r="E2248" s="4" t="s">
        <v>51</v>
      </c>
      <c r="H2248" s="4" t="s">
        <v>51</v>
      </c>
      <c r="K2248" s="6">
        <v>0.5</v>
      </c>
      <c r="L2248" s="6">
        <v>0.59999999999999998</v>
      </c>
      <c r="M2248" s="6">
        <v>3.7200000000000002</v>
      </c>
      <c r="N2248" s="7">
        <v>12500</v>
      </c>
      <c r="P2248" s="1">
        <v>2</v>
      </c>
      <c r="Q2248" s="2" t="s">
        <v>54</v>
      </c>
      <c r="R2248" s="4" t="s">
        <v>51</v>
      </c>
      <c r="T2248" s="7">
        <v>1557</v>
      </c>
      <c r="U2248" s="8">
        <v>0</v>
      </c>
      <c r="V2248" s="6">
        <f t="shared" si="52"/>
        <v>52.199170124481327</v>
      </c>
      <c r="W2248" s="7">
        <f>IF(R2248="","",(T2248*(1-U2248)*(1+AE2248))+V2248)</f>
        <v>2076.2991701244814</v>
      </c>
      <c r="Z2248" s="9" t="str">
        <f>IF(S2248="","",(X2248*(1-Y2248)*(1+AE2248)))</f>
        <v/>
      </c>
      <c r="AA2248" s="64">
        <f>IF(Eingabe!G2248="x",libCalc!A2248,IF(Eingabe!H2248="x",libCalc!B2248,IF(Eingabe!I2248="x",libCalc!C2248,"")))</f>
        <v>0.29999999999999999</v>
      </c>
      <c r="AB2248" s="5">
        <f>IF(AA2248="","",AA2248*M2248)</f>
        <v>1.1160000000000001</v>
      </c>
      <c r="AC2248" s="10">
        <f>IF(AA2248="","",N2248*1000/(AA2248*1000000))</f>
        <v>41.666666666666664</v>
      </c>
      <c r="AD2248" s="11">
        <f>IF(AB2248="","",MAX(Z2248,W2248)/AB2248)</f>
        <v>1860.4831273516857</v>
      </c>
      <c r="AE2248" s="8">
        <f ca="1">IF(N2248="","",IF(LOOKUP(YEAR(C2248),Teuerung!$A$4:$A$29,Teuerung!$D$4:$D$29)="",0,LOOKUP(YEAR(C2248),Teuerung!$A$4:$A$29,Teuerung!$D$4:$D$29)))</f>
        <v>0.29999999999999999</v>
      </c>
      <c r="AF2248" s="7">
        <f t="shared" ca="1" si="51"/>
        <v>4152.5983402489628</v>
      </c>
      <c r="AG2248" s="2"/>
      <c r="AH2248" s="1"/>
      <c r="AI2248" s="1"/>
    </row>
    <row r="2249">
      <c r="A2249" s="2"/>
      <c r="B2249" s="2"/>
      <c r="C2249" s="3">
        <v>43059</v>
      </c>
      <c r="D2249" s="1"/>
      <c r="E2249" s="4" t="s">
        <v>51</v>
      </c>
      <c r="H2249" s="4" t="s">
        <v>51</v>
      </c>
      <c r="K2249" s="6">
        <v>0.59999999999999998</v>
      </c>
      <c r="L2249" s="6">
        <v>0.59999999999999998</v>
      </c>
      <c r="M2249" s="6">
        <v>3.7200000000000002</v>
      </c>
      <c r="N2249" s="7">
        <v>16900</v>
      </c>
      <c r="P2249" s="1">
        <v>2</v>
      </c>
      <c r="Q2249" s="2" t="s">
        <v>54</v>
      </c>
      <c r="R2249" s="4" t="s">
        <v>51</v>
      </c>
      <c r="T2249" s="7">
        <v>1845</v>
      </c>
      <c r="U2249" s="8">
        <v>0</v>
      </c>
      <c r="V2249" s="6">
        <f t="shared" si="52"/>
        <v>52.199170124481327</v>
      </c>
      <c r="W2249" s="7">
        <f>IF(R2249="","",(T2249*(1-U2249)*(1+AE2249))+V2249)</f>
        <v>2450.6991701244815</v>
      </c>
      <c r="Z2249" s="9" t="str">
        <f>IF(S2249="","",(X2249*(1-Y2249)*(1+AE2249)))</f>
        <v/>
      </c>
      <c r="AA2249" s="64">
        <f>IF(Eingabe!G2249="x",libCalc!A2249,IF(Eingabe!H2249="x",libCalc!B2249,IF(Eingabe!I2249="x",libCalc!C2249,"")))</f>
        <v>0.35999999999999999</v>
      </c>
      <c r="AB2249" s="5">
        <f>IF(AA2249="","",AA2249*M2249)</f>
        <v>1.3391999999999999</v>
      </c>
      <c r="AC2249" s="10">
        <f>IF(AA2249="","",N2249*1000/(AA2249*1000000))</f>
        <v>46.944444444444443</v>
      </c>
      <c r="AD2249" s="11">
        <f>IF(AB2249="","",MAX(Z2249,W2249)/AB2249)</f>
        <v>1829.9724985995233</v>
      </c>
      <c r="AE2249" s="8">
        <f ca="1">IF(N2249="","",IF(LOOKUP(YEAR(C2249),Teuerung!$A$4:$A$29,Teuerung!$D$4:$D$29)="",0,LOOKUP(YEAR(C2249),Teuerung!$A$4:$A$29,Teuerung!$D$4:$D$29)))</f>
        <v>0.29999999999999999</v>
      </c>
      <c r="AF2249" s="7">
        <f t="shared" ca="1" si="51"/>
        <v>4901.398340248963</v>
      </c>
      <c r="AG2249" s="2"/>
      <c r="AH2249" s="1"/>
      <c r="AI2249" s="1"/>
    </row>
    <row r="2250">
      <c r="A2250" s="2"/>
      <c r="B2250" s="2"/>
      <c r="C2250" s="3">
        <v>43059</v>
      </c>
      <c r="D2250" s="1"/>
      <c r="E2250" s="4" t="s">
        <v>51</v>
      </c>
      <c r="H2250" s="4" t="s">
        <v>51</v>
      </c>
      <c r="K2250" s="6">
        <v>0.5</v>
      </c>
      <c r="L2250" s="6">
        <v>0.59999999999999998</v>
      </c>
      <c r="M2250" s="6">
        <v>3.7200000000000002</v>
      </c>
      <c r="N2250" s="7">
        <v>14800</v>
      </c>
      <c r="P2250" s="1">
        <v>2</v>
      </c>
      <c r="Q2250" s="2" t="s">
        <v>54</v>
      </c>
      <c r="R2250" s="4" t="s">
        <v>51</v>
      </c>
      <c r="T2250" s="7">
        <v>1670</v>
      </c>
      <c r="U2250" s="8">
        <v>0</v>
      </c>
      <c r="V2250" s="6">
        <f t="shared" si="52"/>
        <v>52.199170124481327</v>
      </c>
      <c r="W2250" s="7">
        <f>IF(R2250="","",(T2250*(1-U2250)*(1+AE2250))+V2250)</f>
        <v>2223.1991701244815</v>
      </c>
      <c r="Z2250" s="9" t="str">
        <f>IF(S2250="","",(X2250*(1-Y2250)*(1+AE2250)))</f>
        <v/>
      </c>
      <c r="AA2250" s="64">
        <f>IF(Eingabe!G2250="x",libCalc!A2250,IF(Eingabe!H2250="x",libCalc!B2250,IF(Eingabe!I2250="x",libCalc!C2250,"")))</f>
        <v>0.29999999999999999</v>
      </c>
      <c r="AB2250" s="5">
        <f>IF(AA2250="","",AA2250*M2250)</f>
        <v>1.1160000000000001</v>
      </c>
      <c r="AC2250" s="10">
        <f>IF(AA2250="","",N2250*1000/(AA2250*1000000))</f>
        <v>49.333333333333336</v>
      </c>
      <c r="AD2250" s="11">
        <f>IF(AB2250="","",MAX(Z2250,W2250)/AB2250)</f>
        <v>1992.1139517244455</v>
      </c>
      <c r="AE2250" s="8">
        <f ca="1">IF(N2250="","",IF(LOOKUP(YEAR(C2250),Teuerung!$A$4:$A$29,Teuerung!$D$4:$D$29)="",0,LOOKUP(YEAR(C2250),Teuerung!$A$4:$A$29,Teuerung!$D$4:$D$29)))</f>
        <v>0.29999999999999999</v>
      </c>
      <c r="AF2250" s="7">
        <f t="shared" ca="1" si="51"/>
        <v>4446.398340248963</v>
      </c>
      <c r="AG2250" s="2"/>
      <c r="AH2250" s="1"/>
      <c r="AI2250" s="1"/>
    </row>
    <row r="2251">
      <c r="A2251" s="2"/>
      <c r="B2251" s="2"/>
      <c r="C2251" s="3">
        <v>43059</v>
      </c>
      <c r="D2251" s="1"/>
      <c r="E2251" s="4" t="s">
        <v>51</v>
      </c>
      <c r="H2251" s="4" t="s">
        <v>51</v>
      </c>
      <c r="K2251" s="6">
        <v>0.5</v>
      </c>
      <c r="L2251" s="6">
        <v>0.59999999999999998</v>
      </c>
      <c r="M2251" s="6">
        <v>3.7200000000000002</v>
      </c>
      <c r="N2251" s="7">
        <v>13000</v>
      </c>
      <c r="P2251" s="1">
        <v>1</v>
      </c>
      <c r="Q2251" s="2" t="s">
        <v>54</v>
      </c>
      <c r="R2251" s="4" t="s">
        <v>51</v>
      </c>
      <c r="T2251" s="7">
        <v>1540</v>
      </c>
      <c r="U2251" s="8">
        <v>0</v>
      </c>
      <c r="V2251" s="6">
        <f t="shared" si="52"/>
        <v>52.199170124481327</v>
      </c>
      <c r="W2251" s="7">
        <f>IF(R2251="","",(T2251*(1-U2251)*(1+AE2251))+V2251)</f>
        <v>2054.1991701244815</v>
      </c>
      <c r="Z2251" s="9" t="str">
        <f>IF(S2251="","",(X2251*(1-Y2251)*(1+AE2251)))</f>
        <v/>
      </c>
      <c r="AA2251" s="64">
        <f>IF(Eingabe!G2251="x",libCalc!A2251,IF(Eingabe!H2251="x",libCalc!B2251,IF(Eingabe!I2251="x",libCalc!C2251,"")))</f>
        <v>0.29999999999999999</v>
      </c>
      <c r="AB2251" s="5">
        <f>IF(AA2251="","",AA2251*M2251)</f>
        <v>1.1160000000000001</v>
      </c>
      <c r="AC2251" s="10">
        <f>IF(AA2251="","",N2251*1000/(AA2251*1000000))</f>
        <v>43.333333333333336</v>
      </c>
      <c r="AD2251" s="11">
        <f>IF(AB2251="","",MAX(Z2251,W2251)/AB2251)</f>
        <v>1840.6802599681732</v>
      </c>
      <c r="AE2251" s="8">
        <f ca="1">IF(N2251="","",IF(LOOKUP(YEAR(C2251),Teuerung!$A$4:$A$29,Teuerung!$D$4:$D$29)="",0,LOOKUP(YEAR(C2251),Teuerung!$A$4:$A$29,Teuerung!$D$4:$D$29)))</f>
        <v>0.29999999999999999</v>
      </c>
      <c r="AF2251" s="7">
        <f t="shared" ca="1" si="51"/>
        <v>2054.1991701244815</v>
      </c>
      <c r="AG2251" s="2"/>
      <c r="AH2251" s="1"/>
      <c r="AI2251" s="1"/>
    </row>
    <row r="2252">
      <c r="A2252" s="2"/>
      <c r="B2252" s="2"/>
      <c r="C2252" s="3">
        <v>43059</v>
      </c>
      <c r="D2252" s="1"/>
      <c r="E2252" s="4" t="s">
        <v>51</v>
      </c>
      <c r="H2252" s="4" t="s">
        <v>51</v>
      </c>
      <c r="K2252" s="6">
        <v>0.5</v>
      </c>
      <c r="L2252" s="6">
        <v>0.59999999999999998</v>
      </c>
      <c r="M2252" s="6">
        <v>3.7799999999999998</v>
      </c>
      <c r="N2252" s="7">
        <v>12300</v>
      </c>
      <c r="P2252" s="1">
        <v>2</v>
      </c>
      <c r="Q2252" s="2" t="s">
        <v>54</v>
      </c>
      <c r="R2252" s="4" t="s">
        <v>51</v>
      </c>
      <c r="T2252" s="7">
        <v>1574</v>
      </c>
      <c r="U2252" s="8">
        <v>0</v>
      </c>
      <c r="V2252" s="6">
        <f t="shared" si="52"/>
        <v>52.199170124481327</v>
      </c>
      <c r="W2252" s="7">
        <f>IF(R2252="","",(T2252*(1-U2252)*(1+AE2252))+V2252)</f>
        <v>2098.3991701244813</v>
      </c>
      <c r="Z2252" s="9" t="str">
        <f>IF(S2252="","",(X2252*(1-Y2252)*(1+AE2252)))</f>
        <v/>
      </c>
      <c r="AA2252" s="64">
        <f>IF(Eingabe!G2252="x",libCalc!A2252,IF(Eingabe!H2252="x",libCalc!B2252,IF(Eingabe!I2252="x",libCalc!C2252,"")))</f>
        <v>0.29999999999999999</v>
      </c>
      <c r="AB2252" s="5">
        <f>IF(AA2252="","",AA2252*M2252)</f>
        <v>1.1339999999999999</v>
      </c>
      <c r="AC2252" s="10">
        <f>IF(AA2252="","",N2252*1000/(AA2252*1000000))</f>
        <v>41</v>
      </c>
      <c r="AD2252" s="11">
        <f>IF(AB2252="","",MAX(Z2252,W2252)/AB2252)</f>
        <v>1850.4401852949572</v>
      </c>
      <c r="AE2252" s="8">
        <f ca="1">IF(N2252="","",IF(LOOKUP(YEAR(C2252),Teuerung!$A$4:$A$29,Teuerung!$D$4:$D$29)="",0,LOOKUP(YEAR(C2252),Teuerung!$A$4:$A$29,Teuerung!$D$4:$D$29)))</f>
        <v>0.29999999999999999</v>
      </c>
      <c r="AF2252" s="7">
        <f t="shared" ca="1" si="51"/>
        <v>4196.7983402489626</v>
      </c>
      <c r="AG2252" s="2"/>
      <c r="AH2252" s="1"/>
      <c r="AI2252" s="1"/>
    </row>
    <row r="2253">
      <c r="A2253" s="2"/>
      <c r="B2253" s="2"/>
      <c r="C2253" s="3">
        <v>43059</v>
      </c>
      <c r="D2253" s="1"/>
      <c r="E2253" s="4" t="s">
        <v>51</v>
      </c>
      <c r="H2253" s="4" t="s">
        <v>51</v>
      </c>
      <c r="K2253" s="6">
        <v>0.40000000000000002</v>
      </c>
      <c r="L2253" s="6">
        <v>0.59999999999999998</v>
      </c>
      <c r="M2253" s="6">
        <v>3.7799999999999998</v>
      </c>
      <c r="N2253" s="7">
        <v>7500</v>
      </c>
      <c r="P2253" s="1">
        <v>3</v>
      </c>
      <c r="Q2253" s="2" t="s">
        <v>54</v>
      </c>
      <c r="R2253" s="4" t="s">
        <v>51</v>
      </c>
      <c r="T2253" s="7">
        <v>866</v>
      </c>
      <c r="U2253" s="8">
        <v>0</v>
      </c>
      <c r="V2253" s="6">
        <f t="shared" si="52"/>
        <v>52.199170124481327</v>
      </c>
      <c r="W2253" s="7">
        <f>IF(R2253="","",(T2253*(1-U2253)*(1+AE2253))+V2253)</f>
        <v>1177.9991701244812</v>
      </c>
      <c r="Z2253" s="9" t="str">
        <f>IF(S2253="","",(X2253*(1-Y2253)*(1+AE2253)))</f>
        <v/>
      </c>
      <c r="AA2253" s="64">
        <f>IF(Eingabe!G2253="x",libCalc!A2253,IF(Eingabe!H2253="x",libCalc!B2253,IF(Eingabe!I2253="x",libCalc!C2253,"")))</f>
        <v>0.23999999999999999</v>
      </c>
      <c r="AB2253" s="5">
        <f>IF(AA2253="","",AA2253*M2253)</f>
        <v>0.9071999999999999</v>
      </c>
      <c r="AC2253" s="10">
        <f>IF(AA2253="","",N2253*1000/(AA2253*1000000))</f>
        <v>31.25</v>
      </c>
      <c r="AD2253" s="11">
        <f>IF(AB2253="","",MAX(Z2253,W2253)/AB2253)</f>
        <v>1298.4999670684319</v>
      </c>
      <c r="AE2253" s="8">
        <f ca="1">IF(N2253="","",IF(LOOKUP(YEAR(C2253),Teuerung!$A$4:$A$29,Teuerung!$D$4:$D$29)="",0,LOOKUP(YEAR(C2253),Teuerung!$A$4:$A$29,Teuerung!$D$4:$D$29)))</f>
        <v>0.29999999999999999</v>
      </c>
      <c r="AF2253" s="7">
        <f t="shared" ca="1" si="51"/>
        <v>3533.9975103734437</v>
      </c>
      <c r="AG2253" s="2"/>
      <c r="AH2253" s="1"/>
      <c r="AI2253" s="1"/>
    </row>
    <row r="2254">
      <c r="A2254" s="2"/>
      <c r="B2254" s="2"/>
      <c r="C2254" s="3">
        <v>43059</v>
      </c>
      <c r="D2254" s="1"/>
      <c r="E2254" s="4" t="s">
        <v>51</v>
      </c>
      <c r="H2254" s="4" t="s">
        <v>51</v>
      </c>
      <c r="K2254" s="6">
        <v>0.40000000000000002</v>
      </c>
      <c r="L2254" s="6">
        <v>0.59999999999999998</v>
      </c>
      <c r="M2254" s="6">
        <v>3.7200000000000002</v>
      </c>
      <c r="N2254" s="7">
        <v>2600</v>
      </c>
      <c r="P2254" s="1">
        <v>4</v>
      </c>
      <c r="Q2254" s="2" t="s">
        <v>54</v>
      </c>
      <c r="R2254" s="4" t="s">
        <v>51</v>
      </c>
      <c r="T2254" s="7">
        <v>742</v>
      </c>
      <c r="U2254" s="8">
        <v>0</v>
      </c>
      <c r="V2254" s="6">
        <f t="shared" si="52"/>
        <v>52.199170124481327</v>
      </c>
      <c r="W2254" s="7">
        <f>IF(R2254="","",(T2254*(1-U2254)*(1+AE2254))+V2254)</f>
        <v>1016.7991701244814</v>
      </c>
      <c r="Z2254" s="9" t="str">
        <f>IF(S2254="","",(X2254*(1-Y2254)*(1+AE2254)))</f>
        <v/>
      </c>
      <c r="AA2254" s="64">
        <f>IF(Eingabe!G2254="x",libCalc!A2254,IF(Eingabe!H2254="x",libCalc!B2254,IF(Eingabe!I2254="x",libCalc!C2254,"")))</f>
        <v>0.23999999999999999</v>
      </c>
      <c r="AB2254" s="5">
        <f>IF(AA2254="","",AA2254*M2254)</f>
        <v>0.89280000000000004</v>
      </c>
      <c r="AC2254" s="10">
        <f>IF(AA2254="","",N2254*1000/(AA2254*1000000))</f>
        <v>10.833333333333334</v>
      </c>
      <c r="AD2254" s="11">
        <f>IF(AB2254="","",MAX(Z2254,W2254)/AB2254)</f>
        <v>1138.8879593688187</v>
      </c>
      <c r="AE2254" s="8">
        <f ca="1">IF(N2254="","",IF(LOOKUP(YEAR(C2254),Teuerung!$A$4:$A$29,Teuerung!$D$4:$D$29)="",0,LOOKUP(YEAR(C2254),Teuerung!$A$4:$A$29,Teuerung!$D$4:$D$29)))</f>
        <v>0.29999999999999999</v>
      </c>
      <c r="AF2254" s="7">
        <f t="shared" ca="1" si="51"/>
        <v>4067.1966804979256</v>
      </c>
      <c r="AG2254" s="2"/>
      <c r="AH2254" s="1"/>
      <c r="AI2254" s="1"/>
    </row>
    <row r="2255">
      <c r="A2255" s="2"/>
      <c r="B2255" s="2"/>
      <c r="C2255" s="3">
        <v>43059</v>
      </c>
      <c r="D2255" s="1"/>
      <c r="E2255" s="4" t="s">
        <v>51</v>
      </c>
      <c r="H2255" s="4" t="s">
        <v>51</v>
      </c>
      <c r="K2255" s="6">
        <v>0.40000000000000002</v>
      </c>
      <c r="L2255" s="6">
        <v>0.59999999999999998</v>
      </c>
      <c r="M2255" s="6">
        <v>3.7200000000000002</v>
      </c>
      <c r="N2255" s="7">
        <v>8800</v>
      </c>
      <c r="P2255" s="1">
        <v>3</v>
      </c>
      <c r="Q2255" s="2" t="s">
        <v>54</v>
      </c>
      <c r="R2255" s="4" t="s">
        <v>51</v>
      </c>
      <c r="T2255" s="7">
        <v>973</v>
      </c>
      <c r="U2255" s="8">
        <v>0</v>
      </c>
      <c r="V2255" s="6">
        <f t="shared" si="52"/>
        <v>52.199170124481327</v>
      </c>
      <c r="W2255" s="7">
        <f>IF(R2255="","",(T2255*(1-U2255)*(1+AE2255))+V2255)</f>
        <v>1317.0991701244814</v>
      </c>
      <c r="Z2255" s="9" t="str">
        <f>IF(S2255="","",(X2255*(1-Y2255)*(1+AE2255)))</f>
        <v/>
      </c>
      <c r="AA2255" s="64">
        <f>IF(Eingabe!G2255="x",libCalc!A2255,IF(Eingabe!H2255="x",libCalc!B2255,IF(Eingabe!I2255="x",libCalc!C2255,"")))</f>
        <v>0.23999999999999999</v>
      </c>
      <c r="AB2255" s="5">
        <f>IF(AA2255="","",AA2255*M2255)</f>
        <v>0.89280000000000004</v>
      </c>
      <c r="AC2255" s="10">
        <f>IF(AA2255="","",N2255*1000/(AA2255*1000000))</f>
        <v>36.666666666666664</v>
      </c>
      <c r="AD2255" s="11">
        <f>IF(AB2255="","",MAX(Z2255,W2255)/AB2255)</f>
        <v>1475.245486250539</v>
      </c>
      <c r="AE2255" s="8">
        <f ca="1">IF(N2255="","",IF(LOOKUP(YEAR(C2255),Teuerung!$A$4:$A$29,Teuerung!$D$4:$D$29)="",0,LOOKUP(YEAR(C2255),Teuerung!$A$4:$A$29,Teuerung!$D$4:$D$29)))</f>
        <v>0.29999999999999999</v>
      </c>
      <c r="AF2255" s="7">
        <f t="shared" ca="1" si="51"/>
        <v>3951.2975103734443</v>
      </c>
      <c r="AG2255" s="2"/>
      <c r="AH2255" s="1"/>
      <c r="AI2255" s="1"/>
    </row>
    <row r="2256">
      <c r="A2256" s="2"/>
      <c r="B2256" s="2"/>
      <c r="C2256" s="3">
        <v>43059</v>
      </c>
      <c r="D2256" s="1"/>
      <c r="E2256" s="4" t="s">
        <v>51</v>
      </c>
      <c r="H2256" s="4" t="s">
        <v>51</v>
      </c>
      <c r="K2256" s="6">
        <v>0.40000000000000002</v>
      </c>
      <c r="L2256" s="6">
        <v>0.59999999999999998</v>
      </c>
      <c r="M2256" s="6">
        <v>3.7799999999999998</v>
      </c>
      <c r="N2256" s="7">
        <v>5400</v>
      </c>
      <c r="P2256" s="1">
        <v>2</v>
      </c>
      <c r="Q2256" s="2" t="s">
        <v>54</v>
      </c>
      <c r="R2256" s="4" t="s">
        <v>51</v>
      </c>
      <c r="T2256" s="7">
        <v>755</v>
      </c>
      <c r="U2256" s="8">
        <v>0</v>
      </c>
      <c r="V2256" s="6">
        <f t="shared" si="52"/>
        <v>52.199170124481327</v>
      </c>
      <c r="W2256" s="7">
        <f>IF(R2256="","",(T2256*(1-U2256)*(1+AE2256))+V2256)</f>
        <v>1033.6991701244813</v>
      </c>
      <c r="Z2256" s="9" t="str">
        <f>IF(S2256="","",(X2256*(1-Y2256)*(1+AE2256)))</f>
        <v/>
      </c>
      <c r="AA2256" s="64">
        <f>IF(Eingabe!G2256="x",libCalc!A2256,IF(Eingabe!H2256="x",libCalc!B2256,IF(Eingabe!I2256="x",libCalc!C2256,"")))</f>
        <v>0.23999999999999999</v>
      </c>
      <c r="AB2256" s="5">
        <f>IF(AA2256="","",AA2256*M2256)</f>
        <v>0.9071999999999999</v>
      </c>
      <c r="AC2256" s="10">
        <f>IF(AA2256="","",N2256*1000/(AA2256*1000000))</f>
        <v>22.5</v>
      </c>
      <c r="AD2256" s="11">
        <f>IF(AB2256="","",MAX(Z2256,W2256)/AB2256)</f>
        <v>1139.4391205075854</v>
      </c>
      <c r="AE2256" s="8">
        <f ca="1">IF(N2256="","",IF(LOOKUP(YEAR(C2256),Teuerung!$A$4:$A$29,Teuerung!$D$4:$D$29)="",0,LOOKUP(YEAR(C2256),Teuerung!$A$4:$A$29,Teuerung!$D$4:$D$29)))</f>
        <v>0.29999999999999999</v>
      </c>
      <c r="AF2256" s="7">
        <f t="shared" ca="1" si="51"/>
        <v>2067.3983402489625</v>
      </c>
      <c r="AG2256" s="2"/>
      <c r="AH2256" s="1"/>
      <c r="AI2256" s="1"/>
    </row>
    <row r="2257">
      <c r="A2257" s="2"/>
      <c r="B2257" s="2"/>
      <c r="C2257" s="3">
        <v>43059</v>
      </c>
      <c r="D2257" s="1"/>
      <c r="E2257" s="4" t="s">
        <v>51</v>
      </c>
      <c r="H2257" s="4" t="s">
        <v>51</v>
      </c>
      <c r="K2257" s="6">
        <v>0.40000000000000002</v>
      </c>
      <c r="L2257" s="6">
        <v>0.59999999999999998</v>
      </c>
      <c r="M2257" s="6">
        <v>3.7200000000000002</v>
      </c>
      <c r="N2257" s="7">
        <v>2300</v>
      </c>
      <c r="P2257" s="1">
        <v>1</v>
      </c>
      <c r="Q2257" s="2" t="s">
        <v>54</v>
      </c>
      <c r="R2257" s="4" t="s">
        <v>51</v>
      </c>
      <c r="T2257" s="7">
        <v>704</v>
      </c>
      <c r="U2257" s="8">
        <v>0</v>
      </c>
      <c r="V2257" s="6">
        <f t="shared" si="52"/>
        <v>52.199170124481327</v>
      </c>
      <c r="W2257" s="7">
        <f>IF(R2257="","",(T2257*(1-U2257)*(1+AE2257))+V2257)</f>
        <v>967.39917012448132</v>
      </c>
      <c r="Z2257" s="9" t="str">
        <f>IF(S2257="","",(X2257*(1-Y2257)*(1+AE2257)))</f>
        <v/>
      </c>
      <c r="AA2257" s="64">
        <f>IF(Eingabe!G2257="x",libCalc!A2257,IF(Eingabe!H2257="x",libCalc!B2257,IF(Eingabe!I2257="x",libCalc!C2257,"")))</f>
        <v>0.23999999999999999</v>
      </c>
      <c r="AB2257" s="5">
        <f>IF(AA2257="","",AA2257*M2257)</f>
        <v>0.89280000000000004</v>
      </c>
      <c r="AC2257" s="10">
        <f>IF(AA2257="","",N2257*1000/(AA2257*1000000))</f>
        <v>9.5833333333333339</v>
      </c>
      <c r="AD2257" s="11">
        <f>IF(AB2257="","",MAX(Z2257,W2257)/AB2257)</f>
        <v>1083.5564181501807</v>
      </c>
      <c r="AE2257" s="8">
        <f ca="1">IF(N2257="","",IF(LOOKUP(YEAR(C2257),Teuerung!$A$4:$A$29,Teuerung!$D$4:$D$29)="",0,LOOKUP(YEAR(C2257),Teuerung!$A$4:$A$29,Teuerung!$D$4:$D$29)))</f>
        <v>0.29999999999999999</v>
      </c>
      <c r="AF2257" s="7">
        <f t="shared" ca="1" si="51"/>
        <v>967.39917012448132</v>
      </c>
      <c r="AG2257" s="2"/>
      <c r="AH2257" s="1"/>
      <c r="AI2257" s="1"/>
    </row>
    <row r="2258">
      <c r="A2258" s="2"/>
      <c r="B2258" s="2"/>
      <c r="C2258" s="3">
        <v>43059</v>
      </c>
      <c r="D2258" s="1"/>
      <c r="E2258" s="4" t="s">
        <v>51</v>
      </c>
      <c r="H2258" s="4" t="s">
        <v>51</v>
      </c>
      <c r="K2258" s="6">
        <v>0.25</v>
      </c>
      <c r="L2258" s="6">
        <v>0.5</v>
      </c>
      <c r="M2258" s="6">
        <v>3.7200000000000002</v>
      </c>
      <c r="N2258" s="7">
        <v>1250</v>
      </c>
      <c r="P2258" s="1">
        <v>4</v>
      </c>
      <c r="Q2258" s="2" t="s">
        <v>54</v>
      </c>
      <c r="R2258" s="4" t="s">
        <v>51</v>
      </c>
      <c r="T2258" s="7">
        <v>498</v>
      </c>
      <c r="U2258" s="8">
        <v>0</v>
      </c>
      <c r="V2258" s="6">
        <f t="shared" si="52"/>
        <v>52.199170124481327</v>
      </c>
      <c r="W2258" s="7">
        <f>IF(R2258="","",(T2258*(1-U2258)*(1+AE2258))+V2258)</f>
        <v>699.59917012448136</v>
      </c>
      <c r="Z2258" s="9" t="str">
        <f>IF(S2258="","",(X2258*(1-Y2258)*(1+AE2258)))</f>
        <v/>
      </c>
      <c r="AA2258" s="64">
        <f>IF(Eingabe!G2258="x",libCalc!A2258,IF(Eingabe!H2258="x",libCalc!B2258,IF(Eingabe!I2258="x",libCalc!C2258,"")))</f>
        <v>0.125</v>
      </c>
      <c r="AB2258" s="5">
        <f>IF(AA2258="","",AA2258*M2258)</f>
        <v>0.46500000000000002</v>
      </c>
      <c r="AC2258" s="10">
        <f>IF(AA2258="","",N2258*1000/(AA2258*1000000))</f>
        <v>10</v>
      </c>
      <c r="AD2258" s="11">
        <f>IF(AB2258="","",MAX(Z2258,W2258)/AB2258)</f>
        <v>1504.5143443537233</v>
      </c>
      <c r="AE2258" s="8">
        <f ca="1">IF(N2258="","",IF(LOOKUP(YEAR(C2258),Teuerung!$A$4:$A$29,Teuerung!$D$4:$D$29)="",0,LOOKUP(YEAR(C2258),Teuerung!$A$4:$A$29,Teuerung!$D$4:$D$29)))</f>
        <v>0.29999999999999999</v>
      </c>
      <c r="AF2258" s="7">
        <f t="shared" ca="1" si="51"/>
        <v>2798.3966804979254</v>
      </c>
      <c r="AG2258" s="2"/>
      <c r="AH2258" s="1"/>
      <c r="AI2258" s="1"/>
    </row>
    <row r="2259">
      <c r="A2259" s="2"/>
      <c r="B2259" s="2"/>
      <c r="C2259" s="3">
        <v>43059</v>
      </c>
      <c r="D2259" s="1"/>
      <c r="E2259" s="4" t="s">
        <v>51</v>
      </c>
      <c r="H2259" s="4" t="s">
        <v>51</v>
      </c>
      <c r="K2259" s="6">
        <v>0.40000000000000002</v>
      </c>
      <c r="L2259" s="6">
        <v>0.59999999999999998</v>
      </c>
      <c r="M2259" s="6">
        <v>3.7799999999999998</v>
      </c>
      <c r="N2259" s="7">
        <v>2600</v>
      </c>
      <c r="P2259" s="1">
        <v>1</v>
      </c>
      <c r="Q2259" s="2" t="s">
        <v>54</v>
      </c>
      <c r="R2259" s="4" t="s">
        <v>51</v>
      </c>
      <c r="T2259" s="7">
        <v>797</v>
      </c>
      <c r="U2259" s="8">
        <v>0</v>
      </c>
      <c r="V2259" s="6">
        <f t="shared" si="52"/>
        <v>52.199170124481327</v>
      </c>
      <c r="W2259" s="7">
        <f>IF(R2259="","",(T2259*(1-U2259)*(1+AE2259))+V2259)</f>
        <v>1088.2991701244814</v>
      </c>
      <c r="Z2259" s="9" t="str">
        <f>IF(S2259="","",(X2259*(1-Y2259)*(1+AE2259)))</f>
        <v/>
      </c>
      <c r="AA2259" s="64">
        <f>IF(Eingabe!G2259="x",libCalc!A2259,IF(Eingabe!H2259="x",libCalc!B2259,IF(Eingabe!I2259="x",libCalc!C2259,"")))</f>
        <v>0.23999999999999999</v>
      </c>
      <c r="AB2259" s="5">
        <f>IF(AA2259="","",AA2259*M2259)</f>
        <v>0.9071999999999999</v>
      </c>
      <c r="AC2259" s="10">
        <f>IF(AA2259="","",N2259*1000/(AA2259*1000000))</f>
        <v>10.833333333333334</v>
      </c>
      <c r="AD2259" s="11">
        <f>IF(AB2259="","",MAX(Z2259,W2259)/AB2259)</f>
        <v>1199.6243056927706</v>
      </c>
      <c r="AE2259" s="8">
        <f ca="1">IF(N2259="","",IF(LOOKUP(YEAR(C2259),Teuerung!$A$4:$A$29,Teuerung!$D$4:$D$29)="",0,LOOKUP(YEAR(C2259),Teuerung!$A$4:$A$29,Teuerung!$D$4:$D$29)))</f>
        <v>0.29999999999999999</v>
      </c>
      <c r="AF2259" s="7">
        <f t="shared" ref="AF2259:AF2322" ca="1" si="53">IF(P2259="","",P2259*MAX(W2259,Z2259))</f>
        <v>1088.2991701244814</v>
      </c>
      <c r="AG2259" s="2"/>
      <c r="AH2259" s="1"/>
      <c r="AI2259" s="1"/>
    </row>
    <row r="2260">
      <c r="A2260" s="2"/>
      <c r="B2260" s="2"/>
      <c r="C2260" s="3">
        <v>43059</v>
      </c>
      <c r="D2260" s="1"/>
      <c r="E2260" s="4" t="s">
        <v>51</v>
      </c>
      <c r="H2260" s="4" t="s">
        <v>51</v>
      </c>
      <c r="K2260" s="6">
        <v>0.40000000000000002</v>
      </c>
      <c r="L2260" s="6">
        <v>0.59999999999999998</v>
      </c>
      <c r="M2260" s="6">
        <v>2.7999999999999998</v>
      </c>
      <c r="N2260" s="7">
        <v>11300</v>
      </c>
      <c r="P2260" s="1">
        <v>2</v>
      </c>
      <c r="Q2260" s="2" t="s">
        <v>54</v>
      </c>
      <c r="R2260" s="4" t="s">
        <v>51</v>
      </c>
      <c r="T2260" s="7">
        <v>994</v>
      </c>
      <c r="U2260" s="8">
        <v>0</v>
      </c>
      <c r="V2260" s="6">
        <f t="shared" si="52"/>
        <v>52.199170124481327</v>
      </c>
      <c r="W2260" s="7">
        <f>IF(R2260="","",(T2260*(1-U2260)*(1+AE2260))+V2260)</f>
        <v>1344.3991701244813</v>
      </c>
      <c r="Z2260" s="9" t="str">
        <f>IF(S2260="","",(X2260*(1-Y2260)*(1+AE2260)))</f>
        <v/>
      </c>
      <c r="AA2260" s="64">
        <f>IF(Eingabe!G2260="x",libCalc!A2260,IF(Eingabe!H2260="x",libCalc!B2260,IF(Eingabe!I2260="x",libCalc!C2260,"")))</f>
        <v>0.23999999999999999</v>
      </c>
      <c r="AB2260" s="5">
        <f>IF(AA2260="","",AA2260*M2260)</f>
        <v>0.67199999999999993</v>
      </c>
      <c r="AC2260" s="10">
        <f>IF(AA2260="","",N2260*1000/(AA2260*1000000))</f>
        <v>47.083333333333336</v>
      </c>
      <c r="AD2260" s="11">
        <f>IF(AB2260="","",MAX(Z2260,W2260)/AB2260)</f>
        <v>2000.5940031614307</v>
      </c>
      <c r="AE2260" s="8">
        <f ca="1">IF(N2260="","",IF(LOOKUP(YEAR(C2260),Teuerung!$A$4:$A$29,Teuerung!$D$4:$D$29)="",0,LOOKUP(YEAR(C2260),Teuerung!$A$4:$A$29,Teuerung!$D$4:$D$29)))</f>
        <v>0.29999999999999999</v>
      </c>
      <c r="AF2260" s="7">
        <f t="shared" ca="1" si="53"/>
        <v>2688.7983402489626</v>
      </c>
      <c r="AG2260" s="2"/>
      <c r="AH2260" s="1"/>
      <c r="AI2260" s="1"/>
    </row>
    <row r="2261">
      <c r="A2261" s="2"/>
      <c r="B2261" s="2"/>
      <c r="C2261" s="3">
        <v>43059</v>
      </c>
      <c r="D2261" s="1"/>
      <c r="E2261" s="4" t="s">
        <v>51</v>
      </c>
      <c r="H2261" s="4" t="s">
        <v>51</v>
      </c>
      <c r="K2261" s="6">
        <v>0.5</v>
      </c>
      <c r="L2261" s="6">
        <v>0.69999999999999996</v>
      </c>
      <c r="M2261" s="6">
        <v>2.7999999999999998</v>
      </c>
      <c r="N2261" s="7">
        <v>15500</v>
      </c>
      <c r="P2261" s="1">
        <v>1</v>
      </c>
      <c r="Q2261" s="2" t="s">
        <v>54</v>
      </c>
      <c r="R2261" s="4" t="s">
        <v>51</v>
      </c>
      <c r="T2261" s="7">
        <v>1376</v>
      </c>
      <c r="U2261" s="8">
        <v>0</v>
      </c>
      <c r="V2261" s="6">
        <f t="shared" si="52"/>
        <v>52.199170124481327</v>
      </c>
      <c r="W2261" s="7">
        <f>IF(R2261="","",(T2261*(1-U2261)*(1+AE2261))+V2261)</f>
        <v>1840.9991701244812</v>
      </c>
      <c r="Z2261" s="9" t="str">
        <f>IF(S2261="","",(X2261*(1-Y2261)*(1+AE2261)))</f>
        <v/>
      </c>
      <c r="AA2261" s="64">
        <f>IF(Eingabe!G2261="x",libCalc!A2261,IF(Eingabe!H2261="x",libCalc!B2261,IF(Eingabe!I2261="x",libCalc!C2261,"")))</f>
        <v>0.34999999999999998</v>
      </c>
      <c r="AB2261" s="5">
        <f>IF(AA2261="","",AA2261*M2261)</f>
        <v>0.97999999999999987</v>
      </c>
      <c r="AC2261" s="10">
        <f>IF(AA2261="","",N2261*1000/(AA2261*1000000))</f>
        <v>44.285714285714285</v>
      </c>
      <c r="AD2261" s="11">
        <f>IF(AB2261="","",MAX(Z2261,W2261)/AB2261)</f>
        <v>1878.570581759675</v>
      </c>
      <c r="AE2261" s="8">
        <f ca="1">IF(N2261="","",IF(LOOKUP(YEAR(C2261),Teuerung!$A$4:$A$29,Teuerung!$D$4:$D$29)="",0,LOOKUP(YEAR(C2261),Teuerung!$A$4:$A$29,Teuerung!$D$4:$D$29)))</f>
        <v>0.29999999999999999</v>
      </c>
      <c r="AF2261" s="7">
        <f t="shared" ca="1" si="53"/>
        <v>1840.9991701244812</v>
      </c>
      <c r="AG2261" s="2"/>
      <c r="AH2261" s="1"/>
      <c r="AI2261" s="1"/>
    </row>
    <row r="2262">
      <c r="A2262" s="2"/>
      <c r="B2262" s="2"/>
      <c r="C2262" s="3">
        <v>43059</v>
      </c>
      <c r="D2262" s="1"/>
      <c r="E2262" s="4" t="s">
        <v>51</v>
      </c>
      <c r="H2262" s="4" t="s">
        <v>51</v>
      </c>
      <c r="K2262" s="6">
        <v>0.5</v>
      </c>
      <c r="L2262" s="6">
        <v>0.59999999999999998</v>
      </c>
      <c r="M2262" s="6">
        <v>2.8599999999999999</v>
      </c>
      <c r="N2262" s="7">
        <v>15100</v>
      </c>
      <c r="P2262" s="1">
        <v>1</v>
      </c>
      <c r="Q2262" s="2" t="s">
        <v>54</v>
      </c>
      <c r="R2262" s="4" t="s">
        <v>51</v>
      </c>
      <c r="T2262" s="7">
        <v>1404</v>
      </c>
      <c r="U2262" s="8">
        <v>0</v>
      </c>
      <c r="V2262" s="6">
        <f t="shared" si="52"/>
        <v>52.199170124481327</v>
      </c>
      <c r="W2262" s="7">
        <f>IF(R2262="","",(T2262*(1-U2262)*(1+AE2262))+V2262)</f>
        <v>1877.3991701244813</v>
      </c>
      <c r="Z2262" s="9" t="str">
        <f>IF(S2262="","",(X2262*(1-Y2262)*(1+AE2262)))</f>
        <v/>
      </c>
      <c r="AA2262" s="64">
        <f>IF(Eingabe!G2262="x",libCalc!A2262,IF(Eingabe!H2262="x",libCalc!B2262,IF(Eingabe!I2262="x",libCalc!C2262,"")))</f>
        <v>0.29999999999999999</v>
      </c>
      <c r="AB2262" s="5">
        <f>IF(AA2262="","",AA2262*M2262)</f>
        <v>0.85799999999999998</v>
      </c>
      <c r="AC2262" s="10">
        <f>IF(AA2262="","",N2262*1000/(AA2262*1000000))</f>
        <v>50.333333333333336</v>
      </c>
      <c r="AD2262" s="11">
        <f>IF(AB2262="","",MAX(Z2262,W2262)/AB2262)</f>
        <v>2188.1109208910038</v>
      </c>
      <c r="AE2262" s="8">
        <f ca="1">IF(N2262="","",IF(LOOKUP(YEAR(C2262),Teuerung!$A$4:$A$29,Teuerung!$D$4:$D$29)="",0,LOOKUP(YEAR(C2262),Teuerung!$A$4:$A$29,Teuerung!$D$4:$D$29)))</f>
        <v>0.29999999999999999</v>
      </c>
      <c r="AF2262" s="7">
        <f t="shared" ca="1" si="53"/>
        <v>1877.3991701244813</v>
      </c>
      <c r="AG2262" s="2"/>
      <c r="AH2262" s="1"/>
      <c r="AI2262" s="1"/>
    </row>
    <row r="2263">
      <c r="A2263" s="2"/>
      <c r="B2263" s="2"/>
      <c r="C2263" s="3">
        <v>43059</v>
      </c>
      <c r="D2263" s="1"/>
      <c r="E2263" s="4" t="s">
        <v>51</v>
      </c>
      <c r="H2263" s="4" t="s">
        <v>51</v>
      </c>
      <c r="K2263" s="6">
        <v>0.5</v>
      </c>
      <c r="L2263" s="6">
        <v>0.59999999999999998</v>
      </c>
      <c r="M2263" s="6">
        <v>2.8599999999999999</v>
      </c>
      <c r="N2263" s="7">
        <v>13700</v>
      </c>
      <c r="P2263" s="1">
        <v>1</v>
      </c>
      <c r="Q2263" s="2" t="s">
        <v>54</v>
      </c>
      <c r="R2263" s="4" t="s">
        <v>51</v>
      </c>
      <c r="T2263" s="7">
        <v>1235</v>
      </c>
      <c r="U2263" s="8">
        <v>0</v>
      </c>
      <c r="V2263" s="6">
        <f t="shared" si="52"/>
        <v>52.199170124481327</v>
      </c>
      <c r="W2263" s="7">
        <f>IF(R2263="","",(T2263*(1-U2263)*(1+AE2263))+V2263)</f>
        <v>1657.6991701244813</v>
      </c>
      <c r="Z2263" s="9" t="str">
        <f>IF(S2263="","",(X2263*(1-Y2263)*(1+AE2263)))</f>
        <v/>
      </c>
      <c r="AA2263" s="64">
        <f>IF(Eingabe!G2263="x",libCalc!A2263,IF(Eingabe!H2263="x",libCalc!B2263,IF(Eingabe!I2263="x",libCalc!C2263,"")))</f>
        <v>0.29999999999999999</v>
      </c>
      <c r="AB2263" s="5">
        <f>IF(AA2263="","",AA2263*M2263)</f>
        <v>0.85799999999999998</v>
      </c>
      <c r="AC2263" s="10">
        <f>IF(AA2263="","",N2263*1000/(AA2263*1000000))</f>
        <v>45.666666666666664</v>
      </c>
      <c r="AD2263" s="11">
        <f>IF(AB2263="","",MAX(Z2263,W2263)/AB2263)</f>
        <v>1932.0503148303978</v>
      </c>
      <c r="AE2263" s="8">
        <f ca="1">IF(N2263="","",IF(LOOKUP(YEAR(C2263),Teuerung!$A$4:$A$29,Teuerung!$D$4:$D$29)="",0,LOOKUP(YEAR(C2263),Teuerung!$A$4:$A$29,Teuerung!$D$4:$D$29)))</f>
        <v>0.29999999999999999</v>
      </c>
      <c r="AF2263" s="7">
        <f t="shared" ca="1" si="53"/>
        <v>1657.6991701244813</v>
      </c>
      <c r="AG2263" s="2"/>
      <c r="AH2263" s="1"/>
      <c r="AI2263" s="1"/>
    </row>
    <row r="2264">
      <c r="A2264" s="2"/>
      <c r="B2264" s="2"/>
      <c r="C2264" s="3">
        <v>43059</v>
      </c>
      <c r="D2264" s="1"/>
      <c r="E2264" s="4" t="s">
        <v>51</v>
      </c>
      <c r="H2264" s="4" t="s">
        <v>51</v>
      </c>
      <c r="K2264" s="6">
        <v>0.40000000000000002</v>
      </c>
      <c r="L2264" s="6">
        <v>0.59999999999999998</v>
      </c>
      <c r="M2264" s="6">
        <v>2.8599999999999999</v>
      </c>
      <c r="N2264" s="7">
        <v>12200</v>
      </c>
      <c r="P2264" s="1">
        <v>1</v>
      </c>
      <c r="Q2264" s="2" t="s">
        <v>54</v>
      </c>
      <c r="R2264" s="4" t="s">
        <v>51</v>
      </c>
      <c r="T2264" s="7">
        <v>1205</v>
      </c>
      <c r="U2264" s="8">
        <v>0</v>
      </c>
      <c r="V2264" s="6">
        <f t="shared" si="52"/>
        <v>52.199170124481327</v>
      </c>
      <c r="W2264" s="7">
        <f>IF(R2264="","",(T2264*(1-U2264)*(1+AE2264))+V2264)</f>
        <v>1618.6991701244813</v>
      </c>
      <c r="Z2264" s="9" t="str">
        <f>IF(S2264="","",(X2264*(1-Y2264)*(1+AE2264)))</f>
        <v/>
      </c>
      <c r="AA2264" s="64">
        <f>IF(Eingabe!G2264="x",libCalc!A2264,IF(Eingabe!H2264="x",libCalc!B2264,IF(Eingabe!I2264="x",libCalc!C2264,"")))</f>
        <v>0.23999999999999999</v>
      </c>
      <c r="AB2264" s="5">
        <f>IF(AA2264="","",AA2264*M2264)</f>
        <v>0.6863999999999999</v>
      </c>
      <c r="AC2264" s="10">
        <f>IF(AA2264="","",N2264*1000/(AA2264*1000000))</f>
        <v>50.833333333333336</v>
      </c>
      <c r="AD2264" s="11">
        <f>IF(AB2264="","",MAX(Z2264,W2264)/AB2264)</f>
        <v>2358.2447117198158</v>
      </c>
      <c r="AE2264" s="8">
        <f ca="1">IF(N2264="","",IF(LOOKUP(YEAR(C2264),Teuerung!$A$4:$A$29,Teuerung!$D$4:$D$29)="",0,LOOKUP(YEAR(C2264),Teuerung!$A$4:$A$29,Teuerung!$D$4:$D$29)))</f>
        <v>0.29999999999999999</v>
      </c>
      <c r="AF2264" s="7">
        <f t="shared" ca="1" si="53"/>
        <v>1618.6991701244813</v>
      </c>
      <c r="AG2264" s="2"/>
      <c r="AH2264" s="1"/>
      <c r="AI2264" s="1"/>
    </row>
    <row r="2265">
      <c r="A2265" s="2"/>
      <c r="B2265" s="2"/>
      <c r="C2265" s="3">
        <v>43059</v>
      </c>
      <c r="D2265" s="1"/>
      <c r="E2265" s="4" t="s">
        <v>51</v>
      </c>
      <c r="H2265" s="4" t="s">
        <v>51</v>
      </c>
      <c r="K2265" s="6">
        <v>0.40000000000000002</v>
      </c>
      <c r="L2265" s="6">
        <v>0.59999999999999998</v>
      </c>
      <c r="M2265" s="6">
        <v>2.8599999999999999</v>
      </c>
      <c r="N2265" s="7">
        <v>10200</v>
      </c>
      <c r="P2265" s="1">
        <v>1</v>
      </c>
      <c r="Q2265" s="2" t="s">
        <v>54</v>
      </c>
      <c r="R2265" s="4" t="s">
        <v>51</v>
      </c>
      <c r="T2265" s="7">
        <v>947</v>
      </c>
      <c r="U2265" s="8">
        <v>0</v>
      </c>
      <c r="V2265" s="6">
        <f t="shared" si="52"/>
        <v>52.199170124481327</v>
      </c>
      <c r="W2265" s="7">
        <f>IF(R2265="","",(T2265*(1-U2265)*(1+AE2265))+V2265)</f>
        <v>1283.2991701244814</v>
      </c>
      <c r="Z2265" s="9" t="str">
        <f>IF(S2265="","",(X2265*(1-Y2265)*(1+AE2265)))</f>
        <v/>
      </c>
      <c r="AA2265" s="64">
        <f>IF(Eingabe!G2265="x",libCalc!A2265,IF(Eingabe!H2265="x",libCalc!B2265,IF(Eingabe!I2265="x",libCalc!C2265,"")))</f>
        <v>0.23999999999999999</v>
      </c>
      <c r="AB2265" s="5">
        <f>IF(AA2265="","",AA2265*M2265)</f>
        <v>0.6863999999999999</v>
      </c>
      <c r="AC2265" s="10">
        <f>IF(AA2265="","",N2265*1000/(AA2265*1000000))</f>
        <v>42.5</v>
      </c>
      <c r="AD2265" s="11">
        <f>IF(AB2265="","",MAX(Z2265,W2265)/AB2265)</f>
        <v>1869.6083480834523</v>
      </c>
      <c r="AE2265" s="8">
        <f ca="1">IF(N2265="","",IF(LOOKUP(YEAR(C2265),Teuerung!$A$4:$A$29,Teuerung!$D$4:$D$29)="",0,LOOKUP(YEAR(C2265),Teuerung!$A$4:$A$29,Teuerung!$D$4:$D$29)))</f>
        <v>0.29999999999999999</v>
      </c>
      <c r="AF2265" s="7">
        <f t="shared" ca="1" si="53"/>
        <v>1283.2991701244814</v>
      </c>
      <c r="AG2265" s="2"/>
      <c r="AH2265" s="1"/>
      <c r="AI2265" s="1"/>
    </row>
    <row r="2266">
      <c r="A2266" s="2"/>
      <c r="B2266" s="2"/>
      <c r="C2266" s="3">
        <v>43059</v>
      </c>
      <c r="D2266" s="1"/>
      <c r="E2266" s="4" t="s">
        <v>51</v>
      </c>
      <c r="H2266" s="4" t="s">
        <v>51</v>
      </c>
      <c r="K2266" s="6">
        <v>0.40000000000000002</v>
      </c>
      <c r="L2266" s="6">
        <v>0.59999999999999998</v>
      </c>
      <c r="M2266" s="6">
        <v>2.8599999999999999</v>
      </c>
      <c r="N2266" s="7">
        <v>8000</v>
      </c>
      <c r="P2266" s="1">
        <v>1</v>
      </c>
      <c r="Q2266" s="2" t="s">
        <v>54</v>
      </c>
      <c r="R2266" s="4" t="s">
        <v>51</v>
      </c>
      <c r="T2266" s="7">
        <v>808</v>
      </c>
      <c r="U2266" s="8">
        <v>0</v>
      </c>
      <c r="V2266" s="6">
        <f t="shared" si="52"/>
        <v>52.199170124481327</v>
      </c>
      <c r="W2266" s="7">
        <f>IF(R2266="","",(T2266*(1-U2266)*(1+AE2266))+V2266)</f>
        <v>1102.5991701244814</v>
      </c>
      <c r="Z2266" s="9" t="str">
        <f>IF(S2266="","",(X2266*(1-Y2266)*(1+AE2266)))</f>
        <v/>
      </c>
      <c r="AA2266" s="64">
        <f>IF(Eingabe!G2266="x",libCalc!A2266,IF(Eingabe!H2266="x",libCalc!B2266,IF(Eingabe!I2266="x",libCalc!C2266,"")))</f>
        <v>0.23999999999999999</v>
      </c>
      <c r="AB2266" s="5">
        <f>IF(AA2266="","",AA2266*M2266)</f>
        <v>0.6863999999999999</v>
      </c>
      <c r="AC2266" s="10">
        <f>IF(AA2266="","",N2266*1000/(AA2266*1000000))</f>
        <v>33.333333333333336</v>
      </c>
      <c r="AD2266" s="11">
        <f>IF(AB2266="","",MAX(Z2266,W2266)/AB2266)</f>
        <v>1606.3507723258763</v>
      </c>
      <c r="AE2266" s="8">
        <f ca="1">IF(N2266="","",IF(LOOKUP(YEAR(C2266),Teuerung!$A$4:$A$29,Teuerung!$D$4:$D$29)="",0,LOOKUP(YEAR(C2266),Teuerung!$A$4:$A$29,Teuerung!$D$4:$D$29)))</f>
        <v>0.29999999999999999</v>
      </c>
      <c r="AF2266" s="7">
        <f t="shared" ca="1" si="53"/>
        <v>1102.5991701244814</v>
      </c>
      <c r="AG2266" s="2"/>
      <c r="AH2266" s="1"/>
      <c r="AI2266" s="1"/>
    </row>
    <row r="2267">
      <c r="A2267" s="2"/>
      <c r="B2267" s="2"/>
      <c r="C2267" s="3">
        <v>43059</v>
      </c>
      <c r="D2267" s="1"/>
      <c r="E2267" s="4" t="s">
        <v>51</v>
      </c>
      <c r="H2267" s="4" t="s">
        <v>51</v>
      </c>
      <c r="K2267" s="6">
        <v>0.40000000000000002</v>
      </c>
      <c r="L2267" s="6">
        <v>0.59999999999999998</v>
      </c>
      <c r="M2267" s="6">
        <v>2.7999999999999998</v>
      </c>
      <c r="N2267" s="7">
        <v>8000</v>
      </c>
      <c r="P2267" s="1">
        <v>1</v>
      </c>
      <c r="Q2267" s="2" t="s">
        <v>54</v>
      </c>
      <c r="R2267" s="4" t="s">
        <v>51</v>
      </c>
      <c r="T2267" s="7">
        <v>799</v>
      </c>
      <c r="U2267" s="8">
        <v>0</v>
      </c>
      <c r="V2267" s="6">
        <f t="shared" si="52"/>
        <v>52.199170124481327</v>
      </c>
      <c r="W2267" s="7">
        <f>IF(R2267="","",(T2267*(1-U2267)*(1+AE2267))+V2267)</f>
        <v>1090.8991701244813</v>
      </c>
      <c r="Z2267" s="9" t="str">
        <f>IF(S2267="","",(X2267*(1-Y2267)*(1+AE2267)))</f>
        <v/>
      </c>
      <c r="AA2267" s="64">
        <f>IF(Eingabe!G2267="x",libCalc!A2267,IF(Eingabe!H2267="x",libCalc!B2267,IF(Eingabe!I2267="x",libCalc!C2267,"")))</f>
        <v>0.23999999999999999</v>
      </c>
      <c r="AB2267" s="5">
        <f>IF(AA2267="","",AA2267*M2267)</f>
        <v>0.67199999999999993</v>
      </c>
      <c r="AC2267" s="10">
        <f>IF(AA2267="","",N2267*1000/(AA2267*1000000))</f>
        <v>33.333333333333336</v>
      </c>
      <c r="AD2267" s="11">
        <f>IF(AB2267="","",MAX(Z2267,W2267)/AB2267)</f>
        <v>1623.3618603042878</v>
      </c>
      <c r="AE2267" s="8">
        <f ca="1">IF(N2267="","",IF(LOOKUP(YEAR(C2267),Teuerung!$A$4:$A$29,Teuerung!$D$4:$D$29)="",0,LOOKUP(YEAR(C2267),Teuerung!$A$4:$A$29,Teuerung!$D$4:$D$29)))</f>
        <v>0.29999999999999999</v>
      </c>
      <c r="AF2267" s="7">
        <f t="shared" ca="1" si="53"/>
        <v>1090.8991701244813</v>
      </c>
      <c r="AG2267" s="2"/>
      <c r="AH2267" s="1"/>
      <c r="AI2267" s="1"/>
    </row>
    <row r="2268">
      <c r="A2268" s="2"/>
      <c r="B2268" s="2"/>
      <c r="C2268" s="3">
        <v>43059</v>
      </c>
      <c r="D2268" s="1"/>
      <c r="E2268" s="4" t="s">
        <v>51</v>
      </c>
      <c r="H2268" s="4" t="s">
        <v>51</v>
      </c>
      <c r="K2268" s="6">
        <v>0.40000000000000002</v>
      </c>
      <c r="L2268" s="6">
        <v>0.59999999999999998</v>
      </c>
      <c r="M2268" s="6">
        <v>2.7999999999999998</v>
      </c>
      <c r="N2268" s="7">
        <v>8400</v>
      </c>
      <c r="P2268" s="1">
        <v>1</v>
      </c>
      <c r="Q2268" s="2" t="s">
        <v>54</v>
      </c>
      <c r="R2268" s="4" t="s">
        <v>51</v>
      </c>
      <c r="T2268" s="7">
        <v>788</v>
      </c>
      <c r="U2268" s="8">
        <v>0</v>
      </c>
      <c r="V2268" s="6">
        <f t="shared" si="52"/>
        <v>52.199170124481327</v>
      </c>
      <c r="W2268" s="7">
        <f>IF(R2268="","",(T2268*(1-U2268)*(1+AE2268))+V2268)</f>
        <v>1076.5991701244814</v>
      </c>
      <c r="Z2268" s="9" t="str">
        <f>IF(S2268="","",(X2268*(1-Y2268)*(1+AE2268)))</f>
        <v/>
      </c>
      <c r="AA2268" s="64">
        <f>IF(Eingabe!G2268="x",libCalc!A2268,IF(Eingabe!H2268="x",libCalc!B2268,IF(Eingabe!I2268="x",libCalc!C2268,"")))</f>
        <v>0.23999999999999999</v>
      </c>
      <c r="AB2268" s="5">
        <f>IF(AA2268="","",AA2268*M2268)</f>
        <v>0.67199999999999993</v>
      </c>
      <c r="AC2268" s="10">
        <f>IF(AA2268="","",N2268*1000/(AA2268*1000000))</f>
        <v>35</v>
      </c>
      <c r="AD2268" s="11">
        <f>IF(AB2268="","",MAX(Z2268,W2268)/AB2268)</f>
        <v>1602.0820983995261</v>
      </c>
      <c r="AE2268" s="8">
        <f ca="1">IF(N2268="","",IF(LOOKUP(YEAR(C2268),Teuerung!$A$4:$A$29,Teuerung!$D$4:$D$29)="",0,LOOKUP(YEAR(C2268),Teuerung!$A$4:$A$29,Teuerung!$D$4:$D$29)))</f>
        <v>0.29999999999999999</v>
      </c>
      <c r="AF2268" s="7">
        <f t="shared" ca="1" si="53"/>
        <v>1076.5991701244814</v>
      </c>
      <c r="AG2268" s="2"/>
      <c r="AH2268" s="1"/>
      <c r="AI2268" s="1"/>
    </row>
    <row r="2269">
      <c r="A2269" s="2"/>
      <c r="B2269" s="2"/>
      <c r="C2269" s="3">
        <v>43059</v>
      </c>
      <c r="D2269" s="1"/>
      <c r="E2269" s="4" t="s">
        <v>51</v>
      </c>
      <c r="H2269" s="4" t="s">
        <v>51</v>
      </c>
      <c r="K2269" s="6">
        <v>0.40000000000000002</v>
      </c>
      <c r="L2269" s="6">
        <v>0.59999999999999998</v>
      </c>
      <c r="M2269" s="6">
        <v>2.8599999999999999</v>
      </c>
      <c r="N2269" s="7">
        <v>10200</v>
      </c>
      <c r="P2269" s="1">
        <v>1</v>
      </c>
      <c r="Q2269" s="2" t="s">
        <v>54</v>
      </c>
      <c r="R2269" s="4" t="s">
        <v>51</v>
      </c>
      <c r="T2269" s="7">
        <v>948</v>
      </c>
      <c r="U2269" s="8">
        <v>0</v>
      </c>
      <c r="V2269" s="6">
        <f t="shared" si="52"/>
        <v>52.199170124481327</v>
      </c>
      <c r="W2269" s="7">
        <f>IF(R2269="","",(T2269*(1-U2269)*(1+AE2269))+V2269)</f>
        <v>1284.5991701244814</v>
      </c>
      <c r="Z2269" s="9" t="str">
        <f>IF(S2269="","",(X2269*(1-Y2269)*(1+AE2269)))</f>
        <v/>
      </c>
      <c r="AA2269" s="64">
        <f>IF(Eingabe!G2269="x",libCalc!A2269,IF(Eingabe!H2269="x",libCalc!B2269,IF(Eingabe!I2269="x",libCalc!C2269,"")))</f>
        <v>0.23999999999999999</v>
      </c>
      <c r="AB2269" s="5">
        <f>IF(AA2269="","",AA2269*M2269)</f>
        <v>0.6863999999999999</v>
      </c>
      <c r="AC2269" s="10">
        <f>IF(AA2269="","",N2269*1000/(AA2269*1000000))</f>
        <v>42.5</v>
      </c>
      <c r="AD2269" s="11">
        <f>IF(AB2269="","",MAX(Z2269,W2269)/AB2269)</f>
        <v>1871.5022874773915</v>
      </c>
      <c r="AE2269" s="8">
        <f ca="1">IF(N2269="","",IF(LOOKUP(YEAR(C2269),Teuerung!$A$4:$A$29,Teuerung!$D$4:$D$29)="",0,LOOKUP(YEAR(C2269),Teuerung!$A$4:$A$29,Teuerung!$D$4:$D$29)))</f>
        <v>0.29999999999999999</v>
      </c>
      <c r="AF2269" s="7">
        <f t="shared" ca="1" si="53"/>
        <v>1284.5991701244814</v>
      </c>
      <c r="AG2269" s="2"/>
      <c r="AH2269" s="1"/>
      <c r="AI2269" s="1"/>
    </row>
    <row r="2270">
      <c r="A2270" s="2"/>
      <c r="B2270" s="2"/>
      <c r="C2270" s="3">
        <v>43059</v>
      </c>
      <c r="D2270" s="1"/>
      <c r="E2270" s="4" t="s">
        <v>51</v>
      </c>
      <c r="H2270" s="4" t="s">
        <v>51</v>
      </c>
      <c r="K2270" s="6">
        <v>0.40000000000000002</v>
      </c>
      <c r="L2270" s="6">
        <v>0.59999999999999998</v>
      </c>
      <c r="M2270" s="6">
        <v>2.8599999999999999</v>
      </c>
      <c r="N2270" s="7">
        <v>8800</v>
      </c>
      <c r="P2270" s="1">
        <v>3</v>
      </c>
      <c r="Q2270" s="2" t="s">
        <v>54</v>
      </c>
      <c r="R2270" s="4" t="s">
        <v>51</v>
      </c>
      <c r="T2270" s="7">
        <v>790</v>
      </c>
      <c r="U2270" s="8">
        <v>0</v>
      </c>
      <c r="V2270" s="6">
        <f t="shared" si="52"/>
        <v>52.199170124481327</v>
      </c>
      <c r="W2270" s="7">
        <f>IF(R2270="","",(T2270*(1-U2270)*(1+AE2270))+V2270)</f>
        <v>1079.1991701244813</v>
      </c>
      <c r="Z2270" s="9" t="str">
        <f>IF(S2270="","",(X2270*(1-Y2270)*(1+AE2270)))</f>
        <v/>
      </c>
      <c r="AA2270" s="64">
        <f>IF(Eingabe!G2270="x",libCalc!A2270,IF(Eingabe!H2270="x",libCalc!B2270,IF(Eingabe!I2270="x",libCalc!C2270,"")))</f>
        <v>0.23999999999999999</v>
      </c>
      <c r="AB2270" s="5">
        <f>IF(AA2270="","",AA2270*M2270)</f>
        <v>0.6863999999999999</v>
      </c>
      <c r="AC2270" s="10">
        <f>IF(AA2270="","",N2270*1000/(AA2270*1000000))</f>
        <v>36.666666666666664</v>
      </c>
      <c r="AD2270" s="11">
        <f>IF(AB2270="","",MAX(Z2270,W2270)/AB2270)</f>
        <v>1572.259863234967</v>
      </c>
      <c r="AE2270" s="8">
        <f ca="1">IF(N2270="","",IF(LOOKUP(YEAR(C2270),Teuerung!$A$4:$A$29,Teuerung!$D$4:$D$29)="",0,LOOKUP(YEAR(C2270),Teuerung!$A$4:$A$29,Teuerung!$D$4:$D$29)))</f>
        <v>0.29999999999999999</v>
      </c>
      <c r="AF2270" s="7">
        <f t="shared" ca="1" si="53"/>
        <v>3237.5975103734436</v>
      </c>
      <c r="AG2270" s="2"/>
      <c r="AH2270" s="1"/>
      <c r="AI2270" s="1"/>
    </row>
    <row r="2271">
      <c r="A2271" s="2"/>
      <c r="B2271" s="2"/>
      <c r="C2271" s="3">
        <v>43059</v>
      </c>
      <c r="D2271" s="1"/>
      <c r="E2271" s="4" t="s">
        <v>51</v>
      </c>
      <c r="H2271" s="4" t="s">
        <v>51</v>
      </c>
      <c r="K2271" s="6">
        <v>0.40000000000000002</v>
      </c>
      <c r="L2271" s="6">
        <v>0.59999999999999998</v>
      </c>
      <c r="M2271" s="6">
        <v>2.8599999999999999</v>
      </c>
      <c r="N2271" s="7">
        <v>2500</v>
      </c>
      <c r="P2271" s="1">
        <v>1</v>
      </c>
      <c r="Q2271" s="2" t="s">
        <v>54</v>
      </c>
      <c r="R2271" s="4" t="s">
        <v>51</v>
      </c>
      <c r="T2271" s="7">
        <v>665</v>
      </c>
      <c r="U2271" s="8">
        <v>0</v>
      </c>
      <c r="V2271" s="6">
        <f t="shared" si="52"/>
        <v>52.199170124481327</v>
      </c>
      <c r="W2271" s="7">
        <f>IF(R2271="","",(T2271*(1-U2271)*(1+AE2271))+V2271)</f>
        <v>916.69917012448127</v>
      </c>
      <c r="Z2271" s="9" t="str">
        <f>IF(S2271="","",(X2271*(1-Y2271)*(1+AE2271)))</f>
        <v/>
      </c>
      <c r="AA2271" s="64">
        <f>IF(Eingabe!G2271="x",libCalc!A2271,IF(Eingabe!H2271="x",libCalc!B2271,IF(Eingabe!I2271="x",libCalc!C2271,"")))</f>
        <v>0.23999999999999999</v>
      </c>
      <c r="AB2271" s="5">
        <f>IF(AA2271="","",AA2271*M2271)</f>
        <v>0.6863999999999999</v>
      </c>
      <c r="AC2271" s="10">
        <f>IF(AA2271="","",N2271*1000/(AA2271*1000000))</f>
        <v>10.416666666666666</v>
      </c>
      <c r="AD2271" s="11">
        <f>IF(AB2271="","",MAX(Z2271,W2271)/AB2271)</f>
        <v>1335.5174389925428</v>
      </c>
      <c r="AE2271" s="8">
        <f ca="1">IF(N2271="","",IF(LOOKUP(YEAR(C2271),Teuerung!$A$4:$A$29,Teuerung!$D$4:$D$29)="",0,LOOKUP(YEAR(C2271),Teuerung!$A$4:$A$29,Teuerung!$D$4:$D$29)))</f>
        <v>0.29999999999999999</v>
      </c>
      <c r="AF2271" s="7">
        <f t="shared" ca="1" si="53"/>
        <v>916.69917012448127</v>
      </c>
      <c r="AG2271" s="2"/>
      <c r="AH2271" s="1"/>
      <c r="AI2271" s="1"/>
    </row>
    <row r="2272">
      <c r="A2272" s="2"/>
      <c r="B2272" s="2"/>
      <c r="C2272" s="3">
        <v>43059</v>
      </c>
      <c r="D2272" s="1"/>
      <c r="E2272" s="4" t="s">
        <v>51</v>
      </c>
      <c r="H2272" s="4" t="s">
        <v>51</v>
      </c>
      <c r="K2272" s="6">
        <v>0.40000000000000002</v>
      </c>
      <c r="L2272" s="6">
        <v>0.59999999999999998</v>
      </c>
      <c r="M2272" s="6">
        <v>2.8599999999999999</v>
      </c>
      <c r="N2272" s="7">
        <v>7700</v>
      </c>
      <c r="P2272" s="1">
        <v>3</v>
      </c>
      <c r="Q2272" s="2" t="s">
        <v>54</v>
      </c>
      <c r="R2272" s="4" t="s">
        <v>51</v>
      </c>
      <c r="T2272" s="7">
        <v>678</v>
      </c>
      <c r="U2272" s="8">
        <v>0</v>
      </c>
      <c r="V2272" s="6">
        <f t="shared" si="52"/>
        <v>52.199170124481327</v>
      </c>
      <c r="W2272" s="7">
        <f>IF(R2272="","",(T2272*(1-U2272)*(1+AE2272))+V2272)</f>
        <v>933.59917012448136</v>
      </c>
      <c r="Z2272" s="9" t="str">
        <f>IF(S2272="","",(X2272*(1-Y2272)*(1+AE2272)))</f>
        <v/>
      </c>
      <c r="AA2272" s="64">
        <f>IF(Eingabe!G2272="x",libCalc!A2272,IF(Eingabe!H2272="x",libCalc!B2272,IF(Eingabe!I2272="x",libCalc!C2272,"")))</f>
        <v>0.23999999999999999</v>
      </c>
      <c r="AB2272" s="5">
        <f>IF(AA2272="","",AA2272*M2272)</f>
        <v>0.6863999999999999</v>
      </c>
      <c r="AC2272" s="10">
        <f>IF(AA2272="","",N2272*1000/(AA2272*1000000))</f>
        <v>32.083333333333336</v>
      </c>
      <c r="AD2272" s="11">
        <f>IF(AB2272="","",MAX(Z2272,W2272)/AB2272)</f>
        <v>1360.138651113755</v>
      </c>
      <c r="AE2272" s="8">
        <f ca="1">IF(N2272="","",IF(LOOKUP(YEAR(C2272),Teuerung!$A$4:$A$29,Teuerung!$D$4:$D$29)="",0,LOOKUP(YEAR(C2272),Teuerung!$A$4:$A$29,Teuerung!$D$4:$D$29)))</f>
        <v>0.29999999999999999</v>
      </c>
      <c r="AF2272" s="7">
        <f t="shared" ca="1" si="53"/>
        <v>2800.7975103734443</v>
      </c>
      <c r="AG2272" s="2"/>
      <c r="AH2272" s="1"/>
      <c r="AI2272" s="1"/>
    </row>
    <row r="2273">
      <c r="A2273" s="2"/>
      <c r="B2273" s="2"/>
      <c r="C2273" s="3">
        <v>43059</v>
      </c>
      <c r="D2273" s="1"/>
      <c r="E2273" s="4" t="s">
        <v>51</v>
      </c>
      <c r="H2273" s="4" t="s">
        <v>51</v>
      </c>
      <c r="K2273" s="6">
        <v>0.40000000000000002</v>
      </c>
      <c r="L2273" s="6">
        <v>0.59999999999999998</v>
      </c>
      <c r="M2273" s="6">
        <v>2.8599999999999999</v>
      </c>
      <c r="N2273" s="7">
        <v>6300</v>
      </c>
      <c r="P2273" s="1">
        <v>2</v>
      </c>
      <c r="Q2273" s="2" t="s">
        <v>54</v>
      </c>
      <c r="R2273" s="4" t="s">
        <v>51</v>
      </c>
      <c r="T2273" s="7">
        <v>607</v>
      </c>
      <c r="U2273" s="8">
        <v>0</v>
      </c>
      <c r="V2273" s="6">
        <f t="shared" si="52"/>
        <v>52.199170124481327</v>
      </c>
      <c r="W2273" s="7">
        <f>IF(R2273="","",(T2273*(1-U2273)*(1+AE2273))+V2273)</f>
        <v>841.29917012448141</v>
      </c>
      <c r="Z2273" s="9" t="str">
        <f>IF(S2273="","",(X2273*(1-Y2273)*(1+AE2273)))</f>
        <v/>
      </c>
      <c r="AA2273" s="64">
        <f>IF(Eingabe!G2273="x",libCalc!A2273,IF(Eingabe!H2273="x",libCalc!B2273,IF(Eingabe!I2273="x",libCalc!C2273,"")))</f>
        <v>0.23999999999999999</v>
      </c>
      <c r="AB2273" s="5">
        <f>IF(AA2273="","",AA2273*M2273)</f>
        <v>0.6863999999999999</v>
      </c>
      <c r="AC2273" s="10">
        <f>IF(AA2273="","",N2273*1000/(AA2273*1000000))</f>
        <v>26.25</v>
      </c>
      <c r="AD2273" s="11">
        <f>IF(AB2273="","",MAX(Z2273,W2273)/AB2273)</f>
        <v>1225.6689541440583</v>
      </c>
      <c r="AE2273" s="8">
        <f ca="1">IF(N2273="","",IF(LOOKUP(YEAR(C2273),Teuerung!$A$4:$A$29,Teuerung!$D$4:$D$29)="",0,LOOKUP(YEAR(C2273),Teuerung!$A$4:$A$29,Teuerung!$D$4:$D$29)))</f>
        <v>0.29999999999999999</v>
      </c>
      <c r="AF2273" s="7">
        <f t="shared" ca="1" si="53"/>
        <v>1682.5983402489628</v>
      </c>
      <c r="AG2273" s="2"/>
      <c r="AH2273" s="1"/>
      <c r="AI2273" s="1"/>
    </row>
    <row r="2274">
      <c r="A2274" s="2"/>
      <c r="B2274" s="2"/>
      <c r="C2274" s="3">
        <v>43059</v>
      </c>
      <c r="D2274" s="1"/>
      <c r="E2274" s="4" t="s">
        <v>51</v>
      </c>
      <c r="H2274" s="4" t="s">
        <v>51</v>
      </c>
      <c r="K2274" s="6">
        <v>0.40000000000000002</v>
      </c>
      <c r="L2274" s="6">
        <v>0.59999999999999998</v>
      </c>
      <c r="M2274" s="6">
        <v>2.7999999999999998</v>
      </c>
      <c r="N2274" s="7">
        <v>8800</v>
      </c>
      <c r="P2274" s="1">
        <v>2</v>
      </c>
      <c r="Q2274" s="2" t="s">
        <v>54</v>
      </c>
      <c r="R2274" s="4" t="s">
        <v>51</v>
      </c>
      <c r="T2274" s="7">
        <v>794</v>
      </c>
      <c r="U2274" s="8">
        <v>0</v>
      </c>
      <c r="V2274" s="6">
        <f t="shared" ref="V2274:V2337" si="54">25160/SUM($P$2210:$P$2463)</f>
        <v>52.199170124481327</v>
      </c>
      <c r="W2274" s="7">
        <f>IF(R2274="","",(T2274*(1-U2274)*(1+AE2274))+V2274)</f>
        <v>1084.3991701244813</v>
      </c>
      <c r="Z2274" s="9" t="str">
        <f>IF(S2274="","",(X2274*(1-Y2274)*(1+AE2274)))</f>
        <v/>
      </c>
      <c r="AA2274" s="64">
        <f>IF(Eingabe!G2274="x",libCalc!A2274,IF(Eingabe!H2274="x",libCalc!B2274,IF(Eingabe!I2274="x",libCalc!C2274,"")))</f>
        <v>0.23999999999999999</v>
      </c>
      <c r="AB2274" s="5">
        <f>IF(AA2274="","",AA2274*M2274)</f>
        <v>0.67199999999999993</v>
      </c>
      <c r="AC2274" s="10">
        <f>IF(AA2274="","",N2274*1000/(AA2274*1000000))</f>
        <v>36.666666666666664</v>
      </c>
      <c r="AD2274" s="11">
        <f>IF(AB2274="","",MAX(Z2274,W2274)/AB2274)</f>
        <v>1613.6892412566688</v>
      </c>
      <c r="AE2274" s="8">
        <f ca="1">IF(N2274="","",IF(LOOKUP(YEAR(C2274),Teuerung!$A$4:$A$29,Teuerung!$D$4:$D$29)="",0,LOOKUP(YEAR(C2274),Teuerung!$A$4:$A$29,Teuerung!$D$4:$D$29)))</f>
        <v>0.29999999999999999</v>
      </c>
      <c r="AF2274" s="7">
        <f t="shared" ca="1" si="53"/>
        <v>2168.7983402489626</v>
      </c>
      <c r="AG2274" s="2"/>
      <c r="AH2274" s="1"/>
      <c r="AI2274" s="1"/>
    </row>
    <row r="2275">
      <c r="A2275" s="2"/>
      <c r="B2275" s="2"/>
      <c r="C2275" s="3">
        <v>43059</v>
      </c>
      <c r="D2275" s="1"/>
      <c r="E2275" s="4" t="s">
        <v>51</v>
      </c>
      <c r="H2275" s="4" t="s">
        <v>51</v>
      </c>
      <c r="K2275" s="6">
        <v>0.40000000000000002</v>
      </c>
      <c r="L2275" s="6">
        <v>0.59999999999999998</v>
      </c>
      <c r="M2275" s="6">
        <v>2.7999999999999998</v>
      </c>
      <c r="N2275" s="7">
        <v>7400</v>
      </c>
      <c r="P2275" s="1">
        <v>1</v>
      </c>
      <c r="Q2275" s="2" t="s">
        <v>54</v>
      </c>
      <c r="R2275" s="4" t="s">
        <v>51</v>
      </c>
      <c r="T2275" s="7">
        <v>695</v>
      </c>
      <c r="U2275" s="8">
        <v>0</v>
      </c>
      <c r="V2275" s="6">
        <f t="shared" si="54"/>
        <v>52.199170124481327</v>
      </c>
      <c r="W2275" s="7">
        <f>IF(R2275="","",(T2275*(1-U2275)*(1+AE2275))+V2275)</f>
        <v>955.69917012448127</v>
      </c>
      <c r="Z2275" s="9" t="str">
        <f>IF(S2275="","",(X2275*(1-Y2275)*(1+AE2275)))</f>
        <v/>
      </c>
      <c r="AA2275" s="64">
        <f>IF(Eingabe!G2275="x",libCalc!A2275,IF(Eingabe!H2275="x",libCalc!B2275,IF(Eingabe!I2275="x",libCalc!C2275,"")))</f>
        <v>0.23999999999999999</v>
      </c>
      <c r="AB2275" s="5">
        <f>IF(AA2275="","",AA2275*M2275)</f>
        <v>0.67199999999999993</v>
      </c>
      <c r="AC2275" s="10">
        <f>IF(AA2275="","",N2275*1000/(AA2275*1000000))</f>
        <v>30.833333333333332</v>
      </c>
      <c r="AD2275" s="11">
        <f>IF(AB2275="","",MAX(Z2275,W2275)/AB2275)</f>
        <v>1422.1713841138117</v>
      </c>
      <c r="AE2275" s="8">
        <f ca="1">IF(N2275="","",IF(LOOKUP(YEAR(C2275),Teuerung!$A$4:$A$29,Teuerung!$D$4:$D$29)="",0,LOOKUP(YEAR(C2275),Teuerung!$A$4:$A$29,Teuerung!$D$4:$D$29)))</f>
        <v>0.29999999999999999</v>
      </c>
      <c r="AF2275" s="7">
        <f t="shared" ca="1" si="53"/>
        <v>955.69917012448127</v>
      </c>
      <c r="AG2275" s="2"/>
      <c r="AH2275" s="1"/>
      <c r="AI2275" s="1"/>
    </row>
    <row r="2276">
      <c r="A2276" s="2"/>
      <c r="B2276" s="2"/>
      <c r="C2276" s="3">
        <v>43059</v>
      </c>
      <c r="D2276" s="1"/>
      <c r="E2276" s="4" t="s">
        <v>51</v>
      </c>
      <c r="H2276" s="4" t="s">
        <v>51</v>
      </c>
      <c r="K2276" s="6">
        <v>0.40000000000000002</v>
      </c>
      <c r="L2276" s="6">
        <v>0.59999999999999998</v>
      </c>
      <c r="M2276" s="6">
        <v>2.7999999999999998</v>
      </c>
      <c r="N2276" s="7">
        <v>10200</v>
      </c>
      <c r="P2276" s="1">
        <v>1</v>
      </c>
      <c r="Q2276" s="2" t="s">
        <v>54</v>
      </c>
      <c r="R2276" s="4" t="s">
        <v>51</v>
      </c>
      <c r="T2276" s="7">
        <v>936</v>
      </c>
      <c r="U2276" s="8">
        <v>0</v>
      </c>
      <c r="V2276" s="6">
        <f t="shared" si="54"/>
        <v>52.199170124481327</v>
      </c>
      <c r="W2276" s="7">
        <f>IF(R2276="","",(T2276*(1-U2276)*(1+AE2276))+V2276)</f>
        <v>1268.9991701244812</v>
      </c>
      <c r="Z2276" s="9" t="str">
        <f>IF(S2276="","",(X2276*(1-Y2276)*(1+AE2276)))</f>
        <v/>
      </c>
      <c r="AA2276" s="64">
        <f>IF(Eingabe!G2276="x",libCalc!A2276,IF(Eingabe!H2276="x",libCalc!B2276,IF(Eingabe!I2276="x",libCalc!C2276,"")))</f>
        <v>0.23999999999999999</v>
      </c>
      <c r="AB2276" s="5">
        <f>IF(AA2276="","",AA2276*M2276)</f>
        <v>0.67199999999999993</v>
      </c>
      <c r="AC2276" s="10">
        <f>IF(AA2276="","",N2276*1000/(AA2276*1000000))</f>
        <v>42.5</v>
      </c>
      <c r="AD2276" s="11">
        <f>IF(AB2276="","",MAX(Z2276,W2276)/AB2276)</f>
        <v>1888.3916222090497</v>
      </c>
      <c r="AE2276" s="8">
        <f ca="1">IF(N2276="","",IF(LOOKUP(YEAR(C2276),Teuerung!$A$4:$A$29,Teuerung!$D$4:$D$29)="",0,LOOKUP(YEAR(C2276),Teuerung!$A$4:$A$29,Teuerung!$D$4:$D$29)))</f>
        <v>0.29999999999999999</v>
      </c>
      <c r="AF2276" s="7">
        <f t="shared" ca="1" si="53"/>
        <v>1268.9991701244812</v>
      </c>
      <c r="AG2276" s="2"/>
      <c r="AH2276" s="1"/>
      <c r="AI2276" s="1"/>
    </row>
    <row r="2277">
      <c r="A2277" s="2"/>
      <c r="B2277" s="2"/>
      <c r="C2277" s="3">
        <v>43059</v>
      </c>
      <c r="D2277" s="1"/>
      <c r="E2277" s="4" t="s">
        <v>51</v>
      </c>
      <c r="H2277" s="4" t="s">
        <v>51</v>
      </c>
      <c r="K2277" s="6">
        <v>0.40000000000000002</v>
      </c>
      <c r="L2277" s="6">
        <v>0.59999999999999998</v>
      </c>
      <c r="M2277" s="6">
        <v>2.7999999999999998</v>
      </c>
      <c r="N2277" s="7">
        <v>9300</v>
      </c>
      <c r="P2277" s="1">
        <v>1</v>
      </c>
      <c r="Q2277" s="2" t="s">
        <v>54</v>
      </c>
      <c r="R2277" s="4" t="s">
        <v>51</v>
      </c>
      <c r="T2277" s="7">
        <v>925</v>
      </c>
      <c r="U2277" s="8">
        <v>0</v>
      </c>
      <c r="V2277" s="6">
        <f t="shared" si="54"/>
        <v>52.199170124481327</v>
      </c>
      <c r="W2277" s="7">
        <f>IF(R2277="","",(T2277*(1-U2277)*(1+AE2277))+V2277)</f>
        <v>1254.6991701244813</v>
      </c>
      <c r="Z2277" s="9" t="str">
        <f>IF(S2277="","",(X2277*(1-Y2277)*(1+AE2277)))</f>
        <v/>
      </c>
      <c r="AA2277" s="64">
        <f>IF(Eingabe!G2277="x",libCalc!A2277,IF(Eingabe!H2277="x",libCalc!B2277,IF(Eingabe!I2277="x",libCalc!C2277,"")))</f>
        <v>0.23999999999999999</v>
      </c>
      <c r="AB2277" s="5">
        <f>IF(AA2277="","",AA2277*M2277)</f>
        <v>0.67199999999999993</v>
      </c>
      <c r="AC2277" s="10">
        <f>IF(AA2277="","",N2277*1000/(AA2277*1000000))</f>
        <v>38.75</v>
      </c>
      <c r="AD2277" s="11">
        <f>IF(AB2277="","",MAX(Z2277,W2277)/AB2277)</f>
        <v>1867.1118603042878</v>
      </c>
      <c r="AE2277" s="8">
        <f ca="1">IF(N2277="","",IF(LOOKUP(YEAR(C2277),Teuerung!$A$4:$A$29,Teuerung!$D$4:$D$29)="",0,LOOKUP(YEAR(C2277),Teuerung!$A$4:$A$29,Teuerung!$D$4:$D$29)))</f>
        <v>0.29999999999999999</v>
      </c>
      <c r="AF2277" s="7">
        <f t="shared" ca="1" si="53"/>
        <v>1254.6991701244813</v>
      </c>
      <c r="AG2277" s="2"/>
      <c r="AH2277" s="1"/>
      <c r="AI2277" s="1"/>
    </row>
    <row r="2278">
      <c r="A2278" s="2"/>
      <c r="B2278" s="2"/>
      <c r="C2278" s="3">
        <v>43059</v>
      </c>
      <c r="D2278" s="1"/>
      <c r="E2278" s="4" t="s">
        <v>51</v>
      </c>
      <c r="H2278" s="4" t="s">
        <v>51</v>
      </c>
      <c r="K2278" s="6">
        <v>0.40000000000000002</v>
      </c>
      <c r="L2278" s="6">
        <v>0.59999999999999998</v>
      </c>
      <c r="M2278" s="6">
        <v>2.8599999999999999</v>
      </c>
      <c r="N2278" s="7">
        <v>9300</v>
      </c>
      <c r="P2278" s="1">
        <v>1</v>
      </c>
      <c r="Q2278" s="2" t="s">
        <v>54</v>
      </c>
      <c r="R2278" s="4" t="s">
        <v>51</v>
      </c>
      <c r="T2278" s="7">
        <v>935</v>
      </c>
      <c r="U2278" s="8">
        <v>0</v>
      </c>
      <c r="V2278" s="6">
        <f t="shared" si="54"/>
        <v>52.199170124481327</v>
      </c>
      <c r="W2278" s="7">
        <f>IF(R2278="","",(T2278*(1-U2278)*(1+AE2278))+V2278)</f>
        <v>1267.6991701244813</v>
      </c>
      <c r="Z2278" s="9" t="str">
        <f>IF(S2278="","",(X2278*(1-Y2278)*(1+AE2278)))</f>
        <v/>
      </c>
      <c r="AA2278" s="64">
        <f>IF(Eingabe!G2278="x",libCalc!A2278,IF(Eingabe!H2278="x",libCalc!B2278,IF(Eingabe!I2278="x",libCalc!C2278,"")))</f>
        <v>0.23999999999999999</v>
      </c>
      <c r="AB2278" s="5">
        <f>IF(AA2278="","",AA2278*M2278)</f>
        <v>0.6863999999999999</v>
      </c>
      <c r="AC2278" s="10">
        <f>IF(AA2278="","",N2278*1000/(AA2278*1000000))</f>
        <v>38.75</v>
      </c>
      <c r="AD2278" s="11">
        <f>IF(AB2278="","",MAX(Z2278,W2278)/AB2278)</f>
        <v>1846.8810753561793</v>
      </c>
      <c r="AE2278" s="8">
        <f ca="1">IF(N2278="","",IF(LOOKUP(YEAR(C2278),Teuerung!$A$4:$A$29,Teuerung!$D$4:$D$29)="",0,LOOKUP(YEAR(C2278),Teuerung!$A$4:$A$29,Teuerung!$D$4:$D$29)))</f>
        <v>0.29999999999999999</v>
      </c>
      <c r="AF2278" s="7">
        <f t="shared" ca="1" si="53"/>
        <v>1267.6991701244813</v>
      </c>
      <c r="AG2278" s="2"/>
      <c r="AH2278" s="1"/>
      <c r="AI2278" s="1"/>
    </row>
    <row r="2279">
      <c r="A2279" s="2"/>
      <c r="B2279" s="2"/>
      <c r="C2279" s="3">
        <v>43059</v>
      </c>
      <c r="D2279" s="1"/>
      <c r="E2279" s="4" t="s">
        <v>51</v>
      </c>
      <c r="H2279" s="4" t="s">
        <v>51</v>
      </c>
      <c r="K2279" s="6">
        <v>0.40000000000000002</v>
      </c>
      <c r="L2279" s="6">
        <v>0.59999999999999998</v>
      </c>
      <c r="M2279" s="6">
        <v>2.8599999999999999</v>
      </c>
      <c r="N2279" s="7">
        <v>8100</v>
      </c>
      <c r="P2279" s="1">
        <v>1</v>
      </c>
      <c r="Q2279" s="2" t="s">
        <v>54</v>
      </c>
      <c r="R2279" s="4" t="s">
        <v>51</v>
      </c>
      <c r="T2279" s="7">
        <v>796</v>
      </c>
      <c r="U2279" s="8">
        <v>0</v>
      </c>
      <c r="V2279" s="6">
        <f t="shared" si="54"/>
        <v>52.199170124481327</v>
      </c>
      <c r="W2279" s="7">
        <f>IF(R2279="","",(T2279*(1-U2279)*(1+AE2279))+V2279)</f>
        <v>1086.9991701244812</v>
      </c>
      <c r="Z2279" s="9" t="str">
        <f>IF(S2279="","",(X2279*(1-Y2279)*(1+AE2279)))</f>
        <v/>
      </c>
      <c r="AA2279" s="64">
        <f>IF(Eingabe!G2279="x",libCalc!A2279,IF(Eingabe!H2279="x",libCalc!B2279,IF(Eingabe!I2279="x",libCalc!C2279,"")))</f>
        <v>0.23999999999999999</v>
      </c>
      <c r="AB2279" s="5">
        <f>IF(AA2279="","",AA2279*M2279)</f>
        <v>0.6863999999999999</v>
      </c>
      <c r="AC2279" s="10">
        <f>IF(AA2279="","",N2279*1000/(AA2279*1000000))</f>
        <v>33.75</v>
      </c>
      <c r="AD2279" s="11">
        <f>IF(AB2279="","",MAX(Z2279,W2279)/AB2279)</f>
        <v>1583.6234995986033</v>
      </c>
      <c r="AE2279" s="8">
        <f ca="1">IF(N2279="","",IF(LOOKUP(YEAR(C2279),Teuerung!$A$4:$A$29,Teuerung!$D$4:$D$29)="",0,LOOKUP(YEAR(C2279),Teuerung!$A$4:$A$29,Teuerung!$D$4:$D$29)))</f>
        <v>0.29999999999999999</v>
      </c>
      <c r="AF2279" s="7">
        <f t="shared" ca="1" si="53"/>
        <v>1086.9991701244812</v>
      </c>
      <c r="AG2279" s="2"/>
      <c r="AH2279" s="1"/>
      <c r="AI2279" s="1"/>
    </row>
    <row r="2280">
      <c r="A2280" s="2"/>
      <c r="B2280" s="2"/>
      <c r="C2280" s="3">
        <v>43059</v>
      </c>
      <c r="D2280" s="1"/>
      <c r="E2280" s="4" t="s">
        <v>51</v>
      </c>
      <c r="H2280" s="4" t="s">
        <v>51</v>
      </c>
      <c r="K2280" s="6">
        <v>0.40000000000000002</v>
      </c>
      <c r="L2280" s="6">
        <v>0.59999999999999998</v>
      </c>
      <c r="M2280" s="6">
        <v>2.8599999999999999</v>
      </c>
      <c r="N2280" s="7">
        <v>11800</v>
      </c>
      <c r="P2280" s="1">
        <v>2</v>
      </c>
      <c r="Q2280" s="2" t="s">
        <v>54</v>
      </c>
      <c r="R2280" s="4" t="s">
        <v>51</v>
      </c>
      <c r="T2280" s="7">
        <v>1007</v>
      </c>
      <c r="U2280" s="8">
        <v>0</v>
      </c>
      <c r="V2280" s="6">
        <f t="shared" si="54"/>
        <v>52.199170124481327</v>
      </c>
      <c r="W2280" s="7">
        <f>IF(R2280="","",(T2280*(1-U2280)*(1+AE2280))+V2280)</f>
        <v>1361.2991701244814</v>
      </c>
      <c r="Z2280" s="9" t="str">
        <f>IF(S2280="","",(X2280*(1-Y2280)*(1+AE2280)))</f>
        <v/>
      </c>
      <c r="AA2280" s="64">
        <f>IF(Eingabe!G2280="x",libCalc!A2280,IF(Eingabe!H2280="x",libCalc!B2280,IF(Eingabe!I2280="x",libCalc!C2280,"")))</f>
        <v>0.23999999999999999</v>
      </c>
      <c r="AB2280" s="5">
        <f>IF(AA2280="","",AA2280*M2280)</f>
        <v>0.6863999999999999</v>
      </c>
      <c r="AC2280" s="10">
        <f>IF(AA2280="","",N2280*1000/(AA2280*1000000))</f>
        <v>49.166666666666664</v>
      </c>
      <c r="AD2280" s="11">
        <f>IF(AB2280="","",MAX(Z2280,W2280)/AB2280)</f>
        <v>1983.2447117198158</v>
      </c>
      <c r="AE2280" s="8">
        <f ca="1">IF(N2280="","",IF(LOOKUP(YEAR(C2280),Teuerung!$A$4:$A$29,Teuerung!$D$4:$D$29)="",0,LOOKUP(YEAR(C2280),Teuerung!$A$4:$A$29,Teuerung!$D$4:$D$29)))</f>
        <v>0.29999999999999999</v>
      </c>
      <c r="AF2280" s="7">
        <f t="shared" ca="1" si="53"/>
        <v>2722.5983402489628</v>
      </c>
      <c r="AG2280" s="2"/>
      <c r="AH2280" s="1"/>
      <c r="AI2280" s="1"/>
    </row>
    <row r="2281">
      <c r="A2281" s="2"/>
      <c r="B2281" s="2"/>
      <c r="C2281" s="3">
        <v>43059</v>
      </c>
      <c r="D2281" s="1"/>
      <c r="E2281" s="4" t="s">
        <v>51</v>
      </c>
      <c r="H2281" s="4" t="s">
        <v>51</v>
      </c>
      <c r="K2281" s="6">
        <v>0.5</v>
      </c>
      <c r="L2281" s="6">
        <v>0.69999999999999996</v>
      </c>
      <c r="M2281" s="6">
        <v>2.8599999999999999</v>
      </c>
      <c r="N2281" s="7">
        <v>15700</v>
      </c>
      <c r="P2281" s="1">
        <v>1</v>
      </c>
      <c r="Q2281" s="2" t="s">
        <v>54</v>
      </c>
      <c r="R2281" s="4" t="s">
        <v>51</v>
      </c>
      <c r="T2281" s="7">
        <v>1392</v>
      </c>
      <c r="U2281" s="8">
        <v>0</v>
      </c>
      <c r="V2281" s="6">
        <f t="shared" si="54"/>
        <v>52.199170124481327</v>
      </c>
      <c r="W2281" s="7">
        <f>IF(R2281="","",(T2281*(1-U2281)*(1+AE2281))+V2281)</f>
        <v>1861.7991701244814</v>
      </c>
      <c r="Z2281" s="9" t="str">
        <f>IF(S2281="","",(X2281*(1-Y2281)*(1+AE2281)))</f>
        <v/>
      </c>
      <c r="AA2281" s="64">
        <f>IF(Eingabe!G2281="x",libCalc!A2281,IF(Eingabe!H2281="x",libCalc!B2281,IF(Eingabe!I2281="x",libCalc!C2281,"")))</f>
        <v>0.34999999999999998</v>
      </c>
      <c r="AB2281" s="5">
        <f>IF(AA2281="","",AA2281*M2281)</f>
        <v>1.0009999999999999</v>
      </c>
      <c r="AC2281" s="10">
        <f>IF(AA2281="","",N2281*1000/(AA2281*1000000))</f>
        <v>44.857142857142854</v>
      </c>
      <c r="AD2281" s="11">
        <f>IF(AB2281="","",MAX(Z2281,W2281)/AB2281)</f>
        <v>1859.939230893588</v>
      </c>
      <c r="AE2281" s="8">
        <f ca="1">IF(N2281="","",IF(LOOKUP(YEAR(C2281),Teuerung!$A$4:$A$29,Teuerung!$D$4:$D$29)="",0,LOOKUP(YEAR(C2281),Teuerung!$A$4:$A$29,Teuerung!$D$4:$D$29)))</f>
        <v>0.29999999999999999</v>
      </c>
      <c r="AF2281" s="7">
        <f t="shared" ca="1" si="53"/>
        <v>1861.7991701244814</v>
      </c>
      <c r="AG2281" s="2"/>
      <c r="AH2281" s="1"/>
      <c r="AI2281" s="1"/>
    </row>
    <row r="2282">
      <c r="A2282" s="2"/>
      <c r="B2282" s="2"/>
      <c r="C2282" s="3">
        <v>43059</v>
      </c>
      <c r="D2282" s="1"/>
      <c r="E2282" s="4" t="s">
        <v>51</v>
      </c>
      <c r="H2282" s="4" t="s">
        <v>51</v>
      </c>
      <c r="K2282" s="6">
        <v>0.5</v>
      </c>
      <c r="L2282" s="6">
        <v>0.59999999999999998</v>
      </c>
      <c r="M2282" s="6">
        <v>2.8599999999999999</v>
      </c>
      <c r="N2282" s="7">
        <v>14800</v>
      </c>
      <c r="P2282" s="1">
        <v>1</v>
      </c>
      <c r="Q2282" s="2" t="s">
        <v>54</v>
      </c>
      <c r="R2282" s="4" t="s">
        <v>51</v>
      </c>
      <c r="T2282" s="7">
        <v>1404</v>
      </c>
      <c r="U2282" s="8">
        <v>0</v>
      </c>
      <c r="V2282" s="6">
        <f t="shared" si="54"/>
        <v>52.199170124481327</v>
      </c>
      <c r="W2282" s="7">
        <f>IF(R2282="","",(T2282*(1-U2282)*(1+AE2282))+V2282)</f>
        <v>1877.3991701244813</v>
      </c>
      <c r="Z2282" s="9" t="str">
        <f>IF(S2282="","",(X2282*(1-Y2282)*(1+AE2282)))</f>
        <v/>
      </c>
      <c r="AA2282" s="64">
        <f>IF(Eingabe!G2282="x",libCalc!A2282,IF(Eingabe!H2282="x",libCalc!B2282,IF(Eingabe!I2282="x",libCalc!C2282,"")))</f>
        <v>0.29999999999999999</v>
      </c>
      <c r="AB2282" s="5">
        <f>IF(AA2282="","",AA2282*M2282)</f>
        <v>0.85799999999999998</v>
      </c>
      <c r="AC2282" s="10">
        <f>IF(AA2282="","",N2282*1000/(AA2282*1000000))</f>
        <v>49.333333333333336</v>
      </c>
      <c r="AD2282" s="11">
        <f>IF(AB2282="","",MAX(Z2282,W2282)/AB2282)</f>
        <v>2188.1109208910038</v>
      </c>
      <c r="AE2282" s="8">
        <f ca="1">IF(N2282="","",IF(LOOKUP(YEAR(C2282),Teuerung!$A$4:$A$29,Teuerung!$D$4:$D$29)="",0,LOOKUP(YEAR(C2282),Teuerung!$A$4:$A$29,Teuerung!$D$4:$D$29)))</f>
        <v>0.29999999999999999</v>
      </c>
      <c r="AF2282" s="7">
        <f t="shared" ca="1" si="53"/>
        <v>1877.3991701244813</v>
      </c>
      <c r="AG2282" s="2"/>
      <c r="AH2282" s="1"/>
      <c r="AI2282" s="1"/>
    </row>
    <row r="2283">
      <c r="A2283" s="2"/>
      <c r="B2283" s="2"/>
      <c r="C2283" s="3">
        <v>43059</v>
      </c>
      <c r="D2283" s="1"/>
      <c r="E2283" s="4" t="s">
        <v>51</v>
      </c>
      <c r="H2283" s="4" t="s">
        <v>51</v>
      </c>
      <c r="K2283" s="6">
        <v>0.5</v>
      </c>
      <c r="L2283" s="6">
        <v>0.59999999999999998</v>
      </c>
      <c r="M2283" s="6">
        <v>2.8599999999999999</v>
      </c>
      <c r="N2283" s="7">
        <v>13600</v>
      </c>
      <c r="P2283" s="1">
        <v>1</v>
      </c>
      <c r="Q2283" s="2" t="s">
        <v>54</v>
      </c>
      <c r="R2283" s="4" t="s">
        <v>51</v>
      </c>
      <c r="T2283" s="7">
        <v>1324</v>
      </c>
      <c r="U2283" s="8">
        <v>0</v>
      </c>
      <c r="V2283" s="6">
        <f t="shared" si="54"/>
        <v>52.199170124481327</v>
      </c>
      <c r="W2283" s="7">
        <f>IF(R2283="","",(T2283*(1-U2283)*(1+AE2283))+V2283)</f>
        <v>1773.3991701244813</v>
      </c>
      <c r="Z2283" s="9" t="str">
        <f>IF(S2283="","",(X2283*(1-Y2283)*(1+AE2283)))</f>
        <v/>
      </c>
      <c r="AA2283" s="64">
        <f>IF(Eingabe!G2283="x",libCalc!A2283,IF(Eingabe!H2283="x",libCalc!B2283,IF(Eingabe!I2283="x",libCalc!C2283,"")))</f>
        <v>0.29999999999999999</v>
      </c>
      <c r="AB2283" s="5">
        <f>IF(AA2283="","",AA2283*M2283)</f>
        <v>0.85799999999999998</v>
      </c>
      <c r="AC2283" s="10">
        <f>IF(AA2283="","",N2283*1000/(AA2283*1000000))</f>
        <v>45.333333333333336</v>
      </c>
      <c r="AD2283" s="11">
        <f>IF(AB2283="","",MAX(Z2283,W2283)/AB2283)</f>
        <v>2066.8987996788828</v>
      </c>
      <c r="AE2283" s="8">
        <f ca="1">IF(N2283="","",IF(LOOKUP(YEAR(C2283),Teuerung!$A$4:$A$29,Teuerung!$D$4:$D$29)="",0,LOOKUP(YEAR(C2283),Teuerung!$A$4:$A$29,Teuerung!$D$4:$D$29)))</f>
        <v>0.29999999999999999</v>
      </c>
      <c r="AF2283" s="7">
        <f t="shared" ca="1" si="53"/>
        <v>1773.3991701244813</v>
      </c>
      <c r="AG2283" s="2"/>
      <c r="AH2283" s="1"/>
      <c r="AI2283" s="1"/>
    </row>
    <row r="2284">
      <c r="A2284" s="2"/>
      <c r="B2284" s="2"/>
      <c r="C2284" s="3">
        <v>43059</v>
      </c>
      <c r="D2284" s="1"/>
      <c r="E2284" s="4" t="s">
        <v>51</v>
      </c>
      <c r="H2284" s="4" t="s">
        <v>51</v>
      </c>
      <c r="K2284" s="6">
        <v>0.5</v>
      </c>
      <c r="L2284" s="6">
        <v>0.59999999999999998</v>
      </c>
      <c r="M2284" s="6">
        <v>2.8599999999999999</v>
      </c>
      <c r="N2284" s="7">
        <v>12800</v>
      </c>
      <c r="P2284" s="1">
        <v>1</v>
      </c>
      <c r="Q2284" s="2" t="s">
        <v>54</v>
      </c>
      <c r="R2284" s="4" t="s">
        <v>51</v>
      </c>
      <c r="T2284" s="7">
        <v>1126</v>
      </c>
      <c r="U2284" s="8">
        <v>0</v>
      </c>
      <c r="V2284" s="6">
        <f t="shared" si="54"/>
        <v>52.199170124481327</v>
      </c>
      <c r="W2284" s="7">
        <f>IF(R2284="","",(T2284*(1-U2284)*(1+AE2284))+V2284)</f>
        <v>1515.9991701244812</v>
      </c>
      <c r="Z2284" s="9" t="str">
        <f>IF(S2284="","",(X2284*(1-Y2284)*(1+AE2284)))</f>
        <v/>
      </c>
      <c r="AA2284" s="64">
        <f>IF(Eingabe!G2284="x",libCalc!A2284,IF(Eingabe!H2284="x",libCalc!B2284,IF(Eingabe!I2284="x",libCalc!C2284,"")))</f>
        <v>0.29999999999999999</v>
      </c>
      <c r="AB2284" s="5">
        <f>IF(AA2284="","",AA2284*M2284)</f>
        <v>0.85799999999999998</v>
      </c>
      <c r="AC2284" s="10">
        <f>IF(AA2284="","",N2284*1000/(AA2284*1000000))</f>
        <v>42.666666666666664</v>
      </c>
      <c r="AD2284" s="11">
        <f>IF(AB2284="","",MAX(Z2284,W2284)/AB2284)</f>
        <v>1766.8987996788826</v>
      </c>
      <c r="AE2284" s="8">
        <f ca="1">IF(N2284="","",IF(LOOKUP(YEAR(C2284),Teuerung!$A$4:$A$29,Teuerung!$D$4:$D$29)="",0,LOOKUP(YEAR(C2284),Teuerung!$A$4:$A$29,Teuerung!$D$4:$D$29)))</f>
        <v>0.29999999999999999</v>
      </c>
      <c r="AF2284" s="7">
        <f t="shared" ca="1" si="53"/>
        <v>1515.9991701244812</v>
      </c>
      <c r="AG2284" s="2"/>
      <c r="AH2284" s="1"/>
      <c r="AI2284" s="1"/>
    </row>
    <row r="2285">
      <c r="A2285" s="2"/>
      <c r="B2285" s="2"/>
      <c r="C2285" s="3">
        <v>43059</v>
      </c>
      <c r="D2285" s="1"/>
      <c r="E2285" s="4" t="s">
        <v>51</v>
      </c>
      <c r="H2285" s="4" t="s">
        <v>51</v>
      </c>
      <c r="K2285" s="6">
        <v>0.40000000000000002</v>
      </c>
      <c r="L2285" s="6">
        <v>0.59999999999999998</v>
      </c>
      <c r="M2285" s="6">
        <v>2.8599999999999999</v>
      </c>
      <c r="N2285" s="7">
        <v>10900</v>
      </c>
      <c r="P2285" s="1">
        <v>1</v>
      </c>
      <c r="Q2285" s="2" t="s">
        <v>54</v>
      </c>
      <c r="R2285" s="4" t="s">
        <v>51</v>
      </c>
      <c r="T2285" s="7">
        <v>988</v>
      </c>
      <c r="U2285" s="8">
        <v>0</v>
      </c>
      <c r="V2285" s="6">
        <f t="shared" si="54"/>
        <v>52.199170124481327</v>
      </c>
      <c r="W2285" s="7">
        <f>IF(R2285="","",(T2285*(1-U2285)*(1+AE2285))+V2285)</f>
        <v>1336.5991701244814</v>
      </c>
      <c r="Z2285" s="9" t="str">
        <f>IF(S2285="","",(X2285*(1-Y2285)*(1+AE2285)))</f>
        <v/>
      </c>
      <c r="AA2285" s="64">
        <f>IF(Eingabe!G2285="x",libCalc!A2285,IF(Eingabe!H2285="x",libCalc!B2285,IF(Eingabe!I2285="x",libCalc!C2285,"")))</f>
        <v>0.23999999999999999</v>
      </c>
      <c r="AB2285" s="5">
        <f>IF(AA2285="","",AA2285*M2285)</f>
        <v>0.6863999999999999</v>
      </c>
      <c r="AC2285" s="10">
        <f>IF(AA2285="","",N2285*1000/(AA2285*1000000))</f>
        <v>45.416666666666664</v>
      </c>
      <c r="AD2285" s="11">
        <f>IF(AB2285="","",MAX(Z2285,W2285)/AB2285)</f>
        <v>1947.2598632349673</v>
      </c>
      <c r="AE2285" s="8">
        <f ca="1">IF(N2285="","",IF(LOOKUP(YEAR(C2285),Teuerung!$A$4:$A$29,Teuerung!$D$4:$D$29)="",0,LOOKUP(YEAR(C2285),Teuerung!$A$4:$A$29,Teuerung!$D$4:$D$29)))</f>
        <v>0.29999999999999999</v>
      </c>
      <c r="AF2285" s="7">
        <f t="shared" ca="1" si="53"/>
        <v>1336.5991701244814</v>
      </c>
      <c r="AG2285" s="2"/>
      <c r="AH2285" s="1"/>
      <c r="AI2285" s="1"/>
    </row>
    <row r="2286">
      <c r="A2286" s="2"/>
      <c r="B2286" s="2"/>
      <c r="C2286" s="3">
        <v>43059</v>
      </c>
      <c r="D2286" s="1"/>
      <c r="E2286" s="4" t="s">
        <v>51</v>
      </c>
      <c r="H2286" s="4" t="s">
        <v>51</v>
      </c>
      <c r="K2286" s="6">
        <v>0.40000000000000002</v>
      </c>
      <c r="L2286" s="6">
        <v>0.59999999999999998</v>
      </c>
      <c r="M2286" s="6">
        <v>2.7999999999999998</v>
      </c>
      <c r="N2286" s="7">
        <v>10600</v>
      </c>
      <c r="P2286" s="1">
        <v>1</v>
      </c>
      <c r="Q2286" s="2" t="s">
        <v>54</v>
      </c>
      <c r="R2286" s="4" t="s">
        <v>51</v>
      </c>
      <c r="T2286" s="7">
        <v>977</v>
      </c>
      <c r="U2286" s="8">
        <v>0</v>
      </c>
      <c r="V2286" s="6">
        <f t="shared" si="54"/>
        <v>52.199170124481327</v>
      </c>
      <c r="W2286" s="7">
        <f>IF(R2286="","",(T2286*(1-U2286)*(1+AE2286))+V2286)</f>
        <v>1322.2991701244814</v>
      </c>
      <c r="Z2286" s="9" t="str">
        <f>IF(S2286="","",(X2286*(1-Y2286)*(1+AE2286)))</f>
        <v/>
      </c>
      <c r="AA2286" s="64">
        <f>IF(Eingabe!G2286="x",libCalc!A2286,IF(Eingabe!H2286="x",libCalc!B2286,IF(Eingabe!I2286="x",libCalc!C2286,"")))</f>
        <v>0.23999999999999999</v>
      </c>
      <c r="AB2286" s="5">
        <f>IF(AA2286="","",AA2286*M2286)</f>
        <v>0.67199999999999993</v>
      </c>
      <c r="AC2286" s="10">
        <f>IF(AA2286="","",N2286*1000/(AA2286*1000000))</f>
        <v>44.166666666666664</v>
      </c>
      <c r="AD2286" s="11">
        <f>IF(AB2286="","",MAX(Z2286,W2286)/AB2286)</f>
        <v>1967.7070983995261</v>
      </c>
      <c r="AE2286" s="8">
        <f ca="1">IF(N2286="","",IF(LOOKUP(YEAR(C2286),Teuerung!$A$4:$A$29,Teuerung!$D$4:$D$29)="",0,LOOKUP(YEAR(C2286),Teuerung!$A$4:$A$29,Teuerung!$D$4:$D$29)))</f>
        <v>0.29999999999999999</v>
      </c>
      <c r="AF2286" s="7">
        <f t="shared" ca="1" si="53"/>
        <v>1322.2991701244814</v>
      </c>
      <c r="AG2286" s="2"/>
      <c r="AH2286" s="1"/>
      <c r="AI2286" s="1"/>
    </row>
    <row r="2287">
      <c r="A2287" s="2"/>
      <c r="B2287" s="2"/>
      <c r="C2287" s="3">
        <v>43059</v>
      </c>
      <c r="D2287" s="1"/>
      <c r="E2287" s="4" t="s">
        <v>51</v>
      </c>
      <c r="H2287" s="4" t="s">
        <v>51</v>
      </c>
      <c r="K2287" s="6">
        <v>0.40000000000000002</v>
      </c>
      <c r="L2287" s="6">
        <v>0.59999999999999998</v>
      </c>
      <c r="M2287" s="6">
        <v>2.8599999999999999</v>
      </c>
      <c r="N2287" s="7">
        <v>7800</v>
      </c>
      <c r="P2287" s="1">
        <v>1</v>
      </c>
      <c r="Q2287" s="2" t="s">
        <v>54</v>
      </c>
      <c r="R2287" s="4" t="s">
        <v>51</v>
      </c>
      <c r="T2287" s="7">
        <v>736</v>
      </c>
      <c r="U2287" s="8">
        <v>0</v>
      </c>
      <c r="V2287" s="6">
        <f t="shared" si="54"/>
        <v>52.199170124481327</v>
      </c>
      <c r="W2287" s="7">
        <f>IF(R2287="","",(T2287*(1-U2287)*(1+AE2287))+V2287)</f>
        <v>1008.9991701244815</v>
      </c>
      <c r="Z2287" s="9" t="str">
        <f>IF(S2287="","",(X2287*(1-Y2287)*(1+AE2287)))</f>
        <v/>
      </c>
      <c r="AA2287" s="64">
        <f>IF(Eingabe!G2287="x",libCalc!A2287,IF(Eingabe!H2287="x",libCalc!B2287,IF(Eingabe!I2287="x",libCalc!C2287,"")))</f>
        <v>0.23999999999999999</v>
      </c>
      <c r="AB2287" s="5">
        <f>IF(AA2287="","",AA2287*M2287)</f>
        <v>0.6863999999999999</v>
      </c>
      <c r="AC2287" s="10">
        <f>IF(AA2287="","",N2287*1000/(AA2287*1000000))</f>
        <v>32.5</v>
      </c>
      <c r="AD2287" s="11">
        <f>IF(AB2287="","",MAX(Z2287,W2287)/AB2287)</f>
        <v>1469.98713596224</v>
      </c>
      <c r="AE2287" s="8">
        <f ca="1">IF(N2287="","",IF(LOOKUP(YEAR(C2287),Teuerung!$A$4:$A$29,Teuerung!$D$4:$D$29)="",0,LOOKUP(YEAR(C2287),Teuerung!$A$4:$A$29,Teuerung!$D$4:$D$29)))</f>
        <v>0.29999999999999999</v>
      </c>
      <c r="AF2287" s="7">
        <f t="shared" ca="1" si="53"/>
        <v>1008.9991701244815</v>
      </c>
      <c r="AG2287" s="2"/>
      <c r="AH2287" s="1"/>
      <c r="AI2287" s="1"/>
    </row>
    <row r="2288">
      <c r="A2288" s="2"/>
      <c r="B2288" s="2"/>
      <c r="C2288" s="3">
        <v>43059</v>
      </c>
      <c r="D2288" s="1"/>
      <c r="E2288" s="4" t="s">
        <v>51</v>
      </c>
      <c r="H2288" s="4" t="s">
        <v>51</v>
      </c>
      <c r="K2288" s="6">
        <v>0.40000000000000002</v>
      </c>
      <c r="L2288" s="6">
        <v>0.59999999999999998</v>
      </c>
      <c r="M2288" s="6">
        <v>2.8599999999999999</v>
      </c>
      <c r="N2288" s="7">
        <v>7600</v>
      </c>
      <c r="P2288" s="1">
        <v>1</v>
      </c>
      <c r="Q2288" s="2" t="s">
        <v>54</v>
      </c>
      <c r="R2288" s="4" t="s">
        <v>51</v>
      </c>
      <c r="T2288" s="7">
        <v>736</v>
      </c>
      <c r="U2288" s="8">
        <v>0</v>
      </c>
      <c r="V2288" s="6">
        <f t="shared" si="54"/>
        <v>52.199170124481327</v>
      </c>
      <c r="W2288" s="7">
        <f>IF(R2288="","",(T2288*(1-U2288)*(1+AE2288))+V2288)</f>
        <v>1008.9991701244815</v>
      </c>
      <c r="Z2288" s="9" t="str">
        <f>IF(S2288="","",(X2288*(1-Y2288)*(1+AE2288)))</f>
        <v/>
      </c>
      <c r="AA2288" s="64">
        <f>IF(Eingabe!G2288="x",libCalc!A2288,IF(Eingabe!H2288="x",libCalc!B2288,IF(Eingabe!I2288="x",libCalc!C2288,"")))</f>
        <v>0.23999999999999999</v>
      </c>
      <c r="AB2288" s="5">
        <f>IF(AA2288="","",AA2288*M2288)</f>
        <v>0.6863999999999999</v>
      </c>
      <c r="AC2288" s="10">
        <f>IF(AA2288="","",N2288*1000/(AA2288*1000000))</f>
        <v>31.666666666666668</v>
      </c>
      <c r="AD2288" s="11">
        <f>IF(AB2288="","",MAX(Z2288,W2288)/AB2288)</f>
        <v>1469.98713596224</v>
      </c>
      <c r="AE2288" s="8">
        <f ca="1">IF(N2288="","",IF(LOOKUP(YEAR(C2288),Teuerung!$A$4:$A$29,Teuerung!$D$4:$D$29)="",0,LOOKUP(YEAR(C2288),Teuerung!$A$4:$A$29,Teuerung!$D$4:$D$29)))</f>
        <v>0.29999999999999999</v>
      </c>
      <c r="AF2288" s="7">
        <f t="shared" ca="1" si="53"/>
        <v>1008.9991701244815</v>
      </c>
      <c r="AG2288" s="2"/>
      <c r="AH2288" s="1"/>
      <c r="AI2288" s="1"/>
    </row>
    <row r="2289">
      <c r="A2289" s="2"/>
      <c r="B2289" s="2"/>
      <c r="C2289" s="3">
        <v>43059</v>
      </c>
      <c r="D2289" s="1"/>
      <c r="E2289" s="4" t="s">
        <v>51</v>
      </c>
      <c r="H2289" s="4" t="s">
        <v>51</v>
      </c>
      <c r="K2289" s="6">
        <v>0.40000000000000002</v>
      </c>
      <c r="L2289" s="6">
        <v>0.59999999999999998</v>
      </c>
      <c r="M2289" s="6">
        <v>2.8599999999999999</v>
      </c>
      <c r="N2289" s="7">
        <v>6500</v>
      </c>
      <c r="P2289" s="1">
        <v>8</v>
      </c>
      <c r="Q2289" s="2" t="s">
        <v>54</v>
      </c>
      <c r="R2289" s="4" t="s">
        <v>51</v>
      </c>
      <c r="T2289" s="7">
        <v>597</v>
      </c>
      <c r="U2289" s="8">
        <v>0</v>
      </c>
      <c r="V2289" s="6">
        <f t="shared" si="54"/>
        <v>52.199170124481327</v>
      </c>
      <c r="W2289" s="7">
        <f>IF(R2289="","",(T2289*(1-U2289)*(1+AE2289))+V2289)</f>
        <v>828.29917012448141</v>
      </c>
      <c r="Z2289" s="9" t="str">
        <f>IF(S2289="","",(X2289*(1-Y2289)*(1+AE2289)))</f>
        <v/>
      </c>
      <c r="AA2289" s="64">
        <f>IF(Eingabe!G2289="x",libCalc!A2289,IF(Eingabe!H2289="x",libCalc!B2289,IF(Eingabe!I2289="x",libCalc!C2289,"")))</f>
        <v>0.23999999999999999</v>
      </c>
      <c r="AB2289" s="5">
        <f>IF(AA2289="","",AA2289*M2289)</f>
        <v>0.6863999999999999</v>
      </c>
      <c r="AC2289" s="10">
        <f>IF(AA2289="","",N2289*1000/(AA2289*1000000))</f>
        <v>27.083333333333332</v>
      </c>
      <c r="AD2289" s="11">
        <f>IF(AB2289="","",MAX(Z2289,W2289)/AB2289)</f>
        <v>1206.7295602046643</v>
      </c>
      <c r="AE2289" s="8">
        <f ca="1">IF(N2289="","",IF(LOOKUP(YEAR(C2289),Teuerung!$A$4:$A$29,Teuerung!$D$4:$D$29)="",0,LOOKUP(YEAR(C2289),Teuerung!$A$4:$A$29,Teuerung!$D$4:$D$29)))</f>
        <v>0.29999999999999999</v>
      </c>
      <c r="AF2289" s="7">
        <f t="shared" ca="1" si="53"/>
        <v>6626.3933609958513</v>
      </c>
      <c r="AG2289" s="2"/>
      <c r="AH2289" s="1"/>
      <c r="AI2289" s="1"/>
    </row>
    <row r="2290">
      <c r="A2290" s="2"/>
      <c r="B2290" s="2"/>
      <c r="C2290" s="3">
        <v>43059</v>
      </c>
      <c r="D2290" s="1"/>
      <c r="E2290" s="4" t="s">
        <v>51</v>
      </c>
      <c r="H2290" s="4" t="s">
        <v>51</v>
      </c>
      <c r="K2290" s="6">
        <v>0.40000000000000002</v>
      </c>
      <c r="L2290" s="6">
        <v>0.59999999999999998</v>
      </c>
      <c r="M2290" s="6">
        <v>2.7999999999999998</v>
      </c>
      <c r="N2290" s="7">
        <v>6600</v>
      </c>
      <c r="P2290" s="1">
        <v>11</v>
      </c>
      <c r="Q2290" s="2" t="s">
        <v>54</v>
      </c>
      <c r="R2290" s="4" t="s">
        <v>51</v>
      </c>
      <c r="T2290" s="7">
        <v>590</v>
      </c>
      <c r="U2290" s="8">
        <v>0</v>
      </c>
      <c r="V2290" s="6">
        <f t="shared" si="54"/>
        <v>52.199170124481327</v>
      </c>
      <c r="W2290" s="7">
        <f>IF(R2290="","",(T2290*(1-U2290)*(1+AE2290))+V2290)</f>
        <v>819.19917012448127</v>
      </c>
      <c r="Z2290" s="9" t="str">
        <f>IF(S2290="","",(X2290*(1-Y2290)*(1+AE2290)))</f>
        <v/>
      </c>
      <c r="AA2290" s="64">
        <f>IF(Eingabe!G2290="x",libCalc!A2290,IF(Eingabe!H2290="x",libCalc!B2290,IF(Eingabe!I2290="x",libCalc!C2290,"")))</f>
        <v>0.23999999999999999</v>
      </c>
      <c r="AB2290" s="5">
        <f>IF(AA2290="","",AA2290*M2290)</f>
        <v>0.67199999999999993</v>
      </c>
      <c r="AC2290" s="10">
        <f>IF(AA2290="","",N2290*1000/(AA2290*1000000))</f>
        <v>27.5</v>
      </c>
      <c r="AD2290" s="11">
        <f>IF(AB2290="","",MAX(Z2290,W2290)/AB2290)</f>
        <v>1219.0463841138114</v>
      </c>
      <c r="AE2290" s="8">
        <f ca="1">IF(N2290="","",IF(LOOKUP(YEAR(C2290),Teuerung!$A$4:$A$29,Teuerung!$D$4:$D$29)="",0,LOOKUP(YEAR(C2290),Teuerung!$A$4:$A$29,Teuerung!$D$4:$D$29)))</f>
        <v>0.29999999999999999</v>
      </c>
      <c r="AF2290" s="7">
        <f t="shared" ca="1" si="53"/>
        <v>9011.1908713692937</v>
      </c>
      <c r="AG2290" s="2"/>
      <c r="AH2290" s="1"/>
      <c r="AI2290" s="1"/>
    </row>
    <row r="2291">
      <c r="A2291" s="2"/>
      <c r="B2291" s="2"/>
      <c r="C2291" s="3">
        <v>43059</v>
      </c>
      <c r="D2291" s="1"/>
      <c r="E2291" s="4" t="s">
        <v>51</v>
      </c>
      <c r="H2291" s="4" t="s">
        <v>51</v>
      </c>
      <c r="K2291" s="6">
        <v>0.40000000000000002</v>
      </c>
      <c r="L2291" s="6">
        <v>0.59999999999999998</v>
      </c>
      <c r="M2291" s="6">
        <v>2.7999999999999998</v>
      </c>
      <c r="N2291" s="7">
        <v>1600</v>
      </c>
      <c r="P2291" s="1">
        <v>1</v>
      </c>
      <c r="Q2291" s="2" t="s">
        <v>54</v>
      </c>
      <c r="R2291" s="4" t="s">
        <v>51</v>
      </c>
      <c r="T2291" s="7">
        <v>602</v>
      </c>
      <c r="U2291" s="8">
        <v>0</v>
      </c>
      <c r="V2291" s="6">
        <f t="shared" si="54"/>
        <v>52.199170124481327</v>
      </c>
      <c r="W2291" s="7">
        <f>IF(R2291="","",(T2291*(1-U2291)*(1+AE2291))+V2291)</f>
        <v>834.79917012448141</v>
      </c>
      <c r="Z2291" s="9" t="str">
        <f>IF(S2291="","",(X2291*(1-Y2291)*(1+AE2291)))</f>
        <v/>
      </c>
      <c r="AA2291" s="64">
        <f>IF(Eingabe!G2291="x",libCalc!A2291,IF(Eingabe!H2291="x",libCalc!B2291,IF(Eingabe!I2291="x",libCalc!C2291,"")))</f>
        <v>0.23999999999999999</v>
      </c>
      <c r="AB2291" s="5">
        <f>IF(AA2291="","",AA2291*M2291)</f>
        <v>0.67199999999999993</v>
      </c>
      <c r="AC2291" s="10">
        <f>IF(AA2291="","",N2291*1000/(AA2291*1000000))</f>
        <v>6.666666666666667</v>
      </c>
      <c r="AD2291" s="11">
        <f>IF(AB2291="","",MAX(Z2291,W2291)/AB2291)</f>
        <v>1242.2606698280974</v>
      </c>
      <c r="AE2291" s="8">
        <f ca="1">IF(N2291="","",IF(LOOKUP(YEAR(C2291),Teuerung!$A$4:$A$29,Teuerung!$D$4:$D$29)="",0,LOOKUP(YEAR(C2291),Teuerung!$A$4:$A$29,Teuerung!$D$4:$D$29)))</f>
        <v>0.29999999999999999</v>
      </c>
      <c r="AF2291" s="7">
        <f t="shared" ca="1" si="53"/>
        <v>834.79917012448141</v>
      </c>
      <c r="AG2291" s="2"/>
      <c r="AH2291" s="1"/>
      <c r="AI2291" s="1"/>
    </row>
    <row r="2292">
      <c r="A2292" s="2"/>
      <c r="B2292" s="2"/>
      <c r="C2292" s="3">
        <v>43059</v>
      </c>
      <c r="D2292" s="1"/>
      <c r="E2292" s="4" t="s">
        <v>51</v>
      </c>
      <c r="H2292" s="4" t="s">
        <v>51</v>
      </c>
      <c r="K2292" s="6">
        <v>0.29999999999999999</v>
      </c>
      <c r="L2292" s="6">
        <v>0.29999999999999999</v>
      </c>
      <c r="M2292" s="6">
        <v>3.6499999999999999</v>
      </c>
      <c r="N2292" s="7">
        <v>1800</v>
      </c>
      <c r="P2292" s="1">
        <v>2</v>
      </c>
      <c r="Q2292" s="2" t="s">
        <v>54</v>
      </c>
      <c r="R2292" s="4" t="s">
        <v>51</v>
      </c>
      <c r="T2292" s="7">
        <v>346</v>
      </c>
      <c r="U2292" s="8">
        <v>0</v>
      </c>
      <c r="V2292" s="6">
        <f t="shared" si="54"/>
        <v>52.199170124481327</v>
      </c>
      <c r="W2292" s="7">
        <f>IF(R2292="","",(T2292*(1-U2292)*(1+AE2292))+V2292)</f>
        <v>501.99917012448134</v>
      </c>
      <c r="Z2292" s="9" t="str">
        <f>IF(S2292="","",(X2292*(1-Y2292)*(1+AE2292)))</f>
        <v/>
      </c>
      <c r="AA2292" s="64">
        <f>IF(Eingabe!G2292="x",libCalc!A2292,IF(Eingabe!H2292="x",libCalc!B2292,IF(Eingabe!I2292="x",libCalc!C2292,"")))</f>
        <v>0.089999999999999997</v>
      </c>
      <c r="AB2292" s="5">
        <f>IF(AA2292="","",AA2292*M2292)</f>
        <v>0.32849999999999996</v>
      </c>
      <c r="AC2292" s="10">
        <f>IF(AA2292="","",N2292*1000/(AA2292*1000000))</f>
        <v>20</v>
      </c>
      <c r="AD2292" s="11">
        <f>IF(AB2292="","",MAX(Z2292,W2292)/AB2292)</f>
        <v>1528.1557690242964</v>
      </c>
      <c r="AE2292" s="8">
        <f ca="1">IF(N2292="","",IF(LOOKUP(YEAR(C2292),Teuerung!$A$4:$A$29,Teuerung!$D$4:$D$29)="",0,LOOKUP(YEAR(C2292),Teuerung!$A$4:$A$29,Teuerung!$D$4:$D$29)))</f>
        <v>0.29999999999999999</v>
      </c>
      <c r="AF2292" s="7">
        <f t="shared" ca="1" si="53"/>
        <v>1003.9983402489627</v>
      </c>
      <c r="AG2292" s="2"/>
      <c r="AH2292" s="1"/>
      <c r="AI2292" s="1"/>
    </row>
    <row r="2293">
      <c r="A2293" s="2"/>
      <c r="B2293" s="2"/>
      <c r="C2293" s="3">
        <v>43059</v>
      </c>
      <c r="D2293" s="1"/>
      <c r="E2293" s="4" t="s">
        <v>51</v>
      </c>
      <c r="H2293" s="4" t="s">
        <v>51</v>
      </c>
      <c r="K2293" s="6">
        <v>0.25</v>
      </c>
      <c r="L2293" s="6">
        <v>0.5</v>
      </c>
      <c r="M2293" s="6">
        <v>3.2000000000000002</v>
      </c>
      <c r="N2293" s="7">
        <v>1</v>
      </c>
      <c r="P2293" s="1">
        <v>4</v>
      </c>
      <c r="Q2293" s="2" t="s">
        <v>54</v>
      </c>
      <c r="R2293" s="4" t="s">
        <v>51</v>
      </c>
      <c r="T2293" s="7">
        <v>448</v>
      </c>
      <c r="U2293" s="8">
        <v>0</v>
      </c>
      <c r="V2293" s="6">
        <f t="shared" si="54"/>
        <v>52.199170124481327</v>
      </c>
      <c r="W2293" s="7">
        <f>IF(R2293="","",(T2293*(1-U2293)*(1+AE2293))+V2293)</f>
        <v>634.59917012448136</v>
      </c>
      <c r="Z2293" s="9" t="str">
        <f>IF(S2293="","",(X2293*(1-Y2293)*(1+AE2293)))</f>
        <v/>
      </c>
      <c r="AA2293" s="64">
        <f>IF(Eingabe!G2293="x",libCalc!A2293,IF(Eingabe!H2293="x",libCalc!B2293,IF(Eingabe!I2293="x",libCalc!C2293,"")))</f>
        <v>0.125</v>
      </c>
      <c r="AB2293" s="5">
        <f>IF(AA2293="","",AA2293*M2293)</f>
        <v>0.40000000000000002</v>
      </c>
      <c r="AC2293" s="10">
        <f>IF(AA2293="","",N2293*1000/(AA2293*1000000))</f>
        <v>0.0080000000000000002</v>
      </c>
      <c r="AD2293" s="11">
        <f>IF(AB2293="","",MAX(Z2293,W2293)/AB2293)</f>
        <v>1586.4979253112033</v>
      </c>
      <c r="AE2293" s="8">
        <f ca="1">IF(N2293="","",IF(LOOKUP(YEAR(C2293),Teuerung!$A$4:$A$29,Teuerung!$D$4:$D$29)="",0,LOOKUP(YEAR(C2293),Teuerung!$A$4:$A$29,Teuerung!$D$4:$D$29)))</f>
        <v>0.29999999999999999</v>
      </c>
      <c r="AF2293" s="7">
        <f t="shared" ca="1" si="53"/>
        <v>2538.3966804979254</v>
      </c>
      <c r="AG2293" s="2"/>
      <c r="AH2293" s="1"/>
      <c r="AI2293" s="1"/>
    </row>
    <row r="2294">
      <c r="A2294" s="2"/>
      <c r="B2294" s="2"/>
      <c r="C2294" s="3">
        <v>43059</v>
      </c>
      <c r="D2294" s="1"/>
      <c r="E2294" s="4" t="s">
        <v>51</v>
      </c>
      <c r="H2294" s="4" t="s">
        <v>51</v>
      </c>
      <c r="K2294" s="6">
        <v>0.40000000000000002</v>
      </c>
      <c r="L2294" s="6">
        <v>0.40000000000000002</v>
      </c>
      <c r="M2294" s="6">
        <v>4.0499999999999998</v>
      </c>
      <c r="N2294" s="7">
        <v>6700</v>
      </c>
      <c r="P2294" s="1">
        <v>1</v>
      </c>
      <c r="Q2294" s="2" t="s">
        <v>54</v>
      </c>
      <c r="R2294" s="4" t="s">
        <v>51</v>
      </c>
      <c r="T2294" s="7">
        <v>1109</v>
      </c>
      <c r="U2294" s="8">
        <v>0</v>
      </c>
      <c r="V2294" s="6">
        <f t="shared" si="54"/>
        <v>52.199170124481327</v>
      </c>
      <c r="W2294" s="7">
        <f>IF(R2294="","",(T2294*(1-U2294)*(1+AE2294))+V2294)</f>
        <v>1493.8991701244813</v>
      </c>
      <c r="Z2294" s="9" t="str">
        <f>IF(S2294="","",(X2294*(1-Y2294)*(1+AE2294)))</f>
        <v/>
      </c>
      <c r="AA2294" s="64">
        <f>IF(Eingabe!G2294="x",libCalc!A2294,IF(Eingabe!H2294="x",libCalc!B2294,IF(Eingabe!I2294="x",libCalc!C2294,"")))</f>
        <v>0.16000000000000003</v>
      </c>
      <c r="AB2294" s="5">
        <f>IF(AA2294="","",AA2294*M2294)</f>
        <v>0.64800000000000013</v>
      </c>
      <c r="AC2294" s="10">
        <f>IF(AA2294="","",N2294*1000/(AA2294*1000000))</f>
        <v>41.874999999999993</v>
      </c>
      <c r="AD2294" s="11">
        <f>IF(AB2294="","",MAX(Z2294,W2294)/AB2294)</f>
        <v>2305.3999538958042</v>
      </c>
      <c r="AE2294" s="8">
        <f ca="1">IF(N2294="","",IF(LOOKUP(YEAR(C2294),Teuerung!$A$4:$A$29,Teuerung!$D$4:$D$29)="",0,LOOKUP(YEAR(C2294),Teuerung!$A$4:$A$29,Teuerung!$D$4:$D$29)))</f>
        <v>0.29999999999999999</v>
      </c>
      <c r="AF2294" s="7">
        <f t="shared" ca="1" si="53"/>
        <v>1493.8991701244813</v>
      </c>
      <c r="AG2294" s="2"/>
      <c r="AH2294" s="1"/>
      <c r="AI2294" s="1"/>
    </row>
    <row r="2295">
      <c r="A2295" s="2"/>
      <c r="B2295" s="2"/>
      <c r="C2295" s="3">
        <v>43059</v>
      </c>
      <c r="D2295" s="1"/>
      <c r="E2295" s="4" t="s">
        <v>51</v>
      </c>
      <c r="H2295" s="4" t="s">
        <v>51</v>
      </c>
      <c r="K2295" s="6">
        <v>0.40000000000000002</v>
      </c>
      <c r="L2295" s="6">
        <v>0.40000000000000002</v>
      </c>
      <c r="M2295" s="6">
        <v>4.0499999999999998</v>
      </c>
      <c r="N2295" s="7">
        <v>6500</v>
      </c>
      <c r="P2295" s="1">
        <v>1</v>
      </c>
      <c r="Q2295" s="2" t="s">
        <v>54</v>
      </c>
      <c r="R2295" s="4" t="s">
        <v>51</v>
      </c>
      <c r="T2295" s="7">
        <v>832</v>
      </c>
      <c r="U2295" s="8">
        <v>0</v>
      </c>
      <c r="V2295" s="6">
        <f t="shared" si="54"/>
        <v>52.199170124481327</v>
      </c>
      <c r="W2295" s="7">
        <f>IF(R2295="","",(T2295*(1-U2295)*(1+AE2295))+V2295)</f>
        <v>1133.7991701244814</v>
      </c>
      <c r="Z2295" s="9" t="str">
        <f>IF(S2295="","",(X2295*(1-Y2295)*(1+AE2295)))</f>
        <v/>
      </c>
      <c r="AA2295" s="64">
        <f>IF(Eingabe!G2295="x",libCalc!A2295,IF(Eingabe!H2295="x",libCalc!B2295,IF(Eingabe!I2295="x",libCalc!C2295,"")))</f>
        <v>0.16000000000000003</v>
      </c>
      <c r="AB2295" s="5">
        <f>IF(AA2295="","",AA2295*M2295)</f>
        <v>0.64800000000000013</v>
      </c>
      <c r="AC2295" s="10">
        <f>IF(AA2295="","",N2295*1000/(AA2295*1000000))</f>
        <v>40.624999999999993</v>
      </c>
      <c r="AD2295" s="11">
        <f>IF(AB2295="","",MAX(Z2295,W2295)/AB2295)</f>
        <v>1749.6900773525945</v>
      </c>
      <c r="AE2295" s="8">
        <f ca="1">IF(N2295="","",IF(LOOKUP(YEAR(C2295),Teuerung!$A$4:$A$29,Teuerung!$D$4:$D$29)="",0,LOOKUP(YEAR(C2295),Teuerung!$A$4:$A$29,Teuerung!$D$4:$D$29)))</f>
        <v>0.29999999999999999</v>
      </c>
      <c r="AF2295" s="7">
        <f t="shared" ca="1" si="53"/>
        <v>1133.7991701244814</v>
      </c>
      <c r="AG2295" s="2"/>
      <c r="AH2295" s="1"/>
      <c r="AI2295" s="1"/>
    </row>
    <row r="2296">
      <c r="A2296" s="2"/>
      <c r="B2296" s="2"/>
      <c r="C2296" s="3">
        <v>43059</v>
      </c>
      <c r="D2296" s="1"/>
      <c r="E2296" s="4" t="s">
        <v>51</v>
      </c>
      <c r="H2296" s="4" t="s">
        <v>51</v>
      </c>
      <c r="K2296" s="6">
        <v>0.40000000000000002</v>
      </c>
      <c r="L2296" s="6">
        <v>0.40000000000000002</v>
      </c>
      <c r="M2296" s="6">
        <v>4.0499999999999998</v>
      </c>
      <c r="N2296" s="7">
        <v>5600</v>
      </c>
      <c r="P2296" s="1">
        <v>4</v>
      </c>
      <c r="Q2296" s="2" t="s">
        <v>54</v>
      </c>
      <c r="R2296" s="4" t="s">
        <v>51</v>
      </c>
      <c r="T2296" s="7">
        <v>704</v>
      </c>
      <c r="U2296" s="8">
        <v>0</v>
      </c>
      <c r="V2296" s="6">
        <f t="shared" si="54"/>
        <v>52.199170124481327</v>
      </c>
      <c r="W2296" s="7">
        <f>IF(R2296="","",(T2296*(1-U2296)*(1+AE2296))+V2296)</f>
        <v>967.39917012448132</v>
      </c>
      <c r="Z2296" s="9" t="str">
        <f>IF(S2296="","",(X2296*(1-Y2296)*(1+AE2296)))</f>
        <v/>
      </c>
      <c r="AA2296" s="64">
        <f>IF(Eingabe!G2296="x",libCalc!A2296,IF(Eingabe!H2296="x",libCalc!B2296,IF(Eingabe!I2296="x",libCalc!C2296,"")))</f>
        <v>0.16000000000000003</v>
      </c>
      <c r="AB2296" s="5">
        <f>IF(AA2296="","",AA2296*M2296)</f>
        <v>0.64800000000000013</v>
      </c>
      <c r="AC2296" s="10">
        <f>IF(AA2296="","",N2296*1000/(AA2296*1000000))</f>
        <v>34.999999999999993</v>
      </c>
      <c r="AD2296" s="11">
        <f>IF(AB2296="","",MAX(Z2296,W2296)/AB2296)</f>
        <v>1492.8999538958042</v>
      </c>
      <c r="AE2296" s="8">
        <f ca="1">IF(N2296="","",IF(LOOKUP(YEAR(C2296),Teuerung!$A$4:$A$29,Teuerung!$D$4:$D$29)="",0,LOOKUP(YEAR(C2296),Teuerung!$A$4:$A$29,Teuerung!$D$4:$D$29)))</f>
        <v>0.29999999999999999</v>
      </c>
      <c r="AF2296" s="7">
        <f t="shared" ca="1" si="53"/>
        <v>3869.5966804979253</v>
      </c>
      <c r="AG2296" s="2"/>
      <c r="AH2296" s="1"/>
      <c r="AI2296" s="1"/>
    </row>
    <row r="2297">
      <c r="A2297" s="2"/>
      <c r="B2297" s="2"/>
      <c r="C2297" s="3">
        <v>43059</v>
      </c>
      <c r="D2297" s="1"/>
      <c r="E2297" s="4" t="s">
        <v>51</v>
      </c>
      <c r="H2297" s="4" t="s">
        <v>51</v>
      </c>
      <c r="K2297" s="6">
        <v>0.40000000000000002</v>
      </c>
      <c r="L2297" s="6">
        <v>0.40000000000000002</v>
      </c>
      <c r="M2297" s="6">
        <v>4.0499999999999998</v>
      </c>
      <c r="N2297" s="7">
        <v>3800</v>
      </c>
      <c r="P2297" s="1">
        <v>6</v>
      </c>
      <c r="Q2297" s="2" t="s">
        <v>54</v>
      </c>
      <c r="R2297" s="4" t="s">
        <v>51</v>
      </c>
      <c r="T2297" s="7">
        <v>468</v>
      </c>
      <c r="U2297" s="8">
        <v>0</v>
      </c>
      <c r="V2297" s="6">
        <f t="shared" si="54"/>
        <v>52.199170124481327</v>
      </c>
      <c r="W2297" s="7">
        <f>IF(R2297="","",(T2297*(1-U2297)*(1+AE2297))+V2297)</f>
        <v>660.59917012448136</v>
      </c>
      <c r="Z2297" s="9" t="str">
        <f>IF(S2297="","",(X2297*(1-Y2297)*(1+AE2297)))</f>
        <v/>
      </c>
      <c r="AA2297" s="64">
        <f>IF(Eingabe!G2297="x",libCalc!A2297,IF(Eingabe!H2297="x",libCalc!B2297,IF(Eingabe!I2297="x",libCalc!C2297,"")))</f>
        <v>0.16000000000000003</v>
      </c>
      <c r="AB2297" s="5">
        <f>IF(AA2297="","",AA2297*M2297)</f>
        <v>0.64800000000000013</v>
      </c>
      <c r="AC2297" s="10">
        <f>IF(AA2297="","",N2297*1000/(AA2297*1000000))</f>
        <v>23.749999999999996</v>
      </c>
      <c r="AD2297" s="11">
        <f>IF(AB2297="","",MAX(Z2297,W2297)/AB2297)</f>
        <v>1019.4431637723476</v>
      </c>
      <c r="AE2297" s="8">
        <f ca="1">IF(N2297="","",IF(LOOKUP(YEAR(C2297),Teuerung!$A$4:$A$29,Teuerung!$D$4:$D$29)="",0,LOOKUP(YEAR(C2297),Teuerung!$A$4:$A$29,Teuerung!$D$4:$D$29)))</f>
        <v>0.29999999999999999</v>
      </c>
      <c r="AF2297" s="7">
        <f t="shared" ca="1" si="53"/>
        <v>3963.5950207468882</v>
      </c>
      <c r="AG2297" s="2"/>
      <c r="AH2297" s="1"/>
      <c r="AI2297" s="1"/>
    </row>
    <row r="2298">
      <c r="A2298" s="2"/>
      <c r="B2298" s="2"/>
      <c r="C2298" s="3">
        <v>43059</v>
      </c>
      <c r="D2298" s="1"/>
      <c r="E2298" s="4" t="s">
        <v>51</v>
      </c>
      <c r="H2298" s="4" t="s">
        <v>51</v>
      </c>
      <c r="K2298" s="6">
        <v>0.40000000000000002</v>
      </c>
      <c r="L2298" s="6">
        <v>0.40000000000000002</v>
      </c>
      <c r="M2298" s="6">
        <v>3.7999999999999998</v>
      </c>
      <c r="N2298" s="7">
        <v>3800</v>
      </c>
      <c r="P2298" s="1">
        <v>3</v>
      </c>
      <c r="Q2298" s="2" t="s">
        <v>54</v>
      </c>
      <c r="R2298" s="4" t="s">
        <v>51</v>
      </c>
      <c r="T2298" s="7">
        <v>454</v>
      </c>
      <c r="U2298" s="8">
        <v>0</v>
      </c>
      <c r="V2298" s="6">
        <f t="shared" si="54"/>
        <v>52.199170124481327</v>
      </c>
      <c r="W2298" s="7">
        <f>IF(R2298="","",(T2298*(1-U2298)*(1+AE2298))+V2298)</f>
        <v>642.39917012448132</v>
      </c>
      <c r="Z2298" s="9" t="str">
        <f>IF(S2298="","",(X2298*(1-Y2298)*(1+AE2298)))</f>
        <v/>
      </c>
      <c r="AA2298" s="64">
        <f>IF(Eingabe!G2298="x",libCalc!A2298,IF(Eingabe!H2298="x",libCalc!B2298,IF(Eingabe!I2298="x",libCalc!C2298,"")))</f>
        <v>0.16000000000000003</v>
      </c>
      <c r="AB2298" s="5">
        <f>IF(AA2298="","",AA2298*M2298)</f>
        <v>0.6080000000000001</v>
      </c>
      <c r="AC2298" s="10">
        <f>IF(AA2298="","",N2298*1000/(AA2298*1000000))</f>
        <v>23.749999999999996</v>
      </c>
      <c r="AD2298" s="11">
        <f>IF(AB2298="","",MAX(Z2298,W2298)/AB2298)</f>
        <v>1056.5775824415809</v>
      </c>
      <c r="AE2298" s="8">
        <f ca="1">IF(N2298="","",IF(LOOKUP(YEAR(C2298),Teuerung!$A$4:$A$29,Teuerung!$D$4:$D$29)="",0,LOOKUP(YEAR(C2298),Teuerung!$A$4:$A$29,Teuerung!$D$4:$D$29)))</f>
        <v>0.29999999999999999</v>
      </c>
      <c r="AF2298" s="7">
        <f t="shared" ca="1" si="53"/>
        <v>1927.1975103734439</v>
      </c>
      <c r="AG2298" s="2"/>
      <c r="AH2298" s="1"/>
      <c r="AI2298" s="1"/>
    </row>
    <row r="2299">
      <c r="A2299" s="2"/>
      <c r="B2299" s="2"/>
      <c r="C2299" s="3">
        <v>43059</v>
      </c>
      <c r="D2299" s="1"/>
      <c r="E2299" s="4" t="s">
        <v>51</v>
      </c>
      <c r="H2299" s="4" t="s">
        <v>51</v>
      </c>
      <c r="K2299" s="6">
        <v>0.40000000000000002</v>
      </c>
      <c r="L2299" s="6">
        <v>0.40000000000000002</v>
      </c>
      <c r="M2299" s="6">
        <v>4.0499999999999998</v>
      </c>
      <c r="N2299" s="7">
        <v>4000</v>
      </c>
      <c r="P2299" s="1">
        <v>1</v>
      </c>
      <c r="Q2299" s="2" t="s">
        <v>54</v>
      </c>
      <c r="R2299" s="4" t="s">
        <v>51</v>
      </c>
      <c r="T2299" s="7">
        <v>524</v>
      </c>
      <c r="U2299" s="8">
        <v>0</v>
      </c>
      <c r="V2299" s="6">
        <f t="shared" si="54"/>
        <v>52.199170124481327</v>
      </c>
      <c r="W2299" s="7">
        <f>IF(R2299="","",(T2299*(1-U2299)*(1+AE2299))+V2299)</f>
        <v>733.39917012448132</v>
      </c>
      <c r="Z2299" s="9" t="str">
        <f>IF(S2299="","",(X2299*(1-Y2299)*(1+AE2299)))</f>
        <v/>
      </c>
      <c r="AA2299" s="64">
        <f>IF(Eingabe!G2299="x",libCalc!A2299,IF(Eingabe!H2299="x",libCalc!B2299,IF(Eingabe!I2299="x",libCalc!C2299,"")))</f>
        <v>0.16000000000000003</v>
      </c>
      <c r="AB2299" s="5">
        <f>IF(AA2299="","",AA2299*M2299)</f>
        <v>0.64800000000000013</v>
      </c>
      <c r="AC2299" s="10">
        <f>IF(AA2299="","",N2299*1000/(AA2299*1000000))</f>
        <v>24.999999999999996</v>
      </c>
      <c r="AD2299" s="11">
        <f>IF(AB2299="","",MAX(Z2299,W2299)/AB2299)</f>
        <v>1131.7888427846931</v>
      </c>
      <c r="AE2299" s="8">
        <f ca="1">IF(N2299="","",IF(LOOKUP(YEAR(C2299),Teuerung!$A$4:$A$29,Teuerung!$D$4:$D$29)="",0,LOOKUP(YEAR(C2299),Teuerung!$A$4:$A$29,Teuerung!$D$4:$D$29)))</f>
        <v>0.29999999999999999</v>
      </c>
      <c r="AF2299" s="7">
        <f t="shared" ca="1" si="53"/>
        <v>733.39917012448132</v>
      </c>
      <c r="AG2299" s="2"/>
      <c r="AH2299" s="1"/>
      <c r="AI2299" s="1"/>
    </row>
    <row r="2300">
      <c r="A2300" s="2"/>
      <c r="B2300" s="2"/>
      <c r="C2300" s="3">
        <v>43059</v>
      </c>
      <c r="D2300" s="1"/>
      <c r="E2300" s="4" t="s">
        <v>51</v>
      </c>
      <c r="H2300" s="4" t="s">
        <v>51</v>
      </c>
      <c r="K2300" s="6">
        <v>0.5</v>
      </c>
      <c r="L2300" s="6">
        <v>0.59999999999999998</v>
      </c>
      <c r="M2300" s="6">
        <v>4.0499999999999998</v>
      </c>
      <c r="N2300" s="7">
        <v>12600</v>
      </c>
      <c r="P2300" s="1">
        <v>1</v>
      </c>
      <c r="Q2300" s="2" t="s">
        <v>54</v>
      </c>
      <c r="R2300" s="4" t="s">
        <v>51</v>
      </c>
      <c r="T2300" s="7">
        <v>1481</v>
      </c>
      <c r="U2300" s="8">
        <v>0</v>
      </c>
      <c r="V2300" s="6">
        <f t="shared" si="54"/>
        <v>52.199170124481327</v>
      </c>
      <c r="W2300" s="7">
        <f>IF(R2300="","",(T2300*(1-U2300)*(1+AE2300))+V2300)</f>
        <v>1977.4991701244812</v>
      </c>
      <c r="Z2300" s="9" t="str">
        <f>IF(S2300="","",(X2300*(1-Y2300)*(1+AE2300)))</f>
        <v/>
      </c>
      <c r="AA2300" s="64">
        <f>IF(Eingabe!G2300="x",libCalc!A2300,IF(Eingabe!H2300="x",libCalc!B2300,IF(Eingabe!I2300="x",libCalc!C2300,"")))</f>
        <v>0.29999999999999999</v>
      </c>
      <c r="AB2300" s="5">
        <f>IF(AA2300="","",AA2300*M2300)</f>
        <v>1.2149999999999999</v>
      </c>
      <c r="AC2300" s="10">
        <f>IF(AA2300="","",N2300*1000/(AA2300*1000000))</f>
        <v>42</v>
      </c>
      <c r="AD2300" s="11">
        <f>IF(AB2300="","",MAX(Z2300,W2300)/AB2300)</f>
        <v>1627.5713334357872</v>
      </c>
      <c r="AE2300" s="8">
        <f ca="1">IF(N2300="","",IF(LOOKUP(YEAR(C2300),Teuerung!$A$4:$A$29,Teuerung!$D$4:$D$29)="",0,LOOKUP(YEAR(C2300),Teuerung!$A$4:$A$29,Teuerung!$D$4:$D$29)))</f>
        <v>0.29999999999999999</v>
      </c>
      <c r="AF2300" s="7">
        <f t="shared" ca="1" si="53"/>
        <v>1977.4991701244812</v>
      </c>
      <c r="AG2300" s="2"/>
      <c r="AH2300" s="1"/>
      <c r="AI2300" s="1"/>
    </row>
    <row r="2301">
      <c r="A2301" s="2"/>
      <c r="B2301" s="2"/>
      <c r="C2301" s="3">
        <v>43059</v>
      </c>
      <c r="D2301" s="1"/>
      <c r="E2301" s="4" t="s">
        <v>51</v>
      </c>
      <c r="H2301" s="4" t="s">
        <v>51</v>
      </c>
      <c r="K2301" s="6">
        <v>0.5</v>
      </c>
      <c r="L2301" s="6">
        <v>0.59999999999999998</v>
      </c>
      <c r="M2301" s="6">
        <v>4.0499999999999998</v>
      </c>
      <c r="N2301" s="7">
        <v>12200</v>
      </c>
      <c r="P2301" s="1">
        <v>1</v>
      </c>
      <c r="Q2301" s="2" t="s">
        <v>54</v>
      </c>
      <c r="R2301" s="4" t="s">
        <v>51</v>
      </c>
      <c r="T2301" s="7">
        <v>1433</v>
      </c>
      <c r="U2301" s="8">
        <v>0</v>
      </c>
      <c r="V2301" s="6">
        <f t="shared" si="54"/>
        <v>52.199170124481327</v>
      </c>
      <c r="W2301" s="7">
        <f>IF(R2301="","",(T2301*(1-U2301)*(1+AE2301))+V2301)</f>
        <v>1915.0991701244814</v>
      </c>
      <c r="Z2301" s="9" t="str">
        <f>IF(S2301="","",(X2301*(1-Y2301)*(1+AE2301)))</f>
        <v/>
      </c>
      <c r="AA2301" s="64">
        <f>IF(Eingabe!G2301="x",libCalc!A2301,IF(Eingabe!H2301="x",libCalc!B2301,IF(Eingabe!I2301="x",libCalc!C2301,"")))</f>
        <v>0.29999999999999999</v>
      </c>
      <c r="AB2301" s="5">
        <f>IF(AA2301="","",AA2301*M2301)</f>
        <v>1.2149999999999999</v>
      </c>
      <c r="AC2301" s="10">
        <f>IF(AA2301="","",N2301*1000/(AA2301*1000000))</f>
        <v>40.666666666666664</v>
      </c>
      <c r="AD2301" s="11">
        <f>IF(AB2301="","",MAX(Z2301,W2301)/AB2301)</f>
        <v>1576.2133087444292</v>
      </c>
      <c r="AE2301" s="8">
        <f ca="1">IF(N2301="","",IF(LOOKUP(YEAR(C2301),Teuerung!$A$4:$A$29,Teuerung!$D$4:$D$29)="",0,LOOKUP(YEAR(C2301),Teuerung!$A$4:$A$29,Teuerung!$D$4:$D$29)))</f>
        <v>0.29999999999999999</v>
      </c>
      <c r="AF2301" s="7">
        <f t="shared" ca="1" si="53"/>
        <v>1915.0991701244814</v>
      </c>
      <c r="AG2301" s="2"/>
      <c r="AH2301" s="1"/>
      <c r="AI2301" s="1"/>
    </row>
    <row r="2302">
      <c r="A2302" s="2"/>
      <c r="B2302" s="2"/>
      <c r="C2302" s="3">
        <v>43059</v>
      </c>
      <c r="D2302" s="1"/>
      <c r="E2302" s="4" t="s">
        <v>51</v>
      </c>
      <c r="H2302" s="4" t="s">
        <v>51</v>
      </c>
      <c r="K2302" s="6">
        <v>0.40000000000000002</v>
      </c>
      <c r="L2302" s="6">
        <v>0.59999999999999998</v>
      </c>
      <c r="M2302" s="6">
        <v>4.0499999999999998</v>
      </c>
      <c r="N2302" s="7">
        <v>10500</v>
      </c>
      <c r="P2302" s="1">
        <v>1</v>
      </c>
      <c r="Q2302" s="2" t="s">
        <v>54</v>
      </c>
      <c r="R2302" s="4" t="s">
        <v>51</v>
      </c>
      <c r="T2302" s="7">
        <v>1289</v>
      </c>
      <c r="U2302" s="8">
        <v>0</v>
      </c>
      <c r="V2302" s="6">
        <f t="shared" si="54"/>
        <v>52.199170124481327</v>
      </c>
      <c r="W2302" s="7">
        <f>IF(R2302="","",(T2302*(1-U2302)*(1+AE2302))+V2302)</f>
        <v>1727.8991701244813</v>
      </c>
      <c r="Z2302" s="9" t="str">
        <f>IF(S2302="","",(X2302*(1-Y2302)*(1+AE2302)))</f>
        <v/>
      </c>
      <c r="AA2302" s="64">
        <f>IF(Eingabe!G2302="x",libCalc!A2302,IF(Eingabe!H2302="x",libCalc!B2302,IF(Eingabe!I2302="x",libCalc!C2302,"")))</f>
        <v>0.23999999999999999</v>
      </c>
      <c r="AB2302" s="5">
        <f>IF(AA2302="","",AA2302*M2302)</f>
        <v>0.97199999999999998</v>
      </c>
      <c r="AC2302" s="10">
        <f>IF(AA2302="","",N2302*1000/(AA2302*1000000))</f>
        <v>43.75</v>
      </c>
      <c r="AD2302" s="11">
        <f>IF(AB2302="","",MAX(Z2302,W2302)/AB2302)</f>
        <v>1777.6740433379439</v>
      </c>
      <c r="AE2302" s="8">
        <f ca="1">IF(N2302="","",IF(LOOKUP(YEAR(C2302),Teuerung!$A$4:$A$29,Teuerung!$D$4:$D$29)="",0,LOOKUP(YEAR(C2302),Teuerung!$A$4:$A$29,Teuerung!$D$4:$D$29)))</f>
        <v>0.29999999999999999</v>
      </c>
      <c r="AF2302" s="7">
        <f t="shared" ca="1" si="53"/>
        <v>1727.8991701244813</v>
      </c>
      <c r="AG2302" s="2"/>
      <c r="AH2302" s="1"/>
      <c r="AI2302" s="1"/>
    </row>
    <row r="2303">
      <c r="A2303" s="2"/>
      <c r="B2303" s="2"/>
      <c r="C2303" s="3">
        <v>43059</v>
      </c>
      <c r="D2303" s="1"/>
      <c r="E2303" s="4" t="s">
        <v>51</v>
      </c>
      <c r="H2303" s="4" t="s">
        <v>51</v>
      </c>
      <c r="K2303" s="6">
        <v>0.40000000000000002</v>
      </c>
      <c r="L2303" s="6">
        <v>0.59999999999999998</v>
      </c>
      <c r="M2303" s="6">
        <v>4.0499999999999998</v>
      </c>
      <c r="N2303" s="7">
        <v>9300</v>
      </c>
      <c r="P2303" s="1">
        <v>2</v>
      </c>
      <c r="Q2303" s="2" t="s">
        <v>54</v>
      </c>
      <c r="R2303" s="4" t="s">
        <v>51</v>
      </c>
      <c r="T2303" s="7">
        <v>1178</v>
      </c>
      <c r="U2303" s="8">
        <v>0</v>
      </c>
      <c r="V2303" s="6">
        <f t="shared" si="54"/>
        <v>52.199170124481327</v>
      </c>
      <c r="W2303" s="7">
        <f>IF(R2303="","",(T2303*(1-U2303)*(1+AE2303))+V2303)</f>
        <v>1583.5991701244814</v>
      </c>
      <c r="Z2303" s="9" t="str">
        <f>IF(S2303="","",(X2303*(1-Y2303)*(1+AE2303)))</f>
        <v/>
      </c>
      <c r="AA2303" s="64">
        <f>IF(Eingabe!G2303="x",libCalc!A2303,IF(Eingabe!H2303="x",libCalc!B2303,IF(Eingabe!I2303="x",libCalc!C2303,"")))</f>
        <v>0.23999999999999999</v>
      </c>
      <c r="AB2303" s="5">
        <f>IF(AA2303="","",AA2303*M2303)</f>
        <v>0.97199999999999998</v>
      </c>
      <c r="AC2303" s="10">
        <f>IF(AA2303="","",N2303*1000/(AA2303*1000000))</f>
        <v>38.75</v>
      </c>
      <c r="AD2303" s="11">
        <f>IF(AB2303="","",MAX(Z2303,W2303)/AB2303)</f>
        <v>1629.2172532144871</v>
      </c>
      <c r="AE2303" s="8">
        <f ca="1">IF(N2303="","",IF(LOOKUP(YEAR(C2303),Teuerung!$A$4:$A$29,Teuerung!$D$4:$D$29)="",0,LOOKUP(YEAR(C2303),Teuerung!$A$4:$A$29,Teuerung!$D$4:$D$29)))</f>
        <v>0.29999999999999999</v>
      </c>
      <c r="AF2303" s="7">
        <f t="shared" ca="1" si="53"/>
        <v>3167.1983402489627</v>
      </c>
      <c r="AG2303" s="2"/>
      <c r="AH2303" s="1"/>
      <c r="AI2303" s="1"/>
    </row>
    <row r="2304">
      <c r="A2304" s="2"/>
      <c r="B2304" s="2"/>
      <c r="C2304" s="3">
        <v>43059</v>
      </c>
      <c r="D2304" s="1"/>
      <c r="E2304" s="4" t="s">
        <v>51</v>
      </c>
      <c r="H2304" s="4" t="s">
        <v>51</v>
      </c>
      <c r="K2304" s="6">
        <v>0.40000000000000002</v>
      </c>
      <c r="L2304" s="6">
        <v>0.59999999999999998</v>
      </c>
      <c r="M2304" s="6">
        <v>4.0499999999999998</v>
      </c>
      <c r="N2304" s="7">
        <v>7400</v>
      </c>
      <c r="P2304" s="1">
        <v>1</v>
      </c>
      <c r="Q2304" s="2" t="s">
        <v>54</v>
      </c>
      <c r="R2304" s="4" t="s">
        <v>51</v>
      </c>
      <c r="T2304" s="7">
        <v>953</v>
      </c>
      <c r="U2304" s="8">
        <v>0</v>
      </c>
      <c r="V2304" s="6">
        <f t="shared" si="54"/>
        <v>52.199170124481327</v>
      </c>
      <c r="W2304" s="7">
        <f>IF(R2304="","",(T2304*(1-U2304)*(1+AE2304))+V2304)</f>
        <v>1291.0991701244814</v>
      </c>
      <c r="Z2304" s="9" t="str">
        <f>IF(S2304="","",(X2304*(1-Y2304)*(1+AE2304)))</f>
        <v/>
      </c>
      <c r="AA2304" s="64">
        <f>IF(Eingabe!G2304="x",libCalc!A2304,IF(Eingabe!H2304="x",libCalc!B2304,IF(Eingabe!I2304="x",libCalc!C2304,"")))</f>
        <v>0.23999999999999999</v>
      </c>
      <c r="AB2304" s="5">
        <f>IF(AA2304="","",AA2304*M2304)</f>
        <v>0.97199999999999998</v>
      </c>
      <c r="AC2304" s="10">
        <f>IF(AA2304="","",N2304*1000/(AA2304*1000000))</f>
        <v>30.833333333333332</v>
      </c>
      <c r="AD2304" s="11">
        <f>IF(AB2304="","",MAX(Z2304,W2304)/AB2304)</f>
        <v>1328.2913272885612</v>
      </c>
      <c r="AE2304" s="8">
        <f ca="1">IF(N2304="","",IF(LOOKUP(YEAR(C2304),Teuerung!$A$4:$A$29,Teuerung!$D$4:$D$29)="",0,LOOKUP(YEAR(C2304),Teuerung!$A$4:$A$29,Teuerung!$D$4:$D$29)))</f>
        <v>0.29999999999999999</v>
      </c>
      <c r="AF2304" s="7">
        <f t="shared" ca="1" si="53"/>
        <v>1291.0991701244814</v>
      </c>
      <c r="AG2304" s="2"/>
      <c r="AH2304" s="1"/>
      <c r="AI2304" s="1"/>
    </row>
    <row r="2305">
      <c r="A2305" s="2"/>
      <c r="B2305" s="2"/>
      <c r="C2305" s="3">
        <v>43059</v>
      </c>
      <c r="D2305" s="1"/>
      <c r="E2305" s="4" t="s">
        <v>51</v>
      </c>
      <c r="H2305" s="4" t="s">
        <v>51</v>
      </c>
      <c r="K2305" s="6">
        <v>0.40000000000000002</v>
      </c>
      <c r="L2305" s="6">
        <v>0.59999999999999998</v>
      </c>
      <c r="M2305" s="6">
        <v>3.7999999999999998</v>
      </c>
      <c r="N2305" s="7">
        <v>5300</v>
      </c>
      <c r="P2305" s="1">
        <v>2</v>
      </c>
      <c r="Q2305" s="2" t="s">
        <v>54</v>
      </c>
      <c r="R2305" s="4" t="s">
        <v>51</v>
      </c>
      <c r="T2305" s="7">
        <v>737</v>
      </c>
      <c r="U2305" s="8">
        <v>0</v>
      </c>
      <c r="V2305" s="6">
        <f t="shared" si="54"/>
        <v>52.199170124481327</v>
      </c>
      <c r="W2305" s="7">
        <f>IF(R2305="","",(T2305*(1-U2305)*(1+AE2305))+V2305)</f>
        <v>1010.2991701244814</v>
      </c>
      <c r="Z2305" s="9" t="str">
        <f>IF(S2305="","",(X2305*(1-Y2305)*(1+AE2305)))</f>
        <v/>
      </c>
      <c r="AA2305" s="64">
        <f>IF(Eingabe!G2305="x",libCalc!A2305,IF(Eingabe!H2305="x",libCalc!B2305,IF(Eingabe!I2305="x",libCalc!C2305,"")))</f>
        <v>0.23999999999999999</v>
      </c>
      <c r="AB2305" s="5">
        <f>IF(AA2305="","",AA2305*M2305)</f>
        <v>0.91199999999999992</v>
      </c>
      <c r="AC2305" s="10">
        <f>IF(AA2305="","",N2305*1000/(AA2305*1000000))</f>
        <v>22.083333333333332</v>
      </c>
      <c r="AD2305" s="11">
        <f>IF(AB2305="","",MAX(Z2305,W2305)/AB2305)</f>
        <v>1107.7841777680719</v>
      </c>
      <c r="AE2305" s="8">
        <f ca="1">IF(N2305="","",IF(LOOKUP(YEAR(C2305),Teuerung!$A$4:$A$29,Teuerung!$D$4:$D$29)="",0,LOOKUP(YEAR(C2305),Teuerung!$A$4:$A$29,Teuerung!$D$4:$D$29)))</f>
        <v>0.29999999999999999</v>
      </c>
      <c r="AF2305" s="7">
        <f t="shared" ca="1" si="53"/>
        <v>2020.5983402489628</v>
      </c>
      <c r="AG2305" s="2"/>
      <c r="AH2305" s="1"/>
      <c r="AI2305" s="1"/>
    </row>
    <row r="2306">
      <c r="A2306" s="2"/>
      <c r="B2306" s="2"/>
      <c r="C2306" s="3">
        <v>43059</v>
      </c>
      <c r="D2306" s="1"/>
      <c r="E2306" s="4" t="s">
        <v>51</v>
      </c>
      <c r="H2306" s="4" t="s">
        <v>51</v>
      </c>
      <c r="K2306" s="6">
        <v>0.40000000000000002</v>
      </c>
      <c r="L2306" s="6">
        <v>0.40000000000000002</v>
      </c>
      <c r="M2306" s="6">
        <v>4.0499999999999998</v>
      </c>
      <c r="N2306" s="7">
        <v>7400</v>
      </c>
      <c r="P2306" s="1">
        <v>1</v>
      </c>
      <c r="Q2306" s="2" t="s">
        <v>54</v>
      </c>
      <c r="R2306" s="4" t="s">
        <v>51</v>
      </c>
      <c r="T2306" s="7">
        <v>1244</v>
      </c>
      <c r="U2306" s="8">
        <v>0</v>
      </c>
      <c r="V2306" s="6">
        <f t="shared" si="54"/>
        <v>52.199170124481327</v>
      </c>
      <c r="W2306" s="7">
        <f>IF(R2306="","",(T2306*(1-U2306)*(1+AE2306))+V2306)</f>
        <v>1669.3991701244813</v>
      </c>
      <c r="Z2306" s="9" t="str">
        <f>IF(S2306="","",(X2306*(1-Y2306)*(1+AE2306)))</f>
        <v/>
      </c>
      <c r="AA2306" s="64">
        <f>IF(Eingabe!G2306="x",libCalc!A2306,IF(Eingabe!H2306="x",libCalc!B2306,IF(Eingabe!I2306="x",libCalc!C2306,"")))</f>
        <v>0.16000000000000003</v>
      </c>
      <c r="AB2306" s="5">
        <f>IF(AA2306="","",AA2306*M2306)</f>
        <v>0.64800000000000013</v>
      </c>
      <c r="AC2306" s="10">
        <f>IF(AA2306="","",N2306*1000/(AA2306*1000000))</f>
        <v>46.249999999999993</v>
      </c>
      <c r="AD2306" s="11">
        <f>IF(AB2306="","",MAX(Z2306,W2306)/AB2306)</f>
        <v>2576.2332872291372</v>
      </c>
      <c r="AE2306" s="8">
        <f ca="1">IF(N2306="","",IF(LOOKUP(YEAR(C2306),Teuerung!$A$4:$A$29,Teuerung!$D$4:$D$29)="",0,LOOKUP(YEAR(C2306),Teuerung!$A$4:$A$29,Teuerung!$D$4:$D$29)))</f>
        <v>0.29999999999999999</v>
      </c>
      <c r="AF2306" s="7">
        <f t="shared" ca="1" si="53"/>
        <v>1669.3991701244813</v>
      </c>
      <c r="AG2306" s="2"/>
      <c r="AH2306" s="1"/>
      <c r="AI2306" s="1"/>
    </row>
    <row r="2307">
      <c r="A2307" s="2"/>
      <c r="B2307" s="2"/>
      <c r="C2307" s="3">
        <v>43059</v>
      </c>
      <c r="D2307" s="1"/>
      <c r="E2307" s="4" t="s">
        <v>51</v>
      </c>
      <c r="H2307" s="4" t="s">
        <v>51</v>
      </c>
      <c r="K2307" s="6">
        <v>0.40000000000000002</v>
      </c>
      <c r="L2307" s="6">
        <v>0.40000000000000002</v>
      </c>
      <c r="M2307" s="6">
        <v>4.0499999999999998</v>
      </c>
      <c r="N2307" s="7">
        <v>6400</v>
      </c>
      <c r="P2307" s="1">
        <v>2</v>
      </c>
      <c r="Q2307" s="2" t="s">
        <v>54</v>
      </c>
      <c r="R2307" s="4" t="s">
        <v>51</v>
      </c>
      <c r="T2307" s="7">
        <v>804</v>
      </c>
      <c r="U2307" s="8">
        <v>0</v>
      </c>
      <c r="V2307" s="6">
        <f t="shared" si="54"/>
        <v>52.199170124481327</v>
      </c>
      <c r="W2307" s="7">
        <f>IF(R2307="","",(T2307*(1-U2307)*(1+AE2307))+V2307)</f>
        <v>1097.3991701244813</v>
      </c>
      <c r="Z2307" s="9" t="str">
        <f>IF(S2307="","",(X2307*(1-Y2307)*(1+AE2307)))</f>
        <v/>
      </c>
      <c r="AA2307" s="64">
        <f>IF(Eingabe!G2307="x",libCalc!A2307,IF(Eingabe!H2307="x",libCalc!B2307,IF(Eingabe!I2307="x",libCalc!C2307,"")))</f>
        <v>0.16000000000000003</v>
      </c>
      <c r="AB2307" s="5">
        <f>IF(AA2307="","",AA2307*M2307)</f>
        <v>0.64800000000000013</v>
      </c>
      <c r="AC2307" s="10">
        <f>IF(AA2307="","",N2307*1000/(AA2307*1000000))</f>
        <v>39.999999999999993</v>
      </c>
      <c r="AD2307" s="11">
        <f>IF(AB2307="","",MAX(Z2307,W2307)/AB2307)</f>
        <v>1693.5172378464215</v>
      </c>
      <c r="AE2307" s="8">
        <f ca="1">IF(N2307="","",IF(LOOKUP(YEAR(C2307),Teuerung!$A$4:$A$29,Teuerung!$D$4:$D$29)="",0,LOOKUP(YEAR(C2307),Teuerung!$A$4:$A$29,Teuerung!$D$4:$D$29)))</f>
        <v>0.29999999999999999</v>
      </c>
      <c r="AF2307" s="7">
        <f t="shared" ca="1" si="53"/>
        <v>2194.7983402489626</v>
      </c>
      <c r="AG2307" s="2"/>
      <c r="AH2307" s="1"/>
      <c r="AI2307" s="1"/>
    </row>
    <row r="2308">
      <c r="A2308" s="2"/>
      <c r="B2308" s="2"/>
      <c r="C2308" s="3">
        <v>43059</v>
      </c>
      <c r="D2308" s="1"/>
      <c r="E2308" s="4" t="s">
        <v>51</v>
      </c>
      <c r="H2308" s="4" t="s">
        <v>51</v>
      </c>
      <c r="K2308" s="6">
        <v>0.40000000000000002</v>
      </c>
      <c r="L2308" s="6">
        <v>0.59999999999999998</v>
      </c>
      <c r="M2308" s="6">
        <v>4.0499999999999998</v>
      </c>
      <c r="N2308" s="7">
        <v>2000</v>
      </c>
      <c r="P2308" s="1">
        <v>1</v>
      </c>
      <c r="Q2308" s="2" t="s">
        <v>54</v>
      </c>
      <c r="R2308" s="4" t="s">
        <v>51</v>
      </c>
      <c r="T2308" s="7">
        <v>749</v>
      </c>
      <c r="U2308" s="8">
        <v>0</v>
      </c>
      <c r="V2308" s="6">
        <f t="shared" si="54"/>
        <v>52.199170124481327</v>
      </c>
      <c r="W2308" s="7">
        <f>IF(R2308="","",(T2308*(1-U2308)*(1+AE2308))+V2308)</f>
        <v>1025.8991701244813</v>
      </c>
      <c r="Z2308" s="9" t="str">
        <f>IF(S2308="","",(X2308*(1-Y2308)*(1+AE2308)))</f>
        <v/>
      </c>
      <c r="AA2308" s="64">
        <f>IF(Eingabe!G2308="x",libCalc!A2308,IF(Eingabe!H2308="x",libCalc!B2308,IF(Eingabe!I2308="x",libCalc!C2308,"")))</f>
        <v>0.23999999999999999</v>
      </c>
      <c r="AB2308" s="5">
        <f>IF(AA2308="","",AA2308*M2308)</f>
        <v>0.97199999999999998</v>
      </c>
      <c r="AC2308" s="10">
        <f>IF(AA2308="","",N2308*1000/(AA2308*1000000))</f>
        <v>8.3333333333333339</v>
      </c>
      <c r="AD2308" s="11">
        <f>IF(AB2308="","",MAX(Z2308,W2308)/AB2308)</f>
        <v>1055.4518211157215</v>
      </c>
      <c r="AE2308" s="8">
        <f ca="1">IF(N2308="","",IF(LOOKUP(YEAR(C2308),Teuerung!$A$4:$A$29,Teuerung!$D$4:$D$29)="",0,LOOKUP(YEAR(C2308),Teuerung!$A$4:$A$29,Teuerung!$D$4:$D$29)))</f>
        <v>0.29999999999999999</v>
      </c>
      <c r="AF2308" s="7">
        <f t="shared" ca="1" si="53"/>
        <v>1025.8991701244813</v>
      </c>
      <c r="AG2308" s="2"/>
      <c r="AH2308" s="1"/>
      <c r="AI2308" s="1"/>
    </row>
    <row r="2309">
      <c r="A2309" s="2"/>
      <c r="B2309" s="2"/>
      <c r="C2309" s="3">
        <v>43059</v>
      </c>
      <c r="D2309" s="1"/>
      <c r="E2309" s="4" t="s">
        <v>51</v>
      </c>
      <c r="H2309" s="4" t="s">
        <v>51</v>
      </c>
      <c r="K2309" s="6">
        <v>0.40000000000000002</v>
      </c>
      <c r="L2309" s="6">
        <v>0.40000000000000002</v>
      </c>
      <c r="M2309" s="6">
        <v>4.0499999999999998</v>
      </c>
      <c r="N2309" s="7">
        <v>4000</v>
      </c>
      <c r="P2309" s="1">
        <v>1</v>
      </c>
      <c r="Q2309" s="2" t="s">
        <v>54</v>
      </c>
      <c r="R2309" s="4" t="s">
        <v>51</v>
      </c>
      <c r="T2309" s="7">
        <v>534</v>
      </c>
      <c r="U2309" s="8">
        <v>0</v>
      </c>
      <c r="V2309" s="6">
        <f t="shared" si="54"/>
        <v>52.199170124481327</v>
      </c>
      <c r="W2309" s="7">
        <f>IF(R2309="","",(T2309*(1-U2309)*(1+AE2309))+V2309)</f>
        <v>746.39917012448132</v>
      </c>
      <c r="Z2309" s="9" t="str">
        <f>IF(S2309="","",(X2309*(1-Y2309)*(1+AE2309)))</f>
        <v/>
      </c>
      <c r="AA2309" s="64">
        <f>IF(Eingabe!G2309="x",libCalc!A2309,IF(Eingabe!H2309="x",libCalc!B2309,IF(Eingabe!I2309="x",libCalc!C2309,"")))</f>
        <v>0.16000000000000003</v>
      </c>
      <c r="AB2309" s="5">
        <f>IF(AA2309="","",AA2309*M2309)</f>
        <v>0.64800000000000013</v>
      </c>
      <c r="AC2309" s="10">
        <f>IF(AA2309="","",N2309*1000/(AA2309*1000000))</f>
        <v>24.999999999999996</v>
      </c>
      <c r="AD2309" s="11">
        <f>IF(AB2309="","",MAX(Z2309,W2309)/AB2309)</f>
        <v>1151.850571179755</v>
      </c>
      <c r="AE2309" s="8">
        <f ca="1">IF(N2309="","",IF(LOOKUP(YEAR(C2309),Teuerung!$A$4:$A$29,Teuerung!$D$4:$D$29)="",0,LOOKUP(YEAR(C2309),Teuerung!$A$4:$A$29,Teuerung!$D$4:$D$29)))</f>
        <v>0.29999999999999999</v>
      </c>
      <c r="AF2309" s="7">
        <f t="shared" ca="1" si="53"/>
        <v>746.39917012448132</v>
      </c>
      <c r="AG2309" s="2"/>
      <c r="AH2309" s="1"/>
      <c r="AI2309" s="1"/>
    </row>
    <row r="2310">
      <c r="A2310" s="2"/>
      <c r="B2310" s="2"/>
      <c r="C2310" s="3">
        <v>43059</v>
      </c>
      <c r="D2310" s="1"/>
      <c r="E2310" s="4" t="s">
        <v>51</v>
      </c>
      <c r="H2310" s="4" t="s">
        <v>51</v>
      </c>
      <c r="K2310" s="6">
        <v>0.29999999999999999</v>
      </c>
      <c r="L2310" s="6">
        <v>0.40000000000000002</v>
      </c>
      <c r="M2310" s="6">
        <v>4.0499999999999998</v>
      </c>
      <c r="N2310" s="7">
        <v>2700</v>
      </c>
      <c r="P2310" s="1">
        <v>1</v>
      </c>
      <c r="Q2310" s="2" t="s">
        <v>54</v>
      </c>
      <c r="R2310" s="4" t="s">
        <v>51</v>
      </c>
      <c r="T2310" s="7">
        <v>733</v>
      </c>
      <c r="U2310" s="8">
        <v>0</v>
      </c>
      <c r="V2310" s="6">
        <f t="shared" si="54"/>
        <v>52.199170124481327</v>
      </c>
      <c r="W2310" s="7">
        <f>IF(R2310="","",(T2310*(1-U2310)*(1+AE2310))+V2310)</f>
        <v>1005.0991701244814</v>
      </c>
      <c r="Z2310" s="9" t="str">
        <f>IF(S2310="","",(X2310*(1-Y2310)*(1+AE2310)))</f>
        <v/>
      </c>
      <c r="AA2310" s="64">
        <f>IF(Eingabe!G2310="x",libCalc!A2310,IF(Eingabe!H2310="x",libCalc!B2310,IF(Eingabe!I2310="x",libCalc!C2310,"")))</f>
        <v>0.12</v>
      </c>
      <c r="AB2310" s="5">
        <f>IF(AA2310="","",AA2310*M2310)</f>
        <v>0.48599999999999999</v>
      </c>
      <c r="AC2310" s="10">
        <f>IF(AA2310="","",N2310*1000/(AA2310*1000000))</f>
        <v>22.5</v>
      </c>
      <c r="AD2310" s="11">
        <f>IF(AB2310="","",MAX(Z2310,W2310)/AB2310)</f>
        <v>2068.1052883219782</v>
      </c>
      <c r="AE2310" s="8">
        <f ca="1">IF(N2310="","",IF(LOOKUP(YEAR(C2310),Teuerung!$A$4:$A$29,Teuerung!$D$4:$D$29)="",0,LOOKUP(YEAR(C2310),Teuerung!$A$4:$A$29,Teuerung!$D$4:$D$29)))</f>
        <v>0.29999999999999999</v>
      </c>
      <c r="AF2310" s="7">
        <f t="shared" ca="1" si="53"/>
        <v>1005.0991701244814</v>
      </c>
      <c r="AG2310" s="2"/>
      <c r="AH2310" s="1"/>
      <c r="AI2310" s="1"/>
    </row>
    <row r="2311">
      <c r="A2311" s="2"/>
      <c r="B2311" s="2"/>
      <c r="C2311" s="3">
        <v>43059</v>
      </c>
      <c r="D2311" s="1"/>
      <c r="E2311" s="4" t="s">
        <v>51</v>
      </c>
      <c r="H2311" s="4" t="s">
        <v>51</v>
      </c>
      <c r="K2311" s="6">
        <v>0.29999999999999999</v>
      </c>
      <c r="L2311" s="6">
        <v>0.40000000000000002</v>
      </c>
      <c r="M2311" s="6">
        <v>3.7999999999999998</v>
      </c>
      <c r="N2311" s="7">
        <v>4100</v>
      </c>
      <c r="P2311" s="1">
        <v>1</v>
      </c>
      <c r="Q2311" s="2" t="s">
        <v>54</v>
      </c>
      <c r="R2311" s="4" t="s">
        <v>51</v>
      </c>
      <c r="T2311" s="7">
        <v>837</v>
      </c>
      <c r="U2311" s="8">
        <v>0</v>
      </c>
      <c r="V2311" s="6">
        <f t="shared" si="54"/>
        <v>52.199170124481327</v>
      </c>
      <c r="W2311" s="7">
        <f>IF(R2311="","",(T2311*(1-U2311)*(1+AE2311))+V2311)</f>
        <v>1140.2991701244814</v>
      </c>
      <c r="Z2311" s="9" t="str">
        <f>IF(S2311="","",(X2311*(1-Y2311)*(1+AE2311)))</f>
        <v/>
      </c>
      <c r="AA2311" s="64">
        <f>IF(Eingabe!G2311="x",libCalc!A2311,IF(Eingabe!H2311="x",libCalc!B2311,IF(Eingabe!I2311="x",libCalc!C2311,"")))</f>
        <v>0.12</v>
      </c>
      <c r="AB2311" s="5">
        <f>IF(AA2311="","",AA2311*M2311)</f>
        <v>0.45599999999999996</v>
      </c>
      <c r="AC2311" s="10">
        <f>IF(AA2311="","",N2311*1000/(AA2311*1000000))</f>
        <v>34.166666666666664</v>
      </c>
      <c r="AD2311" s="11">
        <f>IF(AB2311="","",MAX(Z2311,W2311)/AB2311)</f>
        <v>2500.6560748343891</v>
      </c>
      <c r="AE2311" s="8">
        <f ca="1">IF(N2311="","",IF(LOOKUP(YEAR(C2311),Teuerung!$A$4:$A$29,Teuerung!$D$4:$D$29)="",0,LOOKUP(YEAR(C2311),Teuerung!$A$4:$A$29,Teuerung!$D$4:$D$29)))</f>
        <v>0.29999999999999999</v>
      </c>
      <c r="AF2311" s="7">
        <f t="shared" ca="1" si="53"/>
        <v>1140.2991701244814</v>
      </c>
      <c r="AG2311" s="2"/>
      <c r="AH2311" s="1"/>
      <c r="AI2311" s="1"/>
    </row>
    <row r="2312">
      <c r="A2312" s="2"/>
      <c r="B2312" s="2"/>
      <c r="C2312" s="3">
        <v>43059</v>
      </c>
      <c r="D2312" s="1"/>
      <c r="E2312" s="4" t="s">
        <v>51</v>
      </c>
      <c r="H2312" s="4" t="s">
        <v>51</v>
      </c>
      <c r="K2312" s="6">
        <v>0.40000000000000002</v>
      </c>
      <c r="L2312" s="6">
        <v>0.40000000000000002</v>
      </c>
      <c r="M2312" s="6">
        <v>3.7999999999999998</v>
      </c>
      <c r="N2312" s="7">
        <v>5800</v>
      </c>
      <c r="P2312" s="1">
        <v>1</v>
      </c>
      <c r="Q2312" s="2" t="s">
        <v>54</v>
      </c>
      <c r="R2312" s="4" t="s">
        <v>51</v>
      </c>
      <c r="T2312" s="7">
        <v>935</v>
      </c>
      <c r="U2312" s="8">
        <v>0</v>
      </c>
      <c r="V2312" s="6">
        <f t="shared" si="54"/>
        <v>52.199170124481327</v>
      </c>
      <c r="W2312" s="7">
        <f>IF(R2312="","",(T2312*(1-U2312)*(1+AE2312))+V2312)</f>
        <v>1267.6991701244813</v>
      </c>
      <c r="Z2312" s="9" t="str">
        <f>IF(S2312="","",(X2312*(1-Y2312)*(1+AE2312)))</f>
        <v/>
      </c>
      <c r="AA2312" s="64">
        <f>IF(Eingabe!G2312="x",libCalc!A2312,IF(Eingabe!H2312="x",libCalc!B2312,IF(Eingabe!I2312="x",libCalc!C2312,"")))</f>
        <v>0.16000000000000003</v>
      </c>
      <c r="AB2312" s="5">
        <f>IF(AA2312="","",AA2312*M2312)</f>
        <v>0.6080000000000001</v>
      </c>
      <c r="AC2312" s="10">
        <f>IF(AA2312="","",N2312*1000/(AA2312*1000000))</f>
        <v>36.249999999999993</v>
      </c>
      <c r="AD2312" s="11">
        <f>IF(AB2312="","",MAX(Z2312,W2312)/AB2312)</f>
        <v>2085.0315298100018</v>
      </c>
      <c r="AE2312" s="8">
        <f ca="1">IF(N2312="","",IF(LOOKUP(YEAR(C2312),Teuerung!$A$4:$A$29,Teuerung!$D$4:$D$29)="",0,LOOKUP(YEAR(C2312),Teuerung!$A$4:$A$29,Teuerung!$D$4:$D$29)))</f>
        <v>0.29999999999999999</v>
      </c>
      <c r="AF2312" s="7">
        <f t="shared" ca="1" si="53"/>
        <v>1267.6991701244813</v>
      </c>
      <c r="AG2312" s="2"/>
      <c r="AH2312" s="1"/>
      <c r="AI2312" s="1"/>
    </row>
    <row r="2313">
      <c r="A2313" s="2"/>
      <c r="B2313" s="2"/>
      <c r="C2313" s="3">
        <v>43059</v>
      </c>
      <c r="D2313" s="1"/>
      <c r="E2313" s="4" t="s">
        <v>51</v>
      </c>
      <c r="H2313" s="4" t="s">
        <v>51</v>
      </c>
      <c r="K2313" s="6">
        <v>0.40000000000000002</v>
      </c>
      <c r="L2313" s="6">
        <v>0.40000000000000002</v>
      </c>
      <c r="M2313" s="6">
        <v>3.7999999999999998</v>
      </c>
      <c r="N2313" s="7">
        <v>3300</v>
      </c>
      <c r="P2313" s="1">
        <v>1</v>
      </c>
      <c r="Q2313" s="2" t="s">
        <v>54</v>
      </c>
      <c r="R2313" s="4" t="s">
        <v>51</v>
      </c>
      <c r="T2313" s="7">
        <v>493</v>
      </c>
      <c r="U2313" s="8">
        <v>0</v>
      </c>
      <c r="V2313" s="6">
        <f t="shared" si="54"/>
        <v>52.199170124481327</v>
      </c>
      <c r="W2313" s="7">
        <f>IF(R2313="","",(T2313*(1-U2313)*(1+AE2313))+V2313)</f>
        <v>693.09917012448136</v>
      </c>
      <c r="Z2313" s="9" t="str">
        <f>IF(S2313="","",(X2313*(1-Y2313)*(1+AE2313)))</f>
        <v/>
      </c>
      <c r="AA2313" s="64">
        <f>IF(Eingabe!G2313="x",libCalc!A2313,IF(Eingabe!H2313="x",libCalc!B2313,IF(Eingabe!I2313="x",libCalc!C2313,"")))</f>
        <v>0.16000000000000003</v>
      </c>
      <c r="AB2313" s="5">
        <f>IF(AA2313="","",AA2313*M2313)</f>
        <v>0.6080000000000001</v>
      </c>
      <c r="AC2313" s="10">
        <f>IF(AA2313="","",N2313*1000/(AA2313*1000000))</f>
        <v>20.624999999999996</v>
      </c>
      <c r="AD2313" s="11">
        <f>IF(AB2313="","",MAX(Z2313,W2313)/AB2313)</f>
        <v>1139.9657403363178</v>
      </c>
      <c r="AE2313" s="8">
        <f ca="1">IF(N2313="","",IF(LOOKUP(YEAR(C2313),Teuerung!$A$4:$A$29,Teuerung!$D$4:$D$29)="",0,LOOKUP(YEAR(C2313),Teuerung!$A$4:$A$29,Teuerung!$D$4:$D$29)))</f>
        <v>0.29999999999999999</v>
      </c>
      <c r="AF2313" s="7">
        <f t="shared" ca="1" si="53"/>
        <v>693.09917012448136</v>
      </c>
      <c r="AG2313" s="2"/>
      <c r="AH2313" s="1"/>
      <c r="AI2313" s="1"/>
    </row>
    <row r="2314">
      <c r="A2314" s="2"/>
      <c r="B2314" s="2"/>
      <c r="C2314" s="3">
        <v>43059</v>
      </c>
      <c r="D2314" s="1"/>
      <c r="E2314" s="4" t="s">
        <v>51</v>
      </c>
      <c r="H2314" s="4" t="s">
        <v>51</v>
      </c>
      <c r="K2314" s="6">
        <v>0.40000000000000002</v>
      </c>
      <c r="L2314" s="6">
        <v>0.40000000000000002</v>
      </c>
      <c r="M2314" s="6">
        <v>4.0499999999999998</v>
      </c>
      <c r="N2314" s="7">
        <v>6200</v>
      </c>
      <c r="P2314" s="1">
        <v>1</v>
      </c>
      <c r="Q2314" s="2" t="s">
        <v>54</v>
      </c>
      <c r="R2314" s="4" t="s">
        <v>51</v>
      </c>
      <c r="T2314" s="7">
        <v>825</v>
      </c>
      <c r="U2314" s="8">
        <v>0</v>
      </c>
      <c r="V2314" s="6">
        <f t="shared" si="54"/>
        <v>52.199170124481327</v>
      </c>
      <c r="W2314" s="7">
        <f>IF(R2314="","",(T2314*(1-U2314)*(1+AE2314))+V2314)</f>
        <v>1124.6991701244813</v>
      </c>
      <c r="Z2314" s="9" t="str">
        <f>IF(S2314="","",(X2314*(1-Y2314)*(1+AE2314)))</f>
        <v/>
      </c>
      <c r="AA2314" s="64">
        <f>IF(Eingabe!G2314="x",libCalc!A2314,IF(Eingabe!H2314="x",libCalc!B2314,IF(Eingabe!I2314="x",libCalc!C2314,"")))</f>
        <v>0.16000000000000003</v>
      </c>
      <c r="AB2314" s="5">
        <f>IF(AA2314="","",AA2314*M2314)</f>
        <v>0.64800000000000013</v>
      </c>
      <c r="AC2314" s="10">
        <f>IF(AA2314="","",N2314*1000/(AA2314*1000000))</f>
        <v>38.749999999999993</v>
      </c>
      <c r="AD2314" s="11">
        <f>IF(AB2314="","",MAX(Z2314,W2314)/AB2314)</f>
        <v>1735.6468674760511</v>
      </c>
      <c r="AE2314" s="8">
        <f ca="1">IF(N2314="","",IF(LOOKUP(YEAR(C2314),Teuerung!$A$4:$A$29,Teuerung!$D$4:$D$29)="",0,LOOKUP(YEAR(C2314),Teuerung!$A$4:$A$29,Teuerung!$D$4:$D$29)))</f>
        <v>0.29999999999999999</v>
      </c>
      <c r="AF2314" s="7">
        <f t="shared" ca="1" si="53"/>
        <v>1124.6991701244813</v>
      </c>
      <c r="AG2314" s="2"/>
      <c r="AH2314" s="1"/>
      <c r="AI2314" s="1"/>
    </row>
    <row r="2315">
      <c r="A2315" s="2"/>
      <c r="B2315" s="2"/>
      <c r="C2315" s="3">
        <v>43059</v>
      </c>
      <c r="D2315" s="1"/>
      <c r="E2315" s="4" t="s">
        <v>51</v>
      </c>
      <c r="H2315" s="4" t="s">
        <v>51</v>
      </c>
      <c r="K2315" s="6">
        <v>0.40000000000000002</v>
      </c>
      <c r="L2315" s="6">
        <v>0.40000000000000002</v>
      </c>
      <c r="M2315" s="6">
        <v>4.0499999999999998</v>
      </c>
      <c r="N2315" s="7">
        <v>3400</v>
      </c>
      <c r="P2315" s="1">
        <v>5</v>
      </c>
      <c r="Q2315" s="2" t="s">
        <v>54</v>
      </c>
      <c r="R2315" s="4" t="s">
        <v>51</v>
      </c>
      <c r="T2315" s="7">
        <v>480</v>
      </c>
      <c r="U2315" s="8">
        <v>0</v>
      </c>
      <c r="V2315" s="6">
        <f t="shared" si="54"/>
        <v>52.199170124481327</v>
      </c>
      <c r="W2315" s="7">
        <f>IF(R2315="","",(T2315*(1-U2315)*(1+AE2315))+V2315)</f>
        <v>676.19917012448127</v>
      </c>
      <c r="Z2315" s="9" t="str">
        <f>IF(S2315="","",(X2315*(1-Y2315)*(1+AE2315)))</f>
        <v/>
      </c>
      <c r="AA2315" s="64">
        <f>IF(Eingabe!G2315="x",libCalc!A2315,IF(Eingabe!H2315="x",libCalc!B2315,IF(Eingabe!I2315="x",libCalc!C2315,"")))</f>
        <v>0.16000000000000003</v>
      </c>
      <c r="AB2315" s="5">
        <f>IF(AA2315="","",AA2315*M2315)</f>
        <v>0.64800000000000013</v>
      </c>
      <c r="AC2315" s="10">
        <f>IF(AA2315="","",N2315*1000/(AA2315*1000000))</f>
        <v>21.249999999999996</v>
      </c>
      <c r="AD2315" s="11">
        <f>IF(AB2315="","",MAX(Z2315,W2315)/AB2315)</f>
        <v>1043.5172378464215</v>
      </c>
      <c r="AE2315" s="8">
        <f ca="1">IF(N2315="","",IF(LOOKUP(YEAR(C2315),Teuerung!$A$4:$A$29,Teuerung!$D$4:$D$29)="",0,LOOKUP(YEAR(C2315),Teuerung!$A$4:$A$29,Teuerung!$D$4:$D$29)))</f>
        <v>0.29999999999999999</v>
      </c>
      <c r="AF2315" s="7">
        <f t="shared" ca="1" si="53"/>
        <v>3380.9958506224066</v>
      </c>
      <c r="AG2315" s="2"/>
      <c r="AH2315" s="1"/>
      <c r="AI2315" s="1"/>
    </row>
    <row r="2316">
      <c r="A2316" s="2"/>
      <c r="B2316" s="2"/>
      <c r="C2316" s="3">
        <v>43059</v>
      </c>
      <c r="D2316" s="1"/>
      <c r="E2316" s="4" t="s">
        <v>51</v>
      </c>
      <c r="H2316" s="4" t="s">
        <v>51</v>
      </c>
      <c r="K2316" s="6">
        <v>0.40000000000000002</v>
      </c>
      <c r="L2316" s="6">
        <v>0.40000000000000002</v>
      </c>
      <c r="M2316" s="6">
        <v>4.0499999999999998</v>
      </c>
      <c r="N2316" s="7">
        <v>4500</v>
      </c>
      <c r="P2316" s="1">
        <v>1</v>
      </c>
      <c r="Q2316" s="2" t="s">
        <v>54</v>
      </c>
      <c r="R2316" s="4" t="s">
        <v>51</v>
      </c>
      <c r="T2316" s="7">
        <v>623</v>
      </c>
      <c r="U2316" s="8">
        <v>0</v>
      </c>
      <c r="V2316" s="6">
        <f t="shared" si="54"/>
        <v>52.199170124481327</v>
      </c>
      <c r="W2316" s="7">
        <f>IF(R2316="","",(T2316*(1-U2316)*(1+AE2316))+V2316)</f>
        <v>862.09917012448136</v>
      </c>
      <c r="Z2316" s="9" t="str">
        <f>IF(S2316="","",(X2316*(1-Y2316)*(1+AE2316)))</f>
        <v/>
      </c>
      <c r="AA2316" s="64">
        <f>IF(Eingabe!G2316="x",libCalc!A2316,IF(Eingabe!H2316="x",libCalc!B2316,IF(Eingabe!I2316="x",libCalc!C2316,"")))</f>
        <v>0.16000000000000003</v>
      </c>
      <c r="AB2316" s="5">
        <f>IF(AA2316="","",AA2316*M2316)</f>
        <v>0.64800000000000013</v>
      </c>
      <c r="AC2316" s="10">
        <f>IF(AA2316="","",N2316*1000/(AA2316*1000000))</f>
        <v>28.124999999999996</v>
      </c>
      <c r="AD2316" s="11">
        <f>IF(AB2316="","",MAX(Z2316,W2316)/AB2316)</f>
        <v>1330.3999538958044</v>
      </c>
      <c r="AE2316" s="8">
        <f ca="1">IF(N2316="","",IF(LOOKUP(YEAR(C2316),Teuerung!$A$4:$A$29,Teuerung!$D$4:$D$29)="",0,LOOKUP(YEAR(C2316),Teuerung!$A$4:$A$29,Teuerung!$D$4:$D$29)))</f>
        <v>0.29999999999999999</v>
      </c>
      <c r="AF2316" s="7">
        <f t="shared" ca="1" si="53"/>
        <v>862.09917012448136</v>
      </c>
      <c r="AG2316" s="2"/>
      <c r="AH2316" s="1"/>
      <c r="AI2316" s="1"/>
    </row>
    <row r="2317">
      <c r="A2317" s="2"/>
      <c r="B2317" s="2"/>
      <c r="C2317" s="3">
        <v>43059</v>
      </c>
      <c r="D2317" s="1"/>
      <c r="E2317" s="4" t="s">
        <v>51</v>
      </c>
      <c r="H2317" s="4" t="s">
        <v>51</v>
      </c>
      <c r="K2317" s="6">
        <v>0.40000000000000002</v>
      </c>
      <c r="L2317" s="6">
        <v>0.59999999999999998</v>
      </c>
      <c r="M2317" s="6">
        <v>4.0499999999999998</v>
      </c>
      <c r="N2317" s="7">
        <v>8100</v>
      </c>
      <c r="P2317" s="1">
        <v>1</v>
      </c>
      <c r="Q2317" s="2" t="s">
        <v>54</v>
      </c>
      <c r="R2317" s="4" t="s">
        <v>51</v>
      </c>
      <c r="T2317" s="7">
        <v>1046</v>
      </c>
      <c r="U2317" s="8">
        <v>0</v>
      </c>
      <c r="V2317" s="6">
        <f t="shared" si="54"/>
        <v>52.199170124481327</v>
      </c>
      <c r="W2317" s="7">
        <f>IF(R2317="","",(T2317*(1-U2317)*(1+AE2317))+V2317)</f>
        <v>1411.9991701244812</v>
      </c>
      <c r="Z2317" s="9" t="str">
        <f>IF(S2317="","",(X2317*(1-Y2317)*(1+AE2317)))</f>
        <v/>
      </c>
      <c r="AA2317" s="64">
        <f>IF(Eingabe!G2317="x",libCalc!A2317,IF(Eingabe!H2317="x",libCalc!B2317,IF(Eingabe!I2317="x",libCalc!C2317,"")))</f>
        <v>0.23999999999999999</v>
      </c>
      <c r="AB2317" s="5">
        <f>IF(AA2317="","",AA2317*M2317)</f>
        <v>0.97199999999999998</v>
      </c>
      <c r="AC2317" s="10">
        <f>IF(AA2317="","",N2317*1000/(AA2317*1000000))</f>
        <v>33.75</v>
      </c>
      <c r="AD2317" s="11">
        <f>IF(AB2317="","",MAX(Z2317,W2317)/AB2317)</f>
        <v>1452.6740433379437</v>
      </c>
      <c r="AE2317" s="8">
        <f ca="1">IF(N2317="","",IF(LOOKUP(YEAR(C2317),Teuerung!$A$4:$A$29,Teuerung!$D$4:$D$29)="",0,LOOKUP(YEAR(C2317),Teuerung!$A$4:$A$29,Teuerung!$D$4:$D$29)))</f>
        <v>0.29999999999999999</v>
      </c>
      <c r="AF2317" s="7">
        <f t="shared" ca="1" si="53"/>
        <v>1411.9991701244812</v>
      </c>
      <c r="AG2317" s="2"/>
      <c r="AH2317" s="1"/>
      <c r="AI2317" s="1"/>
    </row>
    <row r="2318">
      <c r="A2318" s="2"/>
      <c r="B2318" s="2"/>
      <c r="C2318" s="3">
        <v>43059</v>
      </c>
      <c r="D2318" s="1"/>
      <c r="E2318" s="4" t="s">
        <v>51</v>
      </c>
      <c r="H2318" s="4" t="s">
        <v>51</v>
      </c>
      <c r="K2318" s="6">
        <v>0.40000000000000002</v>
      </c>
      <c r="L2318" s="6">
        <v>0.40000000000000002</v>
      </c>
      <c r="M2318" s="6">
        <v>4.0499999999999998</v>
      </c>
      <c r="N2318" s="7">
        <v>6500</v>
      </c>
      <c r="P2318" s="1">
        <v>5</v>
      </c>
      <c r="Q2318" s="2" t="s">
        <v>54</v>
      </c>
      <c r="R2318" s="4" t="s">
        <v>51</v>
      </c>
      <c r="T2318" s="7">
        <v>791</v>
      </c>
      <c r="U2318" s="8">
        <v>0</v>
      </c>
      <c r="V2318" s="6">
        <f t="shared" si="54"/>
        <v>52.199170124481327</v>
      </c>
      <c r="W2318" s="7">
        <f>IF(R2318="","",(T2318*(1-U2318)*(1+AE2318))+V2318)</f>
        <v>1080.4991701244812</v>
      </c>
      <c r="Z2318" s="9" t="str">
        <f>IF(S2318="","",(X2318*(1-Y2318)*(1+AE2318)))</f>
        <v/>
      </c>
      <c r="AA2318" s="64">
        <f>IF(Eingabe!G2318="x",libCalc!A2318,IF(Eingabe!H2318="x",libCalc!B2318,IF(Eingabe!I2318="x",libCalc!C2318,"")))</f>
        <v>0.16000000000000003</v>
      </c>
      <c r="AB2318" s="5">
        <f>IF(AA2318="","",AA2318*M2318)</f>
        <v>0.64800000000000013</v>
      </c>
      <c r="AC2318" s="10">
        <f>IF(AA2318="","",N2318*1000/(AA2318*1000000))</f>
        <v>40.624999999999993</v>
      </c>
      <c r="AD2318" s="11">
        <f>IF(AB2318="","",MAX(Z2318,W2318)/AB2318)</f>
        <v>1667.4369909328411</v>
      </c>
      <c r="AE2318" s="8">
        <f ca="1">IF(N2318="","",IF(LOOKUP(YEAR(C2318),Teuerung!$A$4:$A$29,Teuerung!$D$4:$D$29)="",0,LOOKUP(YEAR(C2318),Teuerung!$A$4:$A$29,Teuerung!$D$4:$D$29)))</f>
        <v>0.29999999999999999</v>
      </c>
      <c r="AF2318" s="7">
        <f t="shared" ca="1" si="53"/>
        <v>5402.4958506224066</v>
      </c>
      <c r="AG2318" s="2"/>
      <c r="AH2318" s="1"/>
      <c r="AI2318" s="1"/>
    </row>
    <row r="2319">
      <c r="A2319" s="2"/>
      <c r="B2319" s="2"/>
      <c r="C2319" s="3">
        <v>43059</v>
      </c>
      <c r="D2319" s="1"/>
      <c r="E2319" s="4" t="s">
        <v>51</v>
      </c>
      <c r="H2319" s="4" t="s">
        <v>51</v>
      </c>
      <c r="K2319" s="6">
        <v>0.40000000000000002</v>
      </c>
      <c r="L2319" s="6">
        <v>0.40000000000000002</v>
      </c>
      <c r="M2319" s="6">
        <v>4.0499999999999998</v>
      </c>
      <c r="N2319" s="7">
        <v>5600</v>
      </c>
      <c r="P2319" s="1">
        <v>3</v>
      </c>
      <c r="Q2319" s="2" t="s">
        <v>54</v>
      </c>
      <c r="R2319" s="4" t="s">
        <v>51</v>
      </c>
      <c r="T2319" s="7">
        <v>705</v>
      </c>
      <c r="U2319" s="8">
        <v>0</v>
      </c>
      <c r="V2319" s="6">
        <f t="shared" si="54"/>
        <v>52.199170124481327</v>
      </c>
      <c r="W2319" s="7">
        <f>IF(R2319="","",(T2319*(1-U2319)*(1+AE2319))+V2319)</f>
        <v>968.69917012448127</v>
      </c>
      <c r="Z2319" s="9" t="str">
        <f>IF(S2319="","",(X2319*(1-Y2319)*(1+AE2319)))</f>
        <v/>
      </c>
      <c r="AA2319" s="64">
        <f>IF(Eingabe!G2319="x",libCalc!A2319,IF(Eingabe!H2319="x",libCalc!B2319,IF(Eingabe!I2319="x",libCalc!C2319,"")))</f>
        <v>0.16000000000000003</v>
      </c>
      <c r="AB2319" s="5">
        <f>IF(AA2319="","",AA2319*M2319)</f>
        <v>0.64800000000000013</v>
      </c>
      <c r="AC2319" s="10">
        <f>IF(AA2319="","",N2319*1000/(AA2319*1000000))</f>
        <v>34.999999999999993</v>
      </c>
      <c r="AD2319" s="11">
        <f>IF(AB2319="","",MAX(Z2319,W2319)/AB2319)</f>
        <v>1494.9061267353104</v>
      </c>
      <c r="AE2319" s="8">
        <f ca="1">IF(N2319="","",IF(LOOKUP(YEAR(C2319),Teuerung!$A$4:$A$29,Teuerung!$D$4:$D$29)="",0,LOOKUP(YEAR(C2319),Teuerung!$A$4:$A$29,Teuerung!$D$4:$D$29)))</f>
        <v>0.29999999999999999</v>
      </c>
      <c r="AF2319" s="7">
        <f t="shared" ca="1" si="53"/>
        <v>2906.0975103734436</v>
      </c>
      <c r="AG2319" s="2"/>
      <c r="AH2319" s="1"/>
      <c r="AI2319" s="1"/>
    </row>
    <row r="2320">
      <c r="A2320" s="2"/>
      <c r="B2320" s="2"/>
      <c r="C2320" s="3">
        <v>43059</v>
      </c>
      <c r="D2320" s="1"/>
      <c r="E2320" s="4" t="s">
        <v>51</v>
      </c>
      <c r="H2320" s="4" t="s">
        <v>51</v>
      </c>
      <c r="K2320" s="6">
        <v>0.40000000000000002</v>
      </c>
      <c r="L2320" s="6">
        <v>0.59999999999999998</v>
      </c>
      <c r="M2320" s="6">
        <v>4.0499999999999998</v>
      </c>
      <c r="N2320" s="7">
        <v>9300</v>
      </c>
      <c r="P2320" s="1">
        <v>2</v>
      </c>
      <c r="Q2320" s="2" t="s">
        <v>54</v>
      </c>
      <c r="R2320" s="4" t="s">
        <v>51</v>
      </c>
      <c r="T2320" s="7">
        <v>1178</v>
      </c>
      <c r="U2320" s="8">
        <v>0</v>
      </c>
      <c r="V2320" s="6">
        <f t="shared" si="54"/>
        <v>52.199170124481327</v>
      </c>
      <c r="W2320" s="7">
        <f>IF(R2320="","",(T2320*(1-U2320)*(1+AE2320))+V2320)</f>
        <v>1583.5991701244814</v>
      </c>
      <c r="Z2320" s="9" t="str">
        <f>IF(S2320="","",(X2320*(1-Y2320)*(1+AE2320)))</f>
        <v/>
      </c>
      <c r="AA2320" s="64">
        <f>IF(Eingabe!G2320="x",libCalc!A2320,IF(Eingabe!H2320="x",libCalc!B2320,IF(Eingabe!I2320="x",libCalc!C2320,"")))</f>
        <v>0.23999999999999999</v>
      </c>
      <c r="AB2320" s="5">
        <f>IF(AA2320="","",AA2320*M2320)</f>
        <v>0.97199999999999998</v>
      </c>
      <c r="AC2320" s="10">
        <f>IF(AA2320="","",N2320*1000/(AA2320*1000000))</f>
        <v>38.75</v>
      </c>
      <c r="AD2320" s="11">
        <f>IF(AB2320="","",MAX(Z2320,W2320)/AB2320)</f>
        <v>1629.2172532144871</v>
      </c>
      <c r="AE2320" s="8">
        <f ca="1">IF(N2320="","",IF(LOOKUP(YEAR(C2320),Teuerung!$A$4:$A$29,Teuerung!$D$4:$D$29)="",0,LOOKUP(YEAR(C2320),Teuerung!$A$4:$A$29,Teuerung!$D$4:$D$29)))</f>
        <v>0.29999999999999999</v>
      </c>
      <c r="AF2320" s="7">
        <f t="shared" ca="1" si="53"/>
        <v>3167.1983402489627</v>
      </c>
      <c r="AG2320" s="2"/>
      <c r="AH2320" s="1"/>
      <c r="AI2320" s="1"/>
    </row>
    <row r="2321">
      <c r="A2321" s="2"/>
      <c r="B2321" s="2"/>
      <c r="C2321" s="3">
        <v>43059</v>
      </c>
      <c r="D2321" s="1"/>
      <c r="E2321" s="4" t="s">
        <v>51</v>
      </c>
      <c r="H2321" s="4" t="s">
        <v>51</v>
      </c>
      <c r="K2321" s="6">
        <v>0.5</v>
      </c>
      <c r="L2321" s="6">
        <v>0.59999999999999998</v>
      </c>
      <c r="M2321" s="6">
        <v>4.0499999999999998</v>
      </c>
      <c r="N2321" s="7">
        <v>12800</v>
      </c>
      <c r="P2321" s="1">
        <v>1</v>
      </c>
      <c r="Q2321" s="2" t="s">
        <v>54</v>
      </c>
      <c r="R2321" s="4" t="s">
        <v>51</v>
      </c>
      <c r="T2321" s="7">
        <v>1496</v>
      </c>
      <c r="U2321" s="8">
        <v>0</v>
      </c>
      <c r="V2321" s="6">
        <f t="shared" si="54"/>
        <v>52.199170124481327</v>
      </c>
      <c r="W2321" s="7">
        <f>IF(R2321="","",(T2321*(1-U2321)*(1+AE2321))+V2321)</f>
        <v>1996.9991701244812</v>
      </c>
      <c r="Z2321" s="9" t="str">
        <f>IF(S2321="","",(X2321*(1-Y2321)*(1+AE2321)))</f>
        <v/>
      </c>
      <c r="AA2321" s="64">
        <f>IF(Eingabe!G2321="x",libCalc!A2321,IF(Eingabe!H2321="x",libCalc!B2321,IF(Eingabe!I2321="x",libCalc!C2321,"")))</f>
        <v>0.29999999999999999</v>
      </c>
      <c r="AB2321" s="5">
        <f>IF(AA2321="","",AA2321*M2321)</f>
        <v>1.2149999999999999</v>
      </c>
      <c r="AC2321" s="10">
        <f>IF(AA2321="","",N2321*1000/(AA2321*1000000))</f>
        <v>42.666666666666664</v>
      </c>
      <c r="AD2321" s="11">
        <f>IF(AB2321="","",MAX(Z2321,W2321)/AB2321)</f>
        <v>1643.6207161518366</v>
      </c>
      <c r="AE2321" s="8">
        <f ca="1">IF(N2321="","",IF(LOOKUP(YEAR(C2321),Teuerung!$A$4:$A$29,Teuerung!$D$4:$D$29)="",0,LOOKUP(YEAR(C2321),Teuerung!$A$4:$A$29,Teuerung!$D$4:$D$29)))</f>
        <v>0.29999999999999999</v>
      </c>
      <c r="AF2321" s="7">
        <f t="shared" ca="1" si="53"/>
        <v>1996.9991701244812</v>
      </c>
      <c r="AG2321" s="2"/>
      <c r="AH2321" s="1"/>
      <c r="AI2321" s="1"/>
    </row>
    <row r="2322">
      <c r="A2322" s="2"/>
      <c r="B2322" s="2"/>
      <c r="C2322" s="3">
        <v>43059</v>
      </c>
      <c r="D2322" s="1"/>
      <c r="E2322" s="4" t="s">
        <v>51</v>
      </c>
      <c r="H2322" s="4" t="s">
        <v>51</v>
      </c>
      <c r="K2322" s="6">
        <v>0.5</v>
      </c>
      <c r="L2322" s="6">
        <v>0.59999999999999998</v>
      </c>
      <c r="M2322" s="6">
        <v>4.0499999999999998</v>
      </c>
      <c r="N2322" s="7">
        <v>12100</v>
      </c>
      <c r="P2322" s="1">
        <v>1</v>
      </c>
      <c r="Q2322" s="2" t="s">
        <v>54</v>
      </c>
      <c r="R2322" s="4" t="s">
        <v>51</v>
      </c>
      <c r="T2322" s="7">
        <v>1392</v>
      </c>
      <c r="U2322" s="8">
        <v>0</v>
      </c>
      <c r="V2322" s="6">
        <f t="shared" si="54"/>
        <v>52.199170124481327</v>
      </c>
      <c r="W2322" s="7">
        <f>IF(R2322="","",(T2322*(1-U2322)*(1+AE2322))+V2322)</f>
        <v>1861.7991701244814</v>
      </c>
      <c r="Z2322" s="9" t="str">
        <f>IF(S2322="","",(X2322*(1-Y2322)*(1+AE2322)))</f>
        <v/>
      </c>
      <c r="AA2322" s="64">
        <f>IF(Eingabe!G2322="x",libCalc!A2322,IF(Eingabe!H2322="x",libCalc!B2322,IF(Eingabe!I2322="x",libCalc!C2322,"")))</f>
        <v>0.29999999999999999</v>
      </c>
      <c r="AB2322" s="5">
        <f>IF(AA2322="","",AA2322*M2322)</f>
        <v>1.2149999999999999</v>
      </c>
      <c r="AC2322" s="10">
        <f>IF(AA2322="","",N2322*1000/(AA2322*1000000))</f>
        <v>40.333333333333336</v>
      </c>
      <c r="AD2322" s="11">
        <f>IF(AB2322="","",MAX(Z2322,W2322)/AB2322)</f>
        <v>1532.3449959872278</v>
      </c>
      <c r="AE2322" s="8">
        <f ca="1">IF(N2322="","",IF(LOOKUP(YEAR(C2322),Teuerung!$A$4:$A$29,Teuerung!$D$4:$D$29)="",0,LOOKUP(YEAR(C2322),Teuerung!$A$4:$A$29,Teuerung!$D$4:$D$29)))</f>
        <v>0.29999999999999999</v>
      </c>
      <c r="AF2322" s="7">
        <f t="shared" ca="1" si="53"/>
        <v>1861.7991701244814</v>
      </c>
      <c r="AG2322" s="2"/>
      <c r="AH2322" s="1"/>
      <c r="AI2322" s="1"/>
    </row>
    <row r="2323">
      <c r="A2323" s="2"/>
      <c r="B2323" s="2"/>
      <c r="C2323" s="3">
        <v>43059</v>
      </c>
      <c r="D2323" s="1"/>
      <c r="E2323" s="4" t="s">
        <v>51</v>
      </c>
      <c r="H2323" s="4" t="s">
        <v>51</v>
      </c>
      <c r="K2323" s="6">
        <v>0.40000000000000002</v>
      </c>
      <c r="L2323" s="6">
        <v>0.59999999999999998</v>
      </c>
      <c r="M2323" s="6">
        <v>4.0499999999999998</v>
      </c>
      <c r="N2323" s="7">
        <v>10900</v>
      </c>
      <c r="P2323" s="1">
        <v>1</v>
      </c>
      <c r="Q2323" s="2" t="s">
        <v>54</v>
      </c>
      <c r="R2323" s="4" t="s">
        <v>51</v>
      </c>
      <c r="T2323" s="7">
        <v>1375</v>
      </c>
      <c r="U2323" s="8">
        <v>0</v>
      </c>
      <c r="V2323" s="6">
        <f t="shared" si="54"/>
        <v>52.199170124481327</v>
      </c>
      <c r="W2323" s="7">
        <f>IF(R2323="","",(T2323*(1-U2323)*(1+AE2323))+V2323)</f>
        <v>1839.6991701244813</v>
      </c>
      <c r="Z2323" s="9" t="str">
        <f>IF(S2323="","",(X2323*(1-Y2323)*(1+AE2323)))</f>
        <v/>
      </c>
      <c r="AA2323" s="64">
        <f>IF(Eingabe!G2323="x",libCalc!A2323,IF(Eingabe!H2323="x",libCalc!B2323,IF(Eingabe!I2323="x",libCalc!C2323,"")))</f>
        <v>0.23999999999999999</v>
      </c>
      <c r="AB2323" s="5">
        <f>IF(AA2323="","",AA2323*M2323)</f>
        <v>0.97199999999999998</v>
      </c>
      <c r="AC2323" s="10">
        <f>IF(AA2323="","",N2323*1000/(AA2323*1000000))</f>
        <v>45.416666666666664</v>
      </c>
      <c r="AD2323" s="11">
        <f>IF(AB2323="","",MAX(Z2323,W2323)/AB2323)</f>
        <v>1892.6946194696309</v>
      </c>
      <c r="AE2323" s="8">
        <f ca="1">IF(N2323="","",IF(LOOKUP(YEAR(C2323),Teuerung!$A$4:$A$29,Teuerung!$D$4:$D$29)="",0,LOOKUP(YEAR(C2323),Teuerung!$A$4:$A$29,Teuerung!$D$4:$D$29)))</f>
        <v>0.29999999999999999</v>
      </c>
      <c r="AF2323" s="7">
        <f t="shared" ref="AF2323:AF2386" ca="1" si="55">IF(P2323="","",P2323*MAX(W2323,Z2323))</f>
        <v>1839.6991701244813</v>
      </c>
      <c r="AG2323" s="2"/>
      <c r="AH2323" s="1"/>
      <c r="AI2323" s="1"/>
    </row>
    <row r="2324">
      <c r="A2324" s="2"/>
      <c r="B2324" s="2"/>
      <c r="C2324" s="3">
        <v>43059</v>
      </c>
      <c r="D2324" s="1"/>
      <c r="E2324" s="4" t="s">
        <v>51</v>
      </c>
      <c r="H2324" s="4" t="s">
        <v>51</v>
      </c>
      <c r="K2324" s="6">
        <v>0.40000000000000002</v>
      </c>
      <c r="L2324" s="6">
        <v>0.59999999999999998</v>
      </c>
      <c r="M2324" s="6">
        <v>4.0499999999999998</v>
      </c>
      <c r="N2324" s="7">
        <v>10000</v>
      </c>
      <c r="P2324" s="1">
        <v>1</v>
      </c>
      <c r="Q2324" s="2" t="s">
        <v>54</v>
      </c>
      <c r="R2324" s="4" t="s">
        <v>51</v>
      </c>
      <c r="T2324" s="7">
        <v>1226</v>
      </c>
      <c r="U2324" s="8">
        <v>0</v>
      </c>
      <c r="V2324" s="6">
        <f t="shared" si="54"/>
        <v>52.199170124481327</v>
      </c>
      <c r="W2324" s="7">
        <f>IF(R2324="","",(T2324*(1-U2324)*(1+AE2324))+V2324)</f>
        <v>1645.9991701244812</v>
      </c>
      <c r="Z2324" s="9" t="str">
        <f>IF(S2324="","",(X2324*(1-Y2324)*(1+AE2324)))</f>
        <v/>
      </c>
      <c r="AA2324" s="64">
        <f>IF(Eingabe!G2324="x",libCalc!A2324,IF(Eingabe!H2324="x",libCalc!B2324,IF(Eingabe!I2324="x",libCalc!C2324,"")))</f>
        <v>0.23999999999999999</v>
      </c>
      <c r="AB2324" s="5">
        <f>IF(AA2324="","",AA2324*M2324)</f>
        <v>0.97199999999999998</v>
      </c>
      <c r="AC2324" s="10">
        <f>IF(AA2324="","",N2324*1000/(AA2324*1000000))</f>
        <v>41.666666666666664</v>
      </c>
      <c r="AD2324" s="11">
        <f>IF(AB2324="","",MAX(Z2324,W2324)/AB2324)</f>
        <v>1693.4147840786845</v>
      </c>
      <c r="AE2324" s="8">
        <f ca="1">IF(N2324="","",IF(LOOKUP(YEAR(C2324),Teuerung!$A$4:$A$29,Teuerung!$D$4:$D$29)="",0,LOOKUP(YEAR(C2324),Teuerung!$A$4:$A$29,Teuerung!$D$4:$D$29)))</f>
        <v>0.29999999999999999</v>
      </c>
      <c r="AF2324" s="7">
        <f t="shared" ca="1" si="55"/>
        <v>1645.9991701244812</v>
      </c>
      <c r="AG2324" s="2"/>
      <c r="AH2324" s="1"/>
      <c r="AI2324" s="1"/>
    </row>
    <row r="2325">
      <c r="A2325" s="2"/>
      <c r="B2325" s="2"/>
      <c r="C2325" s="3">
        <v>43059</v>
      </c>
      <c r="D2325" s="1"/>
      <c r="E2325" s="4" t="s">
        <v>51</v>
      </c>
      <c r="H2325" s="4" t="s">
        <v>51</v>
      </c>
      <c r="K2325" s="6">
        <v>0.40000000000000002</v>
      </c>
      <c r="L2325" s="6">
        <v>0.59999999999999998</v>
      </c>
      <c r="M2325" s="6">
        <v>4.0499999999999998</v>
      </c>
      <c r="N2325" s="7">
        <v>8200</v>
      </c>
      <c r="P2325" s="1">
        <v>3</v>
      </c>
      <c r="Q2325" s="2" t="s">
        <v>54</v>
      </c>
      <c r="R2325" s="4" t="s">
        <v>51</v>
      </c>
      <c r="T2325" s="7">
        <v>995</v>
      </c>
      <c r="U2325" s="8">
        <v>0</v>
      </c>
      <c r="V2325" s="6">
        <f t="shared" si="54"/>
        <v>52.199170124481327</v>
      </c>
      <c r="W2325" s="7">
        <f>IF(R2325="","",(T2325*(1-U2325)*(1+AE2325))+V2325)</f>
        <v>1345.6991701244813</v>
      </c>
      <c r="Z2325" s="9" t="str">
        <f>IF(S2325="","",(X2325*(1-Y2325)*(1+AE2325)))</f>
        <v/>
      </c>
      <c r="AA2325" s="64">
        <f>IF(Eingabe!G2325="x",libCalc!A2325,IF(Eingabe!H2325="x",libCalc!B2325,IF(Eingabe!I2325="x",libCalc!C2325,"")))</f>
        <v>0.23999999999999999</v>
      </c>
      <c r="AB2325" s="5">
        <f>IF(AA2325="","",AA2325*M2325)</f>
        <v>0.97199999999999998</v>
      </c>
      <c r="AC2325" s="10">
        <f>IF(AA2325="","",N2325*1000/(AA2325*1000000))</f>
        <v>34.166666666666664</v>
      </c>
      <c r="AD2325" s="11">
        <f>IF(AB2325="","",MAX(Z2325,W2325)/AB2325)</f>
        <v>1384.464166794734</v>
      </c>
      <c r="AE2325" s="8">
        <f ca="1">IF(N2325="","",IF(LOOKUP(YEAR(C2325),Teuerung!$A$4:$A$29,Teuerung!$D$4:$D$29)="",0,LOOKUP(YEAR(C2325),Teuerung!$A$4:$A$29,Teuerung!$D$4:$D$29)))</f>
        <v>0.29999999999999999</v>
      </c>
      <c r="AF2325" s="7">
        <f t="shared" ca="1" si="55"/>
        <v>4037.0975103734436</v>
      </c>
      <c r="AG2325" s="2"/>
      <c r="AH2325" s="1"/>
      <c r="AI2325" s="1"/>
    </row>
    <row r="2326">
      <c r="A2326" s="2"/>
      <c r="B2326" s="2"/>
      <c r="C2326" s="3">
        <v>43059</v>
      </c>
      <c r="D2326" s="1"/>
      <c r="E2326" s="4" t="s">
        <v>51</v>
      </c>
      <c r="H2326" s="4" t="s">
        <v>51</v>
      </c>
      <c r="K2326" s="6">
        <v>0.40000000000000002</v>
      </c>
      <c r="L2326" s="6">
        <v>0.40000000000000002</v>
      </c>
      <c r="M2326" s="6">
        <v>4.0499999999999998</v>
      </c>
      <c r="N2326" s="7">
        <v>5100</v>
      </c>
      <c r="P2326" s="1">
        <v>2</v>
      </c>
      <c r="Q2326" s="2" t="s">
        <v>54</v>
      </c>
      <c r="R2326" s="4" t="s">
        <v>51</v>
      </c>
      <c r="T2326" s="7">
        <v>652</v>
      </c>
      <c r="U2326" s="8">
        <v>0</v>
      </c>
      <c r="V2326" s="6">
        <f t="shared" si="54"/>
        <v>52.199170124481327</v>
      </c>
      <c r="W2326" s="7">
        <f>IF(R2326="","",(T2326*(1-U2326)*(1+AE2326))+V2326)</f>
        <v>899.79917012448141</v>
      </c>
      <c r="Z2326" s="9" t="str">
        <f>IF(S2326="","",(X2326*(1-Y2326)*(1+AE2326)))</f>
        <v/>
      </c>
      <c r="AA2326" s="64">
        <f>IF(Eingabe!G2326="x",libCalc!A2326,IF(Eingabe!H2326="x",libCalc!B2326,IF(Eingabe!I2326="x",libCalc!C2326,"")))</f>
        <v>0.16000000000000003</v>
      </c>
      <c r="AB2326" s="5">
        <f>IF(AA2326="","",AA2326*M2326)</f>
        <v>0.64800000000000013</v>
      </c>
      <c r="AC2326" s="10">
        <f>IF(AA2326="","",N2326*1000/(AA2326*1000000))</f>
        <v>31.874999999999993</v>
      </c>
      <c r="AD2326" s="11">
        <f>IF(AB2326="","",MAX(Z2326,W2326)/AB2326)</f>
        <v>1388.5789662414834</v>
      </c>
      <c r="AE2326" s="8">
        <f ca="1">IF(N2326="","",IF(LOOKUP(YEAR(C2326),Teuerung!$A$4:$A$29,Teuerung!$D$4:$D$29)="",0,LOOKUP(YEAR(C2326),Teuerung!$A$4:$A$29,Teuerung!$D$4:$D$29)))</f>
        <v>0.29999999999999999</v>
      </c>
      <c r="AF2326" s="7">
        <f t="shared" ca="1" si="55"/>
        <v>1799.5983402489628</v>
      </c>
      <c r="AG2326" s="2"/>
      <c r="AH2326" s="1"/>
      <c r="AI2326" s="1"/>
    </row>
    <row r="2327">
      <c r="A2327" s="2"/>
      <c r="B2327" s="2"/>
      <c r="C2327" s="3">
        <v>43059</v>
      </c>
      <c r="D2327" s="1"/>
      <c r="E2327" s="4" t="s">
        <v>51</v>
      </c>
      <c r="H2327" s="4" t="s">
        <v>51</v>
      </c>
      <c r="K2327" s="6">
        <v>0.40000000000000002</v>
      </c>
      <c r="L2327" s="6">
        <v>0.40000000000000002</v>
      </c>
      <c r="M2327" s="6">
        <v>4.0499999999999998</v>
      </c>
      <c r="N2327" s="7">
        <v>4700</v>
      </c>
      <c r="P2327" s="1">
        <v>4</v>
      </c>
      <c r="Q2327" s="2" t="s">
        <v>54</v>
      </c>
      <c r="R2327" s="4" t="s">
        <v>51</v>
      </c>
      <c r="T2327" s="7">
        <v>584</v>
      </c>
      <c r="U2327" s="8">
        <v>0</v>
      </c>
      <c r="V2327" s="6">
        <f t="shared" si="54"/>
        <v>52.199170124481327</v>
      </c>
      <c r="W2327" s="7">
        <f>IF(R2327="","",(T2327*(1-U2327)*(1+AE2327))+V2327)</f>
        <v>811.39917012448132</v>
      </c>
      <c r="Z2327" s="9" t="str">
        <f>IF(S2327="","",(X2327*(1-Y2327)*(1+AE2327)))</f>
        <v/>
      </c>
      <c r="AA2327" s="64">
        <f>IF(Eingabe!G2327="x",libCalc!A2327,IF(Eingabe!H2327="x",libCalc!B2327,IF(Eingabe!I2327="x",libCalc!C2327,"")))</f>
        <v>0.16000000000000003</v>
      </c>
      <c r="AB2327" s="5">
        <f>IF(AA2327="","",AA2327*M2327)</f>
        <v>0.64800000000000013</v>
      </c>
      <c r="AC2327" s="10">
        <f>IF(AA2327="","",N2327*1000/(AA2327*1000000))</f>
        <v>29.374999999999993</v>
      </c>
      <c r="AD2327" s="11">
        <f>IF(AB2327="","",MAX(Z2327,W2327)/AB2327)</f>
        <v>1252.1592131550635</v>
      </c>
      <c r="AE2327" s="8">
        <f ca="1">IF(N2327="","",IF(LOOKUP(YEAR(C2327),Teuerung!$A$4:$A$29,Teuerung!$D$4:$D$29)="",0,LOOKUP(YEAR(C2327),Teuerung!$A$4:$A$29,Teuerung!$D$4:$D$29)))</f>
        <v>0.29999999999999999</v>
      </c>
      <c r="AF2327" s="7">
        <f t="shared" ca="1" si="55"/>
        <v>3245.5966804979253</v>
      </c>
      <c r="AG2327" s="2"/>
      <c r="AH2327" s="1"/>
      <c r="AI2327" s="1"/>
    </row>
    <row r="2328">
      <c r="A2328" s="2"/>
      <c r="B2328" s="2"/>
      <c r="C2328" s="3">
        <v>43059</v>
      </c>
      <c r="D2328" s="1"/>
      <c r="E2328" s="4" t="s">
        <v>51</v>
      </c>
      <c r="H2328" s="4" t="s">
        <v>51</v>
      </c>
      <c r="K2328" s="6">
        <v>0.40000000000000002</v>
      </c>
      <c r="L2328" s="6">
        <v>0.40000000000000002</v>
      </c>
      <c r="M2328" s="6">
        <v>4.0499999999999998</v>
      </c>
      <c r="N2328" s="7">
        <v>4100</v>
      </c>
      <c r="P2328" s="1">
        <v>1</v>
      </c>
      <c r="Q2328" s="2" t="s">
        <v>54</v>
      </c>
      <c r="R2328" s="4" t="s">
        <v>51</v>
      </c>
      <c r="T2328" s="7">
        <v>539</v>
      </c>
      <c r="U2328" s="8">
        <v>0</v>
      </c>
      <c r="V2328" s="6">
        <f t="shared" si="54"/>
        <v>52.199170124481327</v>
      </c>
      <c r="W2328" s="7">
        <f>IF(R2328="","",(T2328*(1-U2328)*(1+AE2328))+V2328)</f>
        <v>752.89917012448132</v>
      </c>
      <c r="Z2328" s="9" t="str">
        <f>IF(S2328="","",(X2328*(1-Y2328)*(1+AE2328)))</f>
        <v/>
      </c>
      <c r="AA2328" s="64">
        <f>IF(Eingabe!G2328="x",libCalc!A2328,IF(Eingabe!H2328="x",libCalc!B2328,IF(Eingabe!I2328="x",libCalc!C2328,"")))</f>
        <v>0.16000000000000003</v>
      </c>
      <c r="AB2328" s="5">
        <f>IF(AA2328="","",AA2328*M2328)</f>
        <v>0.64800000000000013</v>
      </c>
      <c r="AC2328" s="10">
        <f>IF(AA2328="","",N2328*1000/(AA2328*1000000))</f>
        <v>25.624999999999996</v>
      </c>
      <c r="AD2328" s="11">
        <f>IF(AB2328="","",MAX(Z2328,W2328)/AB2328)</f>
        <v>1161.8814353772857</v>
      </c>
      <c r="AE2328" s="8">
        <f ca="1">IF(N2328="","",IF(LOOKUP(YEAR(C2328),Teuerung!$A$4:$A$29,Teuerung!$D$4:$D$29)="",0,LOOKUP(YEAR(C2328),Teuerung!$A$4:$A$29,Teuerung!$D$4:$D$29)))</f>
        <v>0.29999999999999999</v>
      </c>
      <c r="AF2328" s="7">
        <f t="shared" ca="1" si="55"/>
        <v>752.89917012448132</v>
      </c>
      <c r="AG2328" s="2"/>
      <c r="AH2328" s="1"/>
      <c r="AI2328" s="1"/>
    </row>
    <row r="2329">
      <c r="A2329" s="2"/>
      <c r="B2329" s="2"/>
      <c r="C2329" s="3">
        <v>43059</v>
      </c>
      <c r="D2329" s="1"/>
      <c r="E2329" s="4" t="s">
        <v>51</v>
      </c>
      <c r="H2329" s="4" t="s">
        <v>51</v>
      </c>
      <c r="K2329" s="6">
        <v>0.40000000000000002</v>
      </c>
      <c r="L2329" s="6">
        <v>0.40000000000000002</v>
      </c>
      <c r="M2329" s="6">
        <v>4.0499999999999998</v>
      </c>
      <c r="N2329" s="7">
        <v>4300</v>
      </c>
      <c r="P2329" s="1">
        <v>3</v>
      </c>
      <c r="Q2329" s="2" t="s">
        <v>54</v>
      </c>
      <c r="R2329" s="4" t="s">
        <v>51</v>
      </c>
      <c r="T2329" s="7">
        <v>527</v>
      </c>
      <c r="U2329" s="8">
        <v>0</v>
      </c>
      <c r="V2329" s="6">
        <f t="shared" si="54"/>
        <v>52.199170124481327</v>
      </c>
      <c r="W2329" s="7">
        <f>IF(R2329="","",(T2329*(1-U2329)*(1+AE2329))+V2329)</f>
        <v>737.29917012448141</v>
      </c>
      <c r="Z2329" s="9" t="str">
        <f>IF(S2329="","",(X2329*(1-Y2329)*(1+AE2329)))</f>
        <v/>
      </c>
      <c r="AA2329" s="64">
        <f>IF(Eingabe!G2329="x",libCalc!A2329,IF(Eingabe!H2329="x",libCalc!B2329,IF(Eingabe!I2329="x",libCalc!C2329,"")))</f>
        <v>0.16000000000000003</v>
      </c>
      <c r="AB2329" s="5">
        <f>IF(AA2329="","",AA2329*M2329)</f>
        <v>0.64800000000000013</v>
      </c>
      <c r="AC2329" s="10">
        <f>IF(AA2329="","",N2329*1000/(AA2329*1000000))</f>
        <v>26.874999999999996</v>
      </c>
      <c r="AD2329" s="11">
        <f>IF(AB2329="","",MAX(Z2329,W2329)/AB2329)</f>
        <v>1137.8073613032118</v>
      </c>
      <c r="AE2329" s="8">
        <f ca="1">IF(N2329="","",IF(LOOKUP(YEAR(C2329),Teuerung!$A$4:$A$29,Teuerung!$D$4:$D$29)="",0,LOOKUP(YEAR(C2329),Teuerung!$A$4:$A$29,Teuerung!$D$4:$D$29)))</f>
        <v>0.29999999999999999</v>
      </c>
      <c r="AF2329" s="7">
        <f t="shared" ca="1" si="55"/>
        <v>2211.8975103734442</v>
      </c>
      <c r="AG2329" s="2"/>
      <c r="AH2329" s="1"/>
      <c r="AI2329" s="1"/>
    </row>
    <row r="2330">
      <c r="A2330" s="2"/>
      <c r="B2330" s="2"/>
      <c r="C2330" s="3">
        <v>43059</v>
      </c>
      <c r="D2330" s="1"/>
      <c r="E2330" s="4" t="s">
        <v>51</v>
      </c>
      <c r="H2330" s="4" t="s">
        <v>51</v>
      </c>
      <c r="K2330" s="6">
        <v>0.40000000000000002</v>
      </c>
      <c r="L2330" s="6">
        <v>0.40000000000000002</v>
      </c>
      <c r="M2330" s="6">
        <v>4.0499999999999998</v>
      </c>
      <c r="N2330" s="7">
        <v>4400</v>
      </c>
      <c r="P2330" s="1">
        <v>1</v>
      </c>
      <c r="Q2330" s="2" t="s">
        <v>54</v>
      </c>
      <c r="R2330" s="4" t="s">
        <v>51</v>
      </c>
      <c r="T2330" s="7">
        <v>575</v>
      </c>
      <c r="U2330" s="8">
        <v>0</v>
      </c>
      <c r="V2330" s="6">
        <f t="shared" si="54"/>
        <v>52.199170124481327</v>
      </c>
      <c r="W2330" s="7">
        <f>IF(R2330="","",(T2330*(1-U2330)*(1+AE2330))+V2330)</f>
        <v>799.69917012448127</v>
      </c>
      <c r="Z2330" s="9" t="str">
        <f>IF(S2330="","",(X2330*(1-Y2330)*(1+AE2330)))</f>
        <v/>
      </c>
      <c r="AA2330" s="64">
        <f>IF(Eingabe!G2330="x",libCalc!A2330,IF(Eingabe!H2330="x",libCalc!B2330,IF(Eingabe!I2330="x",libCalc!C2330,"")))</f>
        <v>0.16000000000000003</v>
      </c>
      <c r="AB2330" s="5">
        <f>IF(AA2330="","",AA2330*M2330)</f>
        <v>0.64800000000000013</v>
      </c>
      <c r="AC2330" s="10">
        <f>IF(AA2330="","",N2330*1000/(AA2330*1000000))</f>
        <v>27.499999999999996</v>
      </c>
      <c r="AD2330" s="11">
        <f>IF(AB2330="","",MAX(Z2330,W2330)/AB2330)</f>
        <v>1234.1036575995079</v>
      </c>
      <c r="AE2330" s="8">
        <f ca="1">IF(N2330="","",IF(LOOKUP(YEAR(C2330),Teuerung!$A$4:$A$29,Teuerung!$D$4:$D$29)="",0,LOOKUP(YEAR(C2330),Teuerung!$A$4:$A$29,Teuerung!$D$4:$D$29)))</f>
        <v>0.29999999999999999</v>
      </c>
      <c r="AF2330" s="7">
        <f t="shared" ca="1" si="55"/>
        <v>799.69917012448127</v>
      </c>
      <c r="AG2330" s="2"/>
      <c r="AH2330" s="1"/>
      <c r="AI2330" s="1"/>
    </row>
    <row r="2331">
      <c r="A2331" s="2"/>
      <c r="B2331" s="2"/>
      <c r="C2331" s="3">
        <v>43059</v>
      </c>
      <c r="D2331" s="1"/>
      <c r="E2331" s="4" t="s">
        <v>51</v>
      </c>
      <c r="H2331" s="4" t="s">
        <v>51</v>
      </c>
      <c r="K2331" s="6">
        <v>0.40000000000000002</v>
      </c>
      <c r="L2331" s="6">
        <v>0.40000000000000002</v>
      </c>
      <c r="M2331" s="6">
        <v>4.0499999999999998</v>
      </c>
      <c r="N2331" s="7">
        <v>1500</v>
      </c>
      <c r="P2331" s="1">
        <v>1</v>
      </c>
      <c r="Q2331" s="2" t="s">
        <v>54</v>
      </c>
      <c r="R2331" s="4" t="s">
        <v>51</v>
      </c>
      <c r="T2331" s="7">
        <v>453</v>
      </c>
      <c r="U2331" s="8">
        <v>0</v>
      </c>
      <c r="V2331" s="6">
        <f t="shared" si="54"/>
        <v>52.199170124481327</v>
      </c>
      <c r="W2331" s="7">
        <f>IF(R2331="","",(T2331*(1-U2331)*(1+AE2331))+V2331)</f>
        <v>641.09917012448136</v>
      </c>
      <c r="Z2331" s="9" t="str">
        <f>IF(S2331="","",(X2331*(1-Y2331)*(1+AE2331)))</f>
        <v/>
      </c>
      <c r="AA2331" s="64">
        <f>IF(Eingabe!G2331="x",libCalc!A2331,IF(Eingabe!H2331="x",libCalc!B2331,IF(Eingabe!I2331="x",libCalc!C2331,"")))</f>
        <v>0.16000000000000003</v>
      </c>
      <c r="AB2331" s="5">
        <f>IF(AA2331="","",AA2331*M2331)</f>
        <v>0.64800000000000013</v>
      </c>
      <c r="AC2331" s="10">
        <f>IF(AA2331="","",N2331*1000/(AA2331*1000000))</f>
        <v>9.3749999999999982</v>
      </c>
      <c r="AD2331" s="11">
        <f>IF(AB2331="","",MAX(Z2331,W2331)/AB2331)</f>
        <v>989.35057117975498</v>
      </c>
      <c r="AE2331" s="8">
        <f ca="1">IF(N2331="","",IF(LOOKUP(YEAR(C2331),Teuerung!$A$4:$A$29,Teuerung!$D$4:$D$29)="",0,LOOKUP(YEAR(C2331),Teuerung!$A$4:$A$29,Teuerung!$D$4:$D$29)))</f>
        <v>0.29999999999999999</v>
      </c>
      <c r="AF2331" s="7">
        <f t="shared" ca="1" si="55"/>
        <v>641.09917012448136</v>
      </c>
      <c r="AG2331" s="2"/>
      <c r="AH2331" s="1"/>
      <c r="AI2331" s="1"/>
    </row>
    <row r="2332">
      <c r="A2332" s="2"/>
      <c r="B2332" s="2"/>
      <c r="C2332" s="3">
        <v>43059</v>
      </c>
      <c r="D2332" s="1"/>
      <c r="E2332" s="4" t="s">
        <v>51</v>
      </c>
      <c r="H2332" s="4" t="s">
        <v>51</v>
      </c>
      <c r="K2332" s="6">
        <v>0.29999999999999999</v>
      </c>
      <c r="L2332" s="6">
        <v>0.29999999999999999</v>
      </c>
      <c r="M2332" s="6">
        <v>4.0499999999999998</v>
      </c>
      <c r="N2332" s="7">
        <v>2300</v>
      </c>
      <c r="P2332" s="1">
        <v>2</v>
      </c>
      <c r="Q2332" s="2" t="s">
        <v>54</v>
      </c>
      <c r="R2332" s="4" t="s">
        <v>51</v>
      </c>
      <c r="T2332" s="7">
        <v>395</v>
      </c>
      <c r="U2332" s="8">
        <v>0</v>
      </c>
      <c r="V2332" s="6">
        <f t="shared" si="54"/>
        <v>52.199170124481327</v>
      </c>
      <c r="W2332" s="7">
        <f>IF(R2332="","",(T2332*(1-U2332)*(1+AE2332))+V2332)</f>
        <v>565.69917012448127</v>
      </c>
      <c r="Z2332" s="9" t="str">
        <f>IF(S2332="","",(X2332*(1-Y2332)*(1+AE2332)))</f>
        <v/>
      </c>
      <c r="AA2332" s="64">
        <f>IF(Eingabe!G2332="x",libCalc!A2332,IF(Eingabe!H2332="x",libCalc!B2332,IF(Eingabe!I2332="x",libCalc!C2332,"")))</f>
        <v>0.089999999999999997</v>
      </c>
      <c r="AB2332" s="5">
        <f>IF(AA2332="","",AA2332*M2332)</f>
        <v>0.36449999999999999</v>
      </c>
      <c r="AC2332" s="10">
        <f>IF(AA2332="","",N2332*1000/(AA2332*1000000))</f>
        <v>25.555555555555557</v>
      </c>
      <c r="AD2332" s="11">
        <f>IF(AB2332="","",MAX(Z2332,W2332)/AB2332)</f>
        <v>1551.9867493127058</v>
      </c>
      <c r="AE2332" s="8">
        <f ca="1">IF(N2332="","",IF(LOOKUP(YEAR(C2332),Teuerung!$A$4:$A$29,Teuerung!$D$4:$D$29)="",0,LOOKUP(YEAR(C2332),Teuerung!$A$4:$A$29,Teuerung!$D$4:$D$29)))</f>
        <v>0.29999999999999999</v>
      </c>
      <c r="AF2332" s="7">
        <f t="shared" ca="1" si="55"/>
        <v>1131.3983402489625</v>
      </c>
      <c r="AG2332" s="2"/>
      <c r="AH2332" s="1"/>
      <c r="AI2332" s="1"/>
    </row>
    <row r="2333">
      <c r="A2333" s="2"/>
      <c r="B2333" s="2"/>
      <c r="C2333" s="3">
        <v>43059</v>
      </c>
      <c r="D2333" s="1"/>
      <c r="E2333" s="4" t="s">
        <v>51</v>
      </c>
      <c r="H2333" s="4" t="s">
        <v>51</v>
      </c>
      <c r="K2333" s="6">
        <v>0.40000000000000002</v>
      </c>
      <c r="L2333" s="6">
        <v>0.40000000000000002</v>
      </c>
      <c r="M2333" s="6">
        <v>4.0499999999999998</v>
      </c>
      <c r="N2333" s="7">
        <v>5300</v>
      </c>
      <c r="P2333" s="1">
        <v>1</v>
      </c>
      <c r="Q2333" s="2" t="s">
        <v>54</v>
      </c>
      <c r="R2333" s="4" t="s">
        <v>51</v>
      </c>
      <c r="T2333" s="7">
        <v>734</v>
      </c>
      <c r="U2333" s="8">
        <v>0</v>
      </c>
      <c r="V2333" s="6">
        <f t="shared" si="54"/>
        <v>52.199170124481327</v>
      </c>
      <c r="W2333" s="7">
        <f>IF(R2333="","",(T2333*(1-U2333)*(1+AE2333))+V2333)</f>
        <v>1006.3991701244813</v>
      </c>
      <c r="Z2333" s="9" t="str">
        <f>IF(S2333="","",(X2333*(1-Y2333)*(1+AE2333)))</f>
        <v/>
      </c>
      <c r="AA2333" s="64">
        <f>IF(Eingabe!G2333="x",libCalc!A2333,IF(Eingabe!H2333="x",libCalc!B2333,IF(Eingabe!I2333="x",libCalc!C2333,"")))</f>
        <v>0.16000000000000003</v>
      </c>
      <c r="AB2333" s="5">
        <f>IF(AA2333="","",AA2333*M2333)</f>
        <v>0.64800000000000013</v>
      </c>
      <c r="AC2333" s="10">
        <f>IF(AA2333="","",N2333*1000/(AA2333*1000000))</f>
        <v>33.124999999999993</v>
      </c>
      <c r="AD2333" s="11">
        <f>IF(AB2333="","",MAX(Z2333,W2333)/AB2333)</f>
        <v>1553.0851390809894</v>
      </c>
      <c r="AE2333" s="8">
        <f ca="1">IF(N2333="","",IF(LOOKUP(YEAR(C2333),Teuerung!$A$4:$A$29,Teuerung!$D$4:$D$29)="",0,LOOKUP(YEAR(C2333),Teuerung!$A$4:$A$29,Teuerung!$D$4:$D$29)))</f>
        <v>0.29999999999999999</v>
      </c>
      <c r="AF2333" s="7">
        <f t="shared" ca="1" si="55"/>
        <v>1006.3991701244813</v>
      </c>
      <c r="AG2333" s="2"/>
      <c r="AH2333" s="1"/>
      <c r="AI2333" s="1"/>
    </row>
    <row r="2334">
      <c r="A2334" s="2"/>
      <c r="B2334" s="2"/>
      <c r="C2334" s="3">
        <v>43059</v>
      </c>
      <c r="D2334" s="1"/>
      <c r="E2334" s="4" t="s">
        <v>51</v>
      </c>
      <c r="H2334" s="4" t="s">
        <v>51</v>
      </c>
      <c r="K2334" s="6">
        <v>0.34999999999999998</v>
      </c>
      <c r="L2334" s="6">
        <v>0.34999999999999998</v>
      </c>
      <c r="M2334" s="6">
        <v>4.0499999999999998</v>
      </c>
      <c r="N2334" s="7">
        <v>5200</v>
      </c>
      <c r="P2334" s="1">
        <v>1</v>
      </c>
      <c r="Q2334" s="2" t="s">
        <v>54</v>
      </c>
      <c r="R2334" s="4" t="s">
        <v>51</v>
      </c>
      <c r="T2334" s="7">
        <v>816</v>
      </c>
      <c r="U2334" s="8">
        <v>0</v>
      </c>
      <c r="V2334" s="6">
        <f t="shared" si="54"/>
        <v>52.199170124481327</v>
      </c>
      <c r="W2334" s="7">
        <f>IF(R2334="","",(T2334*(1-U2334)*(1+AE2334))+V2334)</f>
        <v>1112.9991701244812</v>
      </c>
      <c r="Z2334" s="9" t="str">
        <f>IF(S2334="","",(X2334*(1-Y2334)*(1+AE2334)))</f>
        <v/>
      </c>
      <c r="AA2334" s="64">
        <f>IF(Eingabe!G2334="x",libCalc!A2334,IF(Eingabe!H2334="x",libCalc!B2334,IF(Eingabe!I2334="x",libCalc!C2334,"")))</f>
        <v>0.12249999999999998</v>
      </c>
      <c r="AB2334" s="5">
        <f>IF(AA2334="","",AA2334*M2334)</f>
        <v>0.49612499999999993</v>
      </c>
      <c r="AC2334" s="10">
        <f>IF(AA2334="","",N2334*1000/(AA2334*1000000))</f>
        <v>42.448979591836739</v>
      </c>
      <c r="AD2334" s="11">
        <f>IF(AB2334="","",MAX(Z2334,W2334)/AB2334)</f>
        <v>2243.3845706716684</v>
      </c>
      <c r="AE2334" s="8">
        <f ca="1">IF(N2334="","",IF(LOOKUP(YEAR(C2334),Teuerung!$A$4:$A$29,Teuerung!$D$4:$D$29)="",0,LOOKUP(YEAR(C2334),Teuerung!$A$4:$A$29,Teuerung!$D$4:$D$29)))</f>
        <v>0.29999999999999999</v>
      </c>
      <c r="AF2334" s="7">
        <f t="shared" ca="1" si="55"/>
        <v>1112.9991701244812</v>
      </c>
      <c r="AG2334" s="2"/>
      <c r="AH2334" s="1"/>
      <c r="AI2334" s="1"/>
    </row>
    <row r="2335">
      <c r="A2335" s="2"/>
      <c r="B2335" s="2"/>
      <c r="C2335" s="3">
        <v>43059</v>
      </c>
      <c r="D2335" s="1"/>
      <c r="E2335" s="4" t="s">
        <v>51</v>
      </c>
      <c r="H2335" s="4" t="s">
        <v>51</v>
      </c>
      <c r="K2335" s="6">
        <v>0.29999999999999999</v>
      </c>
      <c r="L2335" s="6">
        <v>0.29999999999999999</v>
      </c>
      <c r="M2335" s="6">
        <v>4.0499999999999998</v>
      </c>
      <c r="N2335" s="7">
        <v>4400</v>
      </c>
      <c r="P2335" s="1">
        <v>6</v>
      </c>
      <c r="Q2335" s="2" t="s">
        <v>54</v>
      </c>
      <c r="R2335" s="4" t="s">
        <v>51</v>
      </c>
      <c r="T2335" s="7">
        <v>666</v>
      </c>
      <c r="U2335" s="8">
        <v>0</v>
      </c>
      <c r="V2335" s="6">
        <f t="shared" si="54"/>
        <v>52.199170124481327</v>
      </c>
      <c r="W2335" s="7">
        <f>IF(R2335="","",(T2335*(1-U2335)*(1+AE2335))+V2335)</f>
        <v>917.99917012448145</v>
      </c>
      <c r="Z2335" s="9" t="str">
        <f>IF(S2335="","",(X2335*(1-Y2335)*(1+AE2335)))</f>
        <v/>
      </c>
      <c r="AA2335" s="64">
        <f>IF(Eingabe!G2335="x",libCalc!A2335,IF(Eingabe!H2335="x",libCalc!B2335,IF(Eingabe!I2335="x",libCalc!C2335,"")))</f>
        <v>0.089999999999999997</v>
      </c>
      <c r="AB2335" s="5">
        <f>IF(AA2335="","",AA2335*M2335)</f>
        <v>0.36449999999999999</v>
      </c>
      <c r="AC2335" s="10">
        <f>IF(AA2335="","",N2335*1000/(AA2335*1000000))</f>
        <v>48.888888888888886</v>
      </c>
      <c r="AD2335" s="11">
        <f>IF(AB2335="","",MAX(Z2335,W2335)/AB2335)</f>
        <v>2518.5162417681249</v>
      </c>
      <c r="AE2335" s="8">
        <f ca="1">IF(N2335="","",IF(LOOKUP(YEAR(C2335),Teuerung!$A$4:$A$29,Teuerung!$D$4:$D$29)="",0,LOOKUP(YEAR(C2335),Teuerung!$A$4:$A$29,Teuerung!$D$4:$D$29)))</f>
        <v>0.29999999999999999</v>
      </c>
      <c r="AF2335" s="7">
        <f t="shared" ca="1" si="55"/>
        <v>5507.9950207468883</v>
      </c>
      <c r="AG2335" s="2"/>
      <c r="AH2335" s="1"/>
      <c r="AI2335" s="1"/>
    </row>
    <row r="2336">
      <c r="A2336" s="2"/>
      <c r="B2336" s="2"/>
      <c r="C2336" s="3">
        <v>43059</v>
      </c>
      <c r="D2336" s="1"/>
      <c r="E2336" s="4" t="s">
        <v>51</v>
      </c>
      <c r="H2336" s="4" t="s">
        <v>51</v>
      </c>
      <c r="K2336" s="6">
        <v>0.29999999999999999</v>
      </c>
      <c r="L2336" s="6">
        <v>0.29999999999999999</v>
      </c>
      <c r="M2336" s="6">
        <v>4.0499999999999998</v>
      </c>
      <c r="N2336" s="7">
        <v>2400</v>
      </c>
      <c r="P2336" s="1">
        <v>1</v>
      </c>
      <c r="Q2336" s="2" t="s">
        <v>54</v>
      </c>
      <c r="R2336" s="4" t="s">
        <v>51</v>
      </c>
      <c r="T2336" s="7">
        <v>430</v>
      </c>
      <c r="U2336" s="8">
        <v>0</v>
      </c>
      <c r="V2336" s="6">
        <f t="shared" si="54"/>
        <v>52.199170124481327</v>
      </c>
      <c r="W2336" s="7">
        <f>IF(R2336="","",(T2336*(1-U2336)*(1+AE2336))+V2336)</f>
        <v>611.19917012448127</v>
      </c>
      <c r="Z2336" s="9" t="str">
        <f>IF(S2336="","",(X2336*(1-Y2336)*(1+AE2336)))</f>
        <v/>
      </c>
      <c r="AA2336" s="64">
        <f>IF(Eingabe!G2336="x",libCalc!A2336,IF(Eingabe!H2336="x",libCalc!B2336,IF(Eingabe!I2336="x",libCalc!C2336,"")))</f>
        <v>0.089999999999999997</v>
      </c>
      <c r="AB2336" s="5">
        <f>IF(AA2336="","",AA2336*M2336)</f>
        <v>0.36449999999999999</v>
      </c>
      <c r="AC2336" s="10">
        <f>IF(AA2336="","",N2336*1000/(AA2336*1000000))</f>
        <v>26.666666666666668</v>
      </c>
      <c r="AD2336" s="11">
        <f>IF(AB2336="","",MAX(Z2336,W2336)/AB2336)</f>
        <v>1676.8152815486455</v>
      </c>
      <c r="AE2336" s="8">
        <f ca="1">IF(N2336="","",IF(LOOKUP(YEAR(C2336),Teuerung!$A$4:$A$29,Teuerung!$D$4:$D$29)="",0,LOOKUP(YEAR(C2336),Teuerung!$A$4:$A$29,Teuerung!$D$4:$D$29)))</f>
        <v>0.29999999999999999</v>
      </c>
      <c r="AF2336" s="7">
        <f t="shared" ca="1" si="55"/>
        <v>611.19917012448127</v>
      </c>
      <c r="AG2336" s="2"/>
      <c r="AH2336" s="1"/>
      <c r="AI2336" s="1"/>
    </row>
    <row r="2337">
      <c r="A2337" s="2"/>
      <c r="B2337" s="2"/>
      <c r="C2337" s="3">
        <v>43059</v>
      </c>
      <c r="D2337" s="1"/>
      <c r="E2337" s="4" t="s">
        <v>51</v>
      </c>
      <c r="H2337" s="4" t="s">
        <v>51</v>
      </c>
      <c r="K2337" s="6">
        <v>0.29999999999999999</v>
      </c>
      <c r="L2337" s="6">
        <v>0.29999999999999999</v>
      </c>
      <c r="M2337" s="6">
        <v>4.0499999999999998</v>
      </c>
      <c r="N2337" s="7">
        <v>1</v>
      </c>
      <c r="P2337" s="1">
        <v>1</v>
      </c>
      <c r="Q2337" s="2" t="s">
        <v>54</v>
      </c>
      <c r="R2337" s="4" t="s">
        <v>51</v>
      </c>
      <c r="T2337" s="7">
        <v>404</v>
      </c>
      <c r="U2337" s="8">
        <v>0</v>
      </c>
      <c r="V2337" s="6">
        <f t="shared" si="54"/>
        <v>52.199170124481327</v>
      </c>
      <c r="W2337" s="7">
        <f>IF(R2337="","",(T2337*(1-U2337)*(1+AE2337))+V2337)</f>
        <v>577.39917012448132</v>
      </c>
      <c r="Z2337" s="9" t="str">
        <f>IF(S2337="","",(X2337*(1-Y2337)*(1+AE2337)))</f>
        <v/>
      </c>
      <c r="AA2337" s="64">
        <f>IF(Eingabe!G2337="x",libCalc!A2337,IF(Eingabe!H2337="x",libCalc!B2337,IF(Eingabe!I2337="x",libCalc!C2337,"")))</f>
        <v>0.089999999999999997</v>
      </c>
      <c r="AB2337" s="5">
        <f>IF(AA2337="","",AA2337*M2337)</f>
        <v>0.36449999999999999</v>
      </c>
      <c r="AC2337" s="10">
        <f>IF(AA2337="","",N2337*1000/(AA2337*1000000))</f>
        <v>0.011111111111111112</v>
      </c>
      <c r="AD2337" s="11">
        <f>IF(AB2337="","",MAX(Z2337,W2337)/AB2337)</f>
        <v>1584.0855147448046</v>
      </c>
      <c r="AE2337" s="8">
        <f ca="1">IF(N2337="","",IF(LOOKUP(YEAR(C2337),Teuerung!$A$4:$A$29,Teuerung!$D$4:$D$29)="",0,LOOKUP(YEAR(C2337),Teuerung!$A$4:$A$29,Teuerung!$D$4:$D$29)))</f>
        <v>0.29999999999999999</v>
      </c>
      <c r="AF2337" s="7">
        <f t="shared" ca="1" si="55"/>
        <v>577.39917012448132</v>
      </c>
      <c r="AG2337" s="2"/>
      <c r="AH2337" s="1"/>
      <c r="AI2337" s="1"/>
    </row>
    <row r="2338">
      <c r="A2338" s="2"/>
      <c r="B2338" s="2"/>
      <c r="C2338" s="3">
        <v>43059</v>
      </c>
      <c r="D2338" s="1"/>
      <c r="E2338" s="4" t="s">
        <v>51</v>
      </c>
      <c r="H2338" s="4" t="s">
        <v>51</v>
      </c>
      <c r="K2338" s="6">
        <v>0.45000000000000001</v>
      </c>
      <c r="L2338" s="6">
        <v>0.45000000000000001</v>
      </c>
      <c r="M2338" s="6">
        <v>4.0499999999999998</v>
      </c>
      <c r="N2338" s="7">
        <v>10200</v>
      </c>
      <c r="P2338" s="1">
        <v>1</v>
      </c>
      <c r="Q2338" s="2" t="s">
        <v>54</v>
      </c>
      <c r="R2338" s="4" t="s">
        <v>51</v>
      </c>
      <c r="T2338" s="7">
        <v>1450</v>
      </c>
      <c r="U2338" s="8">
        <v>0</v>
      </c>
      <c r="V2338" s="6">
        <f t="shared" ref="V2338:V2401" si="56">25160/SUM($P$2210:$P$2463)</f>
        <v>52.199170124481327</v>
      </c>
      <c r="W2338" s="7">
        <f>IF(R2338="","",(T2338*(1-U2338)*(1+AE2338))+V2338)</f>
        <v>1937.1991701244813</v>
      </c>
      <c r="Z2338" s="9" t="str">
        <f>IF(S2338="","",(X2338*(1-Y2338)*(1+AE2338)))</f>
        <v/>
      </c>
      <c r="AA2338" s="64">
        <f>IF(Eingabe!G2338="x",libCalc!A2338,IF(Eingabe!H2338="x",libCalc!B2338,IF(Eingabe!I2338="x",libCalc!C2338,"")))</f>
        <v>0.20250000000000001</v>
      </c>
      <c r="AB2338" s="5">
        <f>IF(AA2338="","",AA2338*M2338)</f>
        <v>0.82012499999999999</v>
      </c>
      <c r="AC2338" s="10">
        <f>IF(AA2338="","",N2338*1000/(AA2338*1000000))</f>
        <v>50.370370370370374</v>
      </c>
      <c r="AD2338" s="11">
        <f>IF(AB2338="","",MAX(Z2338,W2338)/AB2338)</f>
        <v>2362.0779394902988</v>
      </c>
      <c r="AE2338" s="8">
        <f ca="1">IF(N2338="","",IF(LOOKUP(YEAR(C2338),Teuerung!$A$4:$A$29,Teuerung!$D$4:$D$29)="",0,LOOKUP(YEAR(C2338),Teuerung!$A$4:$A$29,Teuerung!$D$4:$D$29)))</f>
        <v>0.29999999999999999</v>
      </c>
      <c r="AF2338" s="7">
        <f t="shared" ca="1" si="55"/>
        <v>1937.1991701244813</v>
      </c>
      <c r="AG2338" s="2"/>
      <c r="AH2338" s="1"/>
      <c r="AI2338" s="1"/>
    </row>
    <row r="2339">
      <c r="A2339" s="2"/>
      <c r="B2339" s="2"/>
      <c r="C2339" s="3">
        <v>43059</v>
      </c>
      <c r="D2339" s="1"/>
      <c r="E2339" s="4" t="s">
        <v>51</v>
      </c>
      <c r="H2339" s="4" t="s">
        <v>51</v>
      </c>
      <c r="K2339" s="6">
        <v>0.45000000000000001</v>
      </c>
      <c r="L2339" s="6">
        <v>0.45000000000000001</v>
      </c>
      <c r="M2339" s="6">
        <v>4.0499999999999998</v>
      </c>
      <c r="N2339" s="7">
        <v>9900</v>
      </c>
      <c r="P2339" s="1">
        <v>1</v>
      </c>
      <c r="Q2339" s="2" t="s">
        <v>54</v>
      </c>
      <c r="R2339" s="4" t="s">
        <v>51</v>
      </c>
      <c r="T2339" s="7">
        <v>1448</v>
      </c>
      <c r="U2339" s="8">
        <v>0</v>
      </c>
      <c r="V2339" s="6">
        <f t="shared" si="56"/>
        <v>52.199170124481327</v>
      </c>
      <c r="W2339" s="7">
        <f>IF(R2339="","",(T2339*(1-U2339)*(1+AE2339))+V2339)</f>
        <v>1934.5991701244814</v>
      </c>
      <c r="Z2339" s="9" t="str">
        <f>IF(S2339="","",(X2339*(1-Y2339)*(1+AE2339)))</f>
        <v/>
      </c>
      <c r="AA2339" s="64">
        <f>IF(Eingabe!G2339="x",libCalc!A2339,IF(Eingabe!H2339="x",libCalc!B2339,IF(Eingabe!I2339="x",libCalc!C2339,"")))</f>
        <v>0.20250000000000001</v>
      </c>
      <c r="AB2339" s="5">
        <f>IF(AA2339="","",AA2339*M2339)</f>
        <v>0.82012499999999999</v>
      </c>
      <c r="AC2339" s="10">
        <f>IF(AA2339="","",N2339*1000/(AA2339*1000000))</f>
        <v>48.888888888888886</v>
      </c>
      <c r="AD2339" s="11">
        <f>IF(AB2339="","",MAX(Z2339,W2339)/AB2339)</f>
        <v>2358.9076910525609</v>
      </c>
      <c r="AE2339" s="8">
        <f ca="1">IF(N2339="","",IF(LOOKUP(YEAR(C2339),Teuerung!$A$4:$A$29,Teuerung!$D$4:$D$29)="",0,LOOKUP(YEAR(C2339),Teuerung!$A$4:$A$29,Teuerung!$D$4:$D$29)))</f>
        <v>0.29999999999999999</v>
      </c>
      <c r="AF2339" s="7">
        <f t="shared" ca="1" si="55"/>
        <v>1934.5991701244814</v>
      </c>
      <c r="AG2339" s="2"/>
      <c r="AH2339" s="1"/>
      <c r="AI2339" s="1"/>
    </row>
    <row r="2340">
      <c r="A2340" s="2"/>
      <c r="B2340" s="2"/>
      <c r="C2340" s="3">
        <v>43059</v>
      </c>
      <c r="D2340" s="1"/>
      <c r="E2340" s="4" t="s">
        <v>51</v>
      </c>
      <c r="H2340" s="4" t="s">
        <v>51</v>
      </c>
      <c r="K2340" s="6">
        <v>0.40000000000000002</v>
      </c>
      <c r="L2340" s="6">
        <v>0.40000000000000002</v>
      </c>
      <c r="M2340" s="6">
        <v>4.0499999999999998</v>
      </c>
      <c r="N2340" s="7">
        <v>8500</v>
      </c>
      <c r="P2340" s="1">
        <v>2</v>
      </c>
      <c r="Q2340" s="2" t="s">
        <v>54</v>
      </c>
      <c r="R2340" s="4" t="s">
        <v>51</v>
      </c>
      <c r="T2340" s="7">
        <v>1176</v>
      </c>
      <c r="U2340" s="8">
        <v>0</v>
      </c>
      <c r="V2340" s="6">
        <f t="shared" si="56"/>
        <v>52.199170124481327</v>
      </c>
      <c r="W2340" s="7">
        <f>IF(R2340="","",(T2340*(1-U2340)*(1+AE2340))+V2340)</f>
        <v>1580.9991701244812</v>
      </c>
      <c r="Z2340" s="9" t="str">
        <f>IF(S2340="","",(X2340*(1-Y2340)*(1+AE2340)))</f>
        <v/>
      </c>
      <c r="AA2340" s="64">
        <f>IF(Eingabe!G2340="x",libCalc!A2340,IF(Eingabe!H2340="x",libCalc!B2340,IF(Eingabe!I2340="x",libCalc!C2340,"")))</f>
        <v>0.16000000000000003</v>
      </c>
      <c r="AB2340" s="5">
        <f>IF(AA2340="","",AA2340*M2340)</f>
        <v>0.64800000000000013</v>
      </c>
      <c r="AC2340" s="10">
        <f>IF(AA2340="","",N2340*1000/(AA2340*1000000))</f>
        <v>53.124999999999993</v>
      </c>
      <c r="AD2340" s="11">
        <f>IF(AB2340="","",MAX(Z2340,W2340)/AB2340)</f>
        <v>2439.8135341427173</v>
      </c>
      <c r="AE2340" s="8">
        <f ca="1">IF(N2340="","",IF(LOOKUP(YEAR(C2340),Teuerung!$A$4:$A$29,Teuerung!$D$4:$D$29)="",0,LOOKUP(YEAR(C2340),Teuerung!$A$4:$A$29,Teuerung!$D$4:$D$29)))</f>
        <v>0.29999999999999999</v>
      </c>
      <c r="AF2340" s="7">
        <f t="shared" ca="1" si="55"/>
        <v>3161.9983402489624</v>
      </c>
      <c r="AG2340" s="2"/>
      <c r="AH2340" s="1"/>
      <c r="AI2340" s="1"/>
    </row>
    <row r="2341">
      <c r="A2341" s="2"/>
      <c r="B2341" s="2"/>
      <c r="C2341" s="3">
        <v>43059</v>
      </c>
      <c r="D2341" s="1"/>
      <c r="E2341" s="4" t="s">
        <v>51</v>
      </c>
      <c r="H2341" s="4" t="s">
        <v>51</v>
      </c>
      <c r="K2341" s="6">
        <v>0.40000000000000002</v>
      </c>
      <c r="L2341" s="6">
        <v>0.40000000000000002</v>
      </c>
      <c r="M2341" s="6">
        <v>4.0499999999999998</v>
      </c>
      <c r="N2341" s="7">
        <v>5100</v>
      </c>
      <c r="P2341" s="1">
        <v>1</v>
      </c>
      <c r="Q2341" s="2" t="s">
        <v>54</v>
      </c>
      <c r="R2341" s="4" t="s">
        <v>51</v>
      </c>
      <c r="T2341" s="7">
        <v>682</v>
      </c>
      <c r="U2341" s="8">
        <v>0</v>
      </c>
      <c r="V2341" s="6">
        <f t="shared" si="56"/>
        <v>52.199170124481327</v>
      </c>
      <c r="W2341" s="7">
        <f>IF(R2341="","",(T2341*(1-U2341)*(1+AE2341))+V2341)</f>
        <v>938.79917012448141</v>
      </c>
      <c r="Z2341" s="9" t="str">
        <f>IF(S2341="","",(X2341*(1-Y2341)*(1+AE2341)))</f>
        <v/>
      </c>
      <c r="AA2341" s="64">
        <f>IF(Eingabe!G2341="x",libCalc!A2341,IF(Eingabe!H2341="x",libCalc!B2341,IF(Eingabe!I2341="x",libCalc!C2341,"")))</f>
        <v>0.16000000000000003</v>
      </c>
      <c r="AB2341" s="5">
        <f>IF(AA2341="","",AA2341*M2341)</f>
        <v>0.64800000000000013</v>
      </c>
      <c r="AC2341" s="10">
        <f>IF(AA2341="","",N2341*1000/(AA2341*1000000))</f>
        <v>31.874999999999993</v>
      </c>
      <c r="AD2341" s="11">
        <f>IF(AB2341="","",MAX(Z2341,W2341)/AB2341)</f>
        <v>1448.7641514266686</v>
      </c>
      <c r="AE2341" s="8">
        <f ca="1">IF(N2341="","",IF(LOOKUP(YEAR(C2341),Teuerung!$A$4:$A$29,Teuerung!$D$4:$D$29)="",0,LOOKUP(YEAR(C2341),Teuerung!$A$4:$A$29,Teuerung!$D$4:$D$29)))</f>
        <v>0.29999999999999999</v>
      </c>
      <c r="AF2341" s="7">
        <f t="shared" ca="1" si="55"/>
        <v>938.79917012448141</v>
      </c>
      <c r="AG2341" s="2"/>
      <c r="AH2341" s="1"/>
      <c r="AI2341" s="1"/>
    </row>
    <row r="2342">
      <c r="A2342" s="2"/>
      <c r="B2342" s="2"/>
      <c r="C2342" s="3">
        <v>43059</v>
      </c>
      <c r="D2342" s="1"/>
      <c r="E2342" s="4" t="s">
        <v>51</v>
      </c>
      <c r="H2342" s="4" t="s">
        <v>51</v>
      </c>
      <c r="K2342" s="6">
        <v>0.40000000000000002</v>
      </c>
      <c r="L2342" s="6">
        <v>0.40000000000000002</v>
      </c>
      <c r="M2342" s="6">
        <v>4.0499999999999998</v>
      </c>
      <c r="N2342" s="7">
        <v>2800</v>
      </c>
      <c r="P2342" s="1">
        <v>1</v>
      </c>
      <c r="Q2342" s="2" t="s">
        <v>54</v>
      </c>
      <c r="R2342" s="4" t="s">
        <v>51</v>
      </c>
      <c r="T2342" s="7">
        <v>489</v>
      </c>
      <c r="U2342" s="8">
        <v>0</v>
      </c>
      <c r="V2342" s="6">
        <f t="shared" si="56"/>
        <v>52.199170124481327</v>
      </c>
      <c r="W2342" s="7">
        <f>IF(R2342="","",(T2342*(1-U2342)*(1+AE2342))+V2342)</f>
        <v>687.89917012448132</v>
      </c>
      <c r="Z2342" s="9" t="str">
        <f>IF(S2342="","",(X2342*(1-Y2342)*(1+AE2342)))</f>
        <v/>
      </c>
      <c r="AA2342" s="64">
        <f>IF(Eingabe!G2342="x",libCalc!A2342,IF(Eingabe!H2342="x",libCalc!B2342,IF(Eingabe!I2342="x",libCalc!C2342,"")))</f>
        <v>0.16000000000000003</v>
      </c>
      <c r="AB2342" s="5">
        <f>IF(AA2342="","",AA2342*M2342)</f>
        <v>0.64800000000000013</v>
      </c>
      <c r="AC2342" s="10">
        <f>IF(AA2342="","",N2342*1000/(AA2342*1000000))</f>
        <v>17.499999999999996</v>
      </c>
      <c r="AD2342" s="11">
        <f>IF(AB2342="","",MAX(Z2342,W2342)/AB2342)</f>
        <v>1061.5727934019772</v>
      </c>
      <c r="AE2342" s="8">
        <f ca="1">IF(N2342="","",IF(LOOKUP(YEAR(C2342),Teuerung!$A$4:$A$29,Teuerung!$D$4:$D$29)="",0,LOOKUP(YEAR(C2342),Teuerung!$A$4:$A$29,Teuerung!$D$4:$D$29)))</f>
        <v>0.29999999999999999</v>
      </c>
      <c r="AF2342" s="7">
        <f t="shared" ca="1" si="55"/>
        <v>687.89917012448132</v>
      </c>
      <c r="AG2342" s="2"/>
      <c r="AH2342" s="1"/>
      <c r="AI2342" s="1"/>
    </row>
    <row r="2343">
      <c r="A2343" s="2"/>
      <c r="B2343" s="2"/>
      <c r="C2343" s="3">
        <v>43059</v>
      </c>
      <c r="D2343" s="1"/>
      <c r="E2343" s="4" t="s">
        <v>51</v>
      </c>
      <c r="H2343" s="4" t="s">
        <v>51</v>
      </c>
      <c r="K2343" s="6">
        <v>0.40000000000000002</v>
      </c>
      <c r="L2343" s="6">
        <v>0.40000000000000002</v>
      </c>
      <c r="M2343" s="6">
        <v>4.0499999999999998</v>
      </c>
      <c r="N2343" s="7">
        <v>2200</v>
      </c>
      <c r="P2343" s="1">
        <v>5</v>
      </c>
      <c r="Q2343" s="2" t="s">
        <v>54</v>
      </c>
      <c r="R2343" s="4" t="s">
        <v>51</v>
      </c>
      <c r="T2343" s="7">
        <v>413</v>
      </c>
      <c r="U2343" s="8">
        <v>0</v>
      </c>
      <c r="V2343" s="6">
        <f t="shared" si="56"/>
        <v>52.199170124481327</v>
      </c>
      <c r="W2343" s="7">
        <f>IF(R2343="","",(T2343*(1-U2343)*(1+AE2343))+V2343)</f>
        <v>589.09917012448136</v>
      </c>
      <c r="Z2343" s="9" t="str">
        <f>IF(S2343="","",(X2343*(1-Y2343)*(1+AE2343)))</f>
        <v/>
      </c>
      <c r="AA2343" s="64">
        <f>IF(Eingabe!G2343="x",libCalc!A2343,IF(Eingabe!H2343="x",libCalc!B2343,IF(Eingabe!I2343="x",libCalc!C2343,"")))</f>
        <v>0.16000000000000003</v>
      </c>
      <c r="AB2343" s="5">
        <f>IF(AA2343="","",AA2343*M2343)</f>
        <v>0.64800000000000013</v>
      </c>
      <c r="AC2343" s="10">
        <f>IF(AA2343="","",N2343*1000/(AA2343*1000000))</f>
        <v>13.749999999999998</v>
      </c>
      <c r="AD2343" s="11">
        <f>IF(AB2343="","",MAX(Z2343,W2343)/AB2343)</f>
        <v>909.1036575995081</v>
      </c>
      <c r="AE2343" s="8">
        <f ca="1">IF(N2343="","",IF(LOOKUP(YEAR(C2343),Teuerung!$A$4:$A$29,Teuerung!$D$4:$D$29)="",0,LOOKUP(YEAR(C2343),Teuerung!$A$4:$A$29,Teuerung!$D$4:$D$29)))</f>
        <v>0.29999999999999999</v>
      </c>
      <c r="AF2343" s="7">
        <f t="shared" ca="1" si="55"/>
        <v>2945.4958506224066</v>
      </c>
      <c r="AG2343" s="2"/>
      <c r="AH2343" s="1"/>
      <c r="AI2343" s="1"/>
    </row>
    <row r="2344">
      <c r="A2344" s="2"/>
      <c r="B2344" s="2"/>
      <c r="C2344" s="3">
        <v>43059</v>
      </c>
      <c r="D2344" s="1"/>
      <c r="E2344" s="4" t="s">
        <v>51</v>
      </c>
      <c r="H2344" s="4" t="s">
        <v>51</v>
      </c>
      <c r="K2344" s="6">
        <v>0.29999999999999999</v>
      </c>
      <c r="L2344" s="6">
        <v>0.29999999999999999</v>
      </c>
      <c r="M2344" s="6">
        <v>4.0499999999999998</v>
      </c>
      <c r="N2344" s="7">
        <v>1500</v>
      </c>
      <c r="P2344" s="1">
        <v>3</v>
      </c>
      <c r="Q2344" s="2" t="s">
        <v>54</v>
      </c>
      <c r="R2344" s="4" t="s">
        <v>51</v>
      </c>
      <c r="T2344" s="7">
        <v>309</v>
      </c>
      <c r="U2344" s="8">
        <v>0</v>
      </c>
      <c r="V2344" s="6">
        <f t="shared" si="56"/>
        <v>52.199170124481327</v>
      </c>
      <c r="W2344" s="7">
        <f>IF(R2344="","",(T2344*(1-U2344)*(1+AE2344))+V2344)</f>
        <v>453.89917012448132</v>
      </c>
      <c r="Z2344" s="9" t="str">
        <f>IF(S2344="","",(X2344*(1-Y2344)*(1+AE2344)))</f>
        <v/>
      </c>
      <c r="AA2344" s="64">
        <f>IF(Eingabe!G2344="x",libCalc!A2344,IF(Eingabe!H2344="x",libCalc!B2344,IF(Eingabe!I2344="x",libCalc!C2344,"")))</f>
        <v>0.089999999999999997</v>
      </c>
      <c r="AB2344" s="5">
        <f>IF(AA2344="","",AA2344*M2344)</f>
        <v>0.36449999999999999</v>
      </c>
      <c r="AC2344" s="10">
        <f>IF(AA2344="","",N2344*1000/(AA2344*1000000))</f>
        <v>16.666666666666668</v>
      </c>
      <c r="AD2344" s="11">
        <f>IF(AB2344="","",MAX(Z2344,W2344)/AB2344)</f>
        <v>1245.2652129615401</v>
      </c>
      <c r="AE2344" s="8">
        <f ca="1">IF(N2344="","",IF(LOOKUP(YEAR(C2344),Teuerung!$A$4:$A$29,Teuerung!$D$4:$D$29)="",0,LOOKUP(YEAR(C2344),Teuerung!$A$4:$A$29,Teuerung!$D$4:$D$29)))</f>
        <v>0.29999999999999999</v>
      </c>
      <c r="AF2344" s="7">
        <f t="shared" ca="1" si="55"/>
        <v>1361.6975103734439</v>
      </c>
      <c r="AG2344" s="2"/>
      <c r="AH2344" s="1"/>
      <c r="AI2344" s="1"/>
    </row>
    <row r="2345">
      <c r="A2345" s="2"/>
      <c r="B2345" s="2"/>
      <c r="C2345" s="3">
        <v>43059</v>
      </c>
      <c r="D2345" s="1"/>
      <c r="E2345" s="4" t="s">
        <v>51</v>
      </c>
      <c r="H2345" s="4" t="s">
        <v>51</v>
      </c>
      <c r="K2345" s="6">
        <v>0.40000000000000002</v>
      </c>
      <c r="L2345" s="6">
        <v>0.40000000000000002</v>
      </c>
      <c r="M2345" s="6">
        <v>4.0499999999999998</v>
      </c>
      <c r="N2345" s="7">
        <v>4300</v>
      </c>
      <c r="P2345" s="1">
        <v>1</v>
      </c>
      <c r="Q2345" s="2" t="s">
        <v>54</v>
      </c>
      <c r="R2345" s="4" t="s">
        <v>51</v>
      </c>
      <c r="T2345" s="7">
        <v>552</v>
      </c>
      <c r="U2345" s="8">
        <v>0</v>
      </c>
      <c r="V2345" s="6">
        <f t="shared" si="56"/>
        <v>52.199170124481327</v>
      </c>
      <c r="W2345" s="7">
        <f>IF(R2345="","",(T2345*(1-U2345)*(1+AE2345))+V2345)</f>
        <v>769.79917012448141</v>
      </c>
      <c r="Z2345" s="9" t="str">
        <f>IF(S2345="","",(X2345*(1-Y2345)*(1+AE2345)))</f>
        <v/>
      </c>
      <c r="AA2345" s="64">
        <f>IF(Eingabe!G2345="x",libCalc!A2345,IF(Eingabe!H2345="x",libCalc!B2345,IF(Eingabe!I2345="x",libCalc!C2345,"")))</f>
        <v>0.16000000000000003</v>
      </c>
      <c r="AB2345" s="5">
        <f>IF(AA2345="","",AA2345*M2345)</f>
        <v>0.64800000000000013</v>
      </c>
      <c r="AC2345" s="10">
        <f>IF(AA2345="","",N2345*1000/(AA2345*1000000))</f>
        <v>26.874999999999996</v>
      </c>
      <c r="AD2345" s="11">
        <f>IF(AB2345="","",MAX(Z2345,W2345)/AB2345)</f>
        <v>1187.9616822908661</v>
      </c>
      <c r="AE2345" s="8">
        <f ca="1">IF(N2345="","",IF(LOOKUP(YEAR(C2345),Teuerung!$A$4:$A$29,Teuerung!$D$4:$D$29)="",0,LOOKUP(YEAR(C2345),Teuerung!$A$4:$A$29,Teuerung!$D$4:$D$29)))</f>
        <v>0.29999999999999999</v>
      </c>
      <c r="AF2345" s="7">
        <f t="shared" ca="1" si="55"/>
        <v>769.79917012448141</v>
      </c>
      <c r="AG2345" s="2"/>
      <c r="AH2345" s="1"/>
      <c r="AI2345" s="1"/>
    </row>
    <row r="2346">
      <c r="A2346" s="2"/>
      <c r="B2346" s="2"/>
      <c r="C2346" s="3">
        <v>43059</v>
      </c>
      <c r="D2346" s="1"/>
      <c r="E2346" s="4" t="s">
        <v>51</v>
      </c>
      <c r="H2346" s="4" t="s">
        <v>51</v>
      </c>
      <c r="K2346" s="6">
        <v>0.40000000000000002</v>
      </c>
      <c r="L2346" s="6">
        <v>0.40000000000000002</v>
      </c>
      <c r="M2346" s="6">
        <v>4.0499999999999998</v>
      </c>
      <c r="N2346" s="7">
        <v>5100</v>
      </c>
      <c r="P2346" s="1">
        <v>1</v>
      </c>
      <c r="Q2346" s="2" t="s">
        <v>54</v>
      </c>
      <c r="R2346" s="4" t="s">
        <v>51</v>
      </c>
      <c r="T2346" s="7">
        <v>671</v>
      </c>
      <c r="U2346" s="8">
        <v>0</v>
      </c>
      <c r="V2346" s="6">
        <f t="shared" si="56"/>
        <v>52.199170124481327</v>
      </c>
      <c r="W2346" s="7">
        <f>IF(R2346="","",(T2346*(1-U2346)*(1+AE2346))+V2346)</f>
        <v>924.49917012448145</v>
      </c>
      <c r="Z2346" s="9" t="str">
        <f>IF(S2346="","",(X2346*(1-Y2346)*(1+AE2346)))</f>
        <v/>
      </c>
      <c r="AA2346" s="64">
        <f>IF(Eingabe!G2346="x",libCalc!A2346,IF(Eingabe!H2346="x",libCalc!B2346,IF(Eingabe!I2346="x",libCalc!C2346,"")))</f>
        <v>0.16000000000000003</v>
      </c>
      <c r="AB2346" s="5">
        <f>IF(AA2346="","",AA2346*M2346)</f>
        <v>0.64800000000000013</v>
      </c>
      <c r="AC2346" s="10">
        <f>IF(AA2346="","",N2346*1000/(AA2346*1000000))</f>
        <v>31.874999999999993</v>
      </c>
      <c r="AD2346" s="11">
        <f>IF(AB2346="","",MAX(Z2346,W2346)/AB2346)</f>
        <v>1426.6962501921007</v>
      </c>
      <c r="AE2346" s="8">
        <f ca="1">IF(N2346="","",IF(LOOKUP(YEAR(C2346),Teuerung!$A$4:$A$29,Teuerung!$D$4:$D$29)="",0,LOOKUP(YEAR(C2346),Teuerung!$A$4:$A$29,Teuerung!$D$4:$D$29)))</f>
        <v>0.29999999999999999</v>
      </c>
      <c r="AF2346" s="7">
        <f t="shared" ca="1" si="55"/>
        <v>924.49917012448145</v>
      </c>
      <c r="AG2346" s="2"/>
      <c r="AH2346" s="1"/>
      <c r="AI2346" s="1"/>
    </row>
    <row r="2347">
      <c r="A2347" s="2"/>
      <c r="B2347" s="2"/>
      <c r="C2347" s="3">
        <v>43059</v>
      </c>
      <c r="D2347" s="1"/>
      <c r="E2347" s="4" t="s">
        <v>51</v>
      </c>
      <c r="H2347" s="4" t="s">
        <v>51</v>
      </c>
      <c r="K2347" s="6">
        <v>0.40000000000000002</v>
      </c>
      <c r="L2347" s="6">
        <v>0.40000000000000002</v>
      </c>
      <c r="M2347" s="6">
        <v>4.0499999999999998</v>
      </c>
      <c r="N2347" s="7">
        <v>4300</v>
      </c>
      <c r="P2347" s="1">
        <v>1</v>
      </c>
      <c r="Q2347" s="2" t="s">
        <v>54</v>
      </c>
      <c r="R2347" s="4" t="s">
        <v>51</v>
      </c>
      <c r="T2347" s="7">
        <v>548</v>
      </c>
      <c r="U2347" s="8">
        <v>0</v>
      </c>
      <c r="V2347" s="6">
        <f t="shared" si="56"/>
        <v>52.199170124481327</v>
      </c>
      <c r="W2347" s="7">
        <f>IF(R2347="","",(T2347*(1-U2347)*(1+AE2347))+V2347)</f>
        <v>764.59917012448136</v>
      </c>
      <c r="Z2347" s="9" t="str">
        <f>IF(S2347="","",(X2347*(1-Y2347)*(1+AE2347)))</f>
        <v/>
      </c>
      <c r="AA2347" s="64">
        <f>IF(Eingabe!G2347="x",libCalc!A2347,IF(Eingabe!H2347="x",libCalc!B2347,IF(Eingabe!I2347="x",libCalc!C2347,"")))</f>
        <v>0.16000000000000003</v>
      </c>
      <c r="AB2347" s="5">
        <f>IF(AA2347="","",AA2347*M2347)</f>
        <v>0.64800000000000013</v>
      </c>
      <c r="AC2347" s="10">
        <f>IF(AA2347="","",N2347*1000/(AA2347*1000000))</f>
        <v>26.874999999999996</v>
      </c>
      <c r="AD2347" s="11">
        <f>IF(AB2347="","",MAX(Z2347,W2347)/AB2347)</f>
        <v>1179.9369909328414</v>
      </c>
      <c r="AE2347" s="8">
        <f ca="1">IF(N2347="","",IF(LOOKUP(YEAR(C2347),Teuerung!$A$4:$A$29,Teuerung!$D$4:$D$29)="",0,LOOKUP(YEAR(C2347),Teuerung!$A$4:$A$29,Teuerung!$D$4:$D$29)))</f>
        <v>0.29999999999999999</v>
      </c>
      <c r="AF2347" s="7">
        <f t="shared" ca="1" si="55"/>
        <v>764.59917012448136</v>
      </c>
      <c r="AG2347" s="2"/>
      <c r="AH2347" s="1"/>
      <c r="AI2347" s="1"/>
    </row>
    <row r="2348">
      <c r="A2348" s="2"/>
      <c r="B2348" s="2"/>
      <c r="C2348" s="3">
        <v>43059</v>
      </c>
      <c r="D2348" s="1"/>
      <c r="E2348" s="4" t="s">
        <v>51</v>
      </c>
      <c r="H2348" s="4" t="s">
        <v>51</v>
      </c>
      <c r="K2348" s="6">
        <v>0.40000000000000002</v>
      </c>
      <c r="L2348" s="6">
        <v>0.40000000000000002</v>
      </c>
      <c r="M2348" s="6">
        <v>4.0499999999999998</v>
      </c>
      <c r="N2348" s="7">
        <v>3800</v>
      </c>
      <c r="P2348" s="1">
        <v>1</v>
      </c>
      <c r="Q2348" s="2" t="s">
        <v>54</v>
      </c>
      <c r="R2348" s="4" t="s">
        <v>51</v>
      </c>
      <c r="T2348" s="7">
        <v>492</v>
      </c>
      <c r="U2348" s="8">
        <v>0</v>
      </c>
      <c r="V2348" s="6">
        <f t="shared" si="56"/>
        <v>52.199170124481327</v>
      </c>
      <c r="W2348" s="7">
        <f>IF(R2348="","",(T2348*(1-U2348)*(1+AE2348))+V2348)</f>
        <v>691.79917012448141</v>
      </c>
      <c r="Z2348" s="9" t="str">
        <f>IF(S2348="","",(X2348*(1-Y2348)*(1+AE2348)))</f>
        <v/>
      </c>
      <c r="AA2348" s="64">
        <f>IF(Eingabe!G2348="x",libCalc!A2348,IF(Eingabe!H2348="x",libCalc!B2348,IF(Eingabe!I2348="x",libCalc!C2348,"")))</f>
        <v>0.16000000000000003</v>
      </c>
      <c r="AB2348" s="5">
        <f>IF(AA2348="","",AA2348*M2348)</f>
        <v>0.64800000000000013</v>
      </c>
      <c r="AC2348" s="10">
        <f>IF(AA2348="","",N2348*1000/(AA2348*1000000))</f>
        <v>23.749999999999996</v>
      </c>
      <c r="AD2348" s="11">
        <f>IF(AB2348="","",MAX(Z2348,W2348)/AB2348)</f>
        <v>1067.5913119204959</v>
      </c>
      <c r="AE2348" s="8">
        <f ca="1">IF(N2348="","",IF(LOOKUP(YEAR(C2348),Teuerung!$A$4:$A$29,Teuerung!$D$4:$D$29)="",0,LOOKUP(YEAR(C2348),Teuerung!$A$4:$A$29,Teuerung!$D$4:$D$29)))</f>
        <v>0.29999999999999999</v>
      </c>
      <c r="AF2348" s="7">
        <f t="shared" ca="1" si="55"/>
        <v>691.79917012448141</v>
      </c>
      <c r="AG2348" s="2"/>
      <c r="AH2348" s="1"/>
      <c r="AI2348" s="1"/>
    </row>
    <row r="2349">
      <c r="A2349" s="2"/>
      <c r="B2349" s="2"/>
      <c r="C2349" s="3">
        <v>43059</v>
      </c>
      <c r="D2349" s="1"/>
      <c r="E2349" s="4" t="s">
        <v>51</v>
      </c>
      <c r="H2349" s="4" t="s">
        <v>51</v>
      </c>
      <c r="K2349" s="6">
        <v>0.29999999999999999</v>
      </c>
      <c r="L2349" s="6">
        <v>0.40000000000000002</v>
      </c>
      <c r="M2349" s="6">
        <v>4.0499999999999998</v>
      </c>
      <c r="N2349" s="7">
        <v>2300</v>
      </c>
      <c r="P2349" s="1">
        <v>2</v>
      </c>
      <c r="Q2349" s="2" t="s">
        <v>54</v>
      </c>
      <c r="R2349" s="4" t="s">
        <v>51</v>
      </c>
      <c r="T2349" s="7">
        <v>682</v>
      </c>
      <c r="U2349" s="8">
        <v>0</v>
      </c>
      <c r="V2349" s="6">
        <f t="shared" si="56"/>
        <v>52.199170124481327</v>
      </c>
      <c r="W2349" s="7">
        <f>IF(R2349="","",(T2349*(1-U2349)*(1+AE2349))+V2349)</f>
        <v>938.79917012448141</v>
      </c>
      <c r="Z2349" s="9" t="str">
        <f>IF(S2349="","",(X2349*(1-Y2349)*(1+AE2349)))</f>
        <v/>
      </c>
      <c r="AA2349" s="64">
        <f>IF(Eingabe!G2349="x",libCalc!A2349,IF(Eingabe!H2349="x",libCalc!B2349,IF(Eingabe!I2349="x",libCalc!C2349,"")))</f>
        <v>0.12</v>
      </c>
      <c r="AB2349" s="5">
        <f>IF(AA2349="","",AA2349*M2349)</f>
        <v>0.48599999999999999</v>
      </c>
      <c r="AC2349" s="10">
        <f>IF(AA2349="","",N2349*1000/(AA2349*1000000))</f>
        <v>19.166666666666668</v>
      </c>
      <c r="AD2349" s="11">
        <f>IF(AB2349="","",MAX(Z2349,W2349)/AB2349)</f>
        <v>1931.6855352355585</v>
      </c>
      <c r="AE2349" s="8">
        <f ca="1">IF(N2349="","",IF(LOOKUP(YEAR(C2349),Teuerung!$A$4:$A$29,Teuerung!$D$4:$D$29)="",0,LOOKUP(YEAR(C2349),Teuerung!$A$4:$A$29,Teuerung!$D$4:$D$29)))</f>
        <v>0.29999999999999999</v>
      </c>
      <c r="AF2349" s="7">
        <f t="shared" ca="1" si="55"/>
        <v>1877.5983402489628</v>
      </c>
      <c r="AG2349" s="2"/>
      <c r="AH2349" s="1"/>
      <c r="AI2349" s="1"/>
    </row>
    <row r="2350">
      <c r="A2350" s="2"/>
      <c r="B2350" s="2"/>
      <c r="C2350" s="3">
        <v>43059</v>
      </c>
      <c r="D2350" s="1"/>
      <c r="E2350" s="4" t="s">
        <v>51</v>
      </c>
      <c r="H2350" s="4" t="s">
        <v>51</v>
      </c>
      <c r="K2350" s="6">
        <v>0.29999999999999999</v>
      </c>
      <c r="L2350" s="6">
        <v>0.40000000000000002</v>
      </c>
      <c r="M2350" s="6">
        <v>4.0499999999999998</v>
      </c>
      <c r="N2350" s="7">
        <v>2400</v>
      </c>
      <c r="P2350" s="1">
        <v>1</v>
      </c>
      <c r="Q2350" s="2" t="s">
        <v>54</v>
      </c>
      <c r="R2350" s="4" t="s">
        <v>51</v>
      </c>
      <c r="T2350" s="7">
        <v>713</v>
      </c>
      <c r="U2350" s="8">
        <v>0</v>
      </c>
      <c r="V2350" s="6">
        <f t="shared" si="56"/>
        <v>52.199170124481327</v>
      </c>
      <c r="W2350" s="7">
        <f>IF(R2350="","",(T2350*(1-U2350)*(1+AE2350))+V2350)</f>
        <v>979.09917012448136</v>
      </c>
      <c r="Z2350" s="9" t="str">
        <f>IF(S2350="","",(X2350*(1-Y2350)*(1+AE2350)))</f>
        <v/>
      </c>
      <c r="AA2350" s="64">
        <f>IF(Eingabe!G2350="x",libCalc!A2350,IF(Eingabe!H2350="x",libCalc!B2350,IF(Eingabe!I2350="x",libCalc!C2350,"")))</f>
        <v>0.12</v>
      </c>
      <c r="AB2350" s="5">
        <f>IF(AA2350="","",AA2350*M2350)</f>
        <v>0.48599999999999999</v>
      </c>
      <c r="AC2350" s="10">
        <f>IF(AA2350="","",N2350*1000/(AA2350*1000000))</f>
        <v>20</v>
      </c>
      <c r="AD2350" s="11">
        <f>IF(AB2350="","",MAX(Z2350,W2350)/AB2350)</f>
        <v>2014.6073459351469</v>
      </c>
      <c r="AE2350" s="8">
        <f ca="1">IF(N2350="","",IF(LOOKUP(YEAR(C2350),Teuerung!$A$4:$A$29,Teuerung!$D$4:$D$29)="",0,LOOKUP(YEAR(C2350),Teuerung!$A$4:$A$29,Teuerung!$D$4:$D$29)))</f>
        <v>0.29999999999999999</v>
      </c>
      <c r="AF2350" s="7">
        <f t="shared" ca="1" si="55"/>
        <v>979.09917012448136</v>
      </c>
      <c r="AG2350" s="2"/>
      <c r="AH2350" s="1"/>
      <c r="AI2350" s="1"/>
    </row>
    <row r="2351">
      <c r="A2351" s="2"/>
      <c r="B2351" s="2"/>
      <c r="C2351" s="3">
        <v>43059</v>
      </c>
      <c r="D2351" s="1"/>
      <c r="E2351" s="4" t="s">
        <v>51</v>
      </c>
      <c r="H2351" s="4" t="s">
        <v>51</v>
      </c>
      <c r="K2351" s="6">
        <v>0.40000000000000002</v>
      </c>
      <c r="L2351" s="6">
        <v>0.40000000000000002</v>
      </c>
      <c r="M2351" s="6">
        <v>4.0499999999999998</v>
      </c>
      <c r="N2351" s="7">
        <v>3100</v>
      </c>
      <c r="P2351" s="1">
        <v>1</v>
      </c>
      <c r="Q2351" s="2" t="s">
        <v>54</v>
      </c>
      <c r="R2351" s="4" t="s">
        <v>51</v>
      </c>
      <c r="T2351" s="7">
        <v>489</v>
      </c>
      <c r="U2351" s="8">
        <v>0</v>
      </c>
      <c r="V2351" s="6">
        <f t="shared" si="56"/>
        <v>52.199170124481327</v>
      </c>
      <c r="W2351" s="7">
        <f>IF(R2351="","",(T2351*(1-U2351)*(1+AE2351))+V2351)</f>
        <v>687.89917012448132</v>
      </c>
      <c r="Z2351" s="9" t="str">
        <f>IF(S2351="","",(X2351*(1-Y2351)*(1+AE2351)))</f>
        <v/>
      </c>
      <c r="AA2351" s="64">
        <f>IF(Eingabe!G2351="x",libCalc!A2351,IF(Eingabe!H2351="x",libCalc!B2351,IF(Eingabe!I2351="x",libCalc!C2351,"")))</f>
        <v>0.16000000000000003</v>
      </c>
      <c r="AB2351" s="5">
        <f>IF(AA2351="","",AA2351*M2351)</f>
        <v>0.64800000000000013</v>
      </c>
      <c r="AC2351" s="10">
        <f>IF(AA2351="","",N2351*1000/(AA2351*1000000))</f>
        <v>19.374999999999996</v>
      </c>
      <c r="AD2351" s="11">
        <f>IF(AB2351="","",MAX(Z2351,W2351)/AB2351)</f>
        <v>1061.5727934019772</v>
      </c>
      <c r="AE2351" s="8">
        <f ca="1">IF(N2351="","",IF(LOOKUP(YEAR(C2351),Teuerung!$A$4:$A$29,Teuerung!$D$4:$D$29)="",0,LOOKUP(YEAR(C2351),Teuerung!$A$4:$A$29,Teuerung!$D$4:$D$29)))</f>
        <v>0.29999999999999999</v>
      </c>
      <c r="AF2351" s="7">
        <f t="shared" ca="1" si="55"/>
        <v>687.89917012448132</v>
      </c>
      <c r="AG2351" s="2"/>
      <c r="AH2351" s="1"/>
      <c r="AI2351" s="1"/>
    </row>
    <row r="2352">
      <c r="A2352" s="2"/>
      <c r="B2352" s="2"/>
      <c r="C2352" s="3">
        <v>43059</v>
      </c>
      <c r="D2352" s="1"/>
      <c r="E2352" s="4" t="s">
        <v>51</v>
      </c>
      <c r="H2352" s="4" t="s">
        <v>51</v>
      </c>
      <c r="K2352" s="6">
        <v>0.29999999999999999</v>
      </c>
      <c r="L2352" s="6">
        <v>0.29999999999999999</v>
      </c>
      <c r="M2352" s="6">
        <v>4.0499999999999998</v>
      </c>
      <c r="N2352" s="7">
        <v>1800</v>
      </c>
      <c r="P2352" s="1">
        <v>2</v>
      </c>
      <c r="Q2352" s="2" t="s">
        <v>54</v>
      </c>
      <c r="R2352" s="4" t="s">
        <v>51</v>
      </c>
      <c r="T2352" s="7">
        <v>364</v>
      </c>
      <c r="U2352" s="8">
        <v>0</v>
      </c>
      <c r="V2352" s="6">
        <f t="shared" si="56"/>
        <v>52.199170124481327</v>
      </c>
      <c r="W2352" s="7">
        <f>IF(R2352="","",(T2352*(1-U2352)*(1+AE2352))+V2352)</f>
        <v>525.39917012448132</v>
      </c>
      <c r="Z2352" s="9" t="str">
        <f>IF(S2352="","",(X2352*(1-Y2352)*(1+AE2352)))</f>
        <v/>
      </c>
      <c r="AA2352" s="64">
        <f>IF(Eingabe!G2352="x",libCalc!A2352,IF(Eingabe!H2352="x",libCalc!B2352,IF(Eingabe!I2352="x",libCalc!C2352,"")))</f>
        <v>0.089999999999999997</v>
      </c>
      <c r="AB2352" s="5">
        <f>IF(AA2352="","",AA2352*M2352)</f>
        <v>0.36449999999999999</v>
      </c>
      <c r="AC2352" s="10">
        <f>IF(AA2352="","",N2352*1000/(AA2352*1000000))</f>
        <v>20</v>
      </c>
      <c r="AD2352" s="11">
        <f>IF(AB2352="","",MAX(Z2352,W2352)/AB2352)</f>
        <v>1441.4243350465881</v>
      </c>
      <c r="AE2352" s="8">
        <f ca="1">IF(N2352="","",IF(LOOKUP(YEAR(C2352),Teuerung!$A$4:$A$29,Teuerung!$D$4:$D$29)="",0,LOOKUP(YEAR(C2352),Teuerung!$A$4:$A$29,Teuerung!$D$4:$D$29)))</f>
        <v>0.29999999999999999</v>
      </c>
      <c r="AF2352" s="7">
        <f t="shared" ca="1" si="55"/>
        <v>1050.7983402489626</v>
      </c>
      <c r="AG2352" s="2"/>
      <c r="AH2352" s="1"/>
      <c r="AI2352" s="1"/>
    </row>
    <row r="2353">
      <c r="A2353" s="2"/>
      <c r="B2353" s="2"/>
      <c r="C2353" s="3">
        <v>43059</v>
      </c>
      <c r="D2353" s="1"/>
      <c r="E2353" s="4" t="s">
        <v>51</v>
      </c>
      <c r="H2353" s="4" t="s">
        <v>51</v>
      </c>
      <c r="K2353" s="6">
        <v>0.32000000000000001</v>
      </c>
      <c r="L2353" s="6">
        <v>0.32000000000000001</v>
      </c>
      <c r="M2353" s="6">
        <v>4.0499999999999998</v>
      </c>
      <c r="N2353" s="7">
        <v>4900</v>
      </c>
      <c r="P2353" s="1">
        <v>1</v>
      </c>
      <c r="Q2353" s="2" t="s">
        <v>54</v>
      </c>
      <c r="R2353" s="4" t="s">
        <v>51</v>
      </c>
      <c r="T2353" s="7">
        <v>721</v>
      </c>
      <c r="U2353" s="8">
        <v>0</v>
      </c>
      <c r="V2353" s="6">
        <f t="shared" si="56"/>
        <v>52.199170124481327</v>
      </c>
      <c r="W2353" s="7">
        <f>IF(R2353="","",(T2353*(1-U2353)*(1+AE2353))+V2353)</f>
        <v>989.49917012448145</v>
      </c>
      <c r="Z2353" s="9" t="str">
        <f>IF(S2353="","",(X2353*(1-Y2353)*(1+AE2353)))</f>
        <v/>
      </c>
      <c r="AA2353" s="64">
        <f>IF(Eingabe!G2353="x",libCalc!A2353,IF(Eingabe!H2353="x",libCalc!B2353,IF(Eingabe!I2353="x",libCalc!C2353,"")))</f>
        <v>0.1024</v>
      </c>
      <c r="AB2353" s="5">
        <f>IF(AA2353="","",AA2353*M2353)</f>
        <v>0.41471999999999998</v>
      </c>
      <c r="AC2353" s="10">
        <f>IF(AA2353="","",N2353*1000/(AA2353*1000000))</f>
        <v>47.8515625</v>
      </c>
      <c r="AD2353" s="11">
        <f>IF(AB2353="","",MAX(Z2353,W2353)/AB2353)</f>
        <v>2385.9451440115777</v>
      </c>
      <c r="AE2353" s="8">
        <f ca="1">IF(N2353="","",IF(LOOKUP(YEAR(C2353),Teuerung!$A$4:$A$29,Teuerung!$D$4:$D$29)="",0,LOOKUP(YEAR(C2353),Teuerung!$A$4:$A$29,Teuerung!$D$4:$D$29)))</f>
        <v>0.29999999999999999</v>
      </c>
      <c r="AF2353" s="7">
        <f t="shared" ca="1" si="55"/>
        <v>989.49917012448145</v>
      </c>
      <c r="AG2353" s="2"/>
      <c r="AH2353" s="1"/>
      <c r="AI2353" s="1"/>
    </row>
    <row r="2354">
      <c r="A2354" s="2"/>
      <c r="B2354" s="2"/>
      <c r="C2354" s="3">
        <v>43059</v>
      </c>
      <c r="D2354" s="1"/>
      <c r="E2354" s="4" t="s">
        <v>51</v>
      </c>
      <c r="H2354" s="4" t="s">
        <v>51</v>
      </c>
      <c r="K2354" s="6">
        <v>0.40000000000000002</v>
      </c>
      <c r="L2354" s="6">
        <v>0.40000000000000002</v>
      </c>
      <c r="M2354" s="6">
        <v>4.0499999999999998</v>
      </c>
      <c r="N2354" s="7">
        <v>4500</v>
      </c>
      <c r="P2354" s="1">
        <v>1</v>
      </c>
      <c r="Q2354" s="2" t="s">
        <v>54</v>
      </c>
      <c r="R2354" s="4" t="s">
        <v>51</v>
      </c>
      <c r="T2354" s="7">
        <v>613</v>
      </c>
      <c r="U2354" s="8">
        <v>0</v>
      </c>
      <c r="V2354" s="6">
        <f t="shared" si="56"/>
        <v>52.199170124481327</v>
      </c>
      <c r="W2354" s="7">
        <f>IF(R2354="","",(T2354*(1-U2354)*(1+AE2354))+V2354)</f>
        <v>849.09917012448136</v>
      </c>
      <c r="Z2354" s="9" t="str">
        <f>IF(S2354="","",(X2354*(1-Y2354)*(1+AE2354)))</f>
        <v/>
      </c>
      <c r="AA2354" s="64">
        <f>IF(Eingabe!G2354="x",libCalc!A2354,IF(Eingabe!H2354="x",libCalc!B2354,IF(Eingabe!I2354="x",libCalc!C2354,"")))</f>
        <v>0.16000000000000003</v>
      </c>
      <c r="AB2354" s="5">
        <f>IF(AA2354="","",AA2354*M2354)</f>
        <v>0.64800000000000013</v>
      </c>
      <c r="AC2354" s="10">
        <f>IF(AA2354="","",N2354*1000/(AA2354*1000000))</f>
        <v>28.124999999999996</v>
      </c>
      <c r="AD2354" s="11">
        <f>IF(AB2354="","",MAX(Z2354,W2354)/AB2354)</f>
        <v>1310.3382255007425</v>
      </c>
      <c r="AE2354" s="8">
        <f ca="1">IF(N2354="","",IF(LOOKUP(YEAR(C2354),Teuerung!$A$4:$A$29,Teuerung!$D$4:$D$29)="",0,LOOKUP(YEAR(C2354),Teuerung!$A$4:$A$29,Teuerung!$D$4:$D$29)))</f>
        <v>0.29999999999999999</v>
      </c>
      <c r="AF2354" s="7">
        <f t="shared" ca="1" si="55"/>
        <v>849.09917012448136</v>
      </c>
      <c r="AG2354" s="2"/>
      <c r="AH2354" s="1"/>
      <c r="AI2354" s="1"/>
    </row>
    <row r="2355">
      <c r="A2355" s="2"/>
      <c r="B2355" s="2"/>
      <c r="C2355" s="3">
        <v>43059</v>
      </c>
      <c r="D2355" s="1"/>
      <c r="E2355" s="4" t="s">
        <v>51</v>
      </c>
      <c r="H2355" s="4" t="s">
        <v>51</v>
      </c>
      <c r="K2355" s="6">
        <v>0.40000000000000002</v>
      </c>
      <c r="L2355" s="6">
        <v>0.40000000000000002</v>
      </c>
      <c r="M2355" s="6">
        <v>4.0499999999999998</v>
      </c>
      <c r="N2355" s="7">
        <v>2100</v>
      </c>
      <c r="P2355" s="1">
        <v>1</v>
      </c>
      <c r="Q2355" s="2" t="s">
        <v>54</v>
      </c>
      <c r="R2355" s="4" t="s">
        <v>51</v>
      </c>
      <c r="T2355" s="7">
        <v>497</v>
      </c>
      <c r="U2355" s="8">
        <v>0</v>
      </c>
      <c r="V2355" s="6">
        <f t="shared" si="56"/>
        <v>52.199170124481327</v>
      </c>
      <c r="W2355" s="7">
        <f>IF(R2355="","",(T2355*(1-U2355)*(1+AE2355))+V2355)</f>
        <v>698.29917012448141</v>
      </c>
      <c r="Z2355" s="9" t="str">
        <f>IF(S2355="","",(X2355*(1-Y2355)*(1+AE2355)))</f>
        <v/>
      </c>
      <c r="AA2355" s="64">
        <f>IF(Eingabe!G2355="x",libCalc!A2355,IF(Eingabe!H2355="x",libCalc!B2355,IF(Eingabe!I2355="x",libCalc!C2355,"")))</f>
        <v>0.16000000000000003</v>
      </c>
      <c r="AB2355" s="5">
        <f>IF(AA2355="","",AA2355*M2355)</f>
        <v>0.64800000000000013</v>
      </c>
      <c r="AC2355" s="10">
        <f>IF(AA2355="","",N2355*1000/(AA2355*1000000))</f>
        <v>13.124999999999998</v>
      </c>
      <c r="AD2355" s="11">
        <f>IF(AB2355="","",MAX(Z2355,W2355)/AB2355)</f>
        <v>1077.6221761180266</v>
      </c>
      <c r="AE2355" s="8">
        <f ca="1">IF(N2355="","",IF(LOOKUP(YEAR(C2355),Teuerung!$A$4:$A$29,Teuerung!$D$4:$D$29)="",0,LOOKUP(YEAR(C2355),Teuerung!$A$4:$A$29,Teuerung!$D$4:$D$29)))</f>
        <v>0.29999999999999999</v>
      </c>
      <c r="AF2355" s="7">
        <f t="shared" ca="1" si="55"/>
        <v>698.29917012448141</v>
      </c>
      <c r="AG2355" s="2"/>
      <c r="AH2355" s="1"/>
      <c r="AI2355" s="1"/>
    </row>
    <row r="2356">
      <c r="A2356" s="2"/>
      <c r="B2356" s="2"/>
      <c r="C2356" s="3">
        <v>43059</v>
      </c>
      <c r="D2356" s="1"/>
      <c r="E2356" s="4" t="s">
        <v>51</v>
      </c>
      <c r="H2356" s="4" t="s">
        <v>51</v>
      </c>
      <c r="K2356" s="6">
        <v>0.40000000000000002</v>
      </c>
      <c r="L2356" s="6">
        <v>0.40000000000000002</v>
      </c>
      <c r="M2356" s="6">
        <v>4.0499999999999998</v>
      </c>
      <c r="N2356" s="7">
        <v>3600</v>
      </c>
      <c r="P2356" s="1">
        <v>2</v>
      </c>
      <c r="Q2356" s="2" t="s">
        <v>54</v>
      </c>
      <c r="R2356" s="4" t="s">
        <v>51</v>
      </c>
      <c r="T2356" s="7">
        <v>486</v>
      </c>
      <c r="U2356" s="8">
        <v>0</v>
      </c>
      <c r="V2356" s="6">
        <f t="shared" si="56"/>
        <v>52.199170124481327</v>
      </c>
      <c r="W2356" s="7">
        <f>IF(R2356="","",(T2356*(1-U2356)*(1+AE2356))+V2356)</f>
        <v>683.99917012448145</v>
      </c>
      <c r="Z2356" s="9" t="str">
        <f>IF(S2356="","",(X2356*(1-Y2356)*(1+AE2356)))</f>
        <v/>
      </c>
      <c r="AA2356" s="64">
        <f>IF(Eingabe!G2356="x",libCalc!A2356,IF(Eingabe!H2356="x",libCalc!B2356,IF(Eingabe!I2356="x",libCalc!C2356,"")))</f>
        <v>0.16000000000000003</v>
      </c>
      <c r="AB2356" s="5">
        <f>IF(AA2356="","",AA2356*M2356)</f>
        <v>0.64800000000000013</v>
      </c>
      <c r="AC2356" s="10">
        <f>IF(AA2356="","",N2356*1000/(AA2356*1000000))</f>
        <v>22.499999999999996</v>
      </c>
      <c r="AD2356" s="11">
        <f>IF(AB2356="","",MAX(Z2356,W2356)/AB2356)</f>
        <v>1055.5542748834589</v>
      </c>
      <c r="AE2356" s="8">
        <f ca="1">IF(N2356="","",IF(LOOKUP(YEAR(C2356),Teuerung!$A$4:$A$29,Teuerung!$D$4:$D$29)="",0,LOOKUP(YEAR(C2356),Teuerung!$A$4:$A$29,Teuerung!$D$4:$D$29)))</f>
        <v>0.29999999999999999</v>
      </c>
      <c r="AF2356" s="7">
        <f t="shared" ca="1" si="55"/>
        <v>1367.9983402489629</v>
      </c>
      <c r="AG2356" s="2"/>
      <c r="AH2356" s="1"/>
      <c r="AI2356" s="1"/>
    </row>
    <row r="2357">
      <c r="A2357" s="2"/>
      <c r="B2357" s="2"/>
      <c r="C2357" s="3">
        <v>43059</v>
      </c>
      <c r="D2357" s="1"/>
      <c r="E2357" s="4" t="s">
        <v>51</v>
      </c>
      <c r="H2357" s="4" t="s">
        <v>51</v>
      </c>
      <c r="K2357" s="6">
        <v>0.40000000000000002</v>
      </c>
      <c r="L2357" s="6">
        <v>0.40000000000000002</v>
      </c>
      <c r="M2357" s="6">
        <v>4.0499999999999998</v>
      </c>
      <c r="N2357" s="7">
        <v>6400</v>
      </c>
      <c r="P2357" s="1">
        <v>3</v>
      </c>
      <c r="Q2357" s="2" t="s">
        <v>54</v>
      </c>
      <c r="R2357" s="4" t="s">
        <v>51</v>
      </c>
      <c r="T2357" s="7">
        <v>793</v>
      </c>
      <c r="U2357" s="8">
        <v>0</v>
      </c>
      <c r="V2357" s="6">
        <f t="shared" si="56"/>
        <v>52.199170124481327</v>
      </c>
      <c r="W2357" s="7">
        <f>IF(R2357="","",(T2357*(1-U2357)*(1+AE2357))+V2357)</f>
        <v>1083.0991701244814</v>
      </c>
      <c r="Z2357" s="9" t="str">
        <f>IF(S2357="","",(X2357*(1-Y2357)*(1+AE2357)))</f>
        <v/>
      </c>
      <c r="AA2357" s="64">
        <f>IF(Eingabe!G2357="x",libCalc!A2357,IF(Eingabe!H2357="x",libCalc!B2357,IF(Eingabe!I2357="x",libCalc!C2357,"")))</f>
        <v>0.16000000000000003</v>
      </c>
      <c r="AB2357" s="5">
        <f>IF(AA2357="","",AA2357*M2357)</f>
        <v>0.64800000000000013</v>
      </c>
      <c r="AC2357" s="10">
        <f>IF(AA2357="","",N2357*1000/(AA2357*1000000))</f>
        <v>39.999999999999993</v>
      </c>
      <c r="AD2357" s="11">
        <f>IF(AB2357="","",MAX(Z2357,W2357)/AB2357)</f>
        <v>1671.4493366118536</v>
      </c>
      <c r="AE2357" s="8">
        <f ca="1">IF(N2357="","",IF(LOOKUP(YEAR(C2357),Teuerung!$A$4:$A$29,Teuerung!$D$4:$D$29)="",0,LOOKUP(YEAR(C2357),Teuerung!$A$4:$A$29,Teuerung!$D$4:$D$29)))</f>
        <v>0.29999999999999999</v>
      </c>
      <c r="AF2357" s="7">
        <f t="shared" ca="1" si="55"/>
        <v>3249.2975103734443</v>
      </c>
      <c r="AG2357" s="2"/>
      <c r="AH2357" s="1"/>
      <c r="AI2357" s="1"/>
    </row>
    <row r="2358">
      <c r="A2358" s="2"/>
      <c r="B2358" s="2"/>
      <c r="C2358" s="3">
        <v>43059</v>
      </c>
      <c r="D2358" s="1"/>
      <c r="E2358" s="4" t="s">
        <v>51</v>
      </c>
      <c r="H2358" s="4" t="s">
        <v>51</v>
      </c>
      <c r="K2358" s="6">
        <v>0.40000000000000002</v>
      </c>
      <c r="L2358" s="6">
        <v>0.40000000000000002</v>
      </c>
      <c r="M2358" s="6">
        <v>4.0499999999999998</v>
      </c>
      <c r="N2358" s="7">
        <v>4300</v>
      </c>
      <c r="P2358" s="1">
        <v>1</v>
      </c>
      <c r="Q2358" s="2" t="s">
        <v>54</v>
      </c>
      <c r="R2358" s="4" t="s">
        <v>51</v>
      </c>
      <c r="T2358" s="7">
        <v>554</v>
      </c>
      <c r="U2358" s="8">
        <v>0</v>
      </c>
      <c r="V2358" s="6">
        <f t="shared" si="56"/>
        <v>52.199170124481327</v>
      </c>
      <c r="W2358" s="7">
        <f>IF(R2358="","",(T2358*(1-U2358)*(1+AE2358))+V2358)</f>
        <v>772.39917012448132</v>
      </c>
      <c r="Z2358" s="9" t="str">
        <f>IF(S2358="","",(X2358*(1-Y2358)*(1+AE2358)))</f>
        <v/>
      </c>
      <c r="AA2358" s="64">
        <f>IF(Eingabe!G2358="x",libCalc!A2358,IF(Eingabe!H2358="x",libCalc!B2358,IF(Eingabe!I2358="x",libCalc!C2358,"")))</f>
        <v>0.16000000000000003</v>
      </c>
      <c r="AB2358" s="5">
        <f>IF(AA2358="","",AA2358*M2358)</f>
        <v>0.64800000000000013</v>
      </c>
      <c r="AC2358" s="10">
        <f>IF(AA2358="","",N2358*1000/(AA2358*1000000))</f>
        <v>26.874999999999996</v>
      </c>
      <c r="AD2358" s="11">
        <f>IF(AB2358="","",MAX(Z2358,W2358)/AB2358)</f>
        <v>1191.9740279698783</v>
      </c>
      <c r="AE2358" s="8">
        <f ca="1">IF(N2358="","",IF(LOOKUP(YEAR(C2358),Teuerung!$A$4:$A$29,Teuerung!$D$4:$D$29)="",0,LOOKUP(YEAR(C2358),Teuerung!$A$4:$A$29,Teuerung!$D$4:$D$29)))</f>
        <v>0.29999999999999999</v>
      </c>
      <c r="AF2358" s="7">
        <f t="shared" ca="1" si="55"/>
        <v>772.39917012448132</v>
      </c>
      <c r="AG2358" s="2"/>
      <c r="AH2358" s="1"/>
      <c r="AI2358" s="1"/>
    </row>
    <row r="2359">
      <c r="A2359" s="2"/>
      <c r="B2359" s="2"/>
      <c r="C2359" s="3">
        <v>43059</v>
      </c>
      <c r="D2359" s="1"/>
      <c r="E2359" s="4" t="s">
        <v>51</v>
      </c>
      <c r="H2359" s="4" t="s">
        <v>51</v>
      </c>
      <c r="K2359" s="6">
        <v>0.40000000000000002</v>
      </c>
      <c r="L2359" s="6">
        <v>0.40000000000000002</v>
      </c>
      <c r="M2359" s="6">
        <v>4.0499999999999998</v>
      </c>
      <c r="N2359" s="7">
        <v>4300</v>
      </c>
      <c r="P2359" s="1">
        <v>2</v>
      </c>
      <c r="Q2359" s="2" t="s">
        <v>54</v>
      </c>
      <c r="R2359" s="4" t="s">
        <v>51</v>
      </c>
      <c r="T2359" s="7">
        <v>528</v>
      </c>
      <c r="U2359" s="8">
        <v>0</v>
      </c>
      <c r="V2359" s="6">
        <f t="shared" si="56"/>
        <v>52.199170124481327</v>
      </c>
      <c r="W2359" s="7">
        <f>IF(R2359="","",(T2359*(1-U2359)*(1+AE2359))+V2359)</f>
        <v>738.59917012448136</v>
      </c>
      <c r="Z2359" s="9" t="str">
        <f>IF(S2359="","",(X2359*(1-Y2359)*(1+AE2359)))</f>
        <v/>
      </c>
      <c r="AA2359" s="64">
        <f>IF(Eingabe!G2359="x",libCalc!A2359,IF(Eingabe!H2359="x",libCalc!B2359,IF(Eingabe!I2359="x",libCalc!C2359,"")))</f>
        <v>0.16000000000000003</v>
      </c>
      <c r="AB2359" s="5">
        <f>IF(AA2359="","",AA2359*M2359)</f>
        <v>0.64800000000000013</v>
      </c>
      <c r="AC2359" s="10">
        <f>IF(AA2359="","",N2359*1000/(AA2359*1000000))</f>
        <v>26.874999999999996</v>
      </c>
      <c r="AD2359" s="11">
        <f>IF(AB2359="","",MAX(Z2359,W2359)/AB2359)</f>
        <v>1139.813534142718</v>
      </c>
      <c r="AE2359" s="8">
        <f ca="1">IF(N2359="","",IF(LOOKUP(YEAR(C2359),Teuerung!$A$4:$A$29,Teuerung!$D$4:$D$29)="",0,LOOKUP(YEAR(C2359),Teuerung!$A$4:$A$29,Teuerung!$D$4:$D$29)))</f>
        <v>0.29999999999999999</v>
      </c>
      <c r="AF2359" s="7">
        <f t="shared" ca="1" si="55"/>
        <v>1477.1983402489627</v>
      </c>
      <c r="AG2359" s="2"/>
      <c r="AH2359" s="1"/>
      <c r="AI2359" s="1"/>
    </row>
    <row r="2360">
      <c r="A2360" s="2"/>
      <c r="B2360" s="2"/>
      <c r="C2360" s="3">
        <v>43059</v>
      </c>
      <c r="D2360" s="1"/>
      <c r="E2360" s="4" t="s">
        <v>51</v>
      </c>
      <c r="H2360" s="4" t="s">
        <v>51</v>
      </c>
      <c r="K2360" s="6">
        <v>0.40000000000000002</v>
      </c>
      <c r="L2360" s="6">
        <v>0.40000000000000002</v>
      </c>
      <c r="M2360" s="6">
        <v>4.0499999999999998</v>
      </c>
      <c r="N2360" s="7">
        <v>3700</v>
      </c>
      <c r="P2360" s="1">
        <v>2</v>
      </c>
      <c r="Q2360" s="2" t="s">
        <v>54</v>
      </c>
      <c r="R2360" s="4" t="s">
        <v>51</v>
      </c>
      <c r="T2360" s="7">
        <v>472</v>
      </c>
      <c r="U2360" s="8">
        <v>0</v>
      </c>
      <c r="V2360" s="6">
        <f t="shared" si="56"/>
        <v>52.199170124481327</v>
      </c>
      <c r="W2360" s="7">
        <f>IF(R2360="","",(T2360*(1-U2360)*(1+AE2360))+V2360)</f>
        <v>665.79917012448141</v>
      </c>
      <c r="Z2360" s="9" t="str">
        <f>IF(S2360="","",(X2360*(1-Y2360)*(1+AE2360)))</f>
        <v/>
      </c>
      <c r="AA2360" s="64">
        <f>IF(Eingabe!G2360="x",libCalc!A2360,IF(Eingabe!H2360="x",libCalc!B2360,IF(Eingabe!I2360="x",libCalc!C2360,"")))</f>
        <v>0.16000000000000003</v>
      </c>
      <c r="AB2360" s="5">
        <f>IF(AA2360="","",AA2360*M2360)</f>
        <v>0.64800000000000013</v>
      </c>
      <c r="AC2360" s="10">
        <f>IF(AA2360="","",N2360*1000/(AA2360*1000000))</f>
        <v>23.124999999999996</v>
      </c>
      <c r="AD2360" s="11">
        <f>IF(AB2360="","",MAX(Z2360,W2360)/AB2360)</f>
        <v>1027.4678551303723</v>
      </c>
      <c r="AE2360" s="8">
        <f ca="1">IF(N2360="","",IF(LOOKUP(YEAR(C2360),Teuerung!$A$4:$A$29,Teuerung!$D$4:$D$29)="",0,LOOKUP(YEAR(C2360),Teuerung!$A$4:$A$29,Teuerung!$D$4:$D$29)))</f>
        <v>0.29999999999999999</v>
      </c>
      <c r="AF2360" s="7">
        <f t="shared" ca="1" si="55"/>
        <v>1331.5983402489628</v>
      </c>
      <c r="AG2360" s="2"/>
      <c r="AH2360" s="1"/>
      <c r="AI2360" s="1"/>
    </row>
    <row r="2361">
      <c r="A2361" s="2"/>
      <c r="B2361" s="2"/>
      <c r="C2361" s="3">
        <v>43059</v>
      </c>
      <c r="D2361" s="1"/>
      <c r="E2361" s="4" t="s">
        <v>51</v>
      </c>
      <c r="H2361" s="4" t="s">
        <v>51</v>
      </c>
      <c r="K2361" s="6">
        <v>0.29999999999999999</v>
      </c>
      <c r="L2361" s="6">
        <v>0.29999999999999999</v>
      </c>
      <c r="M2361" s="6">
        <v>4.0499999999999998</v>
      </c>
      <c r="N2361" s="7">
        <v>2100</v>
      </c>
      <c r="P2361" s="1">
        <v>3</v>
      </c>
      <c r="Q2361" s="2" t="s">
        <v>54</v>
      </c>
      <c r="R2361" s="4" t="s">
        <v>51</v>
      </c>
      <c r="T2361" s="7">
        <v>362</v>
      </c>
      <c r="U2361" s="8">
        <v>0</v>
      </c>
      <c r="V2361" s="6">
        <f t="shared" si="56"/>
        <v>52.199170124481327</v>
      </c>
      <c r="W2361" s="7">
        <f>IF(R2361="","",(T2361*(1-U2361)*(1+AE2361))+V2361)</f>
        <v>522.79917012448141</v>
      </c>
      <c r="Z2361" s="9" t="str">
        <f>IF(S2361="","",(X2361*(1-Y2361)*(1+AE2361)))</f>
        <v/>
      </c>
      <c r="AA2361" s="64">
        <f>IF(Eingabe!G2361="x",libCalc!A2361,IF(Eingabe!H2361="x",libCalc!B2361,IF(Eingabe!I2361="x",libCalc!C2361,"")))</f>
        <v>0.089999999999999997</v>
      </c>
      <c r="AB2361" s="5">
        <f>IF(AA2361="","",AA2361*M2361)</f>
        <v>0.36449999999999999</v>
      </c>
      <c r="AC2361" s="10">
        <f>IF(AA2361="","",N2361*1000/(AA2361*1000000))</f>
        <v>23.333333333333332</v>
      </c>
      <c r="AD2361" s="11">
        <f>IF(AB2361="","",MAX(Z2361,W2361)/AB2361)</f>
        <v>1434.2912760616773</v>
      </c>
      <c r="AE2361" s="8">
        <f ca="1">IF(N2361="","",IF(LOOKUP(YEAR(C2361),Teuerung!$A$4:$A$29,Teuerung!$D$4:$D$29)="",0,LOOKUP(YEAR(C2361),Teuerung!$A$4:$A$29,Teuerung!$D$4:$D$29)))</f>
        <v>0.29999999999999999</v>
      </c>
      <c r="AF2361" s="7">
        <f t="shared" ca="1" si="55"/>
        <v>1568.3975103734442</v>
      </c>
      <c r="AG2361" s="2"/>
      <c r="AH2361" s="1"/>
      <c r="AI2361" s="1"/>
    </row>
    <row r="2362">
      <c r="A2362" s="2"/>
      <c r="B2362" s="2"/>
      <c r="C2362" s="3">
        <v>43059</v>
      </c>
      <c r="D2362" s="1"/>
      <c r="E2362" s="4" t="s">
        <v>51</v>
      </c>
      <c r="H2362" s="4" t="s">
        <v>51</v>
      </c>
      <c r="K2362" s="6">
        <v>0.45000000000000001</v>
      </c>
      <c r="L2362" s="6">
        <v>0.45000000000000001</v>
      </c>
      <c r="M2362" s="6">
        <v>4.0499999999999998</v>
      </c>
      <c r="N2362" s="7">
        <v>10300</v>
      </c>
      <c r="P2362" s="1">
        <v>1</v>
      </c>
      <c r="Q2362" s="2" t="s">
        <v>54</v>
      </c>
      <c r="R2362" s="4" t="s">
        <v>51</v>
      </c>
      <c r="T2362" s="7">
        <v>1450</v>
      </c>
      <c r="U2362" s="8">
        <v>0</v>
      </c>
      <c r="V2362" s="6">
        <f t="shared" si="56"/>
        <v>52.199170124481327</v>
      </c>
      <c r="W2362" s="7">
        <f>IF(R2362="","",(T2362*(1-U2362)*(1+AE2362))+V2362)</f>
        <v>1937.1991701244813</v>
      </c>
      <c r="Z2362" s="9" t="str">
        <f>IF(S2362="","",(X2362*(1-Y2362)*(1+AE2362)))</f>
        <v/>
      </c>
      <c r="AA2362" s="64">
        <f>IF(Eingabe!G2362="x",libCalc!A2362,IF(Eingabe!H2362="x",libCalc!B2362,IF(Eingabe!I2362="x",libCalc!C2362,"")))</f>
        <v>0.20250000000000001</v>
      </c>
      <c r="AB2362" s="5">
        <f>IF(AA2362="","",AA2362*M2362)</f>
        <v>0.82012499999999999</v>
      </c>
      <c r="AC2362" s="10">
        <f>IF(AA2362="","",N2362*1000/(AA2362*1000000))</f>
        <v>50.864197530864196</v>
      </c>
      <c r="AD2362" s="11">
        <f>IF(AB2362="","",MAX(Z2362,W2362)/AB2362)</f>
        <v>2362.0779394902988</v>
      </c>
      <c r="AE2362" s="8">
        <f ca="1">IF(N2362="","",IF(LOOKUP(YEAR(C2362),Teuerung!$A$4:$A$29,Teuerung!$D$4:$D$29)="",0,LOOKUP(YEAR(C2362),Teuerung!$A$4:$A$29,Teuerung!$D$4:$D$29)))</f>
        <v>0.29999999999999999</v>
      </c>
      <c r="AF2362" s="7">
        <f t="shared" ca="1" si="55"/>
        <v>1937.1991701244813</v>
      </c>
      <c r="AG2362" s="2"/>
      <c r="AH2362" s="1"/>
      <c r="AI2362" s="1"/>
    </row>
    <row r="2363">
      <c r="A2363" s="2"/>
      <c r="B2363" s="2"/>
      <c r="C2363" s="3">
        <v>43059</v>
      </c>
      <c r="D2363" s="1"/>
      <c r="E2363" s="4" t="s">
        <v>51</v>
      </c>
      <c r="H2363" s="4" t="s">
        <v>51</v>
      </c>
      <c r="K2363" s="6">
        <v>0.45000000000000001</v>
      </c>
      <c r="L2363" s="6">
        <v>0.45000000000000001</v>
      </c>
      <c r="M2363" s="6">
        <v>4.0499999999999998</v>
      </c>
      <c r="N2363" s="7">
        <v>9700</v>
      </c>
      <c r="P2363" s="1">
        <v>1</v>
      </c>
      <c r="Q2363" s="2" t="s">
        <v>54</v>
      </c>
      <c r="R2363" s="4" t="s">
        <v>51</v>
      </c>
      <c r="T2363" s="7">
        <v>1448</v>
      </c>
      <c r="U2363" s="8">
        <v>0</v>
      </c>
      <c r="V2363" s="6">
        <f t="shared" si="56"/>
        <v>52.199170124481327</v>
      </c>
      <c r="W2363" s="7">
        <f>IF(R2363="","",(T2363*(1-U2363)*(1+AE2363))+V2363)</f>
        <v>1934.5991701244814</v>
      </c>
      <c r="Z2363" s="9" t="str">
        <f>IF(S2363="","",(X2363*(1-Y2363)*(1+AE2363)))</f>
        <v/>
      </c>
      <c r="AA2363" s="64">
        <f>IF(Eingabe!G2363="x",libCalc!A2363,IF(Eingabe!H2363="x",libCalc!B2363,IF(Eingabe!I2363="x",libCalc!C2363,"")))</f>
        <v>0.20250000000000001</v>
      </c>
      <c r="AB2363" s="5">
        <f>IF(AA2363="","",AA2363*M2363)</f>
        <v>0.82012499999999999</v>
      </c>
      <c r="AC2363" s="10">
        <f>IF(AA2363="","",N2363*1000/(AA2363*1000000))</f>
        <v>47.901234567901234</v>
      </c>
      <c r="AD2363" s="11">
        <f>IF(AB2363="","",MAX(Z2363,W2363)/AB2363)</f>
        <v>2358.9076910525609</v>
      </c>
      <c r="AE2363" s="8">
        <f ca="1">IF(N2363="","",IF(LOOKUP(YEAR(C2363),Teuerung!$A$4:$A$29,Teuerung!$D$4:$D$29)="",0,LOOKUP(YEAR(C2363),Teuerung!$A$4:$A$29,Teuerung!$D$4:$D$29)))</f>
        <v>0.29999999999999999</v>
      </c>
      <c r="AF2363" s="7">
        <f t="shared" ca="1" si="55"/>
        <v>1934.5991701244814</v>
      </c>
      <c r="AG2363" s="2"/>
      <c r="AH2363" s="1"/>
      <c r="AI2363" s="1"/>
    </row>
    <row r="2364">
      <c r="A2364" s="2"/>
      <c r="B2364" s="2"/>
      <c r="C2364" s="3">
        <v>43059</v>
      </c>
      <c r="D2364" s="1"/>
      <c r="E2364" s="4" t="s">
        <v>51</v>
      </c>
      <c r="H2364" s="4" t="s">
        <v>51</v>
      </c>
      <c r="K2364" s="6">
        <v>0.40000000000000002</v>
      </c>
      <c r="L2364" s="6">
        <v>0.40000000000000002</v>
      </c>
      <c r="M2364" s="6">
        <v>4.0499999999999998</v>
      </c>
      <c r="N2364" s="7">
        <v>7700</v>
      </c>
      <c r="P2364" s="1">
        <v>4</v>
      </c>
      <c r="Q2364" s="2" t="s">
        <v>54</v>
      </c>
      <c r="R2364" s="4" t="s">
        <v>51</v>
      </c>
      <c r="T2364" s="7">
        <v>1211</v>
      </c>
      <c r="U2364" s="8">
        <v>0</v>
      </c>
      <c r="V2364" s="6">
        <f t="shared" si="56"/>
        <v>52.199170124481327</v>
      </c>
      <c r="W2364" s="7">
        <f>IF(R2364="","",(T2364*(1-U2364)*(1+AE2364))+V2364)</f>
        <v>1626.4991701244812</v>
      </c>
      <c r="Z2364" s="9" t="str">
        <f>IF(S2364="","",(X2364*(1-Y2364)*(1+AE2364)))</f>
        <v/>
      </c>
      <c r="AA2364" s="64">
        <f>IF(Eingabe!G2364="x",libCalc!A2364,IF(Eingabe!H2364="x",libCalc!B2364,IF(Eingabe!I2364="x",libCalc!C2364,"")))</f>
        <v>0.16000000000000003</v>
      </c>
      <c r="AB2364" s="5">
        <f>IF(AA2364="","",AA2364*M2364)</f>
        <v>0.64800000000000013</v>
      </c>
      <c r="AC2364" s="10">
        <f>IF(AA2364="","",N2364*1000/(AA2364*1000000))</f>
        <v>48.124999999999993</v>
      </c>
      <c r="AD2364" s="11">
        <f>IF(AB2364="","",MAX(Z2364,W2364)/AB2364)</f>
        <v>2510.0295835254333</v>
      </c>
      <c r="AE2364" s="8">
        <f ca="1">IF(N2364="","",IF(LOOKUP(YEAR(C2364),Teuerung!$A$4:$A$29,Teuerung!$D$4:$D$29)="",0,LOOKUP(YEAR(C2364),Teuerung!$A$4:$A$29,Teuerung!$D$4:$D$29)))</f>
        <v>0.29999999999999999</v>
      </c>
      <c r="AF2364" s="7">
        <f t="shared" ca="1" si="55"/>
        <v>6505.9966804979249</v>
      </c>
      <c r="AG2364" s="2"/>
      <c r="AH2364" s="1"/>
      <c r="AI2364" s="1"/>
    </row>
    <row r="2365">
      <c r="A2365" s="2"/>
      <c r="B2365" s="2"/>
      <c r="C2365" s="3">
        <v>43059</v>
      </c>
      <c r="D2365" s="1"/>
      <c r="E2365" s="4" t="s">
        <v>51</v>
      </c>
      <c r="H2365" s="4" t="s">
        <v>51</v>
      </c>
      <c r="K2365" s="6">
        <v>0.40000000000000002</v>
      </c>
      <c r="L2365" s="6">
        <v>0.40000000000000002</v>
      </c>
      <c r="M2365" s="6">
        <v>4.0499999999999998</v>
      </c>
      <c r="N2365" s="7">
        <v>6800</v>
      </c>
      <c r="P2365" s="1">
        <v>1</v>
      </c>
      <c r="Q2365" s="2" t="s">
        <v>54</v>
      </c>
      <c r="R2365" s="4" t="s">
        <v>51</v>
      </c>
      <c r="T2365" s="7">
        <v>1109</v>
      </c>
      <c r="U2365" s="8">
        <v>0</v>
      </c>
      <c r="V2365" s="6">
        <f t="shared" si="56"/>
        <v>52.199170124481327</v>
      </c>
      <c r="W2365" s="7">
        <f>IF(R2365="","",(T2365*(1-U2365)*(1+AE2365))+V2365)</f>
        <v>1493.8991701244813</v>
      </c>
      <c r="Z2365" s="9" t="str">
        <f>IF(S2365="","",(X2365*(1-Y2365)*(1+AE2365)))</f>
        <v/>
      </c>
      <c r="AA2365" s="64">
        <f>IF(Eingabe!G2365="x",libCalc!A2365,IF(Eingabe!H2365="x",libCalc!B2365,IF(Eingabe!I2365="x",libCalc!C2365,"")))</f>
        <v>0.16000000000000003</v>
      </c>
      <c r="AB2365" s="5">
        <f>IF(AA2365="","",AA2365*M2365)</f>
        <v>0.64800000000000013</v>
      </c>
      <c r="AC2365" s="10">
        <f>IF(AA2365="","",N2365*1000/(AA2365*1000000))</f>
        <v>42.499999999999993</v>
      </c>
      <c r="AD2365" s="11">
        <f>IF(AB2365="","",MAX(Z2365,W2365)/AB2365)</f>
        <v>2305.3999538958042</v>
      </c>
      <c r="AE2365" s="8">
        <f ca="1">IF(N2365="","",IF(LOOKUP(YEAR(C2365),Teuerung!$A$4:$A$29,Teuerung!$D$4:$D$29)="",0,LOOKUP(YEAR(C2365),Teuerung!$A$4:$A$29,Teuerung!$D$4:$D$29)))</f>
        <v>0.29999999999999999</v>
      </c>
      <c r="AF2365" s="7">
        <f t="shared" ca="1" si="55"/>
        <v>1493.8991701244813</v>
      </c>
      <c r="AG2365" s="2"/>
      <c r="AH2365" s="1"/>
      <c r="AI2365" s="1"/>
    </row>
    <row r="2366">
      <c r="A2366" s="2"/>
      <c r="B2366" s="2"/>
      <c r="C2366" s="3">
        <v>43059</v>
      </c>
      <c r="D2366" s="1"/>
      <c r="E2366" s="4" t="s">
        <v>51</v>
      </c>
      <c r="H2366" s="4" t="s">
        <v>51</v>
      </c>
      <c r="K2366" s="6">
        <v>0.40000000000000002</v>
      </c>
      <c r="L2366" s="6">
        <v>0.40000000000000002</v>
      </c>
      <c r="M2366" s="6">
        <v>4.0499999999999998</v>
      </c>
      <c r="N2366" s="7">
        <v>5500</v>
      </c>
      <c r="P2366" s="1">
        <v>1</v>
      </c>
      <c r="Q2366" s="2" t="s">
        <v>54</v>
      </c>
      <c r="R2366" s="4" t="s">
        <v>51</v>
      </c>
      <c r="T2366" s="7">
        <v>735</v>
      </c>
      <c r="U2366" s="8">
        <v>0</v>
      </c>
      <c r="V2366" s="6">
        <f t="shared" si="56"/>
        <v>52.199170124481327</v>
      </c>
      <c r="W2366" s="7">
        <f>IF(R2366="","",(T2366*(1-U2366)*(1+AE2366))+V2366)</f>
        <v>1007.6991701244813</v>
      </c>
      <c r="Z2366" s="9" t="str">
        <f>IF(S2366="","",(X2366*(1-Y2366)*(1+AE2366)))</f>
        <v/>
      </c>
      <c r="AA2366" s="64">
        <f>IF(Eingabe!G2366="x",libCalc!A2366,IF(Eingabe!H2366="x",libCalc!B2366,IF(Eingabe!I2366="x",libCalc!C2366,"")))</f>
        <v>0.16000000000000003</v>
      </c>
      <c r="AB2366" s="5">
        <f>IF(AA2366="","",AA2366*M2366)</f>
        <v>0.64800000000000013</v>
      </c>
      <c r="AC2366" s="10">
        <f>IF(AA2366="","",N2366*1000/(AA2366*1000000))</f>
        <v>34.374999999999993</v>
      </c>
      <c r="AD2366" s="11">
        <f>IF(AB2366="","",MAX(Z2366,W2366)/AB2366)</f>
        <v>1555.0913119204954</v>
      </c>
      <c r="AE2366" s="8">
        <f ca="1">IF(N2366="","",IF(LOOKUP(YEAR(C2366),Teuerung!$A$4:$A$29,Teuerung!$D$4:$D$29)="",0,LOOKUP(YEAR(C2366),Teuerung!$A$4:$A$29,Teuerung!$D$4:$D$29)))</f>
        <v>0.29999999999999999</v>
      </c>
      <c r="AF2366" s="7">
        <f t="shared" ca="1" si="55"/>
        <v>1007.6991701244813</v>
      </c>
      <c r="AG2366" s="2"/>
      <c r="AH2366" s="1"/>
      <c r="AI2366" s="1"/>
    </row>
    <row r="2367">
      <c r="A2367" s="2"/>
      <c r="B2367" s="2"/>
      <c r="C2367" s="3">
        <v>43059</v>
      </c>
      <c r="D2367" s="1"/>
      <c r="E2367" s="4" t="s">
        <v>51</v>
      </c>
      <c r="H2367" s="4" t="s">
        <v>51</v>
      </c>
      <c r="K2367" s="6">
        <v>0.29999999999999999</v>
      </c>
      <c r="L2367" s="6">
        <v>0.29999999999999999</v>
      </c>
      <c r="M2367" s="6">
        <v>4.0499999999999998</v>
      </c>
      <c r="N2367" s="7">
        <v>3600</v>
      </c>
      <c r="P2367" s="1">
        <v>3</v>
      </c>
      <c r="Q2367" s="2" t="s">
        <v>54</v>
      </c>
      <c r="R2367" s="4" t="s">
        <v>51</v>
      </c>
      <c r="T2367" s="7">
        <v>581</v>
      </c>
      <c r="U2367" s="8">
        <v>0</v>
      </c>
      <c r="V2367" s="6">
        <f t="shared" si="56"/>
        <v>52.199170124481327</v>
      </c>
      <c r="W2367" s="7">
        <f>IF(R2367="","",(T2367*(1-U2367)*(1+AE2367))+V2367)</f>
        <v>807.49917012448145</v>
      </c>
      <c r="Z2367" s="9" t="str">
        <f>IF(S2367="","",(X2367*(1-Y2367)*(1+AE2367)))</f>
        <v/>
      </c>
      <c r="AA2367" s="64">
        <f>IF(Eingabe!G2367="x",libCalc!A2367,IF(Eingabe!H2367="x",libCalc!B2367,IF(Eingabe!I2367="x",libCalc!C2367,"")))</f>
        <v>0.089999999999999997</v>
      </c>
      <c r="AB2367" s="5">
        <f>IF(AA2367="","",AA2367*M2367)</f>
        <v>0.36449999999999999</v>
      </c>
      <c r="AC2367" s="10">
        <f>IF(AA2367="","",N2367*1000/(AA2367*1000000))</f>
        <v>40</v>
      </c>
      <c r="AD2367" s="11">
        <f>IF(AB2367="","",MAX(Z2367,W2367)/AB2367)</f>
        <v>2215.3612349094142</v>
      </c>
      <c r="AE2367" s="8">
        <f ca="1">IF(N2367="","",IF(LOOKUP(YEAR(C2367),Teuerung!$A$4:$A$29,Teuerung!$D$4:$D$29)="",0,LOOKUP(YEAR(C2367),Teuerung!$A$4:$A$29,Teuerung!$D$4:$D$29)))</f>
        <v>0.29999999999999999</v>
      </c>
      <c r="AF2367" s="7">
        <f t="shared" ca="1" si="55"/>
        <v>2422.4975103734441</v>
      </c>
      <c r="AG2367" s="2"/>
      <c r="AH2367" s="1"/>
      <c r="AI2367" s="1"/>
    </row>
    <row r="2368">
      <c r="A2368" s="2"/>
      <c r="B2368" s="2"/>
      <c r="C2368" s="3">
        <v>43059</v>
      </c>
      <c r="D2368" s="1"/>
      <c r="E2368" s="4" t="s">
        <v>51</v>
      </c>
      <c r="H2368" s="4" t="s">
        <v>51</v>
      </c>
      <c r="K2368" s="6">
        <v>0.29999999999999999</v>
      </c>
      <c r="L2368" s="6">
        <v>0.29999999999999999</v>
      </c>
      <c r="M2368" s="6">
        <v>4.0499999999999998</v>
      </c>
      <c r="N2368" s="7">
        <v>3200</v>
      </c>
      <c r="P2368" s="1">
        <v>5</v>
      </c>
      <c r="Q2368" s="2" t="s">
        <v>54</v>
      </c>
      <c r="R2368" s="4" t="s">
        <v>51</v>
      </c>
      <c r="T2368" s="7">
        <v>537</v>
      </c>
      <c r="U2368" s="8">
        <v>0</v>
      </c>
      <c r="V2368" s="6">
        <f t="shared" si="56"/>
        <v>52.199170124481327</v>
      </c>
      <c r="W2368" s="7">
        <f>IF(R2368="","",(T2368*(1-U2368)*(1+AE2368))+V2368)</f>
        <v>750.29917012448141</v>
      </c>
      <c r="Z2368" s="9" t="str">
        <f>IF(S2368="","",(X2368*(1-Y2368)*(1+AE2368)))</f>
        <v/>
      </c>
      <c r="AA2368" s="64">
        <f>IF(Eingabe!G2368="x",libCalc!A2368,IF(Eingabe!H2368="x",libCalc!B2368,IF(Eingabe!I2368="x",libCalc!C2368,"")))</f>
        <v>0.089999999999999997</v>
      </c>
      <c r="AB2368" s="5">
        <f>IF(AA2368="","",AA2368*M2368)</f>
        <v>0.36449999999999999</v>
      </c>
      <c r="AC2368" s="10">
        <f>IF(AA2368="","",N2368*1000/(AA2368*1000000))</f>
        <v>35.555555555555557</v>
      </c>
      <c r="AD2368" s="11">
        <f>IF(AB2368="","",MAX(Z2368,W2368)/AB2368)</f>
        <v>2058.4339372413756</v>
      </c>
      <c r="AE2368" s="8">
        <f ca="1">IF(N2368="","",IF(LOOKUP(YEAR(C2368),Teuerung!$A$4:$A$29,Teuerung!$D$4:$D$29)="",0,LOOKUP(YEAR(C2368),Teuerung!$A$4:$A$29,Teuerung!$D$4:$D$29)))</f>
        <v>0.29999999999999999</v>
      </c>
      <c r="AF2368" s="7">
        <f t="shared" ca="1" si="55"/>
        <v>3751.495850622407</v>
      </c>
      <c r="AG2368" s="2"/>
      <c r="AH2368" s="1"/>
      <c r="AI2368" s="1"/>
    </row>
    <row r="2369">
      <c r="A2369" s="2"/>
      <c r="B2369" s="2"/>
      <c r="C2369" s="3">
        <v>43059</v>
      </c>
      <c r="D2369" s="1"/>
      <c r="E2369" s="4" t="s">
        <v>51</v>
      </c>
      <c r="H2369" s="4" t="s">
        <v>51</v>
      </c>
      <c r="K2369" s="6">
        <v>0.29999999999999999</v>
      </c>
      <c r="L2369" s="6">
        <v>0.29999999999999999</v>
      </c>
      <c r="M2369" s="6">
        <v>4.0499999999999998</v>
      </c>
      <c r="N2369" s="7">
        <v>3000</v>
      </c>
      <c r="P2369" s="1">
        <v>2</v>
      </c>
      <c r="Q2369" s="2" t="s">
        <v>54</v>
      </c>
      <c r="R2369" s="4" t="s">
        <v>51</v>
      </c>
      <c r="T2369" s="7">
        <v>484</v>
      </c>
      <c r="U2369" s="8">
        <v>0</v>
      </c>
      <c r="V2369" s="6">
        <f t="shared" si="56"/>
        <v>52.199170124481327</v>
      </c>
      <c r="W2369" s="7">
        <f>IF(R2369="","",(T2369*(1-U2369)*(1+AE2369))+V2369)</f>
        <v>681.39917012448132</v>
      </c>
      <c r="Z2369" s="9" t="str">
        <f>IF(S2369="","",(X2369*(1-Y2369)*(1+AE2369)))</f>
        <v/>
      </c>
      <c r="AA2369" s="64">
        <f>IF(Eingabe!G2369="x",libCalc!A2369,IF(Eingabe!H2369="x",libCalc!B2369,IF(Eingabe!I2369="x",libCalc!C2369,"")))</f>
        <v>0.089999999999999997</v>
      </c>
      <c r="AB2369" s="5">
        <f>IF(AA2369="","",AA2369*M2369)</f>
        <v>0.36449999999999999</v>
      </c>
      <c r="AC2369" s="10">
        <f>IF(AA2369="","",N2369*1000/(AA2369*1000000))</f>
        <v>33.333333333333336</v>
      </c>
      <c r="AD2369" s="11">
        <f>IF(AB2369="","",MAX(Z2369,W2369)/AB2369)</f>
        <v>1869.4078741412382</v>
      </c>
      <c r="AE2369" s="8">
        <f ca="1">IF(N2369="","",IF(LOOKUP(YEAR(C2369),Teuerung!$A$4:$A$29,Teuerung!$D$4:$D$29)="",0,LOOKUP(YEAR(C2369),Teuerung!$A$4:$A$29,Teuerung!$D$4:$D$29)))</f>
        <v>0.29999999999999999</v>
      </c>
      <c r="AF2369" s="7">
        <f t="shared" ca="1" si="55"/>
        <v>1362.7983402489626</v>
      </c>
      <c r="AG2369" s="2"/>
      <c r="AH2369" s="1"/>
      <c r="AI2369" s="1"/>
    </row>
    <row r="2370">
      <c r="A2370" s="2"/>
      <c r="B2370" s="2"/>
      <c r="C2370" s="3">
        <v>43059</v>
      </c>
      <c r="D2370" s="1"/>
      <c r="E2370" s="4" t="s">
        <v>51</v>
      </c>
      <c r="H2370" s="4" t="s">
        <v>51</v>
      </c>
      <c r="K2370" s="6">
        <v>0.29999999999999999</v>
      </c>
      <c r="L2370" s="6">
        <v>0.29999999999999999</v>
      </c>
      <c r="M2370" s="6">
        <v>3.5099999999999998</v>
      </c>
      <c r="N2370" s="7">
        <v>3000</v>
      </c>
      <c r="P2370" s="1">
        <v>4</v>
      </c>
      <c r="Q2370" s="2" t="s">
        <v>54</v>
      </c>
      <c r="R2370" s="4" t="s">
        <v>51</v>
      </c>
      <c r="T2370" s="7">
        <v>425</v>
      </c>
      <c r="U2370" s="8">
        <v>0</v>
      </c>
      <c r="V2370" s="6">
        <f t="shared" si="56"/>
        <v>52.199170124481327</v>
      </c>
      <c r="W2370" s="7">
        <f>IF(R2370="","",(T2370*(1-U2370)*(1+AE2370))+V2370)</f>
        <v>604.69917012448127</v>
      </c>
      <c r="Z2370" s="9" t="str">
        <f>IF(S2370="","",(X2370*(1-Y2370)*(1+AE2370)))</f>
        <v/>
      </c>
      <c r="AA2370" s="64">
        <f>IF(Eingabe!G2370="x",libCalc!A2370,IF(Eingabe!H2370="x",libCalc!B2370,IF(Eingabe!I2370="x",libCalc!C2370,"")))</f>
        <v>0.089999999999999997</v>
      </c>
      <c r="AB2370" s="5">
        <f>IF(AA2370="","",AA2370*M2370)</f>
        <v>0.31589999999999996</v>
      </c>
      <c r="AC2370" s="10">
        <f>IF(AA2370="","",N2370*1000/(AA2370*1000000))</f>
        <v>33.333333333333336</v>
      </c>
      <c r="AD2370" s="11">
        <f>IF(AB2370="","",MAX(Z2370,W2370)/AB2370)</f>
        <v>1914.2107316381175</v>
      </c>
      <c r="AE2370" s="8">
        <f ca="1">IF(N2370="","",IF(LOOKUP(YEAR(C2370),Teuerung!$A$4:$A$29,Teuerung!$D$4:$D$29)="",0,LOOKUP(YEAR(C2370),Teuerung!$A$4:$A$29,Teuerung!$D$4:$D$29)))</f>
        <v>0.29999999999999999</v>
      </c>
      <c r="AF2370" s="7">
        <f t="shared" ca="1" si="55"/>
        <v>2418.7966804979251</v>
      </c>
      <c r="AG2370" s="2"/>
      <c r="AH2370" s="1"/>
      <c r="AI2370" s="1"/>
    </row>
    <row r="2371">
      <c r="A2371" s="2"/>
      <c r="B2371" s="2"/>
      <c r="C2371" s="3">
        <v>43059</v>
      </c>
      <c r="D2371" s="1"/>
      <c r="E2371" s="4" t="s">
        <v>51</v>
      </c>
      <c r="H2371" s="4" t="s">
        <v>51</v>
      </c>
      <c r="K2371" s="6">
        <v>0.29999999999999999</v>
      </c>
      <c r="L2371" s="6">
        <v>0.29999999999999999</v>
      </c>
      <c r="M2371" s="6">
        <v>3.5099999999999998</v>
      </c>
      <c r="N2371" s="7">
        <v>4100</v>
      </c>
      <c r="P2371" s="1">
        <v>1</v>
      </c>
      <c r="Q2371" s="2" t="s">
        <v>54</v>
      </c>
      <c r="R2371" s="4" t="s">
        <v>51</v>
      </c>
      <c r="T2371" s="7">
        <v>629</v>
      </c>
      <c r="U2371" s="8">
        <v>0</v>
      </c>
      <c r="V2371" s="6">
        <f t="shared" si="56"/>
        <v>52.199170124481327</v>
      </c>
      <c r="W2371" s="7">
        <f>IF(R2371="","",(T2371*(1-U2371)*(1+AE2371))+V2371)</f>
        <v>869.89917012448132</v>
      </c>
      <c r="Z2371" s="9" t="str">
        <f>IF(S2371="","",(X2371*(1-Y2371)*(1+AE2371)))</f>
        <v/>
      </c>
      <c r="AA2371" s="64">
        <f>IF(Eingabe!G2371="x",libCalc!A2371,IF(Eingabe!H2371="x",libCalc!B2371,IF(Eingabe!I2371="x",libCalc!C2371,"")))</f>
        <v>0.089999999999999997</v>
      </c>
      <c r="AB2371" s="5">
        <f>IF(AA2371="","",AA2371*M2371)</f>
        <v>0.31589999999999996</v>
      </c>
      <c r="AC2371" s="10">
        <f>IF(AA2371="","",N2371*1000/(AA2371*1000000))</f>
        <v>45.555555555555557</v>
      </c>
      <c r="AD2371" s="11">
        <f>IF(AB2371="","",MAX(Z2371,W2371)/AB2371)</f>
        <v>2753.7169044776242</v>
      </c>
      <c r="AE2371" s="8">
        <f ca="1">IF(N2371="","",IF(LOOKUP(YEAR(C2371),Teuerung!$A$4:$A$29,Teuerung!$D$4:$D$29)="",0,LOOKUP(YEAR(C2371),Teuerung!$A$4:$A$29,Teuerung!$D$4:$D$29)))</f>
        <v>0.29999999999999999</v>
      </c>
      <c r="AF2371" s="7">
        <f t="shared" ca="1" si="55"/>
        <v>869.89917012448132</v>
      </c>
      <c r="AG2371" s="2"/>
      <c r="AH2371" s="1"/>
      <c r="AI2371" s="1"/>
    </row>
    <row r="2372">
      <c r="A2372" s="2"/>
      <c r="B2372" s="2"/>
      <c r="C2372" s="3">
        <v>43059</v>
      </c>
      <c r="D2372" s="1"/>
      <c r="E2372" s="4" t="s">
        <v>51</v>
      </c>
      <c r="H2372" s="4" t="s">
        <v>51</v>
      </c>
      <c r="K2372" s="6">
        <v>0.29999999999999999</v>
      </c>
      <c r="L2372" s="6">
        <v>0.29999999999999999</v>
      </c>
      <c r="M2372" s="6">
        <v>3.5099999999999998</v>
      </c>
      <c r="N2372" s="7">
        <v>4000</v>
      </c>
      <c r="P2372" s="1">
        <v>2</v>
      </c>
      <c r="Q2372" s="2" t="s">
        <v>54</v>
      </c>
      <c r="R2372" s="4" t="s">
        <v>51</v>
      </c>
      <c r="T2372" s="7">
        <v>533</v>
      </c>
      <c r="U2372" s="8">
        <v>0</v>
      </c>
      <c r="V2372" s="6">
        <f t="shared" si="56"/>
        <v>52.199170124481327</v>
      </c>
      <c r="W2372" s="7">
        <f>IF(R2372="","",(T2372*(1-U2372)*(1+AE2372))+V2372)</f>
        <v>745.09917012448136</v>
      </c>
      <c r="Z2372" s="9" t="str">
        <f>IF(S2372="","",(X2372*(1-Y2372)*(1+AE2372)))</f>
        <v/>
      </c>
      <c r="AA2372" s="64">
        <f>IF(Eingabe!G2372="x",libCalc!A2372,IF(Eingabe!H2372="x",libCalc!B2372,IF(Eingabe!I2372="x",libCalc!C2372,"")))</f>
        <v>0.089999999999999997</v>
      </c>
      <c r="AB2372" s="5">
        <f>IF(AA2372="","",AA2372*M2372)</f>
        <v>0.31589999999999996</v>
      </c>
      <c r="AC2372" s="10">
        <f>IF(AA2372="","",N2372*1000/(AA2372*1000000))</f>
        <v>44.444444444444443</v>
      </c>
      <c r="AD2372" s="11">
        <f>IF(AB2372="","",MAX(Z2372,W2372)/AB2372)</f>
        <v>2358.6551760825623</v>
      </c>
      <c r="AE2372" s="8">
        <f ca="1">IF(N2372="","",IF(LOOKUP(YEAR(C2372),Teuerung!$A$4:$A$29,Teuerung!$D$4:$D$29)="",0,LOOKUP(YEAR(C2372),Teuerung!$A$4:$A$29,Teuerung!$D$4:$D$29)))</f>
        <v>0.29999999999999999</v>
      </c>
      <c r="AF2372" s="7">
        <f t="shared" ca="1" si="55"/>
        <v>1490.1983402489627</v>
      </c>
      <c r="AG2372" s="2"/>
      <c r="AH2372" s="1"/>
      <c r="AI2372" s="1"/>
    </row>
    <row r="2373">
      <c r="A2373" s="2"/>
      <c r="B2373" s="2"/>
      <c r="C2373" s="3">
        <v>43059</v>
      </c>
      <c r="D2373" s="1"/>
      <c r="E2373" s="4" t="s">
        <v>51</v>
      </c>
      <c r="H2373" s="4" t="s">
        <v>51</v>
      </c>
      <c r="K2373" s="6">
        <v>0.29999999999999999</v>
      </c>
      <c r="L2373" s="6">
        <v>0.29999999999999999</v>
      </c>
      <c r="M2373" s="6">
        <v>3.5099999999999998</v>
      </c>
      <c r="N2373" s="7">
        <v>2200</v>
      </c>
      <c r="P2373" s="1">
        <v>11</v>
      </c>
      <c r="Q2373" s="2" t="s">
        <v>54</v>
      </c>
      <c r="R2373" s="4" t="s">
        <v>51</v>
      </c>
      <c r="T2373" s="7">
        <v>326</v>
      </c>
      <c r="U2373" s="8">
        <v>0</v>
      </c>
      <c r="V2373" s="6">
        <f t="shared" si="56"/>
        <v>52.199170124481327</v>
      </c>
      <c r="W2373" s="7">
        <f>IF(R2373="","",(T2373*(1-U2373)*(1+AE2373))+V2373)</f>
        <v>475.99917012448134</v>
      </c>
      <c r="Z2373" s="9" t="str">
        <f>IF(S2373="","",(X2373*(1-Y2373)*(1+AE2373)))</f>
        <v/>
      </c>
      <c r="AA2373" s="64">
        <f>IF(Eingabe!G2373="x",libCalc!A2373,IF(Eingabe!H2373="x",libCalc!B2373,IF(Eingabe!I2373="x",libCalc!C2373,"")))</f>
        <v>0.089999999999999997</v>
      </c>
      <c r="AB2373" s="5">
        <f>IF(AA2373="","",AA2373*M2373)</f>
        <v>0.31589999999999996</v>
      </c>
      <c r="AC2373" s="10">
        <f>IF(AA2373="","",N2373*1000/(AA2373*1000000))</f>
        <v>24.444444444444443</v>
      </c>
      <c r="AD2373" s="11">
        <f>IF(AB2373="","",MAX(Z2373,W2373)/AB2373)</f>
        <v>1506.8033242307104</v>
      </c>
      <c r="AE2373" s="8">
        <f ca="1">IF(N2373="","",IF(LOOKUP(YEAR(C2373),Teuerung!$A$4:$A$29,Teuerung!$D$4:$D$29)="",0,LOOKUP(YEAR(C2373),Teuerung!$A$4:$A$29,Teuerung!$D$4:$D$29)))</f>
        <v>0.29999999999999999</v>
      </c>
      <c r="AF2373" s="7">
        <f t="shared" ca="1" si="55"/>
        <v>5235.9908713692948</v>
      </c>
      <c r="AG2373" s="2"/>
      <c r="AH2373" s="1"/>
      <c r="AI2373" s="1"/>
    </row>
    <row r="2374">
      <c r="A2374" s="2"/>
      <c r="B2374" s="2"/>
      <c r="C2374" s="3">
        <v>43059</v>
      </c>
      <c r="D2374" s="1"/>
      <c r="E2374" s="4" t="s">
        <v>51</v>
      </c>
      <c r="H2374" s="4" t="s">
        <v>51</v>
      </c>
      <c r="K2374" s="6">
        <v>0.29999999999999999</v>
      </c>
      <c r="L2374" s="6">
        <v>0.29999999999999999</v>
      </c>
      <c r="M2374" s="6">
        <v>3.5099999999999998</v>
      </c>
      <c r="N2374" s="7">
        <v>1200</v>
      </c>
      <c r="P2374" s="1">
        <v>1</v>
      </c>
      <c r="Q2374" s="2" t="s">
        <v>54</v>
      </c>
      <c r="R2374" s="4" t="s">
        <v>51</v>
      </c>
      <c r="T2374" s="7">
        <v>353</v>
      </c>
      <c r="U2374" s="8">
        <v>0</v>
      </c>
      <c r="V2374" s="6">
        <f t="shared" si="56"/>
        <v>52.199170124481327</v>
      </c>
      <c r="W2374" s="7">
        <f>IF(R2374="","",(T2374*(1-U2374)*(1+AE2374))+V2374)</f>
        <v>511.09917012448136</v>
      </c>
      <c r="Z2374" s="9" t="str">
        <f>IF(S2374="","",(X2374*(1-Y2374)*(1+AE2374)))</f>
        <v/>
      </c>
      <c r="AA2374" s="64">
        <f>IF(Eingabe!G2374="x",libCalc!A2374,IF(Eingabe!H2374="x",libCalc!B2374,IF(Eingabe!I2374="x",libCalc!C2374,"")))</f>
        <v>0.089999999999999997</v>
      </c>
      <c r="AB2374" s="5">
        <f>IF(AA2374="","",AA2374*M2374)</f>
        <v>0.31589999999999996</v>
      </c>
      <c r="AC2374" s="10">
        <f>IF(AA2374="","",N2374*1000/(AA2374*1000000))</f>
        <v>13.333333333333334</v>
      </c>
      <c r="AD2374" s="11">
        <f>IF(AB2374="","",MAX(Z2374,W2374)/AB2374)</f>
        <v>1617.9144353418214</v>
      </c>
      <c r="AE2374" s="8">
        <f ca="1">IF(N2374="","",IF(LOOKUP(YEAR(C2374),Teuerung!$A$4:$A$29,Teuerung!$D$4:$D$29)="",0,LOOKUP(YEAR(C2374),Teuerung!$A$4:$A$29,Teuerung!$D$4:$D$29)))</f>
        <v>0.29999999999999999</v>
      </c>
      <c r="AF2374" s="7">
        <f t="shared" ca="1" si="55"/>
        <v>511.09917012448136</v>
      </c>
      <c r="AG2374" s="2"/>
      <c r="AH2374" s="1"/>
      <c r="AI2374" s="1"/>
    </row>
    <row r="2375">
      <c r="A2375" s="2"/>
      <c r="B2375" s="2"/>
      <c r="C2375" s="3">
        <v>43059</v>
      </c>
      <c r="D2375" s="1"/>
      <c r="E2375" s="4" t="s">
        <v>51</v>
      </c>
      <c r="H2375" s="4" t="s">
        <v>51</v>
      </c>
      <c r="K2375" s="6">
        <v>0.29999999999999999</v>
      </c>
      <c r="L2375" s="6">
        <v>0.29999999999999999</v>
      </c>
      <c r="M2375" s="6">
        <v>3.5099999999999998</v>
      </c>
      <c r="N2375" s="7">
        <v>2300</v>
      </c>
      <c r="P2375" s="1">
        <v>2</v>
      </c>
      <c r="Q2375" s="2" t="s">
        <v>54</v>
      </c>
      <c r="R2375" s="4" t="s">
        <v>51</v>
      </c>
      <c r="T2375" s="7">
        <v>351</v>
      </c>
      <c r="U2375" s="8">
        <v>0</v>
      </c>
      <c r="V2375" s="6">
        <f t="shared" si="56"/>
        <v>52.199170124481327</v>
      </c>
      <c r="W2375" s="7">
        <f>IF(R2375="","",(T2375*(1-U2375)*(1+AE2375))+V2375)</f>
        <v>508.49917012448134</v>
      </c>
      <c r="Z2375" s="9" t="str">
        <f>IF(S2375="","",(X2375*(1-Y2375)*(1+AE2375)))</f>
        <v/>
      </c>
      <c r="AA2375" s="64">
        <f>IF(Eingabe!G2375="x",libCalc!A2375,IF(Eingabe!H2375="x",libCalc!B2375,IF(Eingabe!I2375="x",libCalc!C2375,"")))</f>
        <v>0.089999999999999997</v>
      </c>
      <c r="AB2375" s="5">
        <f>IF(AA2375="","",AA2375*M2375)</f>
        <v>0.31589999999999996</v>
      </c>
      <c r="AC2375" s="10">
        <f>IF(AA2375="","",N2375*1000/(AA2375*1000000))</f>
        <v>25.555555555555557</v>
      </c>
      <c r="AD2375" s="11">
        <f>IF(AB2375="","",MAX(Z2375,W2375)/AB2375)</f>
        <v>1609.6839826669243</v>
      </c>
      <c r="AE2375" s="8">
        <f ca="1">IF(N2375="","",IF(LOOKUP(YEAR(C2375),Teuerung!$A$4:$A$29,Teuerung!$D$4:$D$29)="",0,LOOKUP(YEAR(C2375),Teuerung!$A$4:$A$29,Teuerung!$D$4:$D$29)))</f>
        <v>0.29999999999999999</v>
      </c>
      <c r="AF2375" s="7">
        <f t="shared" ca="1" si="55"/>
        <v>1016.9983402489627</v>
      </c>
      <c r="AG2375" s="2"/>
      <c r="AH2375" s="1"/>
      <c r="AI2375" s="1"/>
    </row>
    <row r="2376">
      <c r="A2376" s="2"/>
      <c r="B2376" s="2"/>
      <c r="C2376" s="3">
        <v>43059</v>
      </c>
      <c r="D2376" s="1"/>
      <c r="E2376" s="4" t="s">
        <v>51</v>
      </c>
      <c r="H2376" s="4" t="s">
        <v>51</v>
      </c>
      <c r="K2376" s="6">
        <v>0.40000000000000002</v>
      </c>
      <c r="L2376" s="6">
        <v>0.40000000000000002</v>
      </c>
      <c r="M2376" s="6">
        <v>3.5099999999999998</v>
      </c>
      <c r="N2376" s="7">
        <v>7800</v>
      </c>
      <c r="P2376" s="1">
        <v>4</v>
      </c>
      <c r="Q2376" s="2" t="s">
        <v>54</v>
      </c>
      <c r="R2376" s="4" t="s">
        <v>51</v>
      </c>
      <c r="T2376" s="7">
        <v>1081</v>
      </c>
      <c r="U2376" s="8">
        <v>0</v>
      </c>
      <c r="V2376" s="6">
        <f t="shared" si="56"/>
        <v>52.199170124481327</v>
      </c>
      <c r="W2376" s="7">
        <f>IF(R2376="","",(T2376*(1-U2376)*(1+AE2376))+V2376)</f>
        <v>1457.4991701244812</v>
      </c>
      <c r="Z2376" s="9" t="str">
        <f>IF(S2376="","",(X2376*(1-Y2376)*(1+AE2376)))</f>
        <v/>
      </c>
      <c r="AA2376" s="64">
        <f>IF(Eingabe!G2376="x",libCalc!A2376,IF(Eingabe!H2376="x",libCalc!B2376,IF(Eingabe!I2376="x",libCalc!C2376,"")))</f>
        <v>0.16000000000000003</v>
      </c>
      <c r="AB2376" s="5">
        <f>IF(AA2376="","",AA2376*M2376)</f>
        <v>0.5616000000000001</v>
      </c>
      <c r="AC2376" s="10">
        <f>IF(AA2376="","",N2376*1000/(AA2376*1000000))</f>
        <v>48.749999999999993</v>
      </c>
      <c r="AD2376" s="11">
        <f>IF(AB2376="","",MAX(Z2376,W2376)/AB2376)</f>
        <v>2595.262055064959</v>
      </c>
      <c r="AE2376" s="8">
        <f ca="1">IF(N2376="","",IF(LOOKUP(YEAR(C2376),Teuerung!$A$4:$A$29,Teuerung!$D$4:$D$29)="",0,LOOKUP(YEAR(C2376),Teuerung!$A$4:$A$29,Teuerung!$D$4:$D$29)))</f>
        <v>0.29999999999999999</v>
      </c>
      <c r="AF2376" s="7">
        <f t="shared" ca="1" si="55"/>
        <v>5829.9966804979249</v>
      </c>
      <c r="AG2376" s="2"/>
      <c r="AH2376" s="1"/>
      <c r="AI2376" s="1"/>
    </row>
    <row r="2377">
      <c r="A2377" s="2"/>
      <c r="B2377" s="2"/>
      <c r="C2377" s="3">
        <v>43059</v>
      </c>
      <c r="D2377" s="1"/>
      <c r="E2377" s="4" t="s">
        <v>51</v>
      </c>
      <c r="H2377" s="4" t="s">
        <v>51</v>
      </c>
      <c r="K2377" s="6">
        <v>0.40000000000000002</v>
      </c>
      <c r="L2377" s="6">
        <v>0.40000000000000002</v>
      </c>
      <c r="M2377" s="6">
        <v>3.5099999999999998</v>
      </c>
      <c r="N2377" s="7">
        <v>6100</v>
      </c>
      <c r="P2377" s="1">
        <v>2</v>
      </c>
      <c r="Q2377" s="2" t="s">
        <v>54</v>
      </c>
      <c r="R2377" s="4" t="s">
        <v>51</v>
      </c>
      <c r="T2377" s="7">
        <v>715</v>
      </c>
      <c r="U2377" s="8">
        <v>0</v>
      </c>
      <c r="V2377" s="6">
        <f t="shared" si="56"/>
        <v>52.199170124481327</v>
      </c>
      <c r="W2377" s="7">
        <f>IF(R2377="","",(T2377*(1-U2377)*(1+AE2377))+V2377)</f>
        <v>981.69917012448127</v>
      </c>
      <c r="Z2377" s="9" t="str">
        <f>IF(S2377="","",(X2377*(1-Y2377)*(1+AE2377)))</f>
        <v/>
      </c>
      <c r="AA2377" s="64">
        <f>IF(Eingabe!G2377="x",libCalc!A2377,IF(Eingabe!H2377="x",libCalc!B2377,IF(Eingabe!I2377="x",libCalc!C2377,"")))</f>
        <v>0.16000000000000003</v>
      </c>
      <c r="AB2377" s="5">
        <f>IF(AA2377="","",AA2377*M2377)</f>
        <v>0.5616000000000001</v>
      </c>
      <c r="AC2377" s="10">
        <f>IF(AA2377="","",N2377*1000/(AA2377*1000000))</f>
        <v>38.124999999999993</v>
      </c>
      <c r="AD2377" s="11">
        <f>IF(AB2377="","",MAX(Z2377,W2377)/AB2377)</f>
        <v>1748.039832842737</v>
      </c>
      <c r="AE2377" s="8">
        <f ca="1">IF(N2377="","",IF(LOOKUP(YEAR(C2377),Teuerung!$A$4:$A$29,Teuerung!$D$4:$D$29)="",0,LOOKUP(YEAR(C2377),Teuerung!$A$4:$A$29,Teuerung!$D$4:$D$29)))</f>
        <v>0.29999999999999999</v>
      </c>
      <c r="AF2377" s="7">
        <f t="shared" ca="1" si="55"/>
        <v>1963.3983402489625</v>
      </c>
      <c r="AG2377" s="2"/>
      <c r="AH2377" s="1"/>
      <c r="AI2377" s="1"/>
    </row>
    <row r="2378">
      <c r="A2378" s="2"/>
      <c r="B2378" s="2"/>
      <c r="C2378" s="3">
        <v>43059</v>
      </c>
      <c r="D2378" s="1"/>
      <c r="E2378" s="4" t="s">
        <v>51</v>
      </c>
      <c r="H2378" s="4" t="s">
        <v>51</v>
      </c>
      <c r="K2378" s="6">
        <v>0.40000000000000002</v>
      </c>
      <c r="L2378" s="6">
        <v>0.40000000000000002</v>
      </c>
      <c r="M2378" s="6">
        <v>3.5099999999999998</v>
      </c>
      <c r="N2378" s="7">
        <v>4500</v>
      </c>
      <c r="P2378" s="1">
        <v>2</v>
      </c>
      <c r="Q2378" s="2" t="s">
        <v>54</v>
      </c>
      <c r="R2378" s="4" t="s">
        <v>51</v>
      </c>
      <c r="T2378" s="7">
        <v>508</v>
      </c>
      <c r="U2378" s="8">
        <v>0</v>
      </c>
      <c r="V2378" s="6">
        <f t="shared" si="56"/>
        <v>52.199170124481327</v>
      </c>
      <c r="W2378" s="7">
        <f>IF(R2378="","",(T2378*(1-U2378)*(1+AE2378))+V2378)</f>
        <v>712.59917012448136</v>
      </c>
      <c r="Z2378" s="9" t="str">
        <f>IF(S2378="","",(X2378*(1-Y2378)*(1+AE2378)))</f>
        <v/>
      </c>
      <c r="AA2378" s="64">
        <f>IF(Eingabe!G2378="x",libCalc!A2378,IF(Eingabe!H2378="x",libCalc!B2378,IF(Eingabe!I2378="x",libCalc!C2378,"")))</f>
        <v>0.16000000000000003</v>
      </c>
      <c r="AB2378" s="5">
        <f>IF(AA2378="","",AA2378*M2378)</f>
        <v>0.5616000000000001</v>
      </c>
      <c r="AC2378" s="10">
        <f>IF(AA2378="","",N2378*1000/(AA2378*1000000))</f>
        <v>28.124999999999996</v>
      </c>
      <c r="AD2378" s="11">
        <f>IF(AB2378="","",MAX(Z2378,W2378)/AB2378)</f>
        <v>1268.8731661760705</v>
      </c>
      <c r="AE2378" s="8">
        <f ca="1">IF(N2378="","",IF(LOOKUP(YEAR(C2378),Teuerung!$A$4:$A$29,Teuerung!$D$4:$D$29)="",0,LOOKUP(YEAR(C2378),Teuerung!$A$4:$A$29,Teuerung!$D$4:$D$29)))</f>
        <v>0.29999999999999999</v>
      </c>
      <c r="AF2378" s="7">
        <f t="shared" ca="1" si="55"/>
        <v>1425.1983402489627</v>
      </c>
      <c r="AG2378" s="2"/>
      <c r="AH2378" s="1"/>
      <c r="AI2378" s="1"/>
    </row>
    <row r="2379">
      <c r="A2379" s="2"/>
      <c r="B2379" s="2"/>
      <c r="C2379" s="3">
        <v>43059</v>
      </c>
      <c r="D2379" s="1"/>
      <c r="E2379" s="4" t="s">
        <v>51</v>
      </c>
      <c r="H2379" s="4" t="s">
        <v>51</v>
      </c>
      <c r="K2379" s="6">
        <v>0.40000000000000002</v>
      </c>
      <c r="L2379" s="6">
        <v>0.40000000000000002</v>
      </c>
      <c r="M2379" s="6">
        <v>3.5099999999999998</v>
      </c>
      <c r="N2379" s="7">
        <v>2700</v>
      </c>
      <c r="P2379" s="1">
        <v>3</v>
      </c>
      <c r="Q2379" s="2" t="s">
        <v>54</v>
      </c>
      <c r="R2379" s="4" t="s">
        <v>51</v>
      </c>
      <c r="T2379" s="7">
        <v>417</v>
      </c>
      <c r="U2379" s="8">
        <v>0</v>
      </c>
      <c r="V2379" s="6">
        <f t="shared" si="56"/>
        <v>52.199170124481327</v>
      </c>
      <c r="W2379" s="7">
        <f>IF(R2379="","",(T2379*(1-U2379)*(1+AE2379))+V2379)</f>
        <v>594.29917012448141</v>
      </c>
      <c r="Z2379" s="9" t="str">
        <f>IF(S2379="","",(X2379*(1-Y2379)*(1+AE2379)))</f>
        <v/>
      </c>
      <c r="AA2379" s="64">
        <f>IF(Eingabe!G2379="x",libCalc!A2379,IF(Eingabe!H2379="x",libCalc!B2379,IF(Eingabe!I2379="x",libCalc!C2379,"")))</f>
        <v>0.16000000000000003</v>
      </c>
      <c r="AB2379" s="5">
        <f>IF(AA2379="","",AA2379*M2379)</f>
        <v>0.5616000000000001</v>
      </c>
      <c r="AC2379" s="10">
        <f>IF(AA2379="","",N2379*1000/(AA2379*1000000))</f>
        <v>16.874999999999996</v>
      </c>
      <c r="AD2379" s="11">
        <f>IF(AB2379="","",MAX(Z2379,W2379)/AB2379)</f>
        <v>1058.2250180279225</v>
      </c>
      <c r="AE2379" s="8">
        <f ca="1">IF(N2379="","",IF(LOOKUP(YEAR(C2379),Teuerung!$A$4:$A$29,Teuerung!$D$4:$D$29)="",0,LOOKUP(YEAR(C2379),Teuerung!$A$4:$A$29,Teuerung!$D$4:$D$29)))</f>
        <v>0.29999999999999999</v>
      </c>
      <c r="AF2379" s="7">
        <f t="shared" ca="1" si="55"/>
        <v>1782.8975103734442</v>
      </c>
      <c r="AG2379" s="2"/>
      <c r="AH2379" s="1"/>
      <c r="AI2379" s="1"/>
    </row>
    <row r="2380">
      <c r="A2380" s="2"/>
      <c r="B2380" s="2"/>
      <c r="C2380" s="3">
        <v>43059</v>
      </c>
      <c r="D2380" s="1"/>
      <c r="E2380" s="4" t="s">
        <v>51</v>
      </c>
      <c r="H2380" s="4" t="s">
        <v>51</v>
      </c>
      <c r="K2380" s="6">
        <v>0.20000000000000001</v>
      </c>
      <c r="L2380" s="6">
        <v>0.20000000000000001</v>
      </c>
      <c r="M2380" s="6">
        <v>3.5099999999999998</v>
      </c>
      <c r="N2380" s="7">
        <v>800</v>
      </c>
      <c r="P2380" s="1">
        <v>4</v>
      </c>
      <c r="Q2380" s="2" t="s">
        <v>54</v>
      </c>
      <c r="R2380" s="4" t="s">
        <v>51</v>
      </c>
      <c r="T2380" s="7">
        <v>239</v>
      </c>
      <c r="U2380" s="8">
        <v>0</v>
      </c>
      <c r="V2380" s="6">
        <f t="shared" si="56"/>
        <v>52.199170124481327</v>
      </c>
      <c r="W2380" s="7">
        <f>IF(R2380="","",(T2380*(1-U2380)*(1+AE2380))+V2380)</f>
        <v>362.89917012448132</v>
      </c>
      <c r="Z2380" s="9" t="str">
        <f>IF(S2380="","",(X2380*(1-Y2380)*(1+AE2380)))</f>
        <v/>
      </c>
      <c r="AA2380" s="64">
        <f>IF(Eingabe!G2380="x",libCalc!A2380,IF(Eingabe!H2380="x",libCalc!B2380,IF(Eingabe!I2380="x",libCalc!C2380,"")))</f>
        <v>0.040000000000000008</v>
      </c>
      <c r="AB2380" s="5">
        <f>IF(AA2380="","",AA2380*M2380)</f>
        <v>0.14040000000000002</v>
      </c>
      <c r="AC2380" s="10">
        <f>IF(AA2380="","",N2380*1000/(AA2380*1000000))</f>
        <v>19.999999999999996</v>
      </c>
      <c r="AD2380" s="11">
        <f>IF(AB2380="","",MAX(Z2380,W2380)/AB2380)</f>
        <v>2584.7519239635417</v>
      </c>
      <c r="AE2380" s="8">
        <f ca="1">IF(N2380="","",IF(LOOKUP(YEAR(C2380),Teuerung!$A$4:$A$29,Teuerung!$D$4:$D$29)="",0,LOOKUP(YEAR(C2380),Teuerung!$A$4:$A$29,Teuerung!$D$4:$D$29)))</f>
        <v>0.29999999999999999</v>
      </c>
      <c r="AF2380" s="7">
        <f t="shared" ca="1" si="55"/>
        <v>1451.5966804979253</v>
      </c>
      <c r="AG2380" s="2"/>
      <c r="AH2380" s="1"/>
      <c r="AI2380" s="1"/>
    </row>
    <row r="2381">
      <c r="A2381" s="2"/>
      <c r="B2381" s="2"/>
      <c r="C2381" s="3">
        <v>43059</v>
      </c>
      <c r="D2381" s="1"/>
      <c r="E2381" s="4" t="s">
        <v>51</v>
      </c>
      <c r="H2381" s="4" t="s">
        <v>51</v>
      </c>
      <c r="K2381" s="6">
        <v>0.29999999999999999</v>
      </c>
      <c r="L2381" s="6">
        <v>3</v>
      </c>
      <c r="M2381" s="6">
        <v>3.5099999999999998</v>
      </c>
      <c r="N2381" s="7">
        <v>3400</v>
      </c>
      <c r="P2381" s="1">
        <v>2</v>
      </c>
      <c r="Q2381" s="2" t="s">
        <v>54</v>
      </c>
      <c r="R2381" s="4" t="s">
        <v>51</v>
      </c>
      <c r="T2381" s="7">
        <v>486</v>
      </c>
      <c r="U2381" s="8">
        <v>0</v>
      </c>
      <c r="V2381" s="6">
        <f t="shared" si="56"/>
        <v>52.199170124481327</v>
      </c>
      <c r="W2381" s="7">
        <f>IF(R2381="","",(T2381*(1-U2381)*(1+AE2381))+V2381)</f>
        <v>683.99917012448145</v>
      </c>
      <c r="Z2381" s="9" t="str">
        <f>IF(S2381="","",(X2381*(1-Y2381)*(1+AE2381)))</f>
        <v/>
      </c>
      <c r="AA2381" s="64">
        <f>IF(Eingabe!G2381="x",libCalc!A2381,IF(Eingabe!H2381="x",libCalc!B2381,IF(Eingabe!I2381="x",libCalc!C2381,"")))</f>
        <v>0.89999999999999991</v>
      </c>
      <c r="AB2381" s="5">
        <f>IF(AA2381="","",AA2381*M2381)</f>
        <v>3.1589999999999994</v>
      </c>
      <c r="AC2381" s="10">
        <f>IF(AA2381="","",N2381*1000/(AA2381*1000000))</f>
        <v>3.7777777777777781</v>
      </c>
      <c r="AD2381" s="11">
        <f>IF(AB2381="","",MAX(Z2381,W2381)/AB2381)</f>
        <v>216.52395382224805</v>
      </c>
      <c r="AE2381" s="8">
        <f ca="1">IF(N2381="","",IF(LOOKUP(YEAR(C2381),Teuerung!$A$4:$A$29,Teuerung!$D$4:$D$29)="",0,LOOKUP(YEAR(C2381),Teuerung!$A$4:$A$29,Teuerung!$D$4:$D$29)))</f>
        <v>0.29999999999999999</v>
      </c>
      <c r="AF2381" s="7">
        <f t="shared" ca="1" si="55"/>
        <v>1367.9983402489629</v>
      </c>
      <c r="AG2381" s="2"/>
      <c r="AH2381" s="1"/>
      <c r="AI2381" s="1"/>
    </row>
    <row r="2382">
      <c r="A2382" s="2"/>
      <c r="B2382" s="2"/>
      <c r="C2382" s="3">
        <v>43059</v>
      </c>
      <c r="D2382" s="1"/>
      <c r="E2382" s="4" t="s">
        <v>51</v>
      </c>
      <c r="H2382" s="4" t="s">
        <v>51</v>
      </c>
      <c r="K2382" s="6">
        <v>0.20000000000000001</v>
      </c>
      <c r="L2382" s="6">
        <v>0.40000000000000002</v>
      </c>
      <c r="M2382" s="6">
        <v>3.5099999999999998</v>
      </c>
      <c r="N2382" s="7">
        <v>3300</v>
      </c>
      <c r="P2382" s="1">
        <v>4</v>
      </c>
      <c r="Q2382" s="2" t="s">
        <v>54</v>
      </c>
      <c r="R2382" s="4" t="s">
        <v>51</v>
      </c>
      <c r="T2382" s="7">
        <v>550</v>
      </c>
      <c r="U2382" s="8">
        <v>0</v>
      </c>
      <c r="V2382" s="6">
        <f t="shared" si="56"/>
        <v>52.199170124481327</v>
      </c>
      <c r="W2382" s="7">
        <f>IF(R2382="","",(T2382*(1-U2382)*(1+AE2382))+V2382)</f>
        <v>767.19917012448127</v>
      </c>
      <c r="Z2382" s="9" t="str">
        <f>IF(S2382="","",(X2382*(1-Y2382)*(1+AE2382)))</f>
        <v/>
      </c>
      <c r="AA2382" s="64">
        <f>IF(Eingabe!G2382="x",libCalc!A2382,IF(Eingabe!H2382="x",libCalc!B2382,IF(Eingabe!I2382="x",libCalc!C2382,"")))</f>
        <v>0.080000000000000016</v>
      </c>
      <c r="AB2382" s="5">
        <f>IF(AA2382="","",AA2382*M2382)</f>
        <v>0.28080000000000005</v>
      </c>
      <c r="AC2382" s="10">
        <f>IF(AA2382="","",N2382*1000/(AA2382*1000000))</f>
        <v>41.249999999999993</v>
      </c>
      <c r="AD2382" s="11">
        <f>IF(AB2382="","",MAX(Z2382,W2382)/AB2382)</f>
        <v>2732.1907767965854</v>
      </c>
      <c r="AE2382" s="8">
        <f ca="1">IF(N2382="","",IF(LOOKUP(YEAR(C2382),Teuerung!$A$4:$A$29,Teuerung!$D$4:$D$29)="",0,LOOKUP(YEAR(C2382),Teuerung!$A$4:$A$29,Teuerung!$D$4:$D$29)))</f>
        <v>0.29999999999999999</v>
      </c>
      <c r="AF2382" s="7">
        <f t="shared" ca="1" si="55"/>
        <v>3068.7966804979251</v>
      </c>
      <c r="AG2382" s="2"/>
      <c r="AH2382" s="1"/>
      <c r="AI2382" s="1"/>
    </row>
    <row r="2383">
      <c r="A2383" s="2"/>
      <c r="B2383" s="2"/>
      <c r="C2383" s="3">
        <v>43059</v>
      </c>
      <c r="D2383" s="1"/>
      <c r="E2383" s="4" t="s">
        <v>51</v>
      </c>
      <c r="H2383" s="4" t="s">
        <v>51</v>
      </c>
      <c r="K2383" s="6">
        <v>0.20000000000000001</v>
      </c>
      <c r="L2383" s="6">
        <v>0.29999999999999999</v>
      </c>
      <c r="M2383" s="6">
        <v>3.5099999999999998</v>
      </c>
      <c r="N2383" s="7">
        <v>900</v>
      </c>
      <c r="P2383" s="1">
        <v>4</v>
      </c>
      <c r="Q2383" s="2" t="s">
        <v>54</v>
      </c>
      <c r="R2383" s="4" t="s">
        <v>51</v>
      </c>
      <c r="T2383" s="7">
        <v>432</v>
      </c>
      <c r="U2383" s="8">
        <v>0</v>
      </c>
      <c r="V2383" s="6">
        <f t="shared" si="56"/>
        <v>52.199170124481327</v>
      </c>
      <c r="W2383" s="7">
        <f>IF(R2383="","",(T2383*(1-U2383)*(1+AE2383))+V2383)</f>
        <v>613.79917012448141</v>
      </c>
      <c r="Z2383" s="9" t="str">
        <f>IF(S2383="","",(X2383*(1-Y2383)*(1+AE2383)))</f>
        <v/>
      </c>
      <c r="AA2383" s="64">
        <f>IF(Eingabe!G2383="x",libCalc!A2383,IF(Eingabe!H2383="x",libCalc!B2383,IF(Eingabe!I2383="x",libCalc!C2383,"")))</f>
        <v>0.059999999999999998</v>
      </c>
      <c r="AB2383" s="5">
        <f>IF(AA2383="","",AA2383*M2383)</f>
        <v>0.21059999999999998</v>
      </c>
      <c r="AC2383" s="10">
        <f>IF(AA2383="","",N2383*1000/(AA2383*1000000))</f>
        <v>15</v>
      </c>
      <c r="AD2383" s="11">
        <f>IF(AB2383="","",MAX(Z2383,W2383)/AB2383)</f>
        <v>2914.5259740003867</v>
      </c>
      <c r="AE2383" s="8">
        <f ca="1">IF(N2383="","",IF(LOOKUP(YEAR(C2383),Teuerung!$A$4:$A$29,Teuerung!$D$4:$D$29)="",0,LOOKUP(YEAR(C2383),Teuerung!$A$4:$A$29,Teuerung!$D$4:$D$29)))</f>
        <v>0.29999999999999999</v>
      </c>
      <c r="AF2383" s="7">
        <f t="shared" ca="1" si="55"/>
        <v>2455.1966804979256</v>
      </c>
      <c r="AG2383" s="2"/>
      <c r="AH2383" s="1"/>
      <c r="AI2383" s="1"/>
    </row>
    <row r="2384">
      <c r="A2384" s="2"/>
      <c r="B2384" s="2"/>
      <c r="C2384" s="3">
        <v>43059</v>
      </c>
      <c r="D2384" s="1"/>
      <c r="E2384" s="4" t="s">
        <v>51</v>
      </c>
      <c r="H2384" s="4" t="s">
        <v>51</v>
      </c>
      <c r="K2384" s="6">
        <v>0.20000000000000001</v>
      </c>
      <c r="L2384" s="6">
        <v>0.29999999999999999</v>
      </c>
      <c r="M2384" s="6">
        <v>3.5099999999999998</v>
      </c>
      <c r="N2384" s="7">
        <v>800</v>
      </c>
      <c r="P2384" s="1">
        <v>1</v>
      </c>
      <c r="Q2384" s="2" t="s">
        <v>54</v>
      </c>
      <c r="R2384" s="4" t="s">
        <v>51</v>
      </c>
      <c r="T2384" s="7">
        <v>467</v>
      </c>
      <c r="U2384" s="8">
        <v>0</v>
      </c>
      <c r="V2384" s="6">
        <f t="shared" si="56"/>
        <v>52.199170124481327</v>
      </c>
      <c r="W2384" s="7">
        <f>IF(R2384="","",(T2384*(1-U2384)*(1+AE2384))+V2384)</f>
        <v>659.29917012448141</v>
      </c>
      <c r="Z2384" s="9" t="str">
        <f>IF(S2384="","",(X2384*(1-Y2384)*(1+AE2384)))</f>
        <v/>
      </c>
      <c r="AA2384" s="64">
        <f>IF(Eingabe!G2384="x",libCalc!A2384,IF(Eingabe!H2384="x",libCalc!B2384,IF(Eingabe!I2384="x",libCalc!C2384,"")))</f>
        <v>0.059999999999999998</v>
      </c>
      <c r="AB2384" s="5">
        <f>IF(AA2384="","",AA2384*M2384)</f>
        <v>0.21059999999999998</v>
      </c>
      <c r="AC2384" s="10">
        <f>IF(AA2384="","",N2384*1000/(AA2384*1000000))</f>
        <v>13.333333333333334</v>
      </c>
      <c r="AD2384" s="11">
        <f>IF(AB2384="","",MAX(Z2384,W2384)/AB2384)</f>
        <v>3130.5753567164361</v>
      </c>
      <c r="AE2384" s="8">
        <f ca="1">IF(N2384="","",IF(LOOKUP(YEAR(C2384),Teuerung!$A$4:$A$29,Teuerung!$D$4:$D$29)="",0,LOOKUP(YEAR(C2384),Teuerung!$A$4:$A$29,Teuerung!$D$4:$D$29)))</f>
        <v>0.29999999999999999</v>
      </c>
      <c r="AF2384" s="7">
        <f t="shared" ca="1" si="55"/>
        <v>659.29917012448141</v>
      </c>
      <c r="AG2384" s="2"/>
      <c r="AH2384" s="1"/>
      <c r="AI2384" s="1"/>
    </row>
    <row r="2385">
      <c r="A2385" s="2"/>
      <c r="B2385" s="2"/>
      <c r="C2385" s="3">
        <v>43059</v>
      </c>
      <c r="D2385" s="1"/>
      <c r="E2385" s="4" t="s">
        <v>51</v>
      </c>
      <c r="H2385" s="4" t="s">
        <v>51</v>
      </c>
      <c r="K2385" s="6">
        <v>0.20000000000000001</v>
      </c>
      <c r="L2385" s="6">
        <v>0.20000000000000001</v>
      </c>
      <c r="M2385" s="6">
        <v>3.5099999999999998</v>
      </c>
      <c r="N2385" s="7">
        <v>900</v>
      </c>
      <c r="P2385" s="1">
        <v>1</v>
      </c>
      <c r="Q2385" s="2" t="s">
        <v>54</v>
      </c>
      <c r="R2385" s="4" t="s">
        <v>51</v>
      </c>
      <c r="T2385" s="7">
        <v>277</v>
      </c>
      <c r="U2385" s="8">
        <v>0</v>
      </c>
      <c r="V2385" s="6">
        <f t="shared" si="56"/>
        <v>52.199170124481327</v>
      </c>
      <c r="W2385" s="7">
        <f>IF(R2385="","",(T2385*(1-U2385)*(1+AE2385))+V2385)</f>
        <v>412.29917012448135</v>
      </c>
      <c r="Z2385" s="9" t="str">
        <f>IF(S2385="","",(X2385*(1-Y2385)*(1+AE2385)))</f>
        <v/>
      </c>
      <c r="AA2385" s="64">
        <f>IF(Eingabe!G2385="x",libCalc!A2385,IF(Eingabe!H2385="x",libCalc!B2385,IF(Eingabe!I2385="x",libCalc!C2385,"")))</f>
        <v>0.040000000000000008</v>
      </c>
      <c r="AB2385" s="5">
        <f>IF(AA2385="","",AA2385*M2385)</f>
        <v>0.14040000000000002</v>
      </c>
      <c r="AC2385" s="10">
        <f>IF(AA2385="","",N2385*1000/(AA2385*1000000))</f>
        <v>22.499999999999996</v>
      </c>
      <c r="AD2385" s="11">
        <f>IF(AB2385="","",MAX(Z2385,W2385)/AB2385)</f>
        <v>2936.6037758153939</v>
      </c>
      <c r="AE2385" s="8">
        <f ca="1">IF(N2385="","",IF(LOOKUP(YEAR(C2385),Teuerung!$A$4:$A$29,Teuerung!$D$4:$D$29)="",0,LOOKUP(YEAR(C2385),Teuerung!$A$4:$A$29,Teuerung!$D$4:$D$29)))</f>
        <v>0.29999999999999999</v>
      </c>
      <c r="AF2385" s="7">
        <f t="shared" ca="1" si="55"/>
        <v>412.29917012448135</v>
      </c>
      <c r="AG2385" s="2"/>
      <c r="AH2385" s="1"/>
      <c r="AI2385" s="1"/>
    </row>
    <row r="2386">
      <c r="A2386" s="2"/>
      <c r="B2386" s="2"/>
      <c r="C2386" s="3">
        <v>43059</v>
      </c>
      <c r="D2386" s="1"/>
      <c r="E2386" s="4" t="s">
        <v>51</v>
      </c>
      <c r="H2386" s="4" t="s">
        <v>51</v>
      </c>
      <c r="K2386" s="6">
        <v>0.29999999999999999</v>
      </c>
      <c r="L2386" s="6">
        <v>0.29999999999999999</v>
      </c>
      <c r="M2386" s="6">
        <v>3.5099999999999998</v>
      </c>
      <c r="N2386" s="7">
        <v>900</v>
      </c>
      <c r="P2386" s="1">
        <v>1</v>
      </c>
      <c r="Q2386" s="2" t="s">
        <v>54</v>
      </c>
      <c r="R2386" s="4" t="s">
        <v>51</v>
      </c>
      <c r="T2386" s="7">
        <v>356</v>
      </c>
      <c r="U2386" s="8">
        <v>0</v>
      </c>
      <c r="V2386" s="6">
        <f t="shared" si="56"/>
        <v>52.199170124481327</v>
      </c>
      <c r="W2386" s="7">
        <f>IF(R2386="","",(T2386*(1-U2386)*(1+AE2386))+V2386)</f>
        <v>514.99917012448134</v>
      </c>
      <c r="Z2386" s="9" t="str">
        <f>IF(S2386="","",(X2386*(1-Y2386)*(1+AE2386)))</f>
        <v/>
      </c>
      <c r="AA2386" s="64">
        <f>IF(Eingabe!G2386="x",libCalc!A2386,IF(Eingabe!H2386="x",libCalc!B2386,IF(Eingabe!I2386="x",libCalc!C2386,"")))</f>
        <v>0.089999999999999997</v>
      </c>
      <c r="AB2386" s="5">
        <f>IF(AA2386="","",AA2386*M2386)</f>
        <v>0.31589999999999996</v>
      </c>
      <c r="AC2386" s="10">
        <f>IF(AA2386="","",N2386*1000/(AA2386*1000000))</f>
        <v>10</v>
      </c>
      <c r="AD2386" s="11">
        <f>IF(AB2386="","",MAX(Z2386,W2386)/AB2386)</f>
        <v>1630.2601143541672</v>
      </c>
      <c r="AE2386" s="8">
        <f ca="1">IF(N2386="","",IF(LOOKUP(YEAR(C2386),Teuerung!$A$4:$A$29,Teuerung!$D$4:$D$29)="",0,LOOKUP(YEAR(C2386),Teuerung!$A$4:$A$29,Teuerung!$D$4:$D$29)))</f>
        <v>0.29999999999999999</v>
      </c>
      <c r="AF2386" s="7">
        <f t="shared" ca="1" si="55"/>
        <v>514.99917012448134</v>
      </c>
      <c r="AG2386" s="2"/>
      <c r="AH2386" s="1"/>
      <c r="AI2386" s="1"/>
    </row>
    <row r="2387">
      <c r="A2387" s="2"/>
      <c r="B2387" s="2"/>
      <c r="C2387" s="3">
        <v>43059</v>
      </c>
      <c r="D2387" s="1"/>
      <c r="E2387" s="4" t="s">
        <v>51</v>
      </c>
      <c r="H2387" s="4" t="s">
        <v>51</v>
      </c>
      <c r="K2387" s="6">
        <v>0.29999999999999999</v>
      </c>
      <c r="L2387" s="6">
        <v>0.29999999999999999</v>
      </c>
      <c r="M2387" s="6">
        <v>3.5099999999999998</v>
      </c>
      <c r="N2387" s="7">
        <v>1200</v>
      </c>
      <c r="P2387" s="1">
        <v>1</v>
      </c>
      <c r="Q2387" s="2" t="s">
        <v>54</v>
      </c>
      <c r="R2387" s="4" t="s">
        <v>51</v>
      </c>
      <c r="T2387" s="7">
        <v>353</v>
      </c>
      <c r="U2387" s="8">
        <v>0</v>
      </c>
      <c r="V2387" s="6">
        <f t="shared" si="56"/>
        <v>52.199170124481327</v>
      </c>
      <c r="W2387" s="7">
        <f>IF(R2387="","",(T2387*(1-U2387)*(1+AE2387))+V2387)</f>
        <v>511.09917012448136</v>
      </c>
      <c r="Z2387" s="9" t="str">
        <f>IF(S2387="","",(X2387*(1-Y2387)*(1+AE2387)))</f>
        <v/>
      </c>
      <c r="AA2387" s="64">
        <f>IF(Eingabe!G2387="x",libCalc!A2387,IF(Eingabe!H2387="x",libCalc!B2387,IF(Eingabe!I2387="x",libCalc!C2387,"")))</f>
        <v>0.089999999999999997</v>
      </c>
      <c r="AB2387" s="5">
        <f>IF(AA2387="","",AA2387*M2387)</f>
        <v>0.31589999999999996</v>
      </c>
      <c r="AC2387" s="10">
        <f>IF(AA2387="","",N2387*1000/(AA2387*1000000))</f>
        <v>13.333333333333334</v>
      </c>
      <c r="AD2387" s="11">
        <f>IF(AB2387="","",MAX(Z2387,W2387)/AB2387)</f>
        <v>1617.9144353418214</v>
      </c>
      <c r="AE2387" s="8">
        <f ca="1">IF(N2387="","",IF(LOOKUP(YEAR(C2387),Teuerung!$A$4:$A$29,Teuerung!$D$4:$D$29)="",0,LOOKUP(YEAR(C2387),Teuerung!$A$4:$A$29,Teuerung!$D$4:$D$29)))</f>
        <v>0.29999999999999999</v>
      </c>
      <c r="AF2387" s="7">
        <f t="shared" ref="AF2387:AF2450" ca="1" si="57">IF(P2387="","",P2387*MAX(W2387,Z2387))</f>
        <v>511.09917012448136</v>
      </c>
      <c r="AG2387" s="2"/>
      <c r="AH2387" s="1"/>
      <c r="AI2387" s="1"/>
    </row>
    <row r="2388">
      <c r="A2388" s="2"/>
      <c r="B2388" s="2"/>
      <c r="C2388" s="3">
        <v>43059</v>
      </c>
      <c r="D2388" s="1"/>
      <c r="E2388" s="4" t="s">
        <v>51</v>
      </c>
      <c r="H2388" s="4" t="s">
        <v>51</v>
      </c>
      <c r="K2388" s="6">
        <v>0.40000000000000002</v>
      </c>
      <c r="L2388" s="6">
        <v>0.40000000000000002</v>
      </c>
      <c r="M2388" s="6">
        <v>3.5099999999999998</v>
      </c>
      <c r="N2388" s="7">
        <v>4700</v>
      </c>
      <c r="P2388" s="1">
        <v>1</v>
      </c>
      <c r="Q2388" s="2" t="s">
        <v>54</v>
      </c>
      <c r="R2388" s="4" t="s">
        <v>51</v>
      </c>
      <c r="T2388" s="7">
        <v>561</v>
      </c>
      <c r="U2388" s="8">
        <v>0</v>
      </c>
      <c r="V2388" s="6">
        <f t="shared" si="56"/>
        <v>52.199170124481327</v>
      </c>
      <c r="W2388" s="7">
        <f>IF(R2388="","",(T2388*(1-U2388)*(1+AE2388))+V2388)</f>
        <v>781.49917012448145</v>
      </c>
      <c r="Z2388" s="9" t="str">
        <f>IF(S2388="","",(X2388*(1-Y2388)*(1+AE2388)))</f>
        <v/>
      </c>
      <c r="AA2388" s="64">
        <f>IF(Eingabe!G2388="x",libCalc!A2388,IF(Eingabe!H2388="x",libCalc!B2388,IF(Eingabe!I2388="x",libCalc!C2388,"")))</f>
        <v>0.16000000000000003</v>
      </c>
      <c r="AB2388" s="5">
        <f>IF(AA2388="","",AA2388*M2388)</f>
        <v>0.5616000000000001</v>
      </c>
      <c r="AC2388" s="10">
        <f>IF(AA2388="","",N2388*1000/(AA2388*1000000))</f>
        <v>29.374999999999993</v>
      </c>
      <c r="AD2388" s="11">
        <f>IF(AB2388="","",MAX(Z2388,W2388)/AB2388)</f>
        <v>1391.558351361256</v>
      </c>
      <c r="AE2388" s="8">
        <f ca="1">IF(N2388="","",IF(LOOKUP(YEAR(C2388),Teuerung!$A$4:$A$29,Teuerung!$D$4:$D$29)="",0,LOOKUP(YEAR(C2388),Teuerung!$A$4:$A$29,Teuerung!$D$4:$D$29)))</f>
        <v>0.29999999999999999</v>
      </c>
      <c r="AF2388" s="7">
        <f t="shared" ca="1" si="57"/>
        <v>781.49917012448145</v>
      </c>
      <c r="AG2388" s="2"/>
      <c r="AH2388" s="1"/>
      <c r="AI2388" s="1"/>
    </row>
    <row r="2389">
      <c r="A2389" s="2"/>
      <c r="B2389" s="2"/>
      <c r="C2389" s="3">
        <v>43059</v>
      </c>
      <c r="D2389" s="1"/>
      <c r="E2389" s="4" t="s">
        <v>51</v>
      </c>
      <c r="H2389" s="4" t="s">
        <v>51</v>
      </c>
      <c r="K2389" s="6">
        <v>0.20000000000000001</v>
      </c>
      <c r="L2389" s="6">
        <v>0.29999999999999999</v>
      </c>
      <c r="M2389" s="6">
        <v>3.5099999999999998</v>
      </c>
      <c r="N2389" s="7">
        <v>2400</v>
      </c>
      <c r="P2389" s="1">
        <v>1</v>
      </c>
      <c r="Q2389" s="2" t="s">
        <v>54</v>
      </c>
      <c r="R2389" s="4" t="s">
        <v>51</v>
      </c>
      <c r="T2389" s="7">
        <v>511</v>
      </c>
      <c r="U2389" s="8">
        <v>0</v>
      </c>
      <c r="V2389" s="6">
        <f t="shared" si="56"/>
        <v>52.199170124481327</v>
      </c>
      <c r="W2389" s="7">
        <f>IF(R2389="","",(T2389*(1-U2389)*(1+AE2389))+V2389)</f>
        <v>716.49917012448145</v>
      </c>
      <c r="Z2389" s="9" t="str">
        <f>IF(S2389="","",(X2389*(1-Y2389)*(1+AE2389)))</f>
        <v/>
      </c>
      <c r="AA2389" s="64">
        <f>IF(Eingabe!G2389="x",libCalc!A2389,IF(Eingabe!H2389="x",libCalc!B2389,IF(Eingabe!I2389="x",libCalc!C2389,"")))</f>
        <v>0.059999999999999998</v>
      </c>
      <c r="AB2389" s="5">
        <f>IF(AA2389="","",AA2389*M2389)</f>
        <v>0.21059999999999998</v>
      </c>
      <c r="AC2389" s="10">
        <f>IF(AA2389="","",N2389*1000/(AA2389*1000000))</f>
        <v>40</v>
      </c>
      <c r="AD2389" s="11">
        <f>IF(AB2389="","",MAX(Z2389,W2389)/AB2389)</f>
        <v>3402.1802949880412</v>
      </c>
      <c r="AE2389" s="8">
        <f ca="1">IF(N2389="","",IF(LOOKUP(YEAR(C2389),Teuerung!$A$4:$A$29,Teuerung!$D$4:$D$29)="",0,LOOKUP(YEAR(C2389),Teuerung!$A$4:$A$29,Teuerung!$D$4:$D$29)))</f>
        <v>0.29999999999999999</v>
      </c>
      <c r="AF2389" s="7">
        <f t="shared" ca="1" si="57"/>
        <v>716.49917012448145</v>
      </c>
      <c r="AG2389" s="2"/>
      <c r="AH2389" s="1"/>
      <c r="AI2389" s="1"/>
    </row>
    <row r="2390">
      <c r="A2390" s="2"/>
      <c r="B2390" s="2"/>
      <c r="C2390" s="3">
        <v>43059</v>
      </c>
      <c r="D2390" s="1"/>
      <c r="E2390" s="4" t="s">
        <v>51</v>
      </c>
      <c r="H2390" s="4" t="s">
        <v>51</v>
      </c>
      <c r="K2390" s="6">
        <v>0.20000000000000001</v>
      </c>
      <c r="L2390" s="6">
        <v>0.29999999999999999</v>
      </c>
      <c r="M2390" s="6">
        <v>3.5099999999999998</v>
      </c>
      <c r="N2390" s="7">
        <v>1700</v>
      </c>
      <c r="P2390" s="1">
        <v>1</v>
      </c>
      <c r="Q2390" s="2" t="s">
        <v>54</v>
      </c>
      <c r="R2390" s="4" t="s">
        <v>51</v>
      </c>
      <c r="T2390" s="7">
        <v>403</v>
      </c>
      <c r="U2390" s="8">
        <v>0</v>
      </c>
      <c r="V2390" s="6">
        <f t="shared" si="56"/>
        <v>52.199170124481327</v>
      </c>
      <c r="W2390" s="7">
        <f>IF(R2390="","",(T2390*(1-U2390)*(1+AE2390))+V2390)</f>
        <v>576.09917012448136</v>
      </c>
      <c r="Z2390" s="9" t="str">
        <f>IF(S2390="","",(X2390*(1-Y2390)*(1+AE2390)))</f>
        <v/>
      </c>
      <c r="AA2390" s="64">
        <f>IF(Eingabe!G2390="x",libCalc!A2390,IF(Eingabe!H2390="x",libCalc!B2390,IF(Eingabe!I2390="x",libCalc!C2390,"")))</f>
        <v>0.059999999999999998</v>
      </c>
      <c r="AB2390" s="5">
        <f>IF(AA2390="","",AA2390*M2390)</f>
        <v>0.21059999999999998</v>
      </c>
      <c r="AC2390" s="10">
        <f>IF(AA2390="","",N2390*1000/(AA2390*1000000))</f>
        <v>28.333333333333332</v>
      </c>
      <c r="AD2390" s="11">
        <f>IF(AB2390="","",MAX(Z2390,W2390)/AB2390)</f>
        <v>2735.5136283213742</v>
      </c>
      <c r="AE2390" s="8">
        <f ca="1">IF(N2390="","",IF(LOOKUP(YEAR(C2390),Teuerung!$A$4:$A$29,Teuerung!$D$4:$D$29)="",0,LOOKUP(YEAR(C2390),Teuerung!$A$4:$A$29,Teuerung!$D$4:$D$29)))</f>
        <v>0.29999999999999999</v>
      </c>
      <c r="AF2390" s="7">
        <f t="shared" ca="1" si="57"/>
        <v>576.09917012448136</v>
      </c>
      <c r="AG2390" s="2"/>
      <c r="AH2390" s="1"/>
      <c r="AI2390" s="1"/>
    </row>
    <row r="2391">
      <c r="A2391" s="2"/>
      <c r="B2391" s="2"/>
      <c r="C2391" s="3">
        <v>43059</v>
      </c>
      <c r="D2391" s="1"/>
      <c r="E2391" s="4" t="s">
        <v>51</v>
      </c>
      <c r="H2391" s="4" t="s">
        <v>51</v>
      </c>
      <c r="K2391" s="6">
        <v>0.40000000000000002</v>
      </c>
      <c r="L2391" s="6">
        <v>0.40000000000000002</v>
      </c>
      <c r="M2391" s="6">
        <v>3.5099999999999998</v>
      </c>
      <c r="N2391" s="7">
        <v>5600</v>
      </c>
      <c r="P2391" s="1">
        <v>2</v>
      </c>
      <c r="Q2391" s="2" t="s">
        <v>54</v>
      </c>
      <c r="R2391" s="4" t="s">
        <v>51</v>
      </c>
      <c r="T2391" s="7">
        <v>639</v>
      </c>
      <c r="U2391" s="8">
        <v>0</v>
      </c>
      <c r="V2391" s="6">
        <f t="shared" si="56"/>
        <v>52.199170124481327</v>
      </c>
      <c r="W2391" s="7">
        <f>IF(R2391="","",(T2391*(1-U2391)*(1+AE2391))+V2391)</f>
        <v>882.89917012448132</v>
      </c>
      <c r="Z2391" s="9" t="str">
        <f>IF(S2391="","",(X2391*(1-Y2391)*(1+AE2391)))</f>
        <v/>
      </c>
      <c r="AA2391" s="64">
        <f>IF(Eingabe!G2391="x",libCalc!A2391,IF(Eingabe!H2391="x",libCalc!B2391,IF(Eingabe!I2391="x",libCalc!C2391,"")))</f>
        <v>0.16000000000000003</v>
      </c>
      <c r="AB2391" s="5">
        <f>IF(AA2391="","",AA2391*M2391)</f>
        <v>0.5616000000000001</v>
      </c>
      <c r="AC2391" s="10">
        <f>IF(AA2391="","",N2391*1000/(AA2391*1000000))</f>
        <v>34.999999999999993</v>
      </c>
      <c r="AD2391" s="11">
        <f>IF(AB2391="","",MAX(Z2391,W2391)/AB2391)</f>
        <v>1572.1139069168112</v>
      </c>
      <c r="AE2391" s="8">
        <f ca="1">IF(N2391="","",IF(LOOKUP(YEAR(C2391),Teuerung!$A$4:$A$29,Teuerung!$D$4:$D$29)="",0,LOOKUP(YEAR(C2391),Teuerung!$A$4:$A$29,Teuerung!$D$4:$D$29)))</f>
        <v>0.29999999999999999</v>
      </c>
      <c r="AF2391" s="7">
        <f t="shared" ca="1" si="57"/>
        <v>1765.7983402489626</v>
      </c>
      <c r="AG2391" s="2"/>
      <c r="AH2391" s="1"/>
      <c r="AI2391" s="1"/>
    </row>
    <row r="2392">
      <c r="A2392" s="2"/>
      <c r="B2392" s="2"/>
      <c r="C2392" s="3">
        <v>43059</v>
      </c>
      <c r="D2392" s="1"/>
      <c r="E2392" s="4" t="s">
        <v>51</v>
      </c>
      <c r="H2392" s="4" t="s">
        <v>51</v>
      </c>
      <c r="K2392" s="6">
        <v>0.40000000000000002</v>
      </c>
      <c r="L2392" s="6">
        <v>0.40000000000000002</v>
      </c>
      <c r="M2392" s="6">
        <v>3.5099999999999998</v>
      </c>
      <c r="N2392" s="7">
        <v>5300</v>
      </c>
      <c r="P2392" s="1">
        <v>1</v>
      </c>
      <c r="Q2392" s="2" t="s">
        <v>54</v>
      </c>
      <c r="R2392" s="4" t="s">
        <v>51</v>
      </c>
      <c r="T2392" s="7">
        <v>312</v>
      </c>
      <c r="U2392" s="8">
        <v>0</v>
      </c>
      <c r="V2392" s="6">
        <f t="shared" si="56"/>
        <v>52.199170124481327</v>
      </c>
      <c r="W2392" s="7">
        <f>IF(R2392="","",(T2392*(1-U2392)*(1+AE2392))+V2392)</f>
        <v>457.79917012448135</v>
      </c>
      <c r="Z2392" s="9" t="str">
        <f>IF(S2392="","",(X2392*(1-Y2392)*(1+AE2392)))</f>
        <v/>
      </c>
      <c r="AA2392" s="64">
        <f>IF(Eingabe!G2392="x",libCalc!A2392,IF(Eingabe!H2392="x",libCalc!B2392,IF(Eingabe!I2392="x",libCalc!C2392,"")))</f>
        <v>0.16000000000000003</v>
      </c>
      <c r="AB2392" s="5">
        <f>IF(AA2392="","",AA2392*M2392)</f>
        <v>0.5616000000000001</v>
      </c>
      <c r="AC2392" s="10">
        <f>IF(AA2392="","",N2392*1000/(AA2392*1000000))</f>
        <v>33.124999999999993</v>
      </c>
      <c r="AD2392" s="11">
        <f>IF(AB2392="","",MAX(Z2392,W2392)/AB2392)</f>
        <v>815.16946247236694</v>
      </c>
      <c r="AE2392" s="8">
        <f ca="1">IF(N2392="","",IF(LOOKUP(YEAR(C2392),Teuerung!$A$4:$A$29,Teuerung!$D$4:$D$29)="",0,LOOKUP(YEAR(C2392),Teuerung!$A$4:$A$29,Teuerung!$D$4:$D$29)))</f>
        <v>0.29999999999999999</v>
      </c>
      <c r="AF2392" s="7">
        <f t="shared" ca="1" si="57"/>
        <v>457.79917012448135</v>
      </c>
      <c r="AG2392" s="2"/>
      <c r="AH2392" s="1"/>
      <c r="AI2392" s="1"/>
    </row>
    <row r="2393">
      <c r="A2393" s="2"/>
      <c r="B2393" s="2"/>
      <c r="C2393" s="3">
        <v>43059</v>
      </c>
      <c r="D2393" s="1"/>
      <c r="E2393" s="4" t="s">
        <v>51</v>
      </c>
      <c r="H2393" s="4" t="s">
        <v>51</v>
      </c>
      <c r="K2393" s="6">
        <v>0.40000000000000002</v>
      </c>
      <c r="L2393" s="6">
        <v>0.40000000000000002</v>
      </c>
      <c r="M2393" s="6">
        <v>3.5099999999999998</v>
      </c>
      <c r="N2393" s="7">
        <v>3400</v>
      </c>
      <c r="P2393" s="1">
        <v>3</v>
      </c>
      <c r="Q2393" s="2" t="s">
        <v>54</v>
      </c>
      <c r="R2393" s="4" t="s">
        <v>51</v>
      </c>
      <c r="T2393" s="7">
        <v>434</v>
      </c>
      <c r="U2393" s="8">
        <v>0</v>
      </c>
      <c r="V2393" s="6">
        <f t="shared" si="56"/>
        <v>52.199170124481327</v>
      </c>
      <c r="W2393" s="7">
        <f>IF(R2393="","",(T2393*(1-U2393)*(1+AE2393))+V2393)</f>
        <v>616.39917012448132</v>
      </c>
      <c r="Z2393" s="9" t="str">
        <f>IF(S2393="","",(X2393*(1-Y2393)*(1+AE2393)))</f>
        <v/>
      </c>
      <c r="AA2393" s="64">
        <f>IF(Eingabe!G2393="x",libCalc!A2393,IF(Eingabe!H2393="x",libCalc!B2393,IF(Eingabe!I2393="x",libCalc!C2393,"")))</f>
        <v>0.16000000000000003</v>
      </c>
      <c r="AB2393" s="5">
        <f>IF(AA2393="","",AA2393*M2393)</f>
        <v>0.5616000000000001</v>
      </c>
      <c r="AC2393" s="10">
        <f>IF(AA2393="","",N2393*1000/(AA2393*1000000))</f>
        <v>21.249999999999996</v>
      </c>
      <c r="AD2393" s="11">
        <f>IF(AB2393="","",MAX(Z2393,W2393)/AB2393)</f>
        <v>1097.5768698797742</v>
      </c>
      <c r="AE2393" s="8">
        <f ca="1">IF(N2393="","",IF(LOOKUP(YEAR(C2393),Teuerung!$A$4:$A$29,Teuerung!$D$4:$D$29)="",0,LOOKUP(YEAR(C2393),Teuerung!$A$4:$A$29,Teuerung!$D$4:$D$29)))</f>
        <v>0.29999999999999999</v>
      </c>
      <c r="AF2393" s="7">
        <f t="shared" ca="1" si="57"/>
        <v>1849.1975103734439</v>
      </c>
      <c r="AG2393" s="2"/>
      <c r="AH2393" s="1"/>
      <c r="AI2393" s="1"/>
    </row>
    <row r="2394">
      <c r="A2394" s="2"/>
      <c r="B2394" s="2"/>
      <c r="C2394" s="3">
        <v>43059</v>
      </c>
      <c r="D2394" s="1"/>
      <c r="E2394" s="4" t="s">
        <v>51</v>
      </c>
      <c r="H2394" s="4" t="s">
        <v>51</v>
      </c>
      <c r="K2394" s="6">
        <v>0.29999999999999999</v>
      </c>
      <c r="L2394" s="6">
        <v>0.29999999999999999</v>
      </c>
      <c r="M2394" s="6">
        <v>3.5099999999999998</v>
      </c>
      <c r="N2394" s="7">
        <v>2700</v>
      </c>
      <c r="P2394" s="1">
        <v>1</v>
      </c>
      <c r="Q2394" s="2" t="s">
        <v>54</v>
      </c>
      <c r="R2394" s="4" t="s">
        <v>51</v>
      </c>
      <c r="T2394" s="7">
        <v>425</v>
      </c>
      <c r="U2394" s="8">
        <v>0</v>
      </c>
      <c r="V2394" s="6">
        <f t="shared" si="56"/>
        <v>52.199170124481327</v>
      </c>
      <c r="W2394" s="7">
        <f>IF(R2394="","",(T2394*(1-U2394)*(1+AE2394))+V2394)</f>
        <v>604.69917012448127</v>
      </c>
      <c r="Z2394" s="9" t="str">
        <f>IF(S2394="","",(X2394*(1-Y2394)*(1+AE2394)))</f>
        <v/>
      </c>
      <c r="AA2394" s="64">
        <f>IF(Eingabe!G2394="x",libCalc!A2394,IF(Eingabe!H2394="x",libCalc!B2394,IF(Eingabe!I2394="x",libCalc!C2394,"")))</f>
        <v>0.089999999999999997</v>
      </c>
      <c r="AB2394" s="5">
        <f>IF(AA2394="","",AA2394*M2394)</f>
        <v>0.31589999999999996</v>
      </c>
      <c r="AC2394" s="10">
        <f>IF(AA2394="","",N2394*1000/(AA2394*1000000))</f>
        <v>30</v>
      </c>
      <c r="AD2394" s="11">
        <f>IF(AB2394="","",MAX(Z2394,W2394)/AB2394)</f>
        <v>1914.2107316381175</v>
      </c>
      <c r="AE2394" s="8">
        <f ca="1">IF(N2394="","",IF(LOOKUP(YEAR(C2394),Teuerung!$A$4:$A$29,Teuerung!$D$4:$D$29)="",0,LOOKUP(YEAR(C2394),Teuerung!$A$4:$A$29,Teuerung!$D$4:$D$29)))</f>
        <v>0.29999999999999999</v>
      </c>
      <c r="AF2394" s="7">
        <f t="shared" ca="1" si="57"/>
        <v>604.69917012448127</v>
      </c>
      <c r="AG2394" s="2"/>
      <c r="AH2394" s="1"/>
      <c r="AI2394" s="1"/>
    </row>
    <row r="2395">
      <c r="A2395" s="2"/>
      <c r="B2395" s="2"/>
      <c r="C2395" s="3">
        <v>43059</v>
      </c>
      <c r="D2395" s="1"/>
      <c r="E2395" s="4" t="s">
        <v>51</v>
      </c>
      <c r="H2395" s="4" t="s">
        <v>51</v>
      </c>
      <c r="K2395" s="6">
        <v>0.29999999999999999</v>
      </c>
      <c r="L2395" s="6">
        <v>0.29999999999999999</v>
      </c>
      <c r="M2395" s="6">
        <v>3.5099999999999998</v>
      </c>
      <c r="N2395" s="7">
        <v>2500</v>
      </c>
      <c r="P2395" s="1">
        <v>1</v>
      </c>
      <c r="Q2395" s="2" t="s">
        <v>54</v>
      </c>
      <c r="R2395" s="4" t="s">
        <v>51</v>
      </c>
      <c r="T2395" s="7">
        <v>394</v>
      </c>
      <c r="U2395" s="8">
        <v>0</v>
      </c>
      <c r="V2395" s="6">
        <f t="shared" si="56"/>
        <v>52.199170124481327</v>
      </c>
      <c r="W2395" s="7">
        <f>IF(R2395="","",(T2395*(1-U2395)*(1+AE2395))+V2395)</f>
        <v>564.39917012448132</v>
      </c>
      <c r="Z2395" s="9" t="str">
        <f>IF(S2395="","",(X2395*(1-Y2395)*(1+AE2395)))</f>
        <v/>
      </c>
      <c r="AA2395" s="64">
        <f>IF(Eingabe!G2395="x",libCalc!A2395,IF(Eingabe!H2395="x",libCalc!B2395,IF(Eingabe!I2395="x",libCalc!C2395,"")))</f>
        <v>0.089999999999999997</v>
      </c>
      <c r="AB2395" s="5">
        <f>IF(AA2395="","",AA2395*M2395)</f>
        <v>0.31589999999999996</v>
      </c>
      <c r="AC2395" s="10">
        <f>IF(AA2395="","",N2395*1000/(AA2395*1000000))</f>
        <v>27.777777777777779</v>
      </c>
      <c r="AD2395" s="11">
        <f>IF(AB2395="","",MAX(Z2395,W2395)/AB2395)</f>
        <v>1786.6387151772124</v>
      </c>
      <c r="AE2395" s="8">
        <f ca="1">IF(N2395="","",IF(LOOKUP(YEAR(C2395),Teuerung!$A$4:$A$29,Teuerung!$D$4:$D$29)="",0,LOOKUP(YEAR(C2395),Teuerung!$A$4:$A$29,Teuerung!$D$4:$D$29)))</f>
        <v>0.29999999999999999</v>
      </c>
      <c r="AF2395" s="7">
        <f t="shared" ca="1" si="57"/>
        <v>564.39917012448132</v>
      </c>
      <c r="AG2395" s="2"/>
      <c r="AH2395" s="1"/>
      <c r="AI2395" s="1"/>
    </row>
    <row r="2396">
      <c r="A2396" s="2"/>
      <c r="B2396" s="2"/>
      <c r="C2396" s="3">
        <v>43059</v>
      </c>
      <c r="D2396" s="1"/>
      <c r="E2396" s="4" t="s">
        <v>51</v>
      </c>
      <c r="H2396" s="4" t="s">
        <v>51</v>
      </c>
      <c r="K2396" s="6">
        <v>0.29999999999999999</v>
      </c>
      <c r="L2396" s="6">
        <v>0.29999999999999999</v>
      </c>
      <c r="M2396" s="6">
        <v>3.1600000000000001</v>
      </c>
      <c r="N2396" s="7">
        <v>2400</v>
      </c>
      <c r="P2396" s="1">
        <v>1</v>
      </c>
      <c r="Q2396" s="2" t="s">
        <v>54</v>
      </c>
      <c r="R2396" s="4" t="s">
        <v>51</v>
      </c>
      <c r="T2396" s="7">
        <v>356</v>
      </c>
      <c r="U2396" s="8">
        <v>0</v>
      </c>
      <c r="V2396" s="6">
        <f t="shared" si="56"/>
        <v>52.199170124481327</v>
      </c>
      <c r="W2396" s="7">
        <f>IF(R2396="","",(T2396*(1-U2396)*(1+AE2396))+V2396)</f>
        <v>514.99917012448134</v>
      </c>
      <c r="Z2396" s="9" t="str">
        <f>IF(S2396="","",(X2396*(1-Y2396)*(1+AE2396)))</f>
        <v/>
      </c>
      <c r="AA2396" s="64">
        <f>IF(Eingabe!G2396="x",libCalc!A2396,IF(Eingabe!H2396="x",libCalc!B2396,IF(Eingabe!I2396="x",libCalc!C2396,"")))</f>
        <v>0.089999999999999997</v>
      </c>
      <c r="AB2396" s="5">
        <f>IF(AA2396="","",AA2396*M2396)</f>
        <v>0.28439999999999999</v>
      </c>
      <c r="AC2396" s="10">
        <f>IF(AA2396="","",N2396*1000/(AA2396*1000000))</f>
        <v>26.666666666666668</v>
      </c>
      <c r="AD2396" s="11">
        <f>IF(AB2396="","",MAX(Z2396,W2396)/AB2396)</f>
        <v>1810.8268991718753</v>
      </c>
      <c r="AE2396" s="8">
        <f ca="1">IF(N2396="","",IF(LOOKUP(YEAR(C2396),Teuerung!$A$4:$A$29,Teuerung!$D$4:$D$29)="",0,LOOKUP(YEAR(C2396),Teuerung!$A$4:$A$29,Teuerung!$D$4:$D$29)))</f>
        <v>0.29999999999999999</v>
      </c>
      <c r="AF2396" s="7">
        <f t="shared" ca="1" si="57"/>
        <v>514.99917012448134</v>
      </c>
      <c r="AG2396" s="2"/>
      <c r="AH2396" s="1"/>
      <c r="AI2396" s="1"/>
    </row>
    <row r="2397">
      <c r="A2397" s="2"/>
      <c r="B2397" s="2"/>
      <c r="C2397" s="3">
        <v>43059</v>
      </c>
      <c r="D2397" s="1"/>
      <c r="E2397" s="4" t="s">
        <v>51</v>
      </c>
      <c r="H2397" s="4" t="s">
        <v>51</v>
      </c>
      <c r="K2397" s="6">
        <v>0.29999999999999999</v>
      </c>
      <c r="L2397" s="6">
        <v>0.29999999999999999</v>
      </c>
      <c r="M2397" s="6">
        <v>3.1600000000000001</v>
      </c>
      <c r="N2397" s="7">
        <v>3200</v>
      </c>
      <c r="P2397" s="1">
        <v>1</v>
      </c>
      <c r="Q2397" s="2" t="s">
        <v>54</v>
      </c>
      <c r="R2397" s="4" t="s">
        <v>51</v>
      </c>
      <c r="T2397" s="7">
        <v>470</v>
      </c>
      <c r="U2397" s="8">
        <v>0</v>
      </c>
      <c r="V2397" s="6">
        <f t="shared" si="56"/>
        <v>52.199170124481327</v>
      </c>
      <c r="W2397" s="7">
        <f>IF(R2397="","",(T2397*(1-U2397)*(1+AE2397))+V2397)</f>
        <v>663.19917012448127</v>
      </c>
      <c r="Z2397" s="9" t="str">
        <f>IF(S2397="","",(X2397*(1-Y2397)*(1+AE2397)))</f>
        <v/>
      </c>
      <c r="AA2397" s="64">
        <f>IF(Eingabe!G2397="x",libCalc!A2397,IF(Eingabe!H2397="x",libCalc!B2397,IF(Eingabe!I2397="x",libCalc!C2397,"")))</f>
        <v>0.089999999999999997</v>
      </c>
      <c r="AB2397" s="5">
        <f>IF(AA2397="","",AA2397*M2397)</f>
        <v>0.28439999999999999</v>
      </c>
      <c r="AC2397" s="10">
        <f>IF(AA2397="","",N2397*1000/(AA2397*1000000))</f>
        <v>35.555555555555557</v>
      </c>
      <c r="AD2397" s="11">
        <f>IF(AB2397="","",MAX(Z2397,W2397)/AB2397)</f>
        <v>2331.9239455853772</v>
      </c>
      <c r="AE2397" s="8">
        <f ca="1">IF(N2397="","",IF(LOOKUP(YEAR(C2397),Teuerung!$A$4:$A$29,Teuerung!$D$4:$D$29)="",0,LOOKUP(YEAR(C2397),Teuerung!$A$4:$A$29,Teuerung!$D$4:$D$29)))</f>
        <v>0.29999999999999999</v>
      </c>
      <c r="AF2397" s="7">
        <f t="shared" ca="1" si="57"/>
        <v>663.19917012448127</v>
      </c>
      <c r="AG2397" s="2"/>
      <c r="AH2397" s="1"/>
      <c r="AI2397" s="1"/>
    </row>
    <row r="2398">
      <c r="A2398" s="2"/>
      <c r="B2398" s="2"/>
      <c r="C2398" s="3">
        <v>43059</v>
      </c>
      <c r="D2398" s="1"/>
      <c r="E2398" s="4" t="s">
        <v>51</v>
      </c>
      <c r="H2398" s="4" t="s">
        <v>51</v>
      </c>
      <c r="K2398" s="6">
        <v>0.29999999999999999</v>
      </c>
      <c r="L2398" s="6">
        <v>0.29999999999999999</v>
      </c>
      <c r="M2398" s="6">
        <v>3.1600000000000001</v>
      </c>
      <c r="N2398" s="7">
        <v>2100</v>
      </c>
      <c r="P2398" s="1">
        <v>2</v>
      </c>
      <c r="Q2398" s="2" t="s">
        <v>54</v>
      </c>
      <c r="R2398" s="4" t="s">
        <v>51</v>
      </c>
      <c r="T2398" s="7">
        <v>407</v>
      </c>
      <c r="U2398" s="8">
        <v>0</v>
      </c>
      <c r="V2398" s="6">
        <f t="shared" si="56"/>
        <v>52.199170124481327</v>
      </c>
      <c r="W2398" s="7">
        <f>IF(R2398="","",(T2398*(1-U2398)*(1+AE2398))+V2398)</f>
        <v>581.29917012448141</v>
      </c>
      <c r="Z2398" s="9" t="str">
        <f>IF(S2398="","",(X2398*(1-Y2398)*(1+AE2398)))</f>
        <v/>
      </c>
      <c r="AA2398" s="64">
        <f>IF(Eingabe!G2398="x",libCalc!A2398,IF(Eingabe!H2398="x",libCalc!B2398,IF(Eingabe!I2398="x",libCalc!C2398,"")))</f>
        <v>0.089999999999999997</v>
      </c>
      <c r="AB2398" s="5">
        <f>IF(AA2398="","",AA2398*M2398)</f>
        <v>0.28439999999999999</v>
      </c>
      <c r="AC2398" s="10">
        <f>IF(AA2398="","",N2398*1000/(AA2398*1000000))</f>
        <v>23.333333333333332</v>
      </c>
      <c r="AD2398" s="11">
        <f>IF(AB2398="","",MAX(Z2398,W2398)/AB2398)</f>
        <v>2043.949262041074</v>
      </c>
      <c r="AE2398" s="8">
        <f ca="1">IF(N2398="","",IF(LOOKUP(YEAR(C2398),Teuerung!$A$4:$A$29,Teuerung!$D$4:$D$29)="",0,LOOKUP(YEAR(C2398),Teuerung!$A$4:$A$29,Teuerung!$D$4:$D$29)))</f>
        <v>0.29999999999999999</v>
      </c>
      <c r="AF2398" s="7">
        <f t="shared" ca="1" si="57"/>
        <v>1162.5983402489628</v>
      </c>
      <c r="AG2398" s="2"/>
      <c r="AH2398" s="1"/>
      <c r="AI2398" s="1"/>
    </row>
    <row r="2399">
      <c r="A2399" s="2"/>
      <c r="B2399" s="2"/>
      <c r="C2399" s="3">
        <v>43059</v>
      </c>
      <c r="D2399" s="1"/>
      <c r="E2399" s="4" t="s">
        <v>51</v>
      </c>
      <c r="H2399" s="4" t="s">
        <v>51</v>
      </c>
      <c r="K2399" s="6">
        <v>0.29999999999999999</v>
      </c>
      <c r="L2399" s="6">
        <v>0.29999999999999999</v>
      </c>
      <c r="M2399" s="6">
        <v>3.1600000000000001</v>
      </c>
      <c r="N2399" s="7">
        <v>2300</v>
      </c>
      <c r="P2399" s="1">
        <v>2</v>
      </c>
      <c r="Q2399" s="2" t="s">
        <v>54</v>
      </c>
      <c r="R2399" s="4" t="s">
        <v>51</v>
      </c>
      <c r="T2399" s="7">
        <v>327</v>
      </c>
      <c r="U2399" s="8">
        <v>0</v>
      </c>
      <c r="V2399" s="6">
        <f t="shared" si="56"/>
        <v>52.199170124481327</v>
      </c>
      <c r="W2399" s="7">
        <f>IF(R2399="","",(T2399*(1-U2399)*(1+AE2399))+V2399)</f>
        <v>477.29917012448135</v>
      </c>
      <c r="Z2399" s="9" t="str">
        <f>IF(S2399="","",(X2399*(1-Y2399)*(1+AE2399)))</f>
        <v/>
      </c>
      <c r="AA2399" s="64">
        <f>IF(Eingabe!G2399="x",libCalc!A2399,IF(Eingabe!H2399="x",libCalc!B2399,IF(Eingabe!I2399="x",libCalc!C2399,"")))</f>
        <v>0.089999999999999997</v>
      </c>
      <c r="AB2399" s="5">
        <f>IF(AA2399="","",AA2399*M2399)</f>
        <v>0.28439999999999999</v>
      </c>
      <c r="AC2399" s="10">
        <f>IF(AA2399="","",N2399*1000/(AA2399*1000000))</f>
        <v>25.555555555555557</v>
      </c>
      <c r="AD2399" s="11">
        <f>IF(AB2399="","",MAX(Z2399,W2399)/AB2399)</f>
        <v>1678.2671242070371</v>
      </c>
      <c r="AE2399" s="8">
        <f ca="1">IF(N2399="","",IF(LOOKUP(YEAR(C2399),Teuerung!$A$4:$A$29,Teuerung!$D$4:$D$29)="",0,LOOKUP(YEAR(C2399),Teuerung!$A$4:$A$29,Teuerung!$D$4:$D$29)))</f>
        <v>0.29999999999999999</v>
      </c>
      <c r="AF2399" s="7">
        <f t="shared" ca="1" si="57"/>
        <v>954.5983402489627</v>
      </c>
      <c r="AG2399" s="2"/>
      <c r="AH2399" s="1"/>
      <c r="AI2399" s="1"/>
    </row>
    <row r="2400">
      <c r="A2400" s="2"/>
      <c r="B2400" s="2"/>
      <c r="C2400" s="3">
        <v>43059</v>
      </c>
      <c r="D2400" s="1"/>
      <c r="E2400" s="4" t="s">
        <v>51</v>
      </c>
      <c r="H2400" s="4" t="s">
        <v>51</v>
      </c>
      <c r="K2400" s="6">
        <v>0.29999999999999999</v>
      </c>
      <c r="L2400" s="6">
        <v>0.29999999999999999</v>
      </c>
      <c r="M2400" s="6">
        <v>3.1600000000000001</v>
      </c>
      <c r="N2400" s="7">
        <v>1400</v>
      </c>
      <c r="P2400" s="1">
        <v>2</v>
      </c>
      <c r="Q2400" s="2" t="s">
        <v>54</v>
      </c>
      <c r="R2400" s="4" t="s">
        <v>51</v>
      </c>
      <c r="T2400" s="7">
        <v>314</v>
      </c>
      <c r="U2400" s="8">
        <v>0</v>
      </c>
      <c r="V2400" s="6">
        <f t="shared" si="56"/>
        <v>52.199170124481327</v>
      </c>
      <c r="W2400" s="7">
        <f>IF(R2400="","",(T2400*(1-U2400)*(1+AE2400))+V2400)</f>
        <v>460.39917012448132</v>
      </c>
      <c r="Z2400" s="9" t="str">
        <f>IF(S2400="","",(X2400*(1-Y2400)*(1+AE2400)))</f>
        <v/>
      </c>
      <c r="AA2400" s="64">
        <f>IF(Eingabe!G2400="x",libCalc!A2400,IF(Eingabe!H2400="x",libCalc!B2400,IF(Eingabe!I2400="x",libCalc!C2400,"")))</f>
        <v>0.089999999999999997</v>
      </c>
      <c r="AB2400" s="5">
        <f>IF(AA2400="","",AA2400*M2400)</f>
        <v>0.28439999999999999</v>
      </c>
      <c r="AC2400" s="10">
        <f>IF(AA2400="","",N2400*1000/(AA2400*1000000))</f>
        <v>15.555555555555555</v>
      </c>
      <c r="AD2400" s="11">
        <f>IF(AB2400="","",MAX(Z2400,W2400)/AB2400)</f>
        <v>1618.8437768090062</v>
      </c>
      <c r="AE2400" s="8">
        <f ca="1">IF(N2400="","",IF(LOOKUP(YEAR(C2400),Teuerung!$A$4:$A$29,Teuerung!$D$4:$D$29)="",0,LOOKUP(YEAR(C2400),Teuerung!$A$4:$A$29,Teuerung!$D$4:$D$29)))</f>
        <v>0.29999999999999999</v>
      </c>
      <c r="AF2400" s="7">
        <f t="shared" ca="1" si="57"/>
        <v>920.79834024896263</v>
      </c>
      <c r="AG2400" s="2"/>
      <c r="AH2400" s="1"/>
      <c r="AI2400" s="1"/>
    </row>
    <row r="2401">
      <c r="A2401" s="2"/>
      <c r="B2401" s="2"/>
      <c r="C2401" s="3">
        <v>43059</v>
      </c>
      <c r="D2401" s="1"/>
      <c r="E2401" s="4" t="s">
        <v>51</v>
      </c>
      <c r="H2401" s="4" t="s">
        <v>51</v>
      </c>
      <c r="K2401" s="6">
        <v>0.40000000000000002</v>
      </c>
      <c r="L2401" s="6">
        <v>0.40000000000000002</v>
      </c>
      <c r="M2401" s="6">
        <v>3.1600000000000001</v>
      </c>
      <c r="N2401" s="7">
        <v>4400</v>
      </c>
      <c r="P2401" s="1">
        <v>4</v>
      </c>
      <c r="Q2401" s="2" t="s">
        <v>54</v>
      </c>
      <c r="R2401" s="4" t="s">
        <v>51</v>
      </c>
      <c r="T2401" s="7">
        <v>438</v>
      </c>
      <c r="U2401" s="8">
        <v>0</v>
      </c>
      <c r="V2401" s="6">
        <f t="shared" si="56"/>
        <v>52.199170124481327</v>
      </c>
      <c r="W2401" s="7">
        <f>IF(R2401="","",(T2401*(1-U2401)*(1+AE2401))+V2401)</f>
        <v>621.59917012448136</v>
      </c>
      <c r="Z2401" s="9" t="str">
        <f>IF(S2401="","",(X2401*(1-Y2401)*(1+AE2401)))</f>
        <v/>
      </c>
      <c r="AA2401" s="64">
        <f>IF(Eingabe!G2401="x",libCalc!A2401,IF(Eingabe!H2401="x",libCalc!B2401,IF(Eingabe!I2401="x",libCalc!C2401,"")))</f>
        <v>0.16000000000000003</v>
      </c>
      <c r="AB2401" s="5">
        <f>IF(AA2401="","",AA2401*M2401)</f>
        <v>0.50560000000000016</v>
      </c>
      <c r="AC2401" s="10">
        <f>IF(AA2401="","",N2401*1000/(AA2401*1000000))</f>
        <v>27.499999999999996</v>
      </c>
      <c r="AD2401" s="11">
        <f>IF(AB2401="","",MAX(Z2401,W2401)/AB2401)</f>
        <v>1229.4287383791163</v>
      </c>
      <c r="AE2401" s="8">
        <f ca="1">IF(N2401="","",IF(LOOKUP(YEAR(C2401),Teuerung!$A$4:$A$29,Teuerung!$D$4:$D$29)="",0,LOOKUP(YEAR(C2401),Teuerung!$A$4:$A$29,Teuerung!$D$4:$D$29)))</f>
        <v>0.29999999999999999</v>
      </c>
      <c r="AF2401" s="7">
        <f t="shared" ca="1" si="57"/>
        <v>2486.3966804979254</v>
      </c>
      <c r="AG2401" s="2"/>
      <c r="AH2401" s="1"/>
      <c r="AI2401" s="1"/>
    </row>
    <row r="2402">
      <c r="A2402" s="2"/>
      <c r="B2402" s="2"/>
      <c r="C2402" s="3">
        <v>43059</v>
      </c>
      <c r="D2402" s="1"/>
      <c r="E2402" s="4" t="s">
        <v>51</v>
      </c>
      <c r="H2402" s="4" t="s">
        <v>51</v>
      </c>
      <c r="K2402" s="6">
        <v>0.40000000000000002</v>
      </c>
      <c r="L2402" s="6">
        <v>0.40000000000000002</v>
      </c>
      <c r="M2402" s="6">
        <v>3.1600000000000001</v>
      </c>
      <c r="N2402" s="7">
        <v>6100</v>
      </c>
      <c r="P2402" s="1">
        <v>2</v>
      </c>
      <c r="Q2402" s="2" t="s">
        <v>54</v>
      </c>
      <c r="R2402" s="4" t="s">
        <v>51</v>
      </c>
      <c r="T2402" s="7">
        <v>665</v>
      </c>
      <c r="U2402" s="8">
        <v>0</v>
      </c>
      <c r="V2402" s="6">
        <f t="shared" ref="V2402:V2463" si="58">25160/SUM($P$2210:$P$2463)</f>
        <v>52.199170124481327</v>
      </c>
      <c r="W2402" s="7">
        <f>IF(R2402="","",(T2402*(1-U2402)*(1+AE2402))+V2402)</f>
        <v>916.69917012448127</v>
      </c>
      <c r="Z2402" s="9" t="str">
        <f>IF(S2402="","",(X2402*(1-Y2402)*(1+AE2402)))</f>
        <v/>
      </c>
      <c r="AA2402" s="64">
        <f>IF(Eingabe!G2402="x",libCalc!A2402,IF(Eingabe!H2402="x",libCalc!B2402,IF(Eingabe!I2402="x",libCalc!C2402,"")))</f>
        <v>0.16000000000000003</v>
      </c>
      <c r="AB2402" s="5">
        <f>IF(AA2402="","",AA2402*M2402)</f>
        <v>0.50560000000000016</v>
      </c>
      <c r="AC2402" s="10">
        <f>IF(AA2402="","",N2402*1000/(AA2402*1000000))</f>
        <v>38.124999999999993</v>
      </c>
      <c r="AD2402" s="11">
        <f>IF(AB2402="","",MAX(Z2402,W2402)/AB2402)</f>
        <v>1813.0917130626601</v>
      </c>
      <c r="AE2402" s="8">
        <f ca="1">IF(N2402="","",IF(LOOKUP(YEAR(C2402),Teuerung!$A$4:$A$29,Teuerung!$D$4:$D$29)="",0,LOOKUP(YEAR(C2402),Teuerung!$A$4:$A$29,Teuerung!$D$4:$D$29)))</f>
        <v>0.29999999999999999</v>
      </c>
      <c r="AF2402" s="7">
        <f t="shared" ca="1" si="57"/>
        <v>1833.3983402489625</v>
      </c>
      <c r="AG2402" s="2"/>
      <c r="AH2402" s="1"/>
      <c r="AI2402" s="1"/>
    </row>
    <row r="2403">
      <c r="A2403" s="2"/>
      <c r="B2403" s="2"/>
      <c r="C2403" s="3">
        <v>43059</v>
      </c>
      <c r="D2403" s="1"/>
      <c r="E2403" s="4" t="s">
        <v>51</v>
      </c>
      <c r="H2403" s="4" t="s">
        <v>51</v>
      </c>
      <c r="K2403" s="6">
        <v>0.40000000000000002</v>
      </c>
      <c r="L2403" s="6">
        <v>0.40000000000000002</v>
      </c>
      <c r="M2403" s="6">
        <v>3.1600000000000001</v>
      </c>
      <c r="N2403" s="7">
        <v>5800</v>
      </c>
      <c r="P2403" s="1">
        <v>2</v>
      </c>
      <c r="Q2403" s="2" t="s">
        <v>54</v>
      </c>
      <c r="R2403" s="4" t="s">
        <v>51</v>
      </c>
      <c r="T2403" s="7">
        <v>595</v>
      </c>
      <c r="U2403" s="8">
        <v>0</v>
      </c>
      <c r="V2403" s="6">
        <f t="shared" si="58"/>
        <v>52.199170124481327</v>
      </c>
      <c r="W2403" s="7">
        <f>IF(R2403="","",(T2403*(1-U2403)*(1+AE2403))+V2403)</f>
        <v>825.69917012448127</v>
      </c>
      <c r="Z2403" s="9" t="str">
        <f>IF(S2403="","",(X2403*(1-Y2403)*(1+AE2403)))</f>
        <v/>
      </c>
      <c r="AA2403" s="64">
        <f>IF(Eingabe!G2403="x",libCalc!A2403,IF(Eingabe!H2403="x",libCalc!B2403,IF(Eingabe!I2403="x",libCalc!C2403,"")))</f>
        <v>0.16000000000000003</v>
      </c>
      <c r="AB2403" s="5">
        <f>IF(AA2403="","",AA2403*M2403)</f>
        <v>0.50560000000000016</v>
      </c>
      <c r="AC2403" s="10">
        <f>IF(AA2403="","",N2403*1000/(AA2403*1000000))</f>
        <v>36.249999999999993</v>
      </c>
      <c r="AD2403" s="11">
        <f>IF(AB2403="","",MAX(Z2403,W2403)/AB2403)</f>
        <v>1633.1075358474704</v>
      </c>
      <c r="AE2403" s="8">
        <f ca="1">IF(N2403="","",IF(LOOKUP(YEAR(C2403),Teuerung!$A$4:$A$29,Teuerung!$D$4:$D$29)="",0,LOOKUP(YEAR(C2403),Teuerung!$A$4:$A$29,Teuerung!$D$4:$D$29)))</f>
        <v>0.29999999999999999</v>
      </c>
      <c r="AF2403" s="7">
        <f t="shared" ca="1" si="57"/>
        <v>1651.3983402489625</v>
      </c>
      <c r="AG2403" s="2"/>
      <c r="AH2403" s="1"/>
      <c r="AI2403" s="1"/>
    </row>
    <row r="2404">
      <c r="A2404" s="2"/>
      <c r="B2404" s="2"/>
      <c r="C2404" s="3">
        <v>43059</v>
      </c>
      <c r="D2404" s="1"/>
      <c r="E2404" s="4" t="s">
        <v>51</v>
      </c>
      <c r="H2404" s="4" t="s">
        <v>51</v>
      </c>
      <c r="K2404" s="6">
        <v>0.40000000000000002</v>
      </c>
      <c r="L2404" s="6">
        <v>0.40000000000000002</v>
      </c>
      <c r="M2404" s="6">
        <v>3.1600000000000001</v>
      </c>
      <c r="N2404" s="7">
        <v>2700</v>
      </c>
      <c r="P2404" s="1">
        <v>2</v>
      </c>
      <c r="Q2404" s="2" t="s">
        <v>54</v>
      </c>
      <c r="R2404" s="4" t="s">
        <v>51</v>
      </c>
      <c r="T2404" s="7">
        <v>399</v>
      </c>
      <c r="U2404" s="8">
        <v>0</v>
      </c>
      <c r="V2404" s="6">
        <f t="shared" si="58"/>
        <v>52.199170124481327</v>
      </c>
      <c r="W2404" s="7">
        <f>IF(R2404="","",(T2404*(1-U2404)*(1+AE2404))+V2404)</f>
        <v>570.89917012448132</v>
      </c>
      <c r="Z2404" s="9" t="str">
        <f>IF(S2404="","",(X2404*(1-Y2404)*(1+AE2404)))</f>
        <v/>
      </c>
      <c r="AA2404" s="64">
        <f>IF(Eingabe!G2404="x",libCalc!A2404,IF(Eingabe!H2404="x",libCalc!B2404,IF(Eingabe!I2404="x",libCalc!C2404,"")))</f>
        <v>0.16000000000000003</v>
      </c>
      <c r="AB2404" s="5">
        <f>IF(AA2404="","",AA2404*M2404)</f>
        <v>0.50560000000000016</v>
      </c>
      <c r="AC2404" s="10">
        <f>IF(AA2404="","",N2404*1000/(AA2404*1000000))</f>
        <v>16.874999999999996</v>
      </c>
      <c r="AD2404" s="11">
        <f>IF(AB2404="","",MAX(Z2404,W2404)/AB2404)</f>
        <v>1129.1518396449389</v>
      </c>
      <c r="AE2404" s="8">
        <f ca="1">IF(N2404="","",IF(LOOKUP(YEAR(C2404),Teuerung!$A$4:$A$29,Teuerung!$D$4:$D$29)="",0,LOOKUP(YEAR(C2404),Teuerung!$A$4:$A$29,Teuerung!$D$4:$D$29)))</f>
        <v>0.29999999999999999</v>
      </c>
      <c r="AF2404" s="7">
        <f t="shared" ca="1" si="57"/>
        <v>1141.7983402489626</v>
      </c>
      <c r="AG2404" s="2"/>
      <c r="AH2404" s="1"/>
      <c r="AI2404" s="1"/>
    </row>
    <row r="2405">
      <c r="A2405" s="2"/>
      <c r="B2405" s="2"/>
      <c r="C2405" s="3">
        <v>43059</v>
      </c>
      <c r="D2405" s="1"/>
      <c r="E2405" s="4" t="s">
        <v>51</v>
      </c>
      <c r="H2405" s="4" t="s">
        <v>51</v>
      </c>
      <c r="K2405" s="6">
        <v>0.20000000000000001</v>
      </c>
      <c r="L2405" s="6">
        <v>0.20000000000000001</v>
      </c>
      <c r="M2405" s="6">
        <v>3.1600000000000001</v>
      </c>
      <c r="N2405" s="7">
        <v>900</v>
      </c>
      <c r="P2405" s="1">
        <v>1</v>
      </c>
      <c r="Q2405" s="2" t="s">
        <v>54</v>
      </c>
      <c r="R2405" s="4" t="s">
        <v>51</v>
      </c>
      <c r="T2405" s="7">
        <v>259</v>
      </c>
      <c r="U2405" s="8">
        <v>0</v>
      </c>
      <c r="V2405" s="6">
        <f t="shared" si="58"/>
        <v>52.199170124481327</v>
      </c>
      <c r="W2405" s="7">
        <f>IF(R2405="","",(T2405*(1-U2405)*(1+AE2405))+V2405)</f>
        <v>388.89917012448132</v>
      </c>
      <c r="Z2405" s="9" t="str">
        <f>IF(S2405="","",(X2405*(1-Y2405)*(1+AE2405)))</f>
        <v/>
      </c>
      <c r="AA2405" s="64">
        <f>IF(Eingabe!G2405="x",libCalc!A2405,IF(Eingabe!H2405="x",libCalc!B2405,IF(Eingabe!I2405="x",libCalc!C2405,"")))</f>
        <v>0.040000000000000008</v>
      </c>
      <c r="AB2405" s="5">
        <f>IF(AA2405="","",AA2405*M2405)</f>
        <v>0.12640000000000004</v>
      </c>
      <c r="AC2405" s="10">
        <f>IF(AA2405="","",N2405*1000/(AA2405*1000000))</f>
        <v>22.499999999999996</v>
      </c>
      <c r="AD2405" s="11">
        <f>IF(AB2405="","",MAX(Z2405,W2405)/AB2405)</f>
        <v>3076.7339408582375</v>
      </c>
      <c r="AE2405" s="8">
        <f ca="1">IF(N2405="","",IF(LOOKUP(YEAR(C2405),Teuerung!$A$4:$A$29,Teuerung!$D$4:$D$29)="",0,LOOKUP(YEAR(C2405),Teuerung!$A$4:$A$29,Teuerung!$D$4:$D$29)))</f>
        <v>0.29999999999999999</v>
      </c>
      <c r="AF2405" s="7">
        <f t="shared" ca="1" si="57"/>
        <v>388.89917012448132</v>
      </c>
      <c r="AG2405" s="2"/>
      <c r="AH2405" s="1"/>
      <c r="AI2405" s="1"/>
    </row>
    <row r="2406">
      <c r="A2406" s="2"/>
      <c r="B2406" s="2"/>
      <c r="C2406" s="3">
        <v>43059</v>
      </c>
      <c r="D2406" s="1"/>
      <c r="E2406" s="4" t="s">
        <v>51</v>
      </c>
      <c r="H2406" s="4" t="s">
        <v>51</v>
      </c>
      <c r="K2406" s="6">
        <v>0.29999999999999999</v>
      </c>
      <c r="L2406" s="6">
        <v>0.29999999999999999</v>
      </c>
      <c r="M2406" s="6">
        <v>3.1600000000000001</v>
      </c>
      <c r="N2406" s="7">
        <v>2700</v>
      </c>
      <c r="P2406" s="1">
        <v>1</v>
      </c>
      <c r="Q2406" s="2" t="s">
        <v>54</v>
      </c>
      <c r="R2406" s="4" t="s">
        <v>51</v>
      </c>
      <c r="T2406" s="7">
        <v>382</v>
      </c>
      <c r="U2406" s="8">
        <v>0</v>
      </c>
      <c r="V2406" s="6">
        <f t="shared" si="58"/>
        <v>52.199170124481327</v>
      </c>
      <c r="W2406" s="7">
        <f>IF(R2406="","",(T2406*(1-U2406)*(1+AE2406))+V2406)</f>
        <v>548.79917012448141</v>
      </c>
      <c r="Z2406" s="9" t="str">
        <f>IF(S2406="","",(X2406*(1-Y2406)*(1+AE2406)))</f>
        <v/>
      </c>
      <c r="AA2406" s="64">
        <f>IF(Eingabe!G2406="x",libCalc!A2406,IF(Eingabe!H2406="x",libCalc!B2406,IF(Eingabe!I2406="x",libCalc!C2406,"")))</f>
        <v>0.089999999999999997</v>
      </c>
      <c r="AB2406" s="5">
        <f>IF(AA2406="","",AA2406*M2406)</f>
        <v>0.28439999999999999</v>
      </c>
      <c r="AC2406" s="10">
        <f>IF(AA2406="","",N2406*1000/(AA2406*1000000))</f>
        <v>30</v>
      </c>
      <c r="AD2406" s="11">
        <f>IF(AB2406="","",MAX(Z2406,W2406)/AB2406)</f>
        <v>1929.6735939679374</v>
      </c>
      <c r="AE2406" s="8">
        <f ca="1">IF(N2406="","",IF(LOOKUP(YEAR(C2406),Teuerung!$A$4:$A$29,Teuerung!$D$4:$D$29)="",0,LOOKUP(YEAR(C2406),Teuerung!$A$4:$A$29,Teuerung!$D$4:$D$29)))</f>
        <v>0.29999999999999999</v>
      </c>
      <c r="AF2406" s="7">
        <f t="shared" ca="1" si="57"/>
        <v>548.79917012448141</v>
      </c>
      <c r="AG2406" s="2"/>
      <c r="AH2406" s="1"/>
      <c r="AI2406" s="1"/>
    </row>
    <row r="2407">
      <c r="A2407" s="2"/>
      <c r="B2407" s="2"/>
      <c r="C2407" s="3">
        <v>43059</v>
      </c>
      <c r="D2407" s="1"/>
      <c r="E2407" s="4" t="s">
        <v>51</v>
      </c>
      <c r="H2407" s="4" t="s">
        <v>51</v>
      </c>
      <c r="K2407" s="6">
        <v>0.20000000000000001</v>
      </c>
      <c r="L2407" s="6">
        <v>0.29999999999999999</v>
      </c>
      <c r="M2407" s="6">
        <v>3.1600000000000001</v>
      </c>
      <c r="N2407" s="7">
        <v>2300</v>
      </c>
      <c r="P2407" s="1">
        <v>3</v>
      </c>
      <c r="Q2407" s="2" t="s">
        <v>54</v>
      </c>
      <c r="R2407" s="4" t="s">
        <v>51</v>
      </c>
      <c r="T2407" s="7">
        <v>399</v>
      </c>
      <c r="U2407" s="8">
        <v>0</v>
      </c>
      <c r="V2407" s="6">
        <f t="shared" si="58"/>
        <v>52.199170124481327</v>
      </c>
      <c r="W2407" s="7">
        <f>IF(R2407="","",(T2407*(1-U2407)*(1+AE2407))+V2407)</f>
        <v>570.89917012448132</v>
      </c>
      <c r="Z2407" s="9" t="str">
        <f>IF(S2407="","",(X2407*(1-Y2407)*(1+AE2407)))</f>
        <v/>
      </c>
      <c r="AA2407" s="64">
        <f>IF(Eingabe!G2407="x",libCalc!A2407,IF(Eingabe!H2407="x",libCalc!B2407,IF(Eingabe!I2407="x",libCalc!C2407,"")))</f>
        <v>0.059999999999999998</v>
      </c>
      <c r="AB2407" s="5">
        <f>IF(AA2407="","",AA2407*M2407)</f>
        <v>0.18959999999999999</v>
      </c>
      <c r="AC2407" s="10">
        <f>IF(AA2407="","",N2407*1000/(AA2407*1000000))</f>
        <v>38.333333333333336</v>
      </c>
      <c r="AD2407" s="11">
        <f>IF(AB2407="","",MAX(Z2407,W2407)/AB2407)</f>
        <v>3011.0715723865051</v>
      </c>
      <c r="AE2407" s="8">
        <f ca="1">IF(N2407="","",IF(LOOKUP(YEAR(C2407),Teuerung!$A$4:$A$29,Teuerung!$D$4:$D$29)="",0,LOOKUP(YEAR(C2407),Teuerung!$A$4:$A$29,Teuerung!$D$4:$D$29)))</f>
        <v>0.29999999999999999</v>
      </c>
      <c r="AF2407" s="7">
        <f t="shared" ca="1" si="57"/>
        <v>1712.6975103734439</v>
      </c>
      <c r="AG2407" s="2"/>
      <c r="AH2407" s="1"/>
      <c r="AI2407" s="1"/>
    </row>
    <row r="2408">
      <c r="A2408" s="2"/>
      <c r="B2408" s="2"/>
      <c r="C2408" s="3">
        <v>43059</v>
      </c>
      <c r="D2408" s="1"/>
      <c r="E2408" s="4" t="s">
        <v>51</v>
      </c>
      <c r="H2408" s="4" t="s">
        <v>51</v>
      </c>
      <c r="K2408" s="6">
        <v>0.20000000000000001</v>
      </c>
      <c r="L2408" s="6">
        <v>0.29999999999999999</v>
      </c>
      <c r="M2408" s="6">
        <v>3.1600000000000001</v>
      </c>
      <c r="N2408" s="7">
        <v>2500</v>
      </c>
      <c r="P2408" s="1">
        <v>1</v>
      </c>
      <c r="Q2408" s="2" t="s">
        <v>54</v>
      </c>
      <c r="R2408" s="4" t="s">
        <v>51</v>
      </c>
      <c r="T2408" s="7">
        <v>483</v>
      </c>
      <c r="U2408" s="8">
        <v>0</v>
      </c>
      <c r="V2408" s="6">
        <f t="shared" si="58"/>
        <v>52.199170124481327</v>
      </c>
      <c r="W2408" s="7">
        <f>IF(R2408="","",(T2408*(1-U2408)*(1+AE2408))+V2408)</f>
        <v>680.09917012448136</v>
      </c>
      <c r="Z2408" s="9" t="str">
        <f>IF(S2408="","",(X2408*(1-Y2408)*(1+AE2408)))</f>
        <v/>
      </c>
      <c r="AA2408" s="64">
        <f>IF(Eingabe!G2408="x",libCalc!A2408,IF(Eingabe!H2408="x",libCalc!B2408,IF(Eingabe!I2408="x",libCalc!C2408,"")))</f>
        <v>0.059999999999999998</v>
      </c>
      <c r="AB2408" s="5">
        <f>IF(AA2408="","",AA2408*M2408)</f>
        <v>0.18959999999999999</v>
      </c>
      <c r="AC2408" s="10">
        <f>IF(AA2408="","",N2408*1000/(AA2408*1000000))</f>
        <v>41.666666666666664</v>
      </c>
      <c r="AD2408" s="11">
        <f>IF(AB2408="","",MAX(Z2408,W2408)/AB2408)</f>
        <v>3587.0209394751128</v>
      </c>
      <c r="AE2408" s="8">
        <f ca="1">IF(N2408="","",IF(LOOKUP(YEAR(C2408),Teuerung!$A$4:$A$29,Teuerung!$D$4:$D$29)="",0,LOOKUP(YEAR(C2408),Teuerung!$A$4:$A$29,Teuerung!$D$4:$D$29)))</f>
        <v>0.29999999999999999</v>
      </c>
      <c r="AF2408" s="7">
        <f t="shared" ca="1" si="57"/>
        <v>680.09917012448136</v>
      </c>
      <c r="AG2408" s="2"/>
      <c r="AH2408" s="1"/>
      <c r="AI2408" s="1"/>
    </row>
    <row r="2409">
      <c r="A2409" s="2"/>
      <c r="B2409" s="2"/>
      <c r="C2409" s="3">
        <v>43059</v>
      </c>
      <c r="D2409" s="1"/>
      <c r="E2409" s="4" t="s">
        <v>51</v>
      </c>
      <c r="H2409" s="4" t="s">
        <v>51</v>
      </c>
      <c r="K2409" s="6">
        <v>0.20000000000000001</v>
      </c>
      <c r="L2409" s="6">
        <v>0.29999999999999999</v>
      </c>
      <c r="M2409" s="6">
        <v>3.1600000000000001</v>
      </c>
      <c r="N2409" s="7">
        <v>1200</v>
      </c>
      <c r="P2409" s="1">
        <v>2</v>
      </c>
      <c r="Q2409" s="2" t="s">
        <v>54</v>
      </c>
      <c r="R2409" s="4" t="s">
        <v>51</v>
      </c>
      <c r="T2409" s="7">
        <v>416</v>
      </c>
      <c r="U2409" s="8">
        <v>0</v>
      </c>
      <c r="V2409" s="6">
        <f t="shared" si="58"/>
        <v>52.199170124481327</v>
      </c>
      <c r="W2409" s="7">
        <f>IF(R2409="","",(T2409*(1-U2409)*(1+AE2409))+V2409)</f>
        <v>592.99917012448145</v>
      </c>
      <c r="Z2409" s="9" t="str">
        <f>IF(S2409="","",(X2409*(1-Y2409)*(1+AE2409)))</f>
        <v/>
      </c>
      <c r="AA2409" s="64">
        <f>IF(Eingabe!G2409="x",libCalc!A2409,IF(Eingabe!H2409="x",libCalc!B2409,IF(Eingabe!I2409="x",libCalc!C2409,"")))</f>
        <v>0.059999999999999998</v>
      </c>
      <c r="AB2409" s="5">
        <f>IF(AA2409="","",AA2409*M2409)</f>
        <v>0.18959999999999999</v>
      </c>
      <c r="AC2409" s="10">
        <f>IF(AA2409="","",N2409*1000/(AA2409*1000000))</f>
        <v>20</v>
      </c>
      <c r="AD2409" s="11">
        <f>IF(AB2409="","",MAX(Z2409,W2409)/AB2409)</f>
        <v>3127.6327538211049</v>
      </c>
      <c r="AE2409" s="8">
        <f ca="1">IF(N2409="","",IF(LOOKUP(YEAR(C2409),Teuerung!$A$4:$A$29,Teuerung!$D$4:$D$29)="",0,LOOKUP(YEAR(C2409),Teuerung!$A$4:$A$29,Teuerung!$D$4:$D$29)))</f>
        <v>0.29999999999999999</v>
      </c>
      <c r="AF2409" s="7">
        <f t="shared" ca="1" si="57"/>
        <v>1185.9983402489629</v>
      </c>
      <c r="AG2409" s="2"/>
      <c r="AH2409" s="1"/>
      <c r="AI2409" s="1"/>
    </row>
    <row r="2410">
      <c r="A2410" s="2"/>
      <c r="B2410" s="2"/>
      <c r="C2410" s="3">
        <v>43059</v>
      </c>
      <c r="D2410" s="1"/>
      <c r="E2410" s="4" t="s">
        <v>51</v>
      </c>
      <c r="H2410" s="4" t="s">
        <v>51</v>
      </c>
      <c r="K2410" s="6">
        <v>0.20000000000000001</v>
      </c>
      <c r="L2410" s="6">
        <v>0.20000000000000001</v>
      </c>
      <c r="M2410" s="6">
        <v>3.1600000000000001</v>
      </c>
      <c r="N2410" s="7">
        <v>500</v>
      </c>
      <c r="P2410" s="1">
        <v>5</v>
      </c>
      <c r="Q2410" s="2" t="s">
        <v>54</v>
      </c>
      <c r="R2410" s="4" t="s">
        <v>51</v>
      </c>
      <c r="T2410" s="7">
        <v>223</v>
      </c>
      <c r="U2410" s="8">
        <v>0</v>
      </c>
      <c r="V2410" s="6">
        <f t="shared" si="58"/>
        <v>52.199170124481327</v>
      </c>
      <c r="W2410" s="7">
        <f>IF(R2410="","",(T2410*(1-U2410)*(1+AE2410))+V2410)</f>
        <v>342.09917012448136</v>
      </c>
      <c r="Z2410" s="9" t="str">
        <f>IF(S2410="","",(X2410*(1-Y2410)*(1+AE2410)))</f>
        <v/>
      </c>
      <c r="AA2410" s="64">
        <f>IF(Eingabe!G2410="x",libCalc!A2410,IF(Eingabe!H2410="x",libCalc!B2410,IF(Eingabe!I2410="x",libCalc!C2410,"")))</f>
        <v>0.040000000000000008</v>
      </c>
      <c r="AB2410" s="5">
        <f>IF(AA2410="","",AA2410*M2410)</f>
        <v>0.12640000000000004</v>
      </c>
      <c r="AC2410" s="10">
        <f>IF(AA2410="","",N2410*1000/(AA2410*1000000))</f>
        <v>12.499999999999998</v>
      </c>
      <c r="AD2410" s="11">
        <f>IF(AB2410="","",MAX(Z2410,W2410)/AB2410)</f>
        <v>2706.4807763012759</v>
      </c>
      <c r="AE2410" s="8">
        <f ca="1">IF(N2410="","",IF(LOOKUP(YEAR(C2410),Teuerung!$A$4:$A$29,Teuerung!$D$4:$D$29)="",0,LOOKUP(YEAR(C2410),Teuerung!$A$4:$A$29,Teuerung!$D$4:$D$29)))</f>
        <v>0.29999999999999999</v>
      </c>
      <c r="AF2410" s="7">
        <f t="shared" ca="1" si="57"/>
        <v>1710.4958506224068</v>
      </c>
      <c r="AG2410" s="2"/>
      <c r="AH2410" s="1"/>
      <c r="AI2410" s="1"/>
    </row>
    <row r="2411">
      <c r="A2411" s="2"/>
      <c r="B2411" s="2"/>
      <c r="C2411" s="3">
        <v>43059</v>
      </c>
      <c r="D2411" s="1"/>
      <c r="E2411" s="4" t="s">
        <v>51</v>
      </c>
      <c r="H2411" s="4" t="s">
        <v>51</v>
      </c>
      <c r="K2411" s="6">
        <v>0.20000000000000001</v>
      </c>
      <c r="L2411" s="6">
        <v>0.29999999999999999</v>
      </c>
      <c r="M2411" s="6">
        <v>3.1600000000000001</v>
      </c>
      <c r="N2411" s="7">
        <v>1700</v>
      </c>
      <c r="P2411" s="1">
        <v>2</v>
      </c>
      <c r="Q2411" s="2" t="s">
        <v>54</v>
      </c>
      <c r="R2411" s="4" t="s">
        <v>51</v>
      </c>
      <c r="T2411" s="7">
        <v>335</v>
      </c>
      <c r="U2411" s="8">
        <v>0</v>
      </c>
      <c r="V2411" s="6">
        <f t="shared" si="58"/>
        <v>52.199170124481327</v>
      </c>
      <c r="W2411" s="7">
        <f>IF(R2411="","",(T2411*(1-U2411)*(1+AE2411))+V2411)</f>
        <v>487.69917012448133</v>
      </c>
      <c r="Z2411" s="9" t="str">
        <f>IF(S2411="","",(X2411*(1-Y2411)*(1+AE2411)))</f>
        <v/>
      </c>
      <c r="AA2411" s="64">
        <f>IF(Eingabe!G2411="x",libCalc!A2411,IF(Eingabe!H2411="x",libCalc!B2411,IF(Eingabe!I2411="x",libCalc!C2411,"")))</f>
        <v>0.059999999999999998</v>
      </c>
      <c r="AB2411" s="5">
        <f>IF(AA2411="","",AA2411*M2411)</f>
        <v>0.18959999999999999</v>
      </c>
      <c r="AC2411" s="10">
        <f>IF(AA2411="","",N2411*1000/(AA2411*1000000))</f>
        <v>28.333333333333332</v>
      </c>
      <c r="AD2411" s="11">
        <f>IF(AB2411="","",MAX(Z2411,W2411)/AB2411)</f>
        <v>2572.2530069856612</v>
      </c>
      <c r="AE2411" s="8">
        <f ca="1">IF(N2411="","",IF(LOOKUP(YEAR(C2411),Teuerung!$A$4:$A$29,Teuerung!$D$4:$D$29)="",0,LOOKUP(YEAR(C2411),Teuerung!$A$4:$A$29,Teuerung!$D$4:$D$29)))</f>
        <v>0.29999999999999999</v>
      </c>
      <c r="AF2411" s="7">
        <f t="shared" ca="1" si="57"/>
        <v>975.39834024896265</v>
      </c>
      <c r="AG2411" s="2"/>
      <c r="AH2411" s="1"/>
      <c r="AI2411" s="1"/>
    </row>
    <row r="2412">
      <c r="A2412" s="2"/>
      <c r="B2412" s="2"/>
      <c r="C2412" s="3">
        <v>43059</v>
      </c>
      <c r="D2412" s="1"/>
      <c r="E2412" s="4" t="s">
        <v>51</v>
      </c>
      <c r="H2412" s="4" t="s">
        <v>51</v>
      </c>
      <c r="K2412" s="6">
        <v>0.20000000000000001</v>
      </c>
      <c r="L2412" s="6">
        <v>0.29999999999999999</v>
      </c>
      <c r="M2412" s="6">
        <v>3.1600000000000001</v>
      </c>
      <c r="N2412" s="7">
        <v>900</v>
      </c>
      <c r="P2412" s="1">
        <v>2</v>
      </c>
      <c r="Q2412" s="2" t="s">
        <v>54</v>
      </c>
      <c r="R2412" s="4" t="s">
        <v>51</v>
      </c>
      <c r="T2412" s="7">
        <v>265</v>
      </c>
      <c r="U2412" s="8">
        <v>0</v>
      </c>
      <c r="V2412" s="6">
        <f t="shared" si="58"/>
        <v>52.199170124481327</v>
      </c>
      <c r="W2412" s="7">
        <f>IF(R2412="","",(T2412*(1-U2412)*(1+AE2412))+V2412)</f>
        <v>396.69917012448133</v>
      </c>
      <c r="Z2412" s="9" t="str">
        <f>IF(S2412="","",(X2412*(1-Y2412)*(1+AE2412)))</f>
        <v/>
      </c>
      <c r="AA2412" s="64">
        <f>IF(Eingabe!G2412="x",libCalc!A2412,IF(Eingabe!H2412="x",libCalc!B2412,IF(Eingabe!I2412="x",libCalc!C2412,"")))</f>
        <v>0.059999999999999998</v>
      </c>
      <c r="AB2412" s="5">
        <f>IF(AA2412="","",AA2412*M2412)</f>
        <v>0.18959999999999999</v>
      </c>
      <c r="AC2412" s="10">
        <f>IF(AA2412="","",N2412*1000/(AA2412*1000000))</f>
        <v>15</v>
      </c>
      <c r="AD2412" s="11">
        <f>IF(AB2412="","",MAX(Z2412,W2412)/AB2412)</f>
        <v>2092.2952010784879</v>
      </c>
      <c r="AE2412" s="8">
        <f ca="1">IF(N2412="","",IF(LOOKUP(YEAR(C2412),Teuerung!$A$4:$A$29,Teuerung!$D$4:$D$29)="",0,LOOKUP(YEAR(C2412),Teuerung!$A$4:$A$29,Teuerung!$D$4:$D$29)))</f>
        <v>0.29999999999999999</v>
      </c>
      <c r="AF2412" s="7">
        <f t="shared" ca="1" si="57"/>
        <v>793.39834024896265</v>
      </c>
      <c r="AG2412" s="2"/>
      <c r="AH2412" s="1"/>
      <c r="AI2412" s="1"/>
    </row>
    <row r="2413">
      <c r="A2413" s="2"/>
      <c r="B2413" s="2"/>
      <c r="C2413" s="3">
        <v>43059</v>
      </c>
      <c r="D2413" s="1"/>
      <c r="E2413" s="4" t="s">
        <v>51</v>
      </c>
      <c r="H2413" s="4" t="s">
        <v>51</v>
      </c>
      <c r="K2413" s="6">
        <v>0.40000000000000002</v>
      </c>
      <c r="L2413" s="6">
        <v>0.40000000000000002</v>
      </c>
      <c r="M2413" s="6">
        <v>3.1600000000000001</v>
      </c>
      <c r="N2413" s="7">
        <v>3600</v>
      </c>
      <c r="P2413" s="1">
        <v>2</v>
      </c>
      <c r="Q2413" s="2" t="s">
        <v>54</v>
      </c>
      <c r="R2413" s="4" t="s">
        <v>51</v>
      </c>
      <c r="T2413" s="7">
        <v>407</v>
      </c>
      <c r="U2413" s="8">
        <v>0</v>
      </c>
      <c r="V2413" s="6">
        <f t="shared" si="58"/>
        <v>52.199170124481327</v>
      </c>
      <c r="W2413" s="7">
        <f>IF(R2413="","",(T2413*(1-U2413)*(1+AE2413))+V2413)</f>
        <v>581.29917012448141</v>
      </c>
      <c r="Z2413" s="9" t="str">
        <f>IF(S2413="","",(X2413*(1-Y2413)*(1+AE2413)))</f>
        <v/>
      </c>
      <c r="AA2413" s="64">
        <f>IF(Eingabe!G2413="x",libCalc!A2413,IF(Eingabe!H2413="x",libCalc!B2413,IF(Eingabe!I2413="x",libCalc!C2413,"")))</f>
        <v>0.16000000000000003</v>
      </c>
      <c r="AB2413" s="5">
        <f>IF(AA2413="","",AA2413*M2413)</f>
        <v>0.50560000000000016</v>
      </c>
      <c r="AC2413" s="10">
        <f>IF(AA2413="","",N2413*1000/(AA2413*1000000))</f>
        <v>22.499999999999996</v>
      </c>
      <c r="AD2413" s="11">
        <f>IF(AB2413="","",MAX(Z2413,W2413)/AB2413)</f>
        <v>1149.7214598981036</v>
      </c>
      <c r="AE2413" s="8">
        <f ca="1">IF(N2413="","",IF(LOOKUP(YEAR(C2413),Teuerung!$A$4:$A$29,Teuerung!$D$4:$D$29)="",0,LOOKUP(YEAR(C2413),Teuerung!$A$4:$A$29,Teuerung!$D$4:$D$29)))</f>
        <v>0.29999999999999999</v>
      </c>
      <c r="AF2413" s="7">
        <f t="shared" ca="1" si="57"/>
        <v>1162.5983402489628</v>
      </c>
      <c r="AG2413" s="2"/>
      <c r="AH2413" s="1"/>
      <c r="AI2413" s="1"/>
    </row>
    <row r="2414">
      <c r="A2414" s="2"/>
      <c r="B2414" s="2"/>
      <c r="C2414" s="3">
        <v>43059</v>
      </c>
      <c r="D2414" s="1"/>
      <c r="E2414" s="4" t="s">
        <v>51</v>
      </c>
      <c r="H2414" s="4" t="s">
        <v>51</v>
      </c>
      <c r="K2414" s="6">
        <v>0.40000000000000002</v>
      </c>
      <c r="L2414" s="6">
        <v>0.40000000000000002</v>
      </c>
      <c r="M2414" s="6">
        <v>3.1600000000000001</v>
      </c>
      <c r="N2414" s="7">
        <v>1700</v>
      </c>
      <c r="P2414" s="1">
        <v>3</v>
      </c>
      <c r="Q2414" s="2" t="s">
        <v>54</v>
      </c>
      <c r="R2414" s="4" t="s">
        <v>51</v>
      </c>
      <c r="T2414" s="7">
        <v>344</v>
      </c>
      <c r="U2414" s="8">
        <v>0</v>
      </c>
      <c r="V2414" s="6">
        <f t="shared" si="58"/>
        <v>52.199170124481327</v>
      </c>
      <c r="W2414" s="7">
        <f>IF(R2414="","",(T2414*(1-U2414)*(1+AE2414))+V2414)</f>
        <v>499.39917012448132</v>
      </c>
      <c r="Z2414" s="9" t="str">
        <f>IF(S2414="","",(X2414*(1-Y2414)*(1+AE2414)))</f>
        <v/>
      </c>
      <c r="AA2414" s="64">
        <f>IF(Eingabe!G2414="x",libCalc!A2414,IF(Eingabe!H2414="x",libCalc!B2414,IF(Eingabe!I2414="x",libCalc!C2414,"")))</f>
        <v>0.16000000000000003</v>
      </c>
      <c r="AB2414" s="5">
        <f>IF(AA2414="","",AA2414*M2414)</f>
        <v>0.50560000000000016</v>
      </c>
      <c r="AC2414" s="10">
        <f>IF(AA2414="","",N2414*1000/(AA2414*1000000))</f>
        <v>10.624999999999998</v>
      </c>
      <c r="AD2414" s="11">
        <f>IF(AB2414="","",MAX(Z2414,W2414)/AB2414)</f>
        <v>987.73570040443269</v>
      </c>
      <c r="AE2414" s="8">
        <f ca="1">IF(N2414="","",IF(LOOKUP(YEAR(C2414),Teuerung!$A$4:$A$29,Teuerung!$D$4:$D$29)="",0,LOOKUP(YEAR(C2414),Teuerung!$A$4:$A$29,Teuerung!$D$4:$D$29)))</f>
        <v>0.29999999999999999</v>
      </c>
      <c r="AF2414" s="7">
        <f t="shared" ca="1" si="57"/>
        <v>1498.1975103734439</v>
      </c>
      <c r="AG2414" s="2"/>
      <c r="AH2414" s="1"/>
      <c r="AI2414" s="1"/>
    </row>
    <row r="2415">
      <c r="A2415" s="2"/>
      <c r="B2415" s="2"/>
      <c r="C2415" s="3">
        <v>43059</v>
      </c>
      <c r="D2415" s="1"/>
      <c r="E2415" s="4" t="s">
        <v>51</v>
      </c>
      <c r="H2415" s="4" t="s">
        <v>51</v>
      </c>
      <c r="K2415" s="6">
        <v>0.29999999999999999</v>
      </c>
      <c r="L2415" s="6">
        <v>0.29999999999999999</v>
      </c>
      <c r="M2415" s="6">
        <v>3.1600000000000001</v>
      </c>
      <c r="N2415" s="7">
        <v>900</v>
      </c>
      <c r="P2415" s="1">
        <v>6</v>
      </c>
      <c r="Q2415" s="2" t="s">
        <v>54</v>
      </c>
      <c r="R2415" s="4" t="s">
        <v>51</v>
      </c>
      <c r="T2415" s="7">
        <v>257</v>
      </c>
      <c r="U2415" s="8">
        <v>0</v>
      </c>
      <c r="V2415" s="6">
        <f t="shared" si="58"/>
        <v>52.199170124481327</v>
      </c>
      <c r="W2415" s="7">
        <f>IF(R2415="","",(T2415*(1-U2415)*(1+AE2415))+V2415)</f>
        <v>386.29917012448135</v>
      </c>
      <c r="Z2415" s="9" t="str">
        <f>IF(S2415="","",(X2415*(1-Y2415)*(1+AE2415)))</f>
        <v/>
      </c>
      <c r="AA2415" s="64">
        <f>IF(Eingabe!G2415="x",libCalc!A2415,IF(Eingabe!H2415="x",libCalc!B2415,IF(Eingabe!I2415="x",libCalc!C2415,"")))</f>
        <v>0.089999999999999997</v>
      </c>
      <c r="AB2415" s="5">
        <f>IF(AA2415="","",AA2415*M2415)</f>
        <v>0.28439999999999999</v>
      </c>
      <c r="AC2415" s="10">
        <f>IF(AA2415="","",N2415*1000/(AA2415*1000000))</f>
        <v>10</v>
      </c>
      <c r="AD2415" s="11">
        <f>IF(AB2415="","",MAX(Z2415,W2415)/AB2415)</f>
        <v>1358.2952536022551</v>
      </c>
      <c r="AE2415" s="8">
        <f ca="1">IF(N2415="","",IF(LOOKUP(YEAR(C2415),Teuerung!$A$4:$A$29,Teuerung!$D$4:$D$29)="",0,LOOKUP(YEAR(C2415),Teuerung!$A$4:$A$29,Teuerung!$D$4:$D$29)))</f>
        <v>0.29999999999999999</v>
      </c>
      <c r="AF2415" s="7">
        <f t="shared" ca="1" si="57"/>
        <v>2317.795020746888</v>
      </c>
      <c r="AG2415" s="2"/>
      <c r="AH2415" s="1"/>
      <c r="AI2415" s="1"/>
    </row>
    <row r="2416">
      <c r="A2416" s="2"/>
      <c r="B2416" s="2"/>
      <c r="C2416" s="3">
        <v>43059</v>
      </c>
      <c r="D2416" s="1"/>
      <c r="E2416" s="4" t="s">
        <v>51</v>
      </c>
      <c r="H2416" s="4" t="s">
        <v>51</v>
      </c>
      <c r="K2416" s="6">
        <v>0.29999999999999999</v>
      </c>
      <c r="L2416" s="6">
        <v>0.29999999999999999</v>
      </c>
      <c r="M2416" s="6">
        <v>3.1600000000000001</v>
      </c>
      <c r="N2416" s="7">
        <v>800</v>
      </c>
      <c r="P2416" s="1">
        <v>1</v>
      </c>
      <c r="Q2416" s="2" t="s">
        <v>54</v>
      </c>
      <c r="R2416" s="4" t="s">
        <v>51</v>
      </c>
      <c r="T2416" s="7">
        <v>337</v>
      </c>
      <c r="U2416" s="8">
        <v>0</v>
      </c>
      <c r="V2416" s="6">
        <f t="shared" si="58"/>
        <v>52.199170124481327</v>
      </c>
      <c r="W2416" s="7">
        <f>IF(R2416="","",(T2416*(1-U2416)*(1+AE2416))+V2416)</f>
        <v>490.29917012448135</v>
      </c>
      <c r="Z2416" s="9" t="str">
        <f>IF(S2416="","",(X2416*(1-Y2416)*(1+AE2416)))</f>
        <v/>
      </c>
      <c r="AA2416" s="64">
        <f>IF(Eingabe!G2416="x",libCalc!A2416,IF(Eingabe!H2416="x",libCalc!B2416,IF(Eingabe!I2416="x",libCalc!C2416,"")))</f>
        <v>0.089999999999999997</v>
      </c>
      <c r="AB2416" s="5">
        <f>IF(AA2416="","",AA2416*M2416)</f>
        <v>0.28439999999999999</v>
      </c>
      <c r="AC2416" s="10">
        <f>IF(AA2416="","",N2416*1000/(AA2416*1000000))</f>
        <v>8.8888888888888893</v>
      </c>
      <c r="AD2416" s="11">
        <f>IF(AB2416="","",MAX(Z2416,W2416)/AB2416)</f>
        <v>1723.9773914362918</v>
      </c>
      <c r="AE2416" s="8">
        <f ca="1">IF(N2416="","",IF(LOOKUP(YEAR(C2416),Teuerung!$A$4:$A$29,Teuerung!$D$4:$D$29)="",0,LOOKUP(YEAR(C2416),Teuerung!$A$4:$A$29,Teuerung!$D$4:$D$29)))</f>
        <v>0.29999999999999999</v>
      </c>
      <c r="AF2416" s="7">
        <f t="shared" ca="1" si="57"/>
        <v>490.29917012448135</v>
      </c>
      <c r="AG2416" s="2"/>
      <c r="AH2416" s="1"/>
      <c r="AI2416" s="1"/>
    </row>
    <row r="2417">
      <c r="A2417" s="2"/>
      <c r="B2417" s="2"/>
      <c r="C2417" s="3">
        <v>43059</v>
      </c>
      <c r="D2417" s="1"/>
      <c r="E2417" s="4" t="s">
        <v>51</v>
      </c>
      <c r="H2417" s="4" t="s">
        <v>51</v>
      </c>
      <c r="K2417" s="6">
        <v>0.29999999999999999</v>
      </c>
      <c r="L2417" s="6">
        <v>0.29999999999999999</v>
      </c>
      <c r="M2417" s="6">
        <v>3.1600000000000001</v>
      </c>
      <c r="N2417" s="7">
        <v>2100</v>
      </c>
      <c r="P2417" s="1">
        <v>8</v>
      </c>
      <c r="Q2417" s="2" t="s">
        <v>54</v>
      </c>
      <c r="R2417" s="4" t="s">
        <v>51</v>
      </c>
      <c r="T2417" s="7">
        <v>302</v>
      </c>
      <c r="U2417" s="8">
        <v>0</v>
      </c>
      <c r="V2417" s="6">
        <f t="shared" si="58"/>
        <v>52.199170124481327</v>
      </c>
      <c r="W2417" s="7">
        <f>IF(R2417="","",(T2417*(1-U2417)*(1+AE2417))+V2417)</f>
        <v>444.79917012448135</v>
      </c>
      <c r="Z2417" s="9" t="str">
        <f>IF(S2417="","",(X2417*(1-Y2417)*(1+AE2417)))</f>
        <v/>
      </c>
      <c r="AA2417" s="64">
        <f>IF(Eingabe!G2417="x",libCalc!A2417,IF(Eingabe!H2417="x",libCalc!B2417,IF(Eingabe!I2417="x",libCalc!C2417,"")))</f>
        <v>0.089999999999999997</v>
      </c>
      <c r="AB2417" s="5">
        <f>IF(AA2417="","",AA2417*M2417)</f>
        <v>0.28439999999999999</v>
      </c>
      <c r="AC2417" s="10">
        <f>IF(AA2417="","",N2417*1000/(AA2417*1000000))</f>
        <v>23.333333333333332</v>
      </c>
      <c r="AD2417" s="11">
        <f>IF(AB2417="","",MAX(Z2417,W2417)/AB2417)</f>
        <v>1563.9914561339008</v>
      </c>
      <c r="AE2417" s="8">
        <f ca="1">IF(N2417="","",IF(LOOKUP(YEAR(C2417),Teuerung!$A$4:$A$29,Teuerung!$D$4:$D$29)="",0,LOOKUP(YEAR(C2417),Teuerung!$A$4:$A$29,Teuerung!$D$4:$D$29)))</f>
        <v>0.29999999999999999</v>
      </c>
      <c r="AF2417" s="7">
        <f t="shared" ca="1" si="57"/>
        <v>3558.3933609958508</v>
      </c>
      <c r="AG2417" s="2"/>
      <c r="AH2417" s="1"/>
      <c r="AI2417" s="1"/>
    </row>
    <row r="2418">
      <c r="A2418" s="2"/>
      <c r="B2418" s="2"/>
      <c r="C2418" s="3">
        <v>43059</v>
      </c>
      <c r="D2418" s="1"/>
      <c r="E2418" s="4" t="s">
        <v>51</v>
      </c>
      <c r="H2418" s="4" t="s">
        <v>51</v>
      </c>
      <c r="K2418" s="6">
        <v>0.23999999999999999</v>
      </c>
      <c r="L2418" s="6">
        <v>0.23999999999999999</v>
      </c>
      <c r="M2418" s="6">
        <v>3.1600000000000001</v>
      </c>
      <c r="N2418" s="7">
        <v>1700</v>
      </c>
      <c r="P2418" s="1">
        <v>1</v>
      </c>
      <c r="Q2418" s="2" t="s">
        <v>54</v>
      </c>
      <c r="R2418" s="4" t="s">
        <v>51</v>
      </c>
      <c r="T2418" s="7">
        <v>325</v>
      </c>
      <c r="U2418" s="8">
        <v>0</v>
      </c>
      <c r="V2418" s="6">
        <f t="shared" si="58"/>
        <v>52.199170124481327</v>
      </c>
      <c r="W2418" s="7">
        <f>IF(R2418="","",(T2418*(1-U2418)*(1+AE2418))+V2418)</f>
        <v>474.69917012448133</v>
      </c>
      <c r="Z2418" s="9" t="str">
        <f>IF(S2418="","",(X2418*(1-Y2418)*(1+AE2418)))</f>
        <v/>
      </c>
      <c r="AA2418" s="64">
        <f>IF(Eingabe!G2418="x",libCalc!A2418,IF(Eingabe!H2418="x",libCalc!B2418,IF(Eingabe!I2418="x",libCalc!C2418,"")))</f>
        <v>0.057599999999999998</v>
      </c>
      <c r="AB2418" s="5">
        <f>IF(AA2418="","",AA2418*M2418)</f>
        <v>0.18201600000000001</v>
      </c>
      <c r="AC2418" s="10">
        <f>IF(AA2418="","",N2418*1000/(AA2418*1000000))</f>
        <v>29.513888888888889</v>
      </c>
      <c r="AD2418" s="11">
        <f>IF(AB2418="","",MAX(Z2418,W2418)/AB2418)</f>
        <v>2608.0079230643532</v>
      </c>
      <c r="AE2418" s="8">
        <f ca="1">IF(N2418="","",IF(LOOKUP(YEAR(C2418),Teuerung!$A$4:$A$29,Teuerung!$D$4:$D$29)="",0,LOOKUP(YEAR(C2418),Teuerung!$A$4:$A$29,Teuerung!$D$4:$D$29)))</f>
        <v>0.29999999999999999</v>
      </c>
      <c r="AF2418" s="7">
        <f t="shared" ca="1" si="57"/>
        <v>474.69917012448133</v>
      </c>
      <c r="AG2418" s="2"/>
      <c r="AH2418" s="1"/>
      <c r="AI2418" s="1"/>
    </row>
    <row r="2419">
      <c r="A2419" s="2"/>
      <c r="B2419" s="2"/>
      <c r="C2419" s="3">
        <v>43059</v>
      </c>
      <c r="D2419" s="1"/>
      <c r="E2419" s="4" t="s">
        <v>51</v>
      </c>
      <c r="H2419" s="4" t="s">
        <v>51</v>
      </c>
      <c r="K2419" s="6">
        <v>0.23999999999999999</v>
      </c>
      <c r="L2419" s="6">
        <v>0.23999999999999999</v>
      </c>
      <c r="M2419" s="6">
        <v>3.1600000000000001</v>
      </c>
      <c r="N2419" s="7">
        <v>2400</v>
      </c>
      <c r="P2419" s="1">
        <v>1</v>
      </c>
      <c r="Q2419" s="2" t="s">
        <v>54</v>
      </c>
      <c r="R2419" s="4" t="s">
        <v>51</v>
      </c>
      <c r="T2419" s="7">
        <v>447</v>
      </c>
      <c r="U2419" s="8">
        <v>0</v>
      </c>
      <c r="V2419" s="6">
        <f t="shared" si="58"/>
        <v>52.199170124481327</v>
      </c>
      <c r="W2419" s="7">
        <f>IF(R2419="","",(T2419*(1-U2419)*(1+AE2419))+V2419)</f>
        <v>633.29917012448141</v>
      </c>
      <c r="Z2419" s="9" t="str">
        <f>IF(S2419="","",(X2419*(1-Y2419)*(1+AE2419)))</f>
        <v/>
      </c>
      <c r="AA2419" s="64">
        <f>IF(Eingabe!G2419="x",libCalc!A2419,IF(Eingabe!H2419="x",libCalc!B2419,IF(Eingabe!I2419="x",libCalc!C2419,"")))</f>
        <v>0.057599999999999998</v>
      </c>
      <c r="AB2419" s="5">
        <f>IF(AA2419="","",AA2419*M2419)</f>
        <v>0.18201600000000001</v>
      </c>
      <c r="AC2419" s="10">
        <f>IF(AA2419="","",N2419*1000/(AA2419*1000000))</f>
        <v>41.666666666666664</v>
      </c>
      <c r="AD2419" s="11">
        <f>IF(AB2419="","",MAX(Z2419,W2419)/AB2419)</f>
        <v>3479.3598921220187</v>
      </c>
      <c r="AE2419" s="8">
        <f ca="1">IF(N2419="","",IF(LOOKUP(YEAR(C2419),Teuerung!$A$4:$A$29,Teuerung!$D$4:$D$29)="",0,LOOKUP(YEAR(C2419),Teuerung!$A$4:$A$29,Teuerung!$D$4:$D$29)))</f>
        <v>0.29999999999999999</v>
      </c>
      <c r="AF2419" s="7">
        <f t="shared" ca="1" si="57"/>
        <v>633.29917012448141</v>
      </c>
      <c r="AG2419" s="2"/>
      <c r="AH2419" s="1"/>
      <c r="AI2419" s="1"/>
    </row>
    <row r="2420">
      <c r="A2420" s="2"/>
      <c r="B2420" s="2"/>
      <c r="C2420" s="3">
        <v>43059</v>
      </c>
      <c r="D2420" s="1"/>
      <c r="E2420" s="4" t="s">
        <v>51</v>
      </c>
      <c r="H2420" s="4" t="s">
        <v>51</v>
      </c>
      <c r="K2420" s="6">
        <v>0.23999999999999999</v>
      </c>
      <c r="L2420" s="6">
        <v>0.23999999999999999</v>
      </c>
      <c r="M2420" s="6">
        <v>3.1600000000000001</v>
      </c>
      <c r="N2420" s="7">
        <v>2300</v>
      </c>
      <c r="P2420" s="1">
        <v>3</v>
      </c>
      <c r="Q2420" s="2" t="s">
        <v>54</v>
      </c>
      <c r="R2420" s="4" t="s">
        <v>51</v>
      </c>
      <c r="T2420" s="7">
        <v>375</v>
      </c>
      <c r="U2420" s="8">
        <v>0</v>
      </c>
      <c r="V2420" s="6">
        <f t="shared" si="58"/>
        <v>52.199170124481327</v>
      </c>
      <c r="W2420" s="7">
        <f>IF(R2420="","",(T2420*(1-U2420)*(1+AE2420))+V2420)</f>
        <v>539.69917012448127</v>
      </c>
      <c r="Z2420" s="9" t="str">
        <f>IF(S2420="","",(X2420*(1-Y2420)*(1+AE2420)))</f>
        <v/>
      </c>
      <c r="AA2420" s="64">
        <f>IF(Eingabe!G2420="x",libCalc!A2420,IF(Eingabe!H2420="x",libCalc!B2420,IF(Eingabe!I2420="x",libCalc!C2420,"")))</f>
        <v>0.057599999999999998</v>
      </c>
      <c r="AB2420" s="5">
        <f>IF(AA2420="","",AA2420*M2420)</f>
        <v>0.18201600000000001</v>
      </c>
      <c r="AC2420" s="10">
        <f>IF(AA2420="","",N2420*1000/(AA2420*1000000))</f>
        <v>39.930555555555557</v>
      </c>
      <c r="AD2420" s="11">
        <f>IF(AB2420="","",MAX(Z2420,W2420)/AB2420)</f>
        <v>2965.1193857929043</v>
      </c>
      <c r="AE2420" s="8">
        <f ca="1">IF(N2420="","",IF(LOOKUP(YEAR(C2420),Teuerung!$A$4:$A$29,Teuerung!$D$4:$D$29)="",0,LOOKUP(YEAR(C2420),Teuerung!$A$4:$A$29,Teuerung!$D$4:$D$29)))</f>
        <v>0.29999999999999999</v>
      </c>
      <c r="AF2420" s="7">
        <f t="shared" ca="1" si="57"/>
        <v>1619.0975103734438</v>
      </c>
      <c r="AG2420" s="2"/>
      <c r="AH2420" s="1"/>
      <c r="AI2420" s="1"/>
    </row>
    <row r="2421">
      <c r="A2421" s="2"/>
      <c r="B2421" s="2"/>
      <c r="C2421" s="3">
        <v>43059</v>
      </c>
      <c r="D2421" s="1"/>
      <c r="E2421" s="4" t="s">
        <v>51</v>
      </c>
      <c r="H2421" s="4" t="s">
        <v>51</v>
      </c>
      <c r="K2421" s="6">
        <v>0.23999999999999999</v>
      </c>
      <c r="L2421" s="6">
        <v>0.23999999999999999</v>
      </c>
      <c r="M2421" s="6">
        <v>3.1600000000000001</v>
      </c>
      <c r="N2421" s="7">
        <v>1500</v>
      </c>
      <c r="P2421" s="1">
        <v>1</v>
      </c>
      <c r="Q2421" s="2" t="s">
        <v>54</v>
      </c>
      <c r="R2421" s="4" t="s">
        <v>51</v>
      </c>
      <c r="T2421" s="7">
        <v>303</v>
      </c>
      <c r="U2421" s="8">
        <v>0</v>
      </c>
      <c r="V2421" s="6">
        <f t="shared" si="58"/>
        <v>52.199170124481327</v>
      </c>
      <c r="W2421" s="7">
        <f>IF(R2421="","",(T2421*(1-U2421)*(1+AE2421))+V2421)</f>
        <v>446.09917012448136</v>
      </c>
      <c r="Z2421" s="9" t="str">
        <f>IF(S2421="","",(X2421*(1-Y2421)*(1+AE2421)))</f>
        <v/>
      </c>
      <c r="AA2421" s="64">
        <f>IF(Eingabe!G2421="x",libCalc!A2421,IF(Eingabe!H2421="x",libCalc!B2421,IF(Eingabe!I2421="x",libCalc!C2421,"")))</f>
        <v>0.057599999999999998</v>
      </c>
      <c r="AB2421" s="5">
        <f>IF(AA2421="","",AA2421*M2421)</f>
        <v>0.18201600000000001</v>
      </c>
      <c r="AC2421" s="10">
        <f>IF(AA2421="","",N2421*1000/(AA2421*1000000))</f>
        <v>26.041666666666668</v>
      </c>
      <c r="AD2421" s="11">
        <f>IF(AB2421="","",MAX(Z2421,W2421)/AB2421)</f>
        <v>2450.8788794637908</v>
      </c>
      <c r="AE2421" s="8">
        <f ca="1">IF(N2421="","",IF(LOOKUP(YEAR(C2421),Teuerung!$A$4:$A$29,Teuerung!$D$4:$D$29)="",0,LOOKUP(YEAR(C2421),Teuerung!$A$4:$A$29,Teuerung!$D$4:$D$29)))</f>
        <v>0.29999999999999999</v>
      </c>
      <c r="AF2421" s="7">
        <f t="shared" ca="1" si="57"/>
        <v>446.09917012448136</v>
      </c>
      <c r="AG2421" s="2"/>
      <c r="AH2421" s="1"/>
      <c r="AI2421" s="1"/>
    </row>
    <row r="2422">
      <c r="A2422" s="2"/>
      <c r="B2422" s="2"/>
      <c r="C2422" s="3">
        <v>43059</v>
      </c>
      <c r="D2422" s="1"/>
      <c r="E2422" s="4" t="s">
        <v>51</v>
      </c>
      <c r="H2422" s="4" t="s">
        <v>51</v>
      </c>
      <c r="K2422" s="6">
        <v>0.23999999999999999</v>
      </c>
      <c r="L2422" s="6">
        <v>0.23999999999999999</v>
      </c>
      <c r="M2422" s="6">
        <v>3.1600000000000001</v>
      </c>
      <c r="N2422" s="7">
        <v>1300</v>
      </c>
      <c r="P2422" s="1">
        <v>2</v>
      </c>
      <c r="Q2422" s="2" t="s">
        <v>54</v>
      </c>
      <c r="R2422" s="4" t="s">
        <v>51</v>
      </c>
      <c r="T2422" s="7">
        <v>275</v>
      </c>
      <c r="U2422" s="8">
        <v>0</v>
      </c>
      <c r="V2422" s="6">
        <f t="shared" si="58"/>
        <v>52.199170124481327</v>
      </c>
      <c r="W2422" s="7">
        <f>IF(R2422="","",(T2422*(1-U2422)*(1+AE2422))+V2422)</f>
        <v>409.69917012448133</v>
      </c>
      <c r="Z2422" s="9" t="str">
        <f>IF(S2422="","",(X2422*(1-Y2422)*(1+AE2422)))</f>
        <v/>
      </c>
      <c r="AA2422" s="64">
        <f>IF(Eingabe!G2422="x",libCalc!A2422,IF(Eingabe!H2422="x",libCalc!B2422,IF(Eingabe!I2422="x",libCalc!C2422,"")))</f>
        <v>0.057599999999999998</v>
      </c>
      <c r="AB2422" s="5">
        <f>IF(AA2422="","",AA2422*M2422)</f>
        <v>0.18201600000000001</v>
      </c>
      <c r="AC2422" s="10">
        <f>IF(AA2422="","",N2422*1000/(AA2422*1000000))</f>
        <v>22.569444444444443</v>
      </c>
      <c r="AD2422" s="11">
        <f>IF(AB2422="","",MAX(Z2422,W2422)/AB2422)</f>
        <v>2250.8964603358017</v>
      </c>
      <c r="AE2422" s="8">
        <f ca="1">IF(N2422="","",IF(LOOKUP(YEAR(C2422),Teuerung!$A$4:$A$29,Teuerung!$D$4:$D$29)="",0,LOOKUP(YEAR(C2422),Teuerung!$A$4:$A$29,Teuerung!$D$4:$D$29)))</f>
        <v>0.29999999999999999</v>
      </c>
      <c r="AF2422" s="7">
        <f t="shared" ca="1" si="57"/>
        <v>819.39834024896265</v>
      </c>
      <c r="AG2422" s="2"/>
      <c r="AH2422" s="1"/>
      <c r="AI2422" s="1"/>
    </row>
    <row r="2423">
      <c r="A2423" s="2"/>
      <c r="B2423" s="2"/>
      <c r="C2423" s="3">
        <v>43059</v>
      </c>
      <c r="D2423" s="1"/>
      <c r="E2423" s="4" t="s">
        <v>51</v>
      </c>
      <c r="H2423" s="4" t="s">
        <v>51</v>
      </c>
      <c r="K2423" s="6">
        <v>0.29999999999999999</v>
      </c>
      <c r="L2423" s="6">
        <v>0.29999999999999999</v>
      </c>
      <c r="M2423" s="6">
        <v>3.1600000000000001</v>
      </c>
      <c r="N2423" s="7">
        <v>3200</v>
      </c>
      <c r="P2423" s="1">
        <v>2</v>
      </c>
      <c r="Q2423" s="2" t="s">
        <v>54</v>
      </c>
      <c r="R2423" s="4" t="s">
        <v>51</v>
      </c>
      <c r="T2423" s="7">
        <v>451</v>
      </c>
      <c r="U2423" s="8">
        <v>0</v>
      </c>
      <c r="V2423" s="6">
        <f t="shared" si="58"/>
        <v>52.199170124481327</v>
      </c>
      <c r="W2423" s="7">
        <f>IF(R2423="","",(T2423*(1-U2423)*(1+AE2423))+V2423)</f>
        <v>638.49917012448145</v>
      </c>
      <c r="Z2423" s="9" t="str">
        <f>IF(S2423="","",(X2423*(1-Y2423)*(1+AE2423)))</f>
        <v/>
      </c>
      <c r="AA2423" s="64">
        <f>IF(Eingabe!G2423="x",libCalc!A2423,IF(Eingabe!H2423="x",libCalc!B2423,IF(Eingabe!I2423="x",libCalc!C2423,"")))</f>
        <v>0.089999999999999997</v>
      </c>
      <c r="AB2423" s="5">
        <f>IF(AA2423="","",AA2423*M2423)</f>
        <v>0.28439999999999999</v>
      </c>
      <c r="AC2423" s="10">
        <f>IF(AA2423="","",N2423*1000/(AA2423*1000000))</f>
        <v>35.555555555555557</v>
      </c>
      <c r="AD2423" s="11">
        <f>IF(AB2423="","",MAX(Z2423,W2423)/AB2423)</f>
        <v>2245.0744378497943</v>
      </c>
      <c r="AE2423" s="8">
        <f ca="1">IF(N2423="","",IF(LOOKUP(YEAR(C2423),Teuerung!$A$4:$A$29,Teuerung!$D$4:$D$29)="",0,LOOKUP(YEAR(C2423),Teuerung!$A$4:$A$29,Teuerung!$D$4:$D$29)))</f>
        <v>0.29999999999999999</v>
      </c>
      <c r="AF2423" s="7">
        <f t="shared" ca="1" si="57"/>
        <v>1276.9983402489629</v>
      </c>
      <c r="AG2423" s="2"/>
      <c r="AH2423" s="1"/>
      <c r="AI2423" s="1"/>
    </row>
    <row r="2424">
      <c r="A2424" s="2"/>
      <c r="B2424" s="2"/>
      <c r="C2424" s="3">
        <v>43059</v>
      </c>
      <c r="D2424" s="1"/>
      <c r="E2424" s="4" t="s">
        <v>51</v>
      </c>
      <c r="H2424" s="4" t="s">
        <v>51</v>
      </c>
      <c r="K2424" s="6">
        <v>0.29999999999999999</v>
      </c>
      <c r="L2424" s="6">
        <v>0.29999999999999999</v>
      </c>
      <c r="M2424" s="6">
        <v>3.1600000000000001</v>
      </c>
      <c r="N2424" s="7">
        <v>4500</v>
      </c>
      <c r="P2424" s="1">
        <v>2</v>
      </c>
      <c r="Q2424" s="2" t="s">
        <v>54</v>
      </c>
      <c r="R2424" s="4" t="s">
        <v>51</v>
      </c>
      <c r="T2424" s="7">
        <v>569</v>
      </c>
      <c r="U2424" s="8">
        <v>0</v>
      </c>
      <c r="V2424" s="6">
        <f t="shared" si="58"/>
        <v>52.199170124481327</v>
      </c>
      <c r="W2424" s="7">
        <f>IF(R2424="","",(T2424*(1-U2424)*(1+AE2424))+V2424)</f>
        <v>791.89917012448132</v>
      </c>
      <c r="Z2424" s="9" t="str">
        <f>IF(S2424="","",(X2424*(1-Y2424)*(1+AE2424)))</f>
        <v/>
      </c>
      <c r="AA2424" s="64">
        <f>IF(Eingabe!G2424="x",libCalc!A2424,IF(Eingabe!H2424="x",libCalc!B2424,IF(Eingabe!I2424="x",libCalc!C2424,"")))</f>
        <v>0.089999999999999997</v>
      </c>
      <c r="AB2424" s="5">
        <f>IF(AA2424="","",AA2424*M2424)</f>
        <v>0.28439999999999999</v>
      </c>
      <c r="AC2424" s="10">
        <f>IF(AA2424="","",N2424*1000/(AA2424*1000000))</f>
        <v>50</v>
      </c>
      <c r="AD2424" s="11">
        <f>IF(AB2424="","",MAX(Z2424,W2424)/AB2424)</f>
        <v>2784.4555911549978</v>
      </c>
      <c r="AE2424" s="8">
        <f ca="1">IF(N2424="","",IF(LOOKUP(YEAR(C2424),Teuerung!$A$4:$A$29,Teuerung!$D$4:$D$29)="",0,LOOKUP(YEAR(C2424),Teuerung!$A$4:$A$29,Teuerung!$D$4:$D$29)))</f>
        <v>0.29999999999999999</v>
      </c>
      <c r="AF2424" s="7">
        <f t="shared" ca="1" si="57"/>
        <v>1583.7983402489626</v>
      </c>
      <c r="AG2424" s="2"/>
      <c r="AH2424" s="1"/>
      <c r="AI2424" s="1"/>
    </row>
    <row r="2425">
      <c r="A2425" s="2"/>
      <c r="B2425" s="2"/>
      <c r="C2425" s="3">
        <v>43059</v>
      </c>
      <c r="D2425" s="1"/>
      <c r="E2425" s="4" t="s">
        <v>51</v>
      </c>
      <c r="H2425" s="4" t="s">
        <v>51</v>
      </c>
      <c r="K2425" s="6">
        <v>0.29999999999999999</v>
      </c>
      <c r="L2425" s="6">
        <v>0.29999999999999999</v>
      </c>
      <c r="M2425" s="6">
        <v>3.1600000000000001</v>
      </c>
      <c r="N2425" s="7">
        <v>4000</v>
      </c>
      <c r="P2425" s="1">
        <v>1</v>
      </c>
      <c r="Q2425" s="2" t="s">
        <v>54</v>
      </c>
      <c r="R2425" s="4" t="s">
        <v>51</v>
      </c>
      <c r="T2425" s="7">
        <v>518</v>
      </c>
      <c r="U2425" s="8">
        <v>0</v>
      </c>
      <c r="V2425" s="6">
        <f t="shared" si="58"/>
        <v>52.199170124481327</v>
      </c>
      <c r="W2425" s="7">
        <f>IF(R2425="","",(T2425*(1-U2425)*(1+AE2425))+V2425)</f>
        <v>725.59917012448136</v>
      </c>
      <c r="Z2425" s="9" t="str">
        <f>IF(S2425="","",(X2425*(1-Y2425)*(1+AE2425)))</f>
        <v/>
      </c>
      <c r="AA2425" s="64">
        <f>IF(Eingabe!G2425="x",libCalc!A2425,IF(Eingabe!H2425="x",libCalc!B2425,IF(Eingabe!I2425="x",libCalc!C2425,"")))</f>
        <v>0.089999999999999997</v>
      </c>
      <c r="AB2425" s="5">
        <f>IF(AA2425="","",AA2425*M2425)</f>
        <v>0.28439999999999999</v>
      </c>
      <c r="AC2425" s="10">
        <f>IF(AA2425="","",N2425*1000/(AA2425*1000000))</f>
        <v>44.444444444444443</v>
      </c>
      <c r="AD2425" s="11">
        <f>IF(AB2425="","",MAX(Z2425,W2425)/AB2425)</f>
        <v>2551.3332282857996</v>
      </c>
      <c r="AE2425" s="8">
        <f ca="1">IF(N2425="","",IF(LOOKUP(YEAR(C2425),Teuerung!$A$4:$A$29,Teuerung!$D$4:$D$29)="",0,LOOKUP(YEAR(C2425),Teuerung!$A$4:$A$29,Teuerung!$D$4:$D$29)))</f>
        <v>0.29999999999999999</v>
      </c>
      <c r="AF2425" s="7">
        <f t="shared" ca="1" si="57"/>
        <v>725.59917012448136</v>
      </c>
      <c r="AG2425" s="2"/>
      <c r="AH2425" s="1"/>
      <c r="AI2425" s="1"/>
    </row>
    <row r="2426">
      <c r="A2426" s="2"/>
      <c r="B2426" s="2"/>
      <c r="C2426" s="3">
        <v>43059</v>
      </c>
      <c r="D2426" s="1"/>
      <c r="E2426" s="4" t="s">
        <v>51</v>
      </c>
      <c r="H2426" s="4" t="s">
        <v>51</v>
      </c>
      <c r="K2426" s="6">
        <v>0.29999999999999999</v>
      </c>
      <c r="L2426" s="6">
        <v>0.29999999999999999</v>
      </c>
      <c r="M2426" s="6">
        <v>3.1600000000000001</v>
      </c>
      <c r="N2426" s="7">
        <v>2600</v>
      </c>
      <c r="P2426" s="1">
        <v>2</v>
      </c>
      <c r="Q2426" s="2" t="s">
        <v>54</v>
      </c>
      <c r="R2426" s="4" t="s">
        <v>51</v>
      </c>
      <c r="T2426" s="7">
        <v>359</v>
      </c>
      <c r="U2426" s="8">
        <v>0</v>
      </c>
      <c r="V2426" s="6">
        <f t="shared" si="58"/>
        <v>52.199170124481327</v>
      </c>
      <c r="W2426" s="7">
        <f>IF(R2426="","",(T2426*(1-U2426)*(1+AE2426))+V2426)</f>
        <v>518.89917012448132</v>
      </c>
      <c r="Z2426" s="9" t="str">
        <f>IF(S2426="","",(X2426*(1-Y2426)*(1+AE2426)))</f>
        <v/>
      </c>
      <c r="AA2426" s="64">
        <f>IF(Eingabe!G2426="x",libCalc!A2426,IF(Eingabe!H2426="x",libCalc!B2426,IF(Eingabe!I2426="x",libCalc!C2426,"")))</f>
        <v>0.089999999999999997</v>
      </c>
      <c r="AB2426" s="5">
        <f>IF(AA2426="","",AA2426*M2426)</f>
        <v>0.28439999999999999</v>
      </c>
      <c r="AC2426" s="10">
        <f>IF(AA2426="","",N2426*1000/(AA2426*1000000))</f>
        <v>28.888888888888889</v>
      </c>
      <c r="AD2426" s="11">
        <f>IF(AB2426="","",MAX(Z2426,W2426)/AB2426)</f>
        <v>1824.5399793406516</v>
      </c>
      <c r="AE2426" s="8">
        <f ca="1">IF(N2426="","",IF(LOOKUP(YEAR(C2426),Teuerung!$A$4:$A$29,Teuerung!$D$4:$D$29)="",0,LOOKUP(YEAR(C2426),Teuerung!$A$4:$A$29,Teuerung!$D$4:$D$29)))</f>
        <v>0.29999999999999999</v>
      </c>
      <c r="AF2426" s="7">
        <f t="shared" ca="1" si="57"/>
        <v>1037.7983402489626</v>
      </c>
      <c r="AG2426" s="2"/>
      <c r="AH2426" s="1"/>
      <c r="AI2426" s="1"/>
    </row>
    <row r="2427">
      <c r="A2427" s="2"/>
      <c r="B2427" s="2"/>
      <c r="C2427" s="3">
        <v>43059</v>
      </c>
      <c r="D2427" s="1"/>
      <c r="E2427" s="4" t="s">
        <v>51</v>
      </c>
      <c r="H2427" s="4" t="s">
        <v>51</v>
      </c>
      <c r="K2427" s="6">
        <v>0.20000000000000001</v>
      </c>
      <c r="L2427" s="6">
        <v>0.20000000000000001</v>
      </c>
      <c r="M2427" s="6">
        <v>3.1600000000000001</v>
      </c>
      <c r="N2427" s="7">
        <v>900</v>
      </c>
      <c r="P2427" s="1">
        <v>2</v>
      </c>
      <c r="Q2427" s="2" t="s">
        <v>54</v>
      </c>
      <c r="R2427" s="4" t="s">
        <v>51</v>
      </c>
      <c r="T2427" s="7">
        <v>197</v>
      </c>
      <c r="U2427" s="8">
        <v>0</v>
      </c>
      <c r="V2427" s="6">
        <f t="shared" si="58"/>
        <v>52.199170124481327</v>
      </c>
      <c r="W2427" s="7">
        <f>IF(R2427="","",(T2427*(1-U2427)*(1+AE2427))+V2427)</f>
        <v>308.29917012448135</v>
      </c>
      <c r="Z2427" s="9" t="str">
        <f>IF(S2427="","",(X2427*(1-Y2427)*(1+AE2427)))</f>
        <v/>
      </c>
      <c r="AA2427" s="64">
        <f>IF(Eingabe!G2427="x",libCalc!A2427,IF(Eingabe!H2427="x",libCalc!B2427,IF(Eingabe!I2427="x",libCalc!C2427,"")))</f>
        <v>0.040000000000000008</v>
      </c>
      <c r="AB2427" s="5">
        <f>IF(AA2427="","",AA2427*M2427)</f>
        <v>0.12640000000000004</v>
      </c>
      <c r="AC2427" s="10">
        <f>IF(AA2427="","",N2427*1000/(AA2427*1000000))</f>
        <v>22.499999999999996</v>
      </c>
      <c r="AD2427" s="11">
        <f>IF(AB2427="","",MAX(Z2427,W2427)/AB2427)</f>
        <v>2439.0757130101365</v>
      </c>
      <c r="AE2427" s="8">
        <f ca="1">IF(N2427="","",IF(LOOKUP(YEAR(C2427),Teuerung!$A$4:$A$29,Teuerung!$D$4:$D$29)="",0,LOOKUP(YEAR(C2427),Teuerung!$A$4:$A$29,Teuerung!$D$4:$D$29)))</f>
        <v>0.29999999999999999</v>
      </c>
      <c r="AF2427" s="7">
        <f t="shared" ca="1" si="57"/>
        <v>616.5983402489627</v>
      </c>
      <c r="AG2427" s="2"/>
      <c r="AH2427" s="1"/>
      <c r="AI2427" s="1"/>
    </row>
    <row r="2428">
      <c r="A2428" s="2"/>
      <c r="B2428" s="2"/>
      <c r="C2428" s="3">
        <v>43059</v>
      </c>
      <c r="D2428" s="1"/>
      <c r="E2428" s="4" t="s">
        <v>51</v>
      </c>
      <c r="H2428" s="4" t="s">
        <v>51</v>
      </c>
      <c r="K2428" s="6">
        <v>0.20000000000000001</v>
      </c>
      <c r="L2428" s="6">
        <v>0.29999999999999999</v>
      </c>
      <c r="M2428" s="6">
        <v>3.1600000000000001</v>
      </c>
      <c r="N2428" s="7">
        <v>1600</v>
      </c>
      <c r="P2428" s="1">
        <v>2</v>
      </c>
      <c r="Q2428" s="2" t="s">
        <v>54</v>
      </c>
      <c r="R2428" s="4" t="s">
        <v>51</v>
      </c>
      <c r="T2428" s="7">
        <v>326</v>
      </c>
      <c r="U2428" s="8">
        <v>0</v>
      </c>
      <c r="V2428" s="6">
        <f t="shared" si="58"/>
        <v>52.199170124481327</v>
      </c>
      <c r="W2428" s="7">
        <f>IF(R2428="","",(T2428*(1-U2428)*(1+AE2428))+V2428)</f>
        <v>475.99917012448134</v>
      </c>
      <c r="Z2428" s="9" t="str">
        <f>IF(S2428="","",(X2428*(1-Y2428)*(1+AE2428)))</f>
        <v/>
      </c>
      <c r="AA2428" s="64">
        <f>IF(Eingabe!G2428="x",libCalc!A2428,IF(Eingabe!H2428="x",libCalc!B2428,IF(Eingabe!I2428="x",libCalc!C2428,"")))</f>
        <v>0.059999999999999998</v>
      </c>
      <c r="AB2428" s="5">
        <f>IF(AA2428="","",AA2428*M2428)</f>
        <v>0.18959999999999999</v>
      </c>
      <c r="AC2428" s="10">
        <f>IF(AA2428="","",N2428*1000/(AA2428*1000000))</f>
        <v>26.666666666666668</v>
      </c>
      <c r="AD2428" s="11">
        <f>IF(AB2428="","",MAX(Z2428,W2428)/AB2428)</f>
        <v>2510.5441462261674</v>
      </c>
      <c r="AE2428" s="8">
        <f ca="1">IF(N2428="","",IF(LOOKUP(YEAR(C2428),Teuerung!$A$4:$A$29,Teuerung!$D$4:$D$29)="",0,LOOKUP(YEAR(C2428),Teuerung!$A$4:$A$29,Teuerung!$D$4:$D$29)))</f>
        <v>0.29999999999999999</v>
      </c>
      <c r="AF2428" s="7">
        <f t="shared" ca="1" si="57"/>
        <v>951.99834024896268</v>
      </c>
      <c r="AG2428" s="2"/>
      <c r="AH2428" s="1"/>
      <c r="AI2428" s="1"/>
    </row>
    <row r="2429">
      <c r="A2429" s="2"/>
      <c r="B2429" s="2"/>
      <c r="C2429" s="3">
        <v>43059</v>
      </c>
      <c r="D2429" s="1"/>
      <c r="E2429" s="4" t="s">
        <v>51</v>
      </c>
      <c r="H2429" s="4" t="s">
        <v>51</v>
      </c>
      <c r="K2429" s="6">
        <v>0.20000000000000001</v>
      </c>
      <c r="L2429" s="6">
        <v>0.29999999999999999</v>
      </c>
      <c r="M2429" s="6">
        <v>3.1600000000000001</v>
      </c>
      <c r="N2429" s="7">
        <v>1800</v>
      </c>
      <c r="P2429" s="1">
        <v>1</v>
      </c>
      <c r="Q2429" s="2" t="s">
        <v>54</v>
      </c>
      <c r="R2429" s="4" t="s">
        <v>51</v>
      </c>
      <c r="T2429" s="7">
        <v>384</v>
      </c>
      <c r="U2429" s="8">
        <v>0</v>
      </c>
      <c r="V2429" s="6">
        <f t="shared" si="58"/>
        <v>52.199170124481327</v>
      </c>
      <c r="W2429" s="7">
        <f>IF(R2429="","",(T2429*(1-U2429)*(1+AE2429))+V2429)</f>
        <v>551.39917012448132</v>
      </c>
      <c r="Z2429" s="9" t="str">
        <f>IF(S2429="","",(X2429*(1-Y2429)*(1+AE2429)))</f>
        <v/>
      </c>
      <c r="AA2429" s="64">
        <f>IF(Eingabe!G2429="x",libCalc!A2429,IF(Eingabe!H2429="x",libCalc!B2429,IF(Eingabe!I2429="x",libCalc!C2429,"")))</f>
        <v>0.059999999999999998</v>
      </c>
      <c r="AB2429" s="5">
        <f>IF(AA2429="","",AA2429*M2429)</f>
        <v>0.18959999999999999</v>
      </c>
      <c r="AC2429" s="10">
        <f>IF(AA2429="","",N2429*1000/(AA2429*1000000))</f>
        <v>30</v>
      </c>
      <c r="AD2429" s="11">
        <f>IF(AB2429="","",MAX(Z2429,W2429)/AB2429)</f>
        <v>2908.223471120682</v>
      </c>
      <c r="AE2429" s="8">
        <f ca="1">IF(N2429="","",IF(LOOKUP(YEAR(C2429),Teuerung!$A$4:$A$29,Teuerung!$D$4:$D$29)="",0,LOOKUP(YEAR(C2429),Teuerung!$A$4:$A$29,Teuerung!$D$4:$D$29)))</f>
        <v>0.29999999999999999</v>
      </c>
      <c r="AF2429" s="7">
        <f t="shared" ca="1" si="57"/>
        <v>551.39917012448132</v>
      </c>
      <c r="AG2429" s="2"/>
      <c r="AH2429" s="1"/>
      <c r="AI2429" s="1"/>
    </row>
    <row r="2430">
      <c r="A2430" s="2"/>
      <c r="B2430" s="2"/>
      <c r="C2430" s="3">
        <v>43059</v>
      </c>
      <c r="D2430" s="1"/>
      <c r="E2430" s="4" t="s">
        <v>51</v>
      </c>
      <c r="H2430" s="4" t="s">
        <v>51</v>
      </c>
      <c r="K2430" s="6">
        <v>0.20000000000000001</v>
      </c>
      <c r="L2430" s="6">
        <v>0.29999999999999999</v>
      </c>
      <c r="M2430" s="6">
        <v>3.1600000000000001</v>
      </c>
      <c r="N2430" s="7">
        <v>1100</v>
      </c>
      <c r="P2430" s="1">
        <v>2</v>
      </c>
      <c r="Q2430" s="2" t="s">
        <v>54</v>
      </c>
      <c r="R2430" s="4" t="s">
        <v>51</v>
      </c>
      <c r="T2430" s="7">
        <v>309</v>
      </c>
      <c r="U2430" s="8">
        <v>0</v>
      </c>
      <c r="V2430" s="6">
        <f t="shared" si="58"/>
        <v>52.199170124481327</v>
      </c>
      <c r="W2430" s="7">
        <f>IF(R2430="","",(T2430*(1-U2430)*(1+AE2430))+V2430)</f>
        <v>453.89917012448132</v>
      </c>
      <c r="Z2430" s="9" t="str">
        <f>IF(S2430="","",(X2430*(1-Y2430)*(1+AE2430)))</f>
        <v/>
      </c>
      <c r="AA2430" s="64">
        <f>IF(Eingabe!G2430="x",libCalc!A2430,IF(Eingabe!H2430="x",libCalc!B2430,IF(Eingabe!I2430="x",libCalc!C2430,"")))</f>
        <v>0.059999999999999998</v>
      </c>
      <c r="AB2430" s="5">
        <f>IF(AA2430="","",AA2430*M2430)</f>
        <v>0.18959999999999999</v>
      </c>
      <c r="AC2430" s="10">
        <f>IF(AA2430="","",N2430*1000/(AA2430*1000000))</f>
        <v>18.333333333333332</v>
      </c>
      <c r="AD2430" s="11">
        <f>IF(AB2430="","",MAX(Z2430,W2430)/AB2430)</f>
        <v>2393.9829647915681</v>
      </c>
      <c r="AE2430" s="8">
        <f ca="1">IF(N2430="","",IF(LOOKUP(YEAR(C2430),Teuerung!$A$4:$A$29,Teuerung!$D$4:$D$29)="",0,LOOKUP(YEAR(C2430),Teuerung!$A$4:$A$29,Teuerung!$D$4:$D$29)))</f>
        <v>0.29999999999999999</v>
      </c>
      <c r="AF2430" s="7">
        <f t="shared" ca="1" si="57"/>
        <v>907.79834024896263</v>
      </c>
      <c r="AG2430" s="2"/>
      <c r="AH2430" s="1"/>
      <c r="AI2430" s="1"/>
    </row>
    <row r="2431">
      <c r="A2431" s="2"/>
      <c r="B2431" s="2"/>
      <c r="C2431" s="3">
        <v>43059</v>
      </c>
      <c r="D2431" s="1"/>
      <c r="E2431" s="4" t="s">
        <v>51</v>
      </c>
      <c r="H2431" s="4" t="s">
        <v>51</v>
      </c>
      <c r="K2431" s="6">
        <v>0.23999999999999999</v>
      </c>
      <c r="L2431" s="6">
        <v>0.23999999999999999</v>
      </c>
      <c r="M2431" s="6">
        <v>3.1600000000000001</v>
      </c>
      <c r="N2431" s="7">
        <v>1700</v>
      </c>
      <c r="P2431" s="1">
        <v>1</v>
      </c>
      <c r="Q2431" s="2" t="s">
        <v>54</v>
      </c>
      <c r="R2431" s="4" t="s">
        <v>51</v>
      </c>
      <c r="T2431" s="7">
        <v>328</v>
      </c>
      <c r="U2431" s="8">
        <v>0</v>
      </c>
      <c r="V2431" s="6">
        <f t="shared" si="58"/>
        <v>52.199170124481327</v>
      </c>
      <c r="W2431" s="7">
        <f>IF(R2431="","",(T2431*(1-U2431)*(1+AE2431))+V2431)</f>
        <v>478.59917012448136</v>
      </c>
      <c r="Z2431" s="9" t="str">
        <f>IF(S2431="","",(X2431*(1-Y2431)*(1+AE2431)))</f>
        <v/>
      </c>
      <c r="AA2431" s="64">
        <f>IF(Eingabe!G2431="x",libCalc!A2431,IF(Eingabe!H2431="x",libCalc!B2431,IF(Eingabe!I2431="x",libCalc!C2431,"")))</f>
        <v>0.057599999999999998</v>
      </c>
      <c r="AB2431" s="5">
        <f>IF(AA2431="","",AA2431*M2431)</f>
        <v>0.18201600000000001</v>
      </c>
      <c r="AC2431" s="10">
        <f>IF(AA2431="","",N2431*1000/(AA2431*1000000))</f>
        <v>29.513888888888889</v>
      </c>
      <c r="AD2431" s="11">
        <f>IF(AB2431="","",MAX(Z2431,W2431)/AB2431)</f>
        <v>2629.4346108280665</v>
      </c>
      <c r="AE2431" s="8">
        <f ca="1">IF(N2431="","",IF(LOOKUP(YEAR(C2431),Teuerung!$A$4:$A$29,Teuerung!$D$4:$D$29)="",0,LOOKUP(YEAR(C2431),Teuerung!$A$4:$A$29,Teuerung!$D$4:$D$29)))</f>
        <v>0.29999999999999999</v>
      </c>
      <c r="AF2431" s="7">
        <f t="shared" ca="1" si="57"/>
        <v>478.59917012448136</v>
      </c>
      <c r="AG2431" s="2"/>
      <c r="AH2431" s="1"/>
      <c r="AI2431" s="1"/>
    </row>
    <row r="2432">
      <c r="A2432" s="2"/>
      <c r="B2432" s="2"/>
      <c r="C2432" s="3">
        <v>43059</v>
      </c>
      <c r="D2432" s="1"/>
      <c r="E2432" s="4" t="s">
        <v>51</v>
      </c>
      <c r="H2432" s="4" t="s">
        <v>51</v>
      </c>
      <c r="K2432" s="6">
        <v>0.29999999999999999</v>
      </c>
      <c r="L2432" s="6">
        <v>0.29999999999999999</v>
      </c>
      <c r="M2432" s="6">
        <v>3.1600000000000001</v>
      </c>
      <c r="N2432" s="7">
        <v>2300</v>
      </c>
      <c r="P2432" s="1">
        <v>1</v>
      </c>
      <c r="Q2432" s="2" t="s">
        <v>54</v>
      </c>
      <c r="R2432" s="4" t="s">
        <v>51</v>
      </c>
      <c r="T2432" s="7">
        <v>343</v>
      </c>
      <c r="U2432" s="8">
        <v>0</v>
      </c>
      <c r="V2432" s="6">
        <f t="shared" si="58"/>
        <v>52.199170124481327</v>
      </c>
      <c r="W2432" s="7">
        <f>IF(R2432="","",(T2432*(1-U2432)*(1+AE2432))+V2432)</f>
        <v>498.09917012448136</v>
      </c>
      <c r="Z2432" s="9" t="str">
        <f>IF(S2432="","",(X2432*(1-Y2432)*(1+AE2432)))</f>
        <v/>
      </c>
      <c r="AA2432" s="64">
        <f>IF(Eingabe!G2432="x",libCalc!A2432,IF(Eingabe!H2432="x",libCalc!B2432,IF(Eingabe!I2432="x",libCalc!C2432,"")))</f>
        <v>0.089999999999999997</v>
      </c>
      <c r="AB2432" s="5">
        <f>IF(AA2432="","",AA2432*M2432)</f>
        <v>0.28439999999999999</v>
      </c>
      <c r="AC2432" s="10">
        <f>IF(AA2432="","",N2432*1000/(AA2432*1000000))</f>
        <v>25.555555555555557</v>
      </c>
      <c r="AD2432" s="11">
        <f>IF(AB2432="","",MAX(Z2432,W2432)/AB2432)</f>
        <v>1751.4035517738446</v>
      </c>
      <c r="AE2432" s="8">
        <f ca="1">IF(N2432="","",IF(LOOKUP(YEAR(C2432),Teuerung!$A$4:$A$29,Teuerung!$D$4:$D$29)="",0,LOOKUP(YEAR(C2432),Teuerung!$A$4:$A$29,Teuerung!$D$4:$D$29)))</f>
        <v>0.29999999999999999</v>
      </c>
      <c r="AF2432" s="7">
        <f t="shared" ca="1" si="57"/>
        <v>498.09917012448136</v>
      </c>
      <c r="AG2432" s="2"/>
      <c r="AH2432" s="1"/>
      <c r="AI2432" s="1"/>
    </row>
    <row r="2433">
      <c r="A2433" s="2"/>
      <c r="B2433" s="2"/>
      <c r="C2433" s="3">
        <v>43059</v>
      </c>
      <c r="D2433" s="1"/>
      <c r="E2433" s="4" t="s">
        <v>51</v>
      </c>
      <c r="H2433" s="4" t="s">
        <v>51</v>
      </c>
      <c r="K2433" s="6">
        <v>0.20000000000000001</v>
      </c>
      <c r="L2433" s="6">
        <v>0.29999999999999999</v>
      </c>
      <c r="M2433" s="6">
        <v>3.1600000000000001</v>
      </c>
      <c r="N2433" s="7">
        <v>900</v>
      </c>
      <c r="P2433" s="1">
        <v>1</v>
      </c>
      <c r="Q2433" s="2" t="s">
        <v>54</v>
      </c>
      <c r="R2433" s="4" t="s">
        <v>51</v>
      </c>
      <c r="T2433" s="7">
        <v>305</v>
      </c>
      <c r="U2433" s="8">
        <v>0</v>
      </c>
      <c r="V2433" s="6">
        <f t="shared" si="58"/>
        <v>52.199170124481327</v>
      </c>
      <c r="W2433" s="7">
        <f>IF(R2433="","",(T2433*(1-U2433)*(1+AE2433))+V2433)</f>
        <v>448.69917012448133</v>
      </c>
      <c r="Z2433" s="9" t="str">
        <f>IF(S2433="","",(X2433*(1-Y2433)*(1+AE2433)))</f>
        <v/>
      </c>
      <c r="AA2433" s="64">
        <f>IF(Eingabe!G2433="x",libCalc!A2433,IF(Eingabe!H2433="x",libCalc!B2433,IF(Eingabe!I2433="x",libCalc!C2433,"")))</f>
        <v>0.059999999999999998</v>
      </c>
      <c r="AB2433" s="5">
        <f>IF(AA2433="","",AA2433*M2433)</f>
        <v>0.18959999999999999</v>
      </c>
      <c r="AC2433" s="10">
        <f>IF(AA2433="","",N2433*1000/(AA2433*1000000))</f>
        <v>15</v>
      </c>
      <c r="AD2433" s="11">
        <f>IF(AB2433="","",MAX(Z2433,W2433)/AB2433)</f>
        <v>2366.5568044540155</v>
      </c>
      <c r="AE2433" s="8">
        <f ca="1">IF(N2433="","",IF(LOOKUP(YEAR(C2433),Teuerung!$A$4:$A$29,Teuerung!$D$4:$D$29)="",0,LOOKUP(YEAR(C2433),Teuerung!$A$4:$A$29,Teuerung!$D$4:$D$29)))</f>
        <v>0.29999999999999999</v>
      </c>
      <c r="AF2433" s="7">
        <f t="shared" ca="1" si="57"/>
        <v>448.69917012448133</v>
      </c>
      <c r="AG2433" s="2"/>
      <c r="AH2433" s="1"/>
      <c r="AI2433" s="1"/>
    </row>
    <row r="2434">
      <c r="A2434" s="2"/>
      <c r="B2434" s="2"/>
      <c r="C2434" s="3">
        <v>43059</v>
      </c>
      <c r="D2434" s="1"/>
      <c r="E2434" s="4" t="s">
        <v>51</v>
      </c>
      <c r="H2434" s="4" t="s">
        <v>51</v>
      </c>
      <c r="K2434" s="6">
        <v>0.29999999999999999</v>
      </c>
      <c r="L2434" s="6">
        <v>0.29999999999999999</v>
      </c>
      <c r="M2434" s="6">
        <v>3.1600000000000001</v>
      </c>
      <c r="N2434" s="7">
        <v>4200</v>
      </c>
      <c r="P2434" s="1">
        <v>1</v>
      </c>
      <c r="Q2434" s="2" t="s">
        <v>54</v>
      </c>
      <c r="R2434" s="4" t="s">
        <v>51</v>
      </c>
      <c r="T2434" s="7">
        <v>589</v>
      </c>
      <c r="U2434" s="8">
        <v>0</v>
      </c>
      <c r="V2434" s="6">
        <f t="shared" si="58"/>
        <v>52.199170124481327</v>
      </c>
      <c r="W2434" s="7">
        <f>IF(R2434="","",(T2434*(1-U2434)*(1+AE2434))+V2434)</f>
        <v>817.89917012448132</v>
      </c>
      <c r="Z2434" s="9" t="str">
        <f>IF(S2434="","",(X2434*(1-Y2434)*(1+AE2434)))</f>
        <v/>
      </c>
      <c r="AA2434" s="64">
        <f>IF(Eingabe!G2434="x",libCalc!A2434,IF(Eingabe!H2434="x",libCalc!B2434,IF(Eingabe!I2434="x",libCalc!C2434,"")))</f>
        <v>0.089999999999999997</v>
      </c>
      <c r="AB2434" s="5">
        <f>IF(AA2434="","",AA2434*M2434)</f>
        <v>0.28439999999999999</v>
      </c>
      <c r="AC2434" s="10">
        <f>IF(AA2434="","",N2434*1000/(AA2434*1000000))</f>
        <v>46.666666666666664</v>
      </c>
      <c r="AD2434" s="11">
        <f>IF(AB2434="","",MAX(Z2434,W2434)/AB2434)</f>
        <v>2875.8761256135067</v>
      </c>
      <c r="AE2434" s="8">
        <f ca="1">IF(N2434="","",IF(LOOKUP(YEAR(C2434),Teuerung!$A$4:$A$29,Teuerung!$D$4:$D$29)="",0,LOOKUP(YEAR(C2434),Teuerung!$A$4:$A$29,Teuerung!$D$4:$D$29)))</f>
        <v>0.29999999999999999</v>
      </c>
      <c r="AF2434" s="7">
        <f t="shared" ca="1" si="57"/>
        <v>817.89917012448132</v>
      </c>
      <c r="AG2434" s="2"/>
      <c r="AH2434" s="1"/>
      <c r="AI2434" s="1"/>
    </row>
    <row r="2435">
      <c r="A2435" s="2"/>
      <c r="B2435" s="2"/>
      <c r="C2435" s="3">
        <v>43059</v>
      </c>
      <c r="D2435" s="1"/>
      <c r="E2435" s="4" t="s">
        <v>51</v>
      </c>
      <c r="H2435" s="4" t="s">
        <v>51</v>
      </c>
      <c r="K2435" s="6">
        <v>0.29999999999999999</v>
      </c>
      <c r="L2435" s="6">
        <v>0.29999999999999999</v>
      </c>
      <c r="M2435" s="6">
        <v>3.1600000000000001</v>
      </c>
      <c r="N2435" s="7">
        <v>1800</v>
      </c>
      <c r="P2435" s="1">
        <v>1</v>
      </c>
      <c r="Q2435" s="2" t="s">
        <v>54</v>
      </c>
      <c r="R2435" s="4" t="s">
        <v>51</v>
      </c>
      <c r="T2435" s="7">
        <v>289</v>
      </c>
      <c r="U2435" s="8">
        <v>0</v>
      </c>
      <c r="V2435" s="6">
        <f t="shared" si="58"/>
        <v>52.199170124481327</v>
      </c>
      <c r="W2435" s="7">
        <f>IF(R2435="","",(T2435*(1-U2435)*(1+AE2435))+V2435)</f>
        <v>427.89917012448132</v>
      </c>
      <c r="Z2435" s="9" t="str">
        <f>IF(S2435="","",(X2435*(1-Y2435)*(1+AE2435)))</f>
        <v/>
      </c>
      <c r="AA2435" s="64">
        <f>IF(Eingabe!G2435="x",libCalc!A2435,IF(Eingabe!H2435="x",libCalc!B2435,IF(Eingabe!I2435="x",libCalc!C2435,"")))</f>
        <v>0.089999999999999997</v>
      </c>
      <c r="AB2435" s="5">
        <f>IF(AA2435="","",AA2435*M2435)</f>
        <v>0.28439999999999999</v>
      </c>
      <c r="AC2435" s="10">
        <f>IF(AA2435="","",N2435*1000/(AA2435*1000000))</f>
        <v>20</v>
      </c>
      <c r="AD2435" s="11">
        <f>IF(AB2435="","",MAX(Z2435,W2435)/AB2435)</f>
        <v>1504.5681087358696</v>
      </c>
      <c r="AE2435" s="8">
        <f ca="1">IF(N2435="","",IF(LOOKUP(YEAR(C2435),Teuerung!$A$4:$A$29,Teuerung!$D$4:$D$29)="",0,LOOKUP(YEAR(C2435),Teuerung!$A$4:$A$29,Teuerung!$D$4:$D$29)))</f>
        <v>0.29999999999999999</v>
      </c>
      <c r="AF2435" s="7">
        <f t="shared" ca="1" si="57"/>
        <v>427.89917012448132</v>
      </c>
      <c r="AG2435" s="2"/>
      <c r="AH2435" s="1"/>
      <c r="AI2435" s="1"/>
    </row>
    <row r="2436">
      <c r="A2436" s="2"/>
      <c r="B2436" s="2"/>
      <c r="C2436" s="3">
        <v>43059</v>
      </c>
      <c r="D2436" s="1"/>
      <c r="E2436" s="4" t="s">
        <v>51</v>
      </c>
      <c r="H2436" s="4" t="s">
        <v>51</v>
      </c>
      <c r="K2436" s="6">
        <v>0.23999999999999999</v>
      </c>
      <c r="L2436" s="6">
        <v>0.23999999999999999</v>
      </c>
      <c r="M2436" s="6">
        <v>3.1600000000000001</v>
      </c>
      <c r="N2436" s="7">
        <v>1200</v>
      </c>
      <c r="P2436" s="1">
        <v>7</v>
      </c>
      <c r="Q2436" s="2" t="s">
        <v>54</v>
      </c>
      <c r="R2436" s="4" t="s">
        <v>51</v>
      </c>
      <c r="T2436" s="7">
        <v>216</v>
      </c>
      <c r="U2436" s="8">
        <v>0</v>
      </c>
      <c r="V2436" s="6">
        <f t="shared" si="58"/>
        <v>52.199170124481327</v>
      </c>
      <c r="W2436" s="7">
        <f>IF(R2436="","",(T2436*(1-U2436)*(1+AE2436))+V2436)</f>
        <v>332.99917012448134</v>
      </c>
      <c r="Z2436" s="9" t="str">
        <f>IF(S2436="","",(X2436*(1-Y2436)*(1+AE2436)))</f>
        <v/>
      </c>
      <c r="AA2436" s="64">
        <f>IF(Eingabe!G2436="x",libCalc!A2436,IF(Eingabe!H2436="x",libCalc!B2436,IF(Eingabe!I2436="x",libCalc!C2436,"")))</f>
        <v>0.057599999999999998</v>
      </c>
      <c r="AB2436" s="5">
        <f>IF(AA2436="","",AA2436*M2436)</f>
        <v>0.18201600000000001</v>
      </c>
      <c r="AC2436" s="10">
        <f>IF(AA2436="","",N2436*1000/(AA2436*1000000))</f>
        <v>20.833333333333332</v>
      </c>
      <c r="AD2436" s="11">
        <f>IF(AB2436="","",MAX(Z2436,W2436)/AB2436)</f>
        <v>1829.5049343161113</v>
      </c>
      <c r="AE2436" s="8">
        <f ca="1">IF(N2436="","",IF(LOOKUP(YEAR(C2436),Teuerung!$A$4:$A$29,Teuerung!$D$4:$D$29)="",0,LOOKUP(YEAR(C2436),Teuerung!$A$4:$A$29,Teuerung!$D$4:$D$29)))</f>
        <v>0.29999999999999999</v>
      </c>
      <c r="AF2436" s="7">
        <f t="shared" ca="1" si="57"/>
        <v>2330.9941908713695</v>
      </c>
      <c r="AG2436" s="2"/>
      <c r="AH2436" s="1"/>
      <c r="AI2436" s="1"/>
    </row>
    <row r="2437">
      <c r="A2437" s="2"/>
      <c r="B2437" s="2"/>
      <c r="C2437" s="3">
        <v>43059</v>
      </c>
      <c r="D2437" s="1"/>
      <c r="E2437" s="4" t="s">
        <v>51</v>
      </c>
      <c r="H2437" s="4" t="s">
        <v>51</v>
      </c>
      <c r="K2437" s="6">
        <v>0.20000000000000001</v>
      </c>
      <c r="L2437" s="6">
        <v>0.20000000000000001</v>
      </c>
      <c r="M2437" s="6">
        <v>3.1600000000000001</v>
      </c>
      <c r="N2437" s="7">
        <v>500</v>
      </c>
      <c r="P2437" s="1">
        <v>4</v>
      </c>
      <c r="Q2437" s="2" t="s">
        <v>54</v>
      </c>
      <c r="R2437" s="4" t="s">
        <v>51</v>
      </c>
      <c r="T2437" s="7">
        <v>183</v>
      </c>
      <c r="U2437" s="8">
        <v>0</v>
      </c>
      <c r="V2437" s="6">
        <f t="shared" si="58"/>
        <v>52.199170124481327</v>
      </c>
      <c r="W2437" s="7">
        <f>IF(R2437="","",(T2437*(1-U2437)*(1+AE2437))+V2437)</f>
        <v>290.09917012448136</v>
      </c>
      <c r="Z2437" s="9" t="str">
        <f>IF(S2437="","",(X2437*(1-Y2437)*(1+AE2437)))</f>
        <v/>
      </c>
      <c r="AA2437" s="64">
        <f>IF(Eingabe!G2437="x",libCalc!A2437,IF(Eingabe!H2437="x",libCalc!B2437,IF(Eingabe!I2437="x",libCalc!C2437,"")))</f>
        <v>0.040000000000000008</v>
      </c>
      <c r="AB2437" s="5">
        <f>IF(AA2437="","",AA2437*M2437)</f>
        <v>0.12640000000000004</v>
      </c>
      <c r="AC2437" s="10">
        <f>IF(AA2437="","",N2437*1000/(AA2437*1000000))</f>
        <v>12.499999999999998</v>
      </c>
      <c r="AD2437" s="11">
        <f>IF(AB2437="","",MAX(Z2437,W2437)/AB2437)</f>
        <v>2295.0883712379846</v>
      </c>
      <c r="AE2437" s="8">
        <f ca="1">IF(N2437="","",IF(LOOKUP(YEAR(C2437),Teuerung!$A$4:$A$29,Teuerung!$D$4:$D$29)="",0,LOOKUP(YEAR(C2437),Teuerung!$A$4:$A$29,Teuerung!$D$4:$D$29)))</f>
        <v>0.29999999999999999</v>
      </c>
      <c r="AF2437" s="7">
        <f t="shared" ca="1" si="57"/>
        <v>1160.3966804979254</v>
      </c>
      <c r="AG2437" s="2"/>
      <c r="AH2437" s="1"/>
      <c r="AI2437" s="1"/>
    </row>
    <row r="2438">
      <c r="A2438" s="2"/>
      <c r="B2438" s="2"/>
      <c r="C2438" s="3">
        <v>43059</v>
      </c>
      <c r="D2438" s="1"/>
      <c r="E2438" s="4" t="s">
        <v>51</v>
      </c>
      <c r="H2438" s="4" t="s">
        <v>51</v>
      </c>
      <c r="K2438" s="6">
        <v>0.20000000000000001</v>
      </c>
      <c r="L2438" s="6">
        <v>0.20000000000000001</v>
      </c>
      <c r="M2438" s="6">
        <v>3.1800000000000002</v>
      </c>
      <c r="N2438" s="7">
        <v>800</v>
      </c>
      <c r="P2438" s="1">
        <v>2</v>
      </c>
      <c r="Q2438" s="2" t="s">
        <v>54</v>
      </c>
      <c r="R2438" s="4" t="s">
        <v>51</v>
      </c>
      <c r="T2438" s="7">
        <v>234</v>
      </c>
      <c r="U2438" s="8">
        <v>0</v>
      </c>
      <c r="V2438" s="6">
        <f t="shared" si="58"/>
        <v>52.199170124481327</v>
      </c>
      <c r="W2438" s="7">
        <f>IF(R2438="","",(T2438*(1-U2438)*(1+AE2438))+V2438)</f>
        <v>356.39917012448132</v>
      </c>
      <c r="Z2438" s="9" t="str">
        <f>IF(S2438="","",(X2438*(1-Y2438)*(1+AE2438)))</f>
        <v/>
      </c>
      <c r="AA2438" s="64">
        <f>IF(Eingabe!G2438="x",libCalc!A2438,IF(Eingabe!H2438="x",libCalc!B2438,IF(Eingabe!I2438="x",libCalc!C2438,"")))</f>
        <v>0.040000000000000008</v>
      </c>
      <c r="AB2438" s="5">
        <f>IF(AA2438="","",AA2438*M2438)</f>
        <v>0.12720000000000004</v>
      </c>
      <c r="AC2438" s="10">
        <f>IF(AA2438="","",N2438*1000/(AA2438*1000000))</f>
        <v>19.999999999999996</v>
      </c>
      <c r="AD2438" s="11">
        <f>IF(AB2438="","",MAX(Z2438,W2438)/AB2438)</f>
        <v>2801.8802682742235</v>
      </c>
      <c r="AE2438" s="8">
        <f ca="1">IF(N2438="","",IF(LOOKUP(YEAR(C2438),Teuerung!$A$4:$A$29,Teuerung!$D$4:$D$29)="",0,LOOKUP(YEAR(C2438),Teuerung!$A$4:$A$29,Teuerung!$D$4:$D$29)))</f>
        <v>0.29999999999999999</v>
      </c>
      <c r="AF2438" s="7">
        <f t="shared" ca="1" si="57"/>
        <v>712.79834024896263</v>
      </c>
      <c r="AG2438" s="2"/>
      <c r="AH2438" s="1"/>
      <c r="AI2438" s="1"/>
    </row>
    <row r="2439">
      <c r="A2439" s="2"/>
      <c r="B2439" s="2"/>
      <c r="C2439" s="3">
        <v>43059</v>
      </c>
      <c r="D2439" s="1"/>
      <c r="E2439" s="4" t="s">
        <v>51</v>
      </c>
      <c r="H2439" s="4" t="s">
        <v>51</v>
      </c>
      <c r="K2439" s="6">
        <v>0.20000000000000001</v>
      </c>
      <c r="L2439" s="6">
        <v>0.20000000000000001</v>
      </c>
      <c r="M2439" s="6">
        <v>3.1800000000000002</v>
      </c>
      <c r="N2439" s="7">
        <v>1200</v>
      </c>
      <c r="P2439" s="1">
        <v>2</v>
      </c>
      <c r="Q2439" s="2" t="s">
        <v>54</v>
      </c>
      <c r="R2439" s="4" t="s">
        <v>51</v>
      </c>
      <c r="T2439" s="7">
        <v>279</v>
      </c>
      <c r="U2439" s="8">
        <v>0</v>
      </c>
      <c r="V2439" s="6">
        <f t="shared" si="58"/>
        <v>52.199170124481327</v>
      </c>
      <c r="W2439" s="7">
        <f>IF(R2439="","",(T2439*(1-U2439)*(1+AE2439))+V2439)</f>
        <v>414.89917012448132</v>
      </c>
      <c r="Z2439" s="9" t="str">
        <f>IF(S2439="","",(X2439*(1-Y2439)*(1+AE2439)))</f>
        <v/>
      </c>
      <c r="AA2439" s="64">
        <f>IF(Eingabe!G2439="x",libCalc!A2439,IF(Eingabe!H2439="x",libCalc!B2439,IF(Eingabe!I2439="x",libCalc!C2439,"")))</f>
        <v>0.040000000000000008</v>
      </c>
      <c r="AB2439" s="5">
        <f>IF(AA2439="","",AA2439*M2439)</f>
        <v>0.12720000000000004</v>
      </c>
      <c r="AC2439" s="10">
        <f>IF(AA2439="","",N2439*1000/(AA2439*1000000))</f>
        <v>29.999999999999993</v>
      </c>
      <c r="AD2439" s="11">
        <f>IF(AB2439="","",MAX(Z2439,W2439)/AB2439)</f>
        <v>3261.7859286515818</v>
      </c>
      <c r="AE2439" s="8">
        <f ca="1">IF(N2439="","",IF(LOOKUP(YEAR(C2439),Teuerung!$A$4:$A$29,Teuerung!$D$4:$D$29)="",0,LOOKUP(YEAR(C2439),Teuerung!$A$4:$A$29,Teuerung!$D$4:$D$29)))</f>
        <v>0.29999999999999999</v>
      </c>
      <c r="AF2439" s="7">
        <f t="shared" ca="1" si="57"/>
        <v>829.79834024896263</v>
      </c>
      <c r="AG2439" s="2"/>
      <c r="AH2439" s="1"/>
      <c r="AI2439" s="1"/>
    </row>
    <row r="2440">
      <c r="A2440" s="2"/>
      <c r="B2440" s="2"/>
      <c r="C2440" s="3">
        <v>43059</v>
      </c>
      <c r="D2440" s="1"/>
      <c r="E2440" s="4" t="s">
        <v>51</v>
      </c>
      <c r="H2440" s="4" t="s">
        <v>51</v>
      </c>
      <c r="K2440" s="6">
        <v>0.20000000000000001</v>
      </c>
      <c r="L2440" s="6">
        <v>0.20000000000000001</v>
      </c>
      <c r="M2440" s="6">
        <v>3.1800000000000002</v>
      </c>
      <c r="N2440" s="7">
        <v>1600</v>
      </c>
      <c r="P2440" s="1">
        <v>2</v>
      </c>
      <c r="Q2440" s="2" t="s">
        <v>54</v>
      </c>
      <c r="R2440" s="4" t="s">
        <v>51</v>
      </c>
      <c r="T2440" s="7">
        <v>371</v>
      </c>
      <c r="U2440" s="8">
        <v>0</v>
      </c>
      <c r="V2440" s="6">
        <f t="shared" si="58"/>
        <v>52.199170124481327</v>
      </c>
      <c r="W2440" s="7">
        <f>IF(R2440="","",(T2440*(1-U2440)*(1+AE2440))+V2440)</f>
        <v>534.49917012448134</v>
      </c>
      <c r="Z2440" s="9" t="str">
        <f>IF(S2440="","",(X2440*(1-Y2440)*(1+AE2440)))</f>
        <v/>
      </c>
      <c r="AA2440" s="64">
        <f>IF(Eingabe!G2440="x",libCalc!A2440,IF(Eingabe!H2440="x",libCalc!B2440,IF(Eingabe!I2440="x",libCalc!C2440,"")))</f>
        <v>0.040000000000000008</v>
      </c>
      <c r="AB2440" s="5">
        <f>IF(AA2440="","",AA2440*M2440)</f>
        <v>0.12720000000000004</v>
      </c>
      <c r="AC2440" s="10">
        <f>IF(AA2440="","",N2440*1000/(AA2440*1000000))</f>
        <v>39.999999999999993</v>
      </c>
      <c r="AD2440" s="11">
        <f>IF(AB2440="","",MAX(Z2440,W2440)/AB2440)</f>
        <v>4202.0375009786258</v>
      </c>
      <c r="AE2440" s="8">
        <f ca="1">IF(N2440="","",IF(LOOKUP(YEAR(C2440),Teuerung!$A$4:$A$29,Teuerung!$D$4:$D$29)="",0,LOOKUP(YEAR(C2440),Teuerung!$A$4:$A$29,Teuerung!$D$4:$D$29)))</f>
        <v>0.29999999999999999</v>
      </c>
      <c r="AF2440" s="7">
        <f t="shared" ca="1" si="57"/>
        <v>1068.9983402489627</v>
      </c>
      <c r="AG2440" s="2"/>
      <c r="AH2440" s="1"/>
      <c r="AI2440" s="1"/>
    </row>
    <row r="2441">
      <c r="A2441" s="2"/>
      <c r="B2441" s="2"/>
      <c r="C2441" s="3">
        <v>43059</v>
      </c>
      <c r="D2441" s="1"/>
      <c r="E2441" s="4" t="s">
        <v>51</v>
      </c>
      <c r="H2441" s="4" t="s">
        <v>51</v>
      </c>
      <c r="K2441" s="6">
        <v>0.20000000000000001</v>
      </c>
      <c r="L2441" s="6">
        <v>0.20000000000000001</v>
      </c>
      <c r="M2441" s="6">
        <v>3.1800000000000002</v>
      </c>
      <c r="N2441" s="7">
        <v>900</v>
      </c>
      <c r="P2441" s="1">
        <v>1</v>
      </c>
      <c r="Q2441" s="2" t="s">
        <v>54</v>
      </c>
      <c r="R2441" s="4" t="s">
        <v>51</v>
      </c>
      <c r="T2441" s="7">
        <v>258</v>
      </c>
      <c r="U2441" s="8">
        <v>0</v>
      </c>
      <c r="V2441" s="6">
        <f t="shared" si="58"/>
        <v>52.199170124481327</v>
      </c>
      <c r="W2441" s="7">
        <f>IF(R2441="","",(T2441*(1-U2441)*(1+AE2441))+V2441)</f>
        <v>387.59917012448136</v>
      </c>
      <c r="Z2441" s="9" t="str">
        <f>IF(S2441="","",(X2441*(1-Y2441)*(1+AE2441)))</f>
        <v/>
      </c>
      <c r="AA2441" s="64">
        <f>IF(Eingabe!G2441="x",libCalc!A2441,IF(Eingabe!H2441="x",libCalc!B2441,IF(Eingabe!I2441="x",libCalc!C2441,"")))</f>
        <v>0.040000000000000008</v>
      </c>
      <c r="AB2441" s="5">
        <f>IF(AA2441="","",AA2441*M2441)</f>
        <v>0.12720000000000004</v>
      </c>
      <c r="AC2441" s="10">
        <f>IF(AA2441="","",N2441*1000/(AA2441*1000000))</f>
        <v>22.499999999999996</v>
      </c>
      <c r="AD2441" s="11">
        <f>IF(AB2441="","",MAX(Z2441,W2441)/AB2441)</f>
        <v>3047.1632871421484</v>
      </c>
      <c r="AE2441" s="8">
        <f ca="1">IF(N2441="","",IF(LOOKUP(YEAR(C2441),Teuerung!$A$4:$A$29,Teuerung!$D$4:$D$29)="",0,LOOKUP(YEAR(C2441),Teuerung!$A$4:$A$29,Teuerung!$D$4:$D$29)))</f>
        <v>0.29999999999999999</v>
      </c>
      <c r="AF2441" s="7">
        <f t="shared" ca="1" si="57"/>
        <v>387.59917012448136</v>
      </c>
      <c r="AG2441" s="2"/>
      <c r="AH2441" s="1"/>
      <c r="AI2441" s="1"/>
    </row>
    <row r="2442">
      <c r="A2442" s="2"/>
      <c r="B2442" s="2"/>
      <c r="C2442" s="3">
        <v>43059</v>
      </c>
      <c r="D2442" s="1"/>
      <c r="E2442" s="4" t="s">
        <v>51</v>
      </c>
      <c r="H2442" s="4" t="s">
        <v>51</v>
      </c>
      <c r="K2442" s="6">
        <v>0.23999999999999999</v>
      </c>
      <c r="L2442" s="6">
        <v>0.23999999999999999</v>
      </c>
      <c r="M2442" s="6">
        <v>3.1800000000000002</v>
      </c>
      <c r="N2442" s="7">
        <v>2100</v>
      </c>
      <c r="P2442" s="1">
        <v>1</v>
      </c>
      <c r="Q2442" s="2" t="s">
        <v>54</v>
      </c>
      <c r="R2442" s="4" t="s">
        <v>51</v>
      </c>
      <c r="T2442" s="7">
        <v>407</v>
      </c>
      <c r="U2442" s="8">
        <v>0</v>
      </c>
      <c r="V2442" s="6">
        <f t="shared" si="58"/>
        <v>52.199170124481327</v>
      </c>
      <c r="W2442" s="7">
        <f>IF(R2442="","",(T2442*(1-U2442)*(1+AE2442))+V2442)</f>
        <v>581.29917012448141</v>
      </c>
      <c r="Z2442" s="9" t="str">
        <f>IF(S2442="","",(X2442*(1-Y2442)*(1+AE2442)))</f>
        <v/>
      </c>
      <c r="AA2442" s="64">
        <f>IF(Eingabe!G2442="x",libCalc!A2442,IF(Eingabe!H2442="x",libCalc!B2442,IF(Eingabe!I2442="x",libCalc!C2442,"")))</f>
        <v>0.057599999999999998</v>
      </c>
      <c r="AB2442" s="5">
        <f>IF(AA2442="","",AA2442*M2442)</f>
        <v>0.183168</v>
      </c>
      <c r="AC2442" s="10">
        <f>IF(AA2442="","",N2442*1000/(AA2442*1000000))</f>
        <v>36.458333333333336</v>
      </c>
      <c r="AD2442" s="11">
        <f>IF(AB2442="","",MAX(Z2442,W2442)/AB2442)</f>
        <v>3173.5847425559127</v>
      </c>
      <c r="AE2442" s="8">
        <f ca="1">IF(N2442="","",IF(LOOKUP(YEAR(C2442),Teuerung!$A$4:$A$29,Teuerung!$D$4:$D$29)="",0,LOOKUP(YEAR(C2442),Teuerung!$A$4:$A$29,Teuerung!$D$4:$D$29)))</f>
        <v>0.29999999999999999</v>
      </c>
      <c r="AF2442" s="7">
        <f t="shared" ca="1" si="57"/>
        <v>581.29917012448141</v>
      </c>
      <c r="AG2442" s="2"/>
      <c r="AH2442" s="1"/>
      <c r="AI2442" s="1"/>
    </row>
    <row r="2443">
      <c r="A2443" s="2"/>
      <c r="B2443" s="2"/>
      <c r="C2443" s="3">
        <v>43059</v>
      </c>
      <c r="D2443" s="1"/>
      <c r="E2443" s="4" t="s">
        <v>51</v>
      </c>
      <c r="H2443" s="4" t="s">
        <v>51</v>
      </c>
      <c r="K2443" s="6">
        <v>0.29999999999999999</v>
      </c>
      <c r="L2443" s="6">
        <v>0.29999999999999999</v>
      </c>
      <c r="M2443" s="6">
        <v>3.1800000000000002</v>
      </c>
      <c r="N2443" s="7">
        <v>3100</v>
      </c>
      <c r="P2443" s="1">
        <v>1</v>
      </c>
      <c r="Q2443" s="2" t="s">
        <v>54</v>
      </c>
      <c r="R2443" s="4" t="s">
        <v>51</v>
      </c>
      <c r="T2443" s="7">
        <v>426</v>
      </c>
      <c r="U2443" s="8">
        <v>0</v>
      </c>
      <c r="V2443" s="6">
        <f t="shared" si="58"/>
        <v>52.199170124481327</v>
      </c>
      <c r="W2443" s="7">
        <f>IF(R2443="","",(T2443*(1-U2443)*(1+AE2443))+V2443)</f>
        <v>605.99917012448145</v>
      </c>
      <c r="Z2443" s="9" t="str">
        <f>IF(S2443="","",(X2443*(1-Y2443)*(1+AE2443)))</f>
        <v/>
      </c>
      <c r="AA2443" s="64">
        <f>IF(Eingabe!G2443="x",libCalc!A2443,IF(Eingabe!H2443="x",libCalc!B2443,IF(Eingabe!I2443="x",libCalc!C2443,"")))</f>
        <v>0.089999999999999997</v>
      </c>
      <c r="AB2443" s="5">
        <f>IF(AA2443="","",AA2443*M2443)</f>
        <v>0.28620000000000001</v>
      </c>
      <c r="AC2443" s="10">
        <f>IF(AA2443="","",N2443*1000/(AA2443*1000000))</f>
        <v>34.444444444444443</v>
      </c>
      <c r="AD2443" s="11">
        <f>IF(AB2443="","",MAX(Z2443,W2443)/AB2443)</f>
        <v>2117.3975196522761</v>
      </c>
      <c r="AE2443" s="8">
        <f ca="1">IF(N2443="","",IF(LOOKUP(YEAR(C2443),Teuerung!$A$4:$A$29,Teuerung!$D$4:$D$29)="",0,LOOKUP(YEAR(C2443),Teuerung!$A$4:$A$29,Teuerung!$D$4:$D$29)))</f>
        <v>0.29999999999999999</v>
      </c>
      <c r="AF2443" s="7">
        <f t="shared" ca="1" si="57"/>
        <v>605.99917012448145</v>
      </c>
      <c r="AG2443" s="2"/>
      <c r="AH2443" s="1"/>
      <c r="AI2443" s="1"/>
    </row>
    <row r="2444">
      <c r="A2444" s="2"/>
      <c r="B2444" s="2"/>
      <c r="C2444" s="3">
        <v>43059</v>
      </c>
      <c r="D2444" s="1"/>
      <c r="E2444" s="4" t="s">
        <v>51</v>
      </c>
      <c r="H2444" s="4" t="s">
        <v>51</v>
      </c>
      <c r="K2444" s="6">
        <v>0.20000000000000001</v>
      </c>
      <c r="L2444" s="6">
        <v>0.20000000000000001</v>
      </c>
      <c r="M2444" s="6">
        <v>3.1800000000000002</v>
      </c>
      <c r="N2444" s="7">
        <v>900</v>
      </c>
      <c r="P2444" s="1">
        <v>1</v>
      </c>
      <c r="Q2444" s="2" t="s">
        <v>54</v>
      </c>
      <c r="R2444" s="4" t="s">
        <v>51</v>
      </c>
      <c r="T2444" s="7">
        <v>216</v>
      </c>
      <c r="U2444" s="8">
        <v>0</v>
      </c>
      <c r="V2444" s="6">
        <f t="shared" si="58"/>
        <v>52.199170124481327</v>
      </c>
      <c r="W2444" s="7">
        <f>IF(R2444="","",(T2444*(1-U2444)*(1+AE2444))+V2444)</f>
        <v>332.99917012448134</v>
      </c>
      <c r="Z2444" s="9" t="str">
        <f>IF(S2444="","",(X2444*(1-Y2444)*(1+AE2444)))</f>
        <v/>
      </c>
      <c r="AA2444" s="64">
        <f>IF(Eingabe!G2444="x",libCalc!A2444,IF(Eingabe!H2444="x",libCalc!B2444,IF(Eingabe!I2444="x",libCalc!C2444,"")))</f>
        <v>0.040000000000000008</v>
      </c>
      <c r="AB2444" s="5">
        <f>IF(AA2444="","",AA2444*M2444)</f>
        <v>0.12720000000000004</v>
      </c>
      <c r="AC2444" s="10">
        <f>IF(AA2444="","",N2444*1000/(AA2444*1000000))</f>
        <v>22.499999999999996</v>
      </c>
      <c r="AD2444" s="11">
        <f>IF(AB2444="","",MAX(Z2444,W2444)/AB2444)</f>
        <v>2617.9180041232803</v>
      </c>
      <c r="AE2444" s="8">
        <f ca="1">IF(N2444="","",IF(LOOKUP(YEAR(C2444),Teuerung!$A$4:$A$29,Teuerung!$D$4:$D$29)="",0,LOOKUP(YEAR(C2444),Teuerung!$A$4:$A$29,Teuerung!$D$4:$D$29)))</f>
        <v>0.29999999999999999</v>
      </c>
      <c r="AF2444" s="7">
        <f t="shared" ca="1" si="57"/>
        <v>332.99917012448134</v>
      </c>
      <c r="AG2444" s="2"/>
      <c r="AH2444" s="1"/>
      <c r="AI2444" s="1"/>
    </row>
    <row r="2445">
      <c r="A2445" s="2"/>
      <c r="B2445" s="2"/>
      <c r="C2445" s="3">
        <v>43059</v>
      </c>
      <c r="D2445" s="1"/>
      <c r="E2445" s="4" t="s">
        <v>51</v>
      </c>
      <c r="H2445" s="4" t="s">
        <v>51</v>
      </c>
      <c r="K2445" s="6">
        <v>0.20000000000000001</v>
      </c>
      <c r="L2445" s="6">
        <v>0.29999999999999999</v>
      </c>
      <c r="M2445" s="6">
        <v>3.1800000000000002</v>
      </c>
      <c r="N2445" s="7">
        <v>1600</v>
      </c>
      <c r="P2445" s="1">
        <v>1</v>
      </c>
      <c r="Q2445" s="2" t="s">
        <v>54</v>
      </c>
      <c r="R2445" s="4" t="s">
        <v>51</v>
      </c>
      <c r="T2445" s="7">
        <v>485</v>
      </c>
      <c r="U2445" s="8">
        <v>0</v>
      </c>
      <c r="V2445" s="6">
        <f t="shared" si="58"/>
        <v>52.199170124481327</v>
      </c>
      <c r="W2445" s="7">
        <f>IF(R2445="","",(T2445*(1-U2445)*(1+AE2445))+V2445)</f>
        <v>682.69917012448127</v>
      </c>
      <c r="Z2445" s="9" t="str">
        <f>IF(S2445="","",(X2445*(1-Y2445)*(1+AE2445)))</f>
        <v/>
      </c>
      <c r="AA2445" s="64">
        <f>IF(Eingabe!G2445="x",libCalc!A2445,IF(Eingabe!H2445="x",libCalc!B2445,IF(Eingabe!I2445="x",libCalc!C2445,"")))</f>
        <v>0.059999999999999998</v>
      </c>
      <c r="AB2445" s="5">
        <f>IF(AA2445="","",AA2445*M2445)</f>
        <v>0.1908</v>
      </c>
      <c r="AC2445" s="10">
        <f>IF(AA2445="","",N2445*1000/(AA2445*1000000))</f>
        <v>26.666666666666668</v>
      </c>
      <c r="AD2445" s="11">
        <f>IF(AB2445="","",MAX(Z2445,W2445)/AB2445)</f>
        <v>3578.0878937341786</v>
      </c>
      <c r="AE2445" s="8">
        <f ca="1">IF(N2445="","",IF(LOOKUP(YEAR(C2445),Teuerung!$A$4:$A$29,Teuerung!$D$4:$D$29)="",0,LOOKUP(YEAR(C2445),Teuerung!$A$4:$A$29,Teuerung!$D$4:$D$29)))</f>
        <v>0.29999999999999999</v>
      </c>
      <c r="AF2445" s="7">
        <f t="shared" ca="1" si="57"/>
        <v>682.69917012448127</v>
      </c>
      <c r="AG2445" s="2"/>
      <c r="AH2445" s="1"/>
      <c r="AI2445" s="1"/>
    </row>
    <row r="2446">
      <c r="A2446" s="2"/>
      <c r="B2446" s="2"/>
      <c r="C2446" s="3">
        <v>43059</v>
      </c>
      <c r="D2446" s="1"/>
      <c r="E2446" s="4" t="s">
        <v>51</v>
      </c>
      <c r="H2446" s="4" t="s">
        <v>51</v>
      </c>
      <c r="K2446" s="6">
        <v>0.20000000000000001</v>
      </c>
      <c r="L2446" s="6">
        <v>0.29999999999999999</v>
      </c>
      <c r="M2446" s="6">
        <v>3.1800000000000002</v>
      </c>
      <c r="N2446" s="7">
        <v>1200</v>
      </c>
      <c r="P2446" s="1">
        <v>2</v>
      </c>
      <c r="Q2446" s="2" t="s">
        <v>54</v>
      </c>
      <c r="R2446" s="4" t="s">
        <v>51</v>
      </c>
      <c r="T2446" s="7">
        <v>416</v>
      </c>
      <c r="U2446" s="8">
        <v>0</v>
      </c>
      <c r="V2446" s="6">
        <f t="shared" si="58"/>
        <v>52.199170124481327</v>
      </c>
      <c r="W2446" s="7">
        <f>IF(R2446="","",(T2446*(1-U2446)*(1+AE2446))+V2446)</f>
        <v>592.99917012448145</v>
      </c>
      <c r="Z2446" s="9" t="str">
        <f>IF(S2446="","",(X2446*(1-Y2446)*(1+AE2446)))</f>
        <v/>
      </c>
      <c r="AA2446" s="64">
        <f>IF(Eingabe!G2446="x",libCalc!A2446,IF(Eingabe!H2446="x",libCalc!B2446,IF(Eingabe!I2446="x",libCalc!C2446,"")))</f>
        <v>0.059999999999999998</v>
      </c>
      <c r="AB2446" s="5">
        <f>IF(AA2446="","",AA2446*M2446)</f>
        <v>0.1908</v>
      </c>
      <c r="AC2446" s="10">
        <f>IF(AA2446="","",N2446*1000/(AA2446*1000000))</f>
        <v>20</v>
      </c>
      <c r="AD2446" s="11">
        <f>IF(AB2446="","",MAX(Z2446,W2446)/AB2446)</f>
        <v>3107.9621075706577</v>
      </c>
      <c r="AE2446" s="8">
        <f ca="1">IF(N2446="","",IF(LOOKUP(YEAR(C2446),Teuerung!$A$4:$A$29,Teuerung!$D$4:$D$29)="",0,LOOKUP(YEAR(C2446),Teuerung!$A$4:$A$29,Teuerung!$D$4:$D$29)))</f>
        <v>0.29999999999999999</v>
      </c>
      <c r="AF2446" s="7">
        <f t="shared" ca="1" si="57"/>
        <v>1185.9983402489629</v>
      </c>
      <c r="AG2446" s="2"/>
      <c r="AH2446" s="1"/>
      <c r="AI2446" s="1"/>
    </row>
    <row r="2447">
      <c r="A2447" s="2"/>
      <c r="B2447" s="2"/>
      <c r="C2447" s="3">
        <v>43059</v>
      </c>
      <c r="D2447" s="1"/>
      <c r="E2447" s="4" t="s">
        <v>51</v>
      </c>
      <c r="H2447" s="4" t="s">
        <v>51</v>
      </c>
      <c r="K2447" s="6">
        <v>0.20000000000000001</v>
      </c>
      <c r="L2447" s="6">
        <v>0.20000000000000001</v>
      </c>
      <c r="M2447" s="6">
        <v>3.1800000000000002</v>
      </c>
      <c r="N2447" s="7">
        <v>1400</v>
      </c>
      <c r="P2447" s="1">
        <v>3</v>
      </c>
      <c r="Q2447" s="2" t="s">
        <v>54</v>
      </c>
      <c r="R2447" s="4" t="s">
        <v>51</v>
      </c>
      <c r="T2447" s="7">
        <v>295</v>
      </c>
      <c r="U2447" s="8">
        <v>0</v>
      </c>
      <c r="V2447" s="6">
        <f t="shared" si="58"/>
        <v>52.199170124481327</v>
      </c>
      <c r="W2447" s="7">
        <f>IF(R2447="","",(T2447*(1-U2447)*(1+AE2447))+V2447)</f>
        <v>435.69917012448133</v>
      </c>
      <c r="Z2447" s="9" t="str">
        <f>IF(S2447="","",(X2447*(1-Y2447)*(1+AE2447)))</f>
        <v/>
      </c>
      <c r="AA2447" s="64">
        <f>IF(Eingabe!G2447="x",libCalc!A2447,IF(Eingabe!H2447="x",libCalc!B2447,IF(Eingabe!I2447="x",libCalc!C2447,"")))</f>
        <v>0.040000000000000008</v>
      </c>
      <c r="AB2447" s="5">
        <f>IF(AA2447="","",AA2447*M2447)</f>
        <v>0.12720000000000004</v>
      </c>
      <c r="AC2447" s="10">
        <f>IF(AA2447="","",N2447*1000/(AA2447*1000000))</f>
        <v>34.999999999999993</v>
      </c>
      <c r="AD2447" s="11">
        <f>IF(AB2447="","",MAX(Z2447,W2447)/AB2447)</f>
        <v>3425.3079412301981</v>
      </c>
      <c r="AE2447" s="8">
        <f ca="1">IF(N2447="","",IF(LOOKUP(YEAR(C2447),Teuerung!$A$4:$A$29,Teuerung!$D$4:$D$29)="",0,LOOKUP(YEAR(C2447),Teuerung!$A$4:$A$29,Teuerung!$D$4:$D$29)))</f>
        <v>0.29999999999999999</v>
      </c>
      <c r="AF2447" s="7">
        <f t="shared" ca="1" si="57"/>
        <v>1307.097510373444</v>
      </c>
      <c r="AG2447" s="2"/>
      <c r="AH2447" s="1"/>
      <c r="AI2447" s="1"/>
    </row>
    <row r="2448">
      <c r="A2448" s="2"/>
      <c r="B2448" s="2"/>
      <c r="C2448" s="3">
        <v>43059</v>
      </c>
      <c r="D2448" s="1"/>
      <c r="E2448" s="4" t="s">
        <v>51</v>
      </c>
      <c r="H2448" s="4" t="s">
        <v>51</v>
      </c>
      <c r="K2448" s="6">
        <v>0.20000000000000001</v>
      </c>
      <c r="L2448" s="6">
        <v>0.29999999999999999</v>
      </c>
      <c r="M2448" s="6">
        <v>3.1800000000000002</v>
      </c>
      <c r="N2448" s="7">
        <v>1600</v>
      </c>
      <c r="P2448" s="1">
        <v>1</v>
      </c>
      <c r="Q2448" s="2" t="s">
        <v>54</v>
      </c>
      <c r="R2448" s="4" t="s">
        <v>51</v>
      </c>
      <c r="T2448" s="7">
        <v>362</v>
      </c>
      <c r="U2448" s="8">
        <v>0</v>
      </c>
      <c r="V2448" s="6">
        <f t="shared" si="58"/>
        <v>52.199170124481327</v>
      </c>
      <c r="W2448" s="7">
        <f>IF(R2448="","",(T2448*(1-U2448)*(1+AE2448))+V2448)</f>
        <v>522.79917012448141</v>
      </c>
      <c r="Z2448" s="9" t="str">
        <f>IF(S2448="","",(X2448*(1-Y2448)*(1+AE2448)))</f>
        <v/>
      </c>
      <c r="AA2448" s="64">
        <f>IF(Eingabe!G2448="x",libCalc!A2448,IF(Eingabe!H2448="x",libCalc!B2448,IF(Eingabe!I2448="x",libCalc!C2448,"")))</f>
        <v>0.059999999999999998</v>
      </c>
      <c r="AB2448" s="5">
        <f>IF(AA2448="","",AA2448*M2448)</f>
        <v>0.1908</v>
      </c>
      <c r="AC2448" s="10">
        <f>IF(AA2448="","",N2448*1000/(AA2448*1000000))</f>
        <v>26.666666666666668</v>
      </c>
      <c r="AD2448" s="11">
        <f>IF(AB2448="","",MAX(Z2448,W2448)/AB2448)</f>
        <v>2740.0375792687705</v>
      </c>
      <c r="AE2448" s="8">
        <f ca="1">IF(N2448="","",IF(LOOKUP(YEAR(C2448),Teuerung!$A$4:$A$29,Teuerung!$D$4:$D$29)="",0,LOOKUP(YEAR(C2448),Teuerung!$A$4:$A$29,Teuerung!$D$4:$D$29)))</f>
        <v>0.29999999999999999</v>
      </c>
      <c r="AF2448" s="7">
        <f t="shared" ca="1" si="57"/>
        <v>522.79917012448141</v>
      </c>
      <c r="AG2448" s="2"/>
      <c r="AH2448" s="1"/>
      <c r="AI2448" s="1"/>
    </row>
    <row r="2449">
      <c r="A2449" s="2"/>
      <c r="B2449" s="2"/>
      <c r="C2449" s="3">
        <v>43059</v>
      </c>
      <c r="D2449" s="1"/>
      <c r="E2449" s="4" t="s">
        <v>51</v>
      </c>
      <c r="H2449" s="4" t="s">
        <v>51</v>
      </c>
      <c r="K2449" s="6">
        <v>0.20000000000000001</v>
      </c>
      <c r="L2449" s="6">
        <v>0.20000000000000001</v>
      </c>
      <c r="M2449" s="6">
        <v>3.1800000000000002</v>
      </c>
      <c r="N2449" s="7">
        <v>300</v>
      </c>
      <c r="P2449" s="1">
        <v>1</v>
      </c>
      <c r="Q2449" s="2" t="s">
        <v>54</v>
      </c>
      <c r="R2449" s="4" t="s">
        <v>51</v>
      </c>
      <c r="T2449" s="7">
        <v>213</v>
      </c>
      <c r="U2449" s="8">
        <v>0</v>
      </c>
      <c r="V2449" s="6">
        <f t="shared" si="58"/>
        <v>52.199170124481327</v>
      </c>
      <c r="W2449" s="7">
        <f>IF(R2449="","",(T2449*(1-U2449)*(1+AE2449))+V2449)</f>
        <v>329.09917012448136</v>
      </c>
      <c r="Z2449" s="9" t="str">
        <f>IF(S2449="","",(X2449*(1-Y2449)*(1+AE2449)))</f>
        <v/>
      </c>
      <c r="AA2449" s="64">
        <f>IF(Eingabe!G2449="x",libCalc!A2449,IF(Eingabe!H2449="x",libCalc!B2449,IF(Eingabe!I2449="x",libCalc!C2449,"")))</f>
        <v>0.040000000000000008</v>
      </c>
      <c r="AB2449" s="5">
        <f>IF(AA2449="","",AA2449*M2449)</f>
        <v>0.12720000000000004</v>
      </c>
      <c r="AC2449" s="10">
        <f>IF(AA2449="","",N2449*1000/(AA2449*1000000))</f>
        <v>7.4999999999999982</v>
      </c>
      <c r="AD2449" s="11">
        <f>IF(AB2449="","",MAX(Z2449,W2449)/AB2449)</f>
        <v>2587.2576267647901</v>
      </c>
      <c r="AE2449" s="8">
        <f ca="1">IF(N2449="","",IF(LOOKUP(YEAR(C2449),Teuerung!$A$4:$A$29,Teuerung!$D$4:$D$29)="",0,LOOKUP(YEAR(C2449),Teuerung!$A$4:$A$29,Teuerung!$D$4:$D$29)))</f>
        <v>0.29999999999999999</v>
      </c>
      <c r="AF2449" s="7">
        <f t="shared" ca="1" si="57"/>
        <v>329.09917012448136</v>
      </c>
      <c r="AG2449" s="2"/>
      <c r="AH2449" s="1"/>
      <c r="AI2449" s="1"/>
    </row>
    <row r="2450">
      <c r="A2450" s="2"/>
      <c r="B2450" s="2"/>
      <c r="C2450" s="3">
        <v>43059</v>
      </c>
      <c r="D2450" s="1"/>
      <c r="E2450" s="4" t="s">
        <v>51</v>
      </c>
      <c r="H2450" s="4" t="s">
        <v>51</v>
      </c>
      <c r="K2450" s="6">
        <v>0.23999999999999999</v>
      </c>
      <c r="L2450" s="6">
        <v>0.23999999999999999</v>
      </c>
      <c r="M2450" s="6">
        <v>3.1800000000000002</v>
      </c>
      <c r="N2450" s="7">
        <v>2000</v>
      </c>
      <c r="P2450" s="1">
        <v>1</v>
      </c>
      <c r="Q2450" s="2" t="s">
        <v>54</v>
      </c>
      <c r="R2450" s="4" t="s">
        <v>51</v>
      </c>
      <c r="T2450" s="7">
        <v>406</v>
      </c>
      <c r="U2450" s="8">
        <v>0</v>
      </c>
      <c r="V2450" s="6">
        <f t="shared" si="58"/>
        <v>52.199170124481327</v>
      </c>
      <c r="W2450" s="7">
        <f>IF(R2450="","",(T2450*(1-U2450)*(1+AE2450))+V2450)</f>
        <v>579.99917012448145</v>
      </c>
      <c r="Z2450" s="9" t="str">
        <f>IF(S2450="","",(X2450*(1-Y2450)*(1+AE2450)))</f>
        <v/>
      </c>
      <c r="AA2450" s="64">
        <f>IF(Eingabe!G2450="x",libCalc!A2450,IF(Eingabe!H2450="x",libCalc!B2450,IF(Eingabe!I2450="x",libCalc!C2450,"")))</f>
        <v>0.057599999999999998</v>
      </c>
      <c r="AB2450" s="5">
        <f>IF(AA2450="","",AA2450*M2450)</f>
        <v>0.183168</v>
      </c>
      <c r="AC2450" s="10">
        <f>IF(AA2450="","",N2450*1000/(AA2450*1000000))</f>
        <v>34.722222222222221</v>
      </c>
      <c r="AD2450" s="11">
        <f>IF(AB2450="","",MAX(Z2450,W2450)/AB2450)</f>
        <v>3166.4874329821882</v>
      </c>
      <c r="AE2450" s="8">
        <f ca="1">IF(N2450="","",IF(LOOKUP(YEAR(C2450),Teuerung!$A$4:$A$29,Teuerung!$D$4:$D$29)="",0,LOOKUP(YEAR(C2450),Teuerung!$A$4:$A$29,Teuerung!$D$4:$D$29)))</f>
        <v>0.29999999999999999</v>
      </c>
      <c r="AF2450" s="7">
        <f t="shared" ca="1" si="57"/>
        <v>579.99917012448145</v>
      </c>
      <c r="AG2450" s="2"/>
      <c r="AH2450" s="1"/>
      <c r="AI2450" s="1"/>
    </row>
    <row r="2451">
      <c r="A2451" s="2"/>
      <c r="B2451" s="2"/>
      <c r="C2451" s="3">
        <v>43059</v>
      </c>
      <c r="D2451" s="1"/>
      <c r="E2451" s="4" t="s">
        <v>51</v>
      </c>
      <c r="H2451" s="4" t="s">
        <v>51</v>
      </c>
      <c r="K2451" s="6">
        <v>0.29999999999999999</v>
      </c>
      <c r="L2451" s="6">
        <v>0.29999999999999999</v>
      </c>
      <c r="M2451" s="6">
        <v>3.1800000000000002</v>
      </c>
      <c r="N2451" s="7">
        <v>2900</v>
      </c>
      <c r="P2451" s="1">
        <v>1</v>
      </c>
      <c r="Q2451" s="2" t="s">
        <v>54</v>
      </c>
      <c r="R2451" s="4" t="s">
        <v>51</v>
      </c>
      <c r="T2451" s="7">
        <v>427</v>
      </c>
      <c r="U2451" s="8">
        <v>0</v>
      </c>
      <c r="V2451" s="6">
        <f t="shared" si="58"/>
        <v>52.199170124481327</v>
      </c>
      <c r="W2451" s="7">
        <f>IF(R2451="","",(T2451*(1-U2451)*(1+AE2451))+V2451)</f>
        <v>607.29917012448141</v>
      </c>
      <c r="Z2451" s="9" t="str">
        <f>IF(S2451="","",(X2451*(1-Y2451)*(1+AE2451)))</f>
        <v/>
      </c>
      <c r="AA2451" s="64">
        <f>IF(Eingabe!G2451="x",libCalc!A2451,IF(Eingabe!H2451="x",libCalc!B2451,IF(Eingabe!I2451="x",libCalc!C2451,"")))</f>
        <v>0.089999999999999997</v>
      </c>
      <c r="AB2451" s="5">
        <f>IF(AA2451="","",AA2451*M2451)</f>
        <v>0.28620000000000001</v>
      </c>
      <c r="AC2451" s="10">
        <f>IF(AA2451="","",N2451*1000/(AA2451*1000000))</f>
        <v>32.222222222222221</v>
      </c>
      <c r="AD2451" s="11">
        <f>IF(AB2451="","",MAX(Z2451,W2451)/AB2451)</f>
        <v>2121.9397977794597</v>
      </c>
      <c r="AE2451" s="8">
        <f ca="1">IF(N2451="","",IF(LOOKUP(YEAR(C2451),Teuerung!$A$4:$A$29,Teuerung!$D$4:$D$29)="",0,LOOKUP(YEAR(C2451),Teuerung!$A$4:$A$29,Teuerung!$D$4:$D$29)))</f>
        <v>0.29999999999999999</v>
      </c>
      <c r="AF2451" s="7">
        <f t="shared" ref="AF2451:AF2514" ca="1" si="59">IF(P2451="","",P2451*MAX(W2451,Z2451))</f>
        <v>607.29917012448141</v>
      </c>
      <c r="AG2451" s="2"/>
      <c r="AH2451" s="1"/>
      <c r="AI2451" s="1"/>
    </row>
    <row r="2452">
      <c r="A2452" s="2"/>
      <c r="B2452" s="2"/>
      <c r="C2452" s="3">
        <v>43059</v>
      </c>
      <c r="D2452" s="1"/>
      <c r="E2452" s="4" t="s">
        <v>51</v>
      </c>
      <c r="H2452" s="4" t="s">
        <v>51</v>
      </c>
      <c r="K2452" s="6">
        <v>0.23999999999999999</v>
      </c>
      <c r="L2452" s="6">
        <v>0.23999999999999999</v>
      </c>
      <c r="M2452" s="6">
        <v>3.1800000000000002</v>
      </c>
      <c r="N2452" s="7">
        <v>2600</v>
      </c>
      <c r="P2452" s="1">
        <v>2</v>
      </c>
      <c r="Q2452" s="2" t="s">
        <v>54</v>
      </c>
      <c r="R2452" s="4" t="s">
        <v>51</v>
      </c>
      <c r="T2452" s="7">
        <v>428</v>
      </c>
      <c r="U2452" s="8">
        <v>0</v>
      </c>
      <c r="V2452" s="6">
        <f t="shared" si="58"/>
        <v>52.199170124481327</v>
      </c>
      <c r="W2452" s="7">
        <f>IF(R2452="","",(T2452*(1-U2452)*(1+AE2452))+V2452)</f>
        <v>608.59917012448136</v>
      </c>
      <c r="Z2452" s="9" t="str">
        <f>IF(S2452="","",(X2452*(1-Y2452)*(1+AE2452)))</f>
        <v/>
      </c>
      <c r="AA2452" s="64">
        <f>IF(Eingabe!G2452="x",libCalc!A2452,IF(Eingabe!H2452="x",libCalc!B2452,IF(Eingabe!I2452="x",libCalc!C2452,"")))</f>
        <v>0.057599999999999998</v>
      </c>
      <c r="AB2452" s="5">
        <f>IF(AA2452="","",AA2452*M2452)</f>
        <v>0.183168</v>
      </c>
      <c r="AC2452" s="10">
        <f>IF(AA2452="","",N2452*1000/(AA2452*1000000))</f>
        <v>45.138888888888886</v>
      </c>
      <c r="AD2452" s="11">
        <f>IF(AB2452="","",MAX(Z2452,W2452)/AB2452)</f>
        <v>3322.6282436041306</v>
      </c>
      <c r="AE2452" s="8">
        <f ca="1">IF(N2452="","",IF(LOOKUP(YEAR(C2452),Teuerung!$A$4:$A$29,Teuerung!$D$4:$D$29)="",0,LOOKUP(YEAR(C2452),Teuerung!$A$4:$A$29,Teuerung!$D$4:$D$29)))</f>
        <v>0.29999999999999999</v>
      </c>
      <c r="AF2452" s="7">
        <f t="shared" ca="1" si="59"/>
        <v>1217.1983402489627</v>
      </c>
      <c r="AG2452" s="2"/>
      <c r="AH2452" s="1"/>
      <c r="AI2452" s="1"/>
    </row>
    <row r="2453">
      <c r="A2453" s="2"/>
      <c r="B2453" s="2"/>
      <c r="C2453" s="3">
        <v>43059</v>
      </c>
      <c r="D2453" s="1"/>
      <c r="E2453" s="4" t="s">
        <v>51</v>
      </c>
      <c r="H2453" s="4" t="s">
        <v>51</v>
      </c>
      <c r="K2453" s="6">
        <v>0.20000000000000001</v>
      </c>
      <c r="L2453" s="6">
        <v>0.20000000000000001</v>
      </c>
      <c r="M2453" s="6">
        <v>3.1800000000000002</v>
      </c>
      <c r="N2453" s="7">
        <v>1100</v>
      </c>
      <c r="P2453" s="1">
        <v>1</v>
      </c>
      <c r="Q2453" s="2" t="s">
        <v>54</v>
      </c>
      <c r="R2453" s="4" t="s">
        <v>51</v>
      </c>
      <c r="T2453" s="7">
        <v>238</v>
      </c>
      <c r="U2453" s="8">
        <v>0</v>
      </c>
      <c r="V2453" s="6">
        <f t="shared" si="58"/>
        <v>52.199170124481327</v>
      </c>
      <c r="W2453" s="7">
        <f>IF(R2453="","",(T2453*(1-U2453)*(1+AE2453))+V2453)</f>
        <v>361.59917012448136</v>
      </c>
      <c r="Z2453" s="9" t="str">
        <f>IF(S2453="","",(X2453*(1-Y2453)*(1+AE2453)))</f>
        <v/>
      </c>
      <c r="AA2453" s="64">
        <f>IF(Eingabe!G2453="x",libCalc!A2453,IF(Eingabe!H2453="x",libCalc!B2453,IF(Eingabe!I2453="x",libCalc!C2453,"")))</f>
        <v>0.040000000000000008</v>
      </c>
      <c r="AB2453" s="5">
        <f>IF(AA2453="","",AA2453*M2453)</f>
        <v>0.12720000000000004</v>
      </c>
      <c r="AC2453" s="10">
        <f>IF(AA2453="","",N2453*1000/(AA2453*1000000))</f>
        <v>27.499999999999996</v>
      </c>
      <c r="AD2453" s="11">
        <f>IF(AB2453="","",MAX(Z2453,W2453)/AB2453)</f>
        <v>2842.760771418878</v>
      </c>
      <c r="AE2453" s="8">
        <f ca="1">IF(N2453="","",IF(LOOKUP(YEAR(C2453),Teuerung!$A$4:$A$29,Teuerung!$D$4:$D$29)="",0,LOOKUP(YEAR(C2453),Teuerung!$A$4:$A$29,Teuerung!$D$4:$D$29)))</f>
        <v>0.29999999999999999</v>
      </c>
      <c r="AF2453" s="7">
        <f t="shared" ca="1" si="59"/>
        <v>361.59917012448136</v>
      </c>
      <c r="AG2453" s="2"/>
      <c r="AH2453" s="1"/>
      <c r="AI2453" s="1"/>
    </row>
    <row r="2454">
      <c r="A2454" s="2"/>
      <c r="B2454" s="2"/>
      <c r="C2454" s="3">
        <v>43059</v>
      </c>
      <c r="D2454" s="1"/>
      <c r="E2454" s="4" t="s">
        <v>51</v>
      </c>
      <c r="H2454" s="4" t="s">
        <v>51</v>
      </c>
      <c r="K2454" s="6">
        <v>0.20000000000000001</v>
      </c>
      <c r="L2454" s="6">
        <v>0.20000000000000001</v>
      </c>
      <c r="M2454" s="6">
        <v>3.1800000000000002</v>
      </c>
      <c r="N2454" s="7">
        <v>700</v>
      </c>
      <c r="P2454" s="1">
        <v>3</v>
      </c>
      <c r="Q2454" s="2" t="s">
        <v>54</v>
      </c>
      <c r="R2454" s="4" t="s">
        <v>51</v>
      </c>
      <c r="T2454" s="7">
        <v>227</v>
      </c>
      <c r="U2454" s="8">
        <v>0</v>
      </c>
      <c r="V2454" s="6">
        <f t="shared" si="58"/>
        <v>52.199170124481327</v>
      </c>
      <c r="W2454" s="7">
        <f>IF(R2454="","",(T2454*(1-U2454)*(1+AE2454))+V2454)</f>
        <v>347.29917012448135</v>
      </c>
      <c r="Z2454" s="9" t="str">
        <f>IF(S2454="","",(X2454*(1-Y2454)*(1+AE2454)))</f>
        <v/>
      </c>
      <c r="AA2454" s="64">
        <f>IF(Eingabe!G2454="x",libCalc!A2454,IF(Eingabe!H2454="x",libCalc!B2454,IF(Eingabe!I2454="x",libCalc!C2454,"")))</f>
        <v>0.040000000000000008</v>
      </c>
      <c r="AB2454" s="5">
        <f>IF(AA2454="","",AA2454*M2454)</f>
        <v>0.12720000000000004</v>
      </c>
      <c r="AC2454" s="10">
        <f>IF(AA2454="","",N2454*1000/(AA2454*1000000))</f>
        <v>17.499999999999996</v>
      </c>
      <c r="AD2454" s="11">
        <f>IF(AB2454="","",MAX(Z2454,W2454)/AB2454)</f>
        <v>2730.3393877710791</v>
      </c>
      <c r="AE2454" s="8">
        <f ca="1">IF(N2454="","",IF(LOOKUP(YEAR(C2454),Teuerung!$A$4:$A$29,Teuerung!$D$4:$D$29)="",0,LOOKUP(YEAR(C2454),Teuerung!$A$4:$A$29,Teuerung!$D$4:$D$29)))</f>
        <v>0.29999999999999999</v>
      </c>
      <c r="AF2454" s="7">
        <f t="shared" ca="1" si="59"/>
        <v>1041.897510373444</v>
      </c>
      <c r="AG2454" s="2"/>
      <c r="AH2454" s="1"/>
      <c r="AI2454" s="1"/>
    </row>
    <row r="2455">
      <c r="A2455" s="2"/>
      <c r="B2455" s="2"/>
      <c r="C2455" s="3">
        <v>43059</v>
      </c>
      <c r="D2455" s="1"/>
      <c r="E2455" s="4" t="s">
        <v>51</v>
      </c>
      <c r="H2455" s="4" t="s">
        <v>51</v>
      </c>
      <c r="K2455" s="6">
        <v>0.20000000000000001</v>
      </c>
      <c r="L2455" s="6">
        <v>0.20000000000000001</v>
      </c>
      <c r="M2455" s="6">
        <v>3.1800000000000002</v>
      </c>
      <c r="N2455" s="7">
        <v>1000</v>
      </c>
      <c r="P2455" s="1">
        <v>1</v>
      </c>
      <c r="Q2455" s="2" t="s">
        <v>54</v>
      </c>
      <c r="R2455" s="4" t="s">
        <v>51</v>
      </c>
      <c r="T2455" s="7">
        <v>269</v>
      </c>
      <c r="U2455" s="8">
        <v>0</v>
      </c>
      <c r="V2455" s="6">
        <f t="shared" si="58"/>
        <v>52.199170124481327</v>
      </c>
      <c r="W2455" s="7">
        <f>IF(R2455="","",(T2455*(1-U2455)*(1+AE2455))+V2455)</f>
        <v>401.89917012448132</v>
      </c>
      <c r="Z2455" s="9" t="str">
        <f>IF(S2455="","",(X2455*(1-Y2455)*(1+AE2455)))</f>
        <v/>
      </c>
      <c r="AA2455" s="64">
        <f>IF(Eingabe!G2455="x",libCalc!A2455,IF(Eingabe!H2455="x",libCalc!B2455,IF(Eingabe!I2455="x",libCalc!C2455,"")))</f>
        <v>0.040000000000000008</v>
      </c>
      <c r="AB2455" s="5">
        <f>IF(AA2455="","",AA2455*M2455)</f>
        <v>0.12720000000000004</v>
      </c>
      <c r="AC2455" s="10">
        <f>IF(AA2455="","",N2455*1000/(AA2455*1000000))</f>
        <v>24.999999999999996</v>
      </c>
      <c r="AD2455" s="11">
        <f>IF(AB2455="","",MAX(Z2455,W2455)/AB2455)</f>
        <v>3159.5846707899464</v>
      </c>
      <c r="AE2455" s="8">
        <f ca="1">IF(N2455="","",IF(LOOKUP(YEAR(C2455),Teuerung!$A$4:$A$29,Teuerung!$D$4:$D$29)="",0,LOOKUP(YEAR(C2455),Teuerung!$A$4:$A$29,Teuerung!$D$4:$D$29)))</f>
        <v>0.29999999999999999</v>
      </c>
      <c r="AF2455" s="7">
        <f t="shared" ca="1" si="59"/>
        <v>401.89917012448132</v>
      </c>
      <c r="AG2455" s="2"/>
      <c r="AH2455" s="1"/>
      <c r="AI2455" s="1"/>
    </row>
    <row r="2456">
      <c r="A2456" s="2"/>
      <c r="B2456" s="2"/>
      <c r="C2456" s="3">
        <v>43059</v>
      </c>
      <c r="D2456" s="1"/>
      <c r="E2456" s="4" t="s">
        <v>51</v>
      </c>
      <c r="H2456" s="4" t="s">
        <v>51</v>
      </c>
      <c r="K2456" s="6">
        <v>0.20000000000000001</v>
      </c>
      <c r="L2456" s="6">
        <v>0.20000000000000001</v>
      </c>
      <c r="M2456" s="6">
        <v>3.1499999999999999</v>
      </c>
      <c r="N2456" s="7">
        <v>1000</v>
      </c>
      <c r="P2456" s="1">
        <v>2</v>
      </c>
      <c r="Q2456" s="2" t="s">
        <v>54</v>
      </c>
      <c r="R2456" s="4" t="s">
        <v>51</v>
      </c>
      <c r="T2456" s="7">
        <v>248</v>
      </c>
      <c r="U2456" s="8">
        <v>0</v>
      </c>
      <c r="V2456" s="6">
        <f t="shared" si="58"/>
        <v>52.199170124481327</v>
      </c>
      <c r="W2456" s="7">
        <f>IF(R2456="","",(T2456*(1-U2456)*(1+AE2456))+V2456)</f>
        <v>374.59917012448136</v>
      </c>
      <c r="Z2456" s="9" t="str">
        <f>IF(S2456="","",(X2456*(1-Y2456)*(1+AE2456)))</f>
        <v/>
      </c>
      <c r="AA2456" s="64">
        <f>IF(Eingabe!G2456="x",libCalc!A2456,IF(Eingabe!H2456="x",libCalc!B2456,IF(Eingabe!I2456="x",libCalc!C2456,"")))</f>
        <v>0.040000000000000008</v>
      </c>
      <c r="AB2456" s="5">
        <f>IF(AA2456="","",AA2456*M2456)</f>
        <v>0.12600000000000003</v>
      </c>
      <c r="AC2456" s="10">
        <f>IF(AA2456="","",N2456*1000/(AA2456*1000000))</f>
        <v>24.999999999999996</v>
      </c>
      <c r="AD2456" s="11">
        <f>IF(AB2456="","",MAX(Z2456,W2456)/AB2456)</f>
        <v>2973.0092867022322</v>
      </c>
      <c r="AE2456" s="8">
        <f ca="1">IF(N2456="","",IF(LOOKUP(YEAR(C2456),Teuerung!$A$4:$A$29,Teuerung!$D$4:$D$29)="",0,LOOKUP(YEAR(C2456),Teuerung!$A$4:$A$29,Teuerung!$D$4:$D$29)))</f>
        <v>0.29999999999999999</v>
      </c>
      <c r="AF2456" s="7">
        <f t="shared" ca="1" si="59"/>
        <v>749.19834024896272</v>
      </c>
      <c r="AG2456" s="2"/>
      <c r="AH2456" s="1"/>
      <c r="AI2456" s="1"/>
    </row>
    <row r="2457">
      <c r="A2457" s="2"/>
      <c r="B2457" s="2"/>
      <c r="C2457" s="3">
        <v>43059</v>
      </c>
      <c r="D2457" s="1"/>
      <c r="E2457" s="4" t="s">
        <v>51</v>
      </c>
      <c r="H2457" s="4" t="s">
        <v>51</v>
      </c>
      <c r="K2457" s="6">
        <v>0.20000000000000001</v>
      </c>
      <c r="L2457" s="6">
        <v>0.20000000000000001</v>
      </c>
      <c r="M2457" s="6">
        <v>3.1499999999999999</v>
      </c>
      <c r="N2457" s="7">
        <v>800</v>
      </c>
      <c r="P2457" s="1">
        <v>13</v>
      </c>
      <c r="Q2457" s="2" t="s">
        <v>54</v>
      </c>
      <c r="R2457" s="4" t="s">
        <v>51</v>
      </c>
      <c r="T2457" s="7">
        <v>178</v>
      </c>
      <c r="U2457" s="8">
        <v>0</v>
      </c>
      <c r="V2457" s="6">
        <f t="shared" si="58"/>
        <v>52.199170124481327</v>
      </c>
      <c r="W2457" s="7">
        <f>IF(R2457="","",(T2457*(1-U2457)*(1+AE2457))+V2457)</f>
        <v>283.59917012448136</v>
      </c>
      <c r="Z2457" s="9" t="str">
        <f>IF(S2457="","",(X2457*(1-Y2457)*(1+AE2457)))</f>
        <v/>
      </c>
      <c r="AA2457" s="64">
        <f>IF(Eingabe!G2457="x",libCalc!A2457,IF(Eingabe!H2457="x",libCalc!B2457,IF(Eingabe!I2457="x",libCalc!C2457,"")))</f>
        <v>0.040000000000000008</v>
      </c>
      <c r="AB2457" s="5">
        <f>IF(AA2457="","",AA2457*M2457)</f>
        <v>0.12600000000000003</v>
      </c>
      <c r="AC2457" s="10">
        <f>IF(AA2457="","",N2457*1000/(AA2457*1000000))</f>
        <v>19.999999999999996</v>
      </c>
      <c r="AD2457" s="11">
        <f>IF(AB2457="","",MAX(Z2457,W2457)/AB2457)</f>
        <v>2250.7870644800105</v>
      </c>
      <c r="AE2457" s="8">
        <f ca="1">IF(N2457="","",IF(LOOKUP(YEAR(C2457),Teuerung!$A$4:$A$29,Teuerung!$D$4:$D$29)="",0,LOOKUP(YEAR(C2457),Teuerung!$A$4:$A$29,Teuerung!$D$4:$D$29)))</f>
        <v>0.29999999999999999</v>
      </c>
      <c r="AF2457" s="7">
        <f t="shared" ca="1" si="59"/>
        <v>3686.7892116182575</v>
      </c>
      <c r="AG2457" s="2"/>
      <c r="AH2457" s="1"/>
      <c r="AI2457" s="1"/>
    </row>
    <row r="2458">
      <c r="A2458" s="2"/>
      <c r="B2458" s="2"/>
      <c r="C2458" s="3">
        <v>43059</v>
      </c>
      <c r="D2458" s="1"/>
      <c r="E2458" s="4" t="s">
        <v>51</v>
      </c>
      <c r="H2458" s="4" t="s">
        <v>51</v>
      </c>
      <c r="K2458" s="6">
        <v>0.23999999999999999</v>
      </c>
      <c r="L2458" s="6">
        <v>0.23999999999999999</v>
      </c>
      <c r="M2458" s="6">
        <v>3.1499999999999999</v>
      </c>
      <c r="N2458" s="7">
        <v>1100</v>
      </c>
      <c r="P2458" s="1">
        <v>1</v>
      </c>
      <c r="Q2458" s="2" t="s">
        <v>54</v>
      </c>
      <c r="R2458" s="4" t="s">
        <v>51</v>
      </c>
      <c r="T2458" s="7">
        <v>245</v>
      </c>
      <c r="U2458" s="8">
        <v>0</v>
      </c>
      <c r="V2458" s="6">
        <f t="shared" si="58"/>
        <v>52.199170124481327</v>
      </c>
      <c r="W2458" s="7">
        <f>IF(R2458="","",(T2458*(1-U2458)*(1+AE2458))+V2458)</f>
        <v>370.69917012448133</v>
      </c>
      <c r="Z2458" s="9" t="str">
        <f>IF(S2458="","",(X2458*(1-Y2458)*(1+AE2458)))</f>
        <v/>
      </c>
      <c r="AA2458" s="64">
        <f>IF(Eingabe!G2458="x",libCalc!A2458,IF(Eingabe!H2458="x",libCalc!B2458,IF(Eingabe!I2458="x",libCalc!C2458,"")))</f>
        <v>0.057599999999999998</v>
      </c>
      <c r="AB2458" s="5">
        <f>IF(AA2458="","",AA2458*M2458)</f>
        <v>0.18143999999999999</v>
      </c>
      <c r="AC2458" s="10">
        <f>IF(AA2458="","",N2458*1000/(AA2458*1000000))</f>
        <v>19.097222222222221</v>
      </c>
      <c r="AD2458" s="11">
        <f>IF(AB2458="","",MAX(Z2458,W2458)/AB2458)</f>
        <v>2043.0950734373971</v>
      </c>
      <c r="AE2458" s="8">
        <f ca="1">IF(N2458="","",IF(LOOKUP(YEAR(C2458),Teuerung!$A$4:$A$29,Teuerung!$D$4:$D$29)="",0,LOOKUP(YEAR(C2458),Teuerung!$A$4:$A$29,Teuerung!$D$4:$D$29)))</f>
        <v>0.29999999999999999</v>
      </c>
      <c r="AF2458" s="7">
        <f t="shared" ca="1" si="59"/>
        <v>370.69917012448133</v>
      </c>
      <c r="AG2458" s="2"/>
      <c r="AH2458" s="1"/>
      <c r="AI2458" s="1"/>
    </row>
    <row r="2459">
      <c r="A2459" s="2"/>
      <c r="B2459" s="2"/>
      <c r="C2459" s="3">
        <v>43059</v>
      </c>
      <c r="D2459" s="1"/>
      <c r="E2459" s="4" t="s">
        <v>51</v>
      </c>
      <c r="H2459" s="4" t="s">
        <v>51</v>
      </c>
      <c r="K2459" s="6">
        <v>0.23999999999999999</v>
      </c>
      <c r="L2459" s="6">
        <v>0.23999999999999999</v>
      </c>
      <c r="M2459" s="6">
        <v>3.1499999999999999</v>
      </c>
      <c r="N2459" s="7">
        <v>1600</v>
      </c>
      <c r="P2459" s="1">
        <v>1</v>
      </c>
      <c r="Q2459" s="2" t="s">
        <v>54</v>
      </c>
      <c r="R2459" s="4" t="s">
        <v>51</v>
      </c>
      <c r="T2459" s="7">
        <v>264</v>
      </c>
      <c r="U2459" s="8">
        <v>0</v>
      </c>
      <c r="V2459" s="6">
        <f t="shared" si="58"/>
        <v>52.199170124481327</v>
      </c>
      <c r="W2459" s="7">
        <f>IF(R2459="","",(T2459*(1-U2459)*(1+AE2459))+V2459)</f>
        <v>395.39917012448132</v>
      </c>
      <c r="Z2459" s="9" t="str">
        <f>IF(S2459="","",(X2459*(1-Y2459)*(1+AE2459)))</f>
        <v/>
      </c>
      <c r="AA2459" s="64">
        <f>IF(Eingabe!G2459="x",libCalc!A2459,IF(Eingabe!H2459="x",libCalc!B2459,IF(Eingabe!I2459="x",libCalc!C2459,"")))</f>
        <v>0.057599999999999998</v>
      </c>
      <c r="AB2459" s="5">
        <f>IF(AA2459="","",AA2459*M2459)</f>
        <v>0.18143999999999999</v>
      </c>
      <c r="AC2459" s="10">
        <f>IF(AA2459="","",N2459*1000/(AA2459*1000000))</f>
        <v>27.777777777777779</v>
      </c>
      <c r="AD2459" s="11">
        <f>IF(AB2459="","",MAX(Z2459,W2459)/AB2459)</f>
        <v>2179.2282304038877</v>
      </c>
      <c r="AE2459" s="8">
        <f ca="1">IF(N2459="","",IF(LOOKUP(YEAR(C2459),Teuerung!$A$4:$A$29,Teuerung!$D$4:$D$29)="",0,LOOKUP(YEAR(C2459),Teuerung!$A$4:$A$29,Teuerung!$D$4:$D$29)))</f>
        <v>0.29999999999999999</v>
      </c>
      <c r="AF2459" s="7">
        <f t="shared" ca="1" si="59"/>
        <v>395.39917012448132</v>
      </c>
      <c r="AG2459" s="2"/>
      <c r="AH2459" s="1"/>
      <c r="AI2459" s="1"/>
    </row>
    <row r="2460">
      <c r="A2460" s="2"/>
      <c r="B2460" s="2"/>
      <c r="C2460" s="3">
        <v>43059</v>
      </c>
      <c r="D2460" s="1"/>
      <c r="E2460" s="4" t="s">
        <v>51</v>
      </c>
      <c r="H2460" s="4" t="s">
        <v>51</v>
      </c>
      <c r="K2460" s="6">
        <v>0.20000000000000001</v>
      </c>
      <c r="L2460" s="6">
        <v>0.20000000000000001</v>
      </c>
      <c r="M2460" s="6">
        <v>3.1499999999999999</v>
      </c>
      <c r="N2460" s="7">
        <v>900</v>
      </c>
      <c r="P2460" s="1">
        <v>1</v>
      </c>
      <c r="Q2460" s="2" t="s">
        <v>54</v>
      </c>
      <c r="R2460" s="4" t="s">
        <v>51</v>
      </c>
      <c r="T2460" s="7">
        <v>216</v>
      </c>
      <c r="U2460" s="8">
        <v>0</v>
      </c>
      <c r="V2460" s="6">
        <f t="shared" si="58"/>
        <v>52.199170124481327</v>
      </c>
      <c r="W2460" s="7">
        <f>IF(R2460="","",(T2460*(1-U2460)*(1+AE2460))+V2460)</f>
        <v>332.99917012448134</v>
      </c>
      <c r="Z2460" s="9" t="str">
        <f>IF(S2460="","",(X2460*(1-Y2460)*(1+AE2460)))</f>
        <v/>
      </c>
      <c r="AA2460" s="64">
        <f>IF(Eingabe!G2460="x",libCalc!A2460,IF(Eingabe!H2460="x",libCalc!B2460,IF(Eingabe!I2460="x",libCalc!C2460,"")))</f>
        <v>0.040000000000000008</v>
      </c>
      <c r="AB2460" s="5">
        <f>IF(AA2460="","",AA2460*M2460)</f>
        <v>0.12600000000000003</v>
      </c>
      <c r="AC2460" s="10">
        <f>IF(AA2460="","",N2460*1000/(AA2460*1000000))</f>
        <v>22.499999999999996</v>
      </c>
      <c r="AD2460" s="11">
        <f>IF(AB2460="","",MAX(Z2460,W2460)/AB2460)</f>
        <v>2642.8505565435021</v>
      </c>
      <c r="AE2460" s="8">
        <f ca="1">IF(N2460="","",IF(LOOKUP(YEAR(C2460),Teuerung!$A$4:$A$29,Teuerung!$D$4:$D$29)="",0,LOOKUP(YEAR(C2460),Teuerung!$A$4:$A$29,Teuerung!$D$4:$D$29)))</f>
        <v>0.29999999999999999</v>
      </c>
      <c r="AF2460" s="7">
        <f t="shared" ca="1" si="59"/>
        <v>332.99917012448134</v>
      </c>
      <c r="AG2460" s="2"/>
      <c r="AH2460" s="1"/>
      <c r="AI2460" s="1"/>
    </row>
    <row r="2461">
      <c r="A2461" s="2"/>
      <c r="B2461" s="2"/>
      <c r="C2461" s="3">
        <v>43059</v>
      </c>
      <c r="D2461" s="1"/>
      <c r="E2461" s="4" t="s">
        <v>51</v>
      </c>
      <c r="H2461" s="4" t="s">
        <v>51</v>
      </c>
      <c r="K2461" s="6">
        <v>0.20000000000000001</v>
      </c>
      <c r="L2461" s="6">
        <v>0.29999999999999999</v>
      </c>
      <c r="M2461" s="6">
        <v>3.1499999999999999</v>
      </c>
      <c r="N2461" s="7">
        <v>600</v>
      </c>
      <c r="P2461" s="1">
        <v>1</v>
      </c>
      <c r="Q2461" s="2" t="s">
        <v>54</v>
      </c>
      <c r="R2461" s="4" t="s">
        <v>51</v>
      </c>
      <c r="T2461" s="7">
        <v>397</v>
      </c>
      <c r="U2461" s="8">
        <v>0</v>
      </c>
      <c r="V2461" s="6">
        <f t="shared" si="58"/>
        <v>52.199170124481327</v>
      </c>
      <c r="W2461" s="7">
        <f>IF(R2461="","",(T2461*(1-U2461)*(1+AE2461))+V2461)</f>
        <v>568.29917012448141</v>
      </c>
      <c r="Z2461" s="9" t="str">
        <f>IF(S2461="","",(X2461*(1-Y2461)*(1+AE2461)))</f>
        <v/>
      </c>
      <c r="AA2461" s="64">
        <f>IF(Eingabe!G2461="x",libCalc!A2461,IF(Eingabe!H2461="x",libCalc!B2461,IF(Eingabe!I2461="x",libCalc!C2461,"")))</f>
        <v>0.059999999999999998</v>
      </c>
      <c r="AB2461" s="5">
        <f>IF(AA2461="","",AA2461*M2461)</f>
        <v>0.189</v>
      </c>
      <c r="AC2461" s="10">
        <f>IF(AA2461="","",N2461*1000/(AA2461*1000000))</f>
        <v>10</v>
      </c>
      <c r="AD2461" s="11">
        <f>IF(AB2461="","",MAX(Z2461,W2461)/AB2461)</f>
        <v>3006.873916002547</v>
      </c>
      <c r="AE2461" s="8">
        <f ca="1">IF(N2461="","",IF(LOOKUP(YEAR(C2461),Teuerung!$A$4:$A$29,Teuerung!$D$4:$D$29)="",0,LOOKUP(YEAR(C2461),Teuerung!$A$4:$A$29,Teuerung!$D$4:$D$29)))</f>
        <v>0.29999999999999999</v>
      </c>
      <c r="AF2461" s="7">
        <f t="shared" ca="1" si="59"/>
        <v>568.29917012448141</v>
      </c>
      <c r="AG2461" s="2"/>
      <c r="AH2461" s="1"/>
      <c r="AI2461" s="1"/>
    </row>
    <row r="2462">
      <c r="A2462" s="2"/>
      <c r="B2462" s="2"/>
      <c r="C2462" s="3">
        <v>43059</v>
      </c>
      <c r="D2462" s="1"/>
      <c r="E2462" s="4" t="s">
        <v>51</v>
      </c>
      <c r="H2462" s="4" t="s">
        <v>51</v>
      </c>
      <c r="K2462" s="6">
        <v>0.23999999999999999</v>
      </c>
      <c r="L2462" s="6">
        <v>0.23999999999999999</v>
      </c>
      <c r="M2462" s="6">
        <v>3.1499999999999999</v>
      </c>
      <c r="N2462" s="7">
        <v>1500</v>
      </c>
      <c r="P2462" s="1">
        <v>1</v>
      </c>
      <c r="Q2462" s="2" t="s">
        <v>54</v>
      </c>
      <c r="R2462" s="4" t="s">
        <v>51</v>
      </c>
      <c r="T2462" s="7">
        <v>256</v>
      </c>
      <c r="U2462" s="8">
        <v>0</v>
      </c>
      <c r="V2462" s="6">
        <f t="shared" si="58"/>
        <v>52.199170124481327</v>
      </c>
      <c r="W2462" s="7">
        <f>IF(R2462="","",(T2462*(1-U2462)*(1+AE2462))+V2462)</f>
        <v>384.99917012448134</v>
      </c>
      <c r="Z2462" s="9" t="str">
        <f>IF(S2462="","",(X2462*(1-Y2462)*(1+AE2462)))</f>
        <v/>
      </c>
      <c r="AA2462" s="64">
        <f>IF(Eingabe!G2462="x",libCalc!A2462,IF(Eingabe!H2462="x",libCalc!B2462,IF(Eingabe!I2462="x",libCalc!C2462,"")))</f>
        <v>0.057599999999999998</v>
      </c>
      <c r="AB2462" s="5">
        <f>IF(AA2462="","",AA2462*M2462)</f>
        <v>0.18143999999999999</v>
      </c>
      <c r="AC2462" s="10">
        <f>IF(AA2462="","",N2462*1000/(AA2462*1000000))</f>
        <v>26.041666666666668</v>
      </c>
      <c r="AD2462" s="11">
        <f>IF(AB2462="","",MAX(Z2462,W2462)/AB2462)</f>
        <v>2121.9090064179968</v>
      </c>
      <c r="AE2462" s="8">
        <f ca="1">IF(N2462="","",IF(LOOKUP(YEAR(C2462),Teuerung!$A$4:$A$29,Teuerung!$D$4:$D$29)="",0,LOOKUP(YEAR(C2462),Teuerung!$A$4:$A$29,Teuerung!$D$4:$D$29)))</f>
        <v>0.29999999999999999</v>
      </c>
      <c r="AF2462" s="7">
        <f t="shared" ca="1" si="59"/>
        <v>384.99917012448134</v>
      </c>
      <c r="AG2462" s="2"/>
      <c r="AH2462" s="1"/>
      <c r="AI2462" s="1"/>
    </row>
    <row r="2463">
      <c r="A2463" s="2"/>
      <c r="B2463" s="2"/>
      <c r="C2463" s="3">
        <v>43059</v>
      </c>
      <c r="D2463" s="1"/>
      <c r="E2463" s="4" t="s">
        <v>51</v>
      </c>
      <c r="H2463" s="4" t="s">
        <v>51</v>
      </c>
      <c r="K2463" s="6">
        <v>0.20000000000000001</v>
      </c>
      <c r="L2463" s="6">
        <v>0.20000000000000001</v>
      </c>
      <c r="M2463" s="6">
        <v>3.1499999999999999</v>
      </c>
      <c r="N2463" s="7">
        <v>1300</v>
      </c>
      <c r="P2463" s="1">
        <v>1</v>
      </c>
      <c r="Q2463" s="2" t="s">
        <v>54</v>
      </c>
      <c r="R2463" s="4" t="s">
        <v>51</v>
      </c>
      <c r="T2463" s="7">
        <v>313</v>
      </c>
      <c r="U2463" s="8">
        <v>0</v>
      </c>
      <c r="V2463" s="6">
        <f t="shared" si="58"/>
        <v>52.199170124481327</v>
      </c>
      <c r="W2463" s="7">
        <f>IF(R2463="","",(T2463*(1-U2463)*(1+AE2463))+V2463)</f>
        <v>459.09917012448136</v>
      </c>
      <c r="Z2463" s="9" t="str">
        <f>IF(S2463="","",(X2463*(1-Y2463)*(1+AE2463)))</f>
        <v/>
      </c>
      <c r="AA2463" s="64">
        <f>IF(Eingabe!G2463="x",libCalc!A2463,IF(Eingabe!H2463="x",libCalc!B2463,IF(Eingabe!I2463="x",libCalc!C2463,"")))</f>
        <v>0.040000000000000008</v>
      </c>
      <c r="AB2463" s="5">
        <f>IF(AA2463="","",AA2463*M2463)</f>
        <v>0.12600000000000003</v>
      </c>
      <c r="AC2463" s="10">
        <f>IF(AA2463="","",N2463*1000/(AA2463*1000000))</f>
        <v>32.499999999999993</v>
      </c>
      <c r="AD2463" s="11">
        <f>IF(AB2463="","",MAX(Z2463,W2463)/AB2463)</f>
        <v>3643.6442073371527</v>
      </c>
      <c r="AE2463" s="8">
        <f ca="1">IF(N2463="","",IF(LOOKUP(YEAR(C2463),Teuerung!$A$4:$A$29,Teuerung!$D$4:$D$29)="",0,LOOKUP(YEAR(C2463),Teuerung!$A$4:$A$29,Teuerung!$D$4:$D$29)))</f>
        <v>0.29999999999999999</v>
      </c>
      <c r="AF2463" s="7">
        <f t="shared" ca="1" si="59"/>
        <v>459.09917012448136</v>
      </c>
      <c r="AG2463" s="2"/>
      <c r="AH2463" s="1"/>
      <c r="AI2463" s="1"/>
    </row>
    <row r="2464">
      <c r="A2464" s="2"/>
      <c r="B2464" s="2"/>
      <c r="C2464" s="3">
        <v>43130</v>
      </c>
      <c r="D2464" s="1"/>
      <c r="E2464" s="4" t="s">
        <v>51</v>
      </c>
      <c r="G2464" s="4" t="s">
        <v>51</v>
      </c>
      <c r="J2464" s="5">
        <v>0.40000000000000002</v>
      </c>
      <c r="M2464" s="6">
        <v>3.5299999999999998</v>
      </c>
      <c r="N2464" s="7">
        <v>7310</v>
      </c>
      <c r="P2464" s="1">
        <v>7</v>
      </c>
      <c r="Q2464" s="2" t="s">
        <v>54</v>
      </c>
      <c r="R2464" s="4" t="s">
        <v>51</v>
      </c>
      <c r="T2464" s="7">
        <v>1477</v>
      </c>
      <c r="U2464" s="8">
        <v>0</v>
      </c>
      <c r="V2464" s="6">
        <f>11900/332.43*13.2/P2464</f>
        <v>67.502932948289867</v>
      </c>
      <c r="W2464" s="7">
        <f>IF(R2464="","",(T2464*(1-U2464)*(1+AE2464))+V2464)</f>
        <v>1987.6029329482899</v>
      </c>
      <c r="Z2464" s="9" t="str">
        <f>IF(S2464="","",(X2464*(1-Y2464)*(1+AE2464)))</f>
        <v/>
      </c>
      <c r="AA2464" s="64">
        <f>IF(Eingabe!G2464="x",libCalc!A2464,IF(Eingabe!H2464="x",libCalc!B2464,IF(Eingabe!I2464="x",libCalc!C2464,"")))</f>
        <v>0.12566370614359174</v>
      </c>
      <c r="AB2464" s="5">
        <f>IF(AA2464="","",AA2464*M2464)</f>
        <v>0.4435928826868788</v>
      </c>
      <c r="AC2464" s="10">
        <f>IF(AA2464="","",N2464*1000/(AA2464*1000000))</f>
        <v>58.171131700087741</v>
      </c>
      <c r="AD2464" s="11">
        <f>IF(AB2464="","",MAX(Z2464,W2464)/AB2464)</f>
        <v>4480.6916668933336</v>
      </c>
      <c r="AE2464" s="8">
        <f ca="1">IF(N2464="","",IF(LOOKUP(YEAR(C2464),Teuerung!$A$4:$A$29,Teuerung!$D$4:$D$29)="",0,LOOKUP(YEAR(C2464),Teuerung!$A$4:$A$29,Teuerung!$D$4:$D$29)))</f>
        <v>0.29999999999999999</v>
      </c>
      <c r="AF2464" s="7">
        <f t="shared" ca="1" si="59"/>
        <v>13913.220530638029</v>
      </c>
      <c r="AG2464" s="2" t="s">
        <v>70</v>
      </c>
      <c r="AH2464" s="1"/>
      <c r="AI2464" s="1"/>
    </row>
    <row r="2465">
      <c r="A2465" s="2"/>
      <c r="B2465" s="2"/>
      <c r="C2465" s="3">
        <v>43130</v>
      </c>
      <c r="D2465" s="1"/>
      <c r="E2465" s="4" t="s">
        <v>51</v>
      </c>
      <c r="G2465" s="4" t="s">
        <v>51</v>
      </c>
      <c r="J2465" s="5">
        <v>0.40000000000000002</v>
      </c>
      <c r="M2465" s="6">
        <v>3.5299999999999998</v>
      </c>
      <c r="N2465" s="7">
        <v>5700</v>
      </c>
      <c r="P2465" s="1">
        <v>4</v>
      </c>
      <c r="Q2465" s="2" t="s">
        <v>54</v>
      </c>
      <c r="R2465" s="4" t="s">
        <v>51</v>
      </c>
      <c r="T2465" s="7">
        <v>982</v>
      </c>
      <c r="U2465" s="8">
        <v>0</v>
      </c>
      <c r="V2465" s="6">
        <f>11900/332.43*6.26/P2465</f>
        <v>56.022320488523903</v>
      </c>
      <c r="W2465" s="7">
        <f>IF(R2465="","",(T2465*(1-U2465)*(1+AE2465))+V2465)</f>
        <v>1332.6223204885241</v>
      </c>
      <c r="Z2465" s="9" t="str">
        <f>IF(S2465="","",(X2465*(1-Y2465)*(1+AE2465)))</f>
        <v/>
      </c>
      <c r="AA2465" s="64">
        <f>IF(Eingabe!G2465="x",libCalc!A2465,IF(Eingabe!H2465="x",libCalc!B2465,IF(Eingabe!I2465="x",libCalc!C2465,"")))</f>
        <v>0.12566370614359174</v>
      </c>
      <c r="AB2465" s="5">
        <f>IF(AA2465="","",AA2465*M2465)</f>
        <v>0.4435928826868788</v>
      </c>
      <c r="AC2465" s="10">
        <f>IF(AA2465="","",N2465*1000/(AA2465*1000000))</f>
        <v>45.359158781190168</v>
      </c>
      <c r="AD2465" s="11">
        <f>IF(AB2465="","",MAX(Z2465,W2465)/AB2465)</f>
        <v>3004.1562263504329</v>
      </c>
      <c r="AE2465" s="8">
        <f ca="1">IF(N2465="","",IF(LOOKUP(YEAR(C2465),Teuerung!$A$4:$A$29,Teuerung!$D$4:$D$29)="",0,LOOKUP(YEAR(C2465),Teuerung!$A$4:$A$29,Teuerung!$D$4:$D$29)))</f>
        <v>0.29999999999999999</v>
      </c>
      <c r="AF2465" s="7">
        <f t="shared" ca="1" si="59"/>
        <v>5330.4892819540964</v>
      </c>
      <c r="AG2465" s="2" t="s">
        <v>70</v>
      </c>
      <c r="AH2465" s="1"/>
      <c r="AI2465" s="1"/>
    </row>
    <row r="2466">
      <c r="A2466" s="2"/>
      <c r="B2466" s="2"/>
      <c r="C2466" s="3">
        <v>43130</v>
      </c>
      <c r="D2466" s="1"/>
      <c r="E2466" s="4" t="s">
        <v>51</v>
      </c>
      <c r="G2466" s="4" t="s">
        <v>51</v>
      </c>
      <c r="J2466" s="5">
        <v>0.40000000000000002</v>
      </c>
      <c r="M2466" s="6">
        <v>4.1799999999999997</v>
      </c>
      <c r="N2466" s="7">
        <v>6020</v>
      </c>
      <c r="P2466" s="1">
        <v>17</v>
      </c>
      <c r="Q2466" s="2" t="s">
        <v>54</v>
      </c>
      <c r="R2466" s="4" t="s">
        <v>51</v>
      </c>
      <c r="T2466" s="7">
        <v>1055</v>
      </c>
      <c r="U2466" s="8">
        <v>0</v>
      </c>
      <c r="V2466" s="6">
        <f>11900/332.43*31.09/P2466</f>
        <v>65.466413981890923</v>
      </c>
      <c r="W2466" s="7">
        <f>IF(R2466="","",(T2466*(1-U2466)*(1+AE2466))+V2466)</f>
        <v>1436.966413981891</v>
      </c>
      <c r="Z2466" s="9" t="str">
        <f>IF(S2466="","",(X2466*(1-Y2466)*(1+AE2466)))</f>
        <v/>
      </c>
      <c r="AA2466" s="64">
        <f>IF(Eingabe!G2466="x",libCalc!A2466,IF(Eingabe!H2466="x",libCalc!B2466,IF(Eingabe!I2466="x",libCalc!C2466,"")))</f>
        <v>0.12566370614359174</v>
      </c>
      <c r="AB2466" s="5">
        <f>IF(AA2466="","",AA2466*M2466)</f>
        <v>0.52527429168021345</v>
      </c>
      <c r="AC2466" s="10">
        <f>IF(AA2466="","",N2466*1000/(AA2466*1000000))</f>
        <v>47.905637870660492</v>
      </c>
      <c r="AD2466" s="11">
        <f>IF(AB2466="","",MAX(Z2466,W2466)/AB2466)</f>
        <v>2735.6496153379517</v>
      </c>
      <c r="AE2466" s="8">
        <f ca="1">IF(N2466="","",IF(LOOKUP(YEAR(C2466),Teuerung!$A$4:$A$29,Teuerung!$D$4:$D$29)="",0,LOOKUP(YEAR(C2466),Teuerung!$A$4:$A$29,Teuerung!$D$4:$D$29)))</f>
        <v>0.29999999999999999</v>
      </c>
      <c r="AF2466" s="7">
        <f t="shared" ca="1" si="59"/>
        <v>24428.429037692149</v>
      </c>
      <c r="AG2466" s="2" t="s">
        <v>70</v>
      </c>
      <c r="AH2466" s="1"/>
      <c r="AI2466" s="1"/>
    </row>
    <row r="2467">
      <c r="A2467" s="2"/>
      <c r="B2467" s="2"/>
      <c r="C2467" s="3">
        <v>43130</v>
      </c>
      <c r="D2467" s="1"/>
      <c r="E2467" s="4" t="s">
        <v>51</v>
      </c>
      <c r="G2467" s="4" t="s">
        <v>51</v>
      </c>
      <c r="J2467" s="5">
        <v>0.40000000000000002</v>
      </c>
      <c r="M2467" s="6">
        <v>4.1799999999999997</v>
      </c>
      <c r="N2467" s="7">
        <v>4725</v>
      </c>
      <c r="P2467" s="1">
        <v>3</v>
      </c>
      <c r="Q2467" s="2" t="s">
        <v>54</v>
      </c>
      <c r="R2467" s="4" t="s">
        <v>51</v>
      </c>
      <c r="T2467" s="7">
        <v>830</v>
      </c>
      <c r="U2467" s="8">
        <v>0</v>
      </c>
      <c r="V2467" s="6">
        <f>11900/332.43*5.06/P2467</f>
        <v>60.377623359303705</v>
      </c>
      <c r="W2467" s="7">
        <f>IF(R2467="","",(T2467*(1-U2467)*(1+AE2467))+V2467)</f>
        <v>1139.3776233593037</v>
      </c>
      <c r="Z2467" s="9" t="str">
        <f>IF(S2467="","",(X2467*(1-Y2467)*(1+AE2467)))</f>
        <v/>
      </c>
      <c r="AA2467" s="64">
        <f>IF(Eingabe!G2467="x",libCalc!A2467,IF(Eingabe!H2467="x",libCalc!B2467,IF(Eingabe!I2467="x",libCalc!C2467,"")))</f>
        <v>0.12566370614359174</v>
      </c>
      <c r="AB2467" s="5">
        <f>IF(AA2467="","",AA2467*M2467)</f>
        <v>0.52527429168021345</v>
      </c>
      <c r="AC2467" s="10">
        <f>IF(AA2467="","",N2467*1000/(AA2467*1000000))</f>
        <v>37.600355305460269</v>
      </c>
      <c r="AD2467" s="11">
        <f>IF(AB2467="","",MAX(Z2467,W2467)/AB2467)</f>
        <v>2169.1098182527385</v>
      </c>
      <c r="AE2467" s="8">
        <f ca="1">IF(N2467="","",IF(LOOKUP(YEAR(C2467),Teuerung!$A$4:$A$29,Teuerung!$D$4:$D$29)="",0,LOOKUP(YEAR(C2467),Teuerung!$A$4:$A$29,Teuerung!$D$4:$D$29)))</f>
        <v>0.29999999999999999</v>
      </c>
      <c r="AF2467" s="7">
        <f t="shared" ca="1" si="59"/>
        <v>3418.1328700779113</v>
      </c>
      <c r="AG2467" s="2" t="s">
        <v>70</v>
      </c>
      <c r="AH2467" s="1"/>
      <c r="AI2467" s="1"/>
    </row>
    <row r="2468">
      <c r="A2468" s="2"/>
      <c r="B2468" s="2"/>
      <c r="C2468" s="3">
        <v>43130</v>
      </c>
      <c r="D2468" s="1"/>
      <c r="E2468" s="4" t="s">
        <v>51</v>
      </c>
      <c r="G2468" s="4" t="s">
        <v>51</v>
      </c>
      <c r="J2468" s="5">
        <v>0.40000000000000002</v>
      </c>
      <c r="M2468" s="6">
        <v>4.1799999999999997</v>
      </c>
      <c r="N2468" s="7">
        <v>3000</v>
      </c>
      <c r="P2468" s="1">
        <v>28</v>
      </c>
      <c r="Q2468" s="2" t="s">
        <v>54</v>
      </c>
      <c r="R2468" s="4" t="s">
        <v>51</v>
      </c>
      <c r="T2468" s="7">
        <v>708</v>
      </c>
      <c r="U2468" s="8">
        <v>0</v>
      </c>
      <c r="V2468" s="6">
        <f>11900/332.43*45.26/P2468</f>
        <v>57.863309568931804</v>
      </c>
      <c r="W2468" s="7">
        <f>IF(R2468="","",(T2468*(1-U2468)*(1+AE2468))+V2468)</f>
        <v>978.26330956893173</v>
      </c>
      <c r="Z2468" s="9" t="str">
        <f>IF(S2468="","",(X2468*(1-Y2468)*(1+AE2468)))</f>
        <v/>
      </c>
      <c r="AA2468" s="64">
        <f>IF(Eingabe!G2468="x",libCalc!A2468,IF(Eingabe!H2468="x",libCalc!B2468,IF(Eingabe!I2468="x",libCalc!C2468,"")))</f>
        <v>0.12566370614359174</v>
      </c>
      <c r="AB2468" s="5">
        <f>IF(AA2468="","",AA2468*M2468)</f>
        <v>0.52527429168021345</v>
      </c>
      <c r="AC2468" s="10">
        <f>IF(AA2468="","",N2468*1000/(AA2468*1000000))</f>
        <v>23.873241463784296</v>
      </c>
      <c r="AD2468" s="11">
        <f>IF(AB2468="","",MAX(Z2468,W2468)/AB2468)</f>
        <v>1862.3856622408196</v>
      </c>
      <c r="AE2468" s="8">
        <f ca="1">IF(N2468="","",IF(LOOKUP(YEAR(C2468),Teuerung!$A$4:$A$29,Teuerung!$D$4:$D$29)="",0,LOOKUP(YEAR(C2468),Teuerung!$A$4:$A$29,Teuerung!$D$4:$D$29)))</f>
        <v>0.29999999999999999</v>
      </c>
      <c r="AF2468" s="7">
        <f t="shared" ca="1" si="59"/>
        <v>27391.372667930089</v>
      </c>
      <c r="AG2468" s="2" t="s">
        <v>70</v>
      </c>
      <c r="AH2468" s="1"/>
      <c r="AI2468" s="1"/>
    </row>
    <row r="2469">
      <c r="A2469" s="2"/>
      <c r="B2469" s="2"/>
      <c r="C2469" s="3">
        <v>43130</v>
      </c>
      <c r="D2469" s="1"/>
      <c r="E2469" s="4" t="s">
        <v>51</v>
      </c>
      <c r="G2469" s="4" t="s">
        <v>51</v>
      </c>
      <c r="J2469" s="5">
        <v>0.40000000000000002</v>
      </c>
      <c r="M2469" s="6">
        <v>4.1799999999999997</v>
      </c>
      <c r="N2469" s="7">
        <v>4610</v>
      </c>
      <c r="P2469" s="1">
        <v>17</v>
      </c>
      <c r="Q2469" s="2" t="s">
        <v>54</v>
      </c>
      <c r="R2469" s="4" t="s">
        <v>51</v>
      </c>
      <c r="T2469" s="7">
        <v>824</v>
      </c>
      <c r="U2469" s="8">
        <v>0</v>
      </c>
      <c r="V2469" s="6">
        <f>11900/332.43*28.64/P2469</f>
        <v>60.30743314381975</v>
      </c>
      <c r="W2469" s="7">
        <f>IF(R2469="","",(T2469*(1-U2469)*(1+AE2469))+V2469)</f>
        <v>1131.5074331438198</v>
      </c>
      <c r="Z2469" s="9" t="str">
        <f>IF(S2469="","",(X2469*(1-Y2469)*(1+AE2469)))</f>
        <v/>
      </c>
      <c r="AA2469" s="64">
        <f>IF(Eingabe!G2469="x",libCalc!A2469,IF(Eingabe!H2469="x",libCalc!B2469,IF(Eingabe!I2469="x",libCalc!C2469,"")))</f>
        <v>0.12566370614359174</v>
      </c>
      <c r="AB2469" s="5">
        <f>IF(AA2469="","",AA2469*M2469)</f>
        <v>0.52527429168021345</v>
      </c>
      <c r="AC2469" s="10">
        <f>IF(AA2469="","",N2469*1000/(AA2469*1000000))</f>
        <v>36.68521438268187</v>
      </c>
      <c r="AD2469" s="11">
        <f>IF(AB2469="","",MAX(Z2469,W2469)/AB2469)</f>
        <v>2154.1268077758514</v>
      </c>
      <c r="AE2469" s="8">
        <f ca="1">IF(N2469="","",IF(LOOKUP(YEAR(C2469),Teuerung!$A$4:$A$29,Teuerung!$D$4:$D$29)="",0,LOOKUP(YEAR(C2469),Teuerung!$A$4:$A$29,Teuerung!$D$4:$D$29)))</f>
        <v>0.29999999999999999</v>
      </c>
      <c r="AF2469" s="7">
        <f t="shared" ca="1" si="59"/>
        <v>19235.626363444935</v>
      </c>
      <c r="AG2469" s="2" t="s">
        <v>70</v>
      </c>
      <c r="AH2469" s="1"/>
      <c r="AI2469" s="1"/>
    </row>
    <row r="2470">
      <c r="A2470" s="2"/>
      <c r="B2470" s="2"/>
      <c r="C2470" s="3">
        <v>43130</v>
      </c>
      <c r="D2470" s="1"/>
      <c r="E2470" s="4" t="s">
        <v>51</v>
      </c>
      <c r="G2470" s="4" t="s">
        <v>51</v>
      </c>
      <c r="J2470" s="5">
        <v>0.40000000000000002</v>
      </c>
      <c r="M2470" s="6">
        <v>4.1799999999999997</v>
      </c>
      <c r="N2470" s="7">
        <v>3655</v>
      </c>
      <c r="P2470" s="1">
        <v>31</v>
      </c>
      <c r="Q2470" s="2" t="s">
        <v>54</v>
      </c>
      <c r="R2470" s="4" t="s">
        <v>51</v>
      </c>
      <c r="T2470" s="7">
        <v>708</v>
      </c>
      <c r="U2470" s="8">
        <v>0</v>
      </c>
      <c r="V2470" s="6">
        <f>11900/332.43*50.11/P2470</f>
        <v>57.864134384828048</v>
      </c>
      <c r="W2470" s="7">
        <f>IF(R2470="","",(T2470*(1-U2470)*(1+AE2470))+V2470)</f>
        <v>978.26413438482803</v>
      </c>
      <c r="Z2470" s="9" t="str">
        <f>IF(S2470="","",(X2470*(1-Y2470)*(1+AE2470)))</f>
        <v/>
      </c>
      <c r="AA2470" s="64">
        <f>IF(Eingabe!G2470="x",libCalc!A2470,IF(Eingabe!H2470="x",libCalc!B2470,IF(Eingabe!I2470="x",libCalc!C2470,"")))</f>
        <v>0.12566370614359174</v>
      </c>
      <c r="AB2470" s="5">
        <f>IF(AA2470="","",AA2470*M2470)</f>
        <v>0.52527429168021345</v>
      </c>
      <c r="AC2470" s="10">
        <f>IF(AA2470="","",N2470*1000/(AA2470*1000000))</f>
        <v>29.085565850043871</v>
      </c>
      <c r="AD2470" s="11">
        <f>IF(AB2470="","",MAX(Z2470,W2470)/AB2470)</f>
        <v>1862.3872324983199</v>
      </c>
      <c r="AE2470" s="8">
        <f ca="1">IF(N2470="","",IF(LOOKUP(YEAR(C2470),Teuerung!$A$4:$A$29,Teuerung!$D$4:$D$29)="",0,LOOKUP(YEAR(C2470),Teuerung!$A$4:$A$29,Teuerung!$D$4:$D$29)))</f>
        <v>0.29999999999999999</v>
      </c>
      <c r="AF2470" s="7">
        <f t="shared" ca="1" si="59"/>
        <v>30326.188165929671</v>
      </c>
      <c r="AG2470" s="2" t="s">
        <v>70</v>
      </c>
      <c r="AH2470" s="1"/>
      <c r="AI2470" s="1"/>
    </row>
    <row r="2471">
      <c r="A2471" s="2"/>
      <c r="B2471" s="2"/>
      <c r="C2471" s="3">
        <v>43130</v>
      </c>
      <c r="D2471" s="1"/>
      <c r="E2471" s="4" t="s">
        <v>51</v>
      </c>
      <c r="G2471" s="4" t="s">
        <v>51</v>
      </c>
      <c r="J2471" s="5">
        <v>0.40000000000000002</v>
      </c>
      <c r="M2471" s="6">
        <v>4.1799999999999997</v>
      </c>
      <c r="N2471" s="7">
        <v>3200</v>
      </c>
      <c r="P2471" s="1">
        <v>48</v>
      </c>
      <c r="Q2471" s="2" t="s">
        <v>54</v>
      </c>
      <c r="R2471" s="4" t="s">
        <v>51</v>
      </c>
      <c r="T2471" s="7">
        <v>708</v>
      </c>
      <c r="U2471" s="8">
        <v>0</v>
      </c>
      <c r="V2471" s="6">
        <f>11900/332.43*77.59/P2471</f>
        <v>57.864374956131115</v>
      </c>
      <c r="W2471" s="7">
        <f>IF(R2471="","",(T2471*(1-U2471)*(1+AE2471))+V2471)</f>
        <v>978.26437495613106</v>
      </c>
      <c r="Z2471" s="9" t="str">
        <f>IF(S2471="","",(X2471*(1-Y2471)*(1+AE2471)))</f>
        <v/>
      </c>
      <c r="AA2471" s="64">
        <f>IF(Eingabe!G2471="x",libCalc!A2471,IF(Eingabe!H2471="x",libCalc!B2471,IF(Eingabe!I2471="x",libCalc!C2471,"")))</f>
        <v>0.12566370614359174</v>
      </c>
      <c r="AB2471" s="5">
        <f>IF(AA2471="","",AA2471*M2471)</f>
        <v>0.52527429168021345</v>
      </c>
      <c r="AC2471" s="10">
        <f>IF(AA2471="","",N2471*1000/(AA2471*1000000))</f>
        <v>25.464790894703253</v>
      </c>
      <c r="AD2471" s="11">
        <f>IF(AB2471="","",MAX(Z2471,W2471)/AB2471)</f>
        <v>1862.3876904900908</v>
      </c>
      <c r="AE2471" s="8">
        <f ca="1">IF(N2471="","",IF(LOOKUP(YEAR(C2471),Teuerung!$A$4:$A$29,Teuerung!$D$4:$D$29)="",0,LOOKUP(YEAR(C2471),Teuerung!$A$4:$A$29,Teuerung!$D$4:$D$29)))</f>
        <v>0.29999999999999999</v>
      </c>
      <c r="AF2471" s="7">
        <f t="shared" ca="1" si="59"/>
        <v>46956.689997894289</v>
      </c>
      <c r="AG2471" s="2" t="s">
        <v>70</v>
      </c>
      <c r="AH2471" s="1"/>
      <c r="AI2471" s="1"/>
    </row>
    <row r="2472">
      <c r="A2472" s="2"/>
      <c r="B2472" s="2"/>
      <c r="C2472" s="3">
        <v>43130</v>
      </c>
      <c r="D2472" s="1"/>
      <c r="E2472" s="4" t="s">
        <v>51</v>
      </c>
      <c r="G2472" s="4" t="s">
        <v>51</v>
      </c>
      <c r="J2472" s="5">
        <v>0.40000000000000002</v>
      </c>
      <c r="M2472" s="6">
        <v>4.1799999999999997</v>
      </c>
      <c r="N2472" s="7">
        <v>1800</v>
      </c>
      <c r="P2472" s="1">
        <v>48</v>
      </c>
      <c r="Q2472" s="2" t="s">
        <v>54</v>
      </c>
      <c r="R2472" s="4" t="s">
        <v>51</v>
      </c>
      <c r="T2472" s="7">
        <v>599</v>
      </c>
      <c r="U2472" s="8">
        <v>0</v>
      </c>
      <c r="V2472" s="6">
        <f>11900/332.43*75.22/P2472</f>
        <v>56.096897592475614</v>
      </c>
      <c r="W2472" s="7">
        <f>IF(R2472="","",(T2472*(1-U2472)*(1+AE2472))+V2472)</f>
        <v>834.79689759247572</v>
      </c>
      <c r="Z2472" s="9" t="str">
        <f>IF(S2472="","",(X2472*(1-Y2472)*(1+AE2472)))</f>
        <v/>
      </c>
      <c r="AA2472" s="64">
        <f>IF(Eingabe!G2472="x",libCalc!A2472,IF(Eingabe!H2472="x",libCalc!B2472,IF(Eingabe!I2472="x",libCalc!C2472,"")))</f>
        <v>0.12566370614359174</v>
      </c>
      <c r="AB2472" s="5">
        <f>IF(AA2472="","",AA2472*M2472)</f>
        <v>0.52527429168021345</v>
      </c>
      <c r="AC2472" s="10">
        <f>IF(AA2472="","",N2472*1000/(AA2472*1000000))</f>
        <v>14.323944878270579</v>
      </c>
      <c r="AD2472" s="11">
        <f>IF(AB2472="","",MAX(Z2472,W2472)/AB2472)</f>
        <v>1589.2590039428378</v>
      </c>
      <c r="AE2472" s="8">
        <f ca="1">IF(N2472="","",IF(LOOKUP(YEAR(C2472),Teuerung!$A$4:$A$29,Teuerung!$D$4:$D$29)="",0,LOOKUP(YEAR(C2472),Teuerung!$A$4:$A$29,Teuerung!$D$4:$D$29)))</f>
        <v>0.29999999999999999</v>
      </c>
      <c r="AF2472" s="7">
        <f t="shared" ca="1" si="59"/>
        <v>40070.251084438831</v>
      </c>
      <c r="AG2472" s="2" t="s">
        <v>70</v>
      </c>
      <c r="AH2472" s="1"/>
      <c r="AI2472" s="1"/>
    </row>
    <row r="2473">
      <c r="A2473" s="2"/>
      <c r="B2473" s="2"/>
      <c r="C2473" s="3">
        <v>43144</v>
      </c>
      <c r="D2473" s="1"/>
      <c r="E2473" s="4" t="s">
        <v>51</v>
      </c>
      <c r="H2473" s="4" t="s">
        <v>51</v>
      </c>
      <c r="K2473" s="6">
        <v>0.23999999999999999</v>
      </c>
      <c r="L2473" s="6">
        <v>0.23999999999999999</v>
      </c>
      <c r="M2473" s="6">
        <v>2.77</v>
      </c>
      <c r="N2473" s="7">
        <v>200</v>
      </c>
      <c r="P2473" s="1">
        <v>1</v>
      </c>
      <c r="Q2473" s="2" t="s">
        <v>54</v>
      </c>
      <c r="R2473" s="4" t="s">
        <v>51</v>
      </c>
      <c r="T2473" s="7">
        <v>319</v>
      </c>
      <c r="U2473" s="8">
        <v>0</v>
      </c>
      <c r="V2473" s="6">
        <f>7175/340.26*   0.39   /P2473</f>
        <v>8.2238582260624238</v>
      </c>
      <c r="W2473" s="7">
        <f>IF(R2473="","",(T2473*(1-U2473)*(1+AE2473))+V2473)</f>
        <v>422.92385822606241</v>
      </c>
      <c r="Z2473" s="9" t="str">
        <f>IF(S2473="","",(X2473*(1-Y2473)*(1+AE2473)))</f>
        <v/>
      </c>
      <c r="AA2473" s="64">
        <f>IF(Eingabe!G2473="x",libCalc!A2473,IF(Eingabe!H2473="x",libCalc!B2473,IF(Eingabe!I2473="x",libCalc!C2473,"")))</f>
        <v>0.057599999999999998</v>
      </c>
      <c r="AB2473" s="5">
        <f>IF(AA2473="","",AA2473*M2473)</f>
        <v>0.159552</v>
      </c>
      <c r="AC2473" s="10">
        <f>IF(AA2473="","",N2473*1000/(AA2473*1000000))</f>
        <v>3.4722222222222223</v>
      </c>
      <c r="AD2473" s="11">
        <f>IF(AB2473="","",MAX(Z2473,W2473)/AB2473)</f>
        <v>2650.6960628889792</v>
      </c>
      <c r="AE2473" s="8">
        <f ca="1">IF(N2473="","",IF(LOOKUP(YEAR(C2473),Teuerung!$A$4:$A$29,Teuerung!$D$4:$D$29)="",0,LOOKUP(YEAR(C2473),Teuerung!$A$4:$A$29,Teuerung!$D$4:$D$29)))</f>
        <v>0.29999999999999999</v>
      </c>
      <c r="AF2473" s="7">
        <f t="shared" ca="1" si="59"/>
        <v>422.92385822606241</v>
      </c>
      <c r="AG2473" s="2" t="s">
        <v>70</v>
      </c>
      <c r="AH2473" s="1"/>
      <c r="AI2473" s="1"/>
    </row>
    <row r="2474">
      <c r="A2474" s="2"/>
      <c r="B2474" s="2"/>
      <c r="C2474" s="3">
        <v>43144</v>
      </c>
      <c r="D2474" s="1"/>
      <c r="E2474" s="4" t="s">
        <v>51</v>
      </c>
      <c r="H2474" s="4" t="s">
        <v>51</v>
      </c>
      <c r="K2474" s="6">
        <v>0.29999999999999999</v>
      </c>
      <c r="L2474" s="6">
        <v>0.29999999999999999</v>
      </c>
      <c r="M2474" s="6">
        <v>2.7400000000000002</v>
      </c>
      <c r="N2474" s="7">
        <v>3100</v>
      </c>
      <c r="P2474" s="1">
        <v>1</v>
      </c>
      <c r="Q2474" s="2" t="s">
        <v>54</v>
      </c>
      <c r="R2474" s="4" t="s">
        <v>51</v>
      </c>
      <c r="T2474" s="7">
        <v>504</v>
      </c>
      <c r="U2474" s="8">
        <v>0</v>
      </c>
      <c r="V2474" s="6">
        <f>7175/340.26*   0.66   /P2474</f>
        <v>13.917298536413332</v>
      </c>
      <c r="W2474" s="7">
        <f>IF(R2474="","",(T2474*(1-U2474)*(1+AE2474))+V2474)</f>
        <v>669.11729853641339</v>
      </c>
      <c r="Z2474" s="9" t="str">
        <f>IF(S2474="","",(X2474*(1-Y2474)*(1+AE2474)))</f>
        <v/>
      </c>
      <c r="AA2474" s="64">
        <f>IF(Eingabe!G2474="x",libCalc!A2474,IF(Eingabe!H2474="x",libCalc!B2474,IF(Eingabe!I2474="x",libCalc!C2474,"")))</f>
        <v>0.089999999999999997</v>
      </c>
      <c r="AB2474" s="5">
        <f>IF(AA2474="","",AA2474*M2474)</f>
        <v>0.24660000000000001</v>
      </c>
      <c r="AC2474" s="10">
        <f>IF(AA2474="","",N2474*1000/(AA2474*1000000))</f>
        <v>34.444444444444443</v>
      </c>
      <c r="AD2474" s="11">
        <f>IF(AB2474="","",MAX(Z2474,W2474)/AB2474)</f>
        <v>2713.3710402936472</v>
      </c>
      <c r="AE2474" s="8">
        <f ca="1">IF(N2474="","",IF(LOOKUP(YEAR(C2474),Teuerung!$A$4:$A$29,Teuerung!$D$4:$D$29)="",0,LOOKUP(YEAR(C2474),Teuerung!$A$4:$A$29,Teuerung!$D$4:$D$29)))</f>
        <v>0.29999999999999999</v>
      </c>
      <c r="AF2474" s="7">
        <f t="shared" ca="1" si="59"/>
        <v>669.11729853641339</v>
      </c>
      <c r="AG2474" s="2" t="s">
        <v>70</v>
      </c>
      <c r="AH2474" s="1"/>
      <c r="AI2474" s="1"/>
    </row>
    <row r="2475">
      <c r="A2475" s="2"/>
      <c r="B2475" s="2"/>
      <c r="C2475" s="3">
        <v>43144</v>
      </c>
      <c r="D2475" s="1"/>
      <c r="E2475" s="4" t="s">
        <v>51</v>
      </c>
      <c r="H2475" s="4" t="s">
        <v>51</v>
      </c>
      <c r="K2475" s="6">
        <v>0.32000000000000001</v>
      </c>
      <c r="L2475" s="6">
        <v>0.32000000000000001</v>
      </c>
      <c r="M2475" s="6">
        <v>2.77</v>
      </c>
      <c r="N2475" s="7">
        <v>5400</v>
      </c>
      <c r="P2475" s="1">
        <v>1</v>
      </c>
      <c r="Q2475" s="2" t="s">
        <v>54</v>
      </c>
      <c r="R2475" s="4" t="s">
        <v>51</v>
      </c>
      <c r="T2475" s="7">
        <v>758</v>
      </c>
      <c r="U2475" s="8">
        <v>0</v>
      </c>
      <c r="V2475" s="6">
        <f>7175/340.26*   0.9   /P2475</f>
        <v>18.978134367836361</v>
      </c>
      <c r="W2475" s="7">
        <f>IF(R2475="","",(T2475*(1-U2475)*(1+AE2475))+V2475)</f>
        <v>1004.3781343678363</v>
      </c>
      <c r="Z2475" s="9" t="str">
        <f>IF(S2475="","",(X2475*(1-Y2475)*(1+AE2475)))</f>
        <v/>
      </c>
      <c r="AA2475" s="64">
        <f>IF(Eingabe!G2475="x",libCalc!A2475,IF(Eingabe!H2475="x",libCalc!B2475,IF(Eingabe!I2475="x",libCalc!C2475,"")))</f>
        <v>0.1024</v>
      </c>
      <c r="AB2475" s="5">
        <f>IF(AA2475="","",AA2475*M2475)</f>
        <v>0.28364800000000001</v>
      </c>
      <c r="AC2475" s="10">
        <f>IF(AA2475="","",N2475*1000/(AA2475*1000000))</f>
        <v>52.734375</v>
      </c>
      <c r="AD2475" s="11">
        <f>IF(AB2475="","",MAX(Z2475,W2475)/AB2475)</f>
        <v>3540.9314867999642</v>
      </c>
      <c r="AE2475" s="8">
        <f ca="1">IF(N2475="","",IF(LOOKUP(YEAR(C2475),Teuerung!$A$4:$A$29,Teuerung!$D$4:$D$29)="",0,LOOKUP(YEAR(C2475),Teuerung!$A$4:$A$29,Teuerung!$D$4:$D$29)))</f>
        <v>0.29999999999999999</v>
      </c>
      <c r="AF2475" s="7">
        <f t="shared" ca="1" si="59"/>
        <v>1004.3781343678363</v>
      </c>
      <c r="AG2475" s="2" t="s">
        <v>70</v>
      </c>
      <c r="AH2475" s="1"/>
      <c r="AI2475" s="1"/>
    </row>
    <row r="2476">
      <c r="A2476" s="2"/>
      <c r="B2476" s="2"/>
      <c r="C2476" s="3">
        <v>43144</v>
      </c>
      <c r="D2476" s="1"/>
      <c r="E2476" s="4" t="s">
        <v>51</v>
      </c>
      <c r="H2476" s="4" t="s">
        <v>51</v>
      </c>
      <c r="K2476" s="6">
        <v>0.29999999999999999</v>
      </c>
      <c r="L2476" s="6">
        <v>0.29999999999999999</v>
      </c>
      <c r="M2476" s="6">
        <v>3.0499999999999998</v>
      </c>
      <c r="N2476" s="7">
        <v>700</v>
      </c>
      <c r="P2476" s="1">
        <v>1</v>
      </c>
      <c r="Q2476" s="2" t="s">
        <v>54</v>
      </c>
      <c r="R2476" s="4" t="s">
        <v>51</v>
      </c>
      <c r="T2476" s="7">
        <v>382</v>
      </c>
      <c r="U2476" s="8">
        <v>0</v>
      </c>
      <c r="V2476" s="6">
        <f>7175/340.26*   0.65   /P2476</f>
        <v>13.706430376770706</v>
      </c>
      <c r="W2476" s="7">
        <f>IF(R2476="","",(T2476*(1-U2476)*(1+AE2476))+V2476)</f>
        <v>510.30643037677072</v>
      </c>
      <c r="Z2476" s="9" t="str">
        <f>IF(S2476="","",(X2476*(1-Y2476)*(1+AE2476)))</f>
        <v/>
      </c>
      <c r="AA2476" s="64">
        <f>IF(Eingabe!G2476="x",libCalc!A2476,IF(Eingabe!H2476="x",libCalc!B2476,IF(Eingabe!I2476="x",libCalc!C2476,"")))</f>
        <v>0.089999999999999997</v>
      </c>
      <c r="AB2476" s="5">
        <f>IF(AA2476="","",AA2476*M2476)</f>
        <v>0.27449999999999997</v>
      </c>
      <c r="AC2476" s="10">
        <f>IF(AA2476="","",N2476*1000/(AA2476*1000000))</f>
        <v>7.7777777777777777</v>
      </c>
      <c r="AD2476" s="11">
        <f>IF(AB2476="","",MAX(Z2476,W2476)/AB2476)</f>
        <v>1859.0398192232087</v>
      </c>
      <c r="AE2476" s="8">
        <f ca="1">IF(N2476="","",IF(LOOKUP(YEAR(C2476),Teuerung!$A$4:$A$29,Teuerung!$D$4:$D$29)="",0,LOOKUP(YEAR(C2476),Teuerung!$A$4:$A$29,Teuerung!$D$4:$D$29)))</f>
        <v>0.29999999999999999</v>
      </c>
      <c r="AF2476" s="7">
        <f t="shared" ca="1" si="59"/>
        <v>510.30643037677072</v>
      </c>
      <c r="AG2476" s="2" t="s">
        <v>70</v>
      </c>
      <c r="AH2476" s="1"/>
      <c r="AI2476" s="1"/>
    </row>
    <row r="2477">
      <c r="A2477" s="2"/>
      <c r="B2477" s="2"/>
      <c r="C2477" s="3">
        <v>43144</v>
      </c>
      <c r="D2477" s="1"/>
      <c r="E2477" s="4" t="s">
        <v>51</v>
      </c>
      <c r="H2477" s="4" t="s">
        <v>51</v>
      </c>
      <c r="K2477" s="6">
        <v>0.29999999999999999</v>
      </c>
      <c r="L2477" s="6">
        <v>0.29999999999999999</v>
      </c>
      <c r="M2477" s="6">
        <v>4.5199999999999996</v>
      </c>
      <c r="N2477" s="7">
        <v>1300</v>
      </c>
      <c r="P2477" s="1">
        <v>1</v>
      </c>
      <c r="Q2477" s="2" t="s">
        <v>54</v>
      </c>
      <c r="R2477" s="4" t="s">
        <v>51</v>
      </c>
      <c r="T2477" s="7">
        <v>465</v>
      </c>
      <c r="U2477" s="8">
        <v>0</v>
      </c>
      <c r="V2477" s="6">
        <f>7175/340.26*   0.95   /P2477</f>
        <v>20.03247516604949</v>
      </c>
      <c r="W2477" s="7">
        <f>IF(R2477="","",(T2477*(1-U2477)*(1+AE2477))+V2477)</f>
        <v>624.53247516604949</v>
      </c>
      <c r="Z2477" s="9" t="str">
        <f>IF(S2477="","",(X2477*(1-Y2477)*(1+AE2477)))</f>
        <v/>
      </c>
      <c r="AA2477" s="64">
        <f>IF(Eingabe!G2477="x",libCalc!A2477,IF(Eingabe!H2477="x",libCalc!B2477,IF(Eingabe!I2477="x",libCalc!C2477,"")))</f>
        <v>0.089999999999999997</v>
      </c>
      <c r="AB2477" s="5">
        <f>IF(AA2477="","",AA2477*M2477)</f>
        <v>0.40679999999999994</v>
      </c>
      <c r="AC2477" s="10">
        <f>IF(AA2477="","",N2477*1000/(AA2477*1000000))</f>
        <v>14.444444444444445</v>
      </c>
      <c r="AD2477" s="11">
        <f>IF(AB2477="","",MAX(Z2477,W2477)/AB2477)</f>
        <v>1535.2322398378801</v>
      </c>
      <c r="AE2477" s="8">
        <f ca="1">IF(N2477="","",IF(LOOKUP(YEAR(C2477),Teuerung!$A$4:$A$29,Teuerung!$D$4:$D$29)="",0,LOOKUP(YEAR(C2477),Teuerung!$A$4:$A$29,Teuerung!$D$4:$D$29)))</f>
        <v>0.29999999999999999</v>
      </c>
      <c r="AF2477" s="7">
        <f t="shared" ca="1" si="59"/>
        <v>624.53247516604949</v>
      </c>
      <c r="AG2477" s="2" t="s">
        <v>70</v>
      </c>
      <c r="AH2477" s="1"/>
      <c r="AI2477" s="1"/>
    </row>
    <row r="2478">
      <c r="A2478" s="2"/>
      <c r="B2478" s="2"/>
      <c r="C2478" s="3">
        <v>43144</v>
      </c>
      <c r="D2478" s="1"/>
      <c r="E2478" s="4" t="s">
        <v>51</v>
      </c>
      <c r="H2478" s="4" t="s">
        <v>51</v>
      </c>
      <c r="K2478" s="6">
        <v>0.29999999999999999</v>
      </c>
      <c r="L2478" s="6">
        <v>0.5</v>
      </c>
      <c r="M2478" s="6">
        <v>3.3300000000000001</v>
      </c>
      <c r="N2478" s="7">
        <v>2900</v>
      </c>
      <c r="P2478" s="1">
        <v>15</v>
      </c>
      <c r="Q2478" s="2" t="s">
        <v>54</v>
      </c>
      <c r="R2478" s="4" t="s">
        <v>77</v>
      </c>
      <c r="T2478" s="7">
        <v>527</v>
      </c>
      <c r="U2478" s="8">
        <v>0</v>
      </c>
      <c r="V2478" s="6">
        <f>7175/340.26*   17.25   /P2478</f>
        <v>24.249838358902018</v>
      </c>
      <c r="W2478" s="7">
        <f>IF(R2478="","",(T2478*(1-U2478)*(1+AE2478))+V2478)</f>
        <v>709.34983835890205</v>
      </c>
      <c r="Z2478" s="9" t="str">
        <f>IF(S2478="","",(X2478*(1-Y2478)*(1+AE2478)))</f>
        <v/>
      </c>
      <c r="AA2478" s="64">
        <f>IF(Eingabe!G2478="x",libCalc!A2478,IF(Eingabe!H2478="x",libCalc!B2478,IF(Eingabe!I2478="x",libCalc!C2478,"")))</f>
        <v>0.14999999999999999</v>
      </c>
      <c r="AB2478" s="5">
        <f>IF(AA2478="","",AA2478*M2478)</f>
        <v>0.4995</v>
      </c>
      <c r="AC2478" s="10">
        <f>IF(AA2478="","",N2478*1000/(AA2478*1000000))</f>
        <v>19.333333333333332</v>
      </c>
      <c r="AD2478" s="11">
        <f>IF(AB2478="","",MAX(Z2478,W2478)/AB2478)</f>
        <v>1420.1197965143185</v>
      </c>
      <c r="AE2478" s="8">
        <f ca="1">IF(N2478="","",IF(LOOKUP(YEAR(C2478),Teuerung!$A$4:$A$29,Teuerung!$D$4:$D$29)="",0,LOOKUP(YEAR(C2478),Teuerung!$A$4:$A$29,Teuerung!$D$4:$D$29)))</f>
        <v>0.29999999999999999</v>
      </c>
      <c r="AF2478" s="7">
        <f t="shared" ca="1" si="59"/>
        <v>10640.247575383532</v>
      </c>
      <c r="AG2478" s="2" t="s">
        <v>70</v>
      </c>
      <c r="AH2478" s="1"/>
      <c r="AI2478" s="1"/>
    </row>
    <row r="2479">
      <c r="A2479" s="2"/>
      <c r="B2479" s="2"/>
      <c r="C2479" s="3">
        <v>43144</v>
      </c>
      <c r="D2479" s="1"/>
      <c r="E2479" s="4" t="s">
        <v>51</v>
      </c>
      <c r="H2479" s="4" t="s">
        <v>51</v>
      </c>
      <c r="K2479" s="6">
        <v>0.29999999999999999</v>
      </c>
      <c r="L2479" s="6">
        <v>0.5</v>
      </c>
      <c r="M2479" s="6">
        <v>3.3300000000000001</v>
      </c>
      <c r="N2479" s="7">
        <v>3300</v>
      </c>
      <c r="P2479" s="1">
        <v>2</v>
      </c>
      <c r="Q2479" s="2" t="s">
        <v>54</v>
      </c>
      <c r="R2479" s="4" t="s">
        <v>51</v>
      </c>
      <c r="T2479" s="7">
        <v>659</v>
      </c>
      <c r="U2479" s="8">
        <v>0</v>
      </c>
      <c r="V2479" s="6">
        <f>7175/340.26*   2.36   /P2479</f>
        <v>24.882442837829895</v>
      </c>
      <c r="W2479" s="7">
        <f>IF(R2479="","",(T2479*(1-U2479)*(1+AE2479))+V2479)</f>
        <v>881.58244283782994</v>
      </c>
      <c r="Z2479" s="9" t="str">
        <f>IF(S2479="","",(X2479*(1-Y2479)*(1+AE2479)))</f>
        <v/>
      </c>
      <c r="AA2479" s="64">
        <f>IF(Eingabe!G2479="x",libCalc!A2479,IF(Eingabe!H2479="x",libCalc!B2479,IF(Eingabe!I2479="x",libCalc!C2479,"")))</f>
        <v>0.14999999999999999</v>
      </c>
      <c r="AB2479" s="5">
        <f>IF(AA2479="","",AA2479*M2479)</f>
        <v>0.4995</v>
      </c>
      <c r="AC2479" s="10">
        <f>IF(AA2479="","",N2479*1000/(AA2479*1000000))</f>
        <v>22</v>
      </c>
      <c r="AD2479" s="11">
        <f>IF(AB2479="","",MAX(Z2479,W2479)/AB2479)</f>
        <v>1764.929815491151</v>
      </c>
      <c r="AE2479" s="8">
        <f ca="1">IF(N2479="","",IF(LOOKUP(YEAR(C2479),Teuerung!$A$4:$A$29,Teuerung!$D$4:$D$29)="",0,LOOKUP(YEAR(C2479),Teuerung!$A$4:$A$29,Teuerung!$D$4:$D$29)))</f>
        <v>0.29999999999999999</v>
      </c>
      <c r="AF2479" s="7">
        <f t="shared" ca="1" si="59"/>
        <v>1763.1648856756599</v>
      </c>
      <c r="AG2479" s="2" t="s">
        <v>70</v>
      </c>
      <c r="AH2479" s="1"/>
      <c r="AI2479" s="1"/>
    </row>
    <row r="2480">
      <c r="A2480" s="2"/>
      <c r="B2480" s="2"/>
      <c r="C2480" s="3">
        <v>43144</v>
      </c>
      <c r="D2480" s="1"/>
      <c r="E2480" s="4" t="s">
        <v>51</v>
      </c>
      <c r="H2480" s="4" t="s">
        <v>51</v>
      </c>
      <c r="K2480" s="6">
        <v>0.29999999999999999</v>
      </c>
      <c r="L2480" s="6">
        <v>0.5</v>
      </c>
      <c r="M2480" s="6">
        <v>3.6000000000000001</v>
      </c>
      <c r="N2480" s="7">
        <v>1900</v>
      </c>
      <c r="P2480" s="1">
        <v>1</v>
      </c>
      <c r="Q2480" s="2" t="s">
        <v>54</v>
      </c>
      <c r="R2480" s="4" t="s">
        <v>51</v>
      </c>
      <c r="T2480" s="7">
        <v>605</v>
      </c>
      <c r="U2480" s="8">
        <v>0</v>
      </c>
      <c r="V2480" s="6">
        <f>7175/340.26*   1.24   /P2480</f>
        <v>26.147651795685654</v>
      </c>
      <c r="W2480" s="7">
        <f>IF(R2480="","",(T2480*(1-U2480)*(1+AE2480))+V2480)</f>
        <v>812.64765179568565</v>
      </c>
      <c r="Z2480" s="9" t="str">
        <f>IF(S2480="","",(X2480*(1-Y2480)*(1+AE2480)))</f>
        <v/>
      </c>
      <c r="AA2480" s="64">
        <f>IF(Eingabe!G2480="x",libCalc!A2480,IF(Eingabe!H2480="x",libCalc!B2480,IF(Eingabe!I2480="x",libCalc!C2480,"")))</f>
        <v>0.14999999999999999</v>
      </c>
      <c r="AB2480" s="5">
        <f>IF(AA2480="","",AA2480*M2480)</f>
        <v>0.54000000000000004</v>
      </c>
      <c r="AC2480" s="10">
        <f>IF(AA2480="","",N2480*1000/(AA2480*1000000))</f>
        <v>12.666666666666666</v>
      </c>
      <c r="AD2480" s="11">
        <f>IF(AB2480="","",MAX(Z2480,W2480)/AB2480)</f>
        <v>1504.9030588808992</v>
      </c>
      <c r="AE2480" s="8">
        <f ca="1">IF(N2480="","",IF(LOOKUP(YEAR(C2480),Teuerung!$A$4:$A$29,Teuerung!$D$4:$D$29)="",0,LOOKUP(YEAR(C2480),Teuerung!$A$4:$A$29,Teuerung!$D$4:$D$29)))</f>
        <v>0.29999999999999999</v>
      </c>
      <c r="AF2480" s="7">
        <f t="shared" ca="1" si="59"/>
        <v>812.64765179568565</v>
      </c>
      <c r="AG2480" s="2" t="s">
        <v>70</v>
      </c>
      <c r="AH2480" s="1"/>
      <c r="AI2480" s="1"/>
    </row>
    <row r="2481">
      <c r="A2481" s="2"/>
      <c r="B2481" s="2"/>
      <c r="C2481" s="3">
        <v>43144</v>
      </c>
      <c r="D2481" s="1"/>
      <c r="E2481" s="4" t="s">
        <v>51</v>
      </c>
      <c r="H2481" s="4" t="s">
        <v>51</v>
      </c>
      <c r="K2481" s="6">
        <v>0.29999999999999999</v>
      </c>
      <c r="L2481" s="6">
        <v>0.5</v>
      </c>
      <c r="M2481" s="6">
        <v>3.3199999999999998</v>
      </c>
      <c r="N2481" s="7">
        <v>2700</v>
      </c>
      <c r="P2481" s="1">
        <v>1</v>
      </c>
      <c r="Q2481" s="2" t="s">
        <v>54</v>
      </c>
      <c r="R2481" s="4" t="s">
        <v>51</v>
      </c>
      <c r="T2481" s="7">
        <v>583</v>
      </c>
      <c r="U2481" s="8">
        <v>0</v>
      </c>
      <c r="V2481" s="6">
        <f t="shared" ref="V2481:V2482" si="60">7175/340.26*   1.15   /P2481</f>
        <v>24.249838358902014</v>
      </c>
      <c r="W2481" s="7">
        <f>IF(R2481="","",(T2481*(1-U2481)*(1+AE2481))+V2481)</f>
        <v>782.149838358902</v>
      </c>
      <c r="Z2481" s="9" t="str">
        <f>IF(S2481="","",(X2481*(1-Y2481)*(1+AE2481)))</f>
        <v/>
      </c>
      <c r="AA2481" s="64">
        <f>IF(Eingabe!G2481="x",libCalc!A2481,IF(Eingabe!H2481="x",libCalc!B2481,IF(Eingabe!I2481="x",libCalc!C2481,"")))</f>
        <v>0.14999999999999999</v>
      </c>
      <c r="AB2481" s="5">
        <f>IF(AA2481="","",AA2481*M2481)</f>
        <v>0.49799999999999994</v>
      </c>
      <c r="AC2481" s="10">
        <f>IF(AA2481="","",N2481*1000/(AA2481*1000000))</f>
        <v>18</v>
      </c>
      <c r="AD2481" s="11">
        <f>IF(AB2481="","",MAX(Z2481,W2481)/AB2481)</f>
        <v>1570.5820047367513</v>
      </c>
      <c r="AE2481" s="8">
        <f ca="1">IF(N2481="","",IF(LOOKUP(YEAR(C2481),Teuerung!$A$4:$A$29,Teuerung!$D$4:$D$29)="",0,LOOKUP(YEAR(C2481),Teuerung!$A$4:$A$29,Teuerung!$D$4:$D$29)))</f>
        <v>0.29999999999999999</v>
      </c>
      <c r="AF2481" s="7">
        <f t="shared" ca="1" si="59"/>
        <v>782.149838358902</v>
      </c>
      <c r="AG2481" s="2" t="s">
        <v>70</v>
      </c>
      <c r="AH2481" s="1"/>
      <c r="AI2481" s="1"/>
    </row>
    <row r="2482">
      <c r="A2482" s="2"/>
      <c r="B2482" s="2"/>
      <c r="C2482" s="3">
        <v>43144</v>
      </c>
      <c r="D2482" s="1"/>
      <c r="E2482" s="4" t="s">
        <v>51</v>
      </c>
      <c r="H2482" s="4" t="s">
        <v>51</v>
      </c>
      <c r="K2482" s="6">
        <v>0.29999999999999999</v>
      </c>
      <c r="L2482" s="6">
        <v>0.5</v>
      </c>
      <c r="M2482" s="6">
        <v>3.3300000000000001</v>
      </c>
      <c r="N2482" s="7">
        <v>2200</v>
      </c>
      <c r="P2482" s="1">
        <v>1</v>
      </c>
      <c r="Q2482" s="2" t="s">
        <v>54</v>
      </c>
      <c r="R2482" s="4" t="s">
        <v>51</v>
      </c>
      <c r="T2482" s="7">
        <v>584</v>
      </c>
      <c r="U2482" s="8">
        <v>0</v>
      </c>
      <c r="V2482" s="6">
        <f t="shared" si="60"/>
        <v>24.249838358902014</v>
      </c>
      <c r="W2482" s="7">
        <f>IF(R2482="","",(T2482*(1-U2482)*(1+AE2482))+V2482)</f>
        <v>783.44983835890207</v>
      </c>
      <c r="Z2482" s="9" t="str">
        <f>IF(S2482="","",(X2482*(1-Y2482)*(1+AE2482)))</f>
        <v/>
      </c>
      <c r="AA2482" s="64">
        <f>IF(Eingabe!G2482="x",libCalc!A2482,IF(Eingabe!H2482="x",libCalc!B2482,IF(Eingabe!I2482="x",libCalc!C2482,"")))</f>
        <v>0.14999999999999999</v>
      </c>
      <c r="AB2482" s="5">
        <f>IF(AA2482="","",AA2482*M2482)</f>
        <v>0.4995</v>
      </c>
      <c r="AC2482" s="10">
        <f>IF(AA2482="","",N2482*1000/(AA2482*1000000))</f>
        <v>14.666666666666666</v>
      </c>
      <c r="AD2482" s="11">
        <f>IF(AB2482="","",MAX(Z2482,W2482)/AB2482)</f>
        <v>1568.4681448626668</v>
      </c>
      <c r="AE2482" s="8">
        <f ca="1">IF(N2482="","",IF(LOOKUP(YEAR(C2482),Teuerung!$A$4:$A$29,Teuerung!$D$4:$D$29)="",0,LOOKUP(YEAR(C2482),Teuerung!$A$4:$A$29,Teuerung!$D$4:$D$29)))</f>
        <v>0.29999999999999999</v>
      </c>
      <c r="AF2482" s="7">
        <f t="shared" ca="1" si="59"/>
        <v>783.44983835890207</v>
      </c>
      <c r="AG2482" s="2" t="s">
        <v>70</v>
      </c>
      <c r="AH2482" s="1"/>
      <c r="AI2482" s="1"/>
    </row>
    <row r="2483">
      <c r="A2483" s="2"/>
      <c r="B2483" s="2"/>
      <c r="C2483" s="3">
        <v>43144</v>
      </c>
      <c r="D2483" s="1"/>
      <c r="E2483" s="4" t="s">
        <v>51</v>
      </c>
      <c r="H2483" s="4" t="s">
        <v>51</v>
      </c>
      <c r="K2483" s="6">
        <v>0.29999999999999999</v>
      </c>
      <c r="L2483" s="6">
        <v>0.5</v>
      </c>
      <c r="M2483" s="6">
        <v>2.77</v>
      </c>
      <c r="N2483" s="7">
        <v>1700</v>
      </c>
      <c r="P2483" s="1">
        <v>1</v>
      </c>
      <c r="Q2483" s="2" t="s">
        <v>54</v>
      </c>
      <c r="R2483" s="4" t="s">
        <v>51</v>
      </c>
      <c r="T2483" s="7">
        <v>538</v>
      </c>
      <c r="U2483" s="8">
        <v>0</v>
      </c>
      <c r="V2483" s="6">
        <f t="shared" ref="V2483:V2485" si="61">7175/340.26*   0.97   /P2483</f>
        <v>20.454211485334746</v>
      </c>
      <c r="W2483" s="7">
        <f>IF(R2483="","",(T2483*(1-U2483)*(1+AE2483))+V2483)</f>
        <v>719.85421148533476</v>
      </c>
      <c r="Z2483" s="9" t="str">
        <f>IF(S2483="","",(X2483*(1-Y2483)*(1+AE2483)))</f>
        <v/>
      </c>
      <c r="AA2483" s="64">
        <f>IF(Eingabe!G2483="x",libCalc!A2483,IF(Eingabe!H2483="x",libCalc!B2483,IF(Eingabe!I2483="x",libCalc!C2483,"")))</f>
        <v>0.14999999999999999</v>
      </c>
      <c r="AB2483" s="5">
        <f>IF(AA2483="","",AA2483*M2483)</f>
        <v>0.41549999999999998</v>
      </c>
      <c r="AC2483" s="10">
        <f>IF(AA2483="","",N2483*1000/(AA2483*1000000))</f>
        <v>11.333333333333334</v>
      </c>
      <c r="AD2483" s="11">
        <f>IF(AB2483="","",MAX(Z2483,W2483)/AB2483)</f>
        <v>1732.5011106746927</v>
      </c>
      <c r="AE2483" s="8">
        <f ca="1">IF(N2483="","",IF(LOOKUP(YEAR(C2483),Teuerung!$A$4:$A$29,Teuerung!$D$4:$D$29)="",0,LOOKUP(YEAR(C2483),Teuerung!$A$4:$A$29,Teuerung!$D$4:$D$29)))</f>
        <v>0.29999999999999999</v>
      </c>
      <c r="AF2483" s="7">
        <f t="shared" ca="1" si="59"/>
        <v>719.85421148533476</v>
      </c>
      <c r="AG2483" s="2" t="s">
        <v>70</v>
      </c>
      <c r="AH2483" s="1"/>
      <c r="AI2483" s="1"/>
    </row>
    <row r="2484">
      <c r="A2484" s="2"/>
      <c r="B2484" s="2"/>
      <c r="C2484" s="3">
        <v>43144</v>
      </c>
      <c r="D2484" s="1"/>
      <c r="E2484" s="4" t="s">
        <v>51</v>
      </c>
      <c r="H2484" s="4" t="s">
        <v>51</v>
      </c>
      <c r="K2484" s="6">
        <v>0.29999999999999999</v>
      </c>
      <c r="L2484" s="6">
        <v>0.5</v>
      </c>
      <c r="M2484" s="6">
        <v>2.77</v>
      </c>
      <c r="N2484" s="7">
        <v>2400</v>
      </c>
      <c r="P2484" s="1">
        <v>1</v>
      </c>
      <c r="Q2484" s="2" t="s">
        <v>54</v>
      </c>
      <c r="R2484" s="4" t="s">
        <v>51</v>
      </c>
      <c r="T2484" s="7">
        <v>538</v>
      </c>
      <c r="U2484" s="8">
        <v>0</v>
      </c>
      <c r="V2484" s="6">
        <f t="shared" si="61"/>
        <v>20.454211485334746</v>
      </c>
      <c r="W2484" s="7">
        <f>IF(R2484="","",(T2484*(1-U2484)*(1+AE2484))+V2484)</f>
        <v>719.85421148533476</v>
      </c>
      <c r="Z2484" s="9" t="str">
        <f>IF(S2484="","",(X2484*(1-Y2484)*(1+AE2484)))</f>
        <v/>
      </c>
      <c r="AA2484" s="64">
        <f>IF(Eingabe!G2484="x",libCalc!A2484,IF(Eingabe!H2484="x",libCalc!B2484,IF(Eingabe!I2484="x",libCalc!C2484,"")))</f>
        <v>0.14999999999999999</v>
      </c>
      <c r="AB2484" s="5">
        <f>IF(AA2484="","",AA2484*M2484)</f>
        <v>0.41549999999999998</v>
      </c>
      <c r="AC2484" s="10">
        <f>IF(AA2484="","",N2484*1000/(AA2484*1000000))</f>
        <v>16</v>
      </c>
      <c r="AD2484" s="11">
        <f>IF(AB2484="","",MAX(Z2484,W2484)/AB2484)</f>
        <v>1732.5011106746927</v>
      </c>
      <c r="AE2484" s="8">
        <f ca="1">IF(N2484="","",IF(LOOKUP(YEAR(C2484),Teuerung!$A$4:$A$29,Teuerung!$D$4:$D$29)="",0,LOOKUP(YEAR(C2484),Teuerung!$A$4:$A$29,Teuerung!$D$4:$D$29)))</f>
        <v>0.29999999999999999</v>
      </c>
      <c r="AF2484" s="7">
        <f t="shared" ca="1" si="59"/>
        <v>719.85421148533476</v>
      </c>
      <c r="AG2484" s="2" t="s">
        <v>70</v>
      </c>
      <c r="AH2484" s="1"/>
      <c r="AI2484" s="1"/>
    </row>
    <row r="2485">
      <c r="A2485" s="2"/>
      <c r="B2485" s="2"/>
      <c r="C2485" s="3">
        <v>43144</v>
      </c>
      <c r="D2485" s="1"/>
      <c r="E2485" s="4" t="s">
        <v>51</v>
      </c>
      <c r="H2485" s="4" t="s">
        <v>51</v>
      </c>
      <c r="K2485" s="6">
        <v>0.29999999999999999</v>
      </c>
      <c r="L2485" s="6">
        <v>0.5</v>
      </c>
      <c r="M2485" s="6">
        <v>2.7799999999999998</v>
      </c>
      <c r="N2485" s="7">
        <v>1600</v>
      </c>
      <c r="P2485" s="1">
        <v>1</v>
      </c>
      <c r="Q2485" s="2" t="s">
        <v>54</v>
      </c>
      <c r="R2485" s="4" t="s">
        <v>51</v>
      </c>
      <c r="T2485" s="7">
        <v>539</v>
      </c>
      <c r="U2485" s="8">
        <v>0</v>
      </c>
      <c r="V2485" s="6">
        <f t="shared" si="61"/>
        <v>20.454211485334746</v>
      </c>
      <c r="W2485" s="7">
        <f>IF(R2485="","",(T2485*(1-U2485)*(1+AE2485))+V2485)</f>
        <v>721.15421148533483</v>
      </c>
      <c r="Z2485" s="9" t="str">
        <f>IF(S2485="","",(X2485*(1-Y2485)*(1+AE2485)))</f>
        <v/>
      </c>
      <c r="AA2485" s="64">
        <f>IF(Eingabe!G2485="x",libCalc!A2485,IF(Eingabe!H2485="x",libCalc!B2485,IF(Eingabe!I2485="x",libCalc!C2485,"")))</f>
        <v>0.14999999999999999</v>
      </c>
      <c r="AB2485" s="5">
        <f>IF(AA2485="","",AA2485*M2485)</f>
        <v>0.41699999999999998</v>
      </c>
      <c r="AC2485" s="10">
        <f>IF(AA2485="","",N2485*1000/(AA2485*1000000))</f>
        <v>10.666666666666666</v>
      </c>
      <c r="AD2485" s="11">
        <f>IF(AB2485="","",MAX(Z2485,W2485)/AB2485)</f>
        <v>1729.3865982861748</v>
      </c>
      <c r="AE2485" s="8">
        <f ca="1">IF(N2485="","",IF(LOOKUP(YEAR(C2485),Teuerung!$A$4:$A$29,Teuerung!$D$4:$D$29)="",0,LOOKUP(YEAR(C2485),Teuerung!$A$4:$A$29,Teuerung!$D$4:$D$29)))</f>
        <v>0.29999999999999999</v>
      </c>
      <c r="AF2485" s="7">
        <f t="shared" ca="1" si="59"/>
        <v>721.15421148533483</v>
      </c>
      <c r="AG2485" s="2" t="s">
        <v>70</v>
      </c>
      <c r="AH2485" s="1"/>
      <c r="AI2485" s="1"/>
    </row>
    <row r="2486">
      <c r="A2486" s="2"/>
      <c r="B2486" s="2"/>
      <c r="C2486" s="3">
        <v>43144</v>
      </c>
      <c r="D2486" s="1"/>
      <c r="E2486" s="4" t="s">
        <v>51</v>
      </c>
      <c r="H2486" s="4" t="s">
        <v>51</v>
      </c>
      <c r="K2486" s="6">
        <v>0.29999999999999999</v>
      </c>
      <c r="L2486" s="6">
        <v>0.5</v>
      </c>
      <c r="M2486" s="6">
        <v>2.7799999999999998</v>
      </c>
      <c r="N2486" s="7">
        <v>2500</v>
      </c>
      <c r="P2486" s="1">
        <v>1</v>
      </c>
      <c r="Q2486" s="2" t="s">
        <v>54</v>
      </c>
      <c r="R2486" s="4" t="s">
        <v>51</v>
      </c>
      <c r="T2486" s="7">
        <v>624</v>
      </c>
      <c r="U2486" s="8">
        <v>0</v>
      </c>
      <c r="V2486" s="6">
        <f>7175/340.26*   1   /P2486</f>
        <v>21.086815964262623</v>
      </c>
      <c r="W2486" s="7">
        <f>IF(R2486="","",(T2486*(1-U2486)*(1+AE2486))+V2486)</f>
        <v>832.2868159642627</v>
      </c>
      <c r="Z2486" s="9" t="str">
        <f>IF(S2486="","",(X2486*(1-Y2486)*(1+AE2486)))</f>
        <v/>
      </c>
      <c r="AA2486" s="64">
        <f>IF(Eingabe!G2486="x",libCalc!A2486,IF(Eingabe!H2486="x",libCalc!B2486,IF(Eingabe!I2486="x",libCalc!C2486,"")))</f>
        <v>0.14999999999999999</v>
      </c>
      <c r="AB2486" s="5">
        <f>IF(AA2486="","",AA2486*M2486)</f>
        <v>0.41699999999999998</v>
      </c>
      <c r="AC2486" s="10">
        <f>IF(AA2486="","",N2486*1000/(AA2486*1000000))</f>
        <v>16.666666666666668</v>
      </c>
      <c r="AD2486" s="11">
        <f>IF(AB2486="","",MAX(Z2486,W2486)/AB2486)</f>
        <v>1995.8916449982321</v>
      </c>
      <c r="AE2486" s="8">
        <f ca="1">IF(N2486="","",IF(LOOKUP(YEAR(C2486),Teuerung!$A$4:$A$29,Teuerung!$D$4:$D$29)="",0,LOOKUP(YEAR(C2486),Teuerung!$A$4:$A$29,Teuerung!$D$4:$D$29)))</f>
        <v>0.29999999999999999</v>
      </c>
      <c r="AF2486" s="7">
        <f t="shared" ca="1" si="59"/>
        <v>832.2868159642627</v>
      </c>
      <c r="AG2486" s="2" t="s">
        <v>70</v>
      </c>
      <c r="AH2486" s="1"/>
      <c r="AI2486" s="1"/>
    </row>
    <row r="2487">
      <c r="A2487" s="2"/>
      <c r="B2487" s="2"/>
      <c r="C2487" s="3">
        <v>43144</v>
      </c>
      <c r="D2487" s="1"/>
      <c r="E2487" s="4" t="s">
        <v>51</v>
      </c>
      <c r="H2487" s="4" t="s">
        <v>51</v>
      </c>
      <c r="K2487" s="6">
        <v>0.29999999999999999</v>
      </c>
      <c r="L2487" s="6">
        <v>0.5</v>
      </c>
      <c r="M2487" s="6">
        <v>2.7799999999999998</v>
      </c>
      <c r="N2487" s="7">
        <v>6200</v>
      </c>
      <c r="P2487" s="1">
        <v>1</v>
      </c>
      <c r="Q2487" s="2" t="s">
        <v>54</v>
      </c>
      <c r="R2487" s="4" t="s">
        <v>51</v>
      </c>
      <c r="T2487" s="7">
        <v>958</v>
      </c>
      <c r="U2487" s="8">
        <v>0</v>
      </c>
      <c r="V2487" s="6">
        <f>7175/340.26*   1.18   /P2487</f>
        <v>24.882442837829895</v>
      </c>
      <c r="W2487" s="7">
        <f>IF(R2487="","",(T2487*(1-U2487)*(1+AE2487))+V2487)</f>
        <v>1270.2824428378299</v>
      </c>
      <c r="Z2487" s="9" t="str">
        <f>IF(S2487="","",(X2487*(1-Y2487)*(1+AE2487)))</f>
        <v/>
      </c>
      <c r="AA2487" s="64">
        <f>IF(Eingabe!G2487="x",libCalc!A2487,IF(Eingabe!H2487="x",libCalc!B2487,IF(Eingabe!I2487="x",libCalc!C2487,"")))</f>
        <v>0.14999999999999999</v>
      </c>
      <c r="AB2487" s="5">
        <f>IF(AA2487="","",AA2487*M2487)</f>
        <v>0.41699999999999998</v>
      </c>
      <c r="AC2487" s="10">
        <f>IF(AA2487="","",N2487*1000/(AA2487*1000000))</f>
        <v>41.333333333333336</v>
      </c>
      <c r="AD2487" s="11">
        <f>IF(AB2487="","",MAX(Z2487,W2487)/AB2487)</f>
        <v>3046.2408701147001</v>
      </c>
      <c r="AE2487" s="8">
        <f ca="1">IF(N2487="","",IF(LOOKUP(YEAR(C2487),Teuerung!$A$4:$A$29,Teuerung!$D$4:$D$29)="",0,LOOKUP(YEAR(C2487),Teuerung!$A$4:$A$29,Teuerung!$D$4:$D$29)))</f>
        <v>0.29999999999999999</v>
      </c>
      <c r="AF2487" s="7">
        <f t="shared" ca="1" si="59"/>
        <v>1270.2824428378299</v>
      </c>
      <c r="AG2487" s="2" t="s">
        <v>70</v>
      </c>
      <c r="AH2487" s="1"/>
      <c r="AI2487" s="1"/>
    </row>
    <row r="2488">
      <c r="A2488" s="2"/>
      <c r="B2488" s="2"/>
      <c r="C2488" s="3">
        <v>43144</v>
      </c>
      <c r="D2488" s="1"/>
      <c r="E2488" s="4" t="s">
        <v>51</v>
      </c>
      <c r="H2488" s="4" t="s">
        <v>51</v>
      </c>
      <c r="K2488" s="6">
        <v>0.29999999999999999</v>
      </c>
      <c r="L2488" s="6">
        <v>0.5</v>
      </c>
      <c r="M2488" s="6">
        <v>2.7799999999999998</v>
      </c>
      <c r="N2488" s="7">
        <v>6400</v>
      </c>
      <c r="P2488" s="1">
        <v>1</v>
      </c>
      <c r="Q2488" s="2" t="s">
        <v>54</v>
      </c>
      <c r="R2488" s="4" t="s">
        <v>51</v>
      </c>
      <c r="T2488" s="7">
        <v>1028</v>
      </c>
      <c r="U2488" s="8">
        <v>0</v>
      </c>
      <c r="V2488" s="6">
        <f>7175/340.26*   1.22   /P2488</f>
        <v>25.725915476400399</v>
      </c>
      <c r="W2488" s="7">
        <f>IF(R2488="","",(T2488*(1-U2488)*(1+AE2488))+V2488)</f>
        <v>1362.1259154764005</v>
      </c>
      <c r="Z2488" s="9" t="str">
        <f>IF(S2488="","",(X2488*(1-Y2488)*(1+AE2488)))</f>
        <v/>
      </c>
      <c r="AA2488" s="64">
        <f>IF(Eingabe!G2488="x",libCalc!A2488,IF(Eingabe!H2488="x",libCalc!B2488,IF(Eingabe!I2488="x",libCalc!C2488,"")))</f>
        <v>0.14999999999999999</v>
      </c>
      <c r="AB2488" s="5">
        <f>IF(AA2488="","",AA2488*M2488)</f>
        <v>0.41699999999999998</v>
      </c>
      <c r="AC2488" s="10">
        <f>IF(AA2488="","",N2488*1000/(AA2488*1000000))</f>
        <v>42.666666666666664</v>
      </c>
      <c r="AD2488" s="11">
        <f>IF(AB2488="","",MAX(Z2488,W2488)/AB2488)</f>
        <v>3266.4890059386103</v>
      </c>
      <c r="AE2488" s="8">
        <f ca="1">IF(N2488="","",IF(LOOKUP(YEAR(C2488),Teuerung!$A$4:$A$29,Teuerung!$D$4:$D$29)="",0,LOOKUP(YEAR(C2488),Teuerung!$A$4:$A$29,Teuerung!$D$4:$D$29)))</f>
        <v>0.29999999999999999</v>
      </c>
      <c r="AF2488" s="7">
        <f t="shared" ca="1" si="59"/>
        <v>1362.1259154764005</v>
      </c>
      <c r="AG2488" s="2" t="s">
        <v>70</v>
      </c>
      <c r="AH2488" s="1"/>
      <c r="AI2488" s="1"/>
    </row>
    <row r="2489">
      <c r="A2489" s="2"/>
      <c r="B2489" s="2"/>
      <c r="C2489" s="3">
        <v>43144</v>
      </c>
      <c r="D2489" s="1"/>
      <c r="E2489" s="4" t="s">
        <v>51</v>
      </c>
      <c r="H2489" s="4" t="s">
        <v>51</v>
      </c>
      <c r="K2489" s="6">
        <v>0.29999999999999999</v>
      </c>
      <c r="L2489" s="6">
        <v>0.5</v>
      </c>
      <c r="M2489" s="6">
        <v>2.8199999999999998</v>
      </c>
      <c r="N2489" s="7">
        <v>2700</v>
      </c>
      <c r="P2489" s="1">
        <v>3</v>
      </c>
      <c r="Q2489" s="2" t="s">
        <v>54</v>
      </c>
      <c r="R2489" s="4" t="s">
        <v>51</v>
      </c>
      <c r="T2489" s="7">
        <v>500</v>
      </c>
      <c r="U2489" s="8">
        <v>0</v>
      </c>
      <c r="V2489" s="6">
        <f>7175/340.26*   2.95   /P2489</f>
        <v>20.735369031524915</v>
      </c>
      <c r="W2489" s="7">
        <f>IF(R2489="","",(T2489*(1-U2489)*(1+AE2489))+V2489)</f>
        <v>670.7353690315249</v>
      </c>
      <c r="Z2489" s="9" t="str">
        <f>IF(S2489="","",(X2489*(1-Y2489)*(1+AE2489)))</f>
        <v/>
      </c>
      <c r="AA2489" s="64">
        <f>IF(Eingabe!G2489="x",libCalc!A2489,IF(Eingabe!H2489="x",libCalc!B2489,IF(Eingabe!I2489="x",libCalc!C2489,"")))</f>
        <v>0.14999999999999999</v>
      </c>
      <c r="AB2489" s="5">
        <f>IF(AA2489="","",AA2489*M2489)</f>
        <v>0.42299999999999999</v>
      </c>
      <c r="AC2489" s="10">
        <f>IF(AA2489="","",N2489*1000/(AA2489*1000000))</f>
        <v>18</v>
      </c>
      <c r="AD2489" s="11">
        <f>IF(AB2489="","",MAX(Z2489,W2489)/AB2489)</f>
        <v>1585.6628109492315</v>
      </c>
      <c r="AE2489" s="8">
        <f ca="1">IF(N2489="","",IF(LOOKUP(YEAR(C2489),Teuerung!$A$4:$A$29,Teuerung!$D$4:$D$29)="",0,LOOKUP(YEAR(C2489),Teuerung!$A$4:$A$29,Teuerung!$D$4:$D$29)))</f>
        <v>0.29999999999999999</v>
      </c>
      <c r="AF2489" s="7">
        <f t="shared" ca="1" si="59"/>
        <v>2012.2061070945747</v>
      </c>
      <c r="AG2489" s="2" t="s">
        <v>70</v>
      </c>
      <c r="AH2489" s="1"/>
      <c r="AI2489" s="1"/>
    </row>
    <row r="2490">
      <c r="A2490" s="2"/>
      <c r="B2490" s="2"/>
      <c r="C2490" s="3">
        <v>43144</v>
      </c>
      <c r="D2490" s="1"/>
      <c r="E2490" s="4" t="s">
        <v>51</v>
      </c>
      <c r="H2490" s="4" t="s">
        <v>51</v>
      </c>
      <c r="K2490" s="6">
        <v>0.29999999999999999</v>
      </c>
      <c r="L2490" s="6">
        <v>0.5</v>
      </c>
      <c r="M2490" s="6">
        <v>2.8199999999999998</v>
      </c>
      <c r="N2490" s="7">
        <v>3200</v>
      </c>
      <c r="P2490" s="1">
        <v>1</v>
      </c>
      <c r="Q2490" s="2" t="s">
        <v>54</v>
      </c>
      <c r="R2490" s="4" t="s">
        <v>51</v>
      </c>
      <c r="T2490" s="7">
        <v>627</v>
      </c>
      <c r="U2490" s="8">
        <v>0</v>
      </c>
      <c r="V2490" s="6">
        <f>7175/340.26*   1.01   /P2490</f>
        <v>21.297684123905249</v>
      </c>
      <c r="W2490" s="7">
        <f>IF(R2490="","",(T2490*(1-U2490)*(1+AE2490))+V2490)</f>
        <v>836.39768412390526</v>
      </c>
      <c r="Z2490" s="9" t="str">
        <f>IF(S2490="","",(X2490*(1-Y2490)*(1+AE2490)))</f>
        <v/>
      </c>
      <c r="AA2490" s="64">
        <f>IF(Eingabe!G2490="x",libCalc!A2490,IF(Eingabe!H2490="x",libCalc!B2490,IF(Eingabe!I2490="x",libCalc!C2490,"")))</f>
        <v>0.14999999999999999</v>
      </c>
      <c r="AB2490" s="5">
        <f>IF(AA2490="","",AA2490*M2490)</f>
        <v>0.42299999999999999</v>
      </c>
      <c r="AC2490" s="10">
        <f>IF(AA2490="","",N2490*1000/(AA2490*1000000))</f>
        <v>21.333333333333332</v>
      </c>
      <c r="AD2490" s="11">
        <f>IF(AB2490="","",MAX(Z2490,W2490)/AB2490)</f>
        <v>1977.2994896546224</v>
      </c>
      <c r="AE2490" s="8">
        <f ca="1">IF(N2490="","",IF(LOOKUP(YEAR(C2490),Teuerung!$A$4:$A$29,Teuerung!$D$4:$D$29)="",0,LOOKUP(YEAR(C2490),Teuerung!$A$4:$A$29,Teuerung!$D$4:$D$29)))</f>
        <v>0.29999999999999999</v>
      </c>
      <c r="AF2490" s="7">
        <f t="shared" ca="1" si="59"/>
        <v>836.39768412390526</v>
      </c>
      <c r="AG2490" s="2" t="s">
        <v>70</v>
      </c>
      <c r="AH2490" s="1"/>
      <c r="AI2490" s="1"/>
    </row>
    <row r="2491">
      <c r="A2491" s="2"/>
      <c r="B2491" s="2"/>
      <c r="C2491" s="3">
        <v>43144</v>
      </c>
      <c r="D2491" s="1"/>
      <c r="E2491" s="4" t="s">
        <v>51</v>
      </c>
      <c r="H2491" s="4" t="s">
        <v>51</v>
      </c>
      <c r="K2491" s="6">
        <v>0.29999999999999999</v>
      </c>
      <c r="L2491" s="6">
        <v>0.5</v>
      </c>
      <c r="M2491" s="6">
        <v>3.3300000000000001</v>
      </c>
      <c r="N2491" s="7">
        <v>2600</v>
      </c>
      <c r="P2491" s="1">
        <v>3</v>
      </c>
      <c r="Q2491" s="2" t="s">
        <v>54</v>
      </c>
      <c r="R2491" s="4" t="s">
        <v>51</v>
      </c>
      <c r="T2491" s="7">
        <v>542</v>
      </c>
      <c r="U2491" s="8">
        <v>0</v>
      </c>
      <c r="V2491" s="6">
        <f>7175/340.26*   3.45   /P2491</f>
        <v>24.249838358902021</v>
      </c>
      <c r="W2491" s="7">
        <f>IF(R2491="","",(T2491*(1-U2491)*(1+AE2491))+V2491)</f>
        <v>728.84983835890205</v>
      </c>
      <c r="Z2491" s="9" t="str">
        <f>IF(S2491="","",(X2491*(1-Y2491)*(1+AE2491)))</f>
        <v/>
      </c>
      <c r="AA2491" s="64">
        <f>IF(Eingabe!G2491="x",libCalc!A2491,IF(Eingabe!H2491="x",libCalc!B2491,IF(Eingabe!I2491="x",libCalc!C2491,"")))</f>
        <v>0.14999999999999999</v>
      </c>
      <c r="AB2491" s="5">
        <f>IF(AA2491="","",AA2491*M2491)</f>
        <v>0.4995</v>
      </c>
      <c r="AC2491" s="10">
        <f>IF(AA2491="","",N2491*1000/(AA2491*1000000))</f>
        <v>17.333333333333332</v>
      </c>
      <c r="AD2491" s="11">
        <f>IF(AB2491="","",MAX(Z2491,W2491)/AB2491)</f>
        <v>1459.1588355533574</v>
      </c>
      <c r="AE2491" s="8">
        <f ca="1">IF(N2491="","",IF(LOOKUP(YEAR(C2491),Teuerung!$A$4:$A$29,Teuerung!$D$4:$D$29)="",0,LOOKUP(YEAR(C2491),Teuerung!$A$4:$A$29,Teuerung!$D$4:$D$29)))</f>
        <v>0.29999999999999999</v>
      </c>
      <c r="AF2491" s="7">
        <f t="shared" ca="1" si="59"/>
        <v>2186.549515076706</v>
      </c>
      <c r="AG2491" s="2" t="s">
        <v>70</v>
      </c>
      <c r="AH2491" s="1"/>
      <c r="AI2491" s="1"/>
    </row>
    <row r="2492">
      <c r="A2492" s="2"/>
      <c r="B2492" s="2"/>
      <c r="C2492" s="3">
        <v>43144</v>
      </c>
      <c r="D2492" s="1"/>
      <c r="E2492" s="4" t="s">
        <v>51</v>
      </c>
      <c r="H2492" s="4" t="s">
        <v>51</v>
      </c>
      <c r="K2492" s="6">
        <v>0.29999999999999999</v>
      </c>
      <c r="L2492" s="6">
        <v>0.5</v>
      </c>
      <c r="M2492" s="6">
        <v>2.75</v>
      </c>
      <c r="N2492" s="7">
        <v>2700</v>
      </c>
      <c r="P2492" s="1">
        <v>1</v>
      </c>
      <c r="Q2492" s="2" t="s">
        <v>54</v>
      </c>
      <c r="R2492" s="4" t="s">
        <v>51</v>
      </c>
      <c r="T2492" s="7">
        <v>536</v>
      </c>
      <c r="U2492" s="8">
        <v>0</v>
      </c>
      <c r="V2492" s="6">
        <f>7175/340.26*   0.96   /P2492</f>
        <v>20.243343325692116</v>
      </c>
      <c r="W2492" s="7">
        <f>IF(R2492="","",(T2492*(1-U2492)*(1+AE2492))+V2492)</f>
        <v>717.04334332569215</v>
      </c>
      <c r="Z2492" s="9" t="str">
        <f>IF(S2492="","",(X2492*(1-Y2492)*(1+AE2492)))</f>
        <v/>
      </c>
      <c r="AA2492" s="64">
        <f>IF(Eingabe!G2492="x",libCalc!A2492,IF(Eingabe!H2492="x",libCalc!B2492,IF(Eingabe!I2492="x",libCalc!C2492,"")))</f>
        <v>0.14999999999999999</v>
      </c>
      <c r="AB2492" s="5">
        <f>IF(AA2492="","",AA2492*M2492)</f>
        <v>0.41249999999999998</v>
      </c>
      <c r="AC2492" s="10">
        <f>IF(AA2492="","",N2492*1000/(AA2492*1000000))</f>
        <v>18</v>
      </c>
      <c r="AD2492" s="11">
        <f>IF(AB2492="","",MAX(Z2492,W2492)/AB2492)</f>
        <v>1738.286892910769</v>
      </c>
      <c r="AE2492" s="8">
        <f ca="1">IF(N2492="","",IF(LOOKUP(YEAR(C2492),Teuerung!$A$4:$A$29,Teuerung!$D$4:$D$29)="",0,LOOKUP(YEAR(C2492),Teuerung!$A$4:$A$29,Teuerung!$D$4:$D$29)))</f>
        <v>0.29999999999999999</v>
      </c>
      <c r="AF2492" s="7">
        <f t="shared" ca="1" si="59"/>
        <v>717.04334332569215</v>
      </c>
      <c r="AG2492" s="2" t="s">
        <v>70</v>
      </c>
      <c r="AH2492" s="1"/>
      <c r="AI2492" s="1"/>
    </row>
    <row r="2493">
      <c r="A2493" s="2"/>
      <c r="B2493" s="2"/>
      <c r="C2493" s="3">
        <v>43144</v>
      </c>
      <c r="D2493" s="1"/>
      <c r="E2493" s="4" t="s">
        <v>51</v>
      </c>
      <c r="H2493" s="4" t="s">
        <v>51</v>
      </c>
      <c r="K2493" s="6">
        <v>0.29999999999999999</v>
      </c>
      <c r="L2493" s="6">
        <v>0.5</v>
      </c>
      <c r="M2493" s="6">
        <v>2.77</v>
      </c>
      <c r="N2493" s="7">
        <v>1400</v>
      </c>
      <c r="P2493" s="1">
        <v>3</v>
      </c>
      <c r="Q2493" s="2" t="s">
        <v>54</v>
      </c>
      <c r="R2493" s="4" t="s">
        <v>51</v>
      </c>
      <c r="T2493" s="7">
        <v>497</v>
      </c>
      <c r="U2493" s="8">
        <v>0</v>
      </c>
      <c r="V2493" s="6">
        <f>7175/340.26*   2.9   /P2493</f>
        <v>20.383922098787203</v>
      </c>
      <c r="W2493" s="7">
        <f>IF(R2493="","",(T2493*(1-U2493)*(1+AE2493))+V2493)</f>
        <v>666.48392209878727</v>
      </c>
      <c r="Z2493" s="9" t="str">
        <f>IF(S2493="","",(X2493*(1-Y2493)*(1+AE2493)))</f>
        <v/>
      </c>
      <c r="AA2493" s="64">
        <f>IF(Eingabe!G2493="x",libCalc!A2493,IF(Eingabe!H2493="x",libCalc!B2493,IF(Eingabe!I2493="x",libCalc!C2493,"")))</f>
        <v>0.14999999999999999</v>
      </c>
      <c r="AB2493" s="5">
        <f>IF(AA2493="","",AA2493*M2493)</f>
        <v>0.41549999999999998</v>
      </c>
      <c r="AC2493" s="10">
        <f>IF(AA2493="","",N2493*1000/(AA2493*1000000))</f>
        <v>9.3333333333333339</v>
      </c>
      <c r="AD2493" s="11">
        <f>IF(AB2493="","",MAX(Z2493,W2493)/AB2493)</f>
        <v>1604.0527607672377</v>
      </c>
      <c r="AE2493" s="8">
        <f ca="1">IF(N2493="","",IF(LOOKUP(YEAR(C2493),Teuerung!$A$4:$A$29,Teuerung!$D$4:$D$29)="",0,LOOKUP(YEAR(C2493),Teuerung!$A$4:$A$29,Teuerung!$D$4:$D$29)))</f>
        <v>0.29999999999999999</v>
      </c>
      <c r="AF2493" s="7">
        <f t="shared" ca="1" si="59"/>
        <v>1999.4517662963617</v>
      </c>
      <c r="AG2493" s="2" t="s">
        <v>70</v>
      </c>
      <c r="AH2493" s="1"/>
      <c r="AI2493" s="1"/>
    </row>
    <row r="2494">
      <c r="A2494" s="2"/>
      <c r="B2494" s="2"/>
      <c r="C2494" s="3">
        <v>43144</v>
      </c>
      <c r="D2494" s="1"/>
      <c r="E2494" s="4" t="s">
        <v>51</v>
      </c>
      <c r="H2494" s="4" t="s">
        <v>51</v>
      </c>
      <c r="K2494" s="6">
        <v>0.29999999999999999</v>
      </c>
      <c r="L2494" s="6">
        <v>0.5</v>
      </c>
      <c r="M2494" s="6">
        <v>2.77</v>
      </c>
      <c r="N2494" s="7">
        <v>2400</v>
      </c>
      <c r="P2494" s="1">
        <v>1</v>
      </c>
      <c r="Q2494" s="2" t="s">
        <v>54</v>
      </c>
      <c r="R2494" s="4" t="s">
        <v>51</v>
      </c>
      <c r="T2494" s="7">
        <v>624</v>
      </c>
      <c r="U2494" s="8">
        <v>0</v>
      </c>
      <c r="V2494" s="6">
        <f>7175/340.26*   1   /P2494</f>
        <v>21.086815964262623</v>
      </c>
      <c r="W2494" s="7">
        <f>IF(R2494="","",(T2494*(1-U2494)*(1+AE2494))+V2494)</f>
        <v>832.2868159642627</v>
      </c>
      <c r="Z2494" s="9" t="str">
        <f>IF(S2494="","",(X2494*(1-Y2494)*(1+AE2494)))</f>
        <v/>
      </c>
      <c r="AA2494" s="64">
        <f>IF(Eingabe!G2494="x",libCalc!A2494,IF(Eingabe!H2494="x",libCalc!B2494,IF(Eingabe!I2494="x",libCalc!C2494,"")))</f>
        <v>0.14999999999999999</v>
      </c>
      <c r="AB2494" s="5">
        <f>IF(AA2494="","",AA2494*M2494)</f>
        <v>0.41549999999999998</v>
      </c>
      <c r="AC2494" s="10">
        <f>IF(AA2494="","",N2494*1000/(AA2494*1000000))</f>
        <v>16</v>
      </c>
      <c r="AD2494" s="11">
        <f>IF(AB2494="","",MAX(Z2494,W2494)/AB2494)</f>
        <v>2003.0970299982257</v>
      </c>
      <c r="AE2494" s="8">
        <f ca="1">IF(N2494="","",IF(LOOKUP(YEAR(C2494),Teuerung!$A$4:$A$29,Teuerung!$D$4:$D$29)="",0,LOOKUP(YEAR(C2494),Teuerung!$A$4:$A$29,Teuerung!$D$4:$D$29)))</f>
        <v>0.29999999999999999</v>
      </c>
      <c r="AF2494" s="7">
        <f t="shared" ca="1" si="59"/>
        <v>832.2868159642627</v>
      </c>
      <c r="AG2494" s="2" t="s">
        <v>70</v>
      </c>
      <c r="AH2494" s="1"/>
      <c r="AI2494" s="1"/>
    </row>
    <row r="2495">
      <c r="A2495" s="2"/>
      <c r="B2495" s="2"/>
      <c r="C2495" s="3">
        <v>43144</v>
      </c>
      <c r="D2495" s="1"/>
      <c r="E2495" s="4" t="s">
        <v>51</v>
      </c>
      <c r="H2495" s="4" t="s">
        <v>51</v>
      </c>
      <c r="K2495" s="6">
        <v>0.29999999999999999</v>
      </c>
      <c r="L2495" s="6">
        <v>0.5</v>
      </c>
      <c r="M2495" s="6">
        <v>2.77</v>
      </c>
      <c r="N2495" s="7">
        <v>2600</v>
      </c>
      <c r="P2495" s="1">
        <v>5</v>
      </c>
      <c r="Q2495" s="2" t="s">
        <v>54</v>
      </c>
      <c r="R2495" s="4" t="s">
        <v>51</v>
      </c>
      <c r="T2495" s="7">
        <v>474</v>
      </c>
      <c r="U2495" s="8">
        <v>0</v>
      </c>
      <c r="V2495" s="6">
        <f>7175/340.26*   4.84   /P2495</f>
        <v>20.412037853406218</v>
      </c>
      <c r="W2495" s="7">
        <f>IF(R2495="","",(T2495*(1-U2495)*(1+AE2495))+V2495)</f>
        <v>636.61203785340626</v>
      </c>
      <c r="Z2495" s="9" t="str">
        <f>IF(S2495="","",(X2495*(1-Y2495)*(1+AE2495)))</f>
        <v/>
      </c>
      <c r="AA2495" s="64">
        <f>IF(Eingabe!G2495="x",libCalc!A2495,IF(Eingabe!H2495="x",libCalc!B2495,IF(Eingabe!I2495="x",libCalc!C2495,"")))</f>
        <v>0.14999999999999999</v>
      </c>
      <c r="AB2495" s="5">
        <f>IF(AA2495="","",AA2495*M2495)</f>
        <v>0.41549999999999998</v>
      </c>
      <c r="AC2495" s="10">
        <f>IF(AA2495="","",N2495*1000/(AA2495*1000000))</f>
        <v>17.333333333333332</v>
      </c>
      <c r="AD2495" s="11">
        <f>IF(AB2495="","",MAX(Z2495,W2495)/AB2495)</f>
        <v>1532.1589358686072</v>
      </c>
      <c r="AE2495" s="8">
        <f ca="1">IF(N2495="","",IF(LOOKUP(YEAR(C2495),Teuerung!$A$4:$A$29,Teuerung!$D$4:$D$29)="",0,LOOKUP(YEAR(C2495),Teuerung!$A$4:$A$29,Teuerung!$D$4:$D$29)))</f>
        <v>0.29999999999999999</v>
      </c>
      <c r="AF2495" s="7">
        <f t="shared" ca="1" si="59"/>
        <v>3183.0601892670311</v>
      </c>
      <c r="AG2495" s="2" t="s">
        <v>70</v>
      </c>
      <c r="AH2495" s="1"/>
      <c r="AI2495" s="1"/>
    </row>
    <row r="2496">
      <c r="A2496" s="2"/>
      <c r="B2496" s="2"/>
      <c r="C2496" s="3">
        <v>43144</v>
      </c>
      <c r="D2496" s="1"/>
      <c r="E2496" s="4" t="s">
        <v>51</v>
      </c>
      <c r="H2496" s="4" t="s">
        <v>51</v>
      </c>
      <c r="K2496" s="6">
        <v>0.29999999999999999</v>
      </c>
      <c r="L2496" s="6">
        <v>0.5</v>
      </c>
      <c r="M2496" s="6">
        <v>2.77</v>
      </c>
      <c r="N2496" s="7">
        <v>3400</v>
      </c>
      <c r="P2496" s="1">
        <v>3</v>
      </c>
      <c r="Q2496" s="2" t="s">
        <v>54</v>
      </c>
      <c r="R2496" s="4" t="s">
        <v>51</v>
      </c>
      <c r="T2496" s="7">
        <v>582</v>
      </c>
      <c r="U2496" s="8">
        <v>0</v>
      </c>
      <c r="V2496" s="6">
        <f>7175/340.26*   2.98   /P2496</f>
        <v>20.946237191167537</v>
      </c>
      <c r="W2496" s="7">
        <f>IF(R2496="","",(T2496*(1-U2496)*(1+AE2496))+V2496)</f>
        <v>777.54623719116751</v>
      </c>
      <c r="Z2496" s="9" t="str">
        <f>IF(S2496="","",(X2496*(1-Y2496)*(1+AE2496)))</f>
        <v/>
      </c>
      <c r="AA2496" s="64">
        <f>IF(Eingabe!G2496="x",libCalc!A2496,IF(Eingabe!H2496="x",libCalc!B2496,IF(Eingabe!I2496="x",libCalc!C2496,"")))</f>
        <v>0.14999999999999999</v>
      </c>
      <c r="AB2496" s="5">
        <f>IF(AA2496="","",AA2496*M2496)</f>
        <v>0.41549999999999998</v>
      </c>
      <c r="AC2496" s="10">
        <f>IF(AA2496="","",N2496*1000/(AA2496*1000000))</f>
        <v>22.666666666666668</v>
      </c>
      <c r="AD2496" s="11">
        <f>IF(AB2496="","",MAX(Z2496,W2496)/AB2496)</f>
        <v>1871.3507513626175</v>
      </c>
      <c r="AE2496" s="8">
        <f ca="1">IF(N2496="","",IF(LOOKUP(YEAR(C2496),Teuerung!$A$4:$A$29,Teuerung!$D$4:$D$29)="",0,LOOKUP(YEAR(C2496),Teuerung!$A$4:$A$29,Teuerung!$D$4:$D$29)))</f>
        <v>0.29999999999999999</v>
      </c>
      <c r="AF2496" s="7">
        <f t="shared" ca="1" si="59"/>
        <v>2332.6387115735024</v>
      </c>
      <c r="AG2496" s="2" t="s">
        <v>70</v>
      </c>
      <c r="AH2496" s="1"/>
      <c r="AI2496" s="1"/>
    </row>
    <row r="2497">
      <c r="A2497" s="2"/>
      <c r="B2497" s="2"/>
      <c r="C2497" s="3">
        <v>43144</v>
      </c>
      <c r="D2497" s="1"/>
      <c r="E2497" s="4" t="s">
        <v>51</v>
      </c>
      <c r="H2497" s="4" t="s">
        <v>51</v>
      </c>
      <c r="K2497" s="6">
        <v>0.29999999999999999</v>
      </c>
      <c r="L2497" s="6">
        <v>0.5</v>
      </c>
      <c r="M2497" s="6">
        <v>2.77</v>
      </c>
      <c r="N2497" s="7">
        <v>3600</v>
      </c>
      <c r="P2497" s="1">
        <v>1</v>
      </c>
      <c r="Q2497" s="2" t="s">
        <v>54</v>
      </c>
      <c r="R2497" s="4" t="s">
        <v>51</v>
      </c>
      <c r="T2497" s="7">
        <v>621</v>
      </c>
      <c r="U2497" s="8">
        <v>0</v>
      </c>
      <c r="V2497" s="6">
        <f>7175/340.26*   1.01   /P2497</f>
        <v>21.297684123905249</v>
      </c>
      <c r="W2497" s="7">
        <f>IF(R2497="","",(T2497*(1-U2497)*(1+AE2497))+V2497)</f>
        <v>828.59768412390531</v>
      </c>
      <c r="Z2497" s="9" t="str">
        <f>IF(S2497="","",(X2497*(1-Y2497)*(1+AE2497)))</f>
        <v/>
      </c>
      <c r="AA2497" s="64">
        <f>IF(Eingabe!G2497="x",libCalc!A2497,IF(Eingabe!H2497="x",libCalc!B2497,IF(Eingabe!I2497="x",libCalc!C2497,"")))</f>
        <v>0.14999999999999999</v>
      </c>
      <c r="AB2497" s="5">
        <f>IF(AA2497="","",AA2497*M2497)</f>
        <v>0.41549999999999998</v>
      </c>
      <c r="AC2497" s="10">
        <f>IF(AA2497="","",N2497*1000/(AA2497*1000000))</f>
        <v>24</v>
      </c>
      <c r="AD2497" s="11">
        <f>IF(AB2497="","",MAX(Z2497,W2497)/AB2497)</f>
        <v>1994.2182530057889</v>
      </c>
      <c r="AE2497" s="8">
        <f ca="1">IF(N2497="","",IF(LOOKUP(YEAR(C2497),Teuerung!$A$4:$A$29,Teuerung!$D$4:$D$29)="",0,LOOKUP(YEAR(C2497),Teuerung!$A$4:$A$29,Teuerung!$D$4:$D$29)))</f>
        <v>0.29999999999999999</v>
      </c>
      <c r="AF2497" s="7">
        <f t="shared" ca="1" si="59"/>
        <v>828.59768412390531</v>
      </c>
      <c r="AG2497" s="2" t="s">
        <v>70</v>
      </c>
      <c r="AH2497" s="1"/>
      <c r="AI2497" s="1"/>
    </row>
    <row r="2498">
      <c r="A2498" s="2"/>
      <c r="B2498" s="2"/>
      <c r="C2498" s="3">
        <v>43144</v>
      </c>
      <c r="D2498" s="1"/>
      <c r="E2498" s="4" t="s">
        <v>51</v>
      </c>
      <c r="H2498" s="4" t="s">
        <v>51</v>
      </c>
      <c r="K2498" s="6">
        <v>0.29999999999999999</v>
      </c>
      <c r="L2498" s="6">
        <v>0.5</v>
      </c>
      <c r="M2498" s="6">
        <v>2.77</v>
      </c>
      <c r="N2498" s="7">
        <v>3600</v>
      </c>
      <c r="P2498" s="1">
        <v>1</v>
      </c>
      <c r="Q2498" s="2" t="s">
        <v>54</v>
      </c>
      <c r="R2498" s="4" t="s">
        <v>51</v>
      </c>
      <c r="T2498" s="7">
        <v>633</v>
      </c>
      <c r="U2498" s="8">
        <v>0</v>
      </c>
      <c r="V2498" s="6">
        <f>7175/340.26*   1   /P2498</f>
        <v>21.086815964262623</v>
      </c>
      <c r="W2498" s="7">
        <f>IF(R2498="","",(T2498*(1-U2498)*(1+AE2498))+V2498)</f>
        <v>843.98681596426263</v>
      </c>
      <c r="Z2498" s="9" t="str">
        <f>IF(S2498="","",(X2498*(1-Y2498)*(1+AE2498)))</f>
        <v/>
      </c>
      <c r="AA2498" s="64">
        <f>IF(Eingabe!G2498="x",libCalc!A2498,IF(Eingabe!H2498="x",libCalc!B2498,IF(Eingabe!I2498="x",libCalc!C2498,"")))</f>
        <v>0.14999999999999999</v>
      </c>
      <c r="AB2498" s="5">
        <f>IF(AA2498="","",AA2498*M2498)</f>
        <v>0.41549999999999998</v>
      </c>
      <c r="AC2498" s="10">
        <f>IF(AA2498="","",N2498*1000/(AA2498*1000000))</f>
        <v>24</v>
      </c>
      <c r="AD2498" s="11">
        <f>IF(AB2498="","",MAX(Z2498,W2498)/AB2498)</f>
        <v>2031.2558747635685</v>
      </c>
      <c r="AE2498" s="8">
        <f ca="1">IF(N2498="","",IF(LOOKUP(YEAR(C2498),Teuerung!$A$4:$A$29,Teuerung!$D$4:$D$29)="",0,LOOKUP(YEAR(C2498),Teuerung!$A$4:$A$29,Teuerung!$D$4:$D$29)))</f>
        <v>0.29999999999999999</v>
      </c>
      <c r="AF2498" s="7">
        <f t="shared" ca="1" si="59"/>
        <v>843.98681596426263</v>
      </c>
      <c r="AG2498" s="2" t="s">
        <v>70</v>
      </c>
      <c r="AH2498" s="1"/>
      <c r="AI2498" s="1"/>
    </row>
    <row r="2499">
      <c r="A2499" s="2"/>
      <c r="B2499" s="2"/>
      <c r="C2499" s="3">
        <v>43144</v>
      </c>
      <c r="D2499" s="1"/>
      <c r="E2499" s="4" t="s">
        <v>51</v>
      </c>
      <c r="H2499" s="4" t="s">
        <v>51</v>
      </c>
      <c r="K2499" s="6">
        <v>0.29999999999999999</v>
      </c>
      <c r="L2499" s="6">
        <v>0.5</v>
      </c>
      <c r="M2499" s="6">
        <v>2.77</v>
      </c>
      <c r="N2499" s="7">
        <v>4200</v>
      </c>
      <c r="P2499" s="1">
        <v>1</v>
      </c>
      <c r="Q2499" s="2" t="s">
        <v>54</v>
      </c>
      <c r="R2499" s="4" t="s">
        <v>51</v>
      </c>
      <c r="T2499" s="7">
        <v>788</v>
      </c>
      <c r="U2499" s="8">
        <v>0</v>
      </c>
      <c r="V2499" s="6">
        <f>7175/340.26*   1.05   /P2499</f>
        <v>22.141156762475756</v>
      </c>
      <c r="W2499" s="7">
        <f>IF(R2499="","",(T2499*(1-U2499)*(1+AE2499))+V2499)</f>
        <v>1046.5411567624758</v>
      </c>
      <c r="Z2499" s="9" t="str">
        <f>IF(S2499="","",(X2499*(1-Y2499)*(1+AE2499)))</f>
        <v/>
      </c>
      <c r="AA2499" s="64">
        <f>IF(Eingabe!G2499="x",libCalc!A2499,IF(Eingabe!H2499="x",libCalc!B2499,IF(Eingabe!I2499="x",libCalc!C2499,"")))</f>
        <v>0.14999999999999999</v>
      </c>
      <c r="AB2499" s="5">
        <f>IF(AA2499="","",AA2499*M2499)</f>
        <v>0.41549999999999998</v>
      </c>
      <c r="AC2499" s="10">
        <f>IF(AA2499="","",N2499*1000/(AA2499*1000000))</f>
        <v>28</v>
      </c>
      <c r="AD2499" s="11">
        <f>IF(AB2499="","",MAX(Z2499,W2499)/AB2499)</f>
        <v>2518.7512798134194</v>
      </c>
      <c r="AE2499" s="8">
        <f ca="1">IF(N2499="","",IF(LOOKUP(YEAR(C2499),Teuerung!$A$4:$A$29,Teuerung!$D$4:$D$29)="",0,LOOKUP(YEAR(C2499),Teuerung!$A$4:$A$29,Teuerung!$D$4:$D$29)))</f>
        <v>0.29999999999999999</v>
      </c>
      <c r="AF2499" s="7">
        <f t="shared" ca="1" si="59"/>
        <v>1046.5411567624758</v>
      </c>
      <c r="AG2499" s="2" t="s">
        <v>70</v>
      </c>
      <c r="AH2499" s="1"/>
      <c r="AI2499" s="1"/>
    </row>
    <row r="2500">
      <c r="A2500" s="2"/>
      <c r="B2500" s="2"/>
      <c r="C2500" s="3">
        <v>43144</v>
      </c>
      <c r="D2500" s="1"/>
      <c r="E2500" s="4" t="s">
        <v>51</v>
      </c>
      <c r="H2500" s="4" t="s">
        <v>51</v>
      </c>
      <c r="K2500" s="6">
        <v>0.29999999999999999</v>
      </c>
      <c r="L2500" s="6">
        <v>0.5</v>
      </c>
      <c r="M2500" s="6">
        <v>0.27700000000000002</v>
      </c>
      <c r="N2500" s="7">
        <v>4400</v>
      </c>
      <c r="P2500" s="1">
        <v>1</v>
      </c>
      <c r="Q2500" s="2" t="s">
        <v>54</v>
      </c>
      <c r="R2500" s="4" t="s">
        <v>51</v>
      </c>
      <c r="T2500" s="7">
        <v>789</v>
      </c>
      <c r="U2500" s="8">
        <v>0</v>
      </c>
      <c r="V2500" s="6">
        <f>7175/340.26*   1.07  /P2500</f>
        <v>22.562893081761008</v>
      </c>
      <c r="W2500" s="7">
        <f>IF(R2500="","",(T2500*(1-U2500)*(1+AE2500))+V2500)</f>
        <v>1048.2628930817611</v>
      </c>
      <c r="Z2500" s="9" t="str">
        <f>IF(S2500="","",(X2500*(1-Y2500)*(1+AE2500)))</f>
        <v/>
      </c>
      <c r="AA2500" s="64">
        <f>IF(Eingabe!G2500="x",libCalc!A2500,IF(Eingabe!H2500="x",libCalc!B2500,IF(Eingabe!I2500="x",libCalc!C2500,"")))</f>
        <v>0.14999999999999999</v>
      </c>
      <c r="AB2500" s="5">
        <f>IF(AA2500="","",AA2500*M2500)</f>
        <v>0.041550000000000004</v>
      </c>
      <c r="AC2500" s="10">
        <f>IF(AA2500="","",N2500*1000/(AA2500*1000000))</f>
        <v>29.333333333333332</v>
      </c>
      <c r="AD2500" s="11">
        <f>IF(AB2500="","",MAX(Z2500,W2500)/AB2500)</f>
        <v>25228.950495349243</v>
      </c>
      <c r="AE2500" s="8">
        <f ca="1">IF(N2500="","",IF(LOOKUP(YEAR(C2500),Teuerung!$A$4:$A$29,Teuerung!$D$4:$D$29)="",0,LOOKUP(YEAR(C2500),Teuerung!$A$4:$A$29,Teuerung!$D$4:$D$29)))</f>
        <v>0.29999999999999999</v>
      </c>
      <c r="AF2500" s="7">
        <f t="shared" ca="1" si="59"/>
        <v>1048.2628930817611</v>
      </c>
      <c r="AG2500" s="2" t="s">
        <v>70</v>
      </c>
      <c r="AH2500" s="1"/>
      <c r="AI2500" s="1"/>
    </row>
    <row r="2501">
      <c r="A2501" s="2"/>
      <c r="B2501" s="2"/>
      <c r="C2501" s="3">
        <v>43144</v>
      </c>
      <c r="D2501" s="1"/>
      <c r="E2501" s="4" t="s">
        <v>51</v>
      </c>
      <c r="H2501" s="4" t="s">
        <v>51</v>
      </c>
      <c r="K2501" s="6">
        <v>0.29999999999999999</v>
      </c>
      <c r="L2501" s="6">
        <v>0.5</v>
      </c>
      <c r="M2501" s="6">
        <v>2.77</v>
      </c>
      <c r="N2501" s="7">
        <v>4700</v>
      </c>
      <c r="P2501" s="1">
        <v>1</v>
      </c>
      <c r="Q2501" s="2" t="s">
        <v>54</v>
      </c>
      <c r="R2501" s="4" t="s">
        <v>51</v>
      </c>
      <c r="T2501" s="7">
        <v>718</v>
      </c>
      <c r="U2501" s="8">
        <v>0</v>
      </c>
      <c r="V2501" s="6">
        <f>7175/340.26*   1.09   /P2501</f>
        <v>22.984629401046259</v>
      </c>
      <c r="W2501" s="7">
        <f>IF(R2501="","",(T2501*(1-U2501)*(1+AE2501))+V2501)</f>
        <v>956.38462940104625</v>
      </c>
      <c r="Z2501" s="9" t="str">
        <f>IF(S2501="","",(X2501*(1-Y2501)*(1+AE2501)))</f>
        <v/>
      </c>
      <c r="AA2501" s="64">
        <f>IF(Eingabe!G2501="x",libCalc!A2501,IF(Eingabe!H2501="x",libCalc!B2501,IF(Eingabe!I2501="x",libCalc!C2501,"")))</f>
        <v>0.14999999999999999</v>
      </c>
      <c r="AB2501" s="5">
        <f>IF(AA2501="","",AA2501*M2501)</f>
        <v>0.41549999999999998</v>
      </c>
      <c r="AC2501" s="10">
        <f>IF(AA2501="","",N2501*1000/(AA2501*1000000))</f>
        <v>31.333333333333332</v>
      </c>
      <c r="AD2501" s="11">
        <f>IF(AB2501="","",MAX(Z2501,W2501)/AB2501)</f>
        <v>2301.7680611336855</v>
      </c>
      <c r="AE2501" s="8">
        <f ca="1">IF(N2501="","",IF(LOOKUP(YEAR(C2501),Teuerung!$A$4:$A$29,Teuerung!$D$4:$D$29)="",0,LOOKUP(YEAR(C2501),Teuerung!$A$4:$A$29,Teuerung!$D$4:$D$29)))</f>
        <v>0.29999999999999999</v>
      </c>
      <c r="AF2501" s="7">
        <f t="shared" ca="1" si="59"/>
        <v>956.38462940104625</v>
      </c>
      <c r="AG2501" s="2" t="s">
        <v>70</v>
      </c>
      <c r="AH2501" s="1"/>
      <c r="AI2501" s="1"/>
    </row>
    <row r="2502">
      <c r="A2502" s="2"/>
      <c r="B2502" s="2"/>
      <c r="C2502" s="3">
        <v>43144</v>
      </c>
      <c r="D2502" s="1"/>
      <c r="E2502" s="4" t="s">
        <v>51</v>
      </c>
      <c r="H2502" s="4" t="s">
        <v>51</v>
      </c>
      <c r="K2502" s="6">
        <v>0.29999999999999999</v>
      </c>
      <c r="L2502" s="6">
        <v>0.5</v>
      </c>
      <c r="M2502" s="6">
        <v>2.77</v>
      </c>
      <c r="N2502" s="7">
        <v>5000</v>
      </c>
      <c r="P2502" s="1">
        <v>2</v>
      </c>
      <c r="Q2502" s="2" t="s">
        <v>54</v>
      </c>
      <c r="R2502" s="4" t="s">
        <v>51</v>
      </c>
      <c r="T2502" s="7">
        <v>786</v>
      </c>
      <c r="U2502" s="8">
        <v>0</v>
      </c>
      <c r="V2502" s="6">
        <f>7175/340.26*  2.19   /P2502</f>
        <v>23.09006348086757</v>
      </c>
      <c r="W2502" s="7">
        <f>IF(R2502="","",(T2502*(1-U2502)*(1+AE2502))+V2502)</f>
        <v>1044.8900634808676</v>
      </c>
      <c r="Z2502" s="9" t="str">
        <f>IF(S2502="","",(X2502*(1-Y2502)*(1+AE2502)))</f>
        <v/>
      </c>
      <c r="AA2502" s="64">
        <f>IF(Eingabe!G2502="x",libCalc!A2502,IF(Eingabe!H2502="x",libCalc!B2502,IF(Eingabe!I2502="x",libCalc!C2502,"")))</f>
        <v>0.14999999999999999</v>
      </c>
      <c r="AB2502" s="5">
        <f>IF(AA2502="","",AA2502*M2502)</f>
        <v>0.41549999999999998</v>
      </c>
      <c r="AC2502" s="10">
        <f>IF(AA2502="","",N2502*1000/(AA2502*1000000))</f>
        <v>33.333333333333336</v>
      </c>
      <c r="AD2502" s="11">
        <f>IF(AB2502="","",MAX(Z2502,W2502)/AB2502)</f>
        <v>2514.7775294365047</v>
      </c>
      <c r="AE2502" s="8">
        <f ca="1">IF(N2502="","",IF(LOOKUP(YEAR(C2502),Teuerung!$A$4:$A$29,Teuerung!$D$4:$D$29)="",0,LOOKUP(YEAR(C2502),Teuerung!$A$4:$A$29,Teuerung!$D$4:$D$29)))</f>
        <v>0.29999999999999999</v>
      </c>
      <c r="AF2502" s="7">
        <f t="shared" ca="1" si="59"/>
        <v>2089.7801269617353</v>
      </c>
      <c r="AG2502" s="2" t="s">
        <v>70</v>
      </c>
      <c r="AH2502" s="1"/>
      <c r="AI2502" s="1"/>
    </row>
    <row r="2503">
      <c r="A2503" s="2"/>
      <c r="B2503" s="2"/>
      <c r="C2503" s="3">
        <v>43144</v>
      </c>
      <c r="D2503" s="1"/>
      <c r="E2503" s="4" t="s">
        <v>51</v>
      </c>
      <c r="H2503" s="4" t="s">
        <v>51</v>
      </c>
      <c r="K2503" s="6">
        <v>0.29999999999999999</v>
      </c>
      <c r="L2503" s="6">
        <v>0.5</v>
      </c>
      <c r="M2503" s="6">
        <v>2.77</v>
      </c>
      <c r="N2503" s="7">
        <v>5400</v>
      </c>
      <c r="P2503" s="1">
        <v>1</v>
      </c>
      <c r="Q2503" s="2" t="s">
        <v>54</v>
      </c>
      <c r="R2503" s="4" t="s">
        <v>51</v>
      </c>
      <c r="T2503" s="7">
        <v>775</v>
      </c>
      <c r="U2503" s="8">
        <v>0</v>
      </c>
      <c r="V2503" s="6">
        <f>7175/340.26*   1.11   /P2503</f>
        <v>23.406365720331515</v>
      </c>
      <c r="W2503" s="7">
        <f>IF(R2503="","",(T2503*(1-U2503)*(1+AE2503))+V2503)</f>
        <v>1030.9063657203315</v>
      </c>
      <c r="Z2503" s="9" t="str">
        <f>IF(S2503="","",(X2503*(1-Y2503)*(1+AE2503)))</f>
        <v/>
      </c>
      <c r="AA2503" s="64">
        <f>IF(Eingabe!G2503="x",libCalc!A2503,IF(Eingabe!H2503="x",libCalc!B2503,IF(Eingabe!I2503="x",libCalc!C2503,"")))</f>
        <v>0.14999999999999999</v>
      </c>
      <c r="AB2503" s="5">
        <f>IF(AA2503="","",AA2503*M2503)</f>
        <v>0.41549999999999998</v>
      </c>
      <c r="AC2503" s="10">
        <f>IF(AA2503="","",N2503*1000/(AA2503*1000000))</f>
        <v>36</v>
      </c>
      <c r="AD2503" s="11">
        <f>IF(AB2503="","",MAX(Z2503,W2503)/AB2503)</f>
        <v>2481.1224205062131</v>
      </c>
      <c r="AE2503" s="8">
        <f ca="1">IF(N2503="","",IF(LOOKUP(YEAR(C2503),Teuerung!$A$4:$A$29,Teuerung!$D$4:$D$29)="",0,LOOKUP(YEAR(C2503),Teuerung!$A$4:$A$29,Teuerung!$D$4:$D$29)))</f>
        <v>0.29999999999999999</v>
      </c>
      <c r="AF2503" s="7">
        <f t="shared" ca="1" si="59"/>
        <v>1030.9063657203315</v>
      </c>
      <c r="AG2503" s="2" t="s">
        <v>70</v>
      </c>
      <c r="AH2503" s="1"/>
      <c r="AI2503" s="1"/>
    </row>
    <row r="2504">
      <c r="A2504" s="2"/>
      <c r="B2504" s="2"/>
      <c r="C2504" s="3">
        <v>43144</v>
      </c>
      <c r="D2504" s="1"/>
      <c r="E2504" s="4" t="s">
        <v>51</v>
      </c>
      <c r="H2504" s="4" t="s">
        <v>51</v>
      </c>
      <c r="K2504" s="6">
        <v>0.29999999999999999</v>
      </c>
      <c r="L2504" s="6">
        <v>0.5</v>
      </c>
      <c r="M2504" s="6">
        <v>2.77</v>
      </c>
      <c r="N2504" s="7">
        <v>5600</v>
      </c>
      <c r="P2504" s="1">
        <v>1</v>
      </c>
      <c r="Q2504" s="2" t="s">
        <v>54</v>
      </c>
      <c r="R2504" s="4" t="s">
        <v>51</v>
      </c>
      <c r="T2504" s="7">
        <v>843</v>
      </c>
      <c r="U2504" s="8">
        <v>0</v>
      </c>
      <c r="V2504" s="6">
        <f t="shared" ref="V2504:V2505" si="62">7175/340.26*   1.15   /P2504</f>
        <v>24.249838358902014</v>
      </c>
      <c r="W2504" s="7">
        <f>IF(R2504="","",(T2504*(1-U2504)*(1+AE2504))+V2504)</f>
        <v>1120.1498383589021</v>
      </c>
      <c r="Z2504" s="9" t="str">
        <f>IF(S2504="","",(X2504*(1-Y2504)*(1+AE2504)))</f>
        <v/>
      </c>
      <c r="AA2504" s="64">
        <f>IF(Eingabe!G2504="x",libCalc!A2504,IF(Eingabe!H2504="x",libCalc!B2504,IF(Eingabe!I2504="x",libCalc!C2504,"")))</f>
        <v>0.14999999999999999</v>
      </c>
      <c r="AB2504" s="5">
        <f>IF(AA2504="","",AA2504*M2504)</f>
        <v>0.41549999999999998</v>
      </c>
      <c r="AC2504" s="10">
        <f>IF(AA2504="","",N2504*1000/(AA2504*1000000))</f>
        <v>37.333333333333336</v>
      </c>
      <c r="AD2504" s="11">
        <f>IF(AB2504="","",MAX(Z2504,W2504)/AB2504)</f>
        <v>2695.9081548950712</v>
      </c>
      <c r="AE2504" s="8">
        <f ca="1">IF(N2504="","",IF(LOOKUP(YEAR(C2504),Teuerung!$A$4:$A$29,Teuerung!$D$4:$D$29)="",0,LOOKUP(YEAR(C2504),Teuerung!$A$4:$A$29,Teuerung!$D$4:$D$29)))</f>
        <v>0.29999999999999999</v>
      </c>
      <c r="AF2504" s="7">
        <f t="shared" ca="1" si="59"/>
        <v>1120.1498383589021</v>
      </c>
      <c r="AG2504" s="2" t="s">
        <v>70</v>
      </c>
      <c r="AH2504" s="1"/>
      <c r="AI2504" s="1"/>
    </row>
    <row r="2505">
      <c r="A2505" s="2"/>
      <c r="B2505" s="2"/>
      <c r="C2505" s="3">
        <v>43144</v>
      </c>
      <c r="D2505" s="1"/>
      <c r="E2505" s="4" t="s">
        <v>51</v>
      </c>
      <c r="H2505" s="4" t="s">
        <v>51</v>
      </c>
      <c r="K2505" s="6">
        <v>0.29999999999999999</v>
      </c>
      <c r="L2505" s="6">
        <v>0.5</v>
      </c>
      <c r="M2505" s="6">
        <v>2.77</v>
      </c>
      <c r="N2505" s="7">
        <v>5800</v>
      </c>
      <c r="P2505" s="1">
        <v>1</v>
      </c>
      <c r="Q2505" s="2" t="s">
        <v>54</v>
      </c>
      <c r="R2505" s="4" t="s">
        <v>51</v>
      </c>
      <c r="T2505" s="7">
        <v>845</v>
      </c>
      <c r="U2505" s="8">
        <v>0</v>
      </c>
      <c r="V2505" s="6">
        <f t="shared" si="62"/>
        <v>24.249838358902014</v>
      </c>
      <c r="W2505" s="7">
        <f>IF(R2505="","",(T2505*(1-U2505)*(1+AE2505))+V2505)</f>
        <v>1122.749838358902</v>
      </c>
      <c r="Z2505" s="9" t="str">
        <f>IF(S2505="","",(X2505*(1-Y2505)*(1+AE2505)))</f>
        <v/>
      </c>
      <c r="AA2505" s="64">
        <f>IF(Eingabe!G2505="x",libCalc!A2505,IF(Eingabe!H2505="x",libCalc!B2505,IF(Eingabe!I2505="x",libCalc!C2505,"")))</f>
        <v>0.14999999999999999</v>
      </c>
      <c r="AB2505" s="5">
        <f>IF(AA2505="","",AA2505*M2505)</f>
        <v>0.41549999999999998</v>
      </c>
      <c r="AC2505" s="10">
        <f>IF(AA2505="","",N2505*1000/(AA2505*1000000))</f>
        <v>38.666666666666664</v>
      </c>
      <c r="AD2505" s="11">
        <f>IF(AB2505="","",MAX(Z2505,W2505)/AB2505)</f>
        <v>2702.1656759540365</v>
      </c>
      <c r="AE2505" s="8">
        <f ca="1">IF(N2505="","",IF(LOOKUP(YEAR(C2505),Teuerung!$A$4:$A$29,Teuerung!$D$4:$D$29)="",0,LOOKUP(YEAR(C2505),Teuerung!$A$4:$A$29,Teuerung!$D$4:$D$29)))</f>
        <v>0.29999999999999999</v>
      </c>
      <c r="AF2505" s="7">
        <f t="shared" ca="1" si="59"/>
        <v>1122.749838358902</v>
      </c>
      <c r="AG2505" s="2" t="s">
        <v>70</v>
      </c>
      <c r="AH2505" s="1"/>
      <c r="AI2505" s="1"/>
    </row>
    <row r="2506">
      <c r="A2506" s="2"/>
      <c r="B2506" s="2"/>
      <c r="C2506" s="3">
        <v>43144</v>
      </c>
      <c r="D2506" s="1"/>
      <c r="E2506" s="4" t="s">
        <v>51</v>
      </c>
      <c r="H2506" s="4" t="s">
        <v>51</v>
      </c>
      <c r="K2506" s="6">
        <v>0.29999999999999999</v>
      </c>
      <c r="L2506" s="6">
        <v>0.5</v>
      </c>
      <c r="M2506" s="6">
        <v>2.77</v>
      </c>
      <c r="N2506" s="7">
        <v>5200</v>
      </c>
      <c r="P2506" s="1">
        <v>1</v>
      </c>
      <c r="Q2506" s="2" t="s">
        <v>54</v>
      </c>
      <c r="R2506" s="4" t="s">
        <v>51</v>
      </c>
      <c r="T2506" s="7">
        <v>957</v>
      </c>
      <c r="U2506" s="8">
        <v>0</v>
      </c>
      <c r="V2506" s="6">
        <f>7175/340.26*   1.18   /P2506</f>
        <v>24.882442837829895</v>
      </c>
      <c r="W2506" s="7">
        <f>IF(R2506="","",(T2506*(1-U2506)*(1+AE2506))+V2506)</f>
        <v>1268.9824428378299</v>
      </c>
      <c r="Z2506" s="9" t="str">
        <f>IF(S2506="","",(X2506*(1-Y2506)*(1+AE2506)))</f>
        <v/>
      </c>
      <c r="AA2506" s="64">
        <f>IF(Eingabe!G2506="x",libCalc!A2506,IF(Eingabe!H2506="x",libCalc!B2506,IF(Eingabe!I2506="x",libCalc!C2506,"")))</f>
        <v>0.14999999999999999</v>
      </c>
      <c r="AB2506" s="5">
        <f>IF(AA2506="","",AA2506*M2506)</f>
        <v>0.41549999999999998</v>
      </c>
      <c r="AC2506" s="10">
        <f>IF(AA2506="","",N2506*1000/(AA2506*1000000))</f>
        <v>34.666666666666664</v>
      </c>
      <c r="AD2506" s="11">
        <f>IF(AB2506="","",MAX(Z2506,W2506)/AB2506)</f>
        <v>3054.1093690441153</v>
      </c>
      <c r="AE2506" s="8">
        <f ca="1">IF(N2506="","",IF(LOOKUP(YEAR(C2506),Teuerung!$A$4:$A$29,Teuerung!$D$4:$D$29)="",0,LOOKUP(YEAR(C2506),Teuerung!$A$4:$A$29,Teuerung!$D$4:$D$29)))</f>
        <v>0.29999999999999999</v>
      </c>
      <c r="AF2506" s="7">
        <f t="shared" ca="1" si="59"/>
        <v>1268.9824428378299</v>
      </c>
      <c r="AG2506" s="2" t="s">
        <v>70</v>
      </c>
      <c r="AH2506" s="1"/>
      <c r="AI2506" s="1"/>
    </row>
    <row r="2507">
      <c r="A2507" s="2"/>
      <c r="B2507" s="2"/>
      <c r="C2507" s="3">
        <v>43144</v>
      </c>
      <c r="D2507" s="1"/>
      <c r="E2507" s="4" t="s">
        <v>51</v>
      </c>
      <c r="H2507" s="4" t="s">
        <v>51</v>
      </c>
      <c r="K2507" s="6">
        <v>0.29999999999999999</v>
      </c>
      <c r="L2507" s="6">
        <v>0.5</v>
      </c>
      <c r="M2507" s="6">
        <v>2.77</v>
      </c>
      <c r="N2507" s="7">
        <v>6300</v>
      </c>
      <c r="P2507" s="1">
        <v>1</v>
      </c>
      <c r="Q2507" s="2" t="s">
        <v>54</v>
      </c>
      <c r="R2507" s="4" t="s">
        <v>51</v>
      </c>
      <c r="T2507" s="7">
        <v>862</v>
      </c>
      <c r="U2507" s="8">
        <v>0</v>
      </c>
      <c r="V2507" s="6">
        <f>7175/340.26*   1.17   /P2507</f>
        <v>24.671574678187266</v>
      </c>
      <c r="W2507" s="7">
        <f>IF(R2507="","",(T2507*(1-U2507)*(1+AE2507))+V2507)</f>
        <v>1145.2715746781873</v>
      </c>
      <c r="Z2507" s="9" t="str">
        <f>IF(S2507="","",(X2507*(1-Y2507)*(1+AE2507)))</f>
        <v/>
      </c>
      <c r="AA2507" s="64">
        <f>IF(Eingabe!G2507="x",libCalc!A2507,IF(Eingabe!H2507="x",libCalc!B2507,IF(Eingabe!I2507="x",libCalc!C2507,"")))</f>
        <v>0.14999999999999999</v>
      </c>
      <c r="AB2507" s="5">
        <f>IF(AA2507="","",AA2507*M2507)</f>
        <v>0.41549999999999998</v>
      </c>
      <c r="AC2507" s="10">
        <f>IF(AA2507="","",N2507*1000/(AA2507*1000000))</f>
        <v>42</v>
      </c>
      <c r="AD2507" s="11">
        <f>IF(AB2507="","",MAX(Z2507,W2507)/AB2507)</f>
        <v>2756.3696141472619</v>
      </c>
      <c r="AE2507" s="8">
        <f ca="1">IF(N2507="","",IF(LOOKUP(YEAR(C2507),Teuerung!$A$4:$A$29,Teuerung!$D$4:$D$29)="",0,LOOKUP(YEAR(C2507),Teuerung!$A$4:$A$29,Teuerung!$D$4:$D$29)))</f>
        <v>0.29999999999999999</v>
      </c>
      <c r="AF2507" s="7">
        <f t="shared" ca="1" si="59"/>
        <v>1145.2715746781873</v>
      </c>
      <c r="AG2507" s="2" t="s">
        <v>70</v>
      </c>
      <c r="AH2507" s="1"/>
      <c r="AI2507" s="1"/>
    </row>
    <row r="2508">
      <c r="A2508" s="2"/>
      <c r="B2508" s="2"/>
      <c r="C2508" s="3">
        <v>43144</v>
      </c>
      <c r="D2508" s="1"/>
      <c r="E2508" s="4" t="s">
        <v>51</v>
      </c>
      <c r="H2508" s="4" t="s">
        <v>51</v>
      </c>
      <c r="K2508" s="6">
        <v>0.29999999999999999</v>
      </c>
      <c r="L2508" s="6">
        <v>0.5</v>
      </c>
      <c r="M2508" s="6">
        <v>2.7799999999999998</v>
      </c>
      <c r="N2508" s="7">
        <v>2100</v>
      </c>
      <c r="P2508" s="1">
        <v>2</v>
      </c>
      <c r="Q2508" s="2" t="s">
        <v>54</v>
      </c>
      <c r="R2508" s="4" t="s">
        <v>51</v>
      </c>
      <c r="T2508" s="7">
        <v>492</v>
      </c>
      <c r="U2508" s="8">
        <v>0</v>
      </c>
      <c r="V2508" s="6">
        <f>7175/340.26*   1.94   /P2508</f>
        <v>20.454211485334746</v>
      </c>
      <c r="W2508" s="7">
        <f>IF(R2508="","",(T2508*(1-U2508)*(1+AE2508))+V2508)</f>
        <v>660.0542114853348</v>
      </c>
      <c r="Z2508" s="9" t="str">
        <f>IF(S2508="","",(X2508*(1-Y2508)*(1+AE2508)))</f>
        <v/>
      </c>
      <c r="AA2508" s="64">
        <f>IF(Eingabe!G2508="x",libCalc!A2508,IF(Eingabe!H2508="x",libCalc!B2508,IF(Eingabe!I2508="x",libCalc!C2508,"")))</f>
        <v>0.14999999999999999</v>
      </c>
      <c r="AB2508" s="5">
        <f>IF(AA2508="","",AA2508*M2508)</f>
        <v>0.41699999999999998</v>
      </c>
      <c r="AC2508" s="10">
        <f>IF(AA2508="","",N2508*1000/(AA2508*1000000))</f>
        <v>14</v>
      </c>
      <c r="AD2508" s="11">
        <f>IF(AB2508="","",MAX(Z2508,W2508)/AB2508)</f>
        <v>1582.8638165115942</v>
      </c>
      <c r="AE2508" s="8">
        <f ca="1">IF(N2508="","",IF(LOOKUP(YEAR(C2508),Teuerung!$A$4:$A$29,Teuerung!$D$4:$D$29)="",0,LOOKUP(YEAR(C2508),Teuerung!$A$4:$A$29,Teuerung!$D$4:$D$29)))</f>
        <v>0.29999999999999999</v>
      </c>
      <c r="AF2508" s="7">
        <f t="shared" ca="1" si="59"/>
        <v>1320.1084229706696</v>
      </c>
      <c r="AG2508" s="2" t="s">
        <v>70</v>
      </c>
      <c r="AH2508" s="1"/>
      <c r="AI2508" s="1"/>
    </row>
    <row r="2509">
      <c r="A2509" s="2"/>
      <c r="B2509" s="2"/>
      <c r="C2509" s="3">
        <v>43144</v>
      </c>
      <c r="D2509" s="1"/>
      <c r="E2509" s="4" t="s">
        <v>51</v>
      </c>
      <c r="H2509" s="4" t="s">
        <v>51</v>
      </c>
      <c r="K2509" s="6">
        <v>0.29999999999999999</v>
      </c>
      <c r="L2509" s="6">
        <v>0.5</v>
      </c>
      <c r="M2509" s="6">
        <v>2.7799999999999998</v>
      </c>
      <c r="N2509" s="7">
        <v>2500</v>
      </c>
      <c r="P2509" s="1">
        <v>4</v>
      </c>
      <c r="Q2509" s="2" t="s">
        <v>54</v>
      </c>
      <c r="R2509" s="4" t="s">
        <v>51</v>
      </c>
      <c r="T2509" s="7">
        <v>483</v>
      </c>
      <c r="U2509" s="8">
        <v>0</v>
      </c>
      <c r="V2509" s="6">
        <f>7175/340.26*   3.88   /P2509</f>
        <v>20.454211485334746</v>
      </c>
      <c r="W2509" s="7">
        <f>IF(R2509="","",(T2509*(1-U2509)*(1+AE2509))+V2509)</f>
        <v>648.35421148533476</v>
      </c>
      <c r="Z2509" s="9" t="str">
        <f>IF(S2509="","",(X2509*(1-Y2509)*(1+AE2509)))</f>
        <v/>
      </c>
      <c r="AA2509" s="64">
        <f>IF(Eingabe!G2509="x",libCalc!A2509,IF(Eingabe!H2509="x",libCalc!B2509,IF(Eingabe!I2509="x",libCalc!C2509,"")))</f>
        <v>0.14999999999999999</v>
      </c>
      <c r="AB2509" s="5">
        <f>IF(AA2509="","",AA2509*M2509)</f>
        <v>0.41699999999999998</v>
      </c>
      <c r="AC2509" s="10">
        <f>IF(AA2509="","",N2509*1000/(AA2509*1000000))</f>
        <v>16.666666666666668</v>
      </c>
      <c r="AD2509" s="11">
        <f>IF(AB2509="","",MAX(Z2509,W2509)/AB2509)</f>
        <v>1554.8062625547598</v>
      </c>
      <c r="AE2509" s="8">
        <f ca="1">IF(N2509="","",IF(LOOKUP(YEAR(C2509),Teuerung!$A$4:$A$29,Teuerung!$D$4:$D$29)="",0,LOOKUP(YEAR(C2509),Teuerung!$A$4:$A$29,Teuerung!$D$4:$D$29)))</f>
        <v>0.29999999999999999</v>
      </c>
      <c r="AF2509" s="7">
        <f t="shared" ca="1" si="59"/>
        <v>2593.416845941339</v>
      </c>
      <c r="AG2509" s="2" t="s">
        <v>70</v>
      </c>
      <c r="AH2509" s="1"/>
      <c r="AI2509" s="1"/>
    </row>
    <row r="2510">
      <c r="A2510" s="2"/>
      <c r="B2510" s="2"/>
      <c r="C2510" s="3">
        <v>43144</v>
      </c>
      <c r="D2510" s="1"/>
      <c r="E2510" s="4" t="s">
        <v>51</v>
      </c>
      <c r="H2510" s="4" t="s">
        <v>51</v>
      </c>
      <c r="K2510" s="6">
        <v>0.29999999999999999</v>
      </c>
      <c r="L2510" s="6">
        <v>0.5</v>
      </c>
      <c r="M2510" s="6">
        <v>2.7799999999999998</v>
      </c>
      <c r="N2510" s="7">
        <v>2700</v>
      </c>
      <c r="P2510" s="1">
        <v>1</v>
      </c>
      <c r="Q2510" s="2" t="s">
        <v>54</v>
      </c>
      <c r="R2510" s="4" t="s">
        <v>51</v>
      </c>
      <c r="T2510" s="7">
        <v>624</v>
      </c>
      <c r="U2510" s="8">
        <v>0</v>
      </c>
      <c r="V2510" s="6">
        <f>7175/340.26*   1   /P2510</f>
        <v>21.086815964262623</v>
      </c>
      <c r="W2510" s="7">
        <f>IF(R2510="","",(T2510*(1-U2510)*(1+AE2510))+V2510)</f>
        <v>832.2868159642627</v>
      </c>
      <c r="Z2510" s="9" t="str">
        <f>IF(S2510="","",(X2510*(1-Y2510)*(1+AE2510)))</f>
        <v/>
      </c>
      <c r="AA2510" s="64">
        <f>IF(Eingabe!G2510="x",libCalc!A2510,IF(Eingabe!H2510="x",libCalc!B2510,IF(Eingabe!I2510="x",libCalc!C2510,"")))</f>
        <v>0.14999999999999999</v>
      </c>
      <c r="AB2510" s="5">
        <f>IF(AA2510="","",AA2510*M2510)</f>
        <v>0.41699999999999998</v>
      </c>
      <c r="AC2510" s="10">
        <f>IF(AA2510="","",N2510*1000/(AA2510*1000000))</f>
        <v>18</v>
      </c>
      <c r="AD2510" s="11">
        <f>IF(AB2510="","",MAX(Z2510,W2510)/AB2510)</f>
        <v>1995.8916449982321</v>
      </c>
      <c r="AE2510" s="8">
        <f ca="1">IF(N2510="","",IF(LOOKUP(YEAR(C2510),Teuerung!$A$4:$A$29,Teuerung!$D$4:$D$29)="",0,LOOKUP(YEAR(C2510),Teuerung!$A$4:$A$29,Teuerung!$D$4:$D$29)))</f>
        <v>0.29999999999999999</v>
      </c>
      <c r="AF2510" s="7">
        <f t="shared" ca="1" si="59"/>
        <v>832.2868159642627</v>
      </c>
      <c r="AG2510" s="2" t="s">
        <v>70</v>
      </c>
      <c r="AH2510" s="1"/>
      <c r="AI2510" s="1"/>
    </row>
    <row r="2511">
      <c r="A2511" s="2"/>
      <c r="B2511" s="2"/>
      <c r="C2511" s="3">
        <v>43144</v>
      </c>
      <c r="D2511" s="1"/>
      <c r="E2511" s="4" t="s">
        <v>51</v>
      </c>
      <c r="H2511" s="4" t="s">
        <v>51</v>
      </c>
      <c r="K2511" s="6">
        <v>0.29999999999999999</v>
      </c>
      <c r="L2511" s="6">
        <v>0.5</v>
      </c>
      <c r="M2511" s="6">
        <v>2.7799999999999998</v>
      </c>
      <c r="N2511" s="7">
        <v>3600</v>
      </c>
      <c r="P2511" s="1">
        <v>1</v>
      </c>
      <c r="Q2511" s="2" t="s">
        <v>54</v>
      </c>
      <c r="R2511" s="4" t="s">
        <v>51</v>
      </c>
      <c r="T2511" s="7">
        <v>633</v>
      </c>
      <c r="U2511" s="8">
        <v>0</v>
      </c>
      <c r="V2511" s="6">
        <f>7175/340.26*   1.01   /P2511</f>
        <v>21.297684123905249</v>
      </c>
      <c r="W2511" s="7">
        <f>IF(R2511="","",(T2511*(1-U2511)*(1+AE2511))+V2511)</f>
        <v>844.19768412390522</v>
      </c>
      <c r="Z2511" s="9" t="str">
        <f>IF(S2511="","",(X2511*(1-Y2511)*(1+AE2511)))</f>
        <v/>
      </c>
      <c r="AA2511" s="64">
        <f>IF(Eingabe!G2511="x",libCalc!A2511,IF(Eingabe!H2511="x",libCalc!B2511,IF(Eingabe!I2511="x",libCalc!C2511,"")))</f>
        <v>0.14999999999999999</v>
      </c>
      <c r="AB2511" s="5">
        <f>IF(AA2511="","",AA2511*M2511)</f>
        <v>0.41699999999999998</v>
      </c>
      <c r="AC2511" s="10">
        <f>IF(AA2511="","",N2511*1000/(AA2511*1000000))</f>
        <v>24</v>
      </c>
      <c r="AD2511" s="11">
        <f>IF(AB2511="","",MAX(Z2511,W2511)/AB2511)</f>
        <v>2024.4548779949766</v>
      </c>
      <c r="AE2511" s="8">
        <f ca="1">IF(N2511="","",IF(LOOKUP(YEAR(C2511),Teuerung!$A$4:$A$29,Teuerung!$D$4:$D$29)="",0,LOOKUP(YEAR(C2511),Teuerung!$A$4:$A$29,Teuerung!$D$4:$D$29)))</f>
        <v>0.29999999999999999</v>
      </c>
      <c r="AF2511" s="7">
        <f t="shared" ca="1" si="59"/>
        <v>844.19768412390522</v>
      </c>
      <c r="AG2511" s="2" t="s">
        <v>70</v>
      </c>
      <c r="AH2511" s="1"/>
      <c r="AI2511" s="1"/>
    </row>
    <row r="2512">
      <c r="A2512" s="2"/>
      <c r="B2512" s="2"/>
      <c r="C2512" s="3">
        <v>43144</v>
      </c>
      <c r="D2512" s="1"/>
      <c r="E2512" s="4" t="s">
        <v>51</v>
      </c>
      <c r="H2512" s="4" t="s">
        <v>51</v>
      </c>
      <c r="K2512" s="6">
        <v>0.29999999999999999</v>
      </c>
      <c r="L2512" s="6">
        <v>0.5</v>
      </c>
      <c r="M2512" s="6">
        <v>2.7799999999999998</v>
      </c>
      <c r="N2512" s="7">
        <v>3800</v>
      </c>
      <c r="P2512" s="1">
        <v>1</v>
      </c>
      <c r="Q2512" s="2" t="s">
        <v>54</v>
      </c>
      <c r="R2512" s="4" t="s">
        <v>51</v>
      </c>
      <c r="T2512" s="7">
        <v>745</v>
      </c>
      <c r="U2512" s="8">
        <v>0</v>
      </c>
      <c r="V2512" s="6">
        <f>7175/340.26*   1.03   /P2512</f>
        <v>21.719420443190501</v>
      </c>
      <c r="W2512" s="7">
        <f>IF(R2512="","",(T2512*(1-U2512)*(1+AE2512))+V2512)</f>
        <v>990.21942044319053</v>
      </c>
      <c r="Z2512" s="9" t="str">
        <f>IF(S2512="","",(X2512*(1-Y2512)*(1+AE2512)))</f>
        <v/>
      </c>
      <c r="AA2512" s="64">
        <f>IF(Eingabe!G2512="x",libCalc!A2512,IF(Eingabe!H2512="x",libCalc!B2512,IF(Eingabe!I2512="x",libCalc!C2512,"")))</f>
        <v>0.14999999999999999</v>
      </c>
      <c r="AB2512" s="5">
        <f>IF(AA2512="","",AA2512*M2512)</f>
        <v>0.41699999999999998</v>
      </c>
      <c r="AC2512" s="10">
        <f>IF(AA2512="","",N2512*1000/(AA2512*1000000))</f>
        <v>25.333333333333332</v>
      </c>
      <c r="AD2512" s="11">
        <f>IF(AB2512="","",MAX(Z2512,W2512)/AB2512)</f>
        <v>2374.6269075376272</v>
      </c>
      <c r="AE2512" s="8">
        <f ca="1">IF(N2512="","",IF(LOOKUP(YEAR(C2512),Teuerung!$A$4:$A$29,Teuerung!$D$4:$D$29)="",0,LOOKUP(YEAR(C2512),Teuerung!$A$4:$A$29,Teuerung!$D$4:$D$29)))</f>
        <v>0.29999999999999999</v>
      </c>
      <c r="AF2512" s="7">
        <f t="shared" ca="1" si="59"/>
        <v>990.21942044319053</v>
      </c>
      <c r="AG2512" s="2" t="s">
        <v>70</v>
      </c>
      <c r="AH2512" s="1"/>
      <c r="AI2512" s="1"/>
    </row>
    <row r="2513">
      <c r="A2513" s="2"/>
      <c r="B2513" s="2"/>
      <c r="C2513" s="3">
        <v>43144</v>
      </c>
      <c r="D2513" s="1"/>
      <c r="E2513" s="4" t="s">
        <v>51</v>
      </c>
      <c r="H2513" s="4" t="s">
        <v>51</v>
      </c>
      <c r="K2513" s="6">
        <v>0.29999999999999999</v>
      </c>
      <c r="L2513" s="6">
        <v>0.5</v>
      </c>
      <c r="M2513" s="6">
        <v>2.7799999999999998</v>
      </c>
      <c r="N2513" s="7">
        <v>4900</v>
      </c>
      <c r="P2513" s="1">
        <v>4</v>
      </c>
      <c r="Q2513" s="2" t="s">
        <v>54</v>
      </c>
      <c r="R2513" s="4" t="s">
        <v>51</v>
      </c>
      <c r="T2513" s="7">
        <v>777</v>
      </c>
      <c r="U2513" s="8">
        <v>0</v>
      </c>
      <c r="V2513" s="6">
        <f>7175/340.26*   4.39   /P2513</f>
        <v>23.142780520778228</v>
      </c>
      <c r="W2513" s="7">
        <f>IF(R2513="","",(T2513*(1-U2513)*(1+AE2513))+V2513)</f>
        <v>1033.2427805207783</v>
      </c>
      <c r="Z2513" s="9" t="str">
        <f>IF(S2513="","",(X2513*(1-Y2513)*(1+AE2513)))</f>
        <v/>
      </c>
      <c r="AA2513" s="64">
        <f>IF(Eingabe!G2513="x",libCalc!A2513,IF(Eingabe!H2513="x",libCalc!B2513,IF(Eingabe!I2513="x",libCalc!C2513,"")))</f>
        <v>0.14999999999999999</v>
      </c>
      <c r="AB2513" s="5">
        <f>IF(AA2513="","",AA2513*M2513)</f>
        <v>0.41699999999999998</v>
      </c>
      <c r="AC2513" s="10">
        <f>IF(AA2513="","",N2513*1000/(AA2513*1000000))</f>
        <v>32.666666666666664</v>
      </c>
      <c r="AD2513" s="11">
        <f>IF(AB2513="","",MAX(Z2513,W2513)/AB2513)</f>
        <v>2477.8004329035452</v>
      </c>
      <c r="AE2513" s="8">
        <f ca="1">IF(N2513="","",IF(LOOKUP(YEAR(C2513),Teuerung!$A$4:$A$29,Teuerung!$D$4:$D$29)="",0,LOOKUP(YEAR(C2513),Teuerung!$A$4:$A$29,Teuerung!$D$4:$D$29)))</f>
        <v>0.29999999999999999</v>
      </c>
      <c r="AF2513" s="7">
        <f t="shared" ca="1" si="59"/>
        <v>4132.9711220831132</v>
      </c>
      <c r="AG2513" s="2" t="s">
        <v>70</v>
      </c>
      <c r="AH2513" s="1"/>
      <c r="AI2513" s="1"/>
    </row>
    <row r="2514">
      <c r="A2514" s="2"/>
      <c r="B2514" s="2"/>
      <c r="C2514" s="3">
        <v>43144</v>
      </c>
      <c r="D2514" s="1"/>
      <c r="E2514" s="4" t="s">
        <v>51</v>
      </c>
      <c r="H2514" s="4" t="s">
        <v>51</v>
      </c>
      <c r="K2514" s="6">
        <v>0.29999999999999999</v>
      </c>
      <c r="L2514" s="6">
        <v>0.5</v>
      </c>
      <c r="M2514" s="6">
        <v>2.7799999999999998</v>
      </c>
      <c r="N2514" s="7">
        <v>5100</v>
      </c>
      <c r="P2514" s="1">
        <v>1</v>
      </c>
      <c r="Q2514" s="2" t="s">
        <v>54</v>
      </c>
      <c r="R2514" s="4" t="s">
        <v>51</v>
      </c>
      <c r="T2514" s="7">
        <v>874</v>
      </c>
      <c r="U2514" s="8">
        <v>0</v>
      </c>
      <c r="V2514" s="6">
        <f>7175/340.26*   1.12   /P2514</f>
        <v>23.61723387997414</v>
      </c>
      <c r="W2514" s="7">
        <f>IF(R2514="","",(T2514*(1-U2514)*(1+AE2514))+V2514)</f>
        <v>1159.8172338799741</v>
      </c>
      <c r="Z2514" s="9" t="str">
        <f>IF(S2514="","",(X2514*(1-Y2514)*(1+AE2514)))</f>
        <v/>
      </c>
      <c r="AA2514" s="64">
        <f>IF(Eingabe!G2514="x",libCalc!A2514,IF(Eingabe!H2514="x",libCalc!B2514,IF(Eingabe!I2514="x",libCalc!C2514,"")))</f>
        <v>0.14999999999999999</v>
      </c>
      <c r="AB2514" s="5">
        <f>IF(AA2514="","",AA2514*M2514)</f>
        <v>0.41699999999999998</v>
      </c>
      <c r="AC2514" s="10">
        <f>IF(AA2514="","",N2514*1000/(AA2514*1000000))</f>
        <v>34</v>
      </c>
      <c r="AD2514" s="11">
        <f>IF(AB2514="","",MAX(Z2514,W2514)/AB2514)</f>
        <v>2781.3362922781153</v>
      </c>
      <c r="AE2514" s="8">
        <f ca="1">IF(N2514="","",IF(LOOKUP(YEAR(C2514),Teuerung!$A$4:$A$29,Teuerung!$D$4:$D$29)="",0,LOOKUP(YEAR(C2514),Teuerung!$A$4:$A$29,Teuerung!$D$4:$D$29)))</f>
        <v>0.29999999999999999</v>
      </c>
      <c r="AF2514" s="7">
        <f t="shared" ca="1" si="59"/>
        <v>1159.8172338799741</v>
      </c>
      <c r="AG2514" s="2" t="s">
        <v>70</v>
      </c>
      <c r="AH2514" s="1"/>
      <c r="AI2514" s="1"/>
    </row>
    <row r="2515">
      <c r="A2515" s="2"/>
      <c r="B2515" s="2"/>
      <c r="C2515" s="3">
        <v>43144</v>
      </c>
      <c r="D2515" s="1"/>
      <c r="E2515" s="4" t="s">
        <v>51</v>
      </c>
      <c r="H2515" s="4" t="s">
        <v>51</v>
      </c>
      <c r="K2515" s="6">
        <v>0.29999999999999999</v>
      </c>
      <c r="L2515" s="6">
        <v>0.5</v>
      </c>
      <c r="M2515" s="6">
        <v>2.7799999999999998</v>
      </c>
      <c r="N2515" s="7">
        <v>5700</v>
      </c>
      <c r="P2515" s="1">
        <v>1</v>
      </c>
      <c r="Q2515" s="2" t="s">
        <v>54</v>
      </c>
      <c r="R2515" s="4" t="s">
        <v>51</v>
      </c>
      <c r="T2515" s="7">
        <v>943</v>
      </c>
      <c r="U2515" s="8">
        <v>0</v>
      </c>
      <c r="V2515" s="6">
        <f t="shared" ref="V2515:V2516" si="63">7175/340.26*   1.17   /P2515</f>
        <v>24.671574678187266</v>
      </c>
      <c r="W2515" s="7">
        <f>IF(R2515="","",(T2515*(1-U2515)*(1+AE2515))+V2515)</f>
        <v>1250.5715746781873</v>
      </c>
      <c r="Z2515" s="9" t="str">
        <f>IF(S2515="","",(X2515*(1-Y2515)*(1+AE2515)))</f>
        <v/>
      </c>
      <c r="AA2515" s="64">
        <f>IF(Eingabe!G2515="x",libCalc!A2515,IF(Eingabe!H2515="x",libCalc!B2515,IF(Eingabe!I2515="x",libCalc!C2515,"")))</f>
        <v>0.14999999999999999</v>
      </c>
      <c r="AB2515" s="5">
        <f>IF(AA2515="","",AA2515*M2515)</f>
        <v>0.41699999999999998</v>
      </c>
      <c r="AC2515" s="10">
        <f>IF(AA2515="","",N2515*1000/(AA2515*1000000))</f>
        <v>38</v>
      </c>
      <c r="AD2515" s="11">
        <f>IF(AB2515="","",MAX(Z2515,W2515)/AB2515)</f>
        <v>2998.9726011467324</v>
      </c>
      <c r="AE2515" s="8">
        <f ca="1">IF(N2515="","",IF(LOOKUP(YEAR(C2515),Teuerung!$A$4:$A$29,Teuerung!$D$4:$D$29)="",0,LOOKUP(YEAR(C2515),Teuerung!$A$4:$A$29,Teuerung!$D$4:$D$29)))</f>
        <v>0.29999999999999999</v>
      </c>
      <c r="AF2515" s="7">
        <f t="shared" ref="AF2515:AF2578" ca="1" si="64">IF(P2515="","",P2515*MAX(W2515,Z2515))</f>
        <v>1250.5715746781873</v>
      </c>
      <c r="AG2515" s="2" t="s">
        <v>70</v>
      </c>
      <c r="AH2515" s="1"/>
      <c r="AI2515" s="1"/>
    </row>
    <row r="2516">
      <c r="A2516" s="2"/>
      <c r="B2516" s="2"/>
      <c r="C2516" s="3">
        <v>43144</v>
      </c>
      <c r="D2516" s="1"/>
      <c r="E2516" s="4" t="s">
        <v>51</v>
      </c>
      <c r="H2516" s="4" t="s">
        <v>51</v>
      </c>
      <c r="K2516" s="6">
        <v>0.29999999999999999</v>
      </c>
      <c r="L2516" s="6">
        <v>0.5</v>
      </c>
      <c r="M2516" s="6">
        <v>2.7799999999999998</v>
      </c>
      <c r="N2516" s="7">
        <v>5900</v>
      </c>
      <c r="P2516" s="1">
        <v>1</v>
      </c>
      <c r="Q2516" s="2" t="s">
        <v>54</v>
      </c>
      <c r="R2516" s="4" t="s">
        <v>51</v>
      </c>
      <c r="T2516" s="7">
        <v>944</v>
      </c>
      <c r="U2516" s="8">
        <v>0</v>
      </c>
      <c r="V2516" s="6">
        <f t="shared" si="63"/>
        <v>24.671574678187266</v>
      </c>
      <c r="W2516" s="7">
        <f>IF(R2516="","",(T2516*(1-U2516)*(1+AE2516))+V2516)</f>
        <v>1251.8715746781872</v>
      </c>
      <c r="Z2516" s="9" t="str">
        <f>IF(S2516="","",(X2516*(1-Y2516)*(1+AE2516)))</f>
        <v/>
      </c>
      <c r="AA2516" s="64">
        <f>IF(Eingabe!G2516="x",libCalc!A2516,IF(Eingabe!H2516="x",libCalc!B2516,IF(Eingabe!I2516="x",libCalc!C2516,"")))</f>
        <v>0.14999999999999999</v>
      </c>
      <c r="AB2516" s="5">
        <f>IF(AA2516="","",AA2516*M2516)</f>
        <v>0.41699999999999998</v>
      </c>
      <c r="AC2516" s="10">
        <f>IF(AA2516="","",N2516*1000/(AA2516*1000000))</f>
        <v>39.333333333333336</v>
      </c>
      <c r="AD2516" s="11">
        <f>IF(AB2516="","",MAX(Z2516,W2516)/AB2516)</f>
        <v>3002.0901071419362</v>
      </c>
      <c r="AE2516" s="8">
        <f ca="1">IF(N2516="","",IF(LOOKUP(YEAR(C2516),Teuerung!$A$4:$A$29,Teuerung!$D$4:$D$29)="",0,LOOKUP(YEAR(C2516),Teuerung!$A$4:$A$29,Teuerung!$D$4:$D$29)))</f>
        <v>0.29999999999999999</v>
      </c>
      <c r="AF2516" s="7">
        <f t="shared" ca="1" si="64"/>
        <v>1251.8715746781872</v>
      </c>
      <c r="AG2516" s="2" t="s">
        <v>70</v>
      </c>
      <c r="AH2516" s="1"/>
      <c r="AI2516" s="1"/>
    </row>
    <row r="2517">
      <c r="A2517" s="2"/>
      <c r="B2517" s="2"/>
      <c r="C2517" s="3">
        <v>43144</v>
      </c>
      <c r="D2517" s="1"/>
      <c r="E2517" s="4" t="s">
        <v>51</v>
      </c>
      <c r="H2517" s="4" t="s">
        <v>51</v>
      </c>
      <c r="K2517" s="6">
        <v>0.29999999999999999</v>
      </c>
      <c r="L2517" s="6">
        <v>0.5</v>
      </c>
      <c r="M2517" s="6">
        <v>2.7799999999999998</v>
      </c>
      <c r="N2517" s="7">
        <v>6000</v>
      </c>
      <c r="P2517" s="1">
        <v>1</v>
      </c>
      <c r="Q2517" s="2" t="s">
        <v>54</v>
      </c>
      <c r="R2517" s="4" t="s">
        <v>51</v>
      </c>
      <c r="T2517" s="7">
        <v>957</v>
      </c>
      <c r="U2517" s="8">
        <v>0</v>
      </c>
      <c r="V2517" s="6">
        <f t="shared" ref="V2517:V2518" si="65">7175/340.26*   1.18   /P2517</f>
        <v>24.882442837829895</v>
      </c>
      <c r="W2517" s="7">
        <f>IF(R2517="","",(T2517*(1-U2517)*(1+AE2517))+V2517)</f>
        <v>1268.9824428378299</v>
      </c>
      <c r="Z2517" s="9" t="str">
        <f>IF(S2517="","",(X2517*(1-Y2517)*(1+AE2517)))</f>
        <v/>
      </c>
      <c r="AA2517" s="64">
        <f>IF(Eingabe!G2517="x",libCalc!A2517,IF(Eingabe!H2517="x",libCalc!B2517,IF(Eingabe!I2517="x",libCalc!C2517,"")))</f>
        <v>0.14999999999999999</v>
      </c>
      <c r="AB2517" s="5">
        <f>IF(AA2517="","",AA2517*M2517)</f>
        <v>0.41699999999999998</v>
      </c>
      <c r="AC2517" s="10">
        <f>IF(AA2517="","",N2517*1000/(AA2517*1000000))</f>
        <v>40</v>
      </c>
      <c r="AD2517" s="11">
        <f>IF(AB2517="","",MAX(Z2517,W2517)/AB2517)</f>
        <v>3043.1233641194963</v>
      </c>
      <c r="AE2517" s="8">
        <f ca="1">IF(N2517="","",IF(LOOKUP(YEAR(C2517),Teuerung!$A$4:$A$29,Teuerung!$D$4:$D$29)="",0,LOOKUP(YEAR(C2517),Teuerung!$A$4:$A$29,Teuerung!$D$4:$D$29)))</f>
        <v>0.29999999999999999</v>
      </c>
      <c r="AF2517" s="7">
        <f t="shared" ca="1" si="64"/>
        <v>1268.9824428378299</v>
      </c>
      <c r="AG2517" s="2" t="s">
        <v>70</v>
      </c>
      <c r="AH2517" s="1"/>
      <c r="AI2517" s="1"/>
    </row>
    <row r="2518">
      <c r="A2518" s="2"/>
      <c r="B2518" s="2"/>
      <c r="C2518" s="3">
        <v>43144</v>
      </c>
      <c r="D2518" s="1"/>
      <c r="E2518" s="4" t="s">
        <v>51</v>
      </c>
      <c r="H2518" s="4" t="s">
        <v>51</v>
      </c>
      <c r="K2518" s="6">
        <v>0.29999999999999999</v>
      </c>
      <c r="L2518" s="6">
        <v>0.5</v>
      </c>
      <c r="M2518" s="6">
        <v>2.7799999999999998</v>
      </c>
      <c r="N2518" s="7">
        <v>6100</v>
      </c>
      <c r="P2518" s="1">
        <v>1</v>
      </c>
      <c r="Q2518" s="2" t="s">
        <v>54</v>
      </c>
      <c r="R2518" s="4" t="s">
        <v>51</v>
      </c>
      <c r="T2518" s="7">
        <v>958</v>
      </c>
      <c r="U2518" s="8">
        <v>0</v>
      </c>
      <c r="V2518" s="6">
        <f t="shared" si="65"/>
        <v>24.882442837829895</v>
      </c>
      <c r="W2518" s="7">
        <f>IF(R2518="","",(T2518*(1-U2518)*(1+AE2518))+V2518)</f>
        <v>1270.2824428378299</v>
      </c>
      <c r="Z2518" s="9" t="str">
        <f>IF(S2518="","",(X2518*(1-Y2518)*(1+AE2518)))</f>
        <v/>
      </c>
      <c r="AA2518" s="64">
        <f>IF(Eingabe!G2518="x",libCalc!A2518,IF(Eingabe!H2518="x",libCalc!B2518,IF(Eingabe!I2518="x",libCalc!C2518,"")))</f>
        <v>0.14999999999999999</v>
      </c>
      <c r="AB2518" s="5">
        <f>IF(AA2518="","",AA2518*M2518)</f>
        <v>0.41699999999999998</v>
      </c>
      <c r="AC2518" s="10">
        <f>IF(AA2518="","",N2518*1000/(AA2518*1000000))</f>
        <v>40.666666666666664</v>
      </c>
      <c r="AD2518" s="11">
        <f>IF(AB2518="","",MAX(Z2518,W2518)/AB2518)</f>
        <v>3046.2408701147001</v>
      </c>
      <c r="AE2518" s="8">
        <f ca="1">IF(N2518="","",IF(LOOKUP(YEAR(C2518),Teuerung!$A$4:$A$29,Teuerung!$D$4:$D$29)="",0,LOOKUP(YEAR(C2518),Teuerung!$A$4:$A$29,Teuerung!$D$4:$D$29)))</f>
        <v>0.29999999999999999</v>
      </c>
      <c r="AF2518" s="7">
        <f t="shared" ca="1" si="64"/>
        <v>1270.2824428378299</v>
      </c>
      <c r="AG2518" s="2" t="s">
        <v>70</v>
      </c>
      <c r="AH2518" s="1"/>
      <c r="AI2518" s="1"/>
    </row>
    <row r="2519">
      <c r="A2519" s="2"/>
      <c r="B2519" s="2"/>
      <c r="C2519" s="3">
        <v>43144</v>
      </c>
      <c r="D2519" s="1"/>
      <c r="E2519" s="4" t="s">
        <v>51</v>
      </c>
      <c r="H2519" s="4" t="s">
        <v>51</v>
      </c>
      <c r="K2519" s="6">
        <v>0.29999999999999999</v>
      </c>
      <c r="L2519" s="6">
        <v>0.55000000000000004</v>
      </c>
      <c r="M2519" s="6">
        <v>2.7799999999999998</v>
      </c>
      <c r="N2519" s="7">
        <v>7400</v>
      </c>
      <c r="P2519" s="1">
        <v>1</v>
      </c>
      <c r="Q2519" s="2" t="s">
        <v>54</v>
      </c>
      <c r="R2519" s="4" t="s">
        <v>51</v>
      </c>
      <c r="T2519" s="7">
        <v>1088</v>
      </c>
      <c r="U2519" s="8">
        <v>0</v>
      </c>
      <c r="V2519" s="6">
        <f>7175/340.26*   1.36   /P2519</f>
        <v>28.678069711397171</v>
      </c>
      <c r="W2519" s="7">
        <f>IF(R2519="","",(T2519*(1-U2519)*(1+AE2519))+V2519)</f>
        <v>1443.0780697113973</v>
      </c>
      <c r="Z2519" s="9" t="str">
        <f>IF(S2519="","",(X2519*(1-Y2519)*(1+AE2519)))</f>
        <v/>
      </c>
      <c r="AA2519" s="64">
        <f>IF(Eingabe!G2519="x",libCalc!A2519,IF(Eingabe!H2519="x",libCalc!B2519,IF(Eingabe!I2519="x",libCalc!C2519,"")))</f>
        <v>0.16500000000000001</v>
      </c>
      <c r="AB2519" s="5">
        <f>IF(AA2519="","",AA2519*M2519)</f>
        <v>0.4587</v>
      </c>
      <c r="AC2519" s="10">
        <f>IF(AA2519="","",N2519*1000/(AA2519*1000000))</f>
        <v>44.848484848484851</v>
      </c>
      <c r="AD2519" s="11">
        <f>IF(AB2519="","",MAX(Z2519,W2519)/AB2519)</f>
        <v>3146.0171565541691</v>
      </c>
      <c r="AE2519" s="8">
        <f ca="1">IF(N2519="","",IF(LOOKUP(YEAR(C2519),Teuerung!$A$4:$A$29,Teuerung!$D$4:$D$29)="",0,LOOKUP(YEAR(C2519),Teuerung!$A$4:$A$29,Teuerung!$D$4:$D$29)))</f>
        <v>0.29999999999999999</v>
      </c>
      <c r="AF2519" s="7">
        <f t="shared" ca="1" si="64"/>
        <v>1443.0780697113973</v>
      </c>
      <c r="AG2519" s="2" t="s">
        <v>70</v>
      </c>
      <c r="AH2519" s="1"/>
      <c r="AI2519" s="1"/>
    </row>
    <row r="2520">
      <c r="A2520" s="2"/>
      <c r="B2520" s="2"/>
      <c r="C2520" s="3">
        <v>43144</v>
      </c>
      <c r="D2520" s="1"/>
      <c r="E2520" s="4" t="s">
        <v>51</v>
      </c>
      <c r="H2520" s="4" t="s">
        <v>51</v>
      </c>
      <c r="K2520" s="6">
        <v>0.29999999999999999</v>
      </c>
      <c r="L2520" s="6">
        <v>0.5</v>
      </c>
      <c r="M2520" s="6">
        <v>2.79</v>
      </c>
      <c r="N2520" s="7">
        <v>2800</v>
      </c>
      <c r="P2520" s="1">
        <v>3</v>
      </c>
      <c r="Q2520" s="2" t="s">
        <v>54</v>
      </c>
      <c r="R2520" s="4" t="s">
        <v>51</v>
      </c>
      <c r="T2520" s="7">
        <v>498</v>
      </c>
      <c r="U2520" s="8">
        <v>0</v>
      </c>
      <c r="V2520" s="6">
        <f>7175/340.26*   2.92   /P2520</f>
        <v>20.524500871882285</v>
      </c>
      <c r="W2520" s="7">
        <f>IF(R2520="","",(T2520*(1-U2520)*(1+AE2520))+V2520)</f>
        <v>667.92450087188229</v>
      </c>
      <c r="Z2520" s="9" t="str">
        <f>IF(S2520="","",(X2520*(1-Y2520)*(1+AE2520)))</f>
        <v/>
      </c>
      <c r="AA2520" s="64">
        <f>IF(Eingabe!G2520="x",libCalc!A2520,IF(Eingabe!H2520="x",libCalc!B2520,IF(Eingabe!I2520="x",libCalc!C2520,"")))</f>
        <v>0.14999999999999999</v>
      </c>
      <c r="AB2520" s="5">
        <f>IF(AA2520="","",AA2520*M2520)</f>
        <v>0.41849999999999998</v>
      </c>
      <c r="AC2520" s="10">
        <f>IF(AA2520="","",N2520*1000/(AA2520*1000000))</f>
        <v>18.666666666666668</v>
      </c>
      <c r="AD2520" s="11">
        <f>IF(AB2520="","",MAX(Z2520,W2520)/AB2520)</f>
        <v>1595.9964178539601</v>
      </c>
      <c r="AE2520" s="8">
        <f ca="1">IF(N2520="","",IF(LOOKUP(YEAR(C2520),Teuerung!$A$4:$A$29,Teuerung!$D$4:$D$29)="",0,LOOKUP(YEAR(C2520),Teuerung!$A$4:$A$29,Teuerung!$D$4:$D$29)))</f>
        <v>0.29999999999999999</v>
      </c>
      <c r="AF2520" s="7">
        <f t="shared" ca="1" si="64"/>
        <v>2003.773502615647</v>
      </c>
      <c r="AG2520" s="2" t="s">
        <v>70</v>
      </c>
      <c r="AH2520" s="1"/>
      <c r="AI2520" s="1"/>
    </row>
    <row r="2521">
      <c r="A2521" s="2"/>
      <c r="B2521" s="2"/>
      <c r="C2521" s="3">
        <v>43144</v>
      </c>
      <c r="D2521" s="1"/>
      <c r="E2521" s="4" t="s">
        <v>51</v>
      </c>
      <c r="H2521" s="4" t="s">
        <v>51</v>
      </c>
      <c r="K2521" s="6">
        <v>0.29999999999999999</v>
      </c>
      <c r="L2521" s="6">
        <v>0.5</v>
      </c>
      <c r="M2521" s="6">
        <v>2.7999999999999998</v>
      </c>
      <c r="N2521" s="7">
        <v>3200</v>
      </c>
      <c r="P2521" s="1">
        <v>1</v>
      </c>
      <c r="Q2521" s="2" t="s">
        <v>54</v>
      </c>
      <c r="R2521" s="4" t="s">
        <v>51</v>
      </c>
      <c r="T2521" s="7">
        <v>625</v>
      </c>
      <c r="U2521" s="8">
        <v>0</v>
      </c>
      <c r="V2521" s="6">
        <f>7175/340.26*   1.01   /P2521</f>
        <v>21.297684123905249</v>
      </c>
      <c r="W2521" s="7">
        <f>IF(R2521="","",(T2521*(1-U2521)*(1+AE2521))+V2521)</f>
        <v>833.79768412390524</v>
      </c>
      <c r="Z2521" s="9" t="str">
        <f>IF(S2521="","",(X2521*(1-Y2521)*(1+AE2521)))</f>
        <v/>
      </c>
      <c r="AA2521" s="64">
        <f>IF(Eingabe!G2521="x",libCalc!A2521,IF(Eingabe!H2521="x",libCalc!B2521,IF(Eingabe!I2521="x",libCalc!C2521,"")))</f>
        <v>0.14999999999999999</v>
      </c>
      <c r="AB2521" s="5">
        <f>IF(AA2521="","",AA2521*M2521)</f>
        <v>0.41999999999999998</v>
      </c>
      <c r="AC2521" s="10">
        <f>IF(AA2521="","",N2521*1000/(AA2521*1000000))</f>
        <v>21.333333333333332</v>
      </c>
      <c r="AD2521" s="11">
        <f>IF(AB2521="","",MAX(Z2521,W2521)/AB2521)</f>
        <v>1985.2325812473935</v>
      </c>
      <c r="AE2521" s="8">
        <f ca="1">IF(N2521="","",IF(LOOKUP(YEAR(C2521),Teuerung!$A$4:$A$29,Teuerung!$D$4:$D$29)="",0,LOOKUP(YEAR(C2521),Teuerung!$A$4:$A$29,Teuerung!$D$4:$D$29)))</f>
        <v>0.29999999999999999</v>
      </c>
      <c r="AF2521" s="7">
        <f t="shared" ca="1" si="64"/>
        <v>833.79768412390524</v>
      </c>
      <c r="AG2521" s="2" t="s">
        <v>70</v>
      </c>
      <c r="AH2521" s="1"/>
      <c r="AI2521" s="1"/>
    </row>
    <row r="2522">
      <c r="A2522" s="2"/>
      <c r="B2522" s="2"/>
      <c r="C2522" s="3">
        <v>43144</v>
      </c>
      <c r="D2522" s="1"/>
      <c r="E2522" s="4" t="s">
        <v>51</v>
      </c>
      <c r="H2522" s="4" t="s">
        <v>51</v>
      </c>
      <c r="K2522" s="6">
        <v>0.29999999999999999</v>
      </c>
      <c r="L2522" s="6">
        <v>0.5</v>
      </c>
      <c r="M2522" s="6">
        <v>3</v>
      </c>
      <c r="N2522" s="7">
        <v>2000</v>
      </c>
      <c r="P2522" s="1">
        <v>1</v>
      </c>
      <c r="Q2522" s="2" t="s">
        <v>54</v>
      </c>
      <c r="R2522" s="4" t="s">
        <v>51</v>
      </c>
      <c r="T2522" s="7">
        <v>556</v>
      </c>
      <c r="U2522" s="8">
        <v>0</v>
      </c>
      <c r="V2522" s="6">
        <f t="shared" ref="V2522:V2523" si="66">7175/340.26*   1.05   /P2522</f>
        <v>22.141156762475756</v>
      </c>
      <c r="W2522" s="7">
        <f>IF(R2522="","",(T2522*(1-U2522)*(1+AE2522))+V2522)</f>
        <v>744.94115676247577</v>
      </c>
      <c r="Z2522" s="9" t="str">
        <f>IF(S2522="","",(X2522*(1-Y2522)*(1+AE2522)))</f>
        <v/>
      </c>
      <c r="AA2522" s="64">
        <f>IF(Eingabe!G2522="x",libCalc!A2522,IF(Eingabe!H2522="x",libCalc!B2522,IF(Eingabe!I2522="x",libCalc!C2522,"")))</f>
        <v>0.14999999999999999</v>
      </c>
      <c r="AB2522" s="5">
        <f>IF(AA2522="","",AA2522*M2522)</f>
        <v>0.44999999999999996</v>
      </c>
      <c r="AC2522" s="10">
        <f>IF(AA2522="","",N2522*1000/(AA2522*1000000))</f>
        <v>13.333333333333334</v>
      </c>
      <c r="AD2522" s="11">
        <f>IF(AB2522="","",MAX(Z2522,W2522)/AB2522)</f>
        <v>1655.424792805502</v>
      </c>
      <c r="AE2522" s="8">
        <f ca="1">IF(N2522="","",IF(LOOKUP(YEAR(C2522),Teuerung!$A$4:$A$29,Teuerung!$D$4:$D$29)="",0,LOOKUP(YEAR(C2522),Teuerung!$A$4:$A$29,Teuerung!$D$4:$D$29)))</f>
        <v>0.29999999999999999</v>
      </c>
      <c r="AF2522" s="7">
        <f t="shared" ca="1" si="64"/>
        <v>744.94115676247577</v>
      </c>
      <c r="AG2522" s="2" t="s">
        <v>70</v>
      </c>
      <c r="AH2522" s="1"/>
      <c r="AI2522" s="1"/>
    </row>
    <row r="2523">
      <c r="A2523" s="2"/>
      <c r="B2523" s="2"/>
      <c r="C2523" s="3">
        <v>43144</v>
      </c>
      <c r="D2523" s="1"/>
      <c r="E2523" s="4" t="s">
        <v>51</v>
      </c>
      <c r="H2523" s="4" t="s">
        <v>51</v>
      </c>
      <c r="K2523" s="6">
        <v>0.29999999999999999</v>
      </c>
      <c r="L2523" s="6">
        <v>0.5</v>
      </c>
      <c r="M2523" s="6">
        <v>3.02</v>
      </c>
      <c r="N2523" s="7">
        <v>800</v>
      </c>
      <c r="P2523" s="1">
        <v>1</v>
      </c>
      <c r="Q2523" s="2" t="s">
        <v>54</v>
      </c>
      <c r="R2523" s="4" t="s">
        <v>51</v>
      </c>
      <c r="T2523" s="7">
        <v>558</v>
      </c>
      <c r="U2523" s="8">
        <v>0</v>
      </c>
      <c r="V2523" s="6">
        <f t="shared" si="66"/>
        <v>22.141156762475756</v>
      </c>
      <c r="W2523" s="7">
        <f>IF(R2523="","",(T2523*(1-U2523)*(1+AE2523))+V2523)</f>
        <v>747.54115676247568</v>
      </c>
      <c r="Z2523" s="9" t="str">
        <f>IF(S2523="","",(X2523*(1-Y2523)*(1+AE2523)))</f>
        <v/>
      </c>
      <c r="AA2523" s="64">
        <f>IF(Eingabe!G2523="x",libCalc!A2523,IF(Eingabe!H2523="x",libCalc!B2523,IF(Eingabe!I2523="x",libCalc!C2523,"")))</f>
        <v>0.14999999999999999</v>
      </c>
      <c r="AB2523" s="5">
        <f>IF(AA2523="","",AA2523*M2523)</f>
        <v>0.45299999999999996</v>
      </c>
      <c r="AC2523" s="10">
        <f>IF(AA2523="","",N2523*1000/(AA2523*1000000))</f>
        <v>5.333333333333333</v>
      </c>
      <c r="AD2523" s="11">
        <f>IF(AB2523="","",MAX(Z2523,W2523)/AB2523)</f>
        <v>1650.2012290562379</v>
      </c>
      <c r="AE2523" s="8">
        <f ca="1">IF(N2523="","",IF(LOOKUP(YEAR(C2523),Teuerung!$A$4:$A$29,Teuerung!$D$4:$D$29)="",0,LOOKUP(YEAR(C2523),Teuerung!$A$4:$A$29,Teuerung!$D$4:$D$29)))</f>
        <v>0.29999999999999999</v>
      </c>
      <c r="AF2523" s="7">
        <f t="shared" ca="1" si="64"/>
        <v>747.54115676247568</v>
      </c>
      <c r="AG2523" s="2" t="s">
        <v>70</v>
      </c>
      <c r="AH2523" s="1"/>
      <c r="AI2523" s="1"/>
    </row>
    <row r="2524">
      <c r="A2524" s="2"/>
      <c r="B2524" s="2"/>
      <c r="C2524" s="3">
        <v>43144</v>
      </c>
      <c r="D2524" s="1"/>
      <c r="E2524" s="4" t="s">
        <v>51</v>
      </c>
      <c r="H2524" s="4" t="s">
        <v>51</v>
      </c>
      <c r="K2524" s="6">
        <v>0.29999999999999999</v>
      </c>
      <c r="L2524" s="6">
        <v>0.5</v>
      </c>
      <c r="M2524" s="6">
        <v>3.3199999999999998</v>
      </c>
      <c r="N2524" s="7">
        <v>2700</v>
      </c>
      <c r="P2524" s="1">
        <v>3</v>
      </c>
      <c r="Q2524" s="2" t="s">
        <v>54</v>
      </c>
      <c r="R2524" s="4" t="s">
        <v>51</v>
      </c>
      <c r="T2524" s="7">
        <v>541</v>
      </c>
      <c r="U2524" s="8">
        <v>0</v>
      </c>
      <c r="V2524" s="6">
        <f>7175/340.26*   3.45   /P2524</f>
        <v>24.249838358902021</v>
      </c>
      <c r="W2524" s="7">
        <f>IF(R2524="","",(T2524*(1-U2524)*(1+AE2524))+V2524)</f>
        <v>727.54983835890209</v>
      </c>
      <c r="Z2524" s="9" t="str">
        <f>IF(S2524="","",(X2524*(1-Y2524)*(1+AE2524)))</f>
        <v/>
      </c>
      <c r="AA2524" s="64">
        <f>IF(Eingabe!G2524="x",libCalc!A2524,IF(Eingabe!H2524="x",libCalc!B2524,IF(Eingabe!I2524="x",libCalc!C2524,"")))</f>
        <v>0.14999999999999999</v>
      </c>
      <c r="AB2524" s="5">
        <f>IF(AA2524="","",AA2524*M2524)</f>
        <v>0.49799999999999994</v>
      </c>
      <c r="AC2524" s="10">
        <f>IF(AA2524="","",N2524*1000/(AA2524*1000000))</f>
        <v>18</v>
      </c>
      <c r="AD2524" s="11">
        <f>IF(AB2524="","",MAX(Z2524,W2524)/AB2524)</f>
        <v>1460.943450519884</v>
      </c>
      <c r="AE2524" s="8">
        <f ca="1">IF(N2524="","",IF(LOOKUP(YEAR(C2524),Teuerung!$A$4:$A$29,Teuerung!$D$4:$D$29)="",0,LOOKUP(YEAR(C2524),Teuerung!$A$4:$A$29,Teuerung!$D$4:$D$29)))</f>
        <v>0.29999999999999999</v>
      </c>
      <c r="AF2524" s="7">
        <f t="shared" ca="1" si="64"/>
        <v>2182.6495150767064</v>
      </c>
      <c r="AG2524" s="2" t="s">
        <v>70</v>
      </c>
      <c r="AH2524" s="1"/>
      <c r="AI2524" s="1"/>
    </row>
    <row r="2525">
      <c r="A2525" s="2"/>
      <c r="B2525" s="2"/>
      <c r="C2525" s="3">
        <v>43144</v>
      </c>
      <c r="D2525" s="1"/>
      <c r="E2525" s="4" t="s">
        <v>51</v>
      </c>
      <c r="H2525" s="4" t="s">
        <v>51</v>
      </c>
      <c r="K2525" s="6">
        <v>0.29999999999999999</v>
      </c>
      <c r="L2525" s="6">
        <v>0.5</v>
      </c>
      <c r="M2525" s="6">
        <v>3.3300000000000001</v>
      </c>
      <c r="N2525" s="7">
        <v>2600</v>
      </c>
      <c r="P2525" s="1">
        <v>2</v>
      </c>
      <c r="Q2525" s="2" t="s">
        <v>54</v>
      </c>
      <c r="R2525" s="4" t="s">
        <v>51</v>
      </c>
      <c r="T2525" s="7">
        <v>537</v>
      </c>
      <c r="U2525" s="8">
        <v>0</v>
      </c>
      <c r="V2525" s="6">
        <f>7175/340.26*   2.3   /P2525</f>
        <v>24.249838358902014</v>
      </c>
      <c r="W2525" s="7">
        <f>IF(R2525="","",(T2525*(1-U2525)*(1+AE2525))+V2525)</f>
        <v>722.34983835890205</v>
      </c>
      <c r="Z2525" s="9" t="str">
        <f>IF(S2525="","",(X2525*(1-Y2525)*(1+AE2525)))</f>
        <v/>
      </c>
      <c r="AA2525" s="64">
        <f>IF(Eingabe!G2525="x",libCalc!A2525,IF(Eingabe!H2525="x",libCalc!B2525,IF(Eingabe!I2525="x",libCalc!C2525,"")))</f>
        <v>0.14999999999999999</v>
      </c>
      <c r="AB2525" s="5">
        <f>IF(AA2525="","",AA2525*M2525)</f>
        <v>0.4995</v>
      </c>
      <c r="AC2525" s="10">
        <f>IF(AA2525="","",N2525*1000/(AA2525*1000000))</f>
        <v>17.333333333333332</v>
      </c>
      <c r="AD2525" s="11">
        <f>IF(AB2525="","",MAX(Z2525,W2525)/AB2525)</f>
        <v>1446.1458225403444</v>
      </c>
      <c r="AE2525" s="8">
        <f ca="1">IF(N2525="","",IF(LOOKUP(YEAR(C2525),Teuerung!$A$4:$A$29,Teuerung!$D$4:$D$29)="",0,LOOKUP(YEAR(C2525),Teuerung!$A$4:$A$29,Teuerung!$D$4:$D$29)))</f>
        <v>0.29999999999999999</v>
      </c>
      <c r="AF2525" s="7">
        <f t="shared" ca="1" si="64"/>
        <v>1444.6996767178041</v>
      </c>
      <c r="AG2525" s="2" t="s">
        <v>70</v>
      </c>
      <c r="AH2525" s="1"/>
      <c r="AI2525" s="1"/>
    </row>
    <row r="2526">
      <c r="A2526" s="2"/>
      <c r="B2526" s="2"/>
      <c r="C2526" s="3">
        <v>43144</v>
      </c>
      <c r="D2526" s="1"/>
      <c r="E2526" s="4" t="s">
        <v>51</v>
      </c>
      <c r="H2526" s="4" t="s">
        <v>51</v>
      </c>
      <c r="K2526" s="6">
        <v>0.29999999999999999</v>
      </c>
      <c r="L2526" s="6">
        <v>0.5</v>
      </c>
      <c r="M2526" s="6">
        <v>2.46</v>
      </c>
      <c r="N2526" s="7">
        <v>2000</v>
      </c>
      <c r="P2526" s="1">
        <v>1</v>
      </c>
      <c r="Q2526" s="2" t="s">
        <v>54</v>
      </c>
      <c r="R2526" s="4" t="s">
        <v>51</v>
      </c>
      <c r="T2526" s="7">
        <v>512</v>
      </c>
      <c r="U2526" s="8">
        <v>0</v>
      </c>
      <c r="V2526" s="6">
        <f>7175/340.26*   0.87   /P2526</f>
        <v>18.345529888908484</v>
      </c>
      <c r="W2526" s="7">
        <f>IF(R2526="","",(T2526*(1-U2526)*(1+AE2526))+V2526)</f>
        <v>683.94552988890848</v>
      </c>
      <c r="Z2526" s="9" t="str">
        <f>IF(S2526="","",(X2526*(1-Y2526)*(1+AE2526)))</f>
        <v/>
      </c>
      <c r="AA2526" s="64">
        <f>IF(Eingabe!G2526="x",libCalc!A2526,IF(Eingabe!H2526="x",libCalc!B2526,IF(Eingabe!I2526="x",libCalc!C2526,"")))</f>
        <v>0.14999999999999999</v>
      </c>
      <c r="AB2526" s="5">
        <f>IF(AA2526="","",AA2526*M2526)</f>
        <v>0.36899999999999999</v>
      </c>
      <c r="AC2526" s="10">
        <f>IF(AA2526="","",N2526*1000/(AA2526*1000000))</f>
        <v>13.333333333333334</v>
      </c>
      <c r="AD2526" s="11">
        <f>IF(AB2526="","",MAX(Z2526,W2526)/AB2526)</f>
        <v>1853.5109211081531</v>
      </c>
      <c r="AE2526" s="8">
        <f ca="1">IF(N2526="","",IF(LOOKUP(YEAR(C2526),Teuerung!$A$4:$A$29,Teuerung!$D$4:$D$29)="",0,LOOKUP(YEAR(C2526),Teuerung!$A$4:$A$29,Teuerung!$D$4:$D$29)))</f>
        <v>0.29999999999999999</v>
      </c>
      <c r="AF2526" s="7">
        <f t="shared" ca="1" si="64"/>
        <v>683.94552988890848</v>
      </c>
      <c r="AG2526" s="2" t="s">
        <v>70</v>
      </c>
      <c r="AH2526" s="1"/>
      <c r="AI2526" s="1"/>
    </row>
    <row r="2527">
      <c r="A2527" s="2"/>
      <c r="B2527" s="2"/>
      <c r="C2527" s="3">
        <v>43144</v>
      </c>
      <c r="D2527" s="1"/>
      <c r="E2527" s="4" t="s">
        <v>51</v>
      </c>
      <c r="H2527" s="4" t="s">
        <v>51</v>
      </c>
      <c r="K2527" s="6">
        <v>0.34999999999999998</v>
      </c>
      <c r="L2527" s="6">
        <v>0.56999999999999995</v>
      </c>
      <c r="M2527" s="6">
        <v>2.77</v>
      </c>
      <c r="N2527" s="7">
        <v>2800</v>
      </c>
      <c r="P2527" s="1">
        <v>1</v>
      </c>
      <c r="Q2527" s="2" t="s">
        <v>54</v>
      </c>
      <c r="R2527" s="4" t="s">
        <v>51</v>
      </c>
      <c r="T2527" s="7">
        <v>786</v>
      </c>
      <c r="U2527" s="8">
        <v>0</v>
      </c>
      <c r="V2527" s="6">
        <f>7175/340.26*   1.5   /P2527</f>
        <v>31.630223946393933</v>
      </c>
      <c r="W2527" s="7">
        <f>IF(R2527="","",(T2527*(1-U2527)*(1+AE2527))+V2527)</f>
        <v>1053.4302239463941</v>
      </c>
      <c r="Z2527" s="9" t="str">
        <f>IF(S2527="","",(X2527*(1-Y2527)*(1+AE2527)))</f>
        <v/>
      </c>
      <c r="AA2527" s="64">
        <f>IF(Eingabe!G2527="x",libCalc!A2527,IF(Eingabe!H2527="x",libCalc!B2527,IF(Eingabe!I2527="x",libCalc!C2527,"")))</f>
        <v>0.19949999999999998</v>
      </c>
      <c r="AB2527" s="5">
        <f>IF(AA2527="","",AA2527*M2527)</f>
        <v>0.55261499999999997</v>
      </c>
      <c r="AC2527" s="10">
        <f>IF(AA2527="","",N2527*1000/(AA2527*1000000))</f>
        <v>14.035087719298248</v>
      </c>
      <c r="AD2527" s="11">
        <f>IF(AB2527="","",MAX(Z2527,W2527)/AB2527)</f>
        <v>1906.2642598307939</v>
      </c>
      <c r="AE2527" s="8">
        <f ca="1">IF(N2527="","",IF(LOOKUP(YEAR(C2527),Teuerung!$A$4:$A$29,Teuerung!$D$4:$D$29)="",0,LOOKUP(YEAR(C2527),Teuerung!$A$4:$A$29,Teuerung!$D$4:$D$29)))</f>
        <v>0.29999999999999999</v>
      </c>
      <c r="AF2527" s="7">
        <f t="shared" ca="1" si="64"/>
        <v>1053.4302239463941</v>
      </c>
      <c r="AG2527" s="2" t="s">
        <v>70</v>
      </c>
      <c r="AH2527" s="1"/>
      <c r="AI2527" s="1"/>
    </row>
    <row r="2528">
      <c r="A2528" s="2"/>
      <c r="B2528" s="2"/>
      <c r="C2528" s="3">
        <v>43144</v>
      </c>
      <c r="D2528" s="1"/>
      <c r="E2528" s="4" t="s">
        <v>51</v>
      </c>
      <c r="H2528" s="4" t="s">
        <v>51</v>
      </c>
      <c r="K2528" s="6">
        <v>0.32000000000000001</v>
      </c>
      <c r="L2528" s="6">
        <v>0.32000000000000001</v>
      </c>
      <c r="M2528" s="6">
        <v>3.5899999999999999</v>
      </c>
      <c r="N2528" s="7">
        <v>5100</v>
      </c>
      <c r="P2528" s="1">
        <v>1</v>
      </c>
      <c r="Q2528" s="2" t="s">
        <v>54</v>
      </c>
      <c r="R2528" s="4" t="s">
        <v>51</v>
      </c>
      <c r="T2528" s="7">
        <v>719</v>
      </c>
      <c r="U2528" s="8">
        <v>0</v>
      </c>
      <c r="V2528" s="6">
        <f>7175/340.26*   1.06   /P2528</f>
        <v>22.352024922118382</v>
      </c>
      <c r="W2528" s="7">
        <f>IF(R2528="","",(T2528*(1-U2528)*(1+AE2528))+V2528)</f>
        <v>957.05202492211845</v>
      </c>
      <c r="Z2528" s="9" t="str">
        <f>IF(S2528="","",(X2528*(1-Y2528)*(1+AE2528)))</f>
        <v/>
      </c>
      <c r="AA2528" s="64">
        <f>IF(Eingabe!G2528="x",libCalc!A2528,IF(Eingabe!H2528="x",libCalc!B2528,IF(Eingabe!I2528="x",libCalc!C2528,"")))</f>
        <v>0.1024</v>
      </c>
      <c r="AB2528" s="5">
        <f>IF(AA2528="","",AA2528*M2528)</f>
        <v>0.367616</v>
      </c>
      <c r="AC2528" s="10">
        <f>IF(AA2528="","",N2528*1000/(AA2528*1000000))</f>
        <v>49.8046875</v>
      </c>
      <c r="AD2528" s="11">
        <f>IF(AB2528="","",MAX(Z2528,W2528)/AB2528)</f>
        <v>2603.4014431420787</v>
      </c>
      <c r="AE2528" s="8">
        <f ca="1">IF(N2528="","",IF(LOOKUP(YEAR(C2528),Teuerung!$A$4:$A$29,Teuerung!$D$4:$D$29)="",0,LOOKUP(YEAR(C2528),Teuerung!$A$4:$A$29,Teuerung!$D$4:$D$29)))</f>
        <v>0.29999999999999999</v>
      </c>
      <c r="AF2528" s="7">
        <f t="shared" ca="1" si="64"/>
        <v>957.05202492211845</v>
      </c>
      <c r="AG2528" s="2" t="s">
        <v>70</v>
      </c>
      <c r="AH2528" s="1"/>
      <c r="AI2528" s="1"/>
    </row>
    <row r="2529">
      <c r="A2529" s="2"/>
      <c r="B2529" s="2"/>
      <c r="C2529" s="3">
        <v>43144</v>
      </c>
      <c r="D2529" s="1"/>
      <c r="E2529" s="4" t="s">
        <v>51</v>
      </c>
      <c r="H2529" s="4" t="s">
        <v>51</v>
      </c>
      <c r="K2529" s="6">
        <v>0.29999999999999999</v>
      </c>
      <c r="L2529" s="6">
        <v>0.5</v>
      </c>
      <c r="M2529" s="6">
        <v>2.7799999999999998</v>
      </c>
      <c r="N2529" s="7">
        <v>1300</v>
      </c>
      <c r="P2529" s="1">
        <v>2</v>
      </c>
      <c r="Q2529" s="2" t="s">
        <v>54</v>
      </c>
      <c r="R2529" s="4" t="s">
        <v>51</v>
      </c>
      <c r="T2529" s="7">
        <v>492</v>
      </c>
      <c r="U2529" s="8">
        <v>0</v>
      </c>
      <c r="V2529" s="6">
        <f>7175/340.26*   1.94   /P2529</f>
        <v>20.454211485334746</v>
      </c>
      <c r="W2529" s="7">
        <f>IF(R2529="","",(T2529*(1-U2529)*(1+AE2529))+V2529)</f>
        <v>660.0542114853348</v>
      </c>
      <c r="Z2529" s="9" t="str">
        <f>IF(S2529="","",(X2529*(1-Y2529)*(1+AE2529)))</f>
        <v/>
      </c>
      <c r="AA2529" s="64">
        <f>IF(Eingabe!G2529="x",libCalc!A2529,IF(Eingabe!H2529="x",libCalc!B2529,IF(Eingabe!I2529="x",libCalc!C2529,"")))</f>
        <v>0.14999999999999999</v>
      </c>
      <c r="AB2529" s="5">
        <f>IF(AA2529="","",AA2529*M2529)</f>
        <v>0.41699999999999998</v>
      </c>
      <c r="AC2529" s="10">
        <f>IF(AA2529="","",N2529*1000/(AA2529*1000000))</f>
        <v>8.6666666666666661</v>
      </c>
      <c r="AD2529" s="11">
        <f>IF(AB2529="","",MAX(Z2529,W2529)/AB2529)</f>
        <v>1582.8638165115942</v>
      </c>
      <c r="AE2529" s="8">
        <f ca="1">IF(N2529="","",IF(LOOKUP(YEAR(C2529),Teuerung!$A$4:$A$29,Teuerung!$D$4:$D$29)="",0,LOOKUP(YEAR(C2529),Teuerung!$A$4:$A$29,Teuerung!$D$4:$D$29)))</f>
        <v>0.29999999999999999</v>
      </c>
      <c r="AF2529" s="7">
        <f t="shared" ca="1" si="64"/>
        <v>1320.1084229706696</v>
      </c>
      <c r="AG2529" s="2" t="s">
        <v>70</v>
      </c>
      <c r="AH2529" s="1"/>
      <c r="AI2529" s="1"/>
    </row>
    <row r="2530">
      <c r="A2530" s="2"/>
      <c r="B2530" s="2"/>
      <c r="C2530" s="3">
        <v>43144</v>
      </c>
      <c r="D2530" s="1"/>
      <c r="E2530" s="4" t="s">
        <v>51</v>
      </c>
      <c r="H2530" s="4" t="s">
        <v>51</v>
      </c>
      <c r="K2530" s="6">
        <v>0.29999999999999999</v>
      </c>
      <c r="L2530" s="6">
        <v>0.5</v>
      </c>
      <c r="M2530" s="6">
        <v>2.8900000000000001</v>
      </c>
      <c r="N2530" s="7">
        <v>1700</v>
      </c>
      <c r="P2530" s="1">
        <v>1</v>
      </c>
      <c r="Q2530" s="2" t="s">
        <v>54</v>
      </c>
      <c r="R2530" s="4" t="s">
        <v>51</v>
      </c>
      <c r="T2530" s="7">
        <v>548</v>
      </c>
      <c r="U2530" s="8">
        <v>0</v>
      </c>
      <c r="V2530" s="6">
        <f>7175/340.26*   1.01   /P2530</f>
        <v>21.297684123905249</v>
      </c>
      <c r="W2530" s="7">
        <f>IF(R2530="","",(T2530*(1-U2530)*(1+AE2530))+V2530)</f>
        <v>733.69768412390522</v>
      </c>
      <c r="Z2530" s="9" t="str">
        <f>IF(S2530="","",(X2530*(1-Y2530)*(1+AE2530)))</f>
        <v/>
      </c>
      <c r="AA2530" s="64">
        <f>IF(Eingabe!G2530="x",libCalc!A2530,IF(Eingabe!H2530="x",libCalc!B2530,IF(Eingabe!I2530="x",libCalc!C2530,"")))</f>
        <v>0.14999999999999999</v>
      </c>
      <c r="AB2530" s="5">
        <f>IF(AA2530="","",AA2530*M2530)</f>
        <v>0.4335</v>
      </c>
      <c r="AC2530" s="10">
        <f>IF(AA2530="","",N2530*1000/(AA2530*1000000))</f>
        <v>11.333333333333334</v>
      </c>
      <c r="AD2530" s="11">
        <f>IF(AB2530="","",MAX(Z2530,W2530)/AB2530)</f>
        <v>1692.4975412316153</v>
      </c>
      <c r="AE2530" s="8">
        <f ca="1">IF(N2530="","",IF(LOOKUP(YEAR(C2530),Teuerung!$A$4:$A$29,Teuerung!$D$4:$D$29)="",0,LOOKUP(YEAR(C2530),Teuerung!$A$4:$A$29,Teuerung!$D$4:$D$29)))</f>
        <v>0.29999999999999999</v>
      </c>
      <c r="AF2530" s="7">
        <f t="shared" ca="1" si="64"/>
        <v>733.69768412390522</v>
      </c>
      <c r="AG2530" s="2" t="s">
        <v>70</v>
      </c>
      <c r="AH2530" s="1"/>
      <c r="AI2530" s="1"/>
    </row>
    <row r="2531">
      <c r="A2531" s="2"/>
      <c r="B2531" s="2"/>
      <c r="C2531" s="3">
        <v>43144</v>
      </c>
      <c r="D2531" s="1"/>
      <c r="E2531" s="4" t="s">
        <v>51</v>
      </c>
      <c r="H2531" s="4" t="s">
        <v>51</v>
      </c>
      <c r="K2531" s="6">
        <v>0.29999999999999999</v>
      </c>
      <c r="L2531" s="6">
        <v>0.5</v>
      </c>
      <c r="M2531" s="6">
        <v>2.98</v>
      </c>
      <c r="N2531" s="7">
        <v>1900</v>
      </c>
      <c r="P2531" s="1">
        <v>3</v>
      </c>
      <c r="Q2531" s="2" t="s">
        <v>54</v>
      </c>
      <c r="R2531" s="4" t="s">
        <v>51</v>
      </c>
      <c r="T2531" s="7">
        <v>513</v>
      </c>
      <c r="U2531" s="8">
        <v>0</v>
      </c>
      <c r="V2531" s="6">
        <f>7175/340.26*   3.11   /P2531</f>
        <v>21.859999216285587</v>
      </c>
      <c r="W2531" s="7">
        <f>IF(R2531="","",(T2531*(1-U2531)*(1+AE2531))+V2531)</f>
        <v>688.75999921628556</v>
      </c>
      <c r="Z2531" s="9" t="str">
        <f>IF(S2531="","",(X2531*(1-Y2531)*(1+AE2531)))</f>
        <v/>
      </c>
      <c r="AA2531" s="64">
        <f>IF(Eingabe!G2531="x",libCalc!A2531,IF(Eingabe!H2531="x",libCalc!B2531,IF(Eingabe!I2531="x",libCalc!C2531,"")))</f>
        <v>0.14999999999999999</v>
      </c>
      <c r="AB2531" s="5">
        <f>IF(AA2531="","",AA2531*M2531)</f>
        <v>0.44700000000000001</v>
      </c>
      <c r="AC2531" s="10">
        <f>IF(AA2531="","",N2531*1000/(AA2531*1000000))</f>
        <v>12.666666666666666</v>
      </c>
      <c r="AD2531" s="11">
        <f>IF(AB2531="","",MAX(Z2531,W2531)/AB2531)</f>
        <v>1540.8501101035472</v>
      </c>
      <c r="AE2531" s="8">
        <f ca="1">IF(N2531="","",IF(LOOKUP(YEAR(C2531),Teuerung!$A$4:$A$29,Teuerung!$D$4:$D$29)="",0,LOOKUP(YEAR(C2531),Teuerung!$A$4:$A$29,Teuerung!$D$4:$D$29)))</f>
        <v>0.29999999999999999</v>
      </c>
      <c r="AF2531" s="7">
        <f t="shared" ca="1" si="64"/>
        <v>2066.2799976488568</v>
      </c>
      <c r="AG2531" s="2" t="s">
        <v>70</v>
      </c>
      <c r="AH2531" s="1"/>
      <c r="AI2531" s="1"/>
    </row>
    <row r="2532">
      <c r="A2532" s="2"/>
      <c r="B2532" s="2"/>
      <c r="C2532" s="3">
        <v>43144</v>
      </c>
      <c r="D2532" s="1"/>
      <c r="E2532" s="4" t="s">
        <v>51</v>
      </c>
      <c r="H2532" s="4" t="s">
        <v>51</v>
      </c>
      <c r="K2532" s="6">
        <v>0.29999999999999999</v>
      </c>
      <c r="L2532" s="6">
        <v>0.5</v>
      </c>
      <c r="M2532" s="6">
        <v>2.98</v>
      </c>
      <c r="N2532" s="7">
        <v>2000</v>
      </c>
      <c r="P2532" s="1">
        <v>1</v>
      </c>
      <c r="Q2532" s="2" t="s">
        <v>54</v>
      </c>
      <c r="R2532" s="4" t="s">
        <v>51</v>
      </c>
      <c r="T2532" s="7">
        <v>634</v>
      </c>
      <c r="U2532" s="8">
        <v>0</v>
      </c>
      <c r="V2532" s="6">
        <f>7175/340.26*   1.06   /P2532</f>
        <v>22.352024922118382</v>
      </c>
      <c r="W2532" s="7">
        <f>IF(R2532="","",(T2532*(1-U2532)*(1+AE2532))+V2532)</f>
        <v>846.55202492211845</v>
      </c>
      <c r="Z2532" s="9" t="str">
        <f>IF(S2532="","",(X2532*(1-Y2532)*(1+AE2532)))</f>
        <v/>
      </c>
      <c r="AA2532" s="64">
        <f>IF(Eingabe!G2532="x",libCalc!A2532,IF(Eingabe!H2532="x",libCalc!B2532,IF(Eingabe!I2532="x",libCalc!C2532,"")))</f>
        <v>0.14999999999999999</v>
      </c>
      <c r="AB2532" s="5">
        <f>IF(AA2532="","",AA2532*M2532)</f>
        <v>0.44700000000000001</v>
      </c>
      <c r="AC2532" s="10">
        <f>IF(AA2532="","",N2532*1000/(AA2532*1000000))</f>
        <v>13.333333333333334</v>
      </c>
      <c r="AD2532" s="11">
        <f>IF(AB2532="","",MAX(Z2532,W2532)/AB2532)</f>
        <v>1893.8524047474684</v>
      </c>
      <c r="AE2532" s="8">
        <f ca="1">IF(N2532="","",IF(LOOKUP(YEAR(C2532),Teuerung!$A$4:$A$29,Teuerung!$D$4:$D$29)="",0,LOOKUP(YEAR(C2532),Teuerung!$A$4:$A$29,Teuerung!$D$4:$D$29)))</f>
        <v>0.29999999999999999</v>
      </c>
      <c r="AF2532" s="7">
        <f t="shared" ca="1" si="64"/>
        <v>846.55202492211845</v>
      </c>
      <c r="AG2532" s="2" t="s">
        <v>70</v>
      </c>
      <c r="AH2532" s="1"/>
      <c r="AI2532" s="1"/>
    </row>
    <row r="2533">
      <c r="A2533" s="2"/>
      <c r="B2533" s="2"/>
      <c r="C2533" s="3">
        <v>43144</v>
      </c>
      <c r="D2533" s="1"/>
      <c r="E2533" s="4" t="s">
        <v>51</v>
      </c>
      <c r="H2533" s="4" t="s">
        <v>51</v>
      </c>
      <c r="K2533" s="6">
        <v>0.29999999999999999</v>
      </c>
      <c r="L2533" s="6">
        <v>0.5</v>
      </c>
      <c r="M2533" s="6">
        <v>2.98</v>
      </c>
      <c r="N2533" s="7">
        <v>2500</v>
      </c>
      <c r="P2533" s="1">
        <v>5</v>
      </c>
      <c r="Q2533" s="2" t="s">
        <v>54</v>
      </c>
      <c r="R2533" s="4" t="s">
        <v>51</v>
      </c>
      <c r="T2533" s="7">
        <v>506</v>
      </c>
      <c r="U2533" s="8">
        <v>0</v>
      </c>
      <c r="V2533" s="6">
        <f>7175/340.26*   5.18   /P2533</f>
        <v>21.845941338976075</v>
      </c>
      <c r="W2533" s="7">
        <f>IF(R2533="","",(T2533*(1-U2533)*(1+AE2533))+V2533)</f>
        <v>679.64594133897617</v>
      </c>
      <c r="Z2533" s="9" t="str">
        <f>IF(S2533="","",(X2533*(1-Y2533)*(1+AE2533)))</f>
        <v/>
      </c>
      <c r="AA2533" s="64">
        <f>IF(Eingabe!G2533="x",libCalc!A2533,IF(Eingabe!H2533="x",libCalc!B2533,IF(Eingabe!I2533="x",libCalc!C2533,"")))</f>
        <v>0.14999999999999999</v>
      </c>
      <c r="AB2533" s="5">
        <f>IF(AA2533="","",AA2533*M2533)</f>
        <v>0.44700000000000001</v>
      </c>
      <c r="AC2533" s="10">
        <f>IF(AA2533="","",N2533*1000/(AA2533*1000000))</f>
        <v>16.666666666666668</v>
      </c>
      <c r="AD2533" s="11">
        <f>IF(AB2533="","",MAX(Z2533,W2533)/AB2533)</f>
        <v>1520.4607188791413</v>
      </c>
      <c r="AE2533" s="8">
        <f ca="1">IF(N2533="","",IF(LOOKUP(YEAR(C2533),Teuerung!$A$4:$A$29,Teuerung!$D$4:$D$29)="",0,LOOKUP(YEAR(C2533),Teuerung!$A$4:$A$29,Teuerung!$D$4:$D$29)))</f>
        <v>0.29999999999999999</v>
      </c>
      <c r="AF2533" s="7">
        <f t="shared" ca="1" si="64"/>
        <v>3398.2297066948809</v>
      </c>
      <c r="AG2533" s="2" t="s">
        <v>70</v>
      </c>
      <c r="AH2533" s="1"/>
      <c r="AI2533" s="1"/>
    </row>
    <row r="2534">
      <c r="A2534" s="2"/>
      <c r="B2534" s="2"/>
      <c r="C2534" s="3">
        <v>43144</v>
      </c>
      <c r="D2534" s="1"/>
      <c r="E2534" s="4" t="s">
        <v>51</v>
      </c>
      <c r="H2534" s="4" t="s">
        <v>51</v>
      </c>
      <c r="K2534" s="6">
        <v>0.29999999999999999</v>
      </c>
      <c r="L2534" s="6">
        <v>0.5</v>
      </c>
      <c r="M2534" s="6">
        <v>2.98</v>
      </c>
      <c r="N2534" s="7">
        <v>2900</v>
      </c>
      <c r="P2534" s="1">
        <v>1</v>
      </c>
      <c r="Q2534" s="2" t="s">
        <v>54</v>
      </c>
      <c r="R2534" s="4" t="s">
        <v>51</v>
      </c>
      <c r="T2534" s="7">
        <v>564</v>
      </c>
      <c r="U2534" s="8">
        <v>0</v>
      </c>
      <c r="V2534" s="6">
        <f>7175/340.26*   1.03   /P2534</f>
        <v>21.719420443190501</v>
      </c>
      <c r="W2534" s="7">
        <f>IF(R2534="","",(T2534*(1-U2534)*(1+AE2534))+V2534)</f>
        <v>754.91942044319057</v>
      </c>
      <c r="Z2534" s="9" t="str">
        <f>IF(S2534="","",(X2534*(1-Y2534)*(1+AE2534)))</f>
        <v/>
      </c>
      <c r="AA2534" s="64">
        <f>IF(Eingabe!G2534="x",libCalc!A2534,IF(Eingabe!H2534="x",libCalc!B2534,IF(Eingabe!I2534="x",libCalc!C2534,"")))</f>
        <v>0.14999999999999999</v>
      </c>
      <c r="AB2534" s="5">
        <f>IF(AA2534="","",AA2534*M2534)</f>
        <v>0.44700000000000001</v>
      </c>
      <c r="AC2534" s="10">
        <f>IF(AA2534="","",N2534*1000/(AA2534*1000000))</f>
        <v>19.333333333333332</v>
      </c>
      <c r="AD2534" s="11">
        <f>IF(AB2534="","",MAX(Z2534,W2534)/AB2534)</f>
        <v>1688.8577638550125</v>
      </c>
      <c r="AE2534" s="8">
        <f ca="1">IF(N2534="","",IF(LOOKUP(YEAR(C2534),Teuerung!$A$4:$A$29,Teuerung!$D$4:$D$29)="",0,LOOKUP(YEAR(C2534),Teuerung!$A$4:$A$29,Teuerung!$D$4:$D$29)))</f>
        <v>0.29999999999999999</v>
      </c>
      <c r="AF2534" s="7">
        <f t="shared" ca="1" si="64"/>
        <v>754.91942044319057</v>
      </c>
      <c r="AG2534" s="2" t="s">
        <v>70</v>
      </c>
      <c r="AH2534" s="1"/>
      <c r="AI2534" s="1"/>
    </row>
    <row r="2535">
      <c r="A2535" s="2"/>
      <c r="B2535" s="2"/>
      <c r="C2535" s="3">
        <v>43144</v>
      </c>
      <c r="D2535" s="1"/>
      <c r="E2535" s="4" t="s">
        <v>51</v>
      </c>
      <c r="H2535" s="4" t="s">
        <v>51</v>
      </c>
      <c r="K2535" s="6">
        <v>0.29999999999999999</v>
      </c>
      <c r="L2535" s="6">
        <v>0.5</v>
      </c>
      <c r="M2535" s="6">
        <v>2.98</v>
      </c>
      <c r="N2535" s="7">
        <v>4000</v>
      </c>
      <c r="P2535" s="1">
        <v>1</v>
      </c>
      <c r="Q2535" s="2" t="s">
        <v>54</v>
      </c>
      <c r="R2535" s="4" t="s">
        <v>51</v>
      </c>
      <c r="T2535" s="7">
        <v>680</v>
      </c>
      <c r="U2535" s="8">
        <v>0</v>
      </c>
      <c r="V2535" s="6">
        <f>7175/340.26*   1.07   /P2535</f>
        <v>22.562893081761008</v>
      </c>
      <c r="W2535" s="7">
        <f>IF(R2535="","",(T2535*(1-U2535)*(1+AE2535))+V2535)</f>
        <v>906.56289308176099</v>
      </c>
      <c r="Z2535" s="9" t="str">
        <f>IF(S2535="","",(X2535*(1-Y2535)*(1+AE2535)))</f>
        <v/>
      </c>
      <c r="AA2535" s="64">
        <f>IF(Eingabe!G2535="x",libCalc!A2535,IF(Eingabe!H2535="x",libCalc!B2535,IF(Eingabe!I2535="x",libCalc!C2535,"")))</f>
        <v>0.14999999999999999</v>
      </c>
      <c r="AB2535" s="5">
        <f>IF(AA2535="","",AA2535*M2535)</f>
        <v>0.44700000000000001</v>
      </c>
      <c r="AC2535" s="10">
        <f>IF(AA2535="","",N2535*1000/(AA2535*1000000))</f>
        <v>26.666666666666668</v>
      </c>
      <c r="AD2535" s="11">
        <f>IF(AB2535="","",MAX(Z2535,W2535)/AB2535)</f>
        <v>2028.1049062231789</v>
      </c>
      <c r="AE2535" s="8">
        <f ca="1">IF(N2535="","",IF(LOOKUP(YEAR(C2535),Teuerung!$A$4:$A$29,Teuerung!$D$4:$D$29)="",0,LOOKUP(YEAR(C2535),Teuerung!$A$4:$A$29,Teuerung!$D$4:$D$29)))</f>
        <v>0.29999999999999999</v>
      </c>
      <c r="AF2535" s="7">
        <f t="shared" ca="1" si="64"/>
        <v>906.56289308176099</v>
      </c>
      <c r="AG2535" s="2" t="s">
        <v>70</v>
      </c>
      <c r="AH2535" s="1"/>
      <c r="AI2535" s="1"/>
    </row>
    <row r="2536">
      <c r="A2536" s="2"/>
      <c r="B2536" s="2"/>
      <c r="C2536" s="3">
        <v>43144</v>
      </c>
      <c r="D2536" s="1"/>
      <c r="E2536" s="4" t="s">
        <v>51</v>
      </c>
      <c r="H2536" s="4" t="s">
        <v>51</v>
      </c>
      <c r="K2536" s="6">
        <v>0.29999999999999999</v>
      </c>
      <c r="L2536" s="6">
        <v>0.5</v>
      </c>
      <c r="M2536" s="6">
        <v>3.21</v>
      </c>
      <c r="N2536" s="7">
        <v>3000</v>
      </c>
      <c r="P2536" s="1">
        <v>1</v>
      </c>
      <c r="Q2536" s="2" t="s">
        <v>54</v>
      </c>
      <c r="R2536" s="4" t="s">
        <v>51</v>
      </c>
      <c r="T2536" s="7">
        <v>583</v>
      </c>
      <c r="U2536" s="8">
        <v>0</v>
      </c>
      <c r="V2536" s="6">
        <f>7175/340.26*   1.11   /P2536</f>
        <v>23.406365720331515</v>
      </c>
      <c r="W2536" s="7">
        <f>IF(R2536="","",(T2536*(1-U2536)*(1+AE2536))+V2536)</f>
        <v>781.30636572033154</v>
      </c>
      <c r="Z2536" s="9" t="str">
        <f>IF(S2536="","",(X2536*(1-Y2536)*(1+AE2536)))</f>
        <v/>
      </c>
      <c r="AA2536" s="64">
        <f>IF(Eingabe!G2536="x",libCalc!A2536,IF(Eingabe!H2536="x",libCalc!B2536,IF(Eingabe!I2536="x",libCalc!C2536,"")))</f>
        <v>0.14999999999999999</v>
      </c>
      <c r="AB2536" s="5">
        <f>IF(AA2536="","",AA2536*M2536)</f>
        <v>0.48149999999999998</v>
      </c>
      <c r="AC2536" s="10">
        <f>IF(AA2536="","",N2536*1000/(AA2536*1000000))</f>
        <v>20</v>
      </c>
      <c r="AD2536" s="11">
        <f>IF(AB2536="","",MAX(Z2536,W2536)/AB2536)</f>
        <v>1622.6508114648632</v>
      </c>
      <c r="AE2536" s="8">
        <f ca="1">IF(N2536="","",IF(LOOKUP(YEAR(C2536),Teuerung!$A$4:$A$29,Teuerung!$D$4:$D$29)="",0,LOOKUP(YEAR(C2536),Teuerung!$A$4:$A$29,Teuerung!$D$4:$D$29)))</f>
        <v>0.29999999999999999</v>
      </c>
      <c r="AF2536" s="7">
        <f t="shared" ca="1" si="64"/>
        <v>781.30636572033154</v>
      </c>
      <c r="AG2536" s="2" t="s">
        <v>70</v>
      </c>
      <c r="AH2536" s="1"/>
      <c r="AI2536" s="1"/>
    </row>
    <row r="2537">
      <c r="A2537" s="2"/>
      <c r="B2537" s="2"/>
      <c r="C2537" s="3">
        <v>43144</v>
      </c>
      <c r="D2537" s="1"/>
      <c r="E2537" s="4" t="s">
        <v>51</v>
      </c>
      <c r="H2537" s="4" t="s">
        <v>51</v>
      </c>
      <c r="K2537" s="6">
        <v>0.29999999999999999</v>
      </c>
      <c r="L2537" s="6">
        <v>0.5</v>
      </c>
      <c r="M2537" s="6">
        <v>3.2599999999999998</v>
      </c>
      <c r="N2537" s="7">
        <v>5300</v>
      </c>
      <c r="P2537" s="1">
        <v>1</v>
      </c>
      <c r="Q2537" s="2" t="s">
        <v>54</v>
      </c>
      <c r="R2537" s="4" t="s">
        <v>51</v>
      </c>
      <c r="T2537" s="7">
        <v>856</v>
      </c>
      <c r="U2537" s="8">
        <v>0</v>
      </c>
      <c r="V2537" s="6">
        <f>7175/340.26*   1.26   /P2537</f>
        <v>26.569388114970906</v>
      </c>
      <c r="W2537" s="7">
        <f>IF(R2537="","",(T2537*(1-U2537)*(1+AE2537))+V2537)</f>
        <v>1139.3693881149709</v>
      </c>
      <c r="Z2537" s="9" t="str">
        <f>IF(S2537="","",(X2537*(1-Y2537)*(1+AE2537)))</f>
        <v/>
      </c>
      <c r="AA2537" s="64">
        <f>IF(Eingabe!G2537="x",libCalc!A2537,IF(Eingabe!H2537="x",libCalc!B2537,IF(Eingabe!I2537="x",libCalc!C2537,"")))</f>
        <v>0.14999999999999999</v>
      </c>
      <c r="AB2537" s="5">
        <f>IF(AA2537="","",AA2537*M2537)</f>
        <v>0.48899999999999993</v>
      </c>
      <c r="AC2537" s="10">
        <f>IF(AA2537="","",N2537*1000/(AA2537*1000000))</f>
        <v>35.333333333333336</v>
      </c>
      <c r="AD2537" s="11">
        <f>IF(AB2537="","",MAX(Z2537,W2537)/AB2537)</f>
        <v>2329.9987487013723</v>
      </c>
      <c r="AE2537" s="8">
        <f ca="1">IF(N2537="","",IF(LOOKUP(YEAR(C2537),Teuerung!$A$4:$A$29,Teuerung!$D$4:$D$29)="",0,LOOKUP(YEAR(C2537),Teuerung!$A$4:$A$29,Teuerung!$D$4:$D$29)))</f>
        <v>0.29999999999999999</v>
      </c>
      <c r="AF2537" s="7">
        <f t="shared" ca="1" si="64"/>
        <v>1139.3693881149709</v>
      </c>
      <c r="AG2537" s="2" t="s">
        <v>70</v>
      </c>
      <c r="AH2537" s="1"/>
      <c r="AI2537" s="1"/>
    </row>
    <row r="2538">
      <c r="A2538" s="2"/>
      <c r="B2538" s="2"/>
      <c r="C2538" s="3">
        <v>43144</v>
      </c>
      <c r="D2538" s="1"/>
      <c r="E2538" s="4" t="s">
        <v>51</v>
      </c>
      <c r="H2538" s="4" t="s">
        <v>51</v>
      </c>
      <c r="K2538" s="6">
        <v>0.29999999999999999</v>
      </c>
      <c r="L2538" s="6">
        <v>0.5</v>
      </c>
      <c r="M2538" s="6">
        <v>3.5</v>
      </c>
      <c r="N2538" s="7">
        <v>3200</v>
      </c>
      <c r="P2538" s="1">
        <v>1</v>
      </c>
      <c r="Q2538" s="2" t="s">
        <v>54</v>
      </c>
      <c r="R2538" s="4" t="s">
        <v>51</v>
      </c>
      <c r="T2538" s="7">
        <v>607</v>
      </c>
      <c r="U2538" s="8">
        <v>0</v>
      </c>
      <c r="V2538" s="6">
        <f>7175/340.26*   1.2   /P2538</f>
        <v>25.304179157115147</v>
      </c>
      <c r="W2538" s="7">
        <f>IF(R2538="","",(T2538*(1-U2538)*(1+AE2538))+V2538)</f>
        <v>814.40417915711521</v>
      </c>
      <c r="Z2538" s="9" t="str">
        <f>IF(S2538="","",(X2538*(1-Y2538)*(1+AE2538)))</f>
        <v/>
      </c>
      <c r="AA2538" s="64">
        <f>IF(Eingabe!G2538="x",libCalc!A2538,IF(Eingabe!H2538="x",libCalc!B2538,IF(Eingabe!I2538="x",libCalc!C2538,"")))</f>
        <v>0.14999999999999999</v>
      </c>
      <c r="AB2538" s="5">
        <f>IF(AA2538="","",AA2538*M2538)</f>
        <v>0.52500000000000002</v>
      </c>
      <c r="AC2538" s="10">
        <f>IF(AA2538="","",N2538*1000/(AA2538*1000000))</f>
        <v>21.333333333333332</v>
      </c>
      <c r="AD2538" s="11">
        <f>IF(AB2538="","",MAX(Z2538,W2538)/AB2538)</f>
        <v>1551.2460555373623</v>
      </c>
      <c r="AE2538" s="8">
        <f ca="1">IF(N2538="","",IF(LOOKUP(YEAR(C2538),Teuerung!$A$4:$A$29,Teuerung!$D$4:$D$29)="",0,LOOKUP(YEAR(C2538),Teuerung!$A$4:$A$29,Teuerung!$D$4:$D$29)))</f>
        <v>0.29999999999999999</v>
      </c>
      <c r="AF2538" s="7">
        <f t="shared" ca="1" si="64"/>
        <v>814.40417915711521</v>
      </c>
      <c r="AG2538" s="2" t="s">
        <v>70</v>
      </c>
      <c r="AH2538" s="1"/>
      <c r="AI2538" s="1"/>
    </row>
    <row r="2539">
      <c r="A2539" s="2"/>
      <c r="B2539" s="2"/>
      <c r="C2539" s="3">
        <v>43144</v>
      </c>
      <c r="D2539" s="1"/>
      <c r="E2539" s="4" t="s">
        <v>51</v>
      </c>
      <c r="H2539" s="4" t="s">
        <v>51</v>
      </c>
      <c r="K2539" s="6">
        <v>0.29999999999999999</v>
      </c>
      <c r="L2539" s="6">
        <v>0.5</v>
      </c>
      <c r="M2539" s="6">
        <v>3.5299999999999998</v>
      </c>
      <c r="N2539" s="7">
        <v>2300</v>
      </c>
      <c r="P2539" s="1">
        <v>2</v>
      </c>
      <c r="Q2539" s="2" t="s">
        <v>54</v>
      </c>
      <c r="R2539" s="4" t="s">
        <v>51</v>
      </c>
      <c r="T2539" s="7">
        <v>590</v>
      </c>
      <c r="U2539" s="8">
        <v>0</v>
      </c>
      <c r="V2539" s="6">
        <f>7175/340.26*   2.44   /P2539</f>
        <v>25.725915476400399</v>
      </c>
      <c r="W2539" s="7">
        <f>IF(R2539="","",(T2539*(1-U2539)*(1+AE2539))+V2539)</f>
        <v>792.72591547640036</v>
      </c>
      <c r="Z2539" s="9" t="str">
        <f>IF(S2539="","",(X2539*(1-Y2539)*(1+AE2539)))</f>
        <v/>
      </c>
      <c r="AA2539" s="64">
        <f>IF(Eingabe!G2539="x",libCalc!A2539,IF(Eingabe!H2539="x",libCalc!B2539,IF(Eingabe!I2539="x",libCalc!C2539,"")))</f>
        <v>0.14999999999999999</v>
      </c>
      <c r="AB2539" s="5">
        <f>IF(AA2539="","",AA2539*M2539)</f>
        <v>0.52949999999999997</v>
      </c>
      <c r="AC2539" s="10">
        <f>IF(AA2539="","",N2539*1000/(AA2539*1000000))</f>
        <v>15.333333333333334</v>
      </c>
      <c r="AD2539" s="11">
        <f>IF(AB2539="","",MAX(Z2539,W2539)/AB2539)</f>
        <v>1497.1216534020782</v>
      </c>
      <c r="AE2539" s="8">
        <f ca="1">IF(N2539="","",IF(LOOKUP(YEAR(C2539),Teuerung!$A$4:$A$29,Teuerung!$D$4:$D$29)="",0,LOOKUP(YEAR(C2539),Teuerung!$A$4:$A$29,Teuerung!$D$4:$D$29)))</f>
        <v>0.29999999999999999</v>
      </c>
      <c r="AF2539" s="7">
        <f t="shared" ca="1" si="64"/>
        <v>1585.4518309528007</v>
      </c>
      <c r="AG2539" s="2" t="s">
        <v>70</v>
      </c>
      <c r="AH2539" s="1"/>
      <c r="AI2539" s="1"/>
    </row>
    <row r="2540">
      <c r="A2540" s="2"/>
      <c r="B2540" s="2"/>
      <c r="C2540" s="3">
        <v>43144</v>
      </c>
      <c r="D2540" s="1"/>
      <c r="E2540" s="4" t="s">
        <v>51</v>
      </c>
      <c r="H2540" s="4" t="s">
        <v>51</v>
      </c>
      <c r="K2540" s="6">
        <v>0.29999999999999999</v>
      </c>
      <c r="L2540" s="6">
        <v>0.5</v>
      </c>
      <c r="M2540" s="6">
        <v>3.5299999999999998</v>
      </c>
      <c r="N2540" s="7">
        <v>2900</v>
      </c>
      <c r="P2540" s="1">
        <v>2</v>
      </c>
      <c r="Q2540" s="2" t="s">
        <v>54</v>
      </c>
      <c r="R2540" s="4" t="s">
        <v>51</v>
      </c>
      <c r="T2540" s="7">
        <v>599</v>
      </c>
      <c r="U2540" s="8">
        <v>0</v>
      </c>
      <c r="V2540" s="6">
        <f>7175/340.26*   2.42   /P2540</f>
        <v>25.515047316757773</v>
      </c>
      <c r="W2540" s="7">
        <f>IF(R2540="","",(T2540*(1-U2540)*(1+AE2540))+V2540)</f>
        <v>804.21504731675782</v>
      </c>
      <c r="Z2540" s="9" t="str">
        <f>IF(S2540="","",(X2540*(1-Y2540)*(1+AE2540)))</f>
        <v/>
      </c>
      <c r="AA2540" s="64">
        <f>IF(Eingabe!G2540="x",libCalc!A2540,IF(Eingabe!H2540="x",libCalc!B2540,IF(Eingabe!I2540="x",libCalc!C2540,"")))</f>
        <v>0.14999999999999999</v>
      </c>
      <c r="AB2540" s="5">
        <f>IF(AA2540="","",AA2540*M2540)</f>
        <v>0.52949999999999997</v>
      </c>
      <c r="AC2540" s="10">
        <f>IF(AA2540="","",N2540*1000/(AA2540*1000000))</f>
        <v>19.333333333333332</v>
      </c>
      <c r="AD2540" s="11">
        <f>IF(AB2540="","",MAX(Z2540,W2540)/AB2540)</f>
        <v>1518.8197305321205</v>
      </c>
      <c r="AE2540" s="8">
        <f ca="1">IF(N2540="","",IF(LOOKUP(YEAR(C2540),Teuerung!$A$4:$A$29,Teuerung!$D$4:$D$29)="",0,LOOKUP(YEAR(C2540),Teuerung!$A$4:$A$29,Teuerung!$D$4:$D$29)))</f>
        <v>0.29999999999999999</v>
      </c>
      <c r="AF2540" s="7">
        <f t="shared" ca="1" si="64"/>
        <v>1608.4300946335156</v>
      </c>
      <c r="AG2540" s="2" t="s">
        <v>70</v>
      </c>
      <c r="AH2540" s="1"/>
      <c r="AI2540" s="1"/>
    </row>
    <row r="2541">
      <c r="A2541" s="2"/>
      <c r="B2541" s="2"/>
      <c r="C2541" s="3">
        <v>43144</v>
      </c>
      <c r="D2541" s="1"/>
      <c r="E2541" s="4" t="s">
        <v>51</v>
      </c>
      <c r="H2541" s="4" t="s">
        <v>51</v>
      </c>
      <c r="K2541" s="6">
        <v>0.29999999999999999</v>
      </c>
      <c r="L2541" s="6">
        <v>0.5</v>
      </c>
      <c r="M2541" s="6">
        <v>3.6299999999999999</v>
      </c>
      <c r="N2541" s="7">
        <v>1600</v>
      </c>
      <c r="P2541" s="1">
        <v>1</v>
      </c>
      <c r="Q2541" s="2" t="s">
        <v>54</v>
      </c>
      <c r="R2541" s="4" t="s">
        <v>51</v>
      </c>
      <c r="T2541" s="7">
        <v>608</v>
      </c>
      <c r="U2541" s="8">
        <v>0</v>
      </c>
      <c r="V2541" s="6">
        <f>7175/340.26*   1.25   /P2541</f>
        <v>26.35851995532828</v>
      </c>
      <c r="W2541" s="7">
        <f>IF(R2541="","",(T2541*(1-U2541)*(1+AE2541))+V2541)</f>
        <v>816.75851995532821</v>
      </c>
      <c r="Z2541" s="9" t="str">
        <f>IF(S2541="","",(X2541*(1-Y2541)*(1+AE2541)))</f>
        <v/>
      </c>
      <c r="AA2541" s="64">
        <f>IF(Eingabe!G2541="x",libCalc!A2541,IF(Eingabe!H2541="x",libCalc!B2541,IF(Eingabe!I2541="x",libCalc!C2541,"")))</f>
        <v>0.14999999999999999</v>
      </c>
      <c r="AB2541" s="5">
        <f>IF(AA2541="","",AA2541*M2541)</f>
        <v>0.54449999999999998</v>
      </c>
      <c r="AC2541" s="10">
        <f>IF(AA2541="","",N2541*1000/(AA2541*1000000))</f>
        <v>10.666666666666666</v>
      </c>
      <c r="AD2541" s="11">
        <f>IF(AB2541="","",MAX(Z2541,W2541)/AB2541)</f>
        <v>1500.0156473008783</v>
      </c>
      <c r="AE2541" s="8">
        <f ca="1">IF(N2541="","",IF(LOOKUP(YEAR(C2541),Teuerung!$A$4:$A$29,Teuerung!$D$4:$D$29)="",0,LOOKUP(YEAR(C2541),Teuerung!$A$4:$A$29,Teuerung!$D$4:$D$29)))</f>
        <v>0.29999999999999999</v>
      </c>
      <c r="AF2541" s="7">
        <f t="shared" ca="1" si="64"/>
        <v>816.75851995532821</v>
      </c>
      <c r="AG2541" s="2" t="s">
        <v>70</v>
      </c>
      <c r="AH2541" s="1"/>
      <c r="AI2541" s="1"/>
    </row>
    <row r="2542">
      <c r="A2542" s="2"/>
      <c r="B2542" s="2"/>
      <c r="C2542" s="3">
        <v>43144</v>
      </c>
      <c r="D2542" s="1"/>
      <c r="E2542" s="4" t="s">
        <v>51</v>
      </c>
      <c r="H2542" s="4" t="s">
        <v>51</v>
      </c>
      <c r="K2542" s="6">
        <v>0.29999999999999999</v>
      </c>
      <c r="L2542" s="6">
        <v>0.5</v>
      </c>
      <c r="M2542" s="6">
        <v>2.77</v>
      </c>
      <c r="N2542" s="7">
        <v>1000</v>
      </c>
      <c r="P2542" s="1">
        <v>1</v>
      </c>
      <c r="Q2542" s="2" t="s">
        <v>54</v>
      </c>
      <c r="R2542" s="4" t="s">
        <v>51</v>
      </c>
      <c r="T2542" s="7">
        <v>538</v>
      </c>
      <c r="U2542" s="8">
        <v>0</v>
      </c>
      <c r="V2542" s="6">
        <f>7175/340.26*   0.97   /P2542</f>
        <v>20.454211485334746</v>
      </c>
      <c r="W2542" s="7">
        <f>IF(R2542="","",(T2542*(1-U2542)*(1+AE2542))+V2542)</f>
        <v>719.85421148533476</v>
      </c>
      <c r="Z2542" s="9" t="str">
        <f>IF(S2542="","",(X2542*(1-Y2542)*(1+AE2542)))</f>
        <v/>
      </c>
      <c r="AA2542" s="64">
        <f>IF(Eingabe!G2542="x",libCalc!A2542,IF(Eingabe!H2542="x",libCalc!B2542,IF(Eingabe!I2542="x",libCalc!C2542,"")))</f>
        <v>0.14999999999999999</v>
      </c>
      <c r="AB2542" s="5">
        <f>IF(AA2542="","",AA2542*M2542)</f>
        <v>0.41549999999999998</v>
      </c>
      <c r="AC2542" s="10">
        <f>IF(AA2542="","",N2542*1000/(AA2542*1000000))</f>
        <v>6.666666666666667</v>
      </c>
      <c r="AD2542" s="11">
        <f>IF(AB2542="","",MAX(Z2542,W2542)/AB2542)</f>
        <v>1732.5011106746927</v>
      </c>
      <c r="AE2542" s="8">
        <f ca="1">IF(N2542="","",IF(LOOKUP(YEAR(C2542),Teuerung!$A$4:$A$29,Teuerung!$D$4:$D$29)="",0,LOOKUP(YEAR(C2542),Teuerung!$A$4:$A$29,Teuerung!$D$4:$D$29)))</f>
        <v>0.29999999999999999</v>
      </c>
      <c r="AF2542" s="7">
        <f t="shared" ca="1" si="64"/>
        <v>719.85421148533476</v>
      </c>
      <c r="AG2542" s="2" t="s">
        <v>70</v>
      </c>
      <c r="AH2542" s="1"/>
      <c r="AI2542" s="1"/>
    </row>
    <row r="2543">
      <c r="A2543" s="2"/>
      <c r="B2543" s="2"/>
      <c r="C2543" s="3">
        <v>43144</v>
      </c>
      <c r="D2543" s="1"/>
      <c r="E2543" s="4" t="s">
        <v>51</v>
      </c>
      <c r="H2543" s="4" t="s">
        <v>51</v>
      </c>
      <c r="K2543" s="6">
        <v>0.29999999999999999</v>
      </c>
      <c r="L2543" s="6">
        <v>0.5</v>
      </c>
      <c r="M2543" s="6">
        <v>2.7999999999999998</v>
      </c>
      <c r="N2543" s="7">
        <v>1600</v>
      </c>
      <c r="P2543" s="1">
        <v>1</v>
      </c>
      <c r="Q2543" s="2" t="s">
        <v>54</v>
      </c>
      <c r="R2543" s="4" t="s">
        <v>51</v>
      </c>
      <c r="T2543" s="7">
        <v>540</v>
      </c>
      <c r="U2543" s="8">
        <v>0</v>
      </c>
      <c r="V2543" s="6">
        <f t="shared" ref="V2543:V2544" si="67">7175/340.26*   0.98   /P2543</f>
        <v>20.665079644977371</v>
      </c>
      <c r="W2543" s="7">
        <f>IF(R2543="","",(T2543*(1-U2543)*(1+AE2543))+V2543)</f>
        <v>722.66507964497737</v>
      </c>
      <c r="Z2543" s="9" t="str">
        <f>IF(S2543="","",(X2543*(1-Y2543)*(1+AE2543)))</f>
        <v/>
      </c>
      <c r="AA2543" s="64">
        <f>IF(Eingabe!G2543="x",libCalc!A2543,IF(Eingabe!H2543="x",libCalc!B2543,IF(Eingabe!I2543="x",libCalc!C2543,"")))</f>
        <v>0.14999999999999999</v>
      </c>
      <c r="AB2543" s="5">
        <f>IF(AA2543="","",AA2543*M2543)</f>
        <v>0.41999999999999998</v>
      </c>
      <c r="AC2543" s="10">
        <f>IF(AA2543="","",N2543*1000/(AA2543*1000000))</f>
        <v>10.666666666666666</v>
      </c>
      <c r="AD2543" s="11">
        <f>IF(AB2543="","",MAX(Z2543,W2543)/AB2543)</f>
        <v>1720.6311420118509</v>
      </c>
      <c r="AE2543" s="8">
        <f ca="1">IF(N2543="","",IF(LOOKUP(YEAR(C2543),Teuerung!$A$4:$A$29,Teuerung!$D$4:$D$29)="",0,LOOKUP(YEAR(C2543),Teuerung!$A$4:$A$29,Teuerung!$D$4:$D$29)))</f>
        <v>0.29999999999999999</v>
      </c>
      <c r="AF2543" s="7">
        <f t="shared" ca="1" si="64"/>
        <v>722.66507964497737</v>
      </c>
      <c r="AG2543" s="2" t="s">
        <v>70</v>
      </c>
      <c r="AH2543" s="1"/>
      <c r="AI2543" s="1"/>
    </row>
    <row r="2544">
      <c r="A2544" s="2"/>
      <c r="B2544" s="2"/>
      <c r="C2544" s="3">
        <v>43144</v>
      </c>
      <c r="D2544" s="1"/>
      <c r="E2544" s="4" t="s">
        <v>51</v>
      </c>
      <c r="H2544" s="4" t="s">
        <v>51</v>
      </c>
      <c r="K2544" s="6">
        <v>0.29999999999999999</v>
      </c>
      <c r="L2544" s="6">
        <v>0.5</v>
      </c>
      <c r="M2544" s="6">
        <v>2.8100000000000001</v>
      </c>
      <c r="N2544" s="7">
        <v>1900</v>
      </c>
      <c r="P2544" s="1">
        <v>1</v>
      </c>
      <c r="Q2544" s="2" t="s">
        <v>54</v>
      </c>
      <c r="R2544" s="4" t="s">
        <v>51</v>
      </c>
      <c r="T2544" s="7">
        <v>541</v>
      </c>
      <c r="U2544" s="8">
        <v>0</v>
      </c>
      <c r="V2544" s="6">
        <f t="shared" si="67"/>
        <v>20.665079644977371</v>
      </c>
      <c r="W2544" s="7">
        <f>IF(R2544="","",(T2544*(1-U2544)*(1+AE2544))+V2544)</f>
        <v>723.96507964497744</v>
      </c>
      <c r="Z2544" s="9" t="str">
        <f>IF(S2544="","",(X2544*(1-Y2544)*(1+AE2544)))</f>
        <v/>
      </c>
      <c r="AA2544" s="64">
        <f>IF(Eingabe!G2544="x",libCalc!A2544,IF(Eingabe!H2544="x",libCalc!B2544,IF(Eingabe!I2544="x",libCalc!C2544,"")))</f>
        <v>0.14999999999999999</v>
      </c>
      <c r="AB2544" s="5">
        <f>IF(AA2544="","",AA2544*M2544)</f>
        <v>0.42149999999999999</v>
      </c>
      <c r="AC2544" s="10">
        <f>IF(AA2544="","",N2544*1000/(AA2544*1000000))</f>
        <v>12.666666666666666</v>
      </c>
      <c r="AD2544" s="11">
        <f>IF(AB2544="","",MAX(Z2544,W2544)/AB2544)</f>
        <v>1717.592122526637</v>
      </c>
      <c r="AE2544" s="8">
        <f ca="1">IF(N2544="","",IF(LOOKUP(YEAR(C2544),Teuerung!$A$4:$A$29,Teuerung!$D$4:$D$29)="",0,LOOKUP(YEAR(C2544),Teuerung!$A$4:$A$29,Teuerung!$D$4:$D$29)))</f>
        <v>0.29999999999999999</v>
      </c>
      <c r="AF2544" s="7">
        <f t="shared" ca="1" si="64"/>
        <v>723.96507964497744</v>
      </c>
      <c r="AG2544" s="2" t="s">
        <v>70</v>
      </c>
      <c r="AH2544" s="1"/>
      <c r="AI2544" s="1"/>
    </row>
    <row r="2545">
      <c r="A2545" s="2"/>
      <c r="B2545" s="2"/>
      <c r="C2545" s="3">
        <v>43144</v>
      </c>
      <c r="D2545" s="1"/>
      <c r="E2545" s="4" t="s">
        <v>51</v>
      </c>
      <c r="H2545" s="4" t="s">
        <v>51</v>
      </c>
      <c r="K2545" s="6">
        <v>0.29999999999999999</v>
      </c>
      <c r="L2545" s="6">
        <v>0.5</v>
      </c>
      <c r="M2545" s="6">
        <v>2.8399999999999999</v>
      </c>
      <c r="N2545" s="7">
        <v>1700</v>
      </c>
      <c r="P2545" s="1">
        <v>1</v>
      </c>
      <c r="Q2545" s="2" t="s">
        <v>54</v>
      </c>
      <c r="R2545" s="4" t="s">
        <v>51</v>
      </c>
      <c r="T2545" s="7">
        <v>543</v>
      </c>
      <c r="U2545" s="8">
        <v>0</v>
      </c>
      <c r="V2545" s="6">
        <f>7175/340.26*   0.99   /P2545</f>
        <v>20.875947804619997</v>
      </c>
      <c r="W2545" s="7">
        <f>IF(R2545="","",(T2545*(1-U2545)*(1+AE2545))+V2545)</f>
        <v>726.77594780461993</v>
      </c>
      <c r="Z2545" s="9" t="str">
        <f>IF(S2545="","",(X2545*(1-Y2545)*(1+AE2545)))</f>
        <v/>
      </c>
      <c r="AA2545" s="64">
        <f>IF(Eingabe!G2545="x",libCalc!A2545,IF(Eingabe!H2545="x",libCalc!B2545,IF(Eingabe!I2545="x",libCalc!C2545,"")))</f>
        <v>0.14999999999999999</v>
      </c>
      <c r="AB2545" s="5">
        <f>IF(AA2545="","",AA2545*M2545)</f>
        <v>0.42599999999999999</v>
      </c>
      <c r="AC2545" s="10">
        <f>IF(AA2545="","",N2545*1000/(AA2545*1000000))</f>
        <v>11.333333333333334</v>
      </c>
      <c r="AD2545" s="11">
        <f>IF(AB2545="","",MAX(Z2545,W2545)/AB2545)</f>
        <v>1706.0468258324413</v>
      </c>
      <c r="AE2545" s="8">
        <f ca="1">IF(N2545="","",IF(LOOKUP(YEAR(C2545),Teuerung!$A$4:$A$29,Teuerung!$D$4:$D$29)="",0,LOOKUP(YEAR(C2545),Teuerung!$A$4:$A$29,Teuerung!$D$4:$D$29)))</f>
        <v>0.29999999999999999</v>
      </c>
      <c r="AF2545" s="7">
        <f t="shared" ca="1" si="64"/>
        <v>726.77594780461993</v>
      </c>
      <c r="AG2545" s="2" t="s">
        <v>70</v>
      </c>
      <c r="AH2545" s="1"/>
      <c r="AI2545" s="1"/>
    </row>
    <row r="2546">
      <c r="A2546" s="2"/>
      <c r="B2546" s="2"/>
      <c r="C2546" s="3">
        <v>43144</v>
      </c>
      <c r="D2546" s="1"/>
      <c r="E2546" s="4" t="s">
        <v>51</v>
      </c>
      <c r="H2546" s="4" t="s">
        <v>51</v>
      </c>
      <c r="K2546" s="6">
        <v>0.29999999999999999</v>
      </c>
      <c r="L2546" s="6">
        <v>0.5</v>
      </c>
      <c r="M2546" s="6">
        <v>2.8500000000000001</v>
      </c>
      <c r="N2546" s="7">
        <v>2000</v>
      </c>
      <c r="P2546" s="1">
        <v>1</v>
      </c>
      <c r="Q2546" s="2" t="s">
        <v>54</v>
      </c>
      <c r="R2546" s="4" t="s">
        <v>51</v>
      </c>
      <c r="T2546" s="7">
        <v>544</v>
      </c>
      <c r="U2546" s="8">
        <v>0</v>
      </c>
      <c r="V2546" s="6">
        <f>7175/340.26*   1   /P2546</f>
        <v>21.086815964262623</v>
      </c>
      <c r="W2546" s="7">
        <f>IF(R2546="","",(T2546*(1-U2546)*(1+AE2546))+V2546)</f>
        <v>728.2868159642627</v>
      </c>
      <c r="Z2546" s="9" t="str">
        <f>IF(S2546="","",(X2546*(1-Y2546)*(1+AE2546)))</f>
        <v/>
      </c>
      <c r="AA2546" s="64">
        <f>IF(Eingabe!G2546="x",libCalc!A2546,IF(Eingabe!H2546="x",libCalc!B2546,IF(Eingabe!I2546="x",libCalc!C2546,"")))</f>
        <v>0.14999999999999999</v>
      </c>
      <c r="AB2546" s="5">
        <f>IF(AA2546="","",AA2546*M2546)</f>
        <v>0.42749999999999999</v>
      </c>
      <c r="AC2546" s="10">
        <f>IF(AA2546="","",N2546*1000/(AA2546*1000000))</f>
        <v>13.333333333333334</v>
      </c>
      <c r="AD2546" s="11">
        <f>IF(AB2546="","",MAX(Z2546,W2546)/AB2546)</f>
        <v>1703.5948911444741</v>
      </c>
      <c r="AE2546" s="8">
        <f ca="1">IF(N2546="","",IF(LOOKUP(YEAR(C2546),Teuerung!$A$4:$A$29,Teuerung!$D$4:$D$29)="",0,LOOKUP(YEAR(C2546),Teuerung!$A$4:$A$29,Teuerung!$D$4:$D$29)))</f>
        <v>0.29999999999999999</v>
      </c>
      <c r="AF2546" s="7">
        <f t="shared" ca="1" si="64"/>
        <v>728.2868159642627</v>
      </c>
      <c r="AG2546" s="2" t="s">
        <v>70</v>
      </c>
      <c r="AH2546" s="1"/>
      <c r="AI2546" s="1"/>
    </row>
    <row r="2547">
      <c r="A2547" s="2"/>
      <c r="B2547" s="2"/>
      <c r="C2547" s="3">
        <v>43144</v>
      </c>
      <c r="D2547" s="1"/>
      <c r="E2547" s="4" t="s">
        <v>51</v>
      </c>
      <c r="H2547" s="4" t="s">
        <v>51</v>
      </c>
      <c r="K2547" s="6">
        <v>0.29999999999999999</v>
      </c>
      <c r="L2547" s="6">
        <v>0.5</v>
      </c>
      <c r="M2547" s="6">
        <v>2.8599999999999999</v>
      </c>
      <c r="N2547" s="7">
        <v>1900</v>
      </c>
      <c r="P2547" s="1">
        <v>5</v>
      </c>
      <c r="Q2547" s="2" t="s">
        <v>54</v>
      </c>
      <c r="R2547" s="4" t="s">
        <v>51</v>
      </c>
      <c r="T2547" s="7">
        <v>496</v>
      </c>
      <c r="U2547" s="8">
        <v>0</v>
      </c>
      <c r="V2547" s="6">
        <f>7175/340.26*   4.98   /P2547</f>
        <v>21.002468700405576</v>
      </c>
      <c r="W2547" s="7">
        <f>IF(R2547="","",(T2547*(1-U2547)*(1+AE2547))+V2547)</f>
        <v>665.8024687004056</v>
      </c>
      <c r="Z2547" s="9" t="str">
        <f>IF(S2547="","",(X2547*(1-Y2547)*(1+AE2547)))</f>
        <v/>
      </c>
      <c r="AA2547" s="64">
        <f>IF(Eingabe!G2547="x",libCalc!A2547,IF(Eingabe!H2547="x",libCalc!B2547,IF(Eingabe!I2547="x",libCalc!C2547,"")))</f>
        <v>0.14999999999999999</v>
      </c>
      <c r="AB2547" s="5">
        <f>IF(AA2547="","",AA2547*M2547)</f>
        <v>0.42899999999999999</v>
      </c>
      <c r="AC2547" s="10">
        <f>IF(AA2547="","",N2547*1000/(AA2547*1000000))</f>
        <v>12.666666666666666</v>
      </c>
      <c r="AD2547" s="11">
        <f>IF(AB2547="","",MAX(Z2547,W2547)/AB2547)</f>
        <v>1551.9871065277521</v>
      </c>
      <c r="AE2547" s="8">
        <f ca="1">IF(N2547="","",IF(LOOKUP(YEAR(C2547),Teuerung!$A$4:$A$29,Teuerung!$D$4:$D$29)="",0,LOOKUP(YEAR(C2547),Teuerung!$A$4:$A$29,Teuerung!$D$4:$D$29)))</f>
        <v>0.29999999999999999</v>
      </c>
      <c r="AF2547" s="7">
        <f t="shared" ca="1" si="64"/>
        <v>3329.0123435020278</v>
      </c>
      <c r="AG2547" s="2" t="s">
        <v>70</v>
      </c>
      <c r="AH2547" s="1"/>
      <c r="AI2547" s="1"/>
    </row>
    <row r="2548">
      <c r="A2548" s="2"/>
      <c r="B2548" s="2"/>
      <c r="C2548" s="3">
        <v>43144</v>
      </c>
      <c r="D2548" s="1"/>
      <c r="E2548" s="4" t="s">
        <v>51</v>
      </c>
      <c r="H2548" s="4" t="s">
        <v>51</v>
      </c>
      <c r="K2548" s="6">
        <v>0.29999999999999999</v>
      </c>
      <c r="L2548" s="6">
        <v>0.5</v>
      </c>
      <c r="M2548" s="6">
        <v>2.8799999999999999</v>
      </c>
      <c r="N2548" s="7">
        <v>1800</v>
      </c>
      <c r="P2548" s="1">
        <v>1</v>
      </c>
      <c r="Q2548" s="2" t="s">
        <v>54</v>
      </c>
      <c r="R2548" s="4" t="s">
        <v>51</v>
      </c>
      <c r="T2548" s="7">
        <v>546</v>
      </c>
      <c r="U2548" s="8">
        <v>0</v>
      </c>
      <c r="V2548" s="6">
        <f>7175/340.26*   1.01   /P2548</f>
        <v>21.297684123905249</v>
      </c>
      <c r="W2548" s="7">
        <f>IF(R2548="","",(T2548*(1-U2548)*(1+AE2548))+V2548)</f>
        <v>731.09768412390531</v>
      </c>
      <c r="Z2548" s="9" t="str">
        <f>IF(S2548="","",(X2548*(1-Y2548)*(1+AE2548)))</f>
        <v/>
      </c>
      <c r="AA2548" s="64">
        <f>IF(Eingabe!G2548="x",libCalc!A2548,IF(Eingabe!H2548="x",libCalc!B2548,IF(Eingabe!I2548="x",libCalc!C2548,"")))</f>
        <v>0.14999999999999999</v>
      </c>
      <c r="AB2548" s="5">
        <f>IF(AA2548="","",AA2548*M2548)</f>
        <v>0.432</v>
      </c>
      <c r="AC2548" s="10">
        <f>IF(AA2548="","",N2548*1000/(AA2548*1000000))</f>
        <v>12</v>
      </c>
      <c r="AD2548" s="11">
        <f>IF(AB2548="","",MAX(Z2548,W2548)/AB2548)</f>
        <v>1692.355750286818</v>
      </c>
      <c r="AE2548" s="8">
        <f ca="1">IF(N2548="","",IF(LOOKUP(YEAR(C2548),Teuerung!$A$4:$A$29,Teuerung!$D$4:$D$29)="",0,LOOKUP(YEAR(C2548),Teuerung!$A$4:$A$29,Teuerung!$D$4:$D$29)))</f>
        <v>0.29999999999999999</v>
      </c>
      <c r="AF2548" s="7">
        <f t="shared" ca="1" si="64"/>
        <v>731.09768412390531</v>
      </c>
      <c r="AG2548" s="2" t="s">
        <v>70</v>
      </c>
      <c r="AH2548" s="1"/>
      <c r="AI2548" s="1"/>
    </row>
    <row r="2549">
      <c r="A2549" s="2"/>
      <c r="B2549" s="2"/>
      <c r="C2549" s="3">
        <v>43144</v>
      </c>
      <c r="D2549" s="1"/>
      <c r="E2549" s="4" t="s">
        <v>51</v>
      </c>
      <c r="H2549" s="4" t="s">
        <v>51</v>
      </c>
      <c r="K2549" s="6">
        <v>0.29999999999999999</v>
      </c>
      <c r="L2549" s="6">
        <v>0.5</v>
      </c>
      <c r="M2549" s="6">
        <v>2.8999999999999999</v>
      </c>
      <c r="N2549" s="7">
        <v>4400</v>
      </c>
      <c r="P2549" s="1">
        <v>2</v>
      </c>
      <c r="Q2549" s="2" t="s">
        <v>54</v>
      </c>
      <c r="R2549" s="4" t="s">
        <v>51</v>
      </c>
      <c r="T2549" s="7">
        <v>674</v>
      </c>
      <c r="U2549" s="8">
        <v>0</v>
      </c>
      <c r="V2549" s="6">
        <f>7175/340.26*   2.15   /P2549</f>
        <v>22.668327161582319</v>
      </c>
      <c r="W2549" s="7">
        <f>IF(R2549="","",(T2549*(1-U2549)*(1+AE2549))+V2549)</f>
        <v>898.86832716158233</v>
      </c>
      <c r="Z2549" s="9" t="str">
        <f>IF(S2549="","",(X2549*(1-Y2549)*(1+AE2549)))</f>
        <v/>
      </c>
      <c r="AA2549" s="64">
        <f>IF(Eingabe!G2549="x",libCalc!A2549,IF(Eingabe!H2549="x",libCalc!B2549,IF(Eingabe!I2549="x",libCalc!C2549,"")))</f>
        <v>0.14999999999999999</v>
      </c>
      <c r="AB2549" s="5">
        <f>IF(AA2549="","",AA2549*M2549)</f>
        <v>0.435</v>
      </c>
      <c r="AC2549" s="10">
        <f>IF(AA2549="","",N2549*1000/(AA2549*1000000))</f>
        <v>29.333333333333332</v>
      </c>
      <c r="AD2549" s="11">
        <f>IF(AB2549="","",MAX(Z2549,W2549)/AB2549)</f>
        <v>2066.3639704863963</v>
      </c>
      <c r="AE2549" s="8">
        <f ca="1">IF(N2549="","",IF(LOOKUP(YEAR(C2549),Teuerung!$A$4:$A$29,Teuerung!$D$4:$D$29)="",0,LOOKUP(YEAR(C2549),Teuerung!$A$4:$A$29,Teuerung!$D$4:$D$29)))</f>
        <v>0.29999999999999999</v>
      </c>
      <c r="AF2549" s="7">
        <f t="shared" ca="1" si="64"/>
        <v>1797.7366543231647</v>
      </c>
      <c r="AG2549" s="2" t="s">
        <v>70</v>
      </c>
      <c r="AH2549" s="1"/>
      <c r="AI2549" s="1"/>
    </row>
    <row r="2550">
      <c r="A2550" s="2"/>
      <c r="B2550" s="2"/>
      <c r="C2550" s="3">
        <v>43144</v>
      </c>
      <c r="D2550" s="1"/>
      <c r="E2550" s="4" t="s">
        <v>51</v>
      </c>
      <c r="H2550" s="4" t="s">
        <v>51</v>
      </c>
      <c r="K2550" s="6">
        <v>0.29999999999999999</v>
      </c>
      <c r="L2550" s="6">
        <v>0.5</v>
      </c>
      <c r="M2550" s="6">
        <v>2.8999999999999999</v>
      </c>
      <c r="N2550" s="7">
        <v>5100</v>
      </c>
      <c r="P2550" s="1">
        <v>1</v>
      </c>
      <c r="Q2550" s="2" t="s">
        <v>54</v>
      </c>
      <c r="R2550" s="4" t="s">
        <v>51</v>
      </c>
      <c r="T2550" s="7">
        <v>710</v>
      </c>
      <c r="U2550" s="8">
        <v>0</v>
      </c>
      <c r="V2550" s="6">
        <f>7175/340.26*   1.12   /P2550</f>
        <v>23.61723387997414</v>
      </c>
      <c r="W2550" s="7">
        <f>IF(R2550="","",(T2550*(1-U2550)*(1+AE2550))+V2550)</f>
        <v>946.61723387997415</v>
      </c>
      <c r="Z2550" s="9" t="str">
        <f>IF(S2550="","",(X2550*(1-Y2550)*(1+AE2550)))</f>
        <v/>
      </c>
      <c r="AA2550" s="64">
        <f>IF(Eingabe!G2550="x",libCalc!A2550,IF(Eingabe!H2550="x",libCalc!B2550,IF(Eingabe!I2550="x",libCalc!C2550,"")))</f>
        <v>0.14999999999999999</v>
      </c>
      <c r="AB2550" s="5">
        <f>IF(AA2550="","",AA2550*M2550)</f>
        <v>0.435</v>
      </c>
      <c r="AC2550" s="10">
        <f>IF(AA2550="","",N2550*1000/(AA2550*1000000))</f>
        <v>34</v>
      </c>
      <c r="AD2550" s="11">
        <f>IF(AB2550="","",MAX(Z2550,W2550)/AB2550)</f>
        <v>2176.1315721378714</v>
      </c>
      <c r="AE2550" s="8">
        <f ca="1">IF(N2550="","",IF(LOOKUP(YEAR(C2550),Teuerung!$A$4:$A$29,Teuerung!$D$4:$D$29)="",0,LOOKUP(YEAR(C2550),Teuerung!$A$4:$A$29,Teuerung!$D$4:$D$29)))</f>
        <v>0.29999999999999999</v>
      </c>
      <c r="AF2550" s="7">
        <f t="shared" ca="1" si="64"/>
        <v>946.61723387997415</v>
      </c>
      <c r="AG2550" s="2" t="s">
        <v>70</v>
      </c>
      <c r="AH2550" s="1"/>
      <c r="AI2550" s="1"/>
    </row>
    <row r="2551">
      <c r="A2551" s="2"/>
      <c r="B2551" s="2"/>
      <c r="C2551" s="3">
        <v>43144</v>
      </c>
      <c r="D2551" s="1"/>
      <c r="E2551" s="4" t="s">
        <v>51</v>
      </c>
      <c r="H2551" s="4" t="s">
        <v>51</v>
      </c>
      <c r="K2551" s="6">
        <v>0.29999999999999999</v>
      </c>
      <c r="L2551" s="6">
        <v>0.5</v>
      </c>
      <c r="M2551" s="6">
        <v>2.9900000000000002</v>
      </c>
      <c r="N2551" s="7">
        <v>1900</v>
      </c>
      <c r="P2551" s="1">
        <v>1</v>
      </c>
      <c r="Q2551" s="2" t="s">
        <v>54</v>
      </c>
      <c r="R2551" s="4" t="s">
        <v>51</v>
      </c>
      <c r="T2551" s="7">
        <v>555</v>
      </c>
      <c r="U2551" s="8">
        <v>0</v>
      </c>
      <c r="V2551" s="6">
        <f>7175/340.26*   1.04   /P2551</f>
        <v>21.93028860283313</v>
      </c>
      <c r="W2551" s="7">
        <f>IF(R2551="","",(T2551*(1-U2551)*(1+AE2551))+V2551)</f>
        <v>743.43028860283312</v>
      </c>
      <c r="Z2551" s="9" t="str">
        <f>IF(S2551="","",(X2551*(1-Y2551)*(1+AE2551)))</f>
        <v/>
      </c>
      <c r="AA2551" s="64">
        <f>IF(Eingabe!G2551="x",libCalc!A2551,IF(Eingabe!H2551="x",libCalc!B2551,IF(Eingabe!I2551="x",libCalc!C2551,"")))</f>
        <v>0.14999999999999999</v>
      </c>
      <c r="AB2551" s="5">
        <f>IF(AA2551="","",AA2551*M2551)</f>
        <v>0.44850000000000001</v>
      </c>
      <c r="AC2551" s="10">
        <f>IF(AA2551="","",N2551*1000/(AA2551*1000000))</f>
        <v>12.666666666666666</v>
      </c>
      <c r="AD2551" s="11">
        <f>IF(AB2551="","",MAX(Z2551,W2551)/AB2551)</f>
        <v>1657.5926167287248</v>
      </c>
      <c r="AE2551" s="8">
        <f ca="1">IF(N2551="","",IF(LOOKUP(YEAR(C2551),Teuerung!$A$4:$A$29,Teuerung!$D$4:$D$29)="",0,LOOKUP(YEAR(C2551),Teuerung!$A$4:$A$29,Teuerung!$D$4:$D$29)))</f>
        <v>0.29999999999999999</v>
      </c>
      <c r="AF2551" s="7">
        <f t="shared" ca="1" si="64"/>
        <v>743.43028860283312</v>
      </c>
      <c r="AG2551" s="2" t="s">
        <v>70</v>
      </c>
      <c r="AH2551" s="1"/>
      <c r="AI2551" s="1"/>
    </row>
    <row r="2552">
      <c r="A2552" s="2"/>
      <c r="B2552" s="2"/>
      <c r="C2552" s="3">
        <v>43144</v>
      </c>
      <c r="D2552" s="1"/>
      <c r="E2552" s="4" t="s">
        <v>51</v>
      </c>
      <c r="H2552" s="4" t="s">
        <v>51</v>
      </c>
      <c r="K2552" s="6">
        <v>0.29999999999999999</v>
      </c>
      <c r="L2552" s="6">
        <v>0.5</v>
      </c>
      <c r="M2552" s="6">
        <v>3</v>
      </c>
      <c r="N2552" s="7">
        <v>1700</v>
      </c>
      <c r="P2552" s="1">
        <v>2</v>
      </c>
      <c r="Q2552" s="2" t="s">
        <v>54</v>
      </c>
      <c r="R2552" s="4" t="s">
        <v>51</v>
      </c>
      <c r="T2552" s="7">
        <v>509</v>
      </c>
      <c r="U2552" s="8">
        <v>0</v>
      </c>
      <c r="V2552" s="6">
        <f>7175/340.26*   2.09   /P2552</f>
        <v>22.035722682654441</v>
      </c>
      <c r="W2552" s="7">
        <f>IF(R2552="","",(T2552*(1-U2552)*(1+AE2552))+V2552)</f>
        <v>683.73572268265445</v>
      </c>
      <c r="Z2552" s="9" t="str">
        <f>IF(S2552="","",(X2552*(1-Y2552)*(1+AE2552)))</f>
        <v/>
      </c>
      <c r="AA2552" s="64">
        <f>IF(Eingabe!G2552="x",libCalc!A2552,IF(Eingabe!H2552="x",libCalc!B2552,IF(Eingabe!I2552="x",libCalc!C2552,"")))</f>
        <v>0.14999999999999999</v>
      </c>
      <c r="AB2552" s="5">
        <f>IF(AA2552="","",AA2552*M2552)</f>
        <v>0.44999999999999996</v>
      </c>
      <c r="AC2552" s="10">
        <f>IF(AA2552="","",N2552*1000/(AA2552*1000000))</f>
        <v>11.333333333333334</v>
      </c>
      <c r="AD2552" s="11">
        <f>IF(AB2552="","",MAX(Z2552,W2552)/AB2552)</f>
        <v>1519.4127170725656</v>
      </c>
      <c r="AE2552" s="8">
        <f ca="1">IF(N2552="","",IF(LOOKUP(YEAR(C2552),Teuerung!$A$4:$A$29,Teuerung!$D$4:$D$29)="",0,LOOKUP(YEAR(C2552),Teuerung!$A$4:$A$29,Teuerung!$D$4:$D$29)))</f>
        <v>0.29999999999999999</v>
      </c>
      <c r="AF2552" s="7">
        <f t="shared" ca="1" si="64"/>
        <v>1367.4714453653089</v>
      </c>
      <c r="AG2552" s="2" t="s">
        <v>70</v>
      </c>
      <c r="AH2552" s="1"/>
      <c r="AI2552" s="1"/>
    </row>
    <row r="2553">
      <c r="A2553" s="2"/>
      <c r="B2553" s="2"/>
      <c r="C2553" s="3">
        <v>43144</v>
      </c>
      <c r="D2553" s="1"/>
      <c r="E2553" s="4" t="s">
        <v>51</v>
      </c>
      <c r="H2553" s="4" t="s">
        <v>51</v>
      </c>
      <c r="K2553" s="6">
        <v>0.29999999999999999</v>
      </c>
      <c r="L2553" s="6">
        <v>0.5</v>
      </c>
      <c r="M2553" s="6">
        <v>3.02</v>
      </c>
      <c r="N2553" s="7">
        <v>1500</v>
      </c>
      <c r="P2553" s="1">
        <v>1</v>
      </c>
      <c r="Q2553" s="2" t="s">
        <v>54</v>
      </c>
      <c r="R2553" s="4" t="s">
        <v>51</v>
      </c>
      <c r="T2553" s="7">
        <v>558</v>
      </c>
      <c r="U2553" s="8">
        <v>0</v>
      </c>
      <c r="V2553" s="6">
        <f t="shared" ref="V2553:V2554" si="68">7175/340.26*   1.05   /P2553</f>
        <v>22.141156762475756</v>
      </c>
      <c r="W2553" s="7">
        <f>IF(R2553="","",(T2553*(1-U2553)*(1+AE2553))+V2553)</f>
        <v>747.54115676247568</v>
      </c>
      <c r="Z2553" s="9" t="str">
        <f>IF(S2553="","",(X2553*(1-Y2553)*(1+AE2553)))</f>
        <v/>
      </c>
      <c r="AA2553" s="64">
        <f>IF(Eingabe!G2553="x",libCalc!A2553,IF(Eingabe!H2553="x",libCalc!B2553,IF(Eingabe!I2553="x",libCalc!C2553,"")))</f>
        <v>0.14999999999999999</v>
      </c>
      <c r="AB2553" s="5">
        <f>IF(AA2553="","",AA2553*M2553)</f>
        <v>0.45299999999999996</v>
      </c>
      <c r="AC2553" s="10">
        <f>IF(AA2553="","",N2553*1000/(AA2553*1000000))</f>
        <v>10</v>
      </c>
      <c r="AD2553" s="11">
        <f>IF(AB2553="","",MAX(Z2553,W2553)/AB2553)</f>
        <v>1650.2012290562379</v>
      </c>
      <c r="AE2553" s="8">
        <f ca="1">IF(N2553="","",IF(LOOKUP(YEAR(C2553),Teuerung!$A$4:$A$29,Teuerung!$D$4:$D$29)="",0,LOOKUP(YEAR(C2553),Teuerung!$A$4:$A$29,Teuerung!$D$4:$D$29)))</f>
        <v>0.29999999999999999</v>
      </c>
      <c r="AF2553" s="7">
        <f t="shared" ca="1" si="64"/>
        <v>747.54115676247568</v>
      </c>
      <c r="AG2553" s="2" t="s">
        <v>70</v>
      </c>
      <c r="AH2553" s="1"/>
      <c r="AI2553" s="1"/>
    </row>
    <row r="2554">
      <c r="A2554" s="2"/>
      <c r="B2554" s="2"/>
      <c r="C2554" s="3">
        <v>43144</v>
      </c>
      <c r="D2554" s="1"/>
      <c r="E2554" s="4" t="s">
        <v>51</v>
      </c>
      <c r="H2554" s="4" t="s">
        <v>51</v>
      </c>
      <c r="K2554" s="6">
        <v>0.29999999999999999</v>
      </c>
      <c r="L2554" s="6">
        <v>0.5</v>
      </c>
      <c r="M2554" s="6">
        <v>3.02</v>
      </c>
      <c r="N2554" s="7">
        <v>2900</v>
      </c>
      <c r="P2554" s="1">
        <v>1</v>
      </c>
      <c r="Q2554" s="2" t="s">
        <v>54</v>
      </c>
      <c r="R2554" s="4" t="s">
        <v>51</v>
      </c>
      <c r="T2554" s="7">
        <v>567</v>
      </c>
      <c r="U2554" s="8">
        <v>0</v>
      </c>
      <c r="V2554" s="6">
        <f t="shared" si="68"/>
        <v>22.141156762475756</v>
      </c>
      <c r="W2554" s="7">
        <f>IF(R2554="","",(T2554*(1-U2554)*(1+AE2554))+V2554)</f>
        <v>759.24115676247573</v>
      </c>
      <c r="Z2554" s="9" t="str">
        <f>IF(S2554="","",(X2554*(1-Y2554)*(1+AE2554)))</f>
        <v/>
      </c>
      <c r="AA2554" s="64">
        <f>IF(Eingabe!G2554="x",libCalc!A2554,IF(Eingabe!H2554="x",libCalc!B2554,IF(Eingabe!I2554="x",libCalc!C2554,"")))</f>
        <v>0.14999999999999999</v>
      </c>
      <c r="AB2554" s="5">
        <f>IF(AA2554="","",AA2554*M2554)</f>
        <v>0.45299999999999996</v>
      </c>
      <c r="AC2554" s="10">
        <f>IF(AA2554="","",N2554*1000/(AA2554*1000000))</f>
        <v>19.333333333333332</v>
      </c>
      <c r="AD2554" s="11">
        <f>IF(AB2554="","",MAX(Z2554,W2554)/AB2554)</f>
        <v>1676.0290436257744</v>
      </c>
      <c r="AE2554" s="8">
        <f ca="1">IF(N2554="","",IF(LOOKUP(YEAR(C2554),Teuerung!$A$4:$A$29,Teuerung!$D$4:$D$29)="",0,LOOKUP(YEAR(C2554),Teuerung!$A$4:$A$29,Teuerung!$D$4:$D$29)))</f>
        <v>0.29999999999999999</v>
      </c>
      <c r="AF2554" s="7">
        <f t="shared" ca="1" si="64"/>
        <v>759.24115676247573</v>
      </c>
      <c r="AG2554" s="2" t="s">
        <v>70</v>
      </c>
      <c r="AH2554" s="1"/>
      <c r="AI2554" s="1"/>
    </row>
    <row r="2555">
      <c r="A2555" s="2"/>
      <c r="B2555" s="2"/>
      <c r="C2555" s="3">
        <v>43144</v>
      </c>
      <c r="D2555" s="1"/>
      <c r="E2555" s="4" t="s">
        <v>51</v>
      </c>
      <c r="H2555" s="4" t="s">
        <v>51</v>
      </c>
      <c r="K2555" s="6">
        <v>0.29999999999999999</v>
      </c>
      <c r="L2555" s="6">
        <v>0.5</v>
      </c>
      <c r="M2555" s="6">
        <v>3.02</v>
      </c>
      <c r="N2555" s="7">
        <v>3800</v>
      </c>
      <c r="P2555" s="1">
        <v>1</v>
      </c>
      <c r="Q2555" s="2" t="s">
        <v>54</v>
      </c>
      <c r="R2555" s="4" t="s">
        <v>51</v>
      </c>
      <c r="T2555" s="7">
        <v>669</v>
      </c>
      <c r="U2555" s="8">
        <v>0</v>
      </c>
      <c r="V2555" s="6">
        <f>7175/340.26*   1.08   /P2555</f>
        <v>22.773761241403633</v>
      </c>
      <c r="W2555" s="7">
        <f>IF(R2555="","",(T2555*(1-U2555)*(1+AE2555))+V2555)</f>
        <v>892.47376124140374</v>
      </c>
      <c r="Z2555" s="9" t="str">
        <f>IF(S2555="","",(X2555*(1-Y2555)*(1+AE2555)))</f>
        <v/>
      </c>
      <c r="AA2555" s="64">
        <f>IF(Eingabe!G2555="x",libCalc!A2555,IF(Eingabe!H2555="x",libCalc!B2555,IF(Eingabe!I2555="x",libCalc!C2555,"")))</f>
        <v>0.14999999999999999</v>
      </c>
      <c r="AB2555" s="5">
        <f>IF(AA2555="","",AA2555*M2555)</f>
        <v>0.45299999999999996</v>
      </c>
      <c r="AC2555" s="10">
        <f>IF(AA2555="","",N2555*1000/(AA2555*1000000))</f>
        <v>25.333333333333332</v>
      </c>
      <c r="AD2555" s="11">
        <f>IF(AB2555="","",MAX(Z2555,W2555)/AB2555)</f>
        <v>1970.1407532922822</v>
      </c>
      <c r="AE2555" s="8">
        <f ca="1">IF(N2555="","",IF(LOOKUP(YEAR(C2555),Teuerung!$A$4:$A$29,Teuerung!$D$4:$D$29)="",0,LOOKUP(YEAR(C2555),Teuerung!$A$4:$A$29,Teuerung!$D$4:$D$29)))</f>
        <v>0.29999999999999999</v>
      </c>
      <c r="AF2555" s="7">
        <f t="shared" ca="1" si="64"/>
        <v>892.47376124140374</v>
      </c>
      <c r="AG2555" s="2" t="s">
        <v>70</v>
      </c>
      <c r="AH2555" s="1"/>
      <c r="AI2555" s="1"/>
    </row>
    <row r="2556">
      <c r="A2556" s="2"/>
      <c r="B2556" s="2"/>
      <c r="C2556" s="3">
        <v>43144</v>
      </c>
      <c r="D2556" s="1"/>
      <c r="E2556" s="4" t="s">
        <v>51</v>
      </c>
      <c r="H2556" s="4" t="s">
        <v>51</v>
      </c>
      <c r="K2556" s="6">
        <v>0.29999999999999999</v>
      </c>
      <c r="L2556" s="6">
        <v>0.5</v>
      </c>
      <c r="M2556" s="6">
        <v>3.0299999999999998</v>
      </c>
      <c r="N2556" s="7">
        <v>700</v>
      </c>
      <c r="P2556" s="1">
        <v>1</v>
      </c>
      <c r="Q2556" s="2" t="s">
        <v>54</v>
      </c>
      <c r="R2556" s="4" t="s">
        <v>51</v>
      </c>
      <c r="T2556" s="7">
        <v>559</v>
      </c>
      <c r="U2556" s="8">
        <v>0</v>
      </c>
      <c r="V2556" s="6">
        <f>7175/340.26*   1.06   /P2556</f>
        <v>22.352024922118382</v>
      </c>
      <c r="W2556" s="7">
        <f>IF(R2556="","",(T2556*(1-U2556)*(1+AE2556))+V2556)</f>
        <v>749.05202492211845</v>
      </c>
      <c r="Z2556" s="9" t="str">
        <f>IF(S2556="","",(X2556*(1-Y2556)*(1+AE2556)))</f>
        <v/>
      </c>
      <c r="AA2556" s="64">
        <f>IF(Eingabe!G2556="x",libCalc!A2556,IF(Eingabe!H2556="x",libCalc!B2556,IF(Eingabe!I2556="x",libCalc!C2556,"")))</f>
        <v>0.14999999999999999</v>
      </c>
      <c r="AB2556" s="5">
        <f>IF(AA2556="","",AA2556*M2556)</f>
        <v>0.45449999999999996</v>
      </c>
      <c r="AC2556" s="10">
        <f>IF(AA2556="","",N2556*1000/(AA2556*1000000))</f>
        <v>4.666666666666667</v>
      </c>
      <c r="AD2556" s="11">
        <f>IF(AB2556="","",MAX(Z2556,W2556)/AB2556)</f>
        <v>1648.0792627549363</v>
      </c>
      <c r="AE2556" s="8">
        <f ca="1">IF(N2556="","",IF(LOOKUP(YEAR(C2556),Teuerung!$A$4:$A$29,Teuerung!$D$4:$D$29)="",0,LOOKUP(YEAR(C2556),Teuerung!$A$4:$A$29,Teuerung!$D$4:$D$29)))</f>
        <v>0.29999999999999999</v>
      </c>
      <c r="AF2556" s="7">
        <f t="shared" ca="1" si="64"/>
        <v>749.05202492211845</v>
      </c>
      <c r="AG2556" s="2" t="s">
        <v>70</v>
      </c>
      <c r="AH2556" s="1"/>
      <c r="AI2556" s="1"/>
    </row>
    <row r="2557">
      <c r="A2557" s="2"/>
      <c r="B2557" s="2"/>
      <c r="C2557" s="3">
        <v>43144</v>
      </c>
      <c r="D2557" s="1"/>
      <c r="E2557" s="4" t="s">
        <v>51</v>
      </c>
      <c r="H2557" s="4" t="s">
        <v>51</v>
      </c>
      <c r="K2557" s="6">
        <v>0.29999999999999999</v>
      </c>
      <c r="L2557" s="6">
        <v>0.5</v>
      </c>
      <c r="M2557" s="6">
        <v>3.0299999999999998</v>
      </c>
      <c r="N2557" s="7">
        <v>3100</v>
      </c>
      <c r="P2557" s="1">
        <v>2</v>
      </c>
      <c r="Q2557" s="2" t="s">
        <v>54</v>
      </c>
      <c r="R2557" s="4" t="s">
        <v>51</v>
      </c>
      <c r="T2557" s="7">
        <v>521</v>
      </c>
      <c r="U2557" s="8">
        <v>0</v>
      </c>
      <c r="V2557" s="6">
        <f>7175/340.26*   2.1   /P2557</f>
        <v>22.141156762475756</v>
      </c>
      <c r="W2557" s="7">
        <f>IF(R2557="","",(T2557*(1-U2557)*(1+AE2557))+V2557)</f>
        <v>699.44115676247577</v>
      </c>
      <c r="Z2557" s="9" t="str">
        <f>IF(S2557="","",(X2557*(1-Y2557)*(1+AE2557)))</f>
        <v/>
      </c>
      <c r="AA2557" s="64">
        <f>IF(Eingabe!G2557="x",libCalc!A2557,IF(Eingabe!H2557="x",libCalc!B2557,IF(Eingabe!I2557="x",libCalc!C2557,"")))</f>
        <v>0.14999999999999999</v>
      </c>
      <c r="AB2557" s="5">
        <f>IF(AA2557="","",AA2557*M2557)</f>
        <v>0.45449999999999996</v>
      </c>
      <c r="AC2557" s="10">
        <f>IF(AA2557="","",N2557*1000/(AA2557*1000000))</f>
        <v>20.666666666666668</v>
      </c>
      <c r="AD2557" s="11">
        <f>IF(AB2557="","",MAX(Z2557,W2557)/AB2557)</f>
        <v>1538.9244373211789</v>
      </c>
      <c r="AE2557" s="8">
        <f ca="1">IF(N2557="","",IF(LOOKUP(YEAR(C2557),Teuerung!$A$4:$A$29,Teuerung!$D$4:$D$29)="",0,LOOKUP(YEAR(C2557),Teuerung!$A$4:$A$29,Teuerung!$D$4:$D$29)))</f>
        <v>0.29999999999999999</v>
      </c>
      <c r="AF2557" s="7">
        <f t="shared" ca="1" si="64"/>
        <v>1398.8823135249515</v>
      </c>
      <c r="AG2557" s="2" t="s">
        <v>70</v>
      </c>
      <c r="AH2557" s="1"/>
      <c r="AI2557" s="1"/>
    </row>
    <row r="2558">
      <c r="A2558" s="2"/>
      <c r="B2558" s="2"/>
      <c r="C2558" s="3">
        <v>43144</v>
      </c>
      <c r="D2558" s="1"/>
      <c r="E2558" s="4" t="s">
        <v>51</v>
      </c>
      <c r="H2558" s="4" t="s">
        <v>51</v>
      </c>
      <c r="K2558" s="6">
        <v>0.29999999999999999</v>
      </c>
      <c r="L2558" s="6">
        <v>0.5</v>
      </c>
      <c r="M2558" s="6">
        <v>3.0299999999999998</v>
      </c>
      <c r="N2558" s="7">
        <v>3100</v>
      </c>
      <c r="P2558" s="1">
        <v>1</v>
      </c>
      <c r="Q2558" s="2" t="s">
        <v>54</v>
      </c>
      <c r="R2558" s="4" t="s">
        <v>51</v>
      </c>
      <c r="T2558" s="7">
        <v>666</v>
      </c>
      <c r="U2558" s="8">
        <v>0</v>
      </c>
      <c r="V2558" s="6">
        <f>7175/340.26*   1.06   /P2558</f>
        <v>22.352024922118382</v>
      </c>
      <c r="W2558" s="7">
        <f>IF(R2558="","",(T2558*(1-U2558)*(1+AE2558))+V2558)</f>
        <v>888.15202492211847</v>
      </c>
      <c r="Z2558" s="9" t="str">
        <f>IF(S2558="","",(X2558*(1-Y2558)*(1+AE2558)))</f>
        <v/>
      </c>
      <c r="AA2558" s="64">
        <f>IF(Eingabe!G2558="x",libCalc!A2558,IF(Eingabe!H2558="x",libCalc!B2558,IF(Eingabe!I2558="x",libCalc!C2558,"")))</f>
        <v>0.14999999999999999</v>
      </c>
      <c r="AB2558" s="5">
        <f>IF(AA2558="","",AA2558*M2558)</f>
        <v>0.45449999999999996</v>
      </c>
      <c r="AC2558" s="10">
        <f>IF(AA2558="","",N2558*1000/(AA2558*1000000))</f>
        <v>20.666666666666668</v>
      </c>
      <c r="AD2558" s="11">
        <f>IF(AB2558="","",MAX(Z2558,W2558)/AB2558)</f>
        <v>1954.1298678154424</v>
      </c>
      <c r="AE2558" s="8">
        <f ca="1">IF(N2558="","",IF(LOOKUP(YEAR(C2558),Teuerung!$A$4:$A$29,Teuerung!$D$4:$D$29)="",0,LOOKUP(YEAR(C2558),Teuerung!$A$4:$A$29,Teuerung!$D$4:$D$29)))</f>
        <v>0.29999999999999999</v>
      </c>
      <c r="AF2558" s="7">
        <f t="shared" ca="1" si="64"/>
        <v>888.15202492211847</v>
      </c>
      <c r="AG2558" s="2" t="s">
        <v>70</v>
      </c>
      <c r="AH2558" s="1"/>
      <c r="AI2558" s="1"/>
    </row>
    <row r="2559">
      <c r="A2559" s="2"/>
      <c r="B2559" s="2"/>
      <c r="C2559" s="3">
        <v>43144</v>
      </c>
      <c r="D2559" s="1"/>
      <c r="E2559" s="4" t="s">
        <v>51</v>
      </c>
      <c r="H2559" s="4" t="s">
        <v>51</v>
      </c>
      <c r="K2559" s="6">
        <v>0.29999999999999999</v>
      </c>
      <c r="L2559" s="6">
        <v>0.5</v>
      </c>
      <c r="M2559" s="6">
        <v>3.0299999999999998</v>
      </c>
      <c r="N2559" s="7">
        <v>4400</v>
      </c>
      <c r="P2559" s="1">
        <v>3</v>
      </c>
      <c r="Q2559" s="2" t="s">
        <v>54</v>
      </c>
      <c r="R2559" s="4" t="s">
        <v>51</v>
      </c>
      <c r="T2559" s="7">
        <v>692</v>
      </c>
      <c r="U2559" s="8">
        <v>0</v>
      </c>
      <c r="V2559" s="6">
        <f>7175/340.26*   3.35   /P2559</f>
        <v>23.546944493426597</v>
      </c>
      <c r="W2559" s="7">
        <f>IF(R2559="","",(T2559*(1-U2559)*(1+AE2559))+V2559)</f>
        <v>923.14694449342664</v>
      </c>
      <c r="Z2559" s="9" t="str">
        <f>IF(S2559="","",(X2559*(1-Y2559)*(1+AE2559)))</f>
        <v/>
      </c>
      <c r="AA2559" s="64">
        <f>IF(Eingabe!G2559="x",libCalc!A2559,IF(Eingabe!H2559="x",libCalc!B2559,IF(Eingabe!I2559="x",libCalc!C2559,"")))</f>
        <v>0.14999999999999999</v>
      </c>
      <c r="AB2559" s="5">
        <f>IF(AA2559="","",AA2559*M2559)</f>
        <v>0.45449999999999996</v>
      </c>
      <c r="AC2559" s="10">
        <f>IF(AA2559="","",N2559*1000/(AA2559*1000000))</f>
        <v>29.333333333333332</v>
      </c>
      <c r="AD2559" s="11">
        <f>IF(AB2559="","",MAX(Z2559,W2559)/AB2559)</f>
        <v>2031.1263905245912</v>
      </c>
      <c r="AE2559" s="8">
        <f ca="1">IF(N2559="","",IF(LOOKUP(YEAR(C2559),Teuerung!$A$4:$A$29,Teuerung!$D$4:$D$29)="",0,LOOKUP(YEAR(C2559),Teuerung!$A$4:$A$29,Teuerung!$D$4:$D$29)))</f>
        <v>0.29999999999999999</v>
      </c>
      <c r="AF2559" s="7">
        <f t="shared" ca="1" si="64"/>
        <v>2769.4408334802802</v>
      </c>
      <c r="AG2559" s="2" t="s">
        <v>70</v>
      </c>
      <c r="AH2559" s="1"/>
      <c r="AI2559" s="1"/>
    </row>
    <row r="2560">
      <c r="A2560" s="2"/>
      <c r="B2560" s="2"/>
      <c r="C2560" s="3">
        <v>43144</v>
      </c>
      <c r="D2560" s="1"/>
      <c r="E2560" s="4" t="s">
        <v>51</v>
      </c>
      <c r="H2560" s="4" t="s">
        <v>51</v>
      </c>
      <c r="K2560" s="6">
        <v>0.29999999999999999</v>
      </c>
      <c r="L2560" s="6">
        <v>0.5</v>
      </c>
      <c r="M2560" s="6">
        <v>3.0299999999999998</v>
      </c>
      <c r="N2560" s="7">
        <v>4600</v>
      </c>
      <c r="P2560" s="1">
        <v>1</v>
      </c>
      <c r="Q2560" s="2" t="s">
        <v>54</v>
      </c>
      <c r="R2560" s="4" t="s">
        <v>51</v>
      </c>
      <c r="T2560" s="7">
        <v>782</v>
      </c>
      <c r="U2560" s="8">
        <v>0</v>
      </c>
      <c r="V2560" s="6">
        <f>7175/340.26*   1.15   /P2560</f>
        <v>24.249838358902014</v>
      </c>
      <c r="W2560" s="7">
        <f>IF(R2560="","",(T2560*(1-U2560)*(1+AE2560))+V2560)</f>
        <v>1040.8498383589019</v>
      </c>
      <c r="Z2560" s="9" t="str">
        <f>IF(S2560="","",(X2560*(1-Y2560)*(1+AE2560)))</f>
        <v/>
      </c>
      <c r="AA2560" s="64">
        <f>IF(Eingabe!G2560="x",libCalc!A2560,IF(Eingabe!H2560="x",libCalc!B2560,IF(Eingabe!I2560="x",libCalc!C2560,"")))</f>
        <v>0.14999999999999999</v>
      </c>
      <c r="AB2560" s="5">
        <f>IF(AA2560="","",AA2560*M2560)</f>
        <v>0.45449999999999996</v>
      </c>
      <c r="AC2560" s="10">
        <f>IF(AA2560="","",N2560*1000/(AA2560*1000000))</f>
        <v>30.666666666666668</v>
      </c>
      <c r="AD2560" s="11">
        <f>IF(AB2560="","",MAX(Z2560,W2560)/AB2560)</f>
        <v>2290.0986542550099</v>
      </c>
      <c r="AE2560" s="8">
        <f ca="1">IF(N2560="","",IF(LOOKUP(YEAR(C2560),Teuerung!$A$4:$A$29,Teuerung!$D$4:$D$29)="",0,LOOKUP(YEAR(C2560),Teuerung!$A$4:$A$29,Teuerung!$D$4:$D$29)))</f>
        <v>0.29999999999999999</v>
      </c>
      <c r="AF2560" s="7">
        <f t="shared" ca="1" si="64"/>
        <v>1040.8498383589019</v>
      </c>
      <c r="AG2560" s="2" t="s">
        <v>70</v>
      </c>
      <c r="AH2560" s="1"/>
      <c r="AI2560" s="1"/>
    </row>
    <row r="2561">
      <c r="A2561" s="2"/>
      <c r="B2561" s="2"/>
      <c r="C2561" s="3">
        <v>43144</v>
      </c>
      <c r="D2561" s="1"/>
      <c r="E2561" s="4" t="s">
        <v>51</v>
      </c>
      <c r="H2561" s="4" t="s">
        <v>51</v>
      </c>
      <c r="K2561" s="6">
        <v>0.29999999999999999</v>
      </c>
      <c r="L2561" s="6">
        <v>0.5</v>
      </c>
      <c r="M2561" s="6">
        <v>3.0299999999999998</v>
      </c>
      <c r="N2561" s="7">
        <v>5100</v>
      </c>
      <c r="P2561" s="1">
        <v>1</v>
      </c>
      <c r="Q2561" s="2" t="s">
        <v>54</v>
      </c>
      <c r="R2561" s="4" t="s">
        <v>51</v>
      </c>
      <c r="T2561" s="7">
        <v>826</v>
      </c>
      <c r="U2561" s="8">
        <v>0</v>
      </c>
      <c r="V2561" s="6">
        <f>7175/340.26*   1.18   /P2561</f>
        <v>24.882442837829895</v>
      </c>
      <c r="W2561" s="7">
        <f>IF(R2561="","",(T2561*(1-U2561)*(1+AE2561))+V2561)</f>
        <v>1098.6824428378297</v>
      </c>
      <c r="Z2561" s="9" t="str">
        <f>IF(S2561="","",(X2561*(1-Y2561)*(1+AE2561)))</f>
        <v/>
      </c>
      <c r="AA2561" s="64">
        <f>IF(Eingabe!G2561="x",libCalc!A2561,IF(Eingabe!H2561="x",libCalc!B2561,IF(Eingabe!I2561="x",libCalc!C2561,"")))</f>
        <v>0.14999999999999999</v>
      </c>
      <c r="AB2561" s="5">
        <f>IF(AA2561="","",AA2561*M2561)</f>
        <v>0.45449999999999996</v>
      </c>
      <c r="AC2561" s="10">
        <f>IF(AA2561="","",N2561*1000/(AA2561*1000000))</f>
        <v>34</v>
      </c>
      <c r="AD2561" s="11">
        <f>IF(AB2561="","",MAX(Z2561,W2561)/AB2561)</f>
        <v>2417.343108554081</v>
      </c>
      <c r="AE2561" s="8">
        <f ca="1">IF(N2561="","",IF(LOOKUP(YEAR(C2561),Teuerung!$A$4:$A$29,Teuerung!$D$4:$D$29)="",0,LOOKUP(YEAR(C2561),Teuerung!$A$4:$A$29,Teuerung!$D$4:$D$29)))</f>
        <v>0.29999999999999999</v>
      </c>
      <c r="AF2561" s="7">
        <f t="shared" ca="1" si="64"/>
        <v>1098.6824428378297</v>
      </c>
      <c r="AG2561" s="2" t="s">
        <v>70</v>
      </c>
      <c r="AH2561" s="1"/>
      <c r="AI2561" s="1"/>
    </row>
    <row r="2562">
      <c r="A2562" s="2"/>
      <c r="B2562" s="2"/>
      <c r="C2562" s="3">
        <v>43144</v>
      </c>
      <c r="D2562" s="1"/>
      <c r="E2562" s="4" t="s">
        <v>51</v>
      </c>
      <c r="H2562" s="4" t="s">
        <v>51</v>
      </c>
      <c r="K2562" s="6">
        <v>0.29999999999999999</v>
      </c>
      <c r="L2562" s="6">
        <v>0.5</v>
      </c>
      <c r="M2562" s="6">
        <v>3.0299999999999998</v>
      </c>
      <c r="N2562" s="7">
        <v>6800</v>
      </c>
      <c r="P2562" s="1">
        <v>1</v>
      </c>
      <c r="Q2562" s="2" t="s">
        <v>54</v>
      </c>
      <c r="R2562" s="4" t="s">
        <v>51</v>
      </c>
      <c r="T2562" s="7">
        <v>981</v>
      </c>
      <c r="U2562" s="8">
        <v>0</v>
      </c>
      <c r="V2562" s="6">
        <f>7175/340.26*   1.28   /P2562</f>
        <v>26.991124434256157</v>
      </c>
      <c r="W2562" s="7">
        <f>IF(R2562="","",(T2562*(1-U2562)*(1+AE2562))+V2562)</f>
        <v>1302.2911244342561</v>
      </c>
      <c r="Z2562" s="9" t="str">
        <f>IF(S2562="","",(X2562*(1-Y2562)*(1+AE2562)))</f>
        <v/>
      </c>
      <c r="AA2562" s="64">
        <f>IF(Eingabe!G2562="x",libCalc!A2562,IF(Eingabe!H2562="x",libCalc!B2562,IF(Eingabe!I2562="x",libCalc!C2562,"")))</f>
        <v>0.14999999999999999</v>
      </c>
      <c r="AB2562" s="5">
        <f>IF(AA2562="","",AA2562*M2562)</f>
        <v>0.45449999999999996</v>
      </c>
      <c r="AC2562" s="10">
        <f>IF(AA2562="","",N2562*1000/(AA2562*1000000))</f>
        <v>45.333333333333336</v>
      </c>
      <c r="AD2562" s="11">
        <f>IF(AB2562="","",MAX(Z2562,W2562)/AB2562)</f>
        <v>2865.3270064560093</v>
      </c>
      <c r="AE2562" s="8">
        <f ca="1">IF(N2562="","",IF(LOOKUP(YEAR(C2562),Teuerung!$A$4:$A$29,Teuerung!$D$4:$D$29)="",0,LOOKUP(YEAR(C2562),Teuerung!$A$4:$A$29,Teuerung!$D$4:$D$29)))</f>
        <v>0.29999999999999999</v>
      </c>
      <c r="AF2562" s="7">
        <f t="shared" ca="1" si="64"/>
        <v>1302.2911244342561</v>
      </c>
      <c r="AG2562" s="2" t="s">
        <v>70</v>
      </c>
      <c r="AH2562" s="1"/>
      <c r="AI2562" s="1"/>
    </row>
    <row r="2563">
      <c r="A2563" s="2"/>
      <c r="B2563" s="2"/>
      <c r="C2563" s="3">
        <v>43144</v>
      </c>
      <c r="D2563" s="1"/>
      <c r="E2563" s="4" t="s">
        <v>51</v>
      </c>
      <c r="H2563" s="4" t="s">
        <v>51</v>
      </c>
      <c r="K2563" s="6">
        <v>0.29999999999999999</v>
      </c>
      <c r="L2563" s="6">
        <v>0.5</v>
      </c>
      <c r="M2563" s="6">
        <v>3.0600000000000001</v>
      </c>
      <c r="N2563" s="7">
        <v>1600</v>
      </c>
      <c r="P2563" s="1">
        <v>1</v>
      </c>
      <c r="Q2563" s="2" t="s">
        <v>54</v>
      </c>
      <c r="R2563" s="4" t="s">
        <v>51</v>
      </c>
      <c r="T2563" s="7">
        <v>561</v>
      </c>
      <c r="U2563" s="8">
        <v>0</v>
      </c>
      <c r="V2563" s="6">
        <f>7175/340.26*   1.07   /P2563</f>
        <v>22.562893081761008</v>
      </c>
      <c r="W2563" s="7">
        <f>IF(R2563="","",(T2563*(1-U2563)*(1+AE2563))+V2563)</f>
        <v>751.86289308176106</v>
      </c>
      <c r="Z2563" s="9" t="str">
        <f>IF(S2563="","",(X2563*(1-Y2563)*(1+AE2563)))</f>
        <v/>
      </c>
      <c r="AA2563" s="64">
        <f>IF(Eingabe!G2563="x",libCalc!A2563,IF(Eingabe!H2563="x",libCalc!B2563,IF(Eingabe!I2563="x",libCalc!C2563,"")))</f>
        <v>0.14999999999999999</v>
      </c>
      <c r="AB2563" s="5">
        <f>IF(AA2563="","",AA2563*M2563)</f>
        <v>0.45899999999999996</v>
      </c>
      <c r="AC2563" s="10">
        <f>IF(AA2563="","",N2563*1000/(AA2563*1000000))</f>
        <v>10.666666666666666</v>
      </c>
      <c r="AD2563" s="11">
        <f>IF(AB2563="","",MAX(Z2563,W2563)/AB2563)</f>
        <v>1638.0455186966474</v>
      </c>
      <c r="AE2563" s="8">
        <f ca="1">IF(N2563="","",IF(LOOKUP(YEAR(C2563),Teuerung!$A$4:$A$29,Teuerung!$D$4:$D$29)="",0,LOOKUP(YEAR(C2563),Teuerung!$A$4:$A$29,Teuerung!$D$4:$D$29)))</f>
        <v>0.29999999999999999</v>
      </c>
      <c r="AF2563" s="7">
        <f t="shared" ca="1" si="64"/>
        <v>751.86289308176106</v>
      </c>
      <c r="AG2563" s="2" t="s">
        <v>70</v>
      </c>
      <c r="AH2563" s="1"/>
      <c r="AI2563" s="1"/>
    </row>
    <row r="2564">
      <c r="A2564" s="2"/>
      <c r="B2564" s="2"/>
      <c r="C2564" s="3">
        <v>43144</v>
      </c>
      <c r="D2564" s="1"/>
      <c r="E2564" s="4" t="s">
        <v>51</v>
      </c>
      <c r="H2564" s="4" t="s">
        <v>51</v>
      </c>
      <c r="K2564" s="6">
        <v>0.29999999999999999</v>
      </c>
      <c r="L2564" s="6">
        <v>0.5</v>
      </c>
      <c r="M2564" s="6">
        <v>3.0699999999999998</v>
      </c>
      <c r="N2564" s="7">
        <v>1700</v>
      </c>
      <c r="P2564" s="1">
        <v>7</v>
      </c>
      <c r="Q2564" s="2" t="s">
        <v>54</v>
      </c>
      <c r="R2564" s="4" t="s">
        <v>51</v>
      </c>
      <c r="T2564" s="7">
        <v>510</v>
      </c>
      <c r="U2564" s="8">
        <v>0</v>
      </c>
      <c r="V2564" s="6">
        <f>7175/340.26*   7.46   /P2564</f>
        <v>22.472521013342739</v>
      </c>
      <c r="W2564" s="7">
        <f>IF(R2564="","",(T2564*(1-U2564)*(1+AE2564))+V2564)</f>
        <v>685.47252101334277</v>
      </c>
      <c r="Z2564" s="9" t="str">
        <f>IF(S2564="","",(X2564*(1-Y2564)*(1+AE2564)))</f>
        <v/>
      </c>
      <c r="AA2564" s="64">
        <f>IF(Eingabe!G2564="x",libCalc!A2564,IF(Eingabe!H2564="x",libCalc!B2564,IF(Eingabe!I2564="x",libCalc!C2564,"")))</f>
        <v>0.14999999999999999</v>
      </c>
      <c r="AB2564" s="5">
        <f>IF(AA2564="","",AA2564*M2564)</f>
        <v>0.46049999999999996</v>
      </c>
      <c r="AC2564" s="10">
        <f>IF(AA2564="","",N2564*1000/(AA2564*1000000))</f>
        <v>11.333333333333334</v>
      </c>
      <c r="AD2564" s="11">
        <f>IF(AB2564="","",MAX(Z2564,W2564)/AB2564)</f>
        <v>1488.5396764676282</v>
      </c>
      <c r="AE2564" s="8">
        <f ca="1">IF(N2564="","",IF(LOOKUP(YEAR(C2564),Teuerung!$A$4:$A$29,Teuerung!$D$4:$D$29)="",0,LOOKUP(YEAR(C2564),Teuerung!$A$4:$A$29,Teuerung!$D$4:$D$29)))</f>
        <v>0.29999999999999999</v>
      </c>
      <c r="AF2564" s="7">
        <f t="shared" ca="1" si="64"/>
        <v>4798.3076470933993</v>
      </c>
      <c r="AG2564" s="2" t="s">
        <v>70</v>
      </c>
      <c r="AH2564" s="1"/>
      <c r="AI2564" s="1"/>
    </row>
    <row r="2565">
      <c r="A2565" s="2"/>
      <c r="B2565" s="2"/>
      <c r="C2565" s="3">
        <v>43144</v>
      </c>
      <c r="D2565" s="1"/>
      <c r="E2565" s="4" t="s">
        <v>51</v>
      </c>
      <c r="H2565" s="4" t="s">
        <v>51</v>
      </c>
      <c r="K2565" s="6">
        <v>0.29999999999999999</v>
      </c>
      <c r="L2565" s="6">
        <v>0.5</v>
      </c>
      <c r="M2565" s="6">
        <v>3.0800000000000001</v>
      </c>
      <c r="N2565" s="7">
        <v>1400</v>
      </c>
      <c r="P2565" s="1">
        <v>1</v>
      </c>
      <c r="Q2565" s="2" t="s">
        <v>54</v>
      </c>
      <c r="R2565" s="4" t="s">
        <v>51</v>
      </c>
      <c r="T2565" s="7">
        <v>563</v>
      </c>
      <c r="U2565" s="8">
        <v>0</v>
      </c>
      <c r="V2565" s="6">
        <f>7175/340.26*   1.07   /P2565</f>
        <v>22.562893081761008</v>
      </c>
      <c r="W2565" s="7">
        <f>IF(R2565="","",(T2565*(1-U2565)*(1+AE2565))+V2565)</f>
        <v>754.46289308176097</v>
      </c>
      <c r="Z2565" s="9" t="str">
        <f>IF(S2565="","",(X2565*(1-Y2565)*(1+AE2565)))</f>
        <v/>
      </c>
      <c r="AA2565" s="64">
        <f>IF(Eingabe!G2565="x",libCalc!A2565,IF(Eingabe!H2565="x",libCalc!B2565,IF(Eingabe!I2565="x",libCalc!C2565,"")))</f>
        <v>0.14999999999999999</v>
      </c>
      <c r="AB2565" s="5">
        <f>IF(AA2565="","",AA2565*M2565)</f>
        <v>0.46199999999999997</v>
      </c>
      <c r="AC2565" s="10">
        <f>IF(AA2565="","",N2565*1000/(AA2565*1000000))</f>
        <v>9.3333333333333339</v>
      </c>
      <c r="AD2565" s="11">
        <f>IF(AB2565="","",MAX(Z2565,W2565)/AB2565)</f>
        <v>1633.0365651120369</v>
      </c>
      <c r="AE2565" s="8">
        <f ca="1">IF(N2565="","",IF(LOOKUP(YEAR(C2565),Teuerung!$A$4:$A$29,Teuerung!$D$4:$D$29)="",0,LOOKUP(YEAR(C2565),Teuerung!$A$4:$A$29,Teuerung!$D$4:$D$29)))</f>
        <v>0.29999999999999999</v>
      </c>
      <c r="AF2565" s="7">
        <f t="shared" ca="1" si="64"/>
        <v>754.46289308176097</v>
      </c>
      <c r="AG2565" s="2" t="s">
        <v>70</v>
      </c>
      <c r="AH2565" s="1"/>
      <c r="AI2565" s="1"/>
    </row>
    <row r="2566">
      <c r="A2566" s="2"/>
      <c r="B2566" s="2"/>
      <c r="C2566" s="3">
        <v>43144</v>
      </c>
      <c r="D2566" s="1"/>
      <c r="E2566" s="4" t="s">
        <v>51</v>
      </c>
      <c r="H2566" s="4" t="s">
        <v>51</v>
      </c>
      <c r="K2566" s="6">
        <v>0.29999999999999999</v>
      </c>
      <c r="L2566" s="6">
        <v>0.5</v>
      </c>
      <c r="M2566" s="6">
        <v>3.1000000000000001</v>
      </c>
      <c r="N2566" s="7">
        <v>1600</v>
      </c>
      <c r="P2566" s="1">
        <v>1</v>
      </c>
      <c r="Q2566" s="2" t="s">
        <v>54</v>
      </c>
      <c r="R2566" s="4" t="s">
        <v>51</v>
      </c>
      <c r="T2566" s="7">
        <v>565</v>
      </c>
      <c r="U2566" s="8">
        <v>0</v>
      </c>
      <c r="V2566" s="6">
        <f t="shared" ref="V2566:V2567" si="69">7175/340.26*   1.08   /P2566</f>
        <v>22.773761241403633</v>
      </c>
      <c r="W2566" s="7">
        <f>IF(R2566="","",(T2566*(1-U2566)*(1+AE2566))+V2566)</f>
        <v>757.27376124140369</v>
      </c>
      <c r="Z2566" s="9" t="str">
        <f>IF(S2566="","",(X2566*(1-Y2566)*(1+AE2566)))</f>
        <v/>
      </c>
      <c r="AA2566" s="64">
        <f>IF(Eingabe!G2566="x",libCalc!A2566,IF(Eingabe!H2566="x",libCalc!B2566,IF(Eingabe!I2566="x",libCalc!C2566,"")))</f>
        <v>0.14999999999999999</v>
      </c>
      <c r="AB2566" s="5">
        <f>IF(AA2566="","",AA2566*M2566)</f>
        <v>0.46499999999999997</v>
      </c>
      <c r="AC2566" s="10">
        <f>IF(AA2566="","",N2566*1000/(AA2566*1000000))</f>
        <v>10.666666666666666</v>
      </c>
      <c r="AD2566" s="11">
        <f>IF(AB2566="","",MAX(Z2566,W2566)/AB2566)</f>
        <v>1628.5457230997929</v>
      </c>
      <c r="AE2566" s="8">
        <f ca="1">IF(N2566="","",IF(LOOKUP(YEAR(C2566),Teuerung!$A$4:$A$29,Teuerung!$D$4:$D$29)="",0,LOOKUP(YEAR(C2566),Teuerung!$A$4:$A$29,Teuerung!$D$4:$D$29)))</f>
        <v>0.29999999999999999</v>
      </c>
      <c r="AF2566" s="7">
        <f t="shared" ca="1" si="64"/>
        <v>757.27376124140369</v>
      </c>
      <c r="AG2566" s="2" t="s">
        <v>70</v>
      </c>
      <c r="AH2566" s="1"/>
      <c r="AI2566" s="1"/>
    </row>
    <row r="2567">
      <c r="A2567" s="2"/>
      <c r="B2567" s="2"/>
      <c r="C2567" s="3">
        <v>43144</v>
      </c>
      <c r="D2567" s="1"/>
      <c r="E2567" s="4" t="s">
        <v>51</v>
      </c>
      <c r="H2567" s="4" t="s">
        <v>51</v>
      </c>
      <c r="K2567" s="6">
        <v>0.29999999999999999</v>
      </c>
      <c r="L2567" s="6">
        <v>0.5</v>
      </c>
      <c r="M2567" s="6">
        <v>3.1099999999999999</v>
      </c>
      <c r="N2567" s="7">
        <v>1900</v>
      </c>
      <c r="P2567" s="1">
        <v>1</v>
      </c>
      <c r="Q2567" s="2" t="s">
        <v>54</v>
      </c>
      <c r="R2567" s="4" t="s">
        <v>51</v>
      </c>
      <c r="T2567" s="7">
        <v>565</v>
      </c>
      <c r="U2567" s="8">
        <v>0</v>
      </c>
      <c r="V2567" s="6">
        <f t="shared" si="69"/>
        <v>22.773761241403633</v>
      </c>
      <c r="W2567" s="7">
        <f>IF(R2567="","",(T2567*(1-U2567)*(1+AE2567))+V2567)</f>
        <v>757.27376124140369</v>
      </c>
      <c r="Z2567" s="9" t="str">
        <f>IF(S2567="","",(X2567*(1-Y2567)*(1+AE2567)))</f>
        <v/>
      </c>
      <c r="AA2567" s="64">
        <f>IF(Eingabe!G2567="x",libCalc!A2567,IF(Eingabe!H2567="x",libCalc!B2567,IF(Eingabe!I2567="x",libCalc!C2567,"")))</f>
        <v>0.14999999999999999</v>
      </c>
      <c r="AB2567" s="5">
        <f>IF(AA2567="","",AA2567*M2567)</f>
        <v>0.46649999999999997</v>
      </c>
      <c r="AC2567" s="10">
        <f>IF(AA2567="","",N2567*1000/(AA2567*1000000))</f>
        <v>12.666666666666666</v>
      </c>
      <c r="AD2567" s="11">
        <f>IF(AB2567="","",MAX(Z2567,W2567)/AB2567)</f>
        <v>1623.3092416750349</v>
      </c>
      <c r="AE2567" s="8">
        <f ca="1">IF(N2567="","",IF(LOOKUP(YEAR(C2567),Teuerung!$A$4:$A$29,Teuerung!$D$4:$D$29)="",0,LOOKUP(YEAR(C2567),Teuerung!$A$4:$A$29,Teuerung!$D$4:$D$29)))</f>
        <v>0.29999999999999999</v>
      </c>
      <c r="AF2567" s="7">
        <f t="shared" ca="1" si="64"/>
        <v>757.27376124140369</v>
      </c>
      <c r="AG2567" s="2" t="s">
        <v>70</v>
      </c>
      <c r="AH2567" s="1"/>
      <c r="AI2567" s="1"/>
    </row>
    <row r="2568">
      <c r="A2568" s="2"/>
      <c r="B2568" s="2"/>
      <c r="C2568" s="3">
        <v>43144</v>
      </c>
      <c r="D2568" s="1"/>
      <c r="E2568" s="4" t="s">
        <v>51</v>
      </c>
      <c r="H2568" s="4" t="s">
        <v>51</v>
      </c>
      <c r="K2568" s="6">
        <v>0.29999999999999999</v>
      </c>
      <c r="L2568" s="6">
        <v>0.5</v>
      </c>
      <c r="M2568" s="6">
        <v>3.1200000000000001</v>
      </c>
      <c r="N2568" s="7">
        <v>700</v>
      </c>
      <c r="P2568" s="1">
        <v>1</v>
      </c>
      <c r="Q2568" s="2" t="s">
        <v>54</v>
      </c>
      <c r="R2568" s="4" t="s">
        <v>51</v>
      </c>
      <c r="T2568" s="7">
        <v>566</v>
      </c>
      <c r="U2568" s="8">
        <v>0</v>
      </c>
      <c r="V2568" s="6">
        <f>7175/340.26*   1.09   /P2568</f>
        <v>22.984629401046259</v>
      </c>
      <c r="W2568" s="7">
        <f>IF(R2568="","",(T2568*(1-U2568)*(1+AE2568))+V2568)</f>
        <v>758.78462940104635</v>
      </c>
      <c r="Z2568" s="9" t="str">
        <f>IF(S2568="","",(X2568*(1-Y2568)*(1+AE2568)))</f>
        <v/>
      </c>
      <c r="AA2568" s="64">
        <f>IF(Eingabe!G2568="x",libCalc!A2568,IF(Eingabe!H2568="x",libCalc!B2568,IF(Eingabe!I2568="x",libCalc!C2568,"")))</f>
        <v>0.14999999999999999</v>
      </c>
      <c r="AB2568" s="5">
        <f>IF(AA2568="","",AA2568*M2568)</f>
        <v>0.46799999999999997</v>
      </c>
      <c r="AC2568" s="10">
        <f>IF(AA2568="","",N2568*1000/(AA2568*1000000))</f>
        <v>4.666666666666667</v>
      </c>
      <c r="AD2568" s="11">
        <f>IF(AB2568="","",MAX(Z2568,W2568)/AB2568)</f>
        <v>1621.334678207364</v>
      </c>
      <c r="AE2568" s="8">
        <f ca="1">IF(N2568="","",IF(LOOKUP(YEAR(C2568),Teuerung!$A$4:$A$29,Teuerung!$D$4:$D$29)="",0,LOOKUP(YEAR(C2568),Teuerung!$A$4:$A$29,Teuerung!$D$4:$D$29)))</f>
        <v>0.29999999999999999</v>
      </c>
      <c r="AF2568" s="7">
        <f t="shared" ca="1" si="64"/>
        <v>758.78462940104635</v>
      </c>
      <c r="AG2568" s="2" t="s">
        <v>70</v>
      </c>
      <c r="AH2568" s="1"/>
      <c r="AI2568" s="1"/>
    </row>
    <row r="2569">
      <c r="A2569" s="2"/>
      <c r="B2569" s="2"/>
      <c r="C2569" s="3">
        <v>43144</v>
      </c>
      <c r="D2569" s="1"/>
      <c r="E2569" s="4" t="s">
        <v>51</v>
      </c>
      <c r="H2569" s="4" t="s">
        <v>51</v>
      </c>
      <c r="K2569" s="6">
        <v>0.29999999999999999</v>
      </c>
      <c r="L2569" s="6">
        <v>0.5</v>
      </c>
      <c r="M2569" s="6">
        <v>3.1800000000000002</v>
      </c>
      <c r="N2569" s="7">
        <v>1700</v>
      </c>
      <c r="P2569" s="1">
        <v>2</v>
      </c>
      <c r="Q2569" s="2" t="s">
        <v>54</v>
      </c>
      <c r="R2569" s="4" t="s">
        <v>51</v>
      </c>
      <c r="T2569" s="7">
        <v>524</v>
      </c>
      <c r="U2569" s="8">
        <v>0</v>
      </c>
      <c r="V2569" s="6">
        <f>7175/340.26*   2.21   /P2569</f>
        <v>23.3009316405102</v>
      </c>
      <c r="W2569" s="7">
        <f>IF(R2569="","",(T2569*(1-U2569)*(1+AE2569))+V2569)</f>
        <v>704.5009316405102</v>
      </c>
      <c r="Z2569" s="9" t="str">
        <f>IF(S2569="","",(X2569*(1-Y2569)*(1+AE2569)))</f>
        <v/>
      </c>
      <c r="AA2569" s="64">
        <f>IF(Eingabe!G2569="x",libCalc!A2569,IF(Eingabe!H2569="x",libCalc!B2569,IF(Eingabe!I2569="x",libCalc!C2569,"")))</f>
        <v>0.14999999999999999</v>
      </c>
      <c r="AB2569" s="5">
        <f>IF(AA2569="","",AA2569*M2569)</f>
        <v>0.47699999999999998</v>
      </c>
      <c r="AC2569" s="10">
        <f>IF(AA2569="","",N2569*1000/(AA2569*1000000))</f>
        <v>11.333333333333334</v>
      </c>
      <c r="AD2569" s="11">
        <f>IF(AB2569="","",MAX(Z2569,W2569)/AB2569)</f>
        <v>1476.9411564790571</v>
      </c>
      <c r="AE2569" s="8">
        <f ca="1">IF(N2569="","",IF(LOOKUP(YEAR(C2569),Teuerung!$A$4:$A$29,Teuerung!$D$4:$D$29)="",0,LOOKUP(YEAR(C2569),Teuerung!$A$4:$A$29,Teuerung!$D$4:$D$29)))</f>
        <v>0.29999999999999999</v>
      </c>
      <c r="AF2569" s="7">
        <f t="shared" ca="1" si="64"/>
        <v>1409.0018632810204</v>
      </c>
      <c r="AG2569" s="2" t="s">
        <v>70</v>
      </c>
      <c r="AH2569" s="1"/>
      <c r="AI2569" s="1"/>
    </row>
    <row r="2570">
      <c r="A2570" s="2"/>
      <c r="B2570" s="2"/>
      <c r="C2570" s="3">
        <v>43144</v>
      </c>
      <c r="D2570" s="1"/>
      <c r="E2570" s="4" t="s">
        <v>51</v>
      </c>
      <c r="H2570" s="4" t="s">
        <v>51</v>
      </c>
      <c r="K2570" s="6">
        <v>0.29999999999999999</v>
      </c>
      <c r="L2570" s="6">
        <v>0.5</v>
      </c>
      <c r="M2570" s="6">
        <v>3.2200000000000002</v>
      </c>
      <c r="N2570" s="7">
        <v>700</v>
      </c>
      <c r="P2570" s="1">
        <v>1</v>
      </c>
      <c r="Q2570" s="2" t="s">
        <v>54</v>
      </c>
      <c r="R2570" s="4" t="s">
        <v>51</v>
      </c>
      <c r="T2570" s="7">
        <v>574</v>
      </c>
      <c r="U2570" s="8">
        <v>0</v>
      </c>
      <c r="V2570" s="6">
        <f>7175/340.26*   1.12   /P2570</f>
        <v>23.61723387997414</v>
      </c>
      <c r="W2570" s="7">
        <f>IF(R2570="","",(T2570*(1-U2570)*(1+AE2570))+V2570)</f>
        <v>769.8172338799742</v>
      </c>
      <c r="Z2570" s="9" t="str">
        <f>IF(S2570="","",(X2570*(1-Y2570)*(1+AE2570)))</f>
        <v/>
      </c>
      <c r="AA2570" s="64">
        <f>IF(Eingabe!G2570="x",libCalc!A2570,IF(Eingabe!H2570="x",libCalc!B2570,IF(Eingabe!I2570="x",libCalc!C2570,"")))</f>
        <v>0.14999999999999999</v>
      </c>
      <c r="AB2570" s="5">
        <f>IF(AA2570="","",AA2570*M2570)</f>
        <v>0.48299999999999998</v>
      </c>
      <c r="AC2570" s="10">
        <f>IF(AA2570="","",N2570*1000/(AA2570*1000000))</f>
        <v>4.666666666666667</v>
      </c>
      <c r="AD2570" s="11">
        <f>IF(AB2570="","",MAX(Z2570,W2570)/AB2570)</f>
        <v>1593.824500786696</v>
      </c>
      <c r="AE2570" s="8">
        <f ca="1">IF(N2570="","",IF(LOOKUP(YEAR(C2570),Teuerung!$A$4:$A$29,Teuerung!$D$4:$D$29)="",0,LOOKUP(YEAR(C2570),Teuerung!$A$4:$A$29,Teuerung!$D$4:$D$29)))</f>
        <v>0.29999999999999999</v>
      </c>
      <c r="AF2570" s="7">
        <f t="shared" ca="1" si="64"/>
        <v>769.8172338799742</v>
      </c>
      <c r="AG2570" s="2" t="s">
        <v>70</v>
      </c>
      <c r="AH2570" s="1"/>
      <c r="AI2570" s="1"/>
    </row>
    <row r="2571">
      <c r="A2571" s="2"/>
      <c r="B2571" s="2"/>
      <c r="C2571" s="3">
        <v>43144</v>
      </c>
      <c r="D2571" s="1"/>
      <c r="E2571" s="4" t="s">
        <v>51</v>
      </c>
      <c r="H2571" s="4" t="s">
        <v>51</v>
      </c>
      <c r="K2571" s="6">
        <v>0.29999999999999999</v>
      </c>
      <c r="L2571" s="6">
        <v>0.5</v>
      </c>
      <c r="M2571" s="6">
        <v>3.25</v>
      </c>
      <c r="N2571" s="7">
        <v>1700</v>
      </c>
      <c r="P2571" s="1">
        <v>1</v>
      </c>
      <c r="Q2571" s="2" t="s">
        <v>54</v>
      </c>
      <c r="R2571" s="4" t="s">
        <v>51</v>
      </c>
      <c r="T2571" s="7">
        <v>578</v>
      </c>
      <c r="U2571" s="8">
        <v>0</v>
      </c>
      <c r="V2571" s="6">
        <f t="shared" ref="V2571:V2572" si="70">7175/340.26*   1.13   /P2571</f>
        <v>23.828102039616763</v>
      </c>
      <c r="W2571" s="7">
        <f>IF(R2571="","",(T2571*(1-U2571)*(1+AE2571))+V2571)</f>
        <v>775.22810203961672</v>
      </c>
      <c r="Z2571" s="9" t="str">
        <f>IF(S2571="","",(X2571*(1-Y2571)*(1+AE2571)))</f>
        <v/>
      </c>
      <c r="AA2571" s="64">
        <f>IF(Eingabe!G2571="x",libCalc!A2571,IF(Eingabe!H2571="x",libCalc!B2571,IF(Eingabe!I2571="x",libCalc!C2571,"")))</f>
        <v>0.14999999999999999</v>
      </c>
      <c r="AB2571" s="5">
        <f>IF(AA2571="","",AA2571*M2571)</f>
        <v>0.48749999999999999</v>
      </c>
      <c r="AC2571" s="10">
        <f>IF(AA2571="","",N2571*1000/(AA2571*1000000))</f>
        <v>11.333333333333334</v>
      </c>
      <c r="AD2571" s="11">
        <f>IF(AB2571="","",MAX(Z2571,W2571)/AB2571)</f>
        <v>1590.2114913633163</v>
      </c>
      <c r="AE2571" s="8">
        <f ca="1">IF(N2571="","",IF(LOOKUP(YEAR(C2571),Teuerung!$A$4:$A$29,Teuerung!$D$4:$D$29)="",0,LOOKUP(YEAR(C2571),Teuerung!$A$4:$A$29,Teuerung!$D$4:$D$29)))</f>
        <v>0.29999999999999999</v>
      </c>
      <c r="AF2571" s="7">
        <f t="shared" ca="1" si="64"/>
        <v>775.22810203961672</v>
      </c>
      <c r="AG2571" s="2" t="s">
        <v>70</v>
      </c>
      <c r="AH2571" s="1"/>
      <c r="AI2571" s="1"/>
    </row>
    <row r="2572">
      <c r="A2572" s="2"/>
      <c r="B2572" s="2"/>
      <c r="C2572" s="3">
        <v>43144</v>
      </c>
      <c r="D2572" s="1"/>
      <c r="E2572" s="4" t="s">
        <v>51</v>
      </c>
      <c r="H2572" s="4" t="s">
        <v>51</v>
      </c>
      <c r="K2572" s="6">
        <v>0.29999999999999999</v>
      </c>
      <c r="L2572" s="6">
        <v>0.5</v>
      </c>
      <c r="M2572" s="6">
        <v>3.2599999999999998</v>
      </c>
      <c r="N2572" s="7">
        <v>1800</v>
      </c>
      <c r="P2572" s="1">
        <v>1</v>
      </c>
      <c r="Q2572" s="2" t="s">
        <v>54</v>
      </c>
      <c r="R2572" s="4" t="s">
        <v>51</v>
      </c>
      <c r="T2572" s="7">
        <v>578</v>
      </c>
      <c r="U2572" s="8">
        <v>0</v>
      </c>
      <c r="V2572" s="6">
        <f t="shared" si="70"/>
        <v>23.828102039616763</v>
      </c>
      <c r="W2572" s="7">
        <f>IF(R2572="","",(T2572*(1-U2572)*(1+AE2572))+V2572)</f>
        <v>775.22810203961672</v>
      </c>
      <c r="Z2572" s="9" t="str">
        <f>IF(S2572="","",(X2572*(1-Y2572)*(1+AE2572)))</f>
        <v/>
      </c>
      <c r="AA2572" s="64">
        <f>IF(Eingabe!G2572="x",libCalc!A2572,IF(Eingabe!H2572="x",libCalc!B2572,IF(Eingabe!I2572="x",libCalc!C2572,"")))</f>
        <v>0.14999999999999999</v>
      </c>
      <c r="AB2572" s="5">
        <f>IF(AA2572="","",AA2572*M2572)</f>
        <v>0.48899999999999993</v>
      </c>
      <c r="AC2572" s="10">
        <f>IF(AA2572="","",N2572*1000/(AA2572*1000000))</f>
        <v>12</v>
      </c>
      <c r="AD2572" s="11">
        <f>IF(AB2572="","",MAX(Z2572,W2572)/AB2572)</f>
        <v>1585.3335420033063</v>
      </c>
      <c r="AE2572" s="8">
        <f ca="1">IF(N2572="","",IF(LOOKUP(YEAR(C2572),Teuerung!$A$4:$A$29,Teuerung!$D$4:$D$29)="",0,LOOKUP(YEAR(C2572),Teuerung!$A$4:$A$29,Teuerung!$D$4:$D$29)))</f>
        <v>0.29999999999999999</v>
      </c>
      <c r="AF2572" s="7">
        <f t="shared" ca="1" si="64"/>
        <v>775.22810203961672</v>
      </c>
      <c r="AG2572" s="2" t="s">
        <v>70</v>
      </c>
      <c r="AH2572" s="1"/>
      <c r="AI2572" s="1"/>
    </row>
    <row r="2573">
      <c r="A2573" s="2"/>
      <c r="B2573" s="2"/>
      <c r="C2573" s="3">
        <v>43144</v>
      </c>
      <c r="D2573" s="1"/>
      <c r="E2573" s="4" t="s">
        <v>51</v>
      </c>
      <c r="H2573" s="4" t="s">
        <v>51</v>
      </c>
      <c r="K2573" s="6">
        <v>0.29999999999999999</v>
      </c>
      <c r="L2573" s="6">
        <v>0.5</v>
      </c>
      <c r="M2573" s="6">
        <v>3.3300000000000001</v>
      </c>
      <c r="N2573" s="7">
        <v>1900</v>
      </c>
      <c r="P2573" s="1">
        <v>1</v>
      </c>
      <c r="Q2573" s="2" t="s">
        <v>54</v>
      </c>
      <c r="R2573" s="4" t="s">
        <v>51</v>
      </c>
      <c r="T2573" s="7">
        <v>584</v>
      </c>
      <c r="U2573" s="8">
        <v>0</v>
      </c>
      <c r="V2573" s="6">
        <f>7175/340.26*   1.15   /P2573</f>
        <v>24.249838358902014</v>
      </c>
      <c r="W2573" s="7">
        <f>IF(R2573="","",(T2573*(1-U2573)*(1+AE2573))+V2573)</f>
        <v>783.44983835890207</v>
      </c>
      <c r="Z2573" s="9" t="str">
        <f>IF(S2573="","",(X2573*(1-Y2573)*(1+AE2573)))</f>
        <v/>
      </c>
      <c r="AA2573" s="64">
        <f>IF(Eingabe!G2573="x",libCalc!A2573,IF(Eingabe!H2573="x",libCalc!B2573,IF(Eingabe!I2573="x",libCalc!C2573,"")))</f>
        <v>0.14999999999999999</v>
      </c>
      <c r="AB2573" s="5">
        <f>IF(AA2573="","",AA2573*M2573)</f>
        <v>0.4995</v>
      </c>
      <c r="AC2573" s="10">
        <f>IF(AA2573="","",N2573*1000/(AA2573*1000000))</f>
        <v>12.666666666666666</v>
      </c>
      <c r="AD2573" s="11">
        <f>IF(AB2573="","",MAX(Z2573,W2573)/AB2573)</f>
        <v>1568.4681448626668</v>
      </c>
      <c r="AE2573" s="8">
        <f ca="1">IF(N2573="","",IF(LOOKUP(YEAR(C2573),Teuerung!$A$4:$A$29,Teuerung!$D$4:$D$29)="",0,LOOKUP(YEAR(C2573),Teuerung!$A$4:$A$29,Teuerung!$D$4:$D$29)))</f>
        <v>0.29999999999999999</v>
      </c>
      <c r="AF2573" s="7">
        <f t="shared" ca="1" si="64"/>
        <v>783.44983835890207</v>
      </c>
      <c r="AG2573" s="2" t="s">
        <v>70</v>
      </c>
      <c r="AH2573" s="1"/>
      <c r="AI2573" s="1"/>
    </row>
    <row r="2574">
      <c r="A2574" s="2"/>
      <c r="B2574" s="2"/>
      <c r="C2574" s="3">
        <v>43144</v>
      </c>
      <c r="D2574" s="1"/>
      <c r="E2574" s="4" t="s">
        <v>51</v>
      </c>
      <c r="H2574" s="4" t="s">
        <v>51</v>
      </c>
      <c r="K2574" s="6">
        <v>0.29999999999999999</v>
      </c>
      <c r="L2574" s="6">
        <v>0.5</v>
      </c>
      <c r="M2574" s="6">
        <v>3.3999999999999999</v>
      </c>
      <c r="N2574" s="7">
        <v>2100</v>
      </c>
      <c r="P2574" s="1">
        <v>1</v>
      </c>
      <c r="Q2574" s="2" t="s">
        <v>54</v>
      </c>
      <c r="R2574" s="4" t="s">
        <v>51</v>
      </c>
      <c r="T2574" s="7">
        <v>589</v>
      </c>
      <c r="U2574" s="8">
        <v>0</v>
      </c>
      <c r="V2574" s="6">
        <f>7175/340.26*   1.18   /P2574</f>
        <v>24.882442837829895</v>
      </c>
      <c r="W2574" s="7">
        <f>IF(R2574="","",(T2574*(1-U2574)*(1+AE2574))+V2574)</f>
        <v>790.58244283782994</v>
      </c>
      <c r="Z2574" s="9" t="str">
        <f>IF(S2574="","",(X2574*(1-Y2574)*(1+AE2574)))</f>
        <v/>
      </c>
      <c r="AA2574" s="64">
        <f>IF(Eingabe!G2574="x",libCalc!A2574,IF(Eingabe!H2574="x",libCalc!B2574,IF(Eingabe!I2574="x",libCalc!C2574,"")))</f>
        <v>0.14999999999999999</v>
      </c>
      <c r="AB2574" s="5">
        <f>IF(AA2574="","",AA2574*M2574)</f>
        <v>0.51000000000000001</v>
      </c>
      <c r="AC2574" s="10">
        <f>IF(AA2574="","",N2574*1000/(AA2574*1000000))</f>
        <v>14</v>
      </c>
      <c r="AD2574" s="11">
        <f>IF(AB2574="","",MAX(Z2574,W2574)/AB2574)</f>
        <v>1550.161652623196</v>
      </c>
      <c r="AE2574" s="8">
        <f ca="1">IF(N2574="","",IF(LOOKUP(YEAR(C2574),Teuerung!$A$4:$A$29,Teuerung!$D$4:$D$29)="",0,LOOKUP(YEAR(C2574),Teuerung!$A$4:$A$29,Teuerung!$D$4:$D$29)))</f>
        <v>0.29999999999999999</v>
      </c>
      <c r="AF2574" s="7">
        <f t="shared" ca="1" si="64"/>
        <v>790.58244283782994</v>
      </c>
      <c r="AG2574" s="2" t="s">
        <v>70</v>
      </c>
      <c r="AH2574" s="1"/>
      <c r="AI2574" s="1"/>
    </row>
    <row r="2575">
      <c r="A2575" s="2"/>
      <c r="B2575" s="2"/>
      <c r="C2575" s="3">
        <v>43144</v>
      </c>
      <c r="D2575" s="1"/>
      <c r="E2575" s="4" t="s">
        <v>51</v>
      </c>
      <c r="H2575" s="4" t="s">
        <v>51</v>
      </c>
      <c r="K2575" s="6">
        <v>0.29999999999999999</v>
      </c>
      <c r="L2575" s="6">
        <v>0.5</v>
      </c>
      <c r="M2575" s="6">
        <v>3.4700000000000002</v>
      </c>
      <c r="N2575" s="7">
        <v>2400</v>
      </c>
      <c r="P2575" s="1">
        <v>1</v>
      </c>
      <c r="Q2575" s="2" t="s">
        <v>54</v>
      </c>
      <c r="R2575" s="4" t="s">
        <v>51</v>
      </c>
      <c r="T2575" s="7">
        <v>604</v>
      </c>
      <c r="U2575" s="8">
        <v>0</v>
      </c>
      <c r="V2575" s="6">
        <f>7175/340.26*   1.19   /P2575</f>
        <v>25.093310997472521</v>
      </c>
      <c r="W2575" s="7">
        <f>IF(R2575="","",(T2575*(1-U2575)*(1+AE2575))+V2575)</f>
        <v>810.29331099747253</v>
      </c>
      <c r="Z2575" s="9" t="str">
        <f>IF(S2575="","",(X2575*(1-Y2575)*(1+AE2575)))</f>
        <v/>
      </c>
      <c r="AA2575" s="64">
        <f>IF(Eingabe!G2575="x",libCalc!A2575,IF(Eingabe!H2575="x",libCalc!B2575,IF(Eingabe!I2575="x",libCalc!C2575,"")))</f>
        <v>0.14999999999999999</v>
      </c>
      <c r="AB2575" s="5">
        <f>IF(AA2575="","",AA2575*M2575)</f>
        <v>0.52049999999999996</v>
      </c>
      <c r="AC2575" s="10">
        <f>IF(AA2575="","",N2575*1000/(AA2575*1000000))</f>
        <v>16</v>
      </c>
      <c r="AD2575" s="11">
        <f>IF(AB2575="","",MAX(Z2575,W2575)/AB2575)</f>
        <v>1556.7594831843853</v>
      </c>
      <c r="AE2575" s="8">
        <f ca="1">IF(N2575="","",IF(LOOKUP(YEAR(C2575),Teuerung!$A$4:$A$29,Teuerung!$D$4:$D$29)="",0,LOOKUP(YEAR(C2575),Teuerung!$A$4:$A$29,Teuerung!$D$4:$D$29)))</f>
        <v>0.29999999999999999</v>
      </c>
      <c r="AF2575" s="7">
        <f t="shared" ca="1" si="64"/>
        <v>810.29331099747253</v>
      </c>
      <c r="AG2575" s="2" t="s">
        <v>70</v>
      </c>
      <c r="AH2575" s="1"/>
      <c r="AI2575" s="1"/>
    </row>
    <row r="2576">
      <c r="A2576" s="2"/>
      <c r="B2576" s="2"/>
      <c r="C2576" s="3">
        <v>43144</v>
      </c>
      <c r="D2576" s="1"/>
      <c r="E2576" s="4" t="s">
        <v>51</v>
      </c>
      <c r="H2576" s="4" t="s">
        <v>51</v>
      </c>
      <c r="K2576" s="6">
        <v>0.29999999999999999</v>
      </c>
      <c r="L2576" s="6">
        <v>0.5</v>
      </c>
      <c r="M2576" s="6">
        <v>3.54</v>
      </c>
      <c r="N2576" s="7">
        <v>1400</v>
      </c>
      <c r="P2576" s="1">
        <v>1</v>
      </c>
      <c r="Q2576" s="2" t="s">
        <v>54</v>
      </c>
      <c r="R2576" s="4" t="s">
        <v>51</v>
      </c>
      <c r="T2576" s="7">
        <v>600</v>
      </c>
      <c r="U2576" s="8">
        <v>0</v>
      </c>
      <c r="V2576" s="6">
        <f>7175/340.26*   1.22   /P2576</f>
        <v>25.725915476400399</v>
      </c>
      <c r="W2576" s="7">
        <f>IF(R2576="","",(T2576*(1-U2576)*(1+AE2576))+V2576)</f>
        <v>805.72591547640036</v>
      </c>
      <c r="Z2576" s="9" t="str">
        <f>IF(S2576="","",(X2576*(1-Y2576)*(1+AE2576)))</f>
        <v/>
      </c>
      <c r="AA2576" s="64">
        <f>IF(Eingabe!G2576="x",libCalc!A2576,IF(Eingabe!H2576="x",libCalc!B2576,IF(Eingabe!I2576="x",libCalc!C2576,"")))</f>
        <v>0.14999999999999999</v>
      </c>
      <c r="AB2576" s="5">
        <f>IF(AA2576="","",AA2576*M2576)</f>
        <v>0.53100000000000003</v>
      </c>
      <c r="AC2576" s="10">
        <f>IF(AA2576="","",N2576*1000/(AA2576*1000000))</f>
        <v>9.3333333333333339</v>
      </c>
      <c r="AD2576" s="11">
        <f>IF(AB2576="","",MAX(Z2576,W2576)/AB2576)</f>
        <v>1517.3746054169499</v>
      </c>
      <c r="AE2576" s="8">
        <f ca="1">IF(N2576="","",IF(LOOKUP(YEAR(C2576),Teuerung!$A$4:$A$29,Teuerung!$D$4:$D$29)="",0,LOOKUP(YEAR(C2576),Teuerung!$A$4:$A$29,Teuerung!$D$4:$D$29)))</f>
        <v>0.29999999999999999</v>
      </c>
      <c r="AF2576" s="7">
        <f t="shared" ca="1" si="64"/>
        <v>805.72591547640036</v>
      </c>
      <c r="AG2576" s="2" t="s">
        <v>70</v>
      </c>
      <c r="AH2576" s="1"/>
      <c r="AI2576" s="1"/>
    </row>
    <row r="2577">
      <c r="A2577" s="2"/>
      <c r="B2577" s="2"/>
      <c r="C2577" s="3">
        <v>43144</v>
      </c>
      <c r="D2577" s="1"/>
      <c r="E2577" s="4" t="s">
        <v>51</v>
      </c>
      <c r="H2577" s="4" t="s">
        <v>51</v>
      </c>
      <c r="K2577" s="6">
        <v>0.29999999999999999</v>
      </c>
      <c r="L2577" s="6">
        <v>0.5</v>
      </c>
      <c r="M2577" s="6">
        <v>3.5800000000000001</v>
      </c>
      <c r="N2577" s="7">
        <v>4200</v>
      </c>
      <c r="P2577" s="1">
        <v>1</v>
      </c>
      <c r="Q2577" s="2" t="s">
        <v>54</v>
      </c>
      <c r="R2577" s="4" t="s">
        <v>51</v>
      </c>
      <c r="T2577" s="7">
        <v>793</v>
      </c>
      <c r="U2577" s="8">
        <v>0</v>
      </c>
      <c r="V2577" s="6">
        <f>7175/340.26*   1.31   /P2577</f>
        <v>27.623728913184038</v>
      </c>
      <c r="W2577" s="7">
        <f>IF(R2577="","",(T2577*(1-U2577)*(1+AE2577))+V2577)</f>
        <v>1058.5237289131842</v>
      </c>
      <c r="Z2577" s="9" t="str">
        <f>IF(S2577="","",(X2577*(1-Y2577)*(1+AE2577)))</f>
        <v/>
      </c>
      <c r="AA2577" s="64">
        <f>IF(Eingabe!G2577="x",libCalc!A2577,IF(Eingabe!H2577="x",libCalc!B2577,IF(Eingabe!I2577="x",libCalc!C2577,"")))</f>
        <v>0.14999999999999999</v>
      </c>
      <c r="AB2577" s="5">
        <f>IF(AA2577="","",AA2577*M2577)</f>
        <v>0.53700000000000003</v>
      </c>
      <c r="AC2577" s="10">
        <f>IF(AA2577="","",N2577*1000/(AA2577*1000000))</f>
        <v>28</v>
      </c>
      <c r="AD2577" s="11">
        <f>IF(AB2577="","",MAX(Z2577,W2577)/AB2577)</f>
        <v>1971.1801283299519</v>
      </c>
      <c r="AE2577" s="8">
        <f ca="1">IF(N2577="","",IF(LOOKUP(YEAR(C2577),Teuerung!$A$4:$A$29,Teuerung!$D$4:$D$29)="",0,LOOKUP(YEAR(C2577),Teuerung!$A$4:$A$29,Teuerung!$D$4:$D$29)))</f>
        <v>0.29999999999999999</v>
      </c>
      <c r="AF2577" s="7">
        <f t="shared" ca="1" si="64"/>
        <v>1058.5237289131842</v>
      </c>
      <c r="AG2577" s="2" t="s">
        <v>70</v>
      </c>
      <c r="AH2577" s="1"/>
      <c r="AI2577" s="1"/>
    </row>
    <row r="2578">
      <c r="A2578" s="2"/>
      <c r="B2578" s="2"/>
      <c r="C2578" s="3">
        <v>43144</v>
      </c>
      <c r="D2578" s="1"/>
      <c r="E2578" s="4" t="s">
        <v>51</v>
      </c>
      <c r="H2578" s="4" t="s">
        <v>51</v>
      </c>
      <c r="K2578" s="6">
        <v>0.29999999999999999</v>
      </c>
      <c r="L2578" s="6">
        <v>0.5</v>
      </c>
      <c r="M2578" s="6">
        <v>3.5800000000000001</v>
      </c>
      <c r="N2578" s="7">
        <v>5300</v>
      </c>
      <c r="P2578" s="1">
        <v>1</v>
      </c>
      <c r="Q2578" s="2" t="s">
        <v>54</v>
      </c>
      <c r="R2578" s="4" t="s">
        <v>51</v>
      </c>
      <c r="T2578" s="7">
        <v>897</v>
      </c>
      <c r="U2578" s="8">
        <v>0</v>
      </c>
      <c r="V2578" s="6">
        <f>7175/340.26*   1.38   /P2578</f>
        <v>29.099806030682419</v>
      </c>
      <c r="W2578" s="7">
        <f>IF(R2578="","",(T2578*(1-U2578)*(1+AE2578))+V2578)</f>
        <v>1195.1998060306826</v>
      </c>
      <c r="Z2578" s="9" t="str">
        <f>IF(S2578="","",(X2578*(1-Y2578)*(1+AE2578)))</f>
        <v/>
      </c>
      <c r="AA2578" s="64">
        <f>IF(Eingabe!G2578="x",libCalc!A2578,IF(Eingabe!H2578="x",libCalc!B2578,IF(Eingabe!I2578="x",libCalc!C2578,"")))</f>
        <v>0.14999999999999999</v>
      </c>
      <c r="AB2578" s="5">
        <f>IF(AA2578="","",AA2578*M2578)</f>
        <v>0.53700000000000003</v>
      </c>
      <c r="AC2578" s="10">
        <f>IF(AA2578="","",N2578*1000/(AA2578*1000000))</f>
        <v>35.333333333333336</v>
      </c>
      <c r="AD2578" s="11">
        <f>IF(AB2578="","",MAX(Z2578,W2578)/AB2578)</f>
        <v>2225.697962813189</v>
      </c>
      <c r="AE2578" s="8">
        <f ca="1">IF(N2578="","",IF(LOOKUP(YEAR(C2578),Teuerung!$A$4:$A$29,Teuerung!$D$4:$D$29)="",0,LOOKUP(YEAR(C2578),Teuerung!$A$4:$A$29,Teuerung!$D$4:$D$29)))</f>
        <v>0.29999999999999999</v>
      </c>
      <c r="AF2578" s="7">
        <f t="shared" ca="1" si="64"/>
        <v>1195.1998060306826</v>
      </c>
      <c r="AG2578" s="2" t="s">
        <v>70</v>
      </c>
      <c r="AH2578" s="1"/>
      <c r="AI2578" s="1"/>
    </row>
    <row r="2579">
      <c r="A2579" s="2"/>
      <c r="B2579" s="2"/>
      <c r="C2579" s="3">
        <v>43144</v>
      </c>
      <c r="D2579" s="1"/>
      <c r="E2579" s="4" t="s">
        <v>51</v>
      </c>
      <c r="H2579" s="4" t="s">
        <v>51</v>
      </c>
      <c r="K2579" s="6">
        <v>0.29999999999999999</v>
      </c>
      <c r="L2579" s="6">
        <v>0.5</v>
      </c>
      <c r="M2579" s="6">
        <v>3.5800000000000001</v>
      </c>
      <c r="N2579" s="7">
        <v>5700</v>
      </c>
      <c r="P2579" s="1">
        <v>3</v>
      </c>
      <c r="Q2579" s="2" t="s">
        <v>54</v>
      </c>
      <c r="R2579" s="4" t="s">
        <v>51</v>
      </c>
      <c r="T2579" s="7">
        <v>936</v>
      </c>
      <c r="U2579" s="8">
        <v>0</v>
      </c>
      <c r="V2579" s="6">
        <f>7175/340.26*   4.29   /P2579</f>
        <v>30.154146828895552</v>
      </c>
      <c r="W2579" s="7">
        <f>IF(R2579="","",(T2579*(1-U2579)*(1+AE2579))+V2579)</f>
        <v>1246.9541468288955</v>
      </c>
      <c r="Z2579" s="9" t="str">
        <f>IF(S2579="","",(X2579*(1-Y2579)*(1+AE2579)))</f>
        <v/>
      </c>
      <c r="AA2579" s="64">
        <f>IF(Eingabe!G2579="x",libCalc!A2579,IF(Eingabe!H2579="x",libCalc!B2579,IF(Eingabe!I2579="x",libCalc!C2579,"")))</f>
        <v>0.14999999999999999</v>
      </c>
      <c r="AB2579" s="5">
        <f>IF(AA2579="","",AA2579*M2579)</f>
        <v>0.53700000000000003</v>
      </c>
      <c r="AC2579" s="10">
        <f>IF(AA2579="","",N2579*1000/(AA2579*1000000))</f>
        <v>38</v>
      </c>
      <c r="AD2579" s="11">
        <f>IF(AB2579="","",MAX(Z2579,W2579)/AB2579)</f>
        <v>2322.0747613201033</v>
      </c>
      <c r="AE2579" s="8">
        <f ca="1">IF(N2579="","",IF(LOOKUP(YEAR(C2579),Teuerung!$A$4:$A$29,Teuerung!$D$4:$D$29)="",0,LOOKUP(YEAR(C2579),Teuerung!$A$4:$A$29,Teuerung!$D$4:$D$29)))</f>
        <v>0.29999999999999999</v>
      </c>
      <c r="AF2579" s="7">
        <f t="shared" ref="AF2579:AF2642" ca="1" si="71">IF(P2579="","",P2579*MAX(W2579,Z2579))</f>
        <v>3740.8624404866869</v>
      </c>
      <c r="AG2579" s="2" t="s">
        <v>70</v>
      </c>
      <c r="AH2579" s="1"/>
      <c r="AI2579" s="1"/>
    </row>
    <row r="2580">
      <c r="A2580" s="2"/>
      <c r="B2580" s="2"/>
      <c r="C2580" s="3">
        <v>43144</v>
      </c>
      <c r="D2580" s="1"/>
      <c r="E2580" s="4" t="s">
        <v>51</v>
      </c>
      <c r="H2580" s="4" t="s">
        <v>51</v>
      </c>
      <c r="K2580" s="6">
        <v>0.29999999999999999</v>
      </c>
      <c r="L2580" s="6">
        <v>0.5</v>
      </c>
      <c r="M2580" s="6">
        <v>3.6299999999999999</v>
      </c>
      <c r="N2580" s="7">
        <v>1300</v>
      </c>
      <c r="P2580" s="1">
        <v>2</v>
      </c>
      <c r="Q2580" s="2" t="s">
        <v>54</v>
      </c>
      <c r="R2580" s="4" t="s">
        <v>51</v>
      </c>
      <c r="T2580" s="7">
        <v>598</v>
      </c>
      <c r="U2580" s="8">
        <v>0</v>
      </c>
      <c r="V2580" s="6">
        <f>7175/340.26*   2.5   /P2580</f>
        <v>26.35851995532828</v>
      </c>
      <c r="W2580" s="7">
        <f>IF(R2580="","",(T2580*(1-U2580)*(1+AE2580))+V2580)</f>
        <v>803.75851995532821</v>
      </c>
      <c r="Z2580" s="9" t="str">
        <f>IF(S2580="","",(X2580*(1-Y2580)*(1+AE2580)))</f>
        <v/>
      </c>
      <c r="AA2580" s="64">
        <f>IF(Eingabe!G2580="x",libCalc!A2580,IF(Eingabe!H2580="x",libCalc!B2580,IF(Eingabe!I2580="x",libCalc!C2580,"")))</f>
        <v>0.14999999999999999</v>
      </c>
      <c r="AB2580" s="5">
        <f>IF(AA2580="","",AA2580*M2580)</f>
        <v>0.54449999999999998</v>
      </c>
      <c r="AC2580" s="10">
        <f>IF(AA2580="","",N2580*1000/(AA2580*1000000))</f>
        <v>8.6666666666666661</v>
      </c>
      <c r="AD2580" s="11">
        <f>IF(AB2580="","",MAX(Z2580,W2580)/AB2580)</f>
        <v>1476.1405325166727</v>
      </c>
      <c r="AE2580" s="8">
        <f ca="1">IF(N2580="","",IF(LOOKUP(YEAR(C2580),Teuerung!$A$4:$A$29,Teuerung!$D$4:$D$29)="",0,LOOKUP(YEAR(C2580),Teuerung!$A$4:$A$29,Teuerung!$D$4:$D$29)))</f>
        <v>0.29999999999999999</v>
      </c>
      <c r="AF2580" s="7">
        <f t="shared" ca="1" si="71"/>
        <v>1607.5170399106564</v>
      </c>
      <c r="AG2580" s="2" t="s">
        <v>70</v>
      </c>
      <c r="AH2580" s="1"/>
      <c r="AI2580" s="1"/>
    </row>
    <row r="2581">
      <c r="A2581" s="2"/>
      <c r="B2581" s="2"/>
      <c r="C2581" s="3">
        <v>43144</v>
      </c>
      <c r="D2581" s="1"/>
      <c r="E2581" s="4" t="s">
        <v>51</v>
      </c>
      <c r="H2581" s="4" t="s">
        <v>51</v>
      </c>
      <c r="K2581" s="6">
        <v>0.29999999999999999</v>
      </c>
      <c r="L2581" s="6">
        <v>0.5</v>
      </c>
      <c r="M2581" s="6">
        <v>3.73</v>
      </c>
      <c r="N2581" s="7">
        <v>1500</v>
      </c>
      <c r="P2581" s="1">
        <v>2</v>
      </c>
      <c r="Q2581" s="2" t="s">
        <v>54</v>
      </c>
      <c r="R2581" s="4" t="s">
        <v>51</v>
      </c>
      <c r="T2581" s="7">
        <v>606</v>
      </c>
      <c r="U2581" s="8">
        <v>0</v>
      </c>
      <c r="V2581" s="6">
        <f>7175/340.26*   2.57   /P2581</f>
        <v>27.096558514077469</v>
      </c>
      <c r="W2581" s="7">
        <f>IF(R2581="","",(T2581*(1-U2581)*(1+AE2581))+V2581)</f>
        <v>814.89655851407758</v>
      </c>
      <c r="Z2581" s="9" t="str">
        <f>IF(S2581="","",(X2581*(1-Y2581)*(1+AE2581)))</f>
        <v/>
      </c>
      <c r="AA2581" s="64">
        <f>IF(Eingabe!G2581="x",libCalc!A2581,IF(Eingabe!H2581="x",libCalc!B2581,IF(Eingabe!I2581="x",libCalc!C2581,"")))</f>
        <v>0.14999999999999999</v>
      </c>
      <c r="AB2581" s="5">
        <f>IF(AA2581="","",AA2581*M2581)</f>
        <v>0.5595</v>
      </c>
      <c r="AC2581" s="10">
        <f>IF(AA2581="","",N2581*1000/(AA2581*1000000))</f>
        <v>10</v>
      </c>
      <c r="AD2581" s="11">
        <f>IF(AB2581="","",MAX(Z2581,W2581)/AB2581)</f>
        <v>1456.4728481038026</v>
      </c>
      <c r="AE2581" s="8">
        <f ca="1">IF(N2581="","",IF(LOOKUP(YEAR(C2581),Teuerung!$A$4:$A$29,Teuerung!$D$4:$D$29)="",0,LOOKUP(YEAR(C2581),Teuerung!$A$4:$A$29,Teuerung!$D$4:$D$29)))</f>
        <v>0.29999999999999999</v>
      </c>
      <c r="AF2581" s="7">
        <f t="shared" ca="1" si="71"/>
        <v>1629.7931170281552</v>
      </c>
      <c r="AG2581" s="2" t="s">
        <v>70</v>
      </c>
      <c r="AH2581" s="1"/>
      <c r="AI2581" s="1"/>
    </row>
    <row r="2582">
      <c r="A2582" s="2"/>
      <c r="B2582" s="2"/>
      <c r="C2582" s="3">
        <v>43144</v>
      </c>
      <c r="D2582" s="1"/>
      <c r="E2582" s="4" t="s">
        <v>51</v>
      </c>
      <c r="H2582" s="4" t="s">
        <v>51</v>
      </c>
      <c r="K2582" s="6">
        <v>0.29999999999999999</v>
      </c>
      <c r="L2582" s="6">
        <v>0.5</v>
      </c>
      <c r="M2582" s="6">
        <v>3.73</v>
      </c>
      <c r="N2582" s="7">
        <v>2200</v>
      </c>
      <c r="P2582" s="1">
        <v>1</v>
      </c>
      <c r="Q2582" s="2" t="s">
        <v>54</v>
      </c>
      <c r="R2582" s="4" t="s">
        <v>51</v>
      </c>
      <c r="T2582" s="7">
        <v>598</v>
      </c>
      <c r="U2582" s="8">
        <v>0</v>
      </c>
      <c r="V2582" s="6">
        <f>7175/340.26*   1.28   /P2582</f>
        <v>26.991124434256157</v>
      </c>
      <c r="W2582" s="7">
        <f>IF(R2582="","",(T2582*(1-U2582)*(1+AE2582))+V2582)</f>
        <v>804.39112443425608</v>
      </c>
      <c r="Z2582" s="9" t="str">
        <f>IF(S2582="","",(X2582*(1-Y2582)*(1+AE2582)))</f>
        <v/>
      </c>
      <c r="AA2582" s="64">
        <f>IF(Eingabe!G2582="x",libCalc!A2582,IF(Eingabe!H2582="x",libCalc!B2582,IF(Eingabe!I2582="x",libCalc!C2582,"")))</f>
        <v>0.14999999999999999</v>
      </c>
      <c r="AB2582" s="5">
        <f>IF(AA2582="","",AA2582*M2582)</f>
        <v>0.5595</v>
      </c>
      <c r="AC2582" s="10">
        <f>IF(AA2582="","",N2582*1000/(AA2582*1000000))</f>
        <v>14.666666666666666</v>
      </c>
      <c r="AD2582" s="11">
        <f>IF(AB2582="","",MAX(Z2582,W2582)/AB2582)</f>
        <v>1437.6963796858911</v>
      </c>
      <c r="AE2582" s="8">
        <f ca="1">IF(N2582="","",IF(LOOKUP(YEAR(C2582),Teuerung!$A$4:$A$29,Teuerung!$D$4:$D$29)="",0,LOOKUP(YEAR(C2582),Teuerung!$A$4:$A$29,Teuerung!$D$4:$D$29)))</f>
        <v>0.29999999999999999</v>
      </c>
      <c r="AF2582" s="7">
        <f t="shared" ca="1" si="71"/>
        <v>804.39112443425608</v>
      </c>
      <c r="AG2582" s="2" t="s">
        <v>70</v>
      </c>
      <c r="AH2582" s="1"/>
      <c r="AI2582" s="1"/>
    </row>
    <row r="2583">
      <c r="A2583" s="2"/>
      <c r="B2583" s="2"/>
      <c r="C2583" s="3">
        <v>43144</v>
      </c>
      <c r="D2583" s="1"/>
      <c r="E2583" s="4" t="s">
        <v>51</v>
      </c>
      <c r="H2583" s="4" t="s">
        <v>51</v>
      </c>
      <c r="K2583" s="6">
        <v>0.29999999999999999</v>
      </c>
      <c r="L2583" s="6">
        <v>0.29999999999999999</v>
      </c>
      <c r="M2583" s="6">
        <v>4.2300000000000004</v>
      </c>
      <c r="N2583" s="7">
        <v>1700</v>
      </c>
      <c r="P2583" s="1">
        <v>1</v>
      </c>
      <c r="Q2583" s="2" t="s">
        <v>54</v>
      </c>
      <c r="R2583" s="4" t="s">
        <v>51</v>
      </c>
      <c r="T2583" s="7">
        <v>508</v>
      </c>
      <c r="U2583" s="8">
        <v>0</v>
      </c>
      <c r="V2583" s="6">
        <f>7175/340.26*   0.91   /P2583</f>
        <v>19.189002527478987</v>
      </c>
      <c r="W2583" s="7">
        <f>IF(R2583="","",(T2583*(1-U2583)*(1+AE2583))+V2583)</f>
        <v>679.58900252747901</v>
      </c>
      <c r="Z2583" s="9" t="str">
        <f>IF(S2583="","",(X2583*(1-Y2583)*(1+AE2583)))</f>
        <v/>
      </c>
      <c r="AA2583" s="64">
        <f>IF(Eingabe!G2583="x",libCalc!A2583,IF(Eingabe!H2583="x",libCalc!B2583,IF(Eingabe!I2583="x",libCalc!C2583,"")))</f>
        <v>0.089999999999999997</v>
      </c>
      <c r="AB2583" s="5">
        <f>IF(AA2583="","",AA2583*M2583)</f>
        <v>0.38070000000000004</v>
      </c>
      <c r="AC2583" s="10">
        <f>IF(AA2583="","",N2583*1000/(AA2583*1000000))</f>
        <v>18.888888888888889</v>
      </c>
      <c r="AD2583" s="11">
        <f>IF(AB2583="","",MAX(Z2583,W2583)/AB2583)</f>
        <v>1785.1037628775387</v>
      </c>
      <c r="AE2583" s="8">
        <f ca="1">IF(N2583="","",IF(LOOKUP(YEAR(C2583),Teuerung!$A$4:$A$29,Teuerung!$D$4:$D$29)="",0,LOOKUP(YEAR(C2583),Teuerung!$A$4:$A$29,Teuerung!$D$4:$D$29)))</f>
        <v>0.29999999999999999</v>
      </c>
      <c r="AF2583" s="7">
        <f t="shared" ca="1" si="71"/>
        <v>679.58900252747901</v>
      </c>
      <c r="AG2583" s="2" t="s">
        <v>70</v>
      </c>
      <c r="AH2583" s="1"/>
      <c r="AI2583" s="1"/>
    </row>
    <row r="2584">
      <c r="A2584" s="2"/>
      <c r="B2584" s="2"/>
      <c r="C2584" s="3">
        <v>43144</v>
      </c>
      <c r="D2584" s="1"/>
      <c r="E2584" s="4" t="s">
        <v>51</v>
      </c>
      <c r="H2584" s="4" t="s">
        <v>51</v>
      </c>
      <c r="K2584" s="6">
        <v>0.29999999999999999</v>
      </c>
      <c r="L2584" s="6">
        <v>0.29999999999999999</v>
      </c>
      <c r="M2584" s="6">
        <v>2.48</v>
      </c>
      <c r="N2584" s="7">
        <v>1200</v>
      </c>
      <c r="P2584" s="1">
        <v>1</v>
      </c>
      <c r="Q2584" s="2" t="s">
        <v>54</v>
      </c>
      <c r="R2584" s="4" t="s">
        <v>51</v>
      </c>
      <c r="T2584" s="7">
        <v>399</v>
      </c>
      <c r="U2584" s="8">
        <v>0</v>
      </c>
      <c r="V2584" s="6">
        <f>7175/340.26*   0.55   /P2584</f>
        <v>11.597748780344444</v>
      </c>
      <c r="W2584" s="7">
        <f>IF(R2584="","",(T2584*(1-U2584)*(1+AE2584))+V2584)</f>
        <v>530.29774878034448</v>
      </c>
      <c r="Z2584" s="9" t="str">
        <f>IF(S2584="","",(X2584*(1-Y2584)*(1+AE2584)))</f>
        <v/>
      </c>
      <c r="AA2584" s="64">
        <f>IF(Eingabe!G2584="x",libCalc!A2584,IF(Eingabe!H2584="x",libCalc!B2584,IF(Eingabe!I2584="x",libCalc!C2584,"")))</f>
        <v>0.089999999999999997</v>
      </c>
      <c r="AB2584" s="5">
        <f>IF(AA2584="","",AA2584*M2584)</f>
        <v>0.22319999999999998</v>
      </c>
      <c r="AC2584" s="10">
        <f>IF(AA2584="","",N2584*1000/(AA2584*1000000))</f>
        <v>13.333333333333334</v>
      </c>
      <c r="AD2584" s="11">
        <f>IF(AB2584="","",MAX(Z2584,W2584)/AB2584)</f>
        <v>2375.8859712381027</v>
      </c>
      <c r="AE2584" s="8">
        <f ca="1">IF(N2584="","",IF(LOOKUP(YEAR(C2584),Teuerung!$A$4:$A$29,Teuerung!$D$4:$D$29)="",0,LOOKUP(YEAR(C2584),Teuerung!$A$4:$A$29,Teuerung!$D$4:$D$29)))</f>
        <v>0.29999999999999999</v>
      </c>
      <c r="AF2584" s="7">
        <f t="shared" ca="1" si="71"/>
        <v>530.29774878034448</v>
      </c>
      <c r="AG2584" s="2" t="s">
        <v>70</v>
      </c>
      <c r="AH2584" s="1"/>
      <c r="AI2584" s="1"/>
    </row>
    <row r="2585">
      <c r="A2585" s="2"/>
      <c r="B2585" s="2"/>
      <c r="C2585" s="3">
        <v>43144</v>
      </c>
      <c r="D2585" s="1"/>
      <c r="E2585" s="4" t="s">
        <v>51</v>
      </c>
      <c r="H2585" s="4" t="s">
        <v>51</v>
      </c>
      <c r="K2585" s="6">
        <v>0.29999999999999999</v>
      </c>
      <c r="L2585" s="6">
        <v>0.29999999999999999</v>
      </c>
      <c r="M2585" s="6">
        <v>2.8300000000000001</v>
      </c>
      <c r="N2585" s="7">
        <v>1100</v>
      </c>
      <c r="P2585" s="1">
        <v>1</v>
      </c>
      <c r="Q2585" s="2" t="s">
        <v>54</v>
      </c>
      <c r="R2585" s="4" t="s">
        <v>51</v>
      </c>
      <c r="T2585" s="7">
        <v>418</v>
      </c>
      <c r="U2585" s="8">
        <v>0</v>
      </c>
      <c r="V2585" s="6">
        <f>7175/340.26*   0.62   /P2585</f>
        <v>13.073825897842827</v>
      </c>
      <c r="W2585" s="7">
        <f>IF(R2585="","",(T2585*(1-U2585)*(1+AE2585))+V2585)</f>
        <v>556.47382589784286</v>
      </c>
      <c r="Z2585" s="9" t="str">
        <f>IF(S2585="","",(X2585*(1-Y2585)*(1+AE2585)))</f>
        <v/>
      </c>
      <c r="AA2585" s="64">
        <f>IF(Eingabe!G2585="x",libCalc!A2585,IF(Eingabe!H2585="x",libCalc!B2585,IF(Eingabe!I2585="x",libCalc!C2585,"")))</f>
        <v>0.089999999999999997</v>
      </c>
      <c r="AB2585" s="5">
        <f>IF(AA2585="","",AA2585*M2585)</f>
        <v>0.25469999999999998</v>
      </c>
      <c r="AC2585" s="10">
        <f>IF(AA2585="","",N2585*1000/(AA2585*1000000))</f>
        <v>12.222222222222221</v>
      </c>
      <c r="AD2585" s="11">
        <f>IF(AB2585="","",MAX(Z2585,W2585)/AB2585)</f>
        <v>2184.8206749031915</v>
      </c>
      <c r="AE2585" s="8">
        <f ca="1">IF(N2585="","",IF(LOOKUP(YEAR(C2585),Teuerung!$A$4:$A$29,Teuerung!$D$4:$D$29)="",0,LOOKUP(YEAR(C2585),Teuerung!$A$4:$A$29,Teuerung!$D$4:$D$29)))</f>
        <v>0.29999999999999999</v>
      </c>
      <c r="AF2585" s="7">
        <f t="shared" ca="1" si="71"/>
        <v>556.47382589784286</v>
      </c>
      <c r="AG2585" s="2" t="s">
        <v>70</v>
      </c>
      <c r="AH2585" s="1"/>
      <c r="AI2585" s="1"/>
    </row>
    <row r="2586">
      <c r="A2586" s="2"/>
      <c r="B2586" s="2"/>
      <c r="C2586" s="3">
        <v>43144</v>
      </c>
      <c r="D2586" s="1"/>
      <c r="E2586" s="4" t="s">
        <v>51</v>
      </c>
      <c r="H2586" s="4" t="s">
        <v>51</v>
      </c>
      <c r="K2586" s="6">
        <v>0.29999999999999999</v>
      </c>
      <c r="L2586" s="6">
        <v>0.29999999999999999</v>
      </c>
      <c r="M2586" s="6">
        <v>2.8300000000000001</v>
      </c>
      <c r="N2586" s="7">
        <v>3000</v>
      </c>
      <c r="P2586" s="1">
        <v>1</v>
      </c>
      <c r="Q2586" s="2" t="s">
        <v>54</v>
      </c>
      <c r="R2586" s="4" t="s">
        <v>51</v>
      </c>
      <c r="T2586" s="7">
        <v>511</v>
      </c>
      <c r="U2586" s="8">
        <v>0</v>
      </c>
      <c r="V2586" s="6">
        <f>7175/340.26*   0.68   /P2586</f>
        <v>14.339034855698586</v>
      </c>
      <c r="W2586" s="7">
        <f>IF(R2586="","",(T2586*(1-U2586)*(1+AE2586))+V2586)</f>
        <v>678.6390348556987</v>
      </c>
      <c r="Z2586" s="9" t="str">
        <f>IF(S2586="","",(X2586*(1-Y2586)*(1+AE2586)))</f>
        <v/>
      </c>
      <c r="AA2586" s="64">
        <f>IF(Eingabe!G2586="x",libCalc!A2586,IF(Eingabe!H2586="x",libCalc!B2586,IF(Eingabe!I2586="x",libCalc!C2586,"")))</f>
        <v>0.089999999999999997</v>
      </c>
      <c r="AB2586" s="5">
        <f>IF(AA2586="","",AA2586*M2586)</f>
        <v>0.25469999999999998</v>
      </c>
      <c r="AC2586" s="10">
        <f>IF(AA2586="","",N2586*1000/(AA2586*1000000))</f>
        <v>33.333333333333336</v>
      </c>
      <c r="AD2586" s="11">
        <f>IF(AB2586="","",MAX(Z2586,W2586)/AB2586)</f>
        <v>2664.4642122328182</v>
      </c>
      <c r="AE2586" s="8">
        <f ca="1">IF(N2586="","",IF(LOOKUP(YEAR(C2586),Teuerung!$A$4:$A$29,Teuerung!$D$4:$D$29)="",0,LOOKUP(YEAR(C2586),Teuerung!$A$4:$A$29,Teuerung!$D$4:$D$29)))</f>
        <v>0.29999999999999999</v>
      </c>
      <c r="AF2586" s="7">
        <f t="shared" ca="1" si="71"/>
        <v>678.6390348556987</v>
      </c>
      <c r="AG2586" s="2" t="s">
        <v>70</v>
      </c>
      <c r="AH2586" s="1"/>
      <c r="AI2586" s="1"/>
    </row>
    <row r="2587">
      <c r="A2587" s="2"/>
      <c r="B2587" s="2"/>
      <c r="C2587" s="3">
        <v>43144</v>
      </c>
      <c r="D2587" s="1"/>
      <c r="E2587" s="4" t="s">
        <v>51</v>
      </c>
      <c r="H2587" s="4" t="s">
        <v>51</v>
      </c>
      <c r="K2587" s="6">
        <v>0.29999999999999999</v>
      </c>
      <c r="L2587" s="6">
        <v>0.29999999999999999</v>
      </c>
      <c r="M2587" s="6">
        <v>2.8300000000000001</v>
      </c>
      <c r="N2587" s="7">
        <v>4400</v>
      </c>
      <c r="P2587" s="1">
        <v>1</v>
      </c>
      <c r="Q2587" s="2" t="s">
        <v>54</v>
      </c>
      <c r="R2587" s="4" t="s">
        <v>51</v>
      </c>
      <c r="T2587" s="7">
        <v>676</v>
      </c>
      <c r="U2587" s="8">
        <v>0</v>
      </c>
      <c r="V2587" s="6">
        <f>7175/340.26*   0.79   /P2587</f>
        <v>16.658584611767473</v>
      </c>
      <c r="W2587" s="7">
        <f>IF(R2587="","",(T2587*(1-U2587)*(1+AE2587))+V2587)</f>
        <v>895.45858461176749</v>
      </c>
      <c r="Z2587" s="9" t="str">
        <f>IF(S2587="","",(X2587*(1-Y2587)*(1+AE2587)))</f>
        <v/>
      </c>
      <c r="AA2587" s="64">
        <f>IF(Eingabe!G2587="x",libCalc!A2587,IF(Eingabe!H2587="x",libCalc!B2587,IF(Eingabe!I2587="x",libCalc!C2587,"")))</f>
        <v>0.089999999999999997</v>
      </c>
      <c r="AB2587" s="5">
        <f>IF(AA2587="","",AA2587*M2587)</f>
        <v>0.25469999999999998</v>
      </c>
      <c r="AC2587" s="10">
        <f>IF(AA2587="","",N2587*1000/(AA2587*1000000))</f>
        <v>48.888888888888886</v>
      </c>
      <c r="AD2587" s="11">
        <f>IF(AB2587="","",MAX(Z2587,W2587)/AB2587)</f>
        <v>3515.7384554839714</v>
      </c>
      <c r="AE2587" s="8">
        <f ca="1">IF(N2587="","",IF(LOOKUP(YEAR(C2587),Teuerung!$A$4:$A$29,Teuerung!$D$4:$D$29)="",0,LOOKUP(YEAR(C2587),Teuerung!$A$4:$A$29,Teuerung!$D$4:$D$29)))</f>
        <v>0.29999999999999999</v>
      </c>
      <c r="AF2587" s="7">
        <f t="shared" ca="1" si="71"/>
        <v>895.45858461176749</v>
      </c>
      <c r="AG2587" s="2" t="s">
        <v>70</v>
      </c>
      <c r="AH2587" s="1"/>
      <c r="AI2587" s="1"/>
    </row>
    <row r="2588">
      <c r="A2588" s="2"/>
      <c r="B2588" s="2"/>
      <c r="C2588" s="3">
        <v>43144</v>
      </c>
      <c r="D2588" s="1"/>
      <c r="E2588" s="4" t="s">
        <v>51</v>
      </c>
      <c r="H2588" s="4" t="s">
        <v>51</v>
      </c>
      <c r="K2588" s="6">
        <v>0.29999999999999999</v>
      </c>
      <c r="L2588" s="6">
        <v>0.29999999999999999</v>
      </c>
      <c r="M2588" s="6">
        <v>3.0299999999999998</v>
      </c>
      <c r="N2588" s="7">
        <v>1100</v>
      </c>
      <c r="P2588" s="1">
        <v>1</v>
      </c>
      <c r="Q2588" s="2" t="s">
        <v>54</v>
      </c>
      <c r="R2588" s="4" t="s">
        <v>51</v>
      </c>
      <c r="T2588" s="7">
        <v>442</v>
      </c>
      <c r="U2588" s="8">
        <v>0</v>
      </c>
      <c r="V2588" s="6">
        <f>7175/340.26*   0.67   /P2588</f>
        <v>14.128166696055958</v>
      </c>
      <c r="W2588" s="7">
        <f>IF(R2588="","",(T2588*(1-U2588)*(1+AE2588))+V2588)</f>
        <v>588.72816669605595</v>
      </c>
      <c r="Z2588" s="9" t="str">
        <f>IF(S2588="","",(X2588*(1-Y2588)*(1+AE2588)))</f>
        <v/>
      </c>
      <c r="AA2588" s="64">
        <f>IF(Eingabe!G2588="x",libCalc!A2588,IF(Eingabe!H2588="x",libCalc!B2588,IF(Eingabe!I2588="x",libCalc!C2588,"")))</f>
        <v>0.089999999999999997</v>
      </c>
      <c r="AB2588" s="5">
        <f>IF(AA2588="","",AA2588*M2588)</f>
        <v>0.2727</v>
      </c>
      <c r="AC2588" s="10">
        <f>IF(AA2588="","",N2588*1000/(AA2588*1000000))</f>
        <v>12.222222222222221</v>
      </c>
      <c r="AD2588" s="11">
        <f>IF(AB2588="","",MAX(Z2588,W2588)/AB2588)</f>
        <v>2158.8858331355186</v>
      </c>
      <c r="AE2588" s="8">
        <f ca="1">IF(N2588="","",IF(LOOKUP(YEAR(C2588),Teuerung!$A$4:$A$29,Teuerung!$D$4:$D$29)="",0,LOOKUP(YEAR(C2588),Teuerung!$A$4:$A$29,Teuerung!$D$4:$D$29)))</f>
        <v>0.29999999999999999</v>
      </c>
      <c r="AF2588" s="7">
        <f t="shared" ca="1" si="71"/>
        <v>588.72816669605595</v>
      </c>
      <c r="AG2588" s="2" t="s">
        <v>70</v>
      </c>
      <c r="AH2588" s="1"/>
      <c r="AI2588" s="1"/>
    </row>
    <row r="2589">
      <c r="A2589" s="2"/>
      <c r="B2589" s="2"/>
      <c r="C2589" s="3">
        <v>43144</v>
      </c>
      <c r="D2589" s="1"/>
      <c r="E2589" s="4" t="s">
        <v>51</v>
      </c>
      <c r="H2589" s="4" t="s">
        <v>51</v>
      </c>
      <c r="K2589" s="6">
        <v>0.29999999999999999</v>
      </c>
      <c r="L2589" s="6">
        <v>0.29999999999999999</v>
      </c>
      <c r="M2589" s="6">
        <v>2.48</v>
      </c>
      <c r="N2589" s="7">
        <v>3400</v>
      </c>
      <c r="P2589" s="1">
        <v>1</v>
      </c>
      <c r="Q2589" s="2" t="s">
        <v>54</v>
      </c>
      <c r="R2589" s="4" t="s">
        <v>51</v>
      </c>
      <c r="T2589" s="7">
        <v>522</v>
      </c>
      <c r="U2589" s="8">
        <v>0</v>
      </c>
      <c r="V2589" s="6">
        <f>7175/340.26*   0.63   /P2589</f>
        <v>13.284694057485453</v>
      </c>
      <c r="W2589" s="7">
        <f>IF(R2589="","",(T2589*(1-U2589)*(1+AE2589))+V2589)</f>
        <v>691.88469405748549</v>
      </c>
      <c r="Z2589" s="9" t="str">
        <f>IF(S2589="","",(X2589*(1-Y2589)*(1+AE2589)))</f>
        <v/>
      </c>
      <c r="AA2589" s="64">
        <f>IF(Eingabe!G2589="x",libCalc!A2589,IF(Eingabe!H2589="x",libCalc!B2589,IF(Eingabe!I2589="x",libCalc!C2589,"")))</f>
        <v>0.089999999999999997</v>
      </c>
      <c r="AB2589" s="5">
        <f>IF(AA2589="","",AA2589*M2589)</f>
        <v>0.22319999999999998</v>
      </c>
      <c r="AC2589" s="10">
        <f>IF(AA2589="","",N2589*1000/(AA2589*1000000))</f>
        <v>37.777777777777779</v>
      </c>
      <c r="AD2589" s="11">
        <f>IF(AB2589="","",MAX(Z2589,W2589)/AB2589)</f>
        <v>3099.8418192539675</v>
      </c>
      <c r="AE2589" s="8">
        <f ca="1">IF(N2589="","",IF(LOOKUP(YEAR(C2589),Teuerung!$A$4:$A$29,Teuerung!$D$4:$D$29)="",0,LOOKUP(YEAR(C2589),Teuerung!$A$4:$A$29,Teuerung!$D$4:$D$29)))</f>
        <v>0.29999999999999999</v>
      </c>
      <c r="AF2589" s="7">
        <f t="shared" ca="1" si="71"/>
        <v>691.88469405748549</v>
      </c>
      <c r="AG2589" s="2" t="s">
        <v>70</v>
      </c>
      <c r="AH2589" s="1"/>
      <c r="AI2589" s="1"/>
    </row>
    <row r="2590">
      <c r="A2590" s="2"/>
      <c r="B2590" s="2"/>
      <c r="C2590" s="3">
        <v>43144</v>
      </c>
      <c r="D2590" s="1"/>
      <c r="E2590" s="4" t="s">
        <v>51</v>
      </c>
      <c r="H2590" s="4" t="s">
        <v>51</v>
      </c>
      <c r="K2590" s="6">
        <v>0.29999999999999999</v>
      </c>
      <c r="L2590" s="6">
        <v>0.29999999999999999</v>
      </c>
      <c r="M2590" s="6">
        <v>2.48</v>
      </c>
      <c r="N2590" s="7">
        <v>4400</v>
      </c>
      <c r="P2590" s="1">
        <v>1</v>
      </c>
      <c r="Q2590" s="2" t="s">
        <v>54</v>
      </c>
      <c r="R2590" s="4" t="s">
        <v>51</v>
      </c>
      <c r="T2590" s="7">
        <v>633</v>
      </c>
      <c r="U2590" s="8">
        <v>0</v>
      </c>
      <c r="V2590" s="6">
        <f>7175/340.26*   0.7   /P2590</f>
        <v>14.760771174983836</v>
      </c>
      <c r="W2590" s="7">
        <f>IF(R2590="","",(T2590*(1-U2590)*(1+AE2590))+V2590)</f>
        <v>837.66077117498378</v>
      </c>
      <c r="Z2590" s="9" t="str">
        <f>IF(S2590="","",(X2590*(1-Y2590)*(1+AE2590)))</f>
        <v/>
      </c>
      <c r="AA2590" s="64">
        <f>IF(Eingabe!G2590="x",libCalc!A2590,IF(Eingabe!H2590="x",libCalc!B2590,IF(Eingabe!I2590="x",libCalc!C2590,"")))</f>
        <v>0.089999999999999997</v>
      </c>
      <c r="AB2590" s="5">
        <f>IF(AA2590="","",AA2590*M2590)</f>
        <v>0.22319999999999998</v>
      </c>
      <c r="AC2590" s="10">
        <f>IF(AA2590="","",N2590*1000/(AA2590*1000000))</f>
        <v>48.888888888888886</v>
      </c>
      <c r="AD2590" s="11">
        <f>IF(AB2590="","",MAX(Z2590,W2590)/AB2590)</f>
        <v>3752.9604443323651</v>
      </c>
      <c r="AE2590" s="8">
        <f ca="1">IF(N2590="","",IF(LOOKUP(YEAR(C2590),Teuerung!$A$4:$A$29,Teuerung!$D$4:$D$29)="",0,LOOKUP(YEAR(C2590),Teuerung!$A$4:$A$29,Teuerung!$D$4:$D$29)))</f>
        <v>0.29999999999999999</v>
      </c>
      <c r="AF2590" s="7">
        <f t="shared" ca="1" si="71"/>
        <v>837.66077117498378</v>
      </c>
      <c r="AG2590" s="2" t="s">
        <v>70</v>
      </c>
      <c r="AH2590" s="1"/>
      <c r="AI2590" s="1"/>
    </row>
    <row r="2591">
      <c r="A2591" s="2"/>
      <c r="B2591" s="2"/>
      <c r="C2591" s="3">
        <v>43144</v>
      </c>
      <c r="D2591" s="1"/>
      <c r="E2591" s="4" t="s">
        <v>51</v>
      </c>
      <c r="H2591" s="4" t="s">
        <v>51</v>
      </c>
      <c r="K2591" s="6">
        <v>0.29999999999999999</v>
      </c>
      <c r="L2591" s="6">
        <v>0.29999999999999999</v>
      </c>
      <c r="M2591" s="6">
        <v>2.6800000000000002</v>
      </c>
      <c r="N2591" s="7">
        <v>1300</v>
      </c>
      <c r="P2591" s="1">
        <v>1</v>
      </c>
      <c r="Q2591" s="2" t="s">
        <v>54</v>
      </c>
      <c r="R2591" s="4" t="s">
        <v>51</v>
      </c>
      <c r="T2591" s="7">
        <v>423</v>
      </c>
      <c r="U2591" s="8">
        <v>0</v>
      </c>
      <c r="V2591" s="6">
        <f>7175/340.26*   0.6   /P2591</f>
        <v>12.652089578557574</v>
      </c>
      <c r="W2591" s="7">
        <f>IF(R2591="","",(T2591*(1-U2591)*(1+AE2591))+V2591)</f>
        <v>562.55208957855757</v>
      </c>
      <c r="Z2591" s="9" t="str">
        <f>IF(S2591="","",(X2591*(1-Y2591)*(1+AE2591)))</f>
        <v/>
      </c>
      <c r="AA2591" s="64">
        <f>IF(Eingabe!G2591="x",libCalc!A2591,IF(Eingabe!H2591="x",libCalc!B2591,IF(Eingabe!I2591="x",libCalc!C2591,"")))</f>
        <v>0.089999999999999997</v>
      </c>
      <c r="AB2591" s="5">
        <f>IF(AA2591="","",AA2591*M2591)</f>
        <v>0.2412</v>
      </c>
      <c r="AC2591" s="10">
        <f>IF(AA2591="","",N2591*1000/(AA2591*1000000))</f>
        <v>14.444444444444445</v>
      </c>
      <c r="AD2591" s="11">
        <f>IF(AB2591="","",MAX(Z2591,W2591)/AB2591)</f>
        <v>2332.3055123489121</v>
      </c>
      <c r="AE2591" s="8">
        <f ca="1">IF(N2591="","",IF(LOOKUP(YEAR(C2591),Teuerung!$A$4:$A$29,Teuerung!$D$4:$D$29)="",0,LOOKUP(YEAR(C2591),Teuerung!$A$4:$A$29,Teuerung!$D$4:$D$29)))</f>
        <v>0.29999999999999999</v>
      </c>
      <c r="AF2591" s="7">
        <f t="shared" ca="1" si="71"/>
        <v>562.55208957855757</v>
      </c>
      <c r="AG2591" s="2" t="s">
        <v>70</v>
      </c>
      <c r="AH2591" s="1"/>
      <c r="AI2591" s="1"/>
    </row>
    <row r="2592">
      <c r="A2592" s="2"/>
      <c r="B2592" s="2"/>
      <c r="C2592" s="3">
        <v>43144</v>
      </c>
      <c r="D2592" s="1"/>
      <c r="E2592" s="4" t="s">
        <v>51</v>
      </c>
      <c r="H2592" s="4" t="s">
        <v>51</v>
      </c>
      <c r="K2592" s="6">
        <v>0.29999999999999999</v>
      </c>
      <c r="L2592" s="6">
        <v>0.29999999999999999</v>
      </c>
      <c r="M2592" s="6">
        <v>2.6800000000000002</v>
      </c>
      <c r="N2592" s="7">
        <v>1300</v>
      </c>
      <c r="P2592" s="1">
        <v>1</v>
      </c>
      <c r="Q2592" s="2" t="s">
        <v>54</v>
      </c>
      <c r="R2592" s="4" t="s">
        <v>51</v>
      </c>
      <c r="T2592" s="7">
        <v>437</v>
      </c>
      <c r="U2592" s="8">
        <v>0</v>
      </c>
      <c r="V2592" s="6">
        <f>7175/340.26*   0.59   /P2592</f>
        <v>12.441221418914948</v>
      </c>
      <c r="W2592" s="7">
        <f>IF(R2592="","",(T2592*(1-U2592)*(1+AE2592))+V2592)</f>
        <v>580.54122141891492</v>
      </c>
      <c r="Z2592" s="9" t="str">
        <f>IF(S2592="","",(X2592*(1-Y2592)*(1+AE2592)))</f>
        <v/>
      </c>
      <c r="AA2592" s="64">
        <f>IF(Eingabe!G2592="x",libCalc!A2592,IF(Eingabe!H2592="x",libCalc!B2592,IF(Eingabe!I2592="x",libCalc!C2592,"")))</f>
        <v>0.089999999999999997</v>
      </c>
      <c r="AB2592" s="5">
        <f>IF(AA2592="","",AA2592*M2592)</f>
        <v>0.2412</v>
      </c>
      <c r="AC2592" s="10">
        <f>IF(AA2592="","",N2592*1000/(AA2592*1000000))</f>
        <v>14.444444444444445</v>
      </c>
      <c r="AD2592" s="11">
        <f>IF(AB2592="","",MAX(Z2592,W2592)/AB2592)</f>
        <v>2406.8873193155678</v>
      </c>
      <c r="AE2592" s="8">
        <f ca="1">IF(N2592="","",IF(LOOKUP(YEAR(C2592),Teuerung!$A$4:$A$29,Teuerung!$D$4:$D$29)="",0,LOOKUP(YEAR(C2592),Teuerung!$A$4:$A$29,Teuerung!$D$4:$D$29)))</f>
        <v>0.29999999999999999</v>
      </c>
      <c r="AF2592" s="7">
        <f t="shared" ca="1" si="71"/>
        <v>580.54122141891492</v>
      </c>
      <c r="AG2592" s="2" t="s">
        <v>70</v>
      </c>
      <c r="AH2592" s="1"/>
      <c r="AI2592" s="1"/>
    </row>
    <row r="2593">
      <c r="A2593" s="2"/>
      <c r="B2593" s="2"/>
      <c r="C2593" s="3">
        <v>43144</v>
      </c>
      <c r="D2593" s="1"/>
      <c r="E2593" s="4" t="s">
        <v>51</v>
      </c>
      <c r="H2593" s="4" t="s">
        <v>51</v>
      </c>
      <c r="K2593" s="6">
        <v>0.29999999999999999</v>
      </c>
      <c r="L2593" s="6">
        <v>0.29999999999999999</v>
      </c>
      <c r="M2593" s="6">
        <v>2.48</v>
      </c>
      <c r="N2593" s="7">
        <v>2700</v>
      </c>
      <c r="P2593" s="1">
        <v>1</v>
      </c>
      <c r="Q2593" s="2" t="s">
        <v>54</v>
      </c>
      <c r="R2593" s="4" t="s">
        <v>51</v>
      </c>
      <c r="T2593" s="7">
        <v>441</v>
      </c>
      <c r="U2593" s="8">
        <v>0</v>
      </c>
      <c r="V2593" s="6">
        <f>7175/340.26*   0.58   /P2593</f>
        <v>12.23035325927232</v>
      </c>
      <c r="W2593" s="7">
        <f>IF(R2593="","",(T2593*(1-U2593)*(1+AE2593))+V2593)</f>
        <v>585.53035325927237</v>
      </c>
      <c r="Z2593" s="9" t="str">
        <f>IF(S2593="","",(X2593*(1-Y2593)*(1+AE2593)))</f>
        <v/>
      </c>
      <c r="AA2593" s="64">
        <f>IF(Eingabe!G2593="x",libCalc!A2593,IF(Eingabe!H2593="x",libCalc!B2593,IF(Eingabe!I2593="x",libCalc!C2593,"")))</f>
        <v>0.089999999999999997</v>
      </c>
      <c r="AB2593" s="5">
        <f>IF(AA2593="","",AA2593*M2593)</f>
        <v>0.22319999999999998</v>
      </c>
      <c r="AC2593" s="10">
        <f>IF(AA2593="","",N2593*1000/(AA2593*1000000))</f>
        <v>30</v>
      </c>
      <c r="AD2593" s="11">
        <f>IF(AB2593="","",MAX(Z2593,W2593)/AB2593)</f>
        <v>2623.3438766096433</v>
      </c>
      <c r="AE2593" s="8">
        <f ca="1">IF(N2593="","",IF(LOOKUP(YEAR(C2593),Teuerung!$A$4:$A$29,Teuerung!$D$4:$D$29)="",0,LOOKUP(YEAR(C2593),Teuerung!$A$4:$A$29,Teuerung!$D$4:$D$29)))</f>
        <v>0.29999999999999999</v>
      </c>
      <c r="AF2593" s="7">
        <f t="shared" ca="1" si="71"/>
        <v>585.53035325927237</v>
      </c>
      <c r="AG2593" s="2" t="s">
        <v>70</v>
      </c>
      <c r="AH2593" s="1"/>
      <c r="AI2593" s="1"/>
    </row>
    <row r="2594">
      <c r="A2594" s="2"/>
      <c r="B2594" s="2"/>
      <c r="C2594" s="3">
        <v>43144</v>
      </c>
      <c r="D2594" s="1"/>
      <c r="E2594" s="4" t="s">
        <v>51</v>
      </c>
      <c r="H2594" s="4" t="s">
        <v>51</v>
      </c>
      <c r="K2594" s="6">
        <v>0.29999999999999999</v>
      </c>
      <c r="L2594" s="6">
        <v>0.29999999999999999</v>
      </c>
      <c r="M2594" s="6">
        <v>2.6800000000000002</v>
      </c>
      <c r="N2594" s="7">
        <v>1200</v>
      </c>
      <c r="P2594" s="1">
        <v>1</v>
      </c>
      <c r="Q2594" s="2" t="s">
        <v>54</v>
      </c>
      <c r="R2594" s="4" t="s">
        <v>51</v>
      </c>
      <c r="T2594" s="7">
        <v>423</v>
      </c>
      <c r="U2594" s="8">
        <v>0</v>
      </c>
      <c r="V2594" s="6">
        <f>7175/340.26*   0.6   /P2594</f>
        <v>12.652089578557574</v>
      </c>
      <c r="W2594" s="7">
        <f>IF(R2594="","",(T2594*(1-U2594)*(1+AE2594))+V2594)</f>
        <v>562.55208957855757</v>
      </c>
      <c r="Z2594" s="9" t="str">
        <f>IF(S2594="","",(X2594*(1-Y2594)*(1+AE2594)))</f>
        <v/>
      </c>
      <c r="AA2594" s="64">
        <f>IF(Eingabe!G2594="x",libCalc!A2594,IF(Eingabe!H2594="x",libCalc!B2594,IF(Eingabe!I2594="x",libCalc!C2594,"")))</f>
        <v>0.089999999999999997</v>
      </c>
      <c r="AB2594" s="5">
        <f>IF(AA2594="","",AA2594*M2594)</f>
        <v>0.2412</v>
      </c>
      <c r="AC2594" s="10">
        <f>IF(AA2594="","",N2594*1000/(AA2594*1000000))</f>
        <v>13.333333333333334</v>
      </c>
      <c r="AD2594" s="11">
        <f>IF(AB2594="","",MAX(Z2594,W2594)/AB2594)</f>
        <v>2332.3055123489121</v>
      </c>
      <c r="AE2594" s="8">
        <f ca="1">IF(N2594="","",IF(LOOKUP(YEAR(C2594),Teuerung!$A$4:$A$29,Teuerung!$D$4:$D$29)="",0,LOOKUP(YEAR(C2594),Teuerung!$A$4:$A$29,Teuerung!$D$4:$D$29)))</f>
        <v>0.29999999999999999</v>
      </c>
      <c r="AF2594" s="7">
        <f t="shared" ca="1" si="71"/>
        <v>562.55208957855757</v>
      </c>
      <c r="AG2594" s="2" t="s">
        <v>70</v>
      </c>
      <c r="AH2594" s="1"/>
      <c r="AI2594" s="1"/>
    </row>
    <row r="2595">
      <c r="A2595" s="2"/>
      <c r="B2595" s="2"/>
      <c r="C2595" s="3">
        <v>43144</v>
      </c>
      <c r="D2595" s="1"/>
      <c r="E2595" s="4" t="s">
        <v>51</v>
      </c>
      <c r="H2595" s="4" t="s">
        <v>51</v>
      </c>
      <c r="K2595" s="6">
        <v>0.29999999999999999</v>
      </c>
      <c r="L2595" s="6">
        <v>0.29999999999999999</v>
      </c>
      <c r="M2595" s="6">
        <v>2.6800000000000002</v>
      </c>
      <c r="N2595" s="7">
        <v>1300</v>
      </c>
      <c r="P2595" s="1">
        <v>1</v>
      </c>
      <c r="Q2595" s="2" t="s">
        <v>54</v>
      </c>
      <c r="R2595" s="4" t="s">
        <v>51</v>
      </c>
      <c r="T2595" s="7">
        <v>437</v>
      </c>
      <c r="U2595" s="8">
        <v>0</v>
      </c>
      <c r="V2595" s="6">
        <f>7175/340.26*   0.59   /P2595</f>
        <v>12.441221418914948</v>
      </c>
      <c r="W2595" s="7">
        <f>IF(R2595="","",(T2595*(1-U2595)*(1+AE2595))+V2595)</f>
        <v>580.54122141891492</v>
      </c>
      <c r="Z2595" s="9" t="str">
        <f>IF(S2595="","",(X2595*(1-Y2595)*(1+AE2595)))</f>
        <v/>
      </c>
      <c r="AA2595" s="64">
        <f>IF(Eingabe!G2595="x",libCalc!A2595,IF(Eingabe!H2595="x",libCalc!B2595,IF(Eingabe!I2595="x",libCalc!C2595,"")))</f>
        <v>0.089999999999999997</v>
      </c>
      <c r="AB2595" s="5">
        <f>IF(AA2595="","",AA2595*M2595)</f>
        <v>0.2412</v>
      </c>
      <c r="AC2595" s="10">
        <f>IF(AA2595="","",N2595*1000/(AA2595*1000000))</f>
        <v>14.444444444444445</v>
      </c>
      <c r="AD2595" s="11">
        <f>IF(AB2595="","",MAX(Z2595,W2595)/AB2595)</f>
        <v>2406.8873193155678</v>
      </c>
      <c r="AE2595" s="8">
        <f ca="1">IF(N2595="","",IF(LOOKUP(YEAR(C2595),Teuerung!$A$4:$A$29,Teuerung!$D$4:$D$29)="",0,LOOKUP(YEAR(C2595),Teuerung!$A$4:$A$29,Teuerung!$D$4:$D$29)))</f>
        <v>0.29999999999999999</v>
      </c>
      <c r="AF2595" s="7">
        <f t="shared" ca="1" si="71"/>
        <v>580.54122141891492</v>
      </c>
      <c r="AG2595" s="2" t="s">
        <v>70</v>
      </c>
      <c r="AH2595" s="1"/>
      <c r="AI2595" s="1"/>
    </row>
    <row r="2596">
      <c r="A2596" s="2"/>
      <c r="B2596" s="2"/>
      <c r="C2596" s="3">
        <v>43144</v>
      </c>
      <c r="D2596" s="1"/>
      <c r="E2596" s="4" t="s">
        <v>51</v>
      </c>
      <c r="H2596" s="4" t="s">
        <v>51</v>
      </c>
      <c r="K2596" s="6">
        <v>0.29999999999999999</v>
      </c>
      <c r="L2596" s="6">
        <v>0.29999999999999999</v>
      </c>
      <c r="M2596" s="6">
        <v>2.6800000000000002</v>
      </c>
      <c r="N2596" s="7">
        <v>1500</v>
      </c>
      <c r="P2596" s="1">
        <v>1</v>
      </c>
      <c r="Q2596" s="2" t="s">
        <v>54</v>
      </c>
      <c r="R2596" s="4" t="s">
        <v>51</v>
      </c>
      <c r="T2596" s="7">
        <v>423</v>
      </c>
      <c r="U2596" s="8">
        <v>0</v>
      </c>
      <c r="V2596" s="6">
        <f>7175/340.26*   0.6   /P2596</f>
        <v>12.652089578557574</v>
      </c>
      <c r="W2596" s="7">
        <f>IF(R2596="","",(T2596*(1-U2596)*(1+AE2596))+V2596)</f>
        <v>562.55208957855757</v>
      </c>
      <c r="Z2596" s="9" t="str">
        <f>IF(S2596="","",(X2596*(1-Y2596)*(1+AE2596)))</f>
        <v/>
      </c>
      <c r="AA2596" s="64">
        <f>IF(Eingabe!G2596="x",libCalc!A2596,IF(Eingabe!H2596="x",libCalc!B2596,IF(Eingabe!I2596="x",libCalc!C2596,"")))</f>
        <v>0.089999999999999997</v>
      </c>
      <c r="AB2596" s="5">
        <f>IF(AA2596="","",AA2596*M2596)</f>
        <v>0.2412</v>
      </c>
      <c r="AC2596" s="10">
        <f>IF(AA2596="","",N2596*1000/(AA2596*1000000))</f>
        <v>16.666666666666668</v>
      </c>
      <c r="AD2596" s="11">
        <f>IF(AB2596="","",MAX(Z2596,W2596)/AB2596)</f>
        <v>2332.3055123489121</v>
      </c>
      <c r="AE2596" s="8">
        <f ca="1">IF(N2596="","",IF(LOOKUP(YEAR(C2596),Teuerung!$A$4:$A$29,Teuerung!$D$4:$D$29)="",0,LOOKUP(YEAR(C2596),Teuerung!$A$4:$A$29,Teuerung!$D$4:$D$29)))</f>
        <v>0.29999999999999999</v>
      </c>
      <c r="AF2596" s="7">
        <f t="shared" ca="1" si="71"/>
        <v>562.55208957855757</v>
      </c>
      <c r="AG2596" s="2" t="s">
        <v>70</v>
      </c>
      <c r="AH2596" s="1"/>
      <c r="AI2596" s="1"/>
    </row>
    <row r="2597">
      <c r="A2597" s="2"/>
      <c r="B2597" s="2"/>
      <c r="C2597" s="3">
        <v>43144</v>
      </c>
      <c r="D2597" s="1"/>
      <c r="E2597" s="4" t="s">
        <v>51</v>
      </c>
      <c r="H2597" s="4" t="s">
        <v>51</v>
      </c>
      <c r="K2597" s="6">
        <v>0.29999999999999999</v>
      </c>
      <c r="L2597" s="6">
        <v>0.29999999999999999</v>
      </c>
      <c r="M2597" s="6">
        <v>5.2199999999999998</v>
      </c>
      <c r="N2597" s="7">
        <v>1500</v>
      </c>
      <c r="P2597" s="1">
        <v>1</v>
      </c>
      <c r="Q2597" s="2" t="s">
        <v>54</v>
      </c>
      <c r="R2597" s="4" t="s">
        <v>51</v>
      </c>
      <c r="T2597" s="7">
        <v>565</v>
      </c>
      <c r="U2597" s="8">
        <v>0</v>
      </c>
      <c r="V2597" s="6">
        <f>7175/340.26*   1.11   /P2597</f>
        <v>23.406365720331515</v>
      </c>
      <c r="W2597" s="7">
        <f>IF(R2597="","",(T2597*(1-U2597)*(1+AE2597))+V2597)</f>
        <v>757.90636572033156</v>
      </c>
      <c r="Z2597" s="9" t="str">
        <f>IF(S2597="","",(X2597*(1-Y2597)*(1+AE2597)))</f>
        <v/>
      </c>
      <c r="AA2597" s="64">
        <f>IF(Eingabe!G2597="x",libCalc!A2597,IF(Eingabe!H2597="x",libCalc!B2597,IF(Eingabe!I2597="x",libCalc!C2597,"")))</f>
        <v>0.089999999999999997</v>
      </c>
      <c r="AB2597" s="5">
        <f>IF(AA2597="","",AA2597*M2597)</f>
        <v>0.46979999999999994</v>
      </c>
      <c r="AC2597" s="10">
        <f>IF(AA2597="","",N2597*1000/(AA2597*1000000))</f>
        <v>16.666666666666668</v>
      </c>
      <c r="AD2597" s="11">
        <f>IF(AB2597="","",MAX(Z2597,W2597)/AB2597)</f>
        <v>1613.2532263097737</v>
      </c>
      <c r="AE2597" s="8">
        <f ca="1">IF(N2597="","",IF(LOOKUP(YEAR(C2597),Teuerung!$A$4:$A$29,Teuerung!$D$4:$D$29)="",0,LOOKUP(YEAR(C2597),Teuerung!$A$4:$A$29,Teuerung!$D$4:$D$29)))</f>
        <v>0.29999999999999999</v>
      </c>
      <c r="AF2597" s="7">
        <f t="shared" ca="1" si="71"/>
        <v>757.90636572033156</v>
      </c>
      <c r="AG2597" s="2" t="s">
        <v>70</v>
      </c>
      <c r="AH2597" s="1"/>
      <c r="AI2597" s="1"/>
    </row>
    <row r="2598">
      <c r="A2598" s="2"/>
      <c r="B2598" s="2"/>
      <c r="C2598" s="3">
        <v>43144</v>
      </c>
      <c r="D2598" s="1"/>
      <c r="E2598" s="4" t="s">
        <v>51</v>
      </c>
      <c r="H2598" s="4" t="s">
        <v>51</v>
      </c>
      <c r="K2598" s="6">
        <v>0.29999999999999999</v>
      </c>
      <c r="L2598" s="6">
        <v>0.29999999999999999</v>
      </c>
      <c r="M2598" s="6">
        <v>5.0599999999999996</v>
      </c>
      <c r="N2598" s="7">
        <v>1400</v>
      </c>
      <c r="P2598" s="1">
        <v>7</v>
      </c>
      <c r="Q2598" s="2" t="s">
        <v>54</v>
      </c>
      <c r="R2598" s="4" t="s">
        <v>51</v>
      </c>
      <c r="T2598" s="7">
        <v>525</v>
      </c>
      <c r="U2598" s="8">
        <v>0</v>
      </c>
      <c r="V2598" s="6">
        <f>7175/340.26*   7.48   /P2598</f>
        <v>22.532769058954919</v>
      </c>
      <c r="W2598" s="7">
        <f>IF(R2598="","",(T2598*(1-U2598)*(1+AE2598))+V2598)</f>
        <v>705.03276905895495</v>
      </c>
      <c r="Z2598" s="9" t="str">
        <f>IF(S2598="","",(X2598*(1-Y2598)*(1+AE2598)))</f>
        <v/>
      </c>
      <c r="AA2598" s="64">
        <f>IF(Eingabe!G2598="x",libCalc!A2598,IF(Eingabe!H2598="x",libCalc!B2598,IF(Eingabe!I2598="x",libCalc!C2598,"")))</f>
        <v>0.089999999999999997</v>
      </c>
      <c r="AB2598" s="5">
        <f>IF(AA2598="","",AA2598*M2598)</f>
        <v>0.45539999999999997</v>
      </c>
      <c r="AC2598" s="10">
        <f>IF(AA2598="","",N2598*1000/(AA2598*1000000))</f>
        <v>15.555555555555555</v>
      </c>
      <c r="AD2598" s="11">
        <f>IF(AB2598="","",MAX(Z2598,W2598)/AB2598)</f>
        <v>1548.1615482190491</v>
      </c>
      <c r="AE2598" s="8">
        <f ca="1">IF(N2598="","",IF(LOOKUP(YEAR(C2598),Teuerung!$A$4:$A$29,Teuerung!$D$4:$D$29)="",0,LOOKUP(YEAR(C2598),Teuerung!$A$4:$A$29,Teuerung!$D$4:$D$29)))</f>
        <v>0.29999999999999999</v>
      </c>
      <c r="AF2598" s="7">
        <f t="shared" ca="1" si="71"/>
        <v>4935.2293834126849</v>
      </c>
      <c r="AG2598" s="2" t="s">
        <v>70</v>
      </c>
      <c r="AH2598" s="1"/>
      <c r="AI2598" s="1"/>
    </row>
    <row r="2599">
      <c r="A2599" s="2"/>
      <c r="B2599" s="2"/>
      <c r="C2599" s="3">
        <v>43144</v>
      </c>
      <c r="D2599" s="1"/>
      <c r="E2599" s="4" t="s">
        <v>51</v>
      </c>
      <c r="H2599" s="4" t="s">
        <v>51</v>
      </c>
      <c r="K2599" s="6">
        <v>0.29999999999999999</v>
      </c>
      <c r="L2599" s="6">
        <v>0.29999999999999999</v>
      </c>
      <c r="M2599" s="6">
        <v>5.0599999999999996</v>
      </c>
      <c r="N2599" s="7">
        <v>1500</v>
      </c>
      <c r="P2599" s="1">
        <v>1</v>
      </c>
      <c r="Q2599" s="2" t="s">
        <v>54</v>
      </c>
      <c r="R2599" s="4" t="s">
        <v>51</v>
      </c>
      <c r="T2599" s="7">
        <v>571</v>
      </c>
      <c r="U2599" s="8">
        <v>0</v>
      </c>
      <c r="V2599" s="6">
        <f t="shared" ref="V2599:V2600" si="72">7175/340.26*   1.07   /P2599</f>
        <v>22.562893081761008</v>
      </c>
      <c r="W2599" s="7">
        <f>IF(R2599="","",(T2599*(1-U2599)*(1+AE2599))+V2599)</f>
        <v>764.86289308176106</v>
      </c>
      <c r="Z2599" s="9" t="str">
        <f>IF(S2599="","",(X2599*(1-Y2599)*(1+AE2599)))</f>
        <v/>
      </c>
      <c r="AA2599" s="64">
        <f>IF(Eingabe!G2599="x",libCalc!A2599,IF(Eingabe!H2599="x",libCalc!B2599,IF(Eingabe!I2599="x",libCalc!C2599,"")))</f>
        <v>0.089999999999999997</v>
      </c>
      <c r="AB2599" s="5">
        <f>IF(AA2599="","",AA2599*M2599)</f>
        <v>0.45539999999999997</v>
      </c>
      <c r="AC2599" s="10">
        <f>IF(AA2599="","",N2599*1000/(AA2599*1000000))</f>
        <v>16.666666666666668</v>
      </c>
      <c r="AD2599" s="11">
        <f>IF(AB2599="","",MAX(Z2599,W2599)/AB2599)</f>
        <v>1679.5408280231909</v>
      </c>
      <c r="AE2599" s="8">
        <f ca="1">IF(N2599="","",IF(LOOKUP(YEAR(C2599),Teuerung!$A$4:$A$29,Teuerung!$D$4:$D$29)="",0,LOOKUP(YEAR(C2599),Teuerung!$A$4:$A$29,Teuerung!$D$4:$D$29)))</f>
        <v>0.29999999999999999</v>
      </c>
      <c r="AF2599" s="7">
        <f t="shared" ca="1" si="71"/>
        <v>764.86289308176106</v>
      </c>
      <c r="AG2599" s="2" t="s">
        <v>70</v>
      </c>
      <c r="AH2599" s="1"/>
      <c r="AI2599" s="1"/>
    </row>
    <row r="2600">
      <c r="A2600" s="2"/>
      <c r="B2600" s="2"/>
      <c r="C2600" s="3">
        <v>43144</v>
      </c>
      <c r="D2600" s="1"/>
      <c r="E2600" s="4" t="s">
        <v>51</v>
      </c>
      <c r="H2600" s="4" t="s">
        <v>51</v>
      </c>
      <c r="K2600" s="6">
        <v>0.29999999999999999</v>
      </c>
      <c r="L2600" s="6">
        <v>0.29999999999999999</v>
      </c>
      <c r="M2600" s="6">
        <v>5.0599999999999996</v>
      </c>
      <c r="N2600" s="7">
        <v>1800</v>
      </c>
      <c r="P2600" s="1">
        <v>1</v>
      </c>
      <c r="Q2600" s="2" t="s">
        <v>54</v>
      </c>
      <c r="R2600" s="4" t="s">
        <v>51</v>
      </c>
      <c r="T2600" s="7">
        <v>557</v>
      </c>
      <c r="U2600" s="8">
        <v>0</v>
      </c>
      <c r="V2600" s="6">
        <f t="shared" si="72"/>
        <v>22.562893081761008</v>
      </c>
      <c r="W2600" s="7">
        <f>IF(R2600="","",(T2600*(1-U2600)*(1+AE2600))+V2600)</f>
        <v>746.66289308176101</v>
      </c>
      <c r="Z2600" s="9" t="str">
        <f>IF(S2600="","",(X2600*(1-Y2600)*(1+AE2600)))</f>
        <v/>
      </c>
      <c r="AA2600" s="64">
        <f>IF(Eingabe!G2600="x",libCalc!A2600,IF(Eingabe!H2600="x",libCalc!B2600,IF(Eingabe!I2600="x",libCalc!C2600,"")))</f>
        <v>0.089999999999999997</v>
      </c>
      <c r="AB2600" s="5">
        <f>IF(AA2600="","",AA2600*M2600)</f>
        <v>0.45539999999999997</v>
      </c>
      <c r="AC2600" s="10">
        <f>IF(AA2600="","",N2600*1000/(AA2600*1000000))</f>
        <v>20</v>
      </c>
      <c r="AD2600" s="11">
        <f>IF(AB2600="","",MAX(Z2600,W2600)/AB2600)</f>
        <v>1639.5759619713681</v>
      </c>
      <c r="AE2600" s="8">
        <f ca="1">IF(N2600="","",IF(LOOKUP(YEAR(C2600),Teuerung!$A$4:$A$29,Teuerung!$D$4:$D$29)="",0,LOOKUP(YEAR(C2600),Teuerung!$A$4:$A$29,Teuerung!$D$4:$D$29)))</f>
        <v>0.29999999999999999</v>
      </c>
      <c r="AF2600" s="7">
        <f t="shared" ca="1" si="71"/>
        <v>746.66289308176101</v>
      </c>
      <c r="AG2600" s="2" t="s">
        <v>70</v>
      </c>
      <c r="AH2600" s="1"/>
      <c r="AI2600" s="1"/>
    </row>
    <row r="2601">
      <c r="A2601" s="2"/>
      <c r="B2601" s="2"/>
      <c r="C2601" s="3">
        <v>43144</v>
      </c>
      <c r="D2601" s="1"/>
      <c r="E2601" s="4" t="s">
        <v>51</v>
      </c>
      <c r="H2601" s="4" t="s">
        <v>51</v>
      </c>
      <c r="K2601" s="6">
        <v>0.29999999999999999</v>
      </c>
      <c r="L2601" s="6">
        <v>0.29999999999999999</v>
      </c>
      <c r="M2601" s="6">
        <v>5.0599999999999996</v>
      </c>
      <c r="N2601" s="7">
        <v>2400</v>
      </c>
      <c r="P2601" s="1">
        <v>1</v>
      </c>
      <c r="Q2601" s="2" t="s">
        <v>54</v>
      </c>
      <c r="R2601" s="4" t="s">
        <v>51</v>
      </c>
      <c r="T2601" s="7">
        <v>637</v>
      </c>
      <c r="U2601" s="8">
        <v>0</v>
      </c>
      <c r="V2601" s="6">
        <f t="shared" ref="V2601:V2602" si="73">7175/340.26*   1.13   /P2601</f>
        <v>23.828102039616763</v>
      </c>
      <c r="W2601" s="7">
        <f>IF(R2601="","",(T2601*(1-U2601)*(1+AE2601))+V2601)</f>
        <v>851.92810203961676</v>
      </c>
      <c r="Z2601" s="9" t="str">
        <f>IF(S2601="","",(X2601*(1-Y2601)*(1+AE2601)))</f>
        <v/>
      </c>
      <c r="AA2601" s="64">
        <f>IF(Eingabe!G2601="x",libCalc!A2601,IF(Eingabe!H2601="x",libCalc!B2601,IF(Eingabe!I2601="x",libCalc!C2601,"")))</f>
        <v>0.089999999999999997</v>
      </c>
      <c r="AB2601" s="5">
        <f>IF(AA2601="","",AA2601*M2601)</f>
        <v>0.45539999999999997</v>
      </c>
      <c r="AC2601" s="10">
        <f>IF(AA2601="","",N2601*1000/(AA2601*1000000))</f>
        <v>26.666666666666668</v>
      </c>
      <c r="AD2601" s="11">
        <f>IF(AB2601="","",MAX(Z2601,W2601)/AB2601)</f>
        <v>1870.7248617470725</v>
      </c>
      <c r="AE2601" s="8">
        <f ca="1">IF(N2601="","",IF(LOOKUP(YEAR(C2601),Teuerung!$A$4:$A$29,Teuerung!$D$4:$D$29)="",0,LOOKUP(YEAR(C2601),Teuerung!$A$4:$A$29,Teuerung!$D$4:$D$29)))</f>
        <v>0.29999999999999999</v>
      </c>
      <c r="AF2601" s="7">
        <f t="shared" ca="1" si="71"/>
        <v>851.92810203961676</v>
      </c>
      <c r="AG2601" s="2" t="s">
        <v>70</v>
      </c>
      <c r="AH2601" s="1"/>
      <c r="AI2601" s="1"/>
    </row>
    <row r="2602">
      <c r="A2602" s="2"/>
      <c r="B2602" s="2"/>
      <c r="C2602" s="3">
        <v>43144</v>
      </c>
      <c r="D2602" s="1"/>
      <c r="E2602" s="4" t="s">
        <v>51</v>
      </c>
      <c r="H2602" s="4" t="s">
        <v>51</v>
      </c>
      <c r="K2602" s="6">
        <v>0.29999999999999999</v>
      </c>
      <c r="L2602" s="6">
        <v>0.29999999999999999</v>
      </c>
      <c r="M2602" s="6">
        <v>5.0599999999999996</v>
      </c>
      <c r="N2602" s="7">
        <v>2400</v>
      </c>
      <c r="P2602" s="1">
        <v>1</v>
      </c>
      <c r="Q2602" s="2" t="s">
        <v>54</v>
      </c>
      <c r="R2602" s="4" t="s">
        <v>51</v>
      </c>
      <c r="T2602" s="7">
        <v>633</v>
      </c>
      <c r="U2602" s="8">
        <v>0</v>
      </c>
      <c r="V2602" s="6">
        <f t="shared" si="73"/>
        <v>23.828102039616763</v>
      </c>
      <c r="W2602" s="7">
        <f>IF(R2602="","",(T2602*(1-U2602)*(1+AE2602))+V2602)</f>
        <v>846.72810203961672</v>
      </c>
      <c r="Z2602" s="9" t="str">
        <f>IF(S2602="","",(X2602*(1-Y2602)*(1+AE2602)))</f>
        <v/>
      </c>
      <c r="AA2602" s="64">
        <f>IF(Eingabe!G2602="x",libCalc!A2602,IF(Eingabe!H2602="x",libCalc!B2602,IF(Eingabe!I2602="x",libCalc!C2602,"")))</f>
        <v>0.089999999999999997</v>
      </c>
      <c r="AB2602" s="5">
        <f>IF(AA2602="","",AA2602*M2602)</f>
        <v>0.45539999999999997</v>
      </c>
      <c r="AC2602" s="10">
        <f>IF(AA2602="","",N2602*1000/(AA2602*1000000))</f>
        <v>26.666666666666668</v>
      </c>
      <c r="AD2602" s="11">
        <f>IF(AB2602="","",MAX(Z2602,W2602)/AB2602)</f>
        <v>1859.3063285894088</v>
      </c>
      <c r="AE2602" s="8">
        <f ca="1">IF(N2602="","",IF(LOOKUP(YEAR(C2602),Teuerung!$A$4:$A$29,Teuerung!$D$4:$D$29)="",0,LOOKUP(YEAR(C2602),Teuerung!$A$4:$A$29,Teuerung!$D$4:$D$29)))</f>
        <v>0.29999999999999999</v>
      </c>
      <c r="AF2602" s="7">
        <f t="shared" ca="1" si="71"/>
        <v>846.72810203961672</v>
      </c>
      <c r="AG2602" s="2" t="s">
        <v>70</v>
      </c>
      <c r="AH2602" s="1"/>
      <c r="AI2602" s="1"/>
    </row>
    <row r="2603">
      <c r="A2603" s="2"/>
      <c r="B2603" s="2"/>
      <c r="C2603" s="3">
        <v>43144</v>
      </c>
      <c r="D2603" s="1"/>
      <c r="E2603" s="4" t="s">
        <v>51</v>
      </c>
      <c r="H2603" s="4" t="s">
        <v>51</v>
      </c>
      <c r="K2603" s="6">
        <v>0.29999999999999999</v>
      </c>
      <c r="L2603" s="6">
        <v>0.29999999999999999</v>
      </c>
      <c r="M2603" s="6">
        <v>5.0599999999999996</v>
      </c>
      <c r="N2603" s="7">
        <v>2600</v>
      </c>
      <c r="P2603" s="1">
        <v>1</v>
      </c>
      <c r="Q2603" s="2" t="s">
        <v>54</v>
      </c>
      <c r="R2603" s="4" t="s">
        <v>51</v>
      </c>
      <c r="T2603" s="7">
        <v>685</v>
      </c>
      <c r="U2603" s="8">
        <v>0</v>
      </c>
      <c r="V2603" s="6">
        <f>7175/340.26*   1.16   /P2603</f>
        <v>24.46070651854464</v>
      </c>
      <c r="W2603" s="7">
        <f>IF(R2603="","",(T2603*(1-U2603)*(1+AE2603))+V2603)</f>
        <v>914.96070651854461</v>
      </c>
      <c r="Z2603" s="9" t="str">
        <f>IF(S2603="","",(X2603*(1-Y2603)*(1+AE2603)))</f>
        <v/>
      </c>
      <c r="AA2603" s="64">
        <f>IF(Eingabe!G2603="x",libCalc!A2603,IF(Eingabe!H2603="x",libCalc!B2603,IF(Eingabe!I2603="x",libCalc!C2603,"")))</f>
        <v>0.089999999999999997</v>
      </c>
      <c r="AB2603" s="5">
        <f>IF(AA2603="","",AA2603*M2603)</f>
        <v>0.45539999999999997</v>
      </c>
      <c r="AC2603" s="10">
        <f>IF(AA2603="","",N2603*1000/(AA2603*1000000))</f>
        <v>28.888888888888889</v>
      </c>
      <c r="AD2603" s="11">
        <f>IF(AB2603="","",MAX(Z2603,W2603)/AB2603)</f>
        <v>2009.1363779502517</v>
      </c>
      <c r="AE2603" s="8">
        <f ca="1">IF(N2603="","",IF(LOOKUP(YEAR(C2603),Teuerung!$A$4:$A$29,Teuerung!$D$4:$D$29)="",0,LOOKUP(YEAR(C2603),Teuerung!$A$4:$A$29,Teuerung!$D$4:$D$29)))</f>
        <v>0.29999999999999999</v>
      </c>
      <c r="AF2603" s="7">
        <f t="shared" ca="1" si="71"/>
        <v>914.96070651854461</v>
      </c>
      <c r="AG2603" s="2" t="s">
        <v>70</v>
      </c>
      <c r="AH2603" s="1"/>
      <c r="AI2603" s="1"/>
    </row>
    <row r="2604">
      <c r="A2604" s="2"/>
      <c r="B2604" s="2"/>
      <c r="C2604" s="3">
        <v>43144</v>
      </c>
      <c r="D2604" s="1"/>
      <c r="E2604" s="4" t="s">
        <v>51</v>
      </c>
      <c r="H2604" s="4" t="s">
        <v>51</v>
      </c>
      <c r="K2604" s="6">
        <v>0.29999999999999999</v>
      </c>
      <c r="L2604" s="6">
        <v>0.29999999999999999</v>
      </c>
      <c r="M2604" s="6">
        <v>5.1200000000000001</v>
      </c>
      <c r="N2604" s="7">
        <v>1500</v>
      </c>
      <c r="P2604" s="1">
        <v>2</v>
      </c>
      <c r="Q2604" s="2" t="s">
        <v>54</v>
      </c>
      <c r="R2604" s="4" t="s">
        <v>51</v>
      </c>
      <c r="T2604" s="7">
        <v>539</v>
      </c>
      <c r="U2604" s="8">
        <v>0</v>
      </c>
      <c r="V2604" s="6">
        <f>7175/340.26*   2.17   /P2604</f>
        <v>22.879195321224945</v>
      </c>
      <c r="W2604" s="7">
        <f>IF(R2604="","",(T2604*(1-U2604)*(1+AE2604))+V2604)</f>
        <v>723.57919532122503</v>
      </c>
      <c r="Z2604" s="9" t="str">
        <f>IF(S2604="","",(X2604*(1-Y2604)*(1+AE2604)))</f>
        <v/>
      </c>
      <c r="AA2604" s="64">
        <f>IF(Eingabe!G2604="x",libCalc!A2604,IF(Eingabe!H2604="x",libCalc!B2604,IF(Eingabe!I2604="x",libCalc!C2604,"")))</f>
        <v>0.089999999999999997</v>
      </c>
      <c r="AB2604" s="5">
        <f>IF(AA2604="","",AA2604*M2604)</f>
        <v>0.46079999999999999</v>
      </c>
      <c r="AC2604" s="10">
        <f>IF(AA2604="","",N2604*1000/(AA2604*1000000))</f>
        <v>16.666666666666668</v>
      </c>
      <c r="AD2604" s="11">
        <f>IF(AB2604="","",MAX(Z2604,W2604)/AB2604)</f>
        <v>1570.2673509575197</v>
      </c>
      <c r="AE2604" s="8">
        <f ca="1">IF(N2604="","",IF(LOOKUP(YEAR(C2604),Teuerung!$A$4:$A$29,Teuerung!$D$4:$D$29)="",0,LOOKUP(YEAR(C2604),Teuerung!$A$4:$A$29,Teuerung!$D$4:$D$29)))</f>
        <v>0.29999999999999999</v>
      </c>
      <c r="AF2604" s="7">
        <f t="shared" ca="1" si="71"/>
        <v>1447.1583906424501</v>
      </c>
      <c r="AG2604" s="2" t="s">
        <v>70</v>
      </c>
      <c r="AH2604" s="1"/>
      <c r="AI2604" s="1"/>
    </row>
    <row r="2605">
      <c r="A2605" s="2"/>
      <c r="B2605" s="2"/>
      <c r="C2605" s="3">
        <v>43144</v>
      </c>
      <c r="D2605" s="1"/>
      <c r="E2605" s="4" t="s">
        <v>51</v>
      </c>
      <c r="H2605" s="4" t="s">
        <v>51</v>
      </c>
      <c r="K2605" s="6">
        <v>0.29999999999999999</v>
      </c>
      <c r="L2605" s="6">
        <v>0.29999999999999999</v>
      </c>
      <c r="M2605" s="6">
        <v>5.1200000000000001</v>
      </c>
      <c r="N2605" s="7">
        <v>3500</v>
      </c>
      <c r="P2605" s="1">
        <v>1</v>
      </c>
      <c r="Q2605" s="2" t="s">
        <v>54</v>
      </c>
      <c r="R2605" s="4" t="s">
        <v>51</v>
      </c>
      <c r="T2605" s="7">
        <v>919</v>
      </c>
      <c r="U2605" s="8">
        <v>0</v>
      </c>
      <c r="V2605" s="6">
        <f t="shared" ref="V2605:V2606" si="74">7175/340.26*   1.36   /P2605</f>
        <v>28.678069711397171</v>
      </c>
      <c r="W2605" s="7">
        <f>IF(R2605="","",(T2605*(1-U2605)*(1+AE2605))+V2605)</f>
        <v>1223.3780697113973</v>
      </c>
      <c r="Z2605" s="9" t="str">
        <f>IF(S2605="","",(X2605*(1-Y2605)*(1+AE2605)))</f>
        <v/>
      </c>
      <c r="AA2605" s="64">
        <f>IF(Eingabe!G2605="x",libCalc!A2605,IF(Eingabe!H2605="x",libCalc!B2605,IF(Eingabe!I2605="x",libCalc!C2605,"")))</f>
        <v>0.089999999999999997</v>
      </c>
      <c r="AB2605" s="5">
        <f>IF(AA2605="","",AA2605*M2605)</f>
        <v>0.46079999999999999</v>
      </c>
      <c r="AC2605" s="10">
        <f>IF(AA2605="","",N2605*1000/(AA2605*1000000))</f>
        <v>38.888888888888886</v>
      </c>
      <c r="AD2605" s="11">
        <f>IF(AB2605="","",MAX(Z2605,W2605)/AB2605)</f>
        <v>2654.9003248945255</v>
      </c>
      <c r="AE2605" s="8">
        <f ca="1">IF(N2605="","",IF(LOOKUP(YEAR(C2605),Teuerung!$A$4:$A$29,Teuerung!$D$4:$D$29)="",0,LOOKUP(YEAR(C2605),Teuerung!$A$4:$A$29,Teuerung!$D$4:$D$29)))</f>
        <v>0.29999999999999999</v>
      </c>
      <c r="AF2605" s="7">
        <f t="shared" ca="1" si="71"/>
        <v>1223.3780697113973</v>
      </c>
      <c r="AG2605" s="2" t="s">
        <v>70</v>
      </c>
      <c r="AH2605" s="1"/>
      <c r="AI2605" s="1"/>
    </row>
    <row r="2606">
      <c r="A2606" s="2"/>
      <c r="B2606" s="2"/>
      <c r="C2606" s="3">
        <v>43144</v>
      </c>
      <c r="D2606" s="1"/>
      <c r="E2606" s="4" t="s">
        <v>51</v>
      </c>
      <c r="H2606" s="4" t="s">
        <v>51</v>
      </c>
      <c r="K2606" s="6">
        <v>0.29999999999999999</v>
      </c>
      <c r="L2606" s="6">
        <v>0.29999999999999999</v>
      </c>
      <c r="M2606" s="6">
        <v>5.1200000000000001</v>
      </c>
      <c r="N2606" s="7">
        <v>3700</v>
      </c>
      <c r="P2606" s="1">
        <v>1</v>
      </c>
      <c r="Q2606" s="2" t="s">
        <v>54</v>
      </c>
      <c r="R2606" s="4" t="s">
        <v>51</v>
      </c>
      <c r="T2606" s="7">
        <v>921</v>
      </c>
      <c r="U2606" s="8">
        <v>0</v>
      </c>
      <c r="V2606" s="6">
        <f t="shared" si="74"/>
        <v>28.678069711397171</v>
      </c>
      <c r="W2606" s="7">
        <f>IF(R2606="","",(T2606*(1-U2606)*(1+AE2606))+V2606)</f>
        <v>1225.9780697113972</v>
      </c>
      <c r="Z2606" s="9" t="str">
        <f>IF(S2606="","",(X2606*(1-Y2606)*(1+AE2606)))</f>
        <v/>
      </c>
      <c r="AA2606" s="64">
        <f>IF(Eingabe!G2606="x",libCalc!A2606,IF(Eingabe!H2606="x",libCalc!B2606,IF(Eingabe!I2606="x",libCalc!C2606,"")))</f>
        <v>0.089999999999999997</v>
      </c>
      <c r="AB2606" s="5">
        <f>IF(AA2606="","",AA2606*M2606)</f>
        <v>0.46079999999999999</v>
      </c>
      <c r="AC2606" s="10">
        <f>IF(AA2606="","",N2606*1000/(AA2606*1000000))</f>
        <v>41.111111111111114</v>
      </c>
      <c r="AD2606" s="11">
        <f>IF(AB2606="","",MAX(Z2606,W2606)/AB2606)</f>
        <v>2660.5426860056364</v>
      </c>
      <c r="AE2606" s="8">
        <f ca="1">IF(N2606="","",IF(LOOKUP(YEAR(C2606),Teuerung!$A$4:$A$29,Teuerung!$D$4:$D$29)="",0,LOOKUP(YEAR(C2606),Teuerung!$A$4:$A$29,Teuerung!$D$4:$D$29)))</f>
        <v>0.29999999999999999</v>
      </c>
      <c r="AF2606" s="7">
        <f t="shared" ca="1" si="71"/>
        <v>1225.9780697113972</v>
      </c>
      <c r="AG2606" s="2" t="s">
        <v>70</v>
      </c>
      <c r="AH2606" s="1"/>
      <c r="AI2606" s="1"/>
    </row>
    <row r="2607">
      <c r="A2607" s="2"/>
      <c r="B2607" s="2"/>
      <c r="C2607" s="3">
        <v>43144</v>
      </c>
      <c r="D2607" s="1"/>
      <c r="E2607" s="4" t="s">
        <v>51</v>
      </c>
      <c r="H2607" s="4" t="s">
        <v>51</v>
      </c>
      <c r="K2607" s="6">
        <v>0.29999999999999999</v>
      </c>
      <c r="L2607" s="6">
        <v>0.29999999999999999</v>
      </c>
      <c r="M2607" s="6">
        <v>4.71</v>
      </c>
      <c r="N2607" s="7">
        <v>900</v>
      </c>
      <c r="P2607" s="1">
        <v>1</v>
      </c>
      <c r="Q2607" s="2" t="s">
        <v>54</v>
      </c>
      <c r="R2607" s="4" t="s">
        <v>51</v>
      </c>
      <c r="T2607" s="7">
        <v>478</v>
      </c>
      <c r="U2607" s="8">
        <v>0</v>
      </c>
      <c r="V2607" s="6">
        <f>7175/340.26*   0.98   /P2607</f>
        <v>20.665079644977371</v>
      </c>
      <c r="W2607" s="7">
        <f>IF(R2607="","",(T2607*(1-U2607)*(1+AE2607))+V2607)</f>
        <v>642.06507964497735</v>
      </c>
      <c r="Z2607" s="9" t="str">
        <f>IF(S2607="","",(X2607*(1-Y2607)*(1+AE2607)))</f>
        <v/>
      </c>
      <c r="AA2607" s="64">
        <f>IF(Eingabe!G2607="x",libCalc!A2607,IF(Eingabe!H2607="x",libCalc!B2607,IF(Eingabe!I2607="x",libCalc!C2607,"")))</f>
        <v>0.089999999999999997</v>
      </c>
      <c r="AB2607" s="5">
        <f>IF(AA2607="","",AA2607*M2607)</f>
        <v>0.4239</v>
      </c>
      <c r="AC2607" s="10">
        <f>IF(AA2607="","",N2607*1000/(AA2607*1000000))</f>
        <v>10</v>
      </c>
      <c r="AD2607" s="11">
        <f>IF(AB2607="","",MAX(Z2607,W2607)/AB2607)</f>
        <v>1514.6616646496282</v>
      </c>
      <c r="AE2607" s="8">
        <f ca="1">IF(N2607="","",IF(LOOKUP(YEAR(C2607),Teuerung!$A$4:$A$29,Teuerung!$D$4:$D$29)="",0,LOOKUP(YEAR(C2607),Teuerung!$A$4:$A$29,Teuerung!$D$4:$D$29)))</f>
        <v>0.29999999999999999</v>
      </c>
      <c r="AF2607" s="7">
        <f t="shared" ca="1" si="71"/>
        <v>642.06507964497735</v>
      </c>
      <c r="AG2607" s="2" t="s">
        <v>70</v>
      </c>
      <c r="AH2607" s="1"/>
      <c r="AI2607" s="1"/>
    </row>
    <row r="2608">
      <c r="A2608" s="2"/>
      <c r="B2608" s="2"/>
      <c r="C2608" s="3">
        <v>43144</v>
      </c>
      <c r="D2608" s="1"/>
      <c r="E2608" s="4" t="s">
        <v>51</v>
      </c>
      <c r="H2608" s="4" t="s">
        <v>51</v>
      </c>
      <c r="K2608" s="6">
        <v>0.29999999999999999</v>
      </c>
      <c r="L2608" s="6">
        <v>0.29999999999999999</v>
      </c>
      <c r="M2608" s="6">
        <v>4.71</v>
      </c>
      <c r="N2608" s="7">
        <v>3300</v>
      </c>
      <c r="P2608" s="1">
        <v>1</v>
      </c>
      <c r="Q2608" s="2" t="s">
        <v>54</v>
      </c>
      <c r="R2608" s="4" t="s">
        <v>51</v>
      </c>
      <c r="T2608" s="7">
        <v>776</v>
      </c>
      <c r="U2608" s="8">
        <v>0</v>
      </c>
      <c r="V2608" s="6">
        <f>7175/340.26*   1.18   /P2608</f>
        <v>24.882442837829895</v>
      </c>
      <c r="W2608" s="7">
        <f>IF(R2608="","",(T2608*(1-U2608)*(1+AE2608))+V2608)</f>
        <v>1033.68244283783</v>
      </c>
      <c r="Z2608" s="9" t="str">
        <f>IF(S2608="","",(X2608*(1-Y2608)*(1+AE2608)))</f>
        <v/>
      </c>
      <c r="AA2608" s="64">
        <f>IF(Eingabe!G2608="x",libCalc!A2608,IF(Eingabe!H2608="x",libCalc!B2608,IF(Eingabe!I2608="x",libCalc!C2608,"")))</f>
        <v>0.089999999999999997</v>
      </c>
      <c r="AB2608" s="5">
        <f>IF(AA2608="","",AA2608*M2608)</f>
        <v>0.4239</v>
      </c>
      <c r="AC2608" s="10">
        <f>IF(AA2608="","",N2608*1000/(AA2608*1000000))</f>
        <v>36.666666666666664</v>
      </c>
      <c r="AD2608" s="11">
        <f>IF(AB2608="","",MAX(Z2608,W2608)/AB2608)</f>
        <v>2438.5054089120781</v>
      </c>
      <c r="AE2608" s="8">
        <f ca="1">IF(N2608="","",IF(LOOKUP(YEAR(C2608),Teuerung!$A$4:$A$29,Teuerung!$D$4:$D$29)="",0,LOOKUP(YEAR(C2608),Teuerung!$A$4:$A$29,Teuerung!$D$4:$D$29)))</f>
        <v>0.29999999999999999</v>
      </c>
      <c r="AF2608" s="7">
        <f t="shared" ca="1" si="71"/>
        <v>1033.68244283783</v>
      </c>
      <c r="AG2608" s="2" t="s">
        <v>70</v>
      </c>
      <c r="AH2608" s="1"/>
      <c r="AI2608" s="1"/>
    </row>
    <row r="2609">
      <c r="A2609" s="2"/>
      <c r="B2609" s="2"/>
      <c r="C2609" s="3">
        <v>43144</v>
      </c>
      <c r="D2609" s="1"/>
      <c r="E2609" s="4" t="s">
        <v>51</v>
      </c>
      <c r="H2609" s="4" t="s">
        <v>51</v>
      </c>
      <c r="K2609" s="6">
        <v>0.29999999999999999</v>
      </c>
      <c r="L2609" s="6">
        <v>0.29999999999999999</v>
      </c>
      <c r="M2609" s="6">
        <v>4.7699999999999996</v>
      </c>
      <c r="N2609" s="7">
        <v>1600</v>
      </c>
      <c r="P2609" s="1">
        <v>2</v>
      </c>
      <c r="Q2609" s="2" t="s">
        <v>54</v>
      </c>
      <c r="R2609" s="4" t="s">
        <v>51</v>
      </c>
      <c r="T2609" s="7">
        <v>520</v>
      </c>
      <c r="U2609" s="8">
        <v>0</v>
      </c>
      <c r="V2609" s="6">
        <f>7175/340.26*   2.03   /P2609</f>
        <v>21.40311820372656</v>
      </c>
      <c r="W2609" s="7">
        <f>IF(R2609="","",(T2609*(1-U2609)*(1+AE2609))+V2609)</f>
        <v>697.40311820372654</v>
      </c>
      <c r="Z2609" s="9" t="str">
        <f>IF(S2609="","",(X2609*(1-Y2609)*(1+AE2609)))</f>
        <v/>
      </c>
      <c r="AA2609" s="64">
        <f>IF(Eingabe!G2609="x",libCalc!A2609,IF(Eingabe!H2609="x",libCalc!B2609,IF(Eingabe!I2609="x",libCalc!C2609,"")))</f>
        <v>0.089999999999999997</v>
      </c>
      <c r="AB2609" s="5">
        <f>IF(AA2609="","",AA2609*M2609)</f>
        <v>0.42929999999999996</v>
      </c>
      <c r="AC2609" s="10">
        <f>IF(AA2609="","",N2609*1000/(AA2609*1000000))</f>
        <v>17.777777777777779</v>
      </c>
      <c r="AD2609" s="11">
        <f>IF(AB2609="","",MAX(Z2609,W2609)/AB2609)</f>
        <v>1624.5122716136189</v>
      </c>
      <c r="AE2609" s="8">
        <f ca="1">IF(N2609="","",IF(LOOKUP(YEAR(C2609),Teuerung!$A$4:$A$29,Teuerung!$D$4:$D$29)="",0,LOOKUP(YEAR(C2609),Teuerung!$A$4:$A$29,Teuerung!$D$4:$D$29)))</f>
        <v>0.29999999999999999</v>
      </c>
      <c r="AF2609" s="7">
        <f t="shared" ca="1" si="71"/>
        <v>1394.8062364074531</v>
      </c>
      <c r="AG2609" s="2" t="s">
        <v>70</v>
      </c>
      <c r="AH2609" s="1"/>
      <c r="AI2609" s="1"/>
    </row>
    <row r="2610">
      <c r="A2610" s="2"/>
      <c r="B2610" s="2"/>
      <c r="C2610" s="3">
        <v>43144</v>
      </c>
      <c r="D2610" s="1"/>
      <c r="E2610" s="4" t="s">
        <v>51</v>
      </c>
      <c r="H2610" s="4" t="s">
        <v>51</v>
      </c>
      <c r="K2610" s="6">
        <v>0.29999999999999999</v>
      </c>
      <c r="L2610" s="6">
        <v>0.29999999999999999</v>
      </c>
      <c r="M2610" s="6">
        <v>4.7699999999999996</v>
      </c>
      <c r="N2610" s="7">
        <v>2600</v>
      </c>
      <c r="P2610" s="1">
        <v>1</v>
      </c>
      <c r="Q2610" s="2" t="s">
        <v>54</v>
      </c>
      <c r="R2610" s="4" t="s">
        <v>51</v>
      </c>
      <c r="T2610" s="7">
        <v>661</v>
      </c>
      <c r="U2610" s="8">
        <v>0</v>
      </c>
      <c r="V2610" s="6">
        <f>7175/340.26*   1.1   /P2610</f>
        <v>23.195497560688889</v>
      </c>
      <c r="W2610" s="7">
        <f>IF(R2610="","",(T2610*(1-U2610)*(1+AE2610))+V2610)</f>
        <v>882.49549756068893</v>
      </c>
      <c r="Z2610" s="9" t="str">
        <f>IF(S2610="","",(X2610*(1-Y2610)*(1+AE2610)))</f>
        <v/>
      </c>
      <c r="AA2610" s="64">
        <f>IF(Eingabe!G2610="x",libCalc!A2610,IF(Eingabe!H2610="x",libCalc!B2610,IF(Eingabe!I2610="x",libCalc!C2610,"")))</f>
        <v>0.089999999999999997</v>
      </c>
      <c r="AB2610" s="5">
        <f>IF(AA2610="","",AA2610*M2610)</f>
        <v>0.42929999999999996</v>
      </c>
      <c r="AC2610" s="10">
        <f>IF(AA2610="","",N2610*1000/(AA2610*1000000))</f>
        <v>28.888888888888889</v>
      </c>
      <c r="AD2610" s="11">
        <f>IF(AB2610="","",MAX(Z2610,W2610)/AB2610)</f>
        <v>2055.6615363631236</v>
      </c>
      <c r="AE2610" s="8">
        <f ca="1">IF(N2610="","",IF(LOOKUP(YEAR(C2610),Teuerung!$A$4:$A$29,Teuerung!$D$4:$D$29)="",0,LOOKUP(YEAR(C2610),Teuerung!$A$4:$A$29,Teuerung!$D$4:$D$29)))</f>
        <v>0.29999999999999999</v>
      </c>
      <c r="AF2610" s="7">
        <f t="shared" ca="1" si="71"/>
        <v>882.49549756068893</v>
      </c>
      <c r="AG2610" s="2" t="s">
        <v>70</v>
      </c>
      <c r="AH2610" s="1"/>
      <c r="AI2610" s="1"/>
    </row>
    <row r="2611">
      <c r="A2611" s="2"/>
      <c r="B2611" s="2"/>
      <c r="C2611" s="3">
        <v>43144</v>
      </c>
      <c r="D2611" s="1"/>
      <c r="E2611" s="4" t="s">
        <v>51</v>
      </c>
      <c r="H2611" s="4" t="s">
        <v>51</v>
      </c>
      <c r="K2611" s="6">
        <v>0.29999999999999999</v>
      </c>
      <c r="L2611" s="6">
        <v>0.29999999999999999</v>
      </c>
      <c r="M2611" s="6">
        <v>4.7699999999999996</v>
      </c>
      <c r="N2611" s="7">
        <v>3100</v>
      </c>
      <c r="P2611" s="1">
        <v>1</v>
      </c>
      <c r="Q2611" s="2" t="s">
        <v>54</v>
      </c>
      <c r="R2611" s="4" t="s">
        <v>51</v>
      </c>
      <c r="T2611" s="7">
        <v>725</v>
      </c>
      <c r="U2611" s="8">
        <v>0</v>
      </c>
      <c r="V2611" s="6">
        <f>7175/340.26*   1.15   /P2611</f>
        <v>24.249838358902014</v>
      </c>
      <c r="W2611" s="7">
        <f>IF(R2611="","",(T2611*(1-U2611)*(1+AE2611))+V2611)</f>
        <v>966.74983835890202</v>
      </c>
      <c r="Z2611" s="9" t="str">
        <f>IF(S2611="","",(X2611*(1-Y2611)*(1+AE2611)))</f>
        <v/>
      </c>
      <c r="AA2611" s="64">
        <f>IF(Eingabe!G2611="x",libCalc!A2611,IF(Eingabe!H2611="x",libCalc!B2611,IF(Eingabe!I2611="x",libCalc!C2611,"")))</f>
        <v>0.089999999999999997</v>
      </c>
      <c r="AB2611" s="5">
        <f>IF(AA2611="","",AA2611*M2611)</f>
        <v>0.42929999999999996</v>
      </c>
      <c r="AC2611" s="10">
        <f>IF(AA2611="","",N2611*1000/(AA2611*1000000))</f>
        <v>34.444444444444443</v>
      </c>
      <c r="AD2611" s="11">
        <f>IF(AB2611="","",MAX(Z2611,W2611)/AB2611)</f>
        <v>2251.9213565313348</v>
      </c>
      <c r="AE2611" s="8">
        <f ca="1">IF(N2611="","",IF(LOOKUP(YEAR(C2611),Teuerung!$A$4:$A$29,Teuerung!$D$4:$D$29)="",0,LOOKUP(YEAR(C2611),Teuerung!$A$4:$A$29,Teuerung!$D$4:$D$29)))</f>
        <v>0.29999999999999999</v>
      </c>
      <c r="AF2611" s="7">
        <f t="shared" ca="1" si="71"/>
        <v>966.74983835890202</v>
      </c>
      <c r="AG2611" s="2" t="s">
        <v>70</v>
      </c>
      <c r="AH2611" s="1"/>
      <c r="AI2611" s="1"/>
    </row>
    <row r="2612">
      <c r="A2612" s="2"/>
      <c r="B2612" s="2"/>
      <c r="C2612" s="3">
        <v>43144</v>
      </c>
      <c r="D2612" s="1"/>
      <c r="E2612" s="4" t="s">
        <v>51</v>
      </c>
      <c r="H2612" s="4" t="s">
        <v>51</v>
      </c>
      <c r="K2612" s="6">
        <v>0.29999999999999999</v>
      </c>
      <c r="L2612" s="6">
        <v>0.29999999999999999</v>
      </c>
      <c r="M2612" s="6">
        <v>4.2800000000000002</v>
      </c>
      <c r="N2612" s="7">
        <v>800</v>
      </c>
      <c r="P2612" s="1">
        <v>1</v>
      </c>
      <c r="Q2612" s="2" t="s">
        <v>54</v>
      </c>
      <c r="R2612" s="4" t="s">
        <v>51</v>
      </c>
      <c r="T2612" s="7">
        <v>515</v>
      </c>
      <c r="U2612" s="8">
        <v>0</v>
      </c>
      <c r="V2612" s="6">
        <f>7175/340.26*   0.92   /P2612</f>
        <v>19.399870687121613</v>
      </c>
      <c r="W2612" s="7">
        <f>IF(R2612="","",(T2612*(1-U2612)*(1+AE2612))+V2612)</f>
        <v>688.89987068712162</v>
      </c>
      <c r="Z2612" s="9" t="str">
        <f>IF(S2612="","",(X2612*(1-Y2612)*(1+AE2612)))</f>
        <v/>
      </c>
      <c r="AA2612" s="64">
        <f>IF(Eingabe!G2612="x",libCalc!A2612,IF(Eingabe!H2612="x",libCalc!B2612,IF(Eingabe!I2612="x",libCalc!C2612,"")))</f>
        <v>0.089999999999999997</v>
      </c>
      <c r="AB2612" s="5">
        <f>IF(AA2612="","",AA2612*M2612)</f>
        <v>0.38519999999999999</v>
      </c>
      <c r="AC2612" s="10">
        <f>IF(AA2612="","",N2612*1000/(AA2612*1000000))</f>
        <v>8.8888888888888893</v>
      </c>
      <c r="AD2612" s="11">
        <f>IF(AB2612="","",MAX(Z2612,W2612)/AB2612)</f>
        <v>1788.4212634660478</v>
      </c>
      <c r="AE2612" s="8">
        <f ca="1">IF(N2612="","",IF(LOOKUP(YEAR(C2612),Teuerung!$A$4:$A$29,Teuerung!$D$4:$D$29)="",0,LOOKUP(YEAR(C2612),Teuerung!$A$4:$A$29,Teuerung!$D$4:$D$29)))</f>
        <v>0.29999999999999999</v>
      </c>
      <c r="AF2612" s="7">
        <f t="shared" ca="1" si="71"/>
        <v>688.89987068712162</v>
      </c>
      <c r="AG2612" s="2" t="s">
        <v>70</v>
      </c>
      <c r="AH2612" s="1"/>
      <c r="AI2612" s="1"/>
    </row>
    <row r="2613">
      <c r="A2613" s="2"/>
      <c r="B2613" s="2"/>
      <c r="C2613" s="3">
        <v>43144</v>
      </c>
      <c r="D2613" s="1"/>
      <c r="E2613" s="4" t="s">
        <v>51</v>
      </c>
      <c r="H2613" s="4" t="s">
        <v>51</v>
      </c>
      <c r="K2613" s="6">
        <v>0.29999999999999999</v>
      </c>
      <c r="L2613" s="6">
        <v>0.29999999999999999</v>
      </c>
      <c r="M2613" s="6">
        <v>4.5199999999999996</v>
      </c>
      <c r="N2613" s="7">
        <v>700</v>
      </c>
      <c r="P2613" s="1">
        <v>1</v>
      </c>
      <c r="Q2613" s="2" t="s">
        <v>54</v>
      </c>
      <c r="R2613" s="4" t="s">
        <v>51</v>
      </c>
      <c r="T2613" s="7">
        <v>528</v>
      </c>
      <c r="U2613" s="8">
        <v>0</v>
      </c>
      <c r="V2613" s="6">
        <f>7175/340.26*   0.97   /P2613</f>
        <v>20.454211485334746</v>
      </c>
      <c r="W2613" s="7">
        <f>IF(R2613="","",(T2613*(1-U2613)*(1+AE2613))+V2613)</f>
        <v>706.85421148533476</v>
      </c>
      <c r="Z2613" s="9" t="str">
        <f>IF(S2613="","",(X2613*(1-Y2613)*(1+AE2613)))</f>
        <v/>
      </c>
      <c r="AA2613" s="64">
        <f>IF(Eingabe!G2613="x",libCalc!A2613,IF(Eingabe!H2613="x",libCalc!B2613,IF(Eingabe!I2613="x",libCalc!C2613,"")))</f>
        <v>0.089999999999999997</v>
      </c>
      <c r="AB2613" s="5">
        <f>IF(AA2613="","",AA2613*M2613)</f>
        <v>0.40679999999999994</v>
      </c>
      <c r="AC2613" s="10">
        <f>IF(AA2613="","",N2613*1000/(AA2613*1000000))</f>
        <v>7.7777777777777777</v>
      </c>
      <c r="AD2613" s="11">
        <f>IF(AB2613="","",MAX(Z2613,W2613)/AB2613)</f>
        <v>1737.596390081944</v>
      </c>
      <c r="AE2613" s="8">
        <f ca="1">IF(N2613="","",IF(LOOKUP(YEAR(C2613),Teuerung!$A$4:$A$29,Teuerung!$D$4:$D$29)="",0,LOOKUP(YEAR(C2613),Teuerung!$A$4:$A$29,Teuerung!$D$4:$D$29)))</f>
        <v>0.29999999999999999</v>
      </c>
      <c r="AF2613" s="7">
        <f t="shared" ca="1" si="71"/>
        <v>706.85421148533476</v>
      </c>
      <c r="AG2613" s="2" t="s">
        <v>70</v>
      </c>
      <c r="AH2613" s="1"/>
      <c r="AI2613" s="1"/>
    </row>
    <row r="2614">
      <c r="A2614" s="2"/>
      <c r="B2614" s="2"/>
      <c r="C2614" s="3">
        <v>43144</v>
      </c>
      <c r="D2614" s="1"/>
      <c r="E2614" s="4" t="s">
        <v>51</v>
      </c>
      <c r="H2614" s="4" t="s">
        <v>51</v>
      </c>
      <c r="K2614" s="6">
        <v>0.29999999999999999</v>
      </c>
      <c r="L2614" s="6">
        <v>0.29999999999999999</v>
      </c>
      <c r="M2614" s="6">
        <v>4.5199999999999996</v>
      </c>
      <c r="N2614" s="7">
        <v>3900</v>
      </c>
      <c r="P2614" s="1">
        <v>1</v>
      </c>
      <c r="Q2614" s="2" t="s">
        <v>54</v>
      </c>
      <c r="R2614" s="4" t="s">
        <v>51</v>
      </c>
      <c r="T2614" s="7">
        <v>851</v>
      </c>
      <c r="U2614" s="8">
        <v>0</v>
      </c>
      <c r="V2614" s="6">
        <f>7175/340.26*   1.21   /P2614</f>
        <v>25.515047316757773</v>
      </c>
      <c r="W2614" s="7">
        <f>IF(R2614="","",(T2614*(1-U2614)*(1+AE2614))+V2614)</f>
        <v>1131.8150473167577</v>
      </c>
      <c r="Z2614" s="9" t="str">
        <f>IF(S2614="","",(X2614*(1-Y2614)*(1+AE2614)))</f>
        <v/>
      </c>
      <c r="AA2614" s="64">
        <f>IF(Eingabe!G2614="x",libCalc!A2614,IF(Eingabe!H2614="x",libCalc!B2614,IF(Eingabe!I2614="x",libCalc!C2614,"")))</f>
        <v>0.089999999999999997</v>
      </c>
      <c r="AB2614" s="5">
        <f>IF(AA2614="","",AA2614*M2614)</f>
        <v>0.40679999999999994</v>
      </c>
      <c r="AC2614" s="10">
        <f>IF(AA2614="","",N2614*1000/(AA2614*1000000))</f>
        <v>43.333333333333336</v>
      </c>
      <c r="AD2614" s="11">
        <f>IF(AB2614="","",MAX(Z2614,W2614)/AB2614)</f>
        <v>2782.2395460097296</v>
      </c>
      <c r="AE2614" s="8">
        <f ca="1">IF(N2614="","",IF(LOOKUP(YEAR(C2614),Teuerung!$A$4:$A$29,Teuerung!$D$4:$D$29)="",0,LOOKUP(YEAR(C2614),Teuerung!$A$4:$A$29,Teuerung!$D$4:$D$29)))</f>
        <v>0.29999999999999999</v>
      </c>
      <c r="AF2614" s="7">
        <f t="shared" ca="1" si="71"/>
        <v>1131.8150473167577</v>
      </c>
      <c r="AG2614" s="2" t="s">
        <v>70</v>
      </c>
      <c r="AH2614" s="1"/>
      <c r="AI2614" s="1"/>
    </row>
    <row r="2615">
      <c r="A2615" s="2"/>
      <c r="B2615" s="2"/>
      <c r="C2615" s="3">
        <v>43144</v>
      </c>
      <c r="D2615" s="1"/>
      <c r="E2615" s="4" t="s">
        <v>51</v>
      </c>
      <c r="H2615" s="4" t="s">
        <v>51</v>
      </c>
      <c r="K2615" s="6">
        <v>0.29999999999999999</v>
      </c>
      <c r="L2615" s="6">
        <v>0.29999999999999999</v>
      </c>
      <c r="M2615" s="6">
        <v>4.1600000000000001</v>
      </c>
      <c r="N2615" s="7">
        <v>1100</v>
      </c>
      <c r="P2615" s="1">
        <v>1</v>
      </c>
      <c r="Q2615" s="2" t="s">
        <v>54</v>
      </c>
      <c r="R2615" s="4" t="s">
        <v>51</v>
      </c>
      <c r="T2615" s="7">
        <v>508</v>
      </c>
      <c r="U2615" s="8">
        <v>0</v>
      </c>
      <c r="V2615" s="6">
        <f>7175/340.26*   0.89   /P2615</f>
        <v>18.767266208193735</v>
      </c>
      <c r="W2615" s="7">
        <f>IF(R2615="","",(T2615*(1-U2615)*(1+AE2615))+V2615)</f>
        <v>679.16726620819372</v>
      </c>
      <c r="Z2615" s="9" t="str">
        <f>IF(S2615="","",(X2615*(1-Y2615)*(1+AE2615)))</f>
        <v/>
      </c>
      <c r="AA2615" s="64">
        <f>IF(Eingabe!G2615="x",libCalc!A2615,IF(Eingabe!H2615="x",libCalc!B2615,IF(Eingabe!I2615="x",libCalc!C2615,"")))</f>
        <v>0.089999999999999997</v>
      </c>
      <c r="AB2615" s="5">
        <f>IF(AA2615="","",AA2615*M2615)</f>
        <v>0.37440000000000001</v>
      </c>
      <c r="AC2615" s="10">
        <f>IF(AA2615="","",N2615*1000/(AA2615*1000000))</f>
        <v>12.222222222222221</v>
      </c>
      <c r="AD2615" s="11">
        <f>IF(AB2615="","",MAX(Z2615,W2615)/AB2615)</f>
        <v>1814.0151341030814</v>
      </c>
      <c r="AE2615" s="8">
        <f ca="1">IF(N2615="","",IF(LOOKUP(YEAR(C2615),Teuerung!$A$4:$A$29,Teuerung!$D$4:$D$29)="",0,LOOKUP(YEAR(C2615),Teuerung!$A$4:$A$29,Teuerung!$D$4:$D$29)))</f>
        <v>0.29999999999999999</v>
      </c>
      <c r="AF2615" s="7">
        <f t="shared" ca="1" si="71"/>
        <v>679.16726620819372</v>
      </c>
      <c r="AG2615" s="2" t="s">
        <v>70</v>
      </c>
      <c r="AH2615" s="1"/>
      <c r="AI2615" s="1"/>
    </row>
    <row r="2616">
      <c r="A2616" s="2"/>
      <c r="B2616" s="2"/>
      <c r="C2616" s="3">
        <v>43144</v>
      </c>
      <c r="D2616" s="1"/>
      <c r="E2616" s="4" t="s">
        <v>51</v>
      </c>
      <c r="H2616" s="4" t="s">
        <v>51</v>
      </c>
      <c r="K2616" s="6">
        <v>0.29999999999999999</v>
      </c>
      <c r="L2616" s="6">
        <v>0.29999999999999999</v>
      </c>
      <c r="M2616" s="6">
        <v>4.1600000000000001</v>
      </c>
      <c r="N2616" s="7">
        <v>3000</v>
      </c>
      <c r="P2616" s="1">
        <v>1</v>
      </c>
      <c r="Q2616" s="2" t="s">
        <v>54</v>
      </c>
      <c r="R2616" s="4" t="s">
        <v>51</v>
      </c>
      <c r="T2616" s="7">
        <v>555</v>
      </c>
      <c r="U2616" s="8">
        <v>0</v>
      </c>
      <c r="V2616" s="6">
        <f>7175/340.26*   0.95   /P2616</f>
        <v>20.03247516604949</v>
      </c>
      <c r="W2616" s="7">
        <f>IF(R2616="","",(T2616*(1-U2616)*(1+AE2616))+V2616)</f>
        <v>741.53247516604949</v>
      </c>
      <c r="Z2616" s="9" t="str">
        <f>IF(S2616="","",(X2616*(1-Y2616)*(1+AE2616)))</f>
        <v/>
      </c>
      <c r="AA2616" s="64">
        <f>IF(Eingabe!G2616="x",libCalc!A2616,IF(Eingabe!H2616="x",libCalc!B2616,IF(Eingabe!I2616="x",libCalc!C2616,"")))</f>
        <v>0.089999999999999997</v>
      </c>
      <c r="AB2616" s="5">
        <f>IF(AA2616="","",AA2616*M2616)</f>
        <v>0.37440000000000001</v>
      </c>
      <c r="AC2616" s="10">
        <f>IF(AA2616="","",N2616*1000/(AA2616*1000000))</f>
        <v>33.333333333333336</v>
      </c>
      <c r="AD2616" s="11">
        <f>IF(AB2616="","",MAX(Z2616,W2616)/AB2616)</f>
        <v>1980.5888759776963</v>
      </c>
      <c r="AE2616" s="8">
        <f ca="1">IF(N2616="","",IF(LOOKUP(YEAR(C2616),Teuerung!$A$4:$A$29,Teuerung!$D$4:$D$29)="",0,LOOKUP(YEAR(C2616),Teuerung!$A$4:$A$29,Teuerung!$D$4:$D$29)))</f>
        <v>0.29999999999999999</v>
      </c>
      <c r="AF2616" s="7">
        <f t="shared" ca="1" si="71"/>
        <v>741.53247516604949</v>
      </c>
      <c r="AG2616" s="2" t="s">
        <v>70</v>
      </c>
      <c r="AH2616" s="1"/>
      <c r="AI2616" s="1"/>
    </row>
    <row r="2617">
      <c r="A2617" s="2"/>
      <c r="B2617" s="2"/>
      <c r="C2617" s="3">
        <v>43144</v>
      </c>
      <c r="D2617" s="1"/>
      <c r="E2617" s="4" t="s">
        <v>51</v>
      </c>
      <c r="H2617" s="4" t="s">
        <v>51</v>
      </c>
      <c r="K2617" s="6">
        <v>0.29999999999999999</v>
      </c>
      <c r="L2617" s="6">
        <v>0.29999999999999999</v>
      </c>
      <c r="M2617" s="6">
        <v>4.2199999999999998</v>
      </c>
      <c r="N2617" s="7">
        <v>1500</v>
      </c>
      <c r="P2617" s="1">
        <v>2</v>
      </c>
      <c r="Q2617" s="2" t="s">
        <v>54</v>
      </c>
      <c r="R2617" s="4" t="s">
        <v>51</v>
      </c>
      <c r="T2617" s="7">
        <v>491</v>
      </c>
      <c r="U2617" s="8">
        <v>0</v>
      </c>
      <c r="V2617" s="6">
        <f>7175/340.26*   1.81   /P2617</f>
        <v>19.083568447657676</v>
      </c>
      <c r="W2617" s="7">
        <f>IF(R2617="","",(T2617*(1-U2617)*(1+AE2617))+V2617)</f>
        <v>657.38356844765769</v>
      </c>
      <c r="Z2617" s="9" t="str">
        <f>IF(S2617="","",(X2617*(1-Y2617)*(1+AE2617)))</f>
        <v/>
      </c>
      <c r="AA2617" s="64">
        <f>IF(Eingabe!G2617="x",libCalc!A2617,IF(Eingabe!H2617="x",libCalc!B2617,IF(Eingabe!I2617="x",libCalc!C2617,"")))</f>
        <v>0.089999999999999997</v>
      </c>
      <c r="AB2617" s="5">
        <f>IF(AA2617="","",AA2617*M2617)</f>
        <v>0.37979999999999997</v>
      </c>
      <c r="AC2617" s="10">
        <f>IF(AA2617="","",N2617*1000/(AA2617*1000000))</f>
        <v>16.666666666666668</v>
      </c>
      <c r="AD2617" s="11">
        <f>IF(AB2617="","",MAX(Z2617,W2617)/AB2617)</f>
        <v>1730.8677420949389</v>
      </c>
      <c r="AE2617" s="8">
        <f ca="1">IF(N2617="","",IF(LOOKUP(YEAR(C2617),Teuerung!$A$4:$A$29,Teuerung!$D$4:$D$29)="",0,LOOKUP(YEAR(C2617),Teuerung!$A$4:$A$29,Teuerung!$D$4:$D$29)))</f>
        <v>0.29999999999999999</v>
      </c>
      <c r="AF2617" s="7">
        <f t="shared" ca="1" si="71"/>
        <v>1314.7671368953154</v>
      </c>
      <c r="AG2617" s="2" t="s">
        <v>70</v>
      </c>
      <c r="AH2617" s="1"/>
      <c r="AI2617" s="1"/>
    </row>
    <row r="2618">
      <c r="A2618" s="2"/>
      <c r="B2618" s="2"/>
      <c r="C2618" s="3">
        <v>43144</v>
      </c>
      <c r="D2618" s="1"/>
      <c r="E2618" s="4" t="s">
        <v>51</v>
      </c>
      <c r="H2618" s="4" t="s">
        <v>51</v>
      </c>
      <c r="K2618" s="6">
        <v>0.29999999999999999</v>
      </c>
      <c r="L2618" s="6">
        <v>0.29999999999999999</v>
      </c>
      <c r="M2618" s="6">
        <v>4.2199999999999998</v>
      </c>
      <c r="N2618" s="7">
        <v>2700</v>
      </c>
      <c r="P2618" s="1">
        <v>1</v>
      </c>
      <c r="Q2618" s="2" t="s">
        <v>54</v>
      </c>
      <c r="R2618" s="4" t="s">
        <v>51</v>
      </c>
      <c r="T2618" s="7">
        <v>620</v>
      </c>
      <c r="U2618" s="8">
        <v>0</v>
      </c>
      <c r="V2618" s="6">
        <f>7175/340.26*   0.98   /P2618</f>
        <v>20.665079644977371</v>
      </c>
      <c r="W2618" s="7">
        <f>IF(R2618="","",(T2618*(1-U2618)*(1+AE2618))+V2618)</f>
        <v>826.66507964497737</v>
      </c>
      <c r="Z2618" s="9" t="str">
        <f>IF(S2618="","",(X2618*(1-Y2618)*(1+AE2618)))</f>
        <v/>
      </c>
      <c r="AA2618" s="64">
        <f>IF(Eingabe!G2618="x",libCalc!A2618,IF(Eingabe!H2618="x",libCalc!B2618,IF(Eingabe!I2618="x",libCalc!C2618,"")))</f>
        <v>0.089999999999999997</v>
      </c>
      <c r="AB2618" s="5">
        <f>IF(AA2618="","",AA2618*M2618)</f>
        <v>0.37979999999999997</v>
      </c>
      <c r="AC2618" s="10">
        <f>IF(AA2618="","",N2618*1000/(AA2618*1000000))</f>
        <v>30</v>
      </c>
      <c r="AD2618" s="11">
        <f>IF(AB2618="","",MAX(Z2618,W2618)/AB2618)</f>
        <v>2176.579988533379</v>
      </c>
      <c r="AE2618" s="8">
        <f ca="1">IF(N2618="","",IF(LOOKUP(YEAR(C2618),Teuerung!$A$4:$A$29,Teuerung!$D$4:$D$29)="",0,LOOKUP(YEAR(C2618),Teuerung!$A$4:$A$29,Teuerung!$D$4:$D$29)))</f>
        <v>0.29999999999999999</v>
      </c>
      <c r="AF2618" s="7">
        <f t="shared" ca="1" si="71"/>
        <v>826.66507964497737</v>
      </c>
      <c r="AG2618" s="2" t="s">
        <v>70</v>
      </c>
      <c r="AH2618" s="1"/>
      <c r="AI2618" s="1"/>
    </row>
    <row r="2619">
      <c r="A2619" s="2"/>
      <c r="B2619" s="2"/>
      <c r="C2619" s="3">
        <v>43144</v>
      </c>
      <c r="D2619" s="1"/>
      <c r="E2619" s="4" t="s">
        <v>51</v>
      </c>
      <c r="H2619" s="4" t="s">
        <v>51</v>
      </c>
      <c r="K2619" s="6">
        <v>0.29999999999999999</v>
      </c>
      <c r="L2619" s="6">
        <v>0.29999999999999999</v>
      </c>
      <c r="M2619" s="6">
        <v>4.2199999999999998</v>
      </c>
      <c r="N2619" s="7">
        <v>2900</v>
      </c>
      <c r="P2619" s="1">
        <v>1</v>
      </c>
      <c r="Q2619" s="2" t="s">
        <v>54</v>
      </c>
      <c r="R2619" s="4" t="s">
        <v>51</v>
      </c>
      <c r="T2619" s="7">
        <v>624</v>
      </c>
      <c r="U2619" s="8">
        <v>0</v>
      </c>
      <c r="V2619" s="6">
        <f>7175/340.26*   0.99   /P2619</f>
        <v>20.875947804619997</v>
      </c>
      <c r="W2619" s="7">
        <f>IF(R2619="","",(T2619*(1-U2619)*(1+AE2619))+V2619)</f>
        <v>832.07594780462</v>
      </c>
      <c r="Z2619" s="9" t="str">
        <f>IF(S2619="","",(X2619*(1-Y2619)*(1+AE2619)))</f>
        <v/>
      </c>
      <c r="AA2619" s="64">
        <f>IF(Eingabe!G2619="x",libCalc!A2619,IF(Eingabe!H2619="x",libCalc!B2619,IF(Eingabe!I2619="x",libCalc!C2619,"")))</f>
        <v>0.089999999999999997</v>
      </c>
      <c r="AB2619" s="5">
        <f>IF(AA2619="","",AA2619*M2619)</f>
        <v>0.37979999999999997</v>
      </c>
      <c r="AC2619" s="10">
        <f>IF(AA2619="","",N2619*1000/(AA2619*1000000))</f>
        <v>32.222222222222221</v>
      </c>
      <c r="AD2619" s="11">
        <f>IF(AB2619="","",MAX(Z2619,W2619)/AB2619)</f>
        <v>2190.826613492944</v>
      </c>
      <c r="AE2619" s="8">
        <f ca="1">IF(N2619="","",IF(LOOKUP(YEAR(C2619),Teuerung!$A$4:$A$29,Teuerung!$D$4:$D$29)="",0,LOOKUP(YEAR(C2619),Teuerung!$A$4:$A$29,Teuerung!$D$4:$D$29)))</f>
        <v>0.29999999999999999</v>
      </c>
      <c r="AF2619" s="7">
        <f t="shared" ca="1" si="71"/>
        <v>832.07594780462</v>
      </c>
      <c r="AG2619" s="2" t="s">
        <v>70</v>
      </c>
      <c r="AH2619" s="1"/>
      <c r="AI2619" s="1"/>
    </row>
    <row r="2620">
      <c r="A2620" s="2"/>
      <c r="B2620" s="2"/>
      <c r="C2620" s="3">
        <v>43144</v>
      </c>
      <c r="D2620" s="1"/>
      <c r="E2620" s="4" t="s">
        <v>51</v>
      </c>
      <c r="H2620" s="4" t="s">
        <v>51</v>
      </c>
      <c r="K2620" s="6">
        <v>0.29999999999999999</v>
      </c>
      <c r="L2620" s="6">
        <v>0.29999999999999999</v>
      </c>
      <c r="M2620" s="6">
        <v>4.2199999999999998</v>
      </c>
      <c r="N2620" s="7">
        <v>4200</v>
      </c>
      <c r="P2620" s="1">
        <v>1</v>
      </c>
      <c r="Q2620" s="2" t="s">
        <v>54</v>
      </c>
      <c r="R2620" s="4" t="s">
        <v>51</v>
      </c>
      <c r="T2620" s="7">
        <v>751</v>
      </c>
      <c r="U2620" s="8">
        <v>0</v>
      </c>
      <c r="V2620" s="6">
        <f>7175/340.26*   1.11   /P2620</f>
        <v>23.406365720331515</v>
      </c>
      <c r="W2620" s="7">
        <f>IF(R2620="","",(T2620*(1-U2620)*(1+AE2620))+V2620)</f>
        <v>999.70636572033163</v>
      </c>
      <c r="Z2620" s="9" t="str">
        <f>IF(S2620="","",(X2620*(1-Y2620)*(1+AE2620)))</f>
        <v/>
      </c>
      <c r="AA2620" s="64">
        <f>IF(Eingabe!G2620="x",libCalc!A2620,IF(Eingabe!H2620="x",libCalc!B2620,IF(Eingabe!I2620="x",libCalc!C2620,"")))</f>
        <v>0.089999999999999997</v>
      </c>
      <c r="AB2620" s="5">
        <f>IF(AA2620="","",AA2620*M2620)</f>
        <v>0.37979999999999997</v>
      </c>
      <c r="AC2620" s="10">
        <f>IF(AA2620="","",N2620*1000/(AA2620*1000000))</f>
        <v>46.666666666666664</v>
      </c>
      <c r="AD2620" s="11">
        <f>IF(AB2620="","",MAX(Z2620,W2620)/AB2620)</f>
        <v>2632.1915895743332</v>
      </c>
      <c r="AE2620" s="8">
        <f ca="1">IF(N2620="","",IF(LOOKUP(YEAR(C2620),Teuerung!$A$4:$A$29,Teuerung!$D$4:$D$29)="",0,LOOKUP(YEAR(C2620),Teuerung!$A$4:$A$29,Teuerung!$D$4:$D$29)))</f>
        <v>0.29999999999999999</v>
      </c>
      <c r="AF2620" s="7">
        <f t="shared" ca="1" si="71"/>
        <v>999.70636572033163</v>
      </c>
      <c r="AG2620" s="2" t="s">
        <v>70</v>
      </c>
      <c r="AH2620" s="1"/>
      <c r="AI2620" s="1"/>
    </row>
    <row r="2621">
      <c r="A2621" s="2"/>
      <c r="B2621" s="2"/>
      <c r="C2621" s="3">
        <v>43144</v>
      </c>
      <c r="D2621" s="1"/>
      <c r="E2621" s="4" t="s">
        <v>51</v>
      </c>
      <c r="H2621" s="4" t="s">
        <v>51</v>
      </c>
      <c r="K2621" s="6">
        <v>0.29999999999999999</v>
      </c>
      <c r="L2621" s="6">
        <v>0.29999999999999999</v>
      </c>
      <c r="M2621" s="6">
        <v>3.8799999999999999</v>
      </c>
      <c r="N2621" s="7">
        <v>1100</v>
      </c>
      <c r="P2621" s="1">
        <v>1</v>
      </c>
      <c r="Q2621" s="2" t="s">
        <v>54</v>
      </c>
      <c r="R2621" s="4" t="s">
        <v>51</v>
      </c>
      <c r="T2621" s="7">
        <v>494</v>
      </c>
      <c r="U2621" s="8">
        <v>0</v>
      </c>
      <c r="V2621" s="6">
        <f>7175/340.26*   0.84   /P2621</f>
        <v>17.712925409980603</v>
      </c>
      <c r="W2621" s="7">
        <f>IF(R2621="","",(T2621*(1-U2621)*(1+AE2621))+V2621)</f>
        <v>659.91292540998063</v>
      </c>
      <c r="Z2621" s="9" t="str">
        <f>IF(S2621="","",(X2621*(1-Y2621)*(1+AE2621)))</f>
        <v/>
      </c>
      <c r="AA2621" s="64">
        <f>IF(Eingabe!G2621="x",libCalc!A2621,IF(Eingabe!H2621="x",libCalc!B2621,IF(Eingabe!I2621="x",libCalc!C2621,"")))</f>
        <v>0.089999999999999997</v>
      </c>
      <c r="AB2621" s="5">
        <f>IF(AA2621="","",AA2621*M2621)</f>
        <v>0.34919999999999995</v>
      </c>
      <c r="AC2621" s="10">
        <f>IF(AA2621="","",N2621*1000/(AA2621*1000000))</f>
        <v>12.222222222222221</v>
      </c>
      <c r="AD2621" s="11">
        <f>IF(AB2621="","",MAX(Z2621,W2621)/AB2621)</f>
        <v>1889.7850097651224</v>
      </c>
      <c r="AE2621" s="8">
        <f ca="1">IF(N2621="","",IF(LOOKUP(YEAR(C2621),Teuerung!$A$4:$A$29,Teuerung!$D$4:$D$29)="",0,LOOKUP(YEAR(C2621),Teuerung!$A$4:$A$29,Teuerung!$D$4:$D$29)))</f>
        <v>0.29999999999999999</v>
      </c>
      <c r="AF2621" s="7">
        <f t="shared" ca="1" si="71"/>
        <v>659.91292540998063</v>
      </c>
      <c r="AG2621" s="2" t="s">
        <v>70</v>
      </c>
      <c r="AH2621" s="1"/>
      <c r="AI2621" s="1"/>
    </row>
    <row r="2622">
      <c r="A2622" s="2"/>
      <c r="B2622" s="2"/>
      <c r="C2622" s="3">
        <v>43144</v>
      </c>
      <c r="D2622" s="1"/>
      <c r="E2622" s="4" t="s">
        <v>51</v>
      </c>
      <c r="H2622" s="4" t="s">
        <v>51</v>
      </c>
      <c r="K2622" s="6">
        <v>0.29999999999999999</v>
      </c>
      <c r="L2622" s="6">
        <v>0.29999999999999999</v>
      </c>
      <c r="M2622" s="6">
        <v>4.0599999999999996</v>
      </c>
      <c r="N2622" s="7">
        <v>1000</v>
      </c>
      <c r="P2622" s="1">
        <v>1</v>
      </c>
      <c r="Q2622" s="2" t="s">
        <v>54</v>
      </c>
      <c r="R2622" s="4" t="s">
        <v>51</v>
      </c>
      <c r="T2622" s="7">
        <v>443</v>
      </c>
      <c r="U2622" s="8">
        <v>0</v>
      </c>
      <c r="V2622" s="6">
        <f>7175/340.26*   0.85   /P2622</f>
        <v>17.923793569623228</v>
      </c>
      <c r="W2622" s="7">
        <f>IF(R2622="","",(T2622*(1-U2622)*(1+AE2622))+V2622)</f>
        <v>593.82379356962315</v>
      </c>
      <c r="Z2622" s="9" t="str">
        <f>IF(S2622="","",(X2622*(1-Y2622)*(1+AE2622)))</f>
        <v/>
      </c>
      <c r="AA2622" s="64">
        <f>IF(Eingabe!G2622="x",libCalc!A2622,IF(Eingabe!H2622="x",libCalc!B2622,IF(Eingabe!I2622="x",libCalc!C2622,"")))</f>
        <v>0.089999999999999997</v>
      </c>
      <c r="AB2622" s="5">
        <f>IF(AA2622="","",AA2622*M2622)</f>
        <v>0.36539999999999995</v>
      </c>
      <c r="AC2622" s="10">
        <f>IF(AA2622="","",N2622*1000/(AA2622*1000000))</f>
        <v>11.111111111111111</v>
      </c>
      <c r="AD2622" s="11">
        <f>IF(AB2622="","",MAX(Z2622,W2622)/AB2622)</f>
        <v>1625.1335346732983</v>
      </c>
      <c r="AE2622" s="8">
        <f ca="1">IF(N2622="","",IF(LOOKUP(YEAR(C2622),Teuerung!$A$4:$A$29,Teuerung!$D$4:$D$29)="",0,LOOKUP(YEAR(C2622),Teuerung!$A$4:$A$29,Teuerung!$D$4:$D$29)))</f>
        <v>0.29999999999999999</v>
      </c>
      <c r="AF2622" s="7">
        <f t="shared" ca="1" si="71"/>
        <v>593.82379356962315</v>
      </c>
      <c r="AG2622" s="2" t="s">
        <v>70</v>
      </c>
      <c r="AH2622" s="1"/>
      <c r="AI2622" s="1"/>
    </row>
    <row r="2623">
      <c r="A2623" s="2"/>
      <c r="B2623" s="2"/>
      <c r="C2623" s="3">
        <v>43144</v>
      </c>
      <c r="D2623" s="1"/>
      <c r="E2623" s="4" t="s">
        <v>51</v>
      </c>
      <c r="H2623" s="4" t="s">
        <v>51</v>
      </c>
      <c r="K2623" s="6">
        <v>0.29999999999999999</v>
      </c>
      <c r="L2623" s="6">
        <v>0.29999999999999999</v>
      </c>
      <c r="M2623" s="6">
        <v>4.1200000000000001</v>
      </c>
      <c r="N2623" s="7">
        <v>1500</v>
      </c>
      <c r="P2623" s="1">
        <v>2</v>
      </c>
      <c r="Q2623" s="2" t="s">
        <v>54</v>
      </c>
      <c r="R2623" s="4" t="s">
        <v>51</v>
      </c>
      <c r="T2623" s="7">
        <v>486</v>
      </c>
      <c r="U2623" s="8">
        <v>0</v>
      </c>
      <c r="V2623" s="6">
        <f>7175/340.26*   1.77   /P2623</f>
        <v>18.661832128372421</v>
      </c>
      <c r="W2623" s="7">
        <f>IF(R2623="","",(T2623*(1-U2623)*(1+AE2623))+V2623)</f>
        <v>650.46183212837252</v>
      </c>
      <c r="Z2623" s="9" t="str">
        <f>IF(S2623="","",(X2623*(1-Y2623)*(1+AE2623)))</f>
        <v/>
      </c>
      <c r="AA2623" s="64">
        <f>IF(Eingabe!G2623="x",libCalc!A2623,IF(Eingabe!H2623="x",libCalc!B2623,IF(Eingabe!I2623="x",libCalc!C2623,"")))</f>
        <v>0.089999999999999997</v>
      </c>
      <c r="AB2623" s="5">
        <f>IF(AA2623="","",AA2623*M2623)</f>
        <v>0.37080000000000002</v>
      </c>
      <c r="AC2623" s="10">
        <f>IF(AA2623="","",N2623*1000/(AA2623*1000000))</f>
        <v>16.666666666666668</v>
      </c>
      <c r="AD2623" s="11">
        <f>IF(AB2623="","",MAX(Z2623,W2623)/AB2623)</f>
        <v>1754.2120607561287</v>
      </c>
      <c r="AE2623" s="8">
        <f ca="1">IF(N2623="","",IF(LOOKUP(YEAR(C2623),Teuerung!$A$4:$A$29,Teuerung!$D$4:$D$29)="",0,LOOKUP(YEAR(C2623),Teuerung!$A$4:$A$29,Teuerung!$D$4:$D$29)))</f>
        <v>0.29999999999999999</v>
      </c>
      <c r="AF2623" s="7">
        <f t="shared" ca="1" si="71"/>
        <v>1300.923664256745</v>
      </c>
      <c r="AG2623" s="2" t="s">
        <v>70</v>
      </c>
      <c r="AH2623" s="1"/>
      <c r="AI2623" s="1"/>
    </row>
    <row r="2624">
      <c r="A2624" s="2"/>
      <c r="B2624" s="2"/>
      <c r="C2624" s="3">
        <v>43144</v>
      </c>
      <c r="D2624" s="1"/>
      <c r="E2624" s="4" t="s">
        <v>51</v>
      </c>
      <c r="H2624" s="4" t="s">
        <v>51</v>
      </c>
      <c r="K2624" s="6">
        <v>0.29999999999999999</v>
      </c>
      <c r="L2624" s="6">
        <v>0.29999999999999999</v>
      </c>
      <c r="M2624" s="6">
        <v>4.1200000000000001</v>
      </c>
      <c r="N2624" s="7">
        <v>3300</v>
      </c>
      <c r="P2624" s="1">
        <v>1</v>
      </c>
      <c r="Q2624" s="2" t="s">
        <v>54</v>
      </c>
      <c r="R2624" s="4" t="s">
        <v>51</v>
      </c>
      <c r="T2624" s="7">
        <v>604</v>
      </c>
      <c r="U2624" s="8">
        <v>0</v>
      </c>
      <c r="V2624" s="6">
        <f>7175/340.26*   0.98   /P2624</f>
        <v>20.665079644977371</v>
      </c>
      <c r="W2624" s="7">
        <f>IF(R2624="","",(T2624*(1-U2624)*(1+AE2624))+V2624)</f>
        <v>805.86507964497741</v>
      </c>
      <c r="Z2624" s="9" t="str">
        <f>IF(S2624="","",(X2624*(1-Y2624)*(1+AE2624)))</f>
        <v/>
      </c>
      <c r="AA2624" s="64">
        <f>IF(Eingabe!G2624="x",libCalc!A2624,IF(Eingabe!H2624="x",libCalc!B2624,IF(Eingabe!I2624="x",libCalc!C2624,"")))</f>
        <v>0.089999999999999997</v>
      </c>
      <c r="AB2624" s="5">
        <f>IF(AA2624="","",AA2624*M2624)</f>
        <v>0.37080000000000002</v>
      </c>
      <c r="AC2624" s="10">
        <f>IF(AA2624="","",N2624*1000/(AA2624*1000000))</f>
        <v>36.666666666666664</v>
      </c>
      <c r="AD2624" s="11">
        <f>IF(AB2624="","",MAX(Z2624,W2624)/AB2624)</f>
        <v>2173.314670024211</v>
      </c>
      <c r="AE2624" s="8">
        <f ca="1">IF(N2624="","",IF(LOOKUP(YEAR(C2624),Teuerung!$A$4:$A$29,Teuerung!$D$4:$D$29)="",0,LOOKUP(YEAR(C2624),Teuerung!$A$4:$A$29,Teuerung!$D$4:$D$29)))</f>
        <v>0.29999999999999999</v>
      </c>
      <c r="AF2624" s="7">
        <f t="shared" ca="1" si="71"/>
        <v>805.86507964497741</v>
      </c>
      <c r="AG2624" s="2" t="s">
        <v>70</v>
      </c>
      <c r="AH2624" s="1"/>
      <c r="AI2624" s="1"/>
    </row>
    <row r="2625">
      <c r="A2625" s="2"/>
      <c r="B2625" s="2"/>
      <c r="C2625" s="3">
        <v>43144</v>
      </c>
      <c r="D2625" s="1"/>
      <c r="E2625" s="4" t="s">
        <v>51</v>
      </c>
      <c r="H2625" s="4" t="s">
        <v>51</v>
      </c>
      <c r="K2625" s="6">
        <v>0.29999999999999999</v>
      </c>
      <c r="L2625" s="6">
        <v>0.29999999999999999</v>
      </c>
      <c r="M2625" s="6">
        <v>4.1200000000000001</v>
      </c>
      <c r="N2625" s="7">
        <v>4200</v>
      </c>
      <c r="P2625" s="1">
        <v>1</v>
      </c>
      <c r="Q2625" s="2" t="s">
        <v>54</v>
      </c>
      <c r="R2625" s="4" t="s">
        <v>51</v>
      </c>
      <c r="T2625" s="7">
        <v>739</v>
      </c>
      <c r="U2625" s="8">
        <v>0</v>
      </c>
      <c r="V2625" s="6">
        <f>7175/340.26*   1.08   /P2625</f>
        <v>22.773761241403633</v>
      </c>
      <c r="W2625" s="7">
        <f>IF(R2625="","",(T2625*(1-U2625)*(1+AE2625))+V2625)</f>
        <v>983.47376124140374</v>
      </c>
      <c r="Z2625" s="9" t="str">
        <f>IF(S2625="","",(X2625*(1-Y2625)*(1+AE2625)))</f>
        <v/>
      </c>
      <c r="AA2625" s="64">
        <f>IF(Eingabe!G2625="x",libCalc!A2625,IF(Eingabe!H2625="x",libCalc!B2625,IF(Eingabe!I2625="x",libCalc!C2625,"")))</f>
        <v>0.089999999999999997</v>
      </c>
      <c r="AB2625" s="5">
        <f>IF(AA2625="","",AA2625*M2625)</f>
        <v>0.37080000000000002</v>
      </c>
      <c r="AC2625" s="10">
        <f>IF(AA2625="","",N2625*1000/(AA2625*1000000))</f>
        <v>46.666666666666664</v>
      </c>
      <c r="AD2625" s="11">
        <f>IF(AB2625="","",MAX(Z2625,W2625)/AB2625)</f>
        <v>2652.3024844698048</v>
      </c>
      <c r="AE2625" s="8">
        <f ca="1">IF(N2625="","",IF(LOOKUP(YEAR(C2625),Teuerung!$A$4:$A$29,Teuerung!$D$4:$D$29)="",0,LOOKUP(YEAR(C2625),Teuerung!$A$4:$A$29,Teuerung!$D$4:$D$29)))</f>
        <v>0.29999999999999999</v>
      </c>
      <c r="AF2625" s="7">
        <f t="shared" ca="1" si="71"/>
        <v>983.47376124140374</v>
      </c>
      <c r="AG2625" s="2" t="s">
        <v>70</v>
      </c>
      <c r="AH2625" s="1"/>
      <c r="AI2625" s="1"/>
    </row>
    <row r="2626">
      <c r="A2626" s="2"/>
      <c r="B2626" s="2"/>
      <c r="C2626" s="3">
        <v>43144</v>
      </c>
      <c r="D2626" s="1"/>
      <c r="E2626" s="4" t="s">
        <v>51</v>
      </c>
      <c r="H2626" s="4" t="s">
        <v>51</v>
      </c>
      <c r="K2626" s="6">
        <v>0.29999999999999999</v>
      </c>
      <c r="L2626" s="6">
        <v>0.29999999999999999</v>
      </c>
      <c r="M2626" s="6">
        <v>3.6200000000000001</v>
      </c>
      <c r="N2626" s="7">
        <v>2400</v>
      </c>
      <c r="P2626" s="1">
        <v>1</v>
      </c>
      <c r="Q2626" s="2" t="s">
        <v>54</v>
      </c>
      <c r="R2626" s="4" t="s">
        <v>51</v>
      </c>
      <c r="T2626" s="7">
        <v>491</v>
      </c>
      <c r="U2626" s="8">
        <v>0</v>
      </c>
      <c r="V2626" s="6">
        <f>7175/340.26*   0.8   /P2626</f>
        <v>16.869452771410099</v>
      </c>
      <c r="W2626" s="7">
        <f>IF(R2626="","",(T2626*(1-U2626)*(1+AE2626))+V2626)</f>
        <v>655.16945277141019</v>
      </c>
      <c r="Z2626" s="9" t="str">
        <f>IF(S2626="","",(X2626*(1-Y2626)*(1+AE2626)))</f>
        <v/>
      </c>
      <c r="AA2626" s="64">
        <f>IF(Eingabe!G2626="x",libCalc!A2626,IF(Eingabe!H2626="x",libCalc!B2626,IF(Eingabe!I2626="x",libCalc!C2626,"")))</f>
        <v>0.089999999999999997</v>
      </c>
      <c r="AB2626" s="5">
        <f>IF(AA2626="","",AA2626*M2626)</f>
        <v>0.32579999999999998</v>
      </c>
      <c r="AC2626" s="10">
        <f>IF(AA2626="","",N2626*1000/(AA2626*1000000))</f>
        <v>26.666666666666668</v>
      </c>
      <c r="AD2626" s="11">
        <f>IF(AB2626="","",MAX(Z2626,W2626)/AB2626)</f>
        <v>2010.9559630798349</v>
      </c>
      <c r="AE2626" s="8">
        <f ca="1">IF(N2626="","",IF(LOOKUP(YEAR(C2626),Teuerung!$A$4:$A$29,Teuerung!$D$4:$D$29)="",0,LOOKUP(YEAR(C2626),Teuerung!$A$4:$A$29,Teuerung!$D$4:$D$29)))</f>
        <v>0.29999999999999999</v>
      </c>
      <c r="AF2626" s="7">
        <f t="shared" ca="1" si="71"/>
        <v>655.16945277141019</v>
      </c>
      <c r="AG2626" s="2" t="s">
        <v>70</v>
      </c>
      <c r="AH2626" s="1"/>
      <c r="AI2626" s="1"/>
    </row>
    <row r="2627">
      <c r="A2627" s="2"/>
      <c r="B2627" s="2"/>
      <c r="C2627" s="3">
        <v>43144</v>
      </c>
      <c r="D2627" s="1"/>
      <c r="E2627" s="4" t="s">
        <v>51</v>
      </c>
      <c r="H2627" s="4" t="s">
        <v>51</v>
      </c>
      <c r="K2627" s="6">
        <v>0.29999999999999999</v>
      </c>
      <c r="L2627" s="6">
        <v>0.29999999999999999</v>
      </c>
      <c r="M2627" s="6">
        <v>3.5600000000000001</v>
      </c>
      <c r="N2627" s="7">
        <v>800</v>
      </c>
      <c r="P2627" s="1">
        <v>1</v>
      </c>
      <c r="Q2627" s="2" t="s">
        <v>54</v>
      </c>
      <c r="R2627" s="4" t="s">
        <v>51</v>
      </c>
      <c r="T2627" s="7">
        <v>469</v>
      </c>
      <c r="U2627" s="8">
        <v>0</v>
      </c>
      <c r="V2627" s="6">
        <f>7175/340.26*   0.77   /P2627</f>
        <v>16.236848292482222</v>
      </c>
      <c r="W2627" s="7">
        <f>IF(R2627="","",(T2627*(1-U2627)*(1+AE2627))+V2627)</f>
        <v>625.9368482924823</v>
      </c>
      <c r="Z2627" s="9" t="str">
        <f>IF(S2627="","",(X2627*(1-Y2627)*(1+AE2627)))</f>
        <v/>
      </c>
      <c r="AA2627" s="64">
        <f>IF(Eingabe!G2627="x",libCalc!A2627,IF(Eingabe!H2627="x",libCalc!B2627,IF(Eingabe!I2627="x",libCalc!C2627,"")))</f>
        <v>0.089999999999999997</v>
      </c>
      <c r="AB2627" s="5">
        <f>IF(AA2627="","",AA2627*M2627)</f>
        <v>0.32040000000000002</v>
      </c>
      <c r="AC2627" s="10">
        <f>IF(AA2627="","",N2627*1000/(AA2627*1000000))</f>
        <v>8.8888888888888893</v>
      </c>
      <c r="AD2627" s="11">
        <f>IF(AB2627="","",MAX(Z2627,W2627)/AB2627)</f>
        <v>1953.6106376169857</v>
      </c>
      <c r="AE2627" s="8">
        <f ca="1">IF(N2627="","",IF(LOOKUP(YEAR(C2627),Teuerung!$A$4:$A$29,Teuerung!$D$4:$D$29)="",0,LOOKUP(YEAR(C2627),Teuerung!$A$4:$A$29,Teuerung!$D$4:$D$29)))</f>
        <v>0.29999999999999999</v>
      </c>
      <c r="AF2627" s="7">
        <f t="shared" ca="1" si="71"/>
        <v>625.9368482924823</v>
      </c>
      <c r="AG2627" s="2" t="s">
        <v>70</v>
      </c>
      <c r="AH2627" s="1"/>
      <c r="AI2627" s="1"/>
    </row>
    <row r="2628">
      <c r="A2628" s="2"/>
      <c r="B2628" s="2"/>
      <c r="C2628" s="3">
        <v>43144</v>
      </c>
      <c r="D2628" s="1"/>
      <c r="E2628" s="4" t="s">
        <v>51</v>
      </c>
      <c r="H2628" s="4" t="s">
        <v>51</v>
      </c>
      <c r="K2628" s="6">
        <v>0.29999999999999999</v>
      </c>
      <c r="L2628" s="6">
        <v>0.29999999999999999</v>
      </c>
      <c r="M2628" s="6">
        <v>3.5600000000000001</v>
      </c>
      <c r="N2628" s="7">
        <v>1000</v>
      </c>
      <c r="P2628" s="1">
        <v>1</v>
      </c>
      <c r="Q2628" s="2" t="s">
        <v>54</v>
      </c>
      <c r="R2628" s="4" t="s">
        <v>51</v>
      </c>
      <c r="T2628" s="7">
        <v>409</v>
      </c>
      <c r="U2628" s="8">
        <v>0</v>
      </c>
      <c r="V2628" s="6">
        <f>7175/340.26*   0.75   /P2628</f>
        <v>15.815111973196966</v>
      </c>
      <c r="W2628" s="7">
        <f>IF(R2628="","",(T2628*(1-U2628)*(1+AE2628))+V2628)</f>
        <v>547.51511197319701</v>
      </c>
      <c r="Z2628" s="9" t="str">
        <f>IF(S2628="","",(X2628*(1-Y2628)*(1+AE2628)))</f>
        <v/>
      </c>
      <c r="AA2628" s="64">
        <f>IF(Eingabe!G2628="x",libCalc!A2628,IF(Eingabe!H2628="x",libCalc!B2628,IF(Eingabe!I2628="x",libCalc!C2628,"")))</f>
        <v>0.089999999999999997</v>
      </c>
      <c r="AB2628" s="5">
        <f>IF(AA2628="","",AA2628*M2628)</f>
        <v>0.32040000000000002</v>
      </c>
      <c r="AC2628" s="10">
        <f>IF(AA2628="","",N2628*1000/(AA2628*1000000))</f>
        <v>11.111111111111111</v>
      </c>
      <c r="AD2628" s="11">
        <f>IF(AB2628="","",MAX(Z2628,W2628)/AB2628)</f>
        <v>1708.8486640861329</v>
      </c>
      <c r="AE2628" s="8">
        <f ca="1">IF(N2628="","",IF(LOOKUP(YEAR(C2628),Teuerung!$A$4:$A$29,Teuerung!$D$4:$D$29)="",0,LOOKUP(YEAR(C2628),Teuerung!$A$4:$A$29,Teuerung!$D$4:$D$29)))</f>
        <v>0.29999999999999999</v>
      </c>
      <c r="AF2628" s="7">
        <f t="shared" ca="1" si="71"/>
        <v>547.51511197319701</v>
      </c>
      <c r="AG2628" s="2" t="s">
        <v>70</v>
      </c>
      <c r="AH2628" s="1"/>
      <c r="AI2628" s="1"/>
    </row>
    <row r="2629">
      <c r="A2629" s="2"/>
      <c r="B2629" s="2"/>
      <c r="C2629" s="3">
        <v>43144</v>
      </c>
      <c r="D2629" s="1"/>
      <c r="E2629" s="4" t="s">
        <v>51</v>
      </c>
      <c r="H2629" s="4" t="s">
        <v>51</v>
      </c>
      <c r="K2629" s="6">
        <v>0.29999999999999999</v>
      </c>
      <c r="L2629" s="6">
        <v>0.29999999999999999</v>
      </c>
      <c r="M2629" s="6">
        <v>3.5600000000000001</v>
      </c>
      <c r="N2629" s="7">
        <v>1200</v>
      </c>
      <c r="P2629" s="1">
        <v>1</v>
      </c>
      <c r="Q2629" s="2" t="s">
        <v>54</v>
      </c>
      <c r="R2629" s="4" t="s">
        <v>51</v>
      </c>
      <c r="T2629" s="7">
        <v>469</v>
      </c>
      <c r="U2629" s="8">
        <v>0</v>
      </c>
      <c r="V2629" s="6">
        <f>7175/340.26*   0.77   /P2629</f>
        <v>16.236848292482222</v>
      </c>
      <c r="W2629" s="7">
        <f>IF(R2629="","",(T2629*(1-U2629)*(1+AE2629))+V2629)</f>
        <v>625.9368482924823</v>
      </c>
      <c r="Z2629" s="9" t="str">
        <f>IF(S2629="","",(X2629*(1-Y2629)*(1+AE2629)))</f>
        <v/>
      </c>
      <c r="AA2629" s="64">
        <f>IF(Eingabe!G2629="x",libCalc!A2629,IF(Eingabe!H2629="x",libCalc!B2629,IF(Eingabe!I2629="x",libCalc!C2629,"")))</f>
        <v>0.089999999999999997</v>
      </c>
      <c r="AB2629" s="5">
        <f>IF(AA2629="","",AA2629*M2629)</f>
        <v>0.32040000000000002</v>
      </c>
      <c r="AC2629" s="10">
        <f>IF(AA2629="","",N2629*1000/(AA2629*1000000))</f>
        <v>13.333333333333334</v>
      </c>
      <c r="AD2629" s="11">
        <f>IF(AB2629="","",MAX(Z2629,W2629)/AB2629)</f>
        <v>1953.6106376169857</v>
      </c>
      <c r="AE2629" s="8">
        <f ca="1">IF(N2629="","",IF(LOOKUP(YEAR(C2629),Teuerung!$A$4:$A$29,Teuerung!$D$4:$D$29)="",0,LOOKUP(YEAR(C2629),Teuerung!$A$4:$A$29,Teuerung!$D$4:$D$29)))</f>
        <v>0.29999999999999999</v>
      </c>
      <c r="AF2629" s="7">
        <f t="shared" ca="1" si="71"/>
        <v>625.9368482924823</v>
      </c>
      <c r="AG2629" s="2" t="s">
        <v>70</v>
      </c>
      <c r="AH2629" s="1"/>
      <c r="AI2629" s="1"/>
    </row>
    <row r="2630">
      <c r="A2630" s="2"/>
      <c r="B2630" s="2"/>
      <c r="C2630" s="3">
        <v>43144</v>
      </c>
      <c r="D2630" s="1"/>
      <c r="E2630" s="4" t="s">
        <v>51</v>
      </c>
      <c r="H2630" s="4" t="s">
        <v>51</v>
      </c>
      <c r="K2630" s="6">
        <v>0.29999999999999999</v>
      </c>
      <c r="L2630" s="6">
        <v>0.29999999999999999</v>
      </c>
      <c r="M2630" s="6">
        <v>3.5600000000000001</v>
      </c>
      <c r="N2630" s="7">
        <v>2400</v>
      </c>
      <c r="P2630" s="1">
        <v>1</v>
      </c>
      <c r="Q2630" s="2" t="s">
        <v>54</v>
      </c>
      <c r="R2630" s="4" t="s">
        <v>51</v>
      </c>
      <c r="T2630" s="7">
        <v>488</v>
      </c>
      <c r="U2630" s="8">
        <v>0</v>
      </c>
      <c r="V2630" s="6">
        <f>7175/340.26*   0.79   /P2630</f>
        <v>16.658584611767473</v>
      </c>
      <c r="W2630" s="7">
        <f>IF(R2630="","",(T2630*(1-U2630)*(1+AE2630))+V2630)</f>
        <v>651.0585846117674</v>
      </c>
      <c r="Z2630" s="9" t="str">
        <f>IF(S2630="","",(X2630*(1-Y2630)*(1+AE2630)))</f>
        <v/>
      </c>
      <c r="AA2630" s="64">
        <f>IF(Eingabe!G2630="x",libCalc!A2630,IF(Eingabe!H2630="x",libCalc!B2630,IF(Eingabe!I2630="x",libCalc!C2630,"")))</f>
        <v>0.089999999999999997</v>
      </c>
      <c r="AB2630" s="5">
        <f>IF(AA2630="","",AA2630*M2630)</f>
        <v>0.32040000000000002</v>
      </c>
      <c r="AC2630" s="10">
        <f>IF(AA2630="","",N2630*1000/(AA2630*1000000))</f>
        <v>26.666666666666668</v>
      </c>
      <c r="AD2630" s="11">
        <f>IF(AB2630="","",MAX(Z2630,W2630)/AB2630)</f>
        <v>2032.0180543438432</v>
      </c>
      <c r="AE2630" s="8">
        <f ca="1">IF(N2630="","",IF(LOOKUP(YEAR(C2630),Teuerung!$A$4:$A$29,Teuerung!$D$4:$D$29)="",0,LOOKUP(YEAR(C2630),Teuerung!$A$4:$A$29,Teuerung!$D$4:$D$29)))</f>
        <v>0.29999999999999999</v>
      </c>
      <c r="AF2630" s="7">
        <f t="shared" ca="1" si="71"/>
        <v>651.0585846117674</v>
      </c>
      <c r="AG2630" s="2" t="s">
        <v>70</v>
      </c>
      <c r="AH2630" s="1"/>
      <c r="AI2630" s="1"/>
    </row>
    <row r="2631">
      <c r="A2631" s="2"/>
      <c r="B2631" s="2"/>
      <c r="C2631" s="3">
        <v>43144</v>
      </c>
      <c r="D2631" s="1"/>
      <c r="E2631" s="4" t="s">
        <v>51</v>
      </c>
      <c r="H2631" s="4" t="s">
        <v>51</v>
      </c>
      <c r="K2631" s="6">
        <v>0.29999999999999999</v>
      </c>
      <c r="L2631" s="6">
        <v>0.29999999999999999</v>
      </c>
      <c r="M2631" s="6">
        <v>3.5600000000000001</v>
      </c>
      <c r="N2631" s="7">
        <v>2600</v>
      </c>
      <c r="P2631" s="1">
        <v>1</v>
      </c>
      <c r="Q2631" s="2" t="s">
        <v>54</v>
      </c>
      <c r="R2631" s="4" t="s">
        <v>51</v>
      </c>
      <c r="T2631" s="7">
        <v>516</v>
      </c>
      <c r="U2631" s="8">
        <v>0</v>
      </c>
      <c r="V2631" s="6">
        <f>7175/340.26*   0.81   /P2631</f>
        <v>17.080320931052725</v>
      </c>
      <c r="W2631" s="7">
        <f>IF(R2631="","",(T2631*(1-U2631)*(1+AE2631))+V2631)</f>
        <v>687.88032093105278</v>
      </c>
      <c r="Z2631" s="9" t="str">
        <f>IF(S2631="","",(X2631*(1-Y2631)*(1+AE2631)))</f>
        <v/>
      </c>
      <c r="AA2631" s="64">
        <f>IF(Eingabe!G2631="x",libCalc!A2631,IF(Eingabe!H2631="x",libCalc!B2631,IF(Eingabe!I2631="x",libCalc!C2631,"")))</f>
        <v>0.089999999999999997</v>
      </c>
      <c r="AB2631" s="5">
        <f>IF(AA2631="","",AA2631*M2631)</f>
        <v>0.32040000000000002</v>
      </c>
      <c r="AC2631" s="10">
        <f>IF(AA2631="","",N2631*1000/(AA2631*1000000))</f>
        <v>28.888888888888889</v>
      </c>
      <c r="AD2631" s="11">
        <f>IF(AB2631="","",MAX(Z2631,W2631)/AB2631)</f>
        <v>2146.9423250032855</v>
      </c>
      <c r="AE2631" s="8">
        <f ca="1">IF(N2631="","",IF(LOOKUP(YEAR(C2631),Teuerung!$A$4:$A$29,Teuerung!$D$4:$D$29)="",0,LOOKUP(YEAR(C2631),Teuerung!$A$4:$A$29,Teuerung!$D$4:$D$29)))</f>
        <v>0.29999999999999999</v>
      </c>
      <c r="AF2631" s="7">
        <f t="shared" ca="1" si="71"/>
        <v>687.88032093105278</v>
      </c>
      <c r="AG2631" s="2" t="s">
        <v>70</v>
      </c>
      <c r="AH2631" s="1"/>
      <c r="AI2631" s="1"/>
    </row>
    <row r="2632">
      <c r="A2632" s="2"/>
      <c r="B2632" s="2"/>
      <c r="C2632" s="3">
        <v>43144</v>
      </c>
      <c r="D2632" s="1"/>
      <c r="E2632" s="4" t="s">
        <v>51</v>
      </c>
      <c r="H2632" s="4" t="s">
        <v>51</v>
      </c>
      <c r="K2632" s="6">
        <v>0.29999999999999999</v>
      </c>
      <c r="L2632" s="6">
        <v>0.29999999999999999</v>
      </c>
      <c r="M2632" s="6">
        <v>3.6200000000000001</v>
      </c>
      <c r="N2632" s="7">
        <v>2000</v>
      </c>
      <c r="P2632" s="1">
        <v>3</v>
      </c>
      <c r="Q2632" s="2" t="s">
        <v>54</v>
      </c>
      <c r="R2632" s="4" t="s">
        <v>51</v>
      </c>
      <c r="T2632" s="7">
        <v>443</v>
      </c>
      <c r="U2632" s="8">
        <v>0</v>
      </c>
      <c r="V2632" s="6">
        <f>7175/340.26*   2.35   /P2632</f>
        <v>16.518005838672391</v>
      </c>
      <c r="W2632" s="7">
        <f>IF(R2632="","",(T2632*(1-U2632)*(1+AE2632))+V2632)</f>
        <v>592.41800583867234</v>
      </c>
      <c r="Z2632" s="9" t="str">
        <f>IF(S2632="","",(X2632*(1-Y2632)*(1+AE2632)))</f>
        <v/>
      </c>
      <c r="AA2632" s="64">
        <f>IF(Eingabe!G2632="x",libCalc!A2632,IF(Eingabe!H2632="x",libCalc!B2632,IF(Eingabe!I2632="x",libCalc!C2632,"")))</f>
        <v>0.089999999999999997</v>
      </c>
      <c r="AB2632" s="5">
        <f>IF(AA2632="","",AA2632*M2632)</f>
        <v>0.32579999999999998</v>
      </c>
      <c r="AC2632" s="10">
        <f>IF(AA2632="","",N2632*1000/(AA2632*1000000))</f>
        <v>22.222222222222221</v>
      </c>
      <c r="AD2632" s="11">
        <f>IF(AB2632="","",MAX(Z2632,W2632)/AB2632)</f>
        <v>1818.3486980929172</v>
      </c>
      <c r="AE2632" s="8">
        <f ca="1">IF(N2632="","",IF(LOOKUP(YEAR(C2632),Teuerung!$A$4:$A$29,Teuerung!$D$4:$D$29)="",0,LOOKUP(YEAR(C2632),Teuerung!$A$4:$A$29,Teuerung!$D$4:$D$29)))</f>
        <v>0.29999999999999999</v>
      </c>
      <c r="AF2632" s="7">
        <f t="shared" ca="1" si="71"/>
        <v>1777.254017516017</v>
      </c>
      <c r="AG2632" s="2" t="s">
        <v>70</v>
      </c>
      <c r="AH2632" s="1"/>
      <c r="AI2632" s="1"/>
    </row>
    <row r="2633">
      <c r="A2633" s="2"/>
      <c r="B2633" s="2"/>
      <c r="C2633" s="3">
        <v>43144</v>
      </c>
      <c r="D2633" s="1"/>
      <c r="E2633" s="4" t="s">
        <v>51</v>
      </c>
      <c r="H2633" s="4" t="s">
        <v>51</v>
      </c>
      <c r="K2633" s="6">
        <v>0.29999999999999999</v>
      </c>
      <c r="L2633" s="6">
        <v>0.29999999999999999</v>
      </c>
      <c r="M2633" s="6">
        <v>3.6200000000000001</v>
      </c>
      <c r="N2633" s="7">
        <v>2400</v>
      </c>
      <c r="P2633" s="1">
        <v>1</v>
      </c>
      <c r="Q2633" s="2" t="s">
        <v>54</v>
      </c>
      <c r="R2633" s="4" t="s">
        <v>51</v>
      </c>
      <c r="T2633" s="7">
        <v>491</v>
      </c>
      <c r="U2633" s="8">
        <v>0</v>
      </c>
      <c r="V2633" s="6">
        <f t="shared" ref="V2633:V2634" si="75">7175/340.26*   0.8   /P2633</f>
        <v>16.869452771410099</v>
      </c>
      <c r="W2633" s="7">
        <f>IF(R2633="","",(T2633*(1-U2633)*(1+AE2633))+V2633)</f>
        <v>655.16945277141019</v>
      </c>
      <c r="Z2633" s="9" t="str">
        <f>IF(S2633="","",(X2633*(1-Y2633)*(1+AE2633)))</f>
        <v/>
      </c>
      <c r="AA2633" s="64">
        <f>IF(Eingabe!G2633="x",libCalc!A2633,IF(Eingabe!H2633="x",libCalc!B2633,IF(Eingabe!I2633="x",libCalc!C2633,"")))</f>
        <v>0.089999999999999997</v>
      </c>
      <c r="AB2633" s="5">
        <f>IF(AA2633="","",AA2633*M2633)</f>
        <v>0.32579999999999998</v>
      </c>
      <c r="AC2633" s="10">
        <f>IF(AA2633="","",N2633*1000/(AA2633*1000000))</f>
        <v>26.666666666666668</v>
      </c>
      <c r="AD2633" s="11">
        <f>IF(AB2633="","",MAX(Z2633,W2633)/AB2633)</f>
        <v>2010.9559630798349</v>
      </c>
      <c r="AE2633" s="8">
        <f ca="1">IF(N2633="","",IF(LOOKUP(YEAR(C2633),Teuerung!$A$4:$A$29,Teuerung!$D$4:$D$29)="",0,LOOKUP(YEAR(C2633),Teuerung!$A$4:$A$29,Teuerung!$D$4:$D$29)))</f>
        <v>0.29999999999999999</v>
      </c>
      <c r="AF2633" s="7">
        <f t="shared" ca="1" si="71"/>
        <v>655.16945277141019</v>
      </c>
      <c r="AG2633" s="2" t="s">
        <v>70</v>
      </c>
      <c r="AH2633" s="1"/>
      <c r="AI2633" s="1"/>
    </row>
    <row r="2634">
      <c r="A2634" s="2"/>
      <c r="B2634" s="2"/>
      <c r="C2634" s="3">
        <v>43144</v>
      </c>
      <c r="D2634" s="1"/>
      <c r="E2634" s="4" t="s">
        <v>51</v>
      </c>
      <c r="H2634" s="4" t="s">
        <v>51</v>
      </c>
      <c r="K2634" s="6">
        <v>0.29999999999999999</v>
      </c>
      <c r="L2634" s="6">
        <v>0.29999999999999999</v>
      </c>
      <c r="M2634" s="6">
        <v>3.6200000000000001</v>
      </c>
      <c r="N2634" s="7">
        <v>2600</v>
      </c>
      <c r="P2634" s="1">
        <v>1</v>
      </c>
      <c r="Q2634" s="2" t="s">
        <v>54</v>
      </c>
      <c r="R2634" s="4" t="s">
        <v>51</v>
      </c>
      <c r="T2634" s="7">
        <v>458</v>
      </c>
      <c r="U2634" s="8">
        <v>0</v>
      </c>
      <c r="V2634" s="6">
        <f t="shared" si="75"/>
        <v>16.869452771410099</v>
      </c>
      <c r="W2634" s="7">
        <f>IF(R2634="","",(T2634*(1-U2634)*(1+AE2634))+V2634)</f>
        <v>612.2694527714101</v>
      </c>
      <c r="Z2634" s="9" t="str">
        <f>IF(S2634="","",(X2634*(1-Y2634)*(1+AE2634)))</f>
        <v/>
      </c>
      <c r="AA2634" s="64">
        <f>IF(Eingabe!G2634="x",libCalc!A2634,IF(Eingabe!H2634="x",libCalc!B2634,IF(Eingabe!I2634="x",libCalc!C2634,"")))</f>
        <v>0.089999999999999997</v>
      </c>
      <c r="AB2634" s="5">
        <f>IF(AA2634="","",AA2634*M2634)</f>
        <v>0.32579999999999998</v>
      </c>
      <c r="AC2634" s="10">
        <f>IF(AA2634="","",N2634*1000/(AA2634*1000000))</f>
        <v>28.888888888888889</v>
      </c>
      <c r="AD2634" s="11">
        <f>IF(AB2634="","",MAX(Z2634,W2634)/AB2634)</f>
        <v>1879.2800883100372</v>
      </c>
      <c r="AE2634" s="8">
        <f ca="1">IF(N2634="","",IF(LOOKUP(YEAR(C2634),Teuerung!$A$4:$A$29,Teuerung!$D$4:$D$29)="",0,LOOKUP(YEAR(C2634),Teuerung!$A$4:$A$29,Teuerung!$D$4:$D$29)))</f>
        <v>0.29999999999999999</v>
      </c>
      <c r="AF2634" s="7">
        <f t="shared" ca="1" si="71"/>
        <v>612.2694527714101</v>
      </c>
      <c r="AG2634" s="2" t="s">
        <v>70</v>
      </c>
      <c r="AH2634" s="1"/>
      <c r="AI2634" s="1"/>
    </row>
    <row r="2635">
      <c r="A2635" s="2"/>
      <c r="B2635" s="2"/>
      <c r="C2635" s="3">
        <v>43144</v>
      </c>
      <c r="D2635" s="1"/>
      <c r="E2635" s="4" t="s">
        <v>51</v>
      </c>
      <c r="H2635" s="4" t="s">
        <v>51</v>
      </c>
      <c r="K2635" s="6">
        <v>0.29999999999999999</v>
      </c>
      <c r="L2635" s="6">
        <v>0.29999999999999999</v>
      </c>
      <c r="M2635" s="6">
        <v>3.6200000000000001</v>
      </c>
      <c r="N2635" s="7">
        <v>3600</v>
      </c>
      <c r="P2635" s="1">
        <v>1</v>
      </c>
      <c r="Q2635" s="2" t="s">
        <v>54</v>
      </c>
      <c r="R2635" s="4" t="s">
        <v>51</v>
      </c>
      <c r="T2635" s="7">
        <v>661</v>
      </c>
      <c r="U2635" s="8">
        <v>0</v>
      </c>
      <c r="V2635" s="6">
        <f>7175/340.26*   0.93   /P2635</f>
        <v>19.610738846764242</v>
      </c>
      <c r="W2635" s="7">
        <f>IF(R2635="","",(T2635*(1-U2635)*(1+AE2635))+V2635)</f>
        <v>878.91073884676427</v>
      </c>
      <c r="Z2635" s="9" t="str">
        <f>IF(S2635="","",(X2635*(1-Y2635)*(1+AE2635)))</f>
        <v/>
      </c>
      <c r="AA2635" s="64">
        <f>IF(Eingabe!G2635="x",libCalc!A2635,IF(Eingabe!H2635="x",libCalc!B2635,IF(Eingabe!I2635="x",libCalc!C2635,"")))</f>
        <v>0.089999999999999997</v>
      </c>
      <c r="AB2635" s="5">
        <f>IF(AA2635="","",AA2635*M2635)</f>
        <v>0.32579999999999998</v>
      </c>
      <c r="AC2635" s="10">
        <f>IF(AA2635="","",N2635*1000/(AA2635*1000000))</f>
        <v>40</v>
      </c>
      <c r="AD2635" s="11">
        <f>IF(AB2635="","",MAX(Z2635,W2635)/AB2635)</f>
        <v>2697.7002420097124</v>
      </c>
      <c r="AE2635" s="8">
        <f ca="1">IF(N2635="","",IF(LOOKUP(YEAR(C2635),Teuerung!$A$4:$A$29,Teuerung!$D$4:$D$29)="",0,LOOKUP(YEAR(C2635),Teuerung!$A$4:$A$29,Teuerung!$D$4:$D$29)))</f>
        <v>0.29999999999999999</v>
      </c>
      <c r="AF2635" s="7">
        <f t="shared" ca="1" si="71"/>
        <v>878.91073884676427</v>
      </c>
      <c r="AG2635" s="2" t="s">
        <v>70</v>
      </c>
      <c r="AH2635" s="1"/>
      <c r="AI2635" s="1"/>
    </row>
    <row r="2636">
      <c r="A2636" s="2"/>
      <c r="B2636" s="2"/>
      <c r="C2636" s="3">
        <v>43144</v>
      </c>
      <c r="D2636" s="1"/>
      <c r="E2636" s="4" t="s">
        <v>51</v>
      </c>
      <c r="H2636" s="4" t="s">
        <v>51</v>
      </c>
      <c r="K2636" s="6">
        <v>0.20000000000000001</v>
      </c>
      <c r="L2636" s="6">
        <v>0.20000000000000001</v>
      </c>
      <c r="M2636" s="6">
        <v>2.6600000000000001</v>
      </c>
      <c r="N2636" s="7">
        <v>1200</v>
      </c>
      <c r="P2636" s="1">
        <v>1</v>
      </c>
      <c r="Q2636" s="2" t="s">
        <v>54</v>
      </c>
      <c r="R2636" s="4" t="s">
        <v>51</v>
      </c>
      <c r="T2636" s="7">
        <v>290</v>
      </c>
      <c r="U2636" s="8">
        <v>0</v>
      </c>
      <c r="V2636" s="6">
        <f>7175/340.26*   0.28   /P2636</f>
        <v>5.9043084699935351</v>
      </c>
      <c r="W2636" s="7">
        <f>IF(R2636="","",(T2636*(1-U2636)*(1+AE2636))+V2636)</f>
        <v>382.90430846999351</v>
      </c>
      <c r="Z2636" s="9" t="str">
        <f>IF(S2636="","",(X2636*(1-Y2636)*(1+AE2636)))</f>
        <v/>
      </c>
      <c r="AA2636" s="64">
        <f>IF(Eingabe!G2636="x",libCalc!A2636,IF(Eingabe!H2636="x",libCalc!B2636,IF(Eingabe!I2636="x",libCalc!C2636,"")))</f>
        <v>0.040000000000000008</v>
      </c>
      <c r="AB2636" s="5">
        <f>IF(AA2636="","",AA2636*M2636)</f>
        <v>0.10640000000000002</v>
      </c>
      <c r="AC2636" s="10">
        <f>IF(AA2636="","",N2636*1000/(AA2636*1000000))</f>
        <v>29.999999999999993</v>
      </c>
      <c r="AD2636" s="11">
        <f>IF(AB2636="","",MAX(Z2636,W2636)/AB2636)</f>
        <v>3598.7247036653516</v>
      </c>
      <c r="AE2636" s="8">
        <f ca="1">IF(N2636="","",IF(LOOKUP(YEAR(C2636),Teuerung!$A$4:$A$29,Teuerung!$D$4:$D$29)="",0,LOOKUP(YEAR(C2636),Teuerung!$A$4:$A$29,Teuerung!$D$4:$D$29)))</f>
        <v>0.29999999999999999</v>
      </c>
      <c r="AF2636" s="7">
        <f t="shared" ca="1" si="71"/>
        <v>382.90430846999351</v>
      </c>
      <c r="AG2636" s="2" t="s">
        <v>70</v>
      </c>
      <c r="AH2636" s="1"/>
      <c r="AI2636" s="1"/>
    </row>
    <row r="2637">
      <c r="A2637" s="2"/>
      <c r="B2637" s="2"/>
      <c r="C2637" s="3">
        <v>43144</v>
      </c>
      <c r="D2637" s="1"/>
      <c r="E2637" s="4" t="s">
        <v>51</v>
      </c>
      <c r="H2637" s="4" t="s">
        <v>51</v>
      </c>
      <c r="K2637" s="6">
        <v>0.20000000000000001</v>
      </c>
      <c r="L2637" s="6">
        <v>0.20000000000000001</v>
      </c>
      <c r="M2637" s="6">
        <v>2.6600000000000001</v>
      </c>
      <c r="N2637" s="7">
        <v>1900</v>
      </c>
      <c r="P2637" s="1">
        <v>1</v>
      </c>
      <c r="Q2637" s="2" t="s">
        <v>54</v>
      </c>
      <c r="R2637" s="4" t="s">
        <v>51</v>
      </c>
      <c r="T2637" s="7">
        <v>388</v>
      </c>
      <c r="U2637" s="8">
        <v>0</v>
      </c>
      <c r="V2637" s="6">
        <f>7175/340.26*   0.36   /P2637</f>
        <v>7.5912537471345445</v>
      </c>
      <c r="W2637" s="7">
        <f>IF(R2637="","",(T2637*(1-U2637)*(1+AE2637))+V2637)</f>
        <v>511.99125374713458</v>
      </c>
      <c r="Z2637" s="9" t="str">
        <f>IF(S2637="","",(X2637*(1-Y2637)*(1+AE2637)))</f>
        <v/>
      </c>
      <c r="AA2637" s="64">
        <f>IF(Eingabe!G2637="x",libCalc!A2637,IF(Eingabe!H2637="x",libCalc!B2637,IF(Eingabe!I2637="x",libCalc!C2637,"")))</f>
        <v>0.040000000000000008</v>
      </c>
      <c r="AB2637" s="5">
        <f>IF(AA2637="","",AA2637*M2637)</f>
        <v>0.10640000000000002</v>
      </c>
      <c r="AC2637" s="10">
        <f>IF(AA2637="","",N2637*1000/(AA2637*1000000))</f>
        <v>47.499999999999993</v>
      </c>
      <c r="AD2637" s="11">
        <f>IF(AB2637="","",MAX(Z2637,W2637)/AB2637)</f>
        <v>4811.9478735632938</v>
      </c>
      <c r="AE2637" s="8">
        <f ca="1">IF(N2637="","",IF(LOOKUP(YEAR(C2637),Teuerung!$A$4:$A$29,Teuerung!$D$4:$D$29)="",0,LOOKUP(YEAR(C2637),Teuerung!$A$4:$A$29,Teuerung!$D$4:$D$29)))</f>
        <v>0.29999999999999999</v>
      </c>
      <c r="AF2637" s="7">
        <f t="shared" ca="1" si="71"/>
        <v>511.99125374713458</v>
      </c>
      <c r="AG2637" s="2" t="s">
        <v>70</v>
      </c>
      <c r="AH2637" s="1"/>
      <c r="AI2637" s="1"/>
    </row>
    <row r="2638">
      <c r="A2638" s="2"/>
      <c r="B2638" s="2"/>
      <c r="C2638" s="3">
        <v>43144</v>
      </c>
      <c r="D2638" s="1"/>
      <c r="E2638" s="4" t="s">
        <v>51</v>
      </c>
      <c r="H2638" s="4" t="s">
        <v>51</v>
      </c>
      <c r="K2638" s="6">
        <v>0.29999999999999999</v>
      </c>
      <c r="L2638" s="6">
        <v>0.29999999999999999</v>
      </c>
      <c r="M2638" s="6">
        <v>2.6600000000000001</v>
      </c>
      <c r="N2638" s="7">
        <v>2100</v>
      </c>
      <c r="P2638" s="1">
        <v>4</v>
      </c>
      <c r="Q2638" s="2" t="s">
        <v>54</v>
      </c>
      <c r="R2638" s="4" t="s">
        <v>51</v>
      </c>
      <c r="T2638" s="7">
        <v>341</v>
      </c>
      <c r="U2638" s="8">
        <v>0</v>
      </c>
      <c r="V2638" s="6">
        <f>7175/340.26*   2.27   /P2638</f>
        <v>11.966768059719039</v>
      </c>
      <c r="W2638" s="7">
        <f>IF(R2638="","",(T2638*(1-U2638)*(1+AE2638))+V2638)</f>
        <v>455.26676805971903</v>
      </c>
      <c r="Z2638" s="9" t="str">
        <f>IF(S2638="","",(X2638*(1-Y2638)*(1+AE2638)))</f>
        <v/>
      </c>
      <c r="AA2638" s="64">
        <f>IF(Eingabe!G2638="x",libCalc!A2638,IF(Eingabe!H2638="x",libCalc!B2638,IF(Eingabe!I2638="x",libCalc!C2638,"")))</f>
        <v>0.089999999999999997</v>
      </c>
      <c r="AB2638" s="5">
        <f>IF(AA2638="","",AA2638*M2638)</f>
        <v>0.2394</v>
      </c>
      <c r="AC2638" s="10">
        <f>IF(AA2638="","",N2638*1000/(AA2638*1000000))</f>
        <v>23.333333333333332</v>
      </c>
      <c r="AD2638" s="11">
        <f>IF(AB2638="","",MAX(Z2638,W2638)/AB2638)</f>
        <v>1901.6991147022516</v>
      </c>
      <c r="AE2638" s="8">
        <f ca="1">IF(N2638="","",IF(LOOKUP(YEAR(C2638),Teuerung!$A$4:$A$29,Teuerung!$D$4:$D$29)="",0,LOOKUP(YEAR(C2638),Teuerung!$A$4:$A$29,Teuerung!$D$4:$D$29)))</f>
        <v>0.29999999999999999</v>
      </c>
      <c r="AF2638" s="7">
        <f t="shared" ca="1" si="71"/>
        <v>1821.0670722388761</v>
      </c>
      <c r="AG2638" s="2" t="s">
        <v>70</v>
      </c>
      <c r="AH2638" s="1"/>
      <c r="AI2638" s="1"/>
    </row>
    <row r="2639">
      <c r="A2639" s="2"/>
      <c r="B2639" s="2"/>
      <c r="C2639" s="3">
        <v>43144</v>
      </c>
      <c r="D2639" s="1"/>
      <c r="E2639" s="4" t="s">
        <v>51</v>
      </c>
      <c r="H2639" s="4" t="s">
        <v>51</v>
      </c>
      <c r="K2639" s="6">
        <v>0.20000000000000001</v>
      </c>
      <c r="L2639" s="6">
        <v>0.20000000000000001</v>
      </c>
      <c r="M2639" s="6">
        <v>2.6600000000000001</v>
      </c>
      <c r="N2639" s="7">
        <v>1000</v>
      </c>
      <c r="P2639" s="1">
        <v>1</v>
      </c>
      <c r="Q2639" s="2" t="s">
        <v>54</v>
      </c>
      <c r="R2639" s="4" t="s">
        <v>51</v>
      </c>
      <c r="T2639" s="7">
        <v>295</v>
      </c>
      <c r="U2639" s="8">
        <v>0</v>
      </c>
      <c r="V2639" s="6">
        <f>7175/340.26*   0.26   /P2639</f>
        <v>5.4825721507082825</v>
      </c>
      <c r="W2639" s="7">
        <f>IF(R2639="","",(T2639*(1-U2639)*(1+AE2639))+V2639)</f>
        <v>388.98257215070828</v>
      </c>
      <c r="Z2639" s="9" t="str">
        <f>IF(S2639="","",(X2639*(1-Y2639)*(1+AE2639)))</f>
        <v/>
      </c>
      <c r="AA2639" s="64">
        <f>IF(Eingabe!G2639="x",libCalc!A2639,IF(Eingabe!H2639="x",libCalc!B2639,IF(Eingabe!I2639="x",libCalc!C2639,"")))</f>
        <v>0.040000000000000008</v>
      </c>
      <c r="AB2639" s="5">
        <f>IF(AA2639="","",AA2639*M2639)</f>
        <v>0.10640000000000002</v>
      </c>
      <c r="AC2639" s="10">
        <f>IF(AA2639="","",N2639*1000/(AA2639*1000000))</f>
        <v>24.999999999999996</v>
      </c>
      <c r="AD2639" s="11">
        <f>IF(AB2639="","",MAX(Z2639,W2639)/AB2639)</f>
        <v>3655.8512420179341</v>
      </c>
      <c r="AE2639" s="8">
        <f ca="1">IF(N2639="","",IF(LOOKUP(YEAR(C2639),Teuerung!$A$4:$A$29,Teuerung!$D$4:$D$29)="",0,LOOKUP(YEAR(C2639),Teuerung!$A$4:$A$29,Teuerung!$D$4:$D$29)))</f>
        <v>0.29999999999999999</v>
      </c>
      <c r="AF2639" s="7">
        <f t="shared" ca="1" si="71"/>
        <v>388.98257215070828</v>
      </c>
      <c r="AG2639" s="2" t="s">
        <v>70</v>
      </c>
      <c r="AH2639" s="1"/>
      <c r="AI2639" s="1"/>
    </row>
    <row r="2640">
      <c r="A2640" s="2"/>
      <c r="B2640" s="2"/>
      <c r="C2640" s="3">
        <v>43144</v>
      </c>
      <c r="D2640" s="1"/>
      <c r="E2640" s="4" t="s">
        <v>51</v>
      </c>
      <c r="H2640" s="4" t="s">
        <v>51</v>
      </c>
      <c r="K2640" s="6">
        <v>0.20000000000000001</v>
      </c>
      <c r="L2640" s="6">
        <v>0.20000000000000001</v>
      </c>
      <c r="M2640" s="6">
        <v>2.6600000000000001</v>
      </c>
      <c r="N2640" s="7">
        <v>1500</v>
      </c>
      <c r="P2640" s="1">
        <v>1</v>
      </c>
      <c r="Q2640" s="2" t="s">
        <v>54</v>
      </c>
      <c r="R2640" s="4" t="s">
        <v>51</v>
      </c>
      <c r="T2640" s="7">
        <v>326</v>
      </c>
      <c r="U2640" s="8">
        <v>0</v>
      </c>
      <c r="V2640" s="6">
        <f>7175/340.26*   0.3   /P2640</f>
        <v>6.3260447892787868</v>
      </c>
      <c r="W2640" s="7">
        <f>IF(R2640="","",(T2640*(1-U2640)*(1+AE2640))+V2640)</f>
        <v>430.12604478927881</v>
      </c>
      <c r="Z2640" s="9" t="str">
        <f>IF(S2640="","",(X2640*(1-Y2640)*(1+AE2640)))</f>
        <v/>
      </c>
      <c r="AA2640" s="64">
        <f>IF(Eingabe!G2640="x",libCalc!A2640,IF(Eingabe!H2640="x",libCalc!B2640,IF(Eingabe!I2640="x",libCalc!C2640,"")))</f>
        <v>0.040000000000000008</v>
      </c>
      <c r="AB2640" s="5">
        <f>IF(AA2640="","",AA2640*M2640)</f>
        <v>0.10640000000000002</v>
      </c>
      <c r="AC2640" s="10">
        <f>IF(AA2640="","",N2640*1000/(AA2640*1000000))</f>
        <v>37.499999999999993</v>
      </c>
      <c r="AD2640" s="11">
        <f>IF(AB2640="","",MAX(Z2640,W2640)/AB2640)</f>
        <v>4042.5380149368302</v>
      </c>
      <c r="AE2640" s="8">
        <f ca="1">IF(N2640="","",IF(LOOKUP(YEAR(C2640),Teuerung!$A$4:$A$29,Teuerung!$D$4:$D$29)="",0,LOOKUP(YEAR(C2640),Teuerung!$A$4:$A$29,Teuerung!$D$4:$D$29)))</f>
        <v>0.29999999999999999</v>
      </c>
      <c r="AF2640" s="7">
        <f t="shared" ca="1" si="71"/>
        <v>430.12604478927881</v>
      </c>
      <c r="AG2640" s="2" t="s">
        <v>70</v>
      </c>
      <c r="AH2640" s="1"/>
      <c r="AI2640" s="1"/>
    </row>
    <row r="2641">
      <c r="A2641" s="2"/>
      <c r="B2641" s="2"/>
      <c r="C2641" s="3">
        <v>43144</v>
      </c>
      <c r="D2641" s="1"/>
      <c r="E2641" s="4" t="s">
        <v>51</v>
      </c>
      <c r="H2641" s="4" t="s">
        <v>51</v>
      </c>
      <c r="K2641" s="6">
        <v>0.20000000000000001</v>
      </c>
      <c r="L2641" s="6">
        <v>0.20000000000000001</v>
      </c>
      <c r="M2641" s="6">
        <v>2.6600000000000001</v>
      </c>
      <c r="N2641" s="7">
        <v>700</v>
      </c>
      <c r="P2641" s="1">
        <v>1</v>
      </c>
      <c r="Q2641" s="2" t="s">
        <v>54</v>
      </c>
      <c r="R2641" s="4" t="s">
        <v>51</v>
      </c>
      <c r="T2641" s="7">
        <v>291</v>
      </c>
      <c r="U2641" s="8">
        <v>0</v>
      </c>
      <c r="V2641" s="6">
        <f>7175/340.26*   0.26   /P2641</f>
        <v>5.4825721507082825</v>
      </c>
      <c r="W2641" s="7">
        <f>IF(R2641="","",(T2641*(1-U2641)*(1+AE2641))+V2641)</f>
        <v>383.78257215070829</v>
      </c>
      <c r="Z2641" s="9" t="str">
        <f>IF(S2641="","",(X2641*(1-Y2641)*(1+AE2641)))</f>
        <v/>
      </c>
      <c r="AA2641" s="64">
        <f>IF(Eingabe!G2641="x",libCalc!A2641,IF(Eingabe!H2641="x",libCalc!B2641,IF(Eingabe!I2641="x",libCalc!C2641,"")))</f>
        <v>0.040000000000000008</v>
      </c>
      <c r="AB2641" s="5">
        <f>IF(AA2641="","",AA2641*M2641)</f>
        <v>0.10640000000000002</v>
      </c>
      <c r="AC2641" s="10">
        <f>IF(AA2641="","",N2641*1000/(AA2641*1000000))</f>
        <v>17.499999999999996</v>
      </c>
      <c r="AD2641" s="11">
        <f>IF(AB2641="","",MAX(Z2641,W2641)/AB2641)</f>
        <v>3606.9790615668066</v>
      </c>
      <c r="AE2641" s="8">
        <f ca="1">IF(N2641="","",IF(LOOKUP(YEAR(C2641),Teuerung!$A$4:$A$29,Teuerung!$D$4:$D$29)="",0,LOOKUP(YEAR(C2641),Teuerung!$A$4:$A$29,Teuerung!$D$4:$D$29)))</f>
        <v>0.29999999999999999</v>
      </c>
      <c r="AF2641" s="7">
        <f t="shared" ca="1" si="71"/>
        <v>383.78257215070829</v>
      </c>
      <c r="AG2641" s="2" t="s">
        <v>70</v>
      </c>
      <c r="AH2641" s="1"/>
      <c r="AI2641" s="1"/>
    </row>
    <row r="2642">
      <c r="A2642" s="2"/>
      <c r="B2642" s="2"/>
      <c r="C2642" s="3">
        <v>43144</v>
      </c>
      <c r="D2642" s="1"/>
      <c r="E2642" s="4" t="s">
        <v>51</v>
      </c>
      <c r="H2642" s="4" t="s">
        <v>51</v>
      </c>
      <c r="K2642" s="6">
        <v>0.20000000000000001</v>
      </c>
      <c r="L2642" s="6">
        <v>0.20000000000000001</v>
      </c>
      <c r="M2642" s="6">
        <v>2.6600000000000001</v>
      </c>
      <c r="N2642" s="7">
        <v>1200</v>
      </c>
      <c r="P2642" s="1">
        <v>1</v>
      </c>
      <c r="Q2642" s="2" t="s">
        <v>54</v>
      </c>
      <c r="R2642" s="4" t="s">
        <v>51</v>
      </c>
      <c r="T2642" s="7">
        <v>290</v>
      </c>
      <c r="U2642" s="8">
        <v>0</v>
      </c>
      <c r="V2642" s="6">
        <f>7175/340.26*   0.28   /P2642</f>
        <v>5.9043084699935351</v>
      </c>
      <c r="W2642" s="7">
        <f>IF(R2642="","",(T2642*(1-U2642)*(1+AE2642))+V2642)</f>
        <v>382.90430846999351</v>
      </c>
      <c r="Z2642" s="9" t="str">
        <f>IF(S2642="","",(X2642*(1-Y2642)*(1+AE2642)))</f>
        <v/>
      </c>
      <c r="AA2642" s="64">
        <f>IF(Eingabe!G2642="x",libCalc!A2642,IF(Eingabe!H2642="x",libCalc!B2642,IF(Eingabe!I2642="x",libCalc!C2642,"")))</f>
        <v>0.040000000000000008</v>
      </c>
      <c r="AB2642" s="5">
        <f>IF(AA2642="","",AA2642*M2642)</f>
        <v>0.10640000000000002</v>
      </c>
      <c r="AC2642" s="10">
        <f>IF(AA2642="","",N2642*1000/(AA2642*1000000))</f>
        <v>29.999999999999993</v>
      </c>
      <c r="AD2642" s="11">
        <f>IF(AB2642="","",MAX(Z2642,W2642)/AB2642)</f>
        <v>3598.7247036653516</v>
      </c>
      <c r="AE2642" s="8">
        <f ca="1">IF(N2642="","",IF(LOOKUP(YEAR(C2642),Teuerung!$A$4:$A$29,Teuerung!$D$4:$D$29)="",0,LOOKUP(YEAR(C2642),Teuerung!$A$4:$A$29,Teuerung!$D$4:$D$29)))</f>
        <v>0.29999999999999999</v>
      </c>
      <c r="AF2642" s="7">
        <f t="shared" ca="1" si="71"/>
        <v>382.90430846999351</v>
      </c>
      <c r="AG2642" s="2" t="s">
        <v>70</v>
      </c>
      <c r="AH2642" s="1"/>
      <c r="AI2642" s="1"/>
    </row>
    <row r="2643">
      <c r="A2643" s="2"/>
      <c r="B2643" s="2"/>
      <c r="C2643" s="3">
        <v>43144</v>
      </c>
      <c r="D2643" s="1"/>
      <c r="E2643" s="4" t="s">
        <v>51</v>
      </c>
      <c r="H2643" s="4" t="s">
        <v>51</v>
      </c>
      <c r="K2643" s="6">
        <v>0.20000000000000001</v>
      </c>
      <c r="L2643" s="6">
        <v>0.20000000000000001</v>
      </c>
      <c r="M2643" s="6">
        <v>2.6600000000000001</v>
      </c>
      <c r="N2643" s="7">
        <v>800</v>
      </c>
      <c r="P2643" s="1">
        <v>2</v>
      </c>
      <c r="Q2643" s="2" t="s">
        <v>54</v>
      </c>
      <c r="R2643" s="4" t="s">
        <v>51</v>
      </c>
      <c r="T2643" s="7">
        <v>270</v>
      </c>
      <c r="U2643" s="8">
        <v>0</v>
      </c>
      <c r="V2643" s="6">
        <f>7175/340.26*   0.52   /P2643</f>
        <v>5.4825721507082825</v>
      </c>
      <c r="W2643" s="7">
        <f>IF(R2643="","",(T2643*(1-U2643)*(1+AE2643))+V2643)</f>
        <v>356.48257215070828</v>
      </c>
      <c r="Z2643" s="9" t="str">
        <f>IF(S2643="","",(X2643*(1-Y2643)*(1+AE2643)))</f>
        <v/>
      </c>
      <c r="AA2643" s="64">
        <f>IF(Eingabe!G2643="x",libCalc!A2643,IF(Eingabe!H2643="x",libCalc!B2643,IF(Eingabe!I2643="x",libCalc!C2643,"")))</f>
        <v>0.040000000000000008</v>
      </c>
      <c r="AB2643" s="5">
        <f>IF(AA2643="","",AA2643*M2643)</f>
        <v>0.10640000000000002</v>
      </c>
      <c r="AC2643" s="10">
        <f>IF(AA2643="","",N2643*1000/(AA2643*1000000))</f>
        <v>19.999999999999996</v>
      </c>
      <c r="AD2643" s="11">
        <f>IF(AB2643="","",MAX(Z2643,W2643)/AB2643)</f>
        <v>3350.4001141983854</v>
      </c>
      <c r="AE2643" s="8">
        <f ca="1">IF(N2643="","",IF(LOOKUP(YEAR(C2643),Teuerung!$A$4:$A$29,Teuerung!$D$4:$D$29)="",0,LOOKUP(YEAR(C2643),Teuerung!$A$4:$A$29,Teuerung!$D$4:$D$29)))</f>
        <v>0.29999999999999999</v>
      </c>
      <c r="AF2643" s="7">
        <f t="shared" ref="AF2643:AF2706" ca="1" si="76">IF(P2643="","",P2643*MAX(W2643,Z2643))</f>
        <v>712.96514430141656</v>
      </c>
      <c r="AG2643" s="2" t="s">
        <v>70</v>
      </c>
      <c r="AH2643" s="1"/>
      <c r="AI2643" s="1"/>
    </row>
    <row r="2644">
      <c r="A2644" s="2"/>
      <c r="B2644" s="2"/>
      <c r="C2644" s="3">
        <v>43144</v>
      </c>
      <c r="D2644" s="1"/>
      <c r="E2644" s="4" t="s">
        <v>51</v>
      </c>
      <c r="H2644" s="4" t="s">
        <v>51</v>
      </c>
      <c r="K2644" s="6">
        <v>0.20000000000000001</v>
      </c>
      <c r="L2644" s="6">
        <v>0.20000000000000001</v>
      </c>
      <c r="M2644" s="6">
        <v>2.6600000000000001</v>
      </c>
      <c r="N2644" s="7">
        <v>400</v>
      </c>
      <c r="P2644" s="1">
        <v>1</v>
      </c>
      <c r="Q2644" s="2" t="s">
        <v>54</v>
      </c>
      <c r="R2644" s="4" t="s">
        <v>51</v>
      </c>
      <c r="T2644" s="7">
        <v>275</v>
      </c>
      <c r="U2644" s="8">
        <v>0</v>
      </c>
      <c r="V2644" s="6">
        <f t="shared" ref="V2644:V2645" si="77">7175/340.26*   0.26   /P2644</f>
        <v>5.4825721507082825</v>
      </c>
      <c r="W2644" s="7">
        <f>IF(R2644="","",(T2644*(1-U2644)*(1+AE2644))+V2644)</f>
        <v>362.98257215070828</v>
      </c>
      <c r="Z2644" s="9" t="str">
        <f>IF(S2644="","",(X2644*(1-Y2644)*(1+AE2644)))</f>
        <v/>
      </c>
      <c r="AA2644" s="64">
        <f>IF(Eingabe!G2644="x",libCalc!A2644,IF(Eingabe!H2644="x",libCalc!B2644,IF(Eingabe!I2644="x",libCalc!C2644,"")))</f>
        <v>0.040000000000000008</v>
      </c>
      <c r="AB2644" s="5">
        <f>IF(AA2644="","",AA2644*M2644)</f>
        <v>0.10640000000000002</v>
      </c>
      <c r="AC2644" s="10">
        <f>IF(AA2644="","",N2644*1000/(AA2644*1000000))</f>
        <v>9.9999999999999982</v>
      </c>
      <c r="AD2644" s="11">
        <f>IF(AB2644="","",MAX(Z2644,W2644)/AB2644)</f>
        <v>3411.4903397622952</v>
      </c>
      <c r="AE2644" s="8">
        <f ca="1">IF(N2644="","",IF(LOOKUP(YEAR(C2644),Teuerung!$A$4:$A$29,Teuerung!$D$4:$D$29)="",0,LOOKUP(YEAR(C2644),Teuerung!$A$4:$A$29,Teuerung!$D$4:$D$29)))</f>
        <v>0.29999999999999999</v>
      </c>
      <c r="AF2644" s="7">
        <f t="shared" ca="1" si="76"/>
        <v>362.98257215070828</v>
      </c>
      <c r="AG2644" s="2" t="s">
        <v>70</v>
      </c>
      <c r="AH2644" s="1"/>
      <c r="AI2644" s="1"/>
    </row>
    <row r="2645">
      <c r="A2645" s="2"/>
      <c r="B2645" s="2"/>
      <c r="C2645" s="3">
        <v>43144</v>
      </c>
      <c r="D2645" s="1"/>
      <c r="E2645" s="4" t="s">
        <v>51</v>
      </c>
      <c r="H2645" s="4" t="s">
        <v>51</v>
      </c>
      <c r="K2645" s="6">
        <v>0.20000000000000001</v>
      </c>
      <c r="L2645" s="6">
        <v>0.20000000000000001</v>
      </c>
      <c r="M2645" s="6">
        <v>2.6699999999999999</v>
      </c>
      <c r="N2645" s="7">
        <v>300</v>
      </c>
      <c r="P2645" s="1">
        <v>1</v>
      </c>
      <c r="Q2645" s="2" t="s">
        <v>54</v>
      </c>
      <c r="R2645" s="4" t="s">
        <v>51</v>
      </c>
      <c r="T2645" s="7">
        <v>275</v>
      </c>
      <c r="U2645" s="8">
        <v>0</v>
      </c>
      <c r="V2645" s="6">
        <f t="shared" si="77"/>
        <v>5.4825721507082825</v>
      </c>
      <c r="W2645" s="7">
        <f>IF(R2645="","",(T2645*(1-U2645)*(1+AE2645))+V2645)</f>
        <v>362.98257215070828</v>
      </c>
      <c r="Z2645" s="9" t="str">
        <f>IF(S2645="","",(X2645*(1-Y2645)*(1+AE2645)))</f>
        <v/>
      </c>
      <c r="AA2645" s="64">
        <f>IF(Eingabe!G2645="x",libCalc!A2645,IF(Eingabe!H2645="x",libCalc!B2645,IF(Eingabe!I2645="x",libCalc!C2645,"")))</f>
        <v>0.040000000000000008</v>
      </c>
      <c r="AB2645" s="5">
        <f>IF(AA2645="","",AA2645*M2645)</f>
        <v>0.10680000000000002</v>
      </c>
      <c r="AC2645" s="10">
        <f>IF(AA2645="","",N2645*1000/(AA2645*1000000))</f>
        <v>7.4999999999999982</v>
      </c>
      <c r="AD2645" s="11">
        <f>IF(AB2645="","",MAX(Z2645,W2645)/AB2645)</f>
        <v>3398.7132223849085</v>
      </c>
      <c r="AE2645" s="8">
        <f ca="1">IF(N2645="","",IF(LOOKUP(YEAR(C2645),Teuerung!$A$4:$A$29,Teuerung!$D$4:$D$29)="",0,LOOKUP(YEAR(C2645),Teuerung!$A$4:$A$29,Teuerung!$D$4:$D$29)))</f>
        <v>0.29999999999999999</v>
      </c>
      <c r="AF2645" s="7">
        <f t="shared" ca="1" si="76"/>
        <v>362.98257215070828</v>
      </c>
      <c r="AG2645" s="2" t="s">
        <v>70</v>
      </c>
      <c r="AH2645" s="1"/>
      <c r="AI2645" s="1"/>
    </row>
    <row r="2646">
      <c r="A2646" s="2"/>
      <c r="B2646" s="2"/>
      <c r="C2646" s="3">
        <v>43144</v>
      </c>
      <c r="D2646" s="1"/>
      <c r="E2646" s="4" t="s">
        <v>51</v>
      </c>
      <c r="H2646" s="4" t="s">
        <v>51</v>
      </c>
      <c r="K2646" s="6">
        <v>0.29999999999999999</v>
      </c>
      <c r="L2646" s="6">
        <v>0.29999999999999999</v>
      </c>
      <c r="M2646" s="6">
        <v>2.6699999999999999</v>
      </c>
      <c r="N2646" s="7">
        <v>500</v>
      </c>
      <c r="P2646" s="1">
        <v>1</v>
      </c>
      <c r="Q2646" s="2" t="s">
        <v>54</v>
      </c>
      <c r="R2646" s="4" t="s">
        <v>51</v>
      </c>
      <c r="T2646" s="7">
        <v>352</v>
      </c>
      <c r="U2646" s="8">
        <v>0</v>
      </c>
      <c r="V2646" s="6">
        <f>7175/340.26*   0.57   /P2646</f>
        <v>12.019485099629694</v>
      </c>
      <c r="W2646" s="7">
        <f>IF(R2646="","",(T2646*(1-U2646)*(1+AE2646))+V2646)</f>
        <v>469.61948509962974</v>
      </c>
      <c r="Z2646" s="9" t="str">
        <f>IF(S2646="","",(X2646*(1-Y2646)*(1+AE2646)))</f>
        <v/>
      </c>
      <c r="AA2646" s="64">
        <f>IF(Eingabe!G2646="x",libCalc!A2646,IF(Eingabe!H2646="x",libCalc!B2646,IF(Eingabe!I2646="x",libCalc!C2646,"")))</f>
        <v>0.089999999999999997</v>
      </c>
      <c r="AB2646" s="5">
        <f>IF(AA2646="","",AA2646*M2646)</f>
        <v>0.24029999999999999</v>
      </c>
      <c r="AC2646" s="10">
        <f>IF(AA2646="","",N2646*1000/(AA2646*1000000))</f>
        <v>5.5555555555555554</v>
      </c>
      <c r="AD2646" s="11">
        <f>IF(AB2646="","",MAX(Z2646,W2646)/AB2646)</f>
        <v>1954.3049733650844</v>
      </c>
      <c r="AE2646" s="8">
        <f ca="1">IF(N2646="","",IF(LOOKUP(YEAR(C2646),Teuerung!$A$4:$A$29,Teuerung!$D$4:$D$29)="",0,LOOKUP(YEAR(C2646),Teuerung!$A$4:$A$29,Teuerung!$D$4:$D$29)))</f>
        <v>0.29999999999999999</v>
      </c>
      <c r="AF2646" s="7">
        <f t="shared" ca="1" si="76"/>
        <v>469.61948509962974</v>
      </c>
      <c r="AG2646" s="2" t="s">
        <v>70</v>
      </c>
      <c r="AH2646" s="1"/>
      <c r="AI2646" s="1"/>
    </row>
    <row r="2647">
      <c r="A2647" s="2"/>
      <c r="B2647" s="2"/>
      <c r="C2647" s="3">
        <v>43144</v>
      </c>
      <c r="D2647" s="1"/>
      <c r="E2647" s="4" t="s">
        <v>51</v>
      </c>
      <c r="H2647" s="4" t="s">
        <v>51</v>
      </c>
      <c r="K2647" s="6">
        <v>0.23999999999999999</v>
      </c>
      <c r="L2647" s="6">
        <v>0.23999999999999999</v>
      </c>
      <c r="M2647" s="6">
        <v>3.5099999999999998</v>
      </c>
      <c r="N2647" s="7">
        <v>1900</v>
      </c>
      <c r="P2647" s="1">
        <v>1</v>
      </c>
      <c r="Q2647" s="2" t="s">
        <v>54</v>
      </c>
      <c r="R2647" s="4" t="s">
        <v>51</v>
      </c>
      <c r="T2647" s="7">
        <v>519</v>
      </c>
      <c r="U2647" s="8">
        <v>0</v>
      </c>
      <c r="V2647" s="6">
        <f>7175/340.26*   0.62   /P2647</f>
        <v>13.073825897842827</v>
      </c>
      <c r="W2647" s="7">
        <f>IF(R2647="","",(T2647*(1-U2647)*(1+AE2647))+V2647)</f>
        <v>687.77382589784293</v>
      </c>
      <c r="Z2647" s="9" t="str">
        <f>IF(S2647="","",(X2647*(1-Y2647)*(1+AE2647)))</f>
        <v/>
      </c>
      <c r="AA2647" s="64">
        <f>IF(Eingabe!G2647="x",libCalc!A2647,IF(Eingabe!H2647="x",libCalc!B2647,IF(Eingabe!I2647="x",libCalc!C2647,"")))</f>
        <v>0.057599999999999998</v>
      </c>
      <c r="AB2647" s="5">
        <f>IF(AA2647="","",AA2647*M2647)</f>
        <v>0.20217599999999999</v>
      </c>
      <c r="AC2647" s="10">
        <f>IF(AA2647="","",N2647*1000/(AA2647*1000000))</f>
        <v>32.986111111111114</v>
      </c>
      <c r="AD2647" s="11">
        <f>IF(AB2647="","",MAX(Z2647,W2647)/AB2647)</f>
        <v>3401.8569261328889</v>
      </c>
      <c r="AE2647" s="8">
        <f ca="1">IF(N2647="","",IF(LOOKUP(YEAR(C2647),Teuerung!$A$4:$A$29,Teuerung!$D$4:$D$29)="",0,LOOKUP(YEAR(C2647),Teuerung!$A$4:$A$29,Teuerung!$D$4:$D$29)))</f>
        <v>0.29999999999999999</v>
      </c>
      <c r="AF2647" s="7">
        <f t="shared" ca="1" si="76"/>
        <v>687.77382589784293</v>
      </c>
      <c r="AG2647" s="2" t="s">
        <v>70</v>
      </c>
      <c r="AH2647" s="1"/>
      <c r="AI2647" s="1"/>
    </row>
    <row r="2648">
      <c r="A2648" s="2"/>
      <c r="B2648" s="2"/>
      <c r="C2648" s="3">
        <v>43144</v>
      </c>
      <c r="D2648" s="1"/>
      <c r="E2648" s="4" t="s">
        <v>51</v>
      </c>
      <c r="H2648" s="4" t="s">
        <v>51</v>
      </c>
      <c r="K2648" s="6">
        <v>0.23999999999999999</v>
      </c>
      <c r="L2648" s="6">
        <v>0.23999999999999999</v>
      </c>
      <c r="M2648" s="6">
        <v>3.5099999999999998</v>
      </c>
      <c r="N2648" s="7">
        <v>2200</v>
      </c>
      <c r="P2648" s="1">
        <v>1</v>
      </c>
      <c r="Q2648" s="2" t="s">
        <v>54</v>
      </c>
      <c r="R2648" s="4" t="s">
        <v>51</v>
      </c>
      <c r="T2648" s="7">
        <v>562</v>
      </c>
      <c r="U2648" s="8">
        <v>0</v>
      </c>
      <c r="V2648" s="6">
        <f>7175/340.26*   0.66   /P2648</f>
        <v>13.917298536413332</v>
      </c>
      <c r="W2648" s="7">
        <f>IF(R2648="","",(T2648*(1-U2648)*(1+AE2648))+V2648)</f>
        <v>744.51729853641336</v>
      </c>
      <c r="Z2648" s="9" t="str">
        <f>IF(S2648="","",(X2648*(1-Y2648)*(1+AE2648)))</f>
        <v/>
      </c>
      <c r="AA2648" s="64">
        <f>IF(Eingabe!G2648="x",libCalc!A2648,IF(Eingabe!H2648="x",libCalc!B2648,IF(Eingabe!I2648="x",libCalc!C2648,"")))</f>
        <v>0.057599999999999998</v>
      </c>
      <c r="AB2648" s="5">
        <f>IF(AA2648="","",AA2648*M2648)</f>
        <v>0.20217599999999999</v>
      </c>
      <c r="AC2648" s="10">
        <f>IF(AA2648="","",N2648*1000/(AA2648*1000000))</f>
        <v>38.194444444444443</v>
      </c>
      <c r="AD2648" s="11">
        <f>IF(AB2648="","",MAX(Z2648,W2648)/AB2648)</f>
        <v>3682.5206678162263</v>
      </c>
      <c r="AE2648" s="8">
        <f ca="1">IF(N2648="","",IF(LOOKUP(YEAR(C2648),Teuerung!$A$4:$A$29,Teuerung!$D$4:$D$29)="",0,LOOKUP(YEAR(C2648),Teuerung!$A$4:$A$29,Teuerung!$D$4:$D$29)))</f>
        <v>0.29999999999999999</v>
      </c>
      <c r="AF2648" s="7">
        <f t="shared" ca="1" si="76"/>
        <v>744.51729853641336</v>
      </c>
      <c r="AG2648" s="2" t="s">
        <v>70</v>
      </c>
      <c r="AH2648" s="1"/>
      <c r="AI2648" s="1"/>
    </row>
    <row r="2649">
      <c r="A2649" s="2"/>
      <c r="B2649" s="2"/>
      <c r="C2649" s="3">
        <v>43144</v>
      </c>
      <c r="D2649" s="1"/>
      <c r="E2649" s="4" t="s">
        <v>51</v>
      </c>
      <c r="H2649" s="4" t="s">
        <v>51</v>
      </c>
      <c r="K2649" s="6">
        <v>0.23999999999999999</v>
      </c>
      <c r="L2649" s="6">
        <v>0.23999999999999999</v>
      </c>
      <c r="M2649" s="6">
        <v>3.5699999999999998</v>
      </c>
      <c r="N2649" s="7">
        <v>1300</v>
      </c>
      <c r="P2649" s="1">
        <v>1</v>
      </c>
      <c r="Q2649" s="2" t="s">
        <v>54</v>
      </c>
      <c r="R2649" s="4" t="s">
        <v>51</v>
      </c>
      <c r="T2649" s="7">
        <v>420</v>
      </c>
      <c r="U2649" s="8">
        <v>0</v>
      </c>
      <c r="V2649" s="6">
        <f t="shared" ref="V2649:V2650" si="78">7175/340.26*   0.51   /P2649</f>
        <v>10.754276141773937</v>
      </c>
      <c r="W2649" s="7">
        <f>IF(R2649="","",(T2649*(1-U2649)*(1+AE2649))+V2649)</f>
        <v>556.75427614177397</v>
      </c>
      <c r="Z2649" s="9" t="str">
        <f>IF(S2649="","",(X2649*(1-Y2649)*(1+AE2649)))</f>
        <v/>
      </c>
      <c r="AA2649" s="64">
        <f>IF(Eingabe!G2649="x",libCalc!A2649,IF(Eingabe!H2649="x",libCalc!B2649,IF(Eingabe!I2649="x",libCalc!C2649,"")))</f>
        <v>0.057599999999999998</v>
      </c>
      <c r="AB2649" s="5">
        <f>IF(AA2649="","",AA2649*M2649)</f>
        <v>0.20563199999999998</v>
      </c>
      <c r="AC2649" s="10">
        <f>IF(AA2649="","",N2649*1000/(AA2649*1000000))</f>
        <v>22.569444444444443</v>
      </c>
      <c r="AD2649" s="11">
        <f>IF(AB2649="","",MAX(Z2649,W2649)/AB2649)</f>
        <v>2707.5274088749516</v>
      </c>
      <c r="AE2649" s="8">
        <f ca="1">IF(N2649="","",IF(LOOKUP(YEAR(C2649),Teuerung!$A$4:$A$29,Teuerung!$D$4:$D$29)="",0,LOOKUP(YEAR(C2649),Teuerung!$A$4:$A$29,Teuerung!$D$4:$D$29)))</f>
        <v>0.29999999999999999</v>
      </c>
      <c r="AF2649" s="7">
        <f t="shared" ca="1" si="76"/>
        <v>556.75427614177397</v>
      </c>
      <c r="AG2649" s="2" t="s">
        <v>70</v>
      </c>
      <c r="AH2649" s="1"/>
      <c r="AI2649" s="1"/>
    </row>
    <row r="2650">
      <c r="A2650" s="2"/>
      <c r="B2650" s="2"/>
      <c r="C2650" s="3">
        <v>43144</v>
      </c>
      <c r="D2650" s="1"/>
      <c r="E2650" s="4" t="s">
        <v>51</v>
      </c>
      <c r="H2650" s="4" t="s">
        <v>51</v>
      </c>
      <c r="K2650" s="6">
        <v>0.23999999999999999</v>
      </c>
      <c r="L2650" s="6">
        <v>0.23999999999999999</v>
      </c>
      <c r="M2650" s="6">
        <v>3.5699999999999998</v>
      </c>
      <c r="N2650" s="7">
        <v>1390</v>
      </c>
      <c r="P2650" s="1">
        <v>1</v>
      </c>
      <c r="Q2650" s="2" t="s">
        <v>54</v>
      </c>
      <c r="R2650" s="4" t="s">
        <v>51</v>
      </c>
      <c r="T2650" s="7">
        <v>410</v>
      </c>
      <c r="U2650" s="8">
        <v>0</v>
      </c>
      <c r="V2650" s="6">
        <f t="shared" si="78"/>
        <v>10.754276141773937</v>
      </c>
      <c r="W2650" s="7">
        <f>IF(R2650="","",(T2650*(1-U2650)*(1+AE2650))+V2650)</f>
        <v>543.75427614177397</v>
      </c>
      <c r="Z2650" s="9" t="str">
        <f>IF(S2650="","",(X2650*(1-Y2650)*(1+AE2650)))</f>
        <v/>
      </c>
      <c r="AA2650" s="64">
        <f>IF(Eingabe!G2650="x",libCalc!A2650,IF(Eingabe!H2650="x",libCalc!B2650,IF(Eingabe!I2650="x",libCalc!C2650,"")))</f>
        <v>0.057599999999999998</v>
      </c>
      <c r="AB2650" s="5">
        <f>IF(AA2650="","",AA2650*M2650)</f>
        <v>0.20563199999999998</v>
      </c>
      <c r="AC2650" s="10">
        <f>IF(AA2650="","",N2650*1000/(AA2650*1000000))</f>
        <v>24.131944444444443</v>
      </c>
      <c r="AD2650" s="11">
        <f>IF(AB2650="","",MAX(Z2650,W2650)/AB2650)</f>
        <v>2644.3076765375722</v>
      </c>
      <c r="AE2650" s="8">
        <f ca="1">IF(N2650="","",IF(LOOKUP(YEAR(C2650),Teuerung!$A$4:$A$29,Teuerung!$D$4:$D$29)="",0,LOOKUP(YEAR(C2650),Teuerung!$A$4:$A$29,Teuerung!$D$4:$D$29)))</f>
        <v>0.29999999999999999</v>
      </c>
      <c r="AF2650" s="7">
        <f t="shared" ca="1" si="76"/>
        <v>543.75427614177397</v>
      </c>
      <c r="AG2650" s="2" t="s">
        <v>70</v>
      </c>
      <c r="AH2650" s="1"/>
      <c r="AI2650" s="1"/>
    </row>
    <row r="2651">
      <c r="A2651" s="2"/>
      <c r="B2651" s="2"/>
      <c r="C2651" s="3">
        <v>43144</v>
      </c>
      <c r="D2651" s="1"/>
      <c r="E2651" s="4" t="s">
        <v>51</v>
      </c>
      <c r="H2651" s="4" t="s">
        <v>51</v>
      </c>
      <c r="K2651" s="6">
        <v>0.23999999999999999</v>
      </c>
      <c r="L2651" s="6">
        <v>0.23999999999999999</v>
      </c>
      <c r="M2651" s="6">
        <v>3.5699999999999998</v>
      </c>
      <c r="N2651" s="7">
        <v>1650</v>
      </c>
      <c r="P2651" s="1">
        <v>1</v>
      </c>
      <c r="Q2651" s="2" t="s">
        <v>54</v>
      </c>
      <c r="R2651" s="4" t="s">
        <v>51</v>
      </c>
      <c r="T2651" s="7">
        <v>445</v>
      </c>
      <c r="U2651" s="8">
        <v>0</v>
      </c>
      <c r="V2651" s="6">
        <f t="shared" ref="V2651:V2652" si="79">7175/340.26*   0.54   /P2651</f>
        <v>11.386880620701817</v>
      </c>
      <c r="W2651" s="7">
        <f>IF(R2651="","",(T2651*(1-U2651)*(1+AE2651))+V2651)</f>
        <v>589.88688062070185</v>
      </c>
      <c r="Z2651" s="9" t="str">
        <f>IF(S2651="","",(X2651*(1-Y2651)*(1+AE2651)))</f>
        <v/>
      </c>
      <c r="AA2651" s="64">
        <f>IF(Eingabe!G2651="x",libCalc!A2651,IF(Eingabe!H2651="x",libCalc!B2651,IF(Eingabe!I2651="x",libCalc!C2651,"")))</f>
        <v>0.057599999999999998</v>
      </c>
      <c r="AB2651" s="5">
        <f>IF(AA2651="","",AA2651*M2651)</f>
        <v>0.20563199999999998</v>
      </c>
      <c r="AC2651" s="10">
        <f>IF(AA2651="","",N2651*1000/(AA2651*1000000))</f>
        <v>28.645833333333332</v>
      </c>
      <c r="AD2651" s="11">
        <f>IF(AB2651="","",MAX(Z2651,W2651)/AB2651)</f>
        <v>2868.6531309363422</v>
      </c>
      <c r="AE2651" s="8">
        <f ca="1">IF(N2651="","",IF(LOOKUP(YEAR(C2651),Teuerung!$A$4:$A$29,Teuerung!$D$4:$D$29)="",0,LOOKUP(YEAR(C2651),Teuerung!$A$4:$A$29,Teuerung!$D$4:$D$29)))</f>
        <v>0.29999999999999999</v>
      </c>
      <c r="AF2651" s="7">
        <f t="shared" ca="1" si="76"/>
        <v>589.88688062070185</v>
      </c>
      <c r="AG2651" s="2" t="s">
        <v>70</v>
      </c>
      <c r="AH2651" s="1"/>
      <c r="AI2651" s="1"/>
    </row>
    <row r="2652">
      <c r="A2652" s="2"/>
      <c r="B2652" s="2"/>
      <c r="C2652" s="3">
        <v>43144</v>
      </c>
      <c r="D2652" s="1"/>
      <c r="E2652" s="4" t="s">
        <v>51</v>
      </c>
      <c r="H2652" s="4" t="s">
        <v>51</v>
      </c>
      <c r="K2652" s="6">
        <v>0.23999999999999999</v>
      </c>
      <c r="L2652" s="6">
        <v>0.23999999999999999</v>
      </c>
      <c r="M2652" s="6">
        <v>3.5699999999999998</v>
      </c>
      <c r="N2652" s="7">
        <v>1700</v>
      </c>
      <c r="P2652" s="1">
        <v>1</v>
      </c>
      <c r="Q2652" s="2" t="s">
        <v>54</v>
      </c>
      <c r="R2652" s="4" t="s">
        <v>51</v>
      </c>
      <c r="T2652" s="7">
        <v>443</v>
      </c>
      <c r="U2652" s="8">
        <v>0</v>
      </c>
      <c r="V2652" s="6">
        <f t="shared" si="79"/>
        <v>11.386880620701817</v>
      </c>
      <c r="W2652" s="7">
        <f>IF(R2652="","",(T2652*(1-U2652)*(1+AE2652))+V2652)</f>
        <v>587.28688062070182</v>
      </c>
      <c r="Z2652" s="9" t="str">
        <f>IF(S2652="","",(X2652*(1-Y2652)*(1+AE2652)))</f>
        <v/>
      </c>
      <c r="AA2652" s="64">
        <f>IF(Eingabe!G2652="x",libCalc!A2652,IF(Eingabe!H2652="x",libCalc!B2652,IF(Eingabe!I2652="x",libCalc!C2652,"")))</f>
        <v>0.057599999999999998</v>
      </c>
      <c r="AB2652" s="5">
        <f>IF(AA2652="","",AA2652*M2652)</f>
        <v>0.20563199999999998</v>
      </c>
      <c r="AC2652" s="10">
        <f>IF(AA2652="","",N2652*1000/(AA2652*1000000))</f>
        <v>29.513888888888889</v>
      </c>
      <c r="AD2652" s="11">
        <f>IF(AB2652="","",MAX(Z2652,W2652)/AB2652)</f>
        <v>2856.0091844688659</v>
      </c>
      <c r="AE2652" s="8">
        <f ca="1">IF(N2652="","",IF(LOOKUP(YEAR(C2652),Teuerung!$A$4:$A$29,Teuerung!$D$4:$D$29)="",0,LOOKUP(YEAR(C2652),Teuerung!$A$4:$A$29,Teuerung!$D$4:$D$29)))</f>
        <v>0.29999999999999999</v>
      </c>
      <c r="AF2652" s="7">
        <f t="shared" ca="1" si="76"/>
        <v>587.28688062070182</v>
      </c>
      <c r="AG2652" s="2" t="s">
        <v>70</v>
      </c>
      <c r="AH2652" s="1"/>
      <c r="AI2652" s="1"/>
    </row>
    <row r="2653">
      <c r="A2653" s="2"/>
      <c r="B2653" s="2"/>
      <c r="C2653" s="3">
        <v>43144</v>
      </c>
      <c r="D2653" s="1"/>
      <c r="E2653" s="4" t="s">
        <v>51</v>
      </c>
      <c r="H2653" s="4" t="s">
        <v>51</v>
      </c>
      <c r="K2653" s="6">
        <v>0.23999999999999999</v>
      </c>
      <c r="L2653" s="6">
        <v>0.23999999999999999</v>
      </c>
      <c r="M2653" s="6">
        <v>3.5699999999999998</v>
      </c>
      <c r="N2653" s="7">
        <v>2000</v>
      </c>
      <c r="P2653" s="1">
        <v>1</v>
      </c>
      <c r="Q2653" s="2" t="s">
        <v>54</v>
      </c>
      <c r="R2653" s="4" t="s">
        <v>51</v>
      </c>
      <c r="T2653" s="7">
        <v>521</v>
      </c>
      <c r="U2653" s="8">
        <v>0</v>
      </c>
      <c r="V2653" s="6">
        <f>7175/340.26*   0.64   /P2653</f>
        <v>13.495562217128079</v>
      </c>
      <c r="W2653" s="7">
        <f>IF(R2653="","",(T2653*(1-U2653)*(1+AE2653))+V2653)</f>
        <v>690.79556221712812</v>
      </c>
      <c r="Z2653" s="9" t="str">
        <f>IF(S2653="","",(X2653*(1-Y2653)*(1+AE2653)))</f>
        <v/>
      </c>
      <c r="AA2653" s="64">
        <f>IF(Eingabe!G2653="x",libCalc!A2653,IF(Eingabe!H2653="x",libCalc!B2653,IF(Eingabe!I2653="x",libCalc!C2653,"")))</f>
        <v>0.057599999999999998</v>
      </c>
      <c r="AB2653" s="5">
        <f>IF(AA2653="","",AA2653*M2653)</f>
        <v>0.20563199999999998</v>
      </c>
      <c r="AC2653" s="10">
        <f>IF(AA2653="","",N2653*1000/(AA2653*1000000))</f>
        <v>34.722222222222221</v>
      </c>
      <c r="AD2653" s="11">
        <f>IF(AB2653="","",MAX(Z2653,W2653)/AB2653)</f>
        <v>3359.3777340935662</v>
      </c>
      <c r="AE2653" s="8">
        <f ca="1">IF(N2653="","",IF(LOOKUP(YEAR(C2653),Teuerung!$A$4:$A$29,Teuerung!$D$4:$D$29)="",0,LOOKUP(YEAR(C2653),Teuerung!$A$4:$A$29,Teuerung!$D$4:$D$29)))</f>
        <v>0.29999999999999999</v>
      </c>
      <c r="AF2653" s="7">
        <f t="shared" ca="1" si="76"/>
        <v>690.79556221712812</v>
      </c>
      <c r="AG2653" s="2" t="s">
        <v>70</v>
      </c>
      <c r="AH2653" s="1"/>
      <c r="AI2653" s="1"/>
    </row>
    <row r="2654">
      <c r="A2654" s="2"/>
      <c r="B2654" s="2"/>
      <c r="C2654" s="3">
        <v>43144</v>
      </c>
      <c r="D2654" s="1"/>
      <c r="E2654" s="4" t="s">
        <v>51</v>
      </c>
      <c r="H2654" s="4" t="s">
        <v>51</v>
      </c>
      <c r="K2654" s="6">
        <v>0.23999999999999999</v>
      </c>
      <c r="L2654" s="6">
        <v>0.23999999999999999</v>
      </c>
      <c r="M2654" s="6">
        <v>3.5699999999999998</v>
      </c>
      <c r="N2654" s="7">
        <v>2400</v>
      </c>
      <c r="P2654" s="1">
        <v>1</v>
      </c>
      <c r="Q2654" s="2" t="s">
        <v>54</v>
      </c>
      <c r="R2654" s="4" t="s">
        <v>51</v>
      </c>
      <c r="T2654" s="7">
        <v>577</v>
      </c>
      <c r="U2654" s="8">
        <v>0</v>
      </c>
      <c r="V2654" s="6">
        <f>7175/340.26*   0.67   /P2654</f>
        <v>14.128166696055958</v>
      </c>
      <c r="W2654" s="7">
        <f>IF(R2654="","",(T2654*(1-U2654)*(1+AE2654))+V2654)</f>
        <v>764.22816669605595</v>
      </c>
      <c r="Z2654" s="9" t="str">
        <f>IF(S2654="","",(X2654*(1-Y2654)*(1+AE2654)))</f>
        <v/>
      </c>
      <c r="AA2654" s="64">
        <f>IF(Eingabe!G2654="x",libCalc!A2654,IF(Eingabe!H2654="x",libCalc!B2654,IF(Eingabe!I2654="x",libCalc!C2654,"")))</f>
        <v>0.057599999999999998</v>
      </c>
      <c r="AB2654" s="5">
        <f>IF(AA2654="","",AA2654*M2654)</f>
        <v>0.20563199999999998</v>
      </c>
      <c r="AC2654" s="10">
        <f>IF(AA2654="","",N2654*1000/(AA2654*1000000))</f>
        <v>41.666666666666664</v>
      </c>
      <c r="AD2654" s="11">
        <f>IF(AB2654="","",MAX(Z2654,W2654)/AB2654)</f>
        <v>3716.4846264008324</v>
      </c>
      <c r="AE2654" s="8">
        <f ca="1">IF(N2654="","",IF(LOOKUP(YEAR(C2654),Teuerung!$A$4:$A$29,Teuerung!$D$4:$D$29)="",0,LOOKUP(YEAR(C2654),Teuerung!$A$4:$A$29,Teuerung!$D$4:$D$29)))</f>
        <v>0.29999999999999999</v>
      </c>
      <c r="AF2654" s="7">
        <f t="shared" ca="1" si="76"/>
        <v>764.22816669605595</v>
      </c>
      <c r="AG2654" s="2" t="s">
        <v>70</v>
      </c>
      <c r="AH2654" s="1"/>
      <c r="AI2654" s="1"/>
    </row>
    <row r="2655">
      <c r="A2655" s="2"/>
      <c r="B2655" s="2"/>
      <c r="C2655" s="3">
        <v>43144</v>
      </c>
      <c r="D2655" s="1"/>
      <c r="E2655" s="4" t="s">
        <v>51</v>
      </c>
      <c r="H2655" s="4" t="s">
        <v>51</v>
      </c>
      <c r="K2655" s="6">
        <v>0.29999999999999999</v>
      </c>
      <c r="L2655" s="6">
        <v>0.29999999999999999</v>
      </c>
      <c r="M2655" s="6">
        <v>3.5699999999999998</v>
      </c>
      <c r="N2655" s="7">
        <v>2600</v>
      </c>
      <c r="P2655" s="1">
        <v>2</v>
      </c>
      <c r="Q2655" s="2" t="s">
        <v>54</v>
      </c>
      <c r="R2655" s="4" t="s">
        <v>51</v>
      </c>
      <c r="T2655" s="7">
        <v>496</v>
      </c>
      <c r="U2655" s="8">
        <v>0</v>
      </c>
      <c r="V2655" s="6">
        <f>7175/340.26*   1.61   /P2655</f>
        <v>16.974886851231414</v>
      </c>
      <c r="W2655" s="7">
        <f>IF(R2655="","",(T2655*(1-U2655)*(1+AE2655))+V2655)</f>
        <v>661.77488685123149</v>
      </c>
      <c r="Z2655" s="9" t="str">
        <f>IF(S2655="","",(X2655*(1-Y2655)*(1+AE2655)))</f>
        <v/>
      </c>
      <c r="AA2655" s="64">
        <f>IF(Eingabe!G2655="x",libCalc!A2655,IF(Eingabe!H2655="x",libCalc!B2655,IF(Eingabe!I2655="x",libCalc!C2655,"")))</f>
        <v>0.089999999999999997</v>
      </c>
      <c r="AB2655" s="5">
        <f>IF(AA2655="","",AA2655*M2655)</f>
        <v>0.32129999999999997</v>
      </c>
      <c r="AC2655" s="10">
        <f>IF(AA2655="","",N2655*1000/(AA2655*1000000))</f>
        <v>28.888888888888889</v>
      </c>
      <c r="AD2655" s="11">
        <f>IF(AB2655="","",MAX(Z2655,W2655)/AB2655)</f>
        <v>2059.6790751672315</v>
      </c>
      <c r="AE2655" s="8">
        <f ca="1">IF(N2655="","",IF(LOOKUP(YEAR(C2655),Teuerung!$A$4:$A$29,Teuerung!$D$4:$D$29)="",0,LOOKUP(YEAR(C2655),Teuerung!$A$4:$A$29,Teuerung!$D$4:$D$29)))</f>
        <v>0.29999999999999999</v>
      </c>
      <c r="AF2655" s="7">
        <f t="shared" ca="1" si="76"/>
        <v>1323.549773702463</v>
      </c>
      <c r="AG2655" s="2" t="s">
        <v>70</v>
      </c>
      <c r="AH2655" s="1"/>
      <c r="AI2655" s="1"/>
    </row>
    <row r="2656">
      <c r="A2656" s="2"/>
      <c r="B2656" s="2"/>
      <c r="C2656" s="3">
        <v>43144</v>
      </c>
      <c r="D2656" s="1"/>
      <c r="E2656" s="4" t="s">
        <v>51</v>
      </c>
      <c r="H2656" s="4" t="s">
        <v>51</v>
      </c>
      <c r="K2656" s="6">
        <v>0.29999999999999999</v>
      </c>
      <c r="L2656" s="6">
        <v>0.29999999999999999</v>
      </c>
      <c r="M2656" s="6">
        <v>3.5699999999999998</v>
      </c>
      <c r="N2656" s="7">
        <v>2800</v>
      </c>
      <c r="P2656" s="1">
        <v>1</v>
      </c>
      <c r="Q2656" s="2" t="s">
        <v>54</v>
      </c>
      <c r="R2656" s="4" t="s">
        <v>51</v>
      </c>
      <c r="T2656" s="7">
        <v>531</v>
      </c>
      <c r="U2656" s="8">
        <v>0</v>
      </c>
      <c r="V2656" s="6">
        <f>7175/340.26*   0.82   /P2656</f>
        <v>17.291189090695351</v>
      </c>
      <c r="W2656" s="7">
        <f>IF(R2656="","",(T2656*(1-U2656)*(1+AE2656))+V2656)</f>
        <v>707.59118909069537</v>
      </c>
      <c r="Z2656" s="9" t="str">
        <f>IF(S2656="","",(X2656*(1-Y2656)*(1+AE2656)))</f>
        <v/>
      </c>
      <c r="AA2656" s="64">
        <f>IF(Eingabe!G2656="x",libCalc!A2656,IF(Eingabe!H2656="x",libCalc!B2656,IF(Eingabe!I2656="x",libCalc!C2656,"")))</f>
        <v>0.089999999999999997</v>
      </c>
      <c r="AB2656" s="5">
        <f>IF(AA2656="","",AA2656*M2656)</f>
        <v>0.32129999999999997</v>
      </c>
      <c r="AC2656" s="10">
        <f>IF(AA2656="","",N2656*1000/(AA2656*1000000))</f>
        <v>31.111111111111111</v>
      </c>
      <c r="AD2656" s="11">
        <f>IF(AB2656="","",MAX(Z2656,W2656)/AB2656)</f>
        <v>2202.2757207927029</v>
      </c>
      <c r="AE2656" s="8">
        <f ca="1">IF(N2656="","",IF(LOOKUP(YEAR(C2656),Teuerung!$A$4:$A$29,Teuerung!$D$4:$D$29)="",0,LOOKUP(YEAR(C2656),Teuerung!$A$4:$A$29,Teuerung!$D$4:$D$29)))</f>
        <v>0.29999999999999999</v>
      </c>
      <c r="AF2656" s="7">
        <f t="shared" ca="1" si="76"/>
        <v>707.59118909069537</v>
      </c>
      <c r="AG2656" s="2" t="s">
        <v>70</v>
      </c>
      <c r="AH2656" s="1"/>
      <c r="AI2656" s="1"/>
    </row>
    <row r="2657">
      <c r="A2657" s="2"/>
      <c r="B2657" s="2"/>
      <c r="C2657" s="3">
        <v>43144</v>
      </c>
      <c r="D2657" s="1"/>
      <c r="E2657" s="4" t="s">
        <v>51</v>
      </c>
      <c r="H2657" s="4" t="s">
        <v>51</v>
      </c>
      <c r="K2657" s="6">
        <v>0.29999999999999999</v>
      </c>
      <c r="L2657" s="6">
        <v>0.29999999999999999</v>
      </c>
      <c r="M2657" s="6">
        <v>3.5699999999999998</v>
      </c>
      <c r="N2657" s="7">
        <v>3000</v>
      </c>
      <c r="P2657" s="1">
        <v>3</v>
      </c>
      <c r="Q2657" s="2" t="s">
        <v>54</v>
      </c>
      <c r="R2657" s="4" t="s">
        <v>51</v>
      </c>
      <c r="T2657" s="7">
        <v>534</v>
      </c>
      <c r="U2657" s="8">
        <v>0</v>
      </c>
      <c r="V2657" s="6">
        <f>7175/340.26*   2.53   /P2657</f>
        <v>17.783214796528146</v>
      </c>
      <c r="W2657" s="7">
        <f>IF(R2657="","",(T2657*(1-U2657)*(1+AE2657))+V2657)</f>
        <v>711.98321479652816</v>
      </c>
      <c r="Z2657" s="9" t="str">
        <f>IF(S2657="","",(X2657*(1-Y2657)*(1+AE2657)))</f>
        <v/>
      </c>
      <c r="AA2657" s="64">
        <f>IF(Eingabe!G2657="x",libCalc!A2657,IF(Eingabe!H2657="x",libCalc!B2657,IF(Eingabe!I2657="x",libCalc!C2657,"")))</f>
        <v>0.089999999999999997</v>
      </c>
      <c r="AB2657" s="5">
        <f>IF(AA2657="","",AA2657*M2657)</f>
        <v>0.32129999999999997</v>
      </c>
      <c r="AC2657" s="10">
        <f>IF(AA2657="","",N2657*1000/(AA2657*1000000))</f>
        <v>33.333333333333336</v>
      </c>
      <c r="AD2657" s="11">
        <f>IF(AB2657="","",MAX(Z2657,W2657)/AB2657)</f>
        <v>2215.9452685855222</v>
      </c>
      <c r="AE2657" s="8">
        <f ca="1">IF(N2657="","",IF(LOOKUP(YEAR(C2657),Teuerung!$A$4:$A$29,Teuerung!$D$4:$D$29)="",0,LOOKUP(YEAR(C2657),Teuerung!$A$4:$A$29,Teuerung!$D$4:$D$29)))</f>
        <v>0.29999999999999999</v>
      </c>
      <c r="AF2657" s="7">
        <f t="shared" ca="1" si="76"/>
        <v>2135.9496443895846</v>
      </c>
      <c r="AG2657" s="2" t="s">
        <v>70</v>
      </c>
      <c r="AH2657" s="1"/>
      <c r="AI2657" s="1"/>
    </row>
    <row r="2658">
      <c r="A2658" s="2"/>
      <c r="B2658" s="2"/>
      <c r="C2658" s="3">
        <v>43144</v>
      </c>
      <c r="D2658" s="1"/>
      <c r="E2658" s="4" t="s">
        <v>51</v>
      </c>
      <c r="H2658" s="4" t="s">
        <v>51</v>
      </c>
      <c r="K2658" s="6">
        <v>0.29999999999999999</v>
      </c>
      <c r="L2658" s="6">
        <v>0.29999999999999999</v>
      </c>
      <c r="M2658" s="6">
        <v>3.5699999999999998</v>
      </c>
      <c r="N2658" s="7">
        <v>3800</v>
      </c>
      <c r="P2658" s="1">
        <v>1</v>
      </c>
      <c r="Q2658" s="2" t="s">
        <v>54</v>
      </c>
      <c r="R2658" s="4" t="s">
        <v>51</v>
      </c>
      <c r="T2658" s="7">
        <v>658</v>
      </c>
      <c r="U2658" s="8">
        <v>0</v>
      </c>
      <c r="V2658" s="6">
        <f>7175/340.26*   0.91   /P2658</f>
        <v>19.189002527478987</v>
      </c>
      <c r="W2658" s="7">
        <f>IF(R2658="","",(T2658*(1-U2658)*(1+AE2658))+V2658)</f>
        <v>874.58900252747901</v>
      </c>
      <c r="Z2658" s="9" t="str">
        <f>IF(S2658="","",(X2658*(1-Y2658)*(1+AE2658)))</f>
        <v/>
      </c>
      <c r="AA2658" s="64">
        <f>IF(Eingabe!G2658="x",libCalc!A2658,IF(Eingabe!H2658="x",libCalc!B2658,IF(Eingabe!I2658="x",libCalc!C2658,"")))</f>
        <v>0.089999999999999997</v>
      </c>
      <c r="AB2658" s="5">
        <f>IF(AA2658="","",AA2658*M2658)</f>
        <v>0.32129999999999997</v>
      </c>
      <c r="AC2658" s="10">
        <f>IF(AA2658="","",N2658*1000/(AA2658*1000000))</f>
        <v>42.222222222222221</v>
      </c>
      <c r="AD2658" s="11">
        <f>IF(AB2658="","",MAX(Z2658,W2658)/AB2658)</f>
        <v>2722.0323763693714</v>
      </c>
      <c r="AE2658" s="8">
        <f ca="1">IF(N2658="","",IF(LOOKUP(YEAR(C2658),Teuerung!$A$4:$A$29,Teuerung!$D$4:$D$29)="",0,LOOKUP(YEAR(C2658),Teuerung!$A$4:$A$29,Teuerung!$D$4:$D$29)))</f>
        <v>0.29999999999999999</v>
      </c>
      <c r="AF2658" s="7">
        <f t="shared" ca="1" si="76"/>
        <v>874.58900252747901</v>
      </c>
      <c r="AG2658" s="2" t="s">
        <v>70</v>
      </c>
      <c r="AH2658" s="1"/>
      <c r="AI2658" s="1"/>
    </row>
    <row r="2659">
      <c r="A2659" s="2"/>
      <c r="B2659" s="2"/>
      <c r="C2659" s="3">
        <v>43144</v>
      </c>
      <c r="D2659" s="1"/>
      <c r="E2659" s="4" t="s">
        <v>51</v>
      </c>
      <c r="H2659" s="4" t="s">
        <v>51</v>
      </c>
      <c r="K2659" s="6">
        <v>0.20000000000000001</v>
      </c>
      <c r="L2659" s="6">
        <v>0.20000000000000001</v>
      </c>
      <c r="M2659" s="6">
        <v>2.6600000000000001</v>
      </c>
      <c r="N2659" s="7">
        <v>900</v>
      </c>
      <c r="P2659" s="1">
        <v>1</v>
      </c>
      <c r="Q2659" s="2" t="s">
        <v>54</v>
      </c>
      <c r="R2659" s="4" t="s">
        <v>51</v>
      </c>
      <c r="T2659" s="7">
        <v>291</v>
      </c>
      <c r="U2659" s="8">
        <v>0</v>
      </c>
      <c r="V2659" s="6">
        <f t="shared" ref="V2659:V2660" si="80">7175/340.26*   0.26   /P2659</f>
        <v>5.4825721507082825</v>
      </c>
      <c r="W2659" s="7">
        <f>IF(R2659="","",(T2659*(1-U2659)*(1+AE2659))+V2659)</f>
        <v>383.78257215070829</v>
      </c>
      <c r="Z2659" s="9" t="str">
        <f>IF(S2659="","",(X2659*(1-Y2659)*(1+AE2659)))</f>
        <v/>
      </c>
      <c r="AA2659" s="64">
        <f>IF(Eingabe!G2659="x",libCalc!A2659,IF(Eingabe!H2659="x",libCalc!B2659,IF(Eingabe!I2659="x",libCalc!C2659,"")))</f>
        <v>0.040000000000000008</v>
      </c>
      <c r="AB2659" s="5">
        <f>IF(AA2659="","",AA2659*M2659)</f>
        <v>0.10640000000000002</v>
      </c>
      <c r="AC2659" s="10">
        <f>IF(AA2659="","",N2659*1000/(AA2659*1000000))</f>
        <v>22.499999999999996</v>
      </c>
      <c r="AD2659" s="11">
        <f>IF(AB2659="","",MAX(Z2659,W2659)/AB2659)</f>
        <v>3606.9790615668066</v>
      </c>
      <c r="AE2659" s="8">
        <f ca="1">IF(N2659="","",IF(LOOKUP(YEAR(C2659),Teuerung!$A$4:$A$29,Teuerung!$D$4:$D$29)="",0,LOOKUP(YEAR(C2659),Teuerung!$A$4:$A$29,Teuerung!$D$4:$D$29)))</f>
        <v>0.29999999999999999</v>
      </c>
      <c r="AF2659" s="7">
        <f t="shared" ca="1" si="76"/>
        <v>383.78257215070829</v>
      </c>
      <c r="AG2659" s="2" t="s">
        <v>70</v>
      </c>
      <c r="AH2659" s="1"/>
      <c r="AI2659" s="1"/>
    </row>
    <row r="2660">
      <c r="A2660" s="2"/>
      <c r="B2660" s="2"/>
      <c r="C2660" s="3">
        <v>43144</v>
      </c>
      <c r="D2660" s="1"/>
      <c r="E2660" s="4" t="s">
        <v>51</v>
      </c>
      <c r="H2660" s="4" t="s">
        <v>51</v>
      </c>
      <c r="K2660" s="6">
        <v>0.20000000000000001</v>
      </c>
      <c r="L2660" s="6">
        <v>0.20000000000000001</v>
      </c>
      <c r="M2660" s="6">
        <v>2.6600000000000001</v>
      </c>
      <c r="N2660" s="7">
        <v>1000</v>
      </c>
      <c r="P2660" s="1">
        <v>1</v>
      </c>
      <c r="Q2660" s="2" t="s">
        <v>54</v>
      </c>
      <c r="R2660" s="4" t="s">
        <v>51</v>
      </c>
      <c r="T2660" s="7">
        <v>295</v>
      </c>
      <c r="U2660" s="8">
        <v>0</v>
      </c>
      <c r="V2660" s="6">
        <f t="shared" si="80"/>
        <v>5.4825721507082825</v>
      </c>
      <c r="W2660" s="7">
        <f>IF(R2660="","",(T2660*(1-U2660)*(1+AE2660))+V2660)</f>
        <v>388.98257215070828</v>
      </c>
      <c r="Z2660" s="9" t="str">
        <f>IF(S2660="","",(X2660*(1-Y2660)*(1+AE2660)))</f>
        <v/>
      </c>
      <c r="AA2660" s="64">
        <f>IF(Eingabe!G2660="x",libCalc!A2660,IF(Eingabe!H2660="x",libCalc!B2660,IF(Eingabe!I2660="x",libCalc!C2660,"")))</f>
        <v>0.040000000000000008</v>
      </c>
      <c r="AB2660" s="5">
        <f>IF(AA2660="","",AA2660*M2660)</f>
        <v>0.10640000000000002</v>
      </c>
      <c r="AC2660" s="10">
        <f>IF(AA2660="","",N2660*1000/(AA2660*1000000))</f>
        <v>24.999999999999996</v>
      </c>
      <c r="AD2660" s="11">
        <f>IF(AB2660="","",MAX(Z2660,W2660)/AB2660)</f>
        <v>3655.8512420179341</v>
      </c>
      <c r="AE2660" s="8">
        <f ca="1">IF(N2660="","",IF(LOOKUP(YEAR(C2660),Teuerung!$A$4:$A$29,Teuerung!$D$4:$D$29)="",0,LOOKUP(YEAR(C2660),Teuerung!$A$4:$A$29,Teuerung!$D$4:$D$29)))</f>
        <v>0.29999999999999999</v>
      </c>
      <c r="AF2660" s="7">
        <f t="shared" ca="1" si="76"/>
        <v>388.98257215070828</v>
      </c>
      <c r="AG2660" s="2" t="s">
        <v>70</v>
      </c>
      <c r="AH2660" s="1"/>
      <c r="AI2660" s="1"/>
    </row>
    <row r="2661">
      <c r="A2661" s="2"/>
      <c r="B2661" s="2"/>
      <c r="C2661" s="3">
        <v>43144</v>
      </c>
      <c r="D2661" s="1"/>
      <c r="E2661" s="4" t="s">
        <v>51</v>
      </c>
      <c r="H2661" s="4" t="s">
        <v>51</v>
      </c>
      <c r="K2661" s="6">
        <v>0.20000000000000001</v>
      </c>
      <c r="L2661" s="6">
        <v>0.20000000000000001</v>
      </c>
      <c r="M2661" s="6">
        <v>2.6600000000000001</v>
      </c>
      <c r="N2661" s="7">
        <v>1100</v>
      </c>
      <c r="P2661" s="1">
        <v>1</v>
      </c>
      <c r="Q2661" s="2" t="s">
        <v>54</v>
      </c>
      <c r="R2661" s="4" t="s">
        <v>51</v>
      </c>
      <c r="T2661" s="7">
        <v>277</v>
      </c>
      <c r="U2661" s="8">
        <v>0</v>
      </c>
      <c r="V2661" s="6">
        <f>7175/340.26*   0.27   /P2661</f>
        <v>5.6934403103509084</v>
      </c>
      <c r="W2661" s="7">
        <f>IF(R2661="","",(T2661*(1-U2661)*(1+AE2661))+V2661)</f>
        <v>365.79344031035095</v>
      </c>
      <c r="Z2661" s="9" t="str">
        <f>IF(S2661="","",(X2661*(1-Y2661)*(1+AE2661)))</f>
        <v/>
      </c>
      <c r="AA2661" s="64">
        <f>IF(Eingabe!G2661="x",libCalc!A2661,IF(Eingabe!H2661="x",libCalc!B2661,IF(Eingabe!I2661="x",libCalc!C2661,"")))</f>
        <v>0.040000000000000008</v>
      </c>
      <c r="AB2661" s="5">
        <f>IF(AA2661="","",AA2661*M2661)</f>
        <v>0.10640000000000002</v>
      </c>
      <c r="AC2661" s="10">
        <f>IF(AA2661="","",N2661*1000/(AA2661*1000000))</f>
        <v>27.499999999999996</v>
      </c>
      <c r="AD2661" s="11">
        <f>IF(AB2661="","",MAX(Z2661,W2661)/AB2661)</f>
        <v>3437.9082735935231</v>
      </c>
      <c r="AE2661" s="8">
        <f ca="1">IF(N2661="","",IF(LOOKUP(YEAR(C2661),Teuerung!$A$4:$A$29,Teuerung!$D$4:$D$29)="",0,LOOKUP(YEAR(C2661),Teuerung!$A$4:$A$29,Teuerung!$D$4:$D$29)))</f>
        <v>0.29999999999999999</v>
      </c>
      <c r="AF2661" s="7">
        <f t="shared" ca="1" si="76"/>
        <v>365.79344031035095</v>
      </c>
      <c r="AG2661" s="2" t="s">
        <v>70</v>
      </c>
      <c r="AH2661" s="1"/>
      <c r="AI2661" s="1"/>
    </row>
    <row r="2662">
      <c r="A2662" s="2"/>
      <c r="B2662" s="2"/>
      <c r="C2662" s="3">
        <v>43144</v>
      </c>
      <c r="D2662" s="1"/>
      <c r="E2662" s="4" t="s">
        <v>51</v>
      </c>
      <c r="H2662" s="4" t="s">
        <v>51</v>
      </c>
      <c r="K2662" s="6">
        <v>0.20000000000000001</v>
      </c>
      <c r="L2662" s="6">
        <v>0.20000000000000001</v>
      </c>
      <c r="M2662" s="6">
        <v>2.6600000000000001</v>
      </c>
      <c r="N2662" s="7">
        <v>1400</v>
      </c>
      <c r="P2662" s="1">
        <v>2</v>
      </c>
      <c r="Q2662" s="2" t="s">
        <v>54</v>
      </c>
      <c r="R2662" s="4" t="s">
        <v>51</v>
      </c>
      <c r="T2662" s="7">
        <v>304</v>
      </c>
      <c r="U2662" s="8">
        <v>0</v>
      </c>
      <c r="V2662" s="6">
        <f>7175/340.26*   0.59   /P2662</f>
        <v>6.2206107094574739</v>
      </c>
      <c r="W2662" s="7">
        <f>IF(R2662="","",(T2662*(1-U2662)*(1+AE2662))+V2662)</f>
        <v>401.42061070945743</v>
      </c>
      <c r="Z2662" s="9" t="str">
        <f>IF(S2662="","",(X2662*(1-Y2662)*(1+AE2662)))</f>
        <v/>
      </c>
      <c r="AA2662" s="64">
        <f>IF(Eingabe!G2662="x",libCalc!A2662,IF(Eingabe!H2662="x",libCalc!B2662,IF(Eingabe!I2662="x",libCalc!C2662,"")))</f>
        <v>0.040000000000000008</v>
      </c>
      <c r="AB2662" s="5">
        <f>IF(AA2662="","",AA2662*M2662)</f>
        <v>0.10640000000000002</v>
      </c>
      <c r="AC2662" s="10">
        <f>IF(AA2662="","",N2662*1000/(AA2662*1000000))</f>
        <v>34.999999999999993</v>
      </c>
      <c r="AD2662" s="11">
        <f>IF(AB2662="","",MAX(Z2662,W2662)/AB2662)</f>
        <v>3772.7501006527946</v>
      </c>
      <c r="AE2662" s="8">
        <f ca="1">IF(N2662="","",IF(LOOKUP(YEAR(C2662),Teuerung!$A$4:$A$29,Teuerung!$D$4:$D$29)="",0,LOOKUP(YEAR(C2662),Teuerung!$A$4:$A$29,Teuerung!$D$4:$D$29)))</f>
        <v>0.29999999999999999</v>
      </c>
      <c r="AF2662" s="7">
        <f t="shared" ca="1" si="76"/>
        <v>802.84122141891487</v>
      </c>
      <c r="AG2662" s="2" t="s">
        <v>70</v>
      </c>
      <c r="AH2662" s="1"/>
      <c r="AI2662" s="1"/>
    </row>
    <row r="2663">
      <c r="A2663" s="2"/>
      <c r="B2663" s="2"/>
      <c r="C2663" s="3">
        <v>43144</v>
      </c>
      <c r="D2663" s="1"/>
      <c r="E2663" s="4" t="s">
        <v>51</v>
      </c>
      <c r="H2663" s="4" t="s">
        <v>51</v>
      </c>
      <c r="K2663" s="6">
        <v>0.20000000000000001</v>
      </c>
      <c r="L2663" s="6">
        <v>0.20000000000000001</v>
      </c>
      <c r="M2663" s="6">
        <v>2.6600000000000001</v>
      </c>
      <c r="N2663" s="7">
        <v>1900</v>
      </c>
      <c r="P2663" s="1">
        <v>2</v>
      </c>
      <c r="Q2663" s="2" t="s">
        <v>54</v>
      </c>
      <c r="R2663" s="4" t="s">
        <v>51</v>
      </c>
      <c r="T2663" s="7">
        <v>367</v>
      </c>
      <c r="U2663" s="8">
        <v>0</v>
      </c>
      <c r="V2663" s="6">
        <f>7175/340.26*   0.72   /P2663</f>
        <v>7.5912537471345445</v>
      </c>
      <c r="W2663" s="7">
        <f>IF(R2663="","",(T2663*(1-U2663)*(1+AE2663))+V2663)</f>
        <v>484.69125374713457</v>
      </c>
      <c r="Z2663" s="9" t="str">
        <f>IF(S2663="","",(X2663*(1-Y2663)*(1+AE2663)))</f>
        <v/>
      </c>
      <c r="AA2663" s="64">
        <f>IF(Eingabe!G2663="x",libCalc!A2663,IF(Eingabe!H2663="x",libCalc!B2663,IF(Eingabe!I2663="x",libCalc!C2663,"")))</f>
        <v>0.040000000000000008</v>
      </c>
      <c r="AB2663" s="5">
        <f>IF(AA2663="","",AA2663*M2663)</f>
        <v>0.10640000000000002</v>
      </c>
      <c r="AC2663" s="10">
        <f>IF(AA2663="","",N2663*1000/(AA2663*1000000))</f>
        <v>47.499999999999993</v>
      </c>
      <c r="AD2663" s="11">
        <f>IF(AB2663="","",MAX(Z2663,W2663)/AB2663)</f>
        <v>4555.368926194873</v>
      </c>
      <c r="AE2663" s="8">
        <f ca="1">IF(N2663="","",IF(LOOKUP(YEAR(C2663),Teuerung!$A$4:$A$29,Teuerung!$D$4:$D$29)="",0,LOOKUP(YEAR(C2663),Teuerung!$A$4:$A$29,Teuerung!$D$4:$D$29)))</f>
        <v>0.29999999999999999</v>
      </c>
      <c r="AF2663" s="7">
        <f t="shared" ca="1" si="76"/>
        <v>969.38250749426913</v>
      </c>
      <c r="AG2663" s="2" t="s">
        <v>70</v>
      </c>
      <c r="AH2663" s="1"/>
      <c r="AI2663" s="1"/>
    </row>
    <row r="2664">
      <c r="A2664" s="2"/>
      <c r="B2664" s="2"/>
      <c r="C2664" s="3">
        <v>43144</v>
      </c>
      <c r="D2664" s="1"/>
      <c r="E2664" s="4" t="s">
        <v>51</v>
      </c>
      <c r="H2664" s="4" t="s">
        <v>51</v>
      </c>
      <c r="K2664" s="6">
        <v>0.23999999999999999</v>
      </c>
      <c r="L2664" s="6">
        <v>0.23999999999999999</v>
      </c>
      <c r="M2664" s="6">
        <v>2.6600000000000001</v>
      </c>
      <c r="N2664" s="7">
        <v>2000</v>
      </c>
      <c r="P2664" s="1">
        <v>1</v>
      </c>
      <c r="Q2664" s="2" t="s">
        <v>54</v>
      </c>
      <c r="R2664" s="4" t="s">
        <v>51</v>
      </c>
      <c r="T2664" s="7">
        <v>360</v>
      </c>
      <c r="U2664" s="8">
        <v>0</v>
      </c>
      <c r="V2664" s="6">
        <f>7175/340.26*   0.4   /P2664</f>
        <v>8.4347263857050496</v>
      </c>
      <c r="W2664" s="7">
        <f>IF(R2664="","",(T2664*(1-U2664)*(1+AE2664))+V2664)</f>
        <v>476.43472638570506</v>
      </c>
      <c r="Z2664" s="9" t="str">
        <f>IF(S2664="","",(X2664*(1-Y2664)*(1+AE2664)))</f>
        <v/>
      </c>
      <c r="AA2664" s="64">
        <f>IF(Eingabe!G2664="x",libCalc!A2664,IF(Eingabe!H2664="x",libCalc!B2664,IF(Eingabe!I2664="x",libCalc!C2664,"")))</f>
        <v>0.057599999999999998</v>
      </c>
      <c r="AB2664" s="5">
        <f>IF(AA2664="","",AA2664*M2664)</f>
        <v>0.15321599999999999</v>
      </c>
      <c r="AC2664" s="10">
        <f>IF(AA2664="","",N2664*1000/(AA2664*1000000))</f>
        <v>34.722222222222221</v>
      </c>
      <c r="AD2664" s="11">
        <f>IF(AB2664="","",MAX(Z2664,W2664)/AB2664)</f>
        <v>3109.5624894639272</v>
      </c>
      <c r="AE2664" s="8">
        <f ca="1">IF(N2664="","",IF(LOOKUP(YEAR(C2664),Teuerung!$A$4:$A$29,Teuerung!$D$4:$D$29)="",0,LOOKUP(YEAR(C2664),Teuerung!$A$4:$A$29,Teuerung!$D$4:$D$29)))</f>
        <v>0.29999999999999999</v>
      </c>
      <c r="AF2664" s="7">
        <f t="shared" ca="1" si="76"/>
        <v>476.43472638570506</v>
      </c>
      <c r="AG2664" s="2" t="s">
        <v>70</v>
      </c>
      <c r="AH2664" s="1"/>
      <c r="AI2664" s="1"/>
    </row>
    <row r="2665">
      <c r="A2665" s="2"/>
      <c r="B2665" s="2"/>
      <c r="C2665" s="3">
        <v>43144</v>
      </c>
      <c r="D2665" s="1"/>
      <c r="E2665" s="4" t="s">
        <v>51</v>
      </c>
      <c r="H2665" s="4" t="s">
        <v>51</v>
      </c>
      <c r="K2665" s="6">
        <v>0.20000000000000001</v>
      </c>
      <c r="L2665" s="6">
        <v>0.20000000000000001</v>
      </c>
      <c r="M2665" s="6">
        <v>2.6600000000000001</v>
      </c>
      <c r="N2665" s="7">
        <v>900</v>
      </c>
      <c r="P2665" s="1">
        <v>3</v>
      </c>
      <c r="Q2665" s="2" t="s">
        <v>54</v>
      </c>
      <c r="R2665" s="4" t="s">
        <v>51</v>
      </c>
      <c r="T2665" s="7">
        <v>264</v>
      </c>
      <c r="U2665" s="8">
        <v>0</v>
      </c>
      <c r="V2665" s="6">
        <f>7175/340.26*   0.77   /P2665</f>
        <v>5.4122827641607403</v>
      </c>
      <c r="W2665" s="7">
        <f>IF(R2665="","",(T2665*(1-U2665)*(1+AE2665))+V2665)</f>
        <v>348.61228276416074</v>
      </c>
      <c r="Z2665" s="9" t="str">
        <f>IF(S2665="","",(X2665*(1-Y2665)*(1+AE2665)))</f>
        <v/>
      </c>
      <c r="AA2665" s="64">
        <f>IF(Eingabe!G2665="x",libCalc!A2665,IF(Eingabe!H2665="x",libCalc!B2665,IF(Eingabe!I2665="x",libCalc!C2665,"")))</f>
        <v>0.040000000000000008</v>
      </c>
      <c r="AB2665" s="5">
        <f>IF(AA2665="","",AA2665*M2665)</f>
        <v>0.10640000000000002</v>
      </c>
      <c r="AC2665" s="10">
        <f>IF(AA2665="","",N2665*1000/(AA2665*1000000))</f>
        <v>22.499999999999996</v>
      </c>
      <c r="AD2665" s="11">
        <f>IF(AB2665="","",MAX(Z2665,W2665)/AB2665)</f>
        <v>3276.4312289864724</v>
      </c>
      <c r="AE2665" s="8">
        <f ca="1">IF(N2665="","",IF(LOOKUP(YEAR(C2665),Teuerung!$A$4:$A$29,Teuerung!$D$4:$D$29)="",0,LOOKUP(YEAR(C2665),Teuerung!$A$4:$A$29,Teuerung!$D$4:$D$29)))</f>
        <v>0.29999999999999999</v>
      </c>
      <c r="AF2665" s="7">
        <f t="shared" ca="1" si="76"/>
        <v>1045.8368482924823</v>
      </c>
      <c r="AG2665" s="2" t="s">
        <v>70</v>
      </c>
      <c r="AH2665" s="1"/>
      <c r="AI2665" s="1"/>
    </row>
    <row r="2666">
      <c r="A2666" s="2"/>
      <c r="B2666" s="2"/>
      <c r="C2666" s="3">
        <v>43144</v>
      </c>
      <c r="D2666" s="1"/>
      <c r="E2666" s="4" t="s">
        <v>51</v>
      </c>
      <c r="H2666" s="4" t="s">
        <v>51</v>
      </c>
      <c r="K2666" s="6">
        <v>0.20000000000000001</v>
      </c>
      <c r="L2666" s="6">
        <v>0.20000000000000001</v>
      </c>
      <c r="M2666" s="6">
        <v>2.6600000000000001</v>
      </c>
      <c r="N2666" s="7">
        <v>1100</v>
      </c>
      <c r="P2666" s="1">
        <v>1</v>
      </c>
      <c r="Q2666" s="2" t="s">
        <v>54</v>
      </c>
      <c r="R2666" s="4" t="s">
        <v>51</v>
      </c>
      <c r="T2666" s="7">
        <v>277</v>
      </c>
      <c r="U2666" s="8">
        <v>0</v>
      </c>
      <c r="V2666" s="6">
        <f>7175/340.26*   0.27   /P2666</f>
        <v>5.6934403103509084</v>
      </c>
      <c r="W2666" s="7">
        <f>IF(R2666="","",(T2666*(1-U2666)*(1+AE2666))+V2666)</f>
        <v>365.79344031035095</v>
      </c>
      <c r="Z2666" s="9" t="str">
        <f>IF(S2666="","",(X2666*(1-Y2666)*(1+AE2666)))</f>
        <v/>
      </c>
      <c r="AA2666" s="64">
        <f>IF(Eingabe!G2666="x",libCalc!A2666,IF(Eingabe!H2666="x",libCalc!B2666,IF(Eingabe!I2666="x",libCalc!C2666,"")))</f>
        <v>0.040000000000000008</v>
      </c>
      <c r="AB2666" s="5">
        <f>IF(AA2666="","",AA2666*M2666)</f>
        <v>0.10640000000000002</v>
      </c>
      <c r="AC2666" s="10">
        <f>IF(AA2666="","",N2666*1000/(AA2666*1000000))</f>
        <v>27.499999999999996</v>
      </c>
      <c r="AD2666" s="11">
        <f>IF(AB2666="","",MAX(Z2666,W2666)/AB2666)</f>
        <v>3437.9082735935231</v>
      </c>
      <c r="AE2666" s="8">
        <f ca="1">IF(N2666="","",IF(LOOKUP(YEAR(C2666),Teuerung!$A$4:$A$29,Teuerung!$D$4:$D$29)="",0,LOOKUP(YEAR(C2666),Teuerung!$A$4:$A$29,Teuerung!$D$4:$D$29)))</f>
        <v>0.29999999999999999</v>
      </c>
      <c r="AF2666" s="7">
        <f t="shared" ca="1" si="76"/>
        <v>365.79344031035095</v>
      </c>
      <c r="AG2666" s="2" t="s">
        <v>70</v>
      </c>
      <c r="AH2666" s="1"/>
      <c r="AI2666" s="1"/>
    </row>
    <row r="2667">
      <c r="A2667" s="2"/>
      <c r="B2667" s="2"/>
      <c r="C2667" s="3">
        <v>43144</v>
      </c>
      <c r="D2667" s="1"/>
      <c r="E2667" s="4" t="s">
        <v>51</v>
      </c>
      <c r="H2667" s="4" t="s">
        <v>51</v>
      </c>
      <c r="K2667" s="6">
        <v>0.20000000000000001</v>
      </c>
      <c r="L2667" s="6">
        <v>0.20000000000000001</v>
      </c>
      <c r="M2667" s="6">
        <v>2.6600000000000001</v>
      </c>
      <c r="N2667" s="7">
        <v>1200</v>
      </c>
      <c r="P2667" s="1">
        <v>1</v>
      </c>
      <c r="Q2667" s="2" t="s">
        <v>54</v>
      </c>
      <c r="R2667" s="4" t="s">
        <v>51</v>
      </c>
      <c r="T2667" s="7">
        <v>290</v>
      </c>
      <c r="U2667" s="8">
        <v>0</v>
      </c>
      <c r="V2667" s="6">
        <f>7175/340.26*   0.28   /P2667</f>
        <v>5.9043084699935351</v>
      </c>
      <c r="W2667" s="7">
        <f>IF(R2667="","",(T2667*(1-U2667)*(1+AE2667))+V2667)</f>
        <v>382.90430846999351</v>
      </c>
      <c r="Z2667" s="9" t="str">
        <f>IF(S2667="","",(X2667*(1-Y2667)*(1+AE2667)))</f>
        <v/>
      </c>
      <c r="AA2667" s="64">
        <f>IF(Eingabe!G2667="x",libCalc!A2667,IF(Eingabe!H2667="x",libCalc!B2667,IF(Eingabe!I2667="x",libCalc!C2667,"")))</f>
        <v>0.040000000000000008</v>
      </c>
      <c r="AB2667" s="5">
        <f>IF(AA2667="","",AA2667*M2667)</f>
        <v>0.10640000000000002</v>
      </c>
      <c r="AC2667" s="10">
        <f>IF(AA2667="","",N2667*1000/(AA2667*1000000))</f>
        <v>29.999999999999993</v>
      </c>
      <c r="AD2667" s="11">
        <f>IF(AB2667="","",MAX(Z2667,W2667)/AB2667)</f>
        <v>3598.7247036653516</v>
      </c>
      <c r="AE2667" s="8">
        <f ca="1">IF(N2667="","",IF(LOOKUP(YEAR(C2667),Teuerung!$A$4:$A$29,Teuerung!$D$4:$D$29)="",0,LOOKUP(YEAR(C2667),Teuerung!$A$4:$A$29,Teuerung!$D$4:$D$29)))</f>
        <v>0.29999999999999999</v>
      </c>
      <c r="AF2667" s="7">
        <f t="shared" ca="1" si="76"/>
        <v>382.90430846999351</v>
      </c>
      <c r="AG2667" s="2" t="s">
        <v>70</v>
      </c>
      <c r="AH2667" s="1"/>
      <c r="AI2667" s="1"/>
    </row>
    <row r="2668">
      <c r="A2668" s="2"/>
      <c r="B2668" s="2"/>
      <c r="C2668" s="3">
        <v>43144</v>
      </c>
      <c r="D2668" s="1"/>
      <c r="E2668" s="4" t="s">
        <v>51</v>
      </c>
      <c r="H2668" s="4" t="s">
        <v>51</v>
      </c>
      <c r="K2668" s="6">
        <v>0.20000000000000001</v>
      </c>
      <c r="L2668" s="6">
        <v>0.20000000000000001</v>
      </c>
      <c r="M2668" s="6">
        <v>2.6600000000000001</v>
      </c>
      <c r="N2668" s="7">
        <v>1400</v>
      </c>
      <c r="P2668" s="1">
        <v>1</v>
      </c>
      <c r="Q2668" s="2" t="s">
        <v>54</v>
      </c>
      <c r="R2668" s="4" t="s">
        <v>51</v>
      </c>
      <c r="T2668" s="7">
        <v>326</v>
      </c>
      <c r="U2668" s="8">
        <v>0</v>
      </c>
      <c r="V2668" s="6">
        <f>7175/340.26*   0.3   /P2668</f>
        <v>6.3260447892787868</v>
      </c>
      <c r="W2668" s="7">
        <f>IF(R2668="","",(T2668*(1-U2668)*(1+AE2668))+V2668)</f>
        <v>430.12604478927881</v>
      </c>
      <c r="Z2668" s="9" t="str">
        <f>IF(S2668="","",(X2668*(1-Y2668)*(1+AE2668)))</f>
        <v/>
      </c>
      <c r="AA2668" s="64">
        <f>IF(Eingabe!G2668="x",libCalc!A2668,IF(Eingabe!H2668="x",libCalc!B2668,IF(Eingabe!I2668="x",libCalc!C2668,"")))</f>
        <v>0.040000000000000008</v>
      </c>
      <c r="AB2668" s="5">
        <f>IF(AA2668="","",AA2668*M2668)</f>
        <v>0.10640000000000002</v>
      </c>
      <c r="AC2668" s="10">
        <f>IF(AA2668="","",N2668*1000/(AA2668*1000000))</f>
        <v>34.999999999999993</v>
      </c>
      <c r="AD2668" s="11">
        <f>IF(AB2668="","",MAX(Z2668,W2668)/AB2668)</f>
        <v>4042.5380149368302</v>
      </c>
      <c r="AE2668" s="8">
        <f ca="1">IF(N2668="","",IF(LOOKUP(YEAR(C2668),Teuerung!$A$4:$A$29,Teuerung!$D$4:$D$29)="",0,LOOKUP(YEAR(C2668),Teuerung!$A$4:$A$29,Teuerung!$D$4:$D$29)))</f>
        <v>0.29999999999999999</v>
      </c>
      <c r="AF2668" s="7">
        <f t="shared" ca="1" si="76"/>
        <v>430.12604478927881</v>
      </c>
      <c r="AG2668" s="2" t="s">
        <v>70</v>
      </c>
      <c r="AH2668" s="1"/>
      <c r="AI2668" s="1"/>
    </row>
    <row r="2669">
      <c r="A2669" s="2"/>
      <c r="B2669" s="2"/>
      <c r="C2669" s="3">
        <v>43144</v>
      </c>
      <c r="D2669" s="1"/>
      <c r="E2669" s="4" t="s">
        <v>51</v>
      </c>
      <c r="H2669" s="4" t="s">
        <v>51</v>
      </c>
      <c r="K2669" s="6">
        <v>0.20000000000000001</v>
      </c>
      <c r="L2669" s="6">
        <v>0.20000000000000001</v>
      </c>
      <c r="M2669" s="6">
        <v>2.6600000000000001</v>
      </c>
      <c r="N2669" s="7">
        <v>1600</v>
      </c>
      <c r="P2669" s="1">
        <v>1</v>
      </c>
      <c r="Q2669" s="2" t="s">
        <v>54</v>
      </c>
      <c r="R2669" s="4" t="s">
        <v>51</v>
      </c>
      <c r="T2669" s="7">
        <v>354</v>
      </c>
      <c r="U2669" s="8">
        <v>0</v>
      </c>
      <c r="V2669" s="6">
        <f>7175/340.26*   0.34   /P2669</f>
        <v>7.1695174278492928</v>
      </c>
      <c r="W2669" s="7">
        <f>IF(R2669="","",(T2669*(1-U2669)*(1+AE2669))+V2669)</f>
        <v>467.3695174278493</v>
      </c>
      <c r="Z2669" s="9" t="str">
        <f>IF(S2669="","",(X2669*(1-Y2669)*(1+AE2669)))</f>
        <v/>
      </c>
      <c r="AA2669" s="64">
        <f>IF(Eingabe!G2669="x",libCalc!A2669,IF(Eingabe!H2669="x",libCalc!B2669,IF(Eingabe!I2669="x",libCalc!C2669,"")))</f>
        <v>0.040000000000000008</v>
      </c>
      <c r="AB2669" s="5">
        <f>IF(AA2669="","",AA2669*M2669)</f>
        <v>0.10640000000000002</v>
      </c>
      <c r="AC2669" s="10">
        <f>IF(AA2669="","",N2669*1000/(AA2669*1000000))</f>
        <v>39.999999999999993</v>
      </c>
      <c r="AD2669" s="11">
        <f>IF(AB2669="","",MAX(Z2669,W2669)/AB2669)</f>
        <v>4392.57065251738</v>
      </c>
      <c r="AE2669" s="8">
        <f ca="1">IF(N2669="","",IF(LOOKUP(YEAR(C2669),Teuerung!$A$4:$A$29,Teuerung!$D$4:$D$29)="",0,LOOKUP(YEAR(C2669),Teuerung!$A$4:$A$29,Teuerung!$D$4:$D$29)))</f>
        <v>0.29999999999999999</v>
      </c>
      <c r="AF2669" s="7">
        <f t="shared" ca="1" si="76"/>
        <v>467.3695174278493</v>
      </c>
      <c r="AG2669" s="2" t="s">
        <v>70</v>
      </c>
      <c r="AH2669" s="1"/>
      <c r="AI2669" s="1"/>
    </row>
    <row r="2670">
      <c r="A2670" s="2"/>
      <c r="B2670" s="2"/>
      <c r="C2670" s="3">
        <v>43144</v>
      </c>
      <c r="D2670" s="1"/>
      <c r="E2670" s="4" t="s">
        <v>51</v>
      </c>
      <c r="H2670" s="4" t="s">
        <v>51</v>
      </c>
      <c r="K2670" s="6">
        <v>0.23999999999999999</v>
      </c>
      <c r="L2670" s="6">
        <v>0.23999999999999999</v>
      </c>
      <c r="M2670" s="6">
        <v>2.6600000000000001</v>
      </c>
      <c r="N2670" s="7">
        <v>1600</v>
      </c>
      <c r="P2670" s="1">
        <v>1</v>
      </c>
      <c r="Q2670" s="2" t="s">
        <v>54</v>
      </c>
      <c r="R2670" s="4" t="s">
        <v>51</v>
      </c>
      <c r="T2670" s="7">
        <v>322</v>
      </c>
      <c r="U2670" s="8">
        <v>0</v>
      </c>
      <c r="V2670" s="6">
        <f>7175/340.26*   0.38   /P2670</f>
        <v>8.0129900664197962</v>
      </c>
      <c r="W2670" s="7">
        <f>IF(R2670="","",(T2670*(1-U2670)*(1+AE2670))+V2670)</f>
        <v>426.6129900664198</v>
      </c>
      <c r="Z2670" s="9" t="str">
        <f>IF(S2670="","",(X2670*(1-Y2670)*(1+AE2670)))</f>
        <v/>
      </c>
      <c r="AA2670" s="64">
        <f>IF(Eingabe!G2670="x",libCalc!A2670,IF(Eingabe!H2670="x",libCalc!B2670,IF(Eingabe!I2670="x",libCalc!C2670,"")))</f>
        <v>0.057599999999999998</v>
      </c>
      <c r="AB2670" s="5">
        <f>IF(AA2670="","",AA2670*M2670)</f>
        <v>0.15321599999999999</v>
      </c>
      <c r="AC2670" s="10">
        <f>IF(AA2670="","",N2670*1000/(AA2670*1000000))</f>
        <v>27.777777777777779</v>
      </c>
      <c r="AD2670" s="11">
        <f>IF(AB2670="","",MAX(Z2670,W2670)/AB2670)</f>
        <v>2784.3892939798702</v>
      </c>
      <c r="AE2670" s="8">
        <f ca="1">IF(N2670="","",IF(LOOKUP(YEAR(C2670),Teuerung!$A$4:$A$29,Teuerung!$D$4:$D$29)="",0,LOOKUP(YEAR(C2670),Teuerung!$A$4:$A$29,Teuerung!$D$4:$D$29)))</f>
        <v>0.29999999999999999</v>
      </c>
      <c r="AF2670" s="7">
        <f t="shared" ca="1" si="76"/>
        <v>426.6129900664198</v>
      </c>
      <c r="AG2670" s="2" t="s">
        <v>70</v>
      </c>
      <c r="AH2670" s="1"/>
      <c r="AI2670" s="1"/>
    </row>
    <row r="2671">
      <c r="A2671" s="2"/>
      <c r="B2671" s="2"/>
      <c r="C2671" s="3">
        <v>43144</v>
      </c>
      <c r="D2671" s="1"/>
      <c r="E2671" s="4" t="s">
        <v>51</v>
      </c>
      <c r="H2671" s="4" t="s">
        <v>51</v>
      </c>
      <c r="K2671" s="6">
        <v>0.20000000000000001</v>
      </c>
      <c r="L2671" s="6">
        <v>0.20000000000000001</v>
      </c>
      <c r="M2671" s="6">
        <v>2.6600000000000001</v>
      </c>
      <c r="N2671" s="7">
        <v>900</v>
      </c>
      <c r="P2671" s="1">
        <v>5</v>
      </c>
      <c r="Q2671" s="2" t="s">
        <v>54</v>
      </c>
      <c r="R2671" s="4" t="s">
        <v>51</v>
      </c>
      <c r="T2671" s="7">
        <v>255</v>
      </c>
      <c r="U2671" s="8">
        <v>0</v>
      </c>
      <c r="V2671" s="6">
        <f>7175/340.26*   1.28   /P2671</f>
        <v>5.3982248868512315</v>
      </c>
      <c r="W2671" s="7">
        <f>IF(R2671="","",(T2671*(1-U2671)*(1+AE2671))+V2671)</f>
        <v>336.89822488685121</v>
      </c>
      <c r="Z2671" s="9" t="str">
        <f>IF(S2671="","",(X2671*(1-Y2671)*(1+AE2671)))</f>
        <v/>
      </c>
      <c r="AA2671" s="64">
        <f>IF(Eingabe!G2671="x",libCalc!A2671,IF(Eingabe!H2671="x",libCalc!B2671,IF(Eingabe!I2671="x",libCalc!C2671,"")))</f>
        <v>0.040000000000000008</v>
      </c>
      <c r="AB2671" s="5">
        <f>IF(AA2671="","",AA2671*M2671)</f>
        <v>0.10640000000000002</v>
      </c>
      <c r="AC2671" s="10">
        <f>IF(AA2671="","",N2671*1000/(AA2671*1000000))</f>
        <v>22.499999999999996</v>
      </c>
      <c r="AD2671" s="11">
        <f>IF(AB2671="","",MAX(Z2671,W2671)/AB2671)</f>
        <v>3166.3367000643902</v>
      </c>
      <c r="AE2671" s="8">
        <f ca="1">IF(N2671="","",IF(LOOKUP(YEAR(C2671),Teuerung!$A$4:$A$29,Teuerung!$D$4:$D$29)="",0,LOOKUP(YEAR(C2671),Teuerung!$A$4:$A$29,Teuerung!$D$4:$D$29)))</f>
        <v>0.29999999999999999</v>
      </c>
      <c r="AF2671" s="7">
        <f t="shared" ca="1" si="76"/>
        <v>1684.4911244342561</v>
      </c>
      <c r="AG2671" s="2" t="s">
        <v>70</v>
      </c>
      <c r="AH2671" s="1"/>
      <c r="AI2671" s="1"/>
    </row>
    <row r="2672">
      <c r="A2672" s="2"/>
      <c r="B2672" s="2"/>
      <c r="C2672" s="3">
        <v>43144</v>
      </c>
      <c r="D2672" s="1"/>
      <c r="E2672" s="4" t="s">
        <v>51</v>
      </c>
      <c r="H2672" s="4" t="s">
        <v>51</v>
      </c>
      <c r="K2672" s="6">
        <v>0.20000000000000001</v>
      </c>
      <c r="L2672" s="6">
        <v>0.20000000000000001</v>
      </c>
      <c r="M2672" s="6">
        <v>2.6600000000000001</v>
      </c>
      <c r="N2672" s="7">
        <v>1100</v>
      </c>
      <c r="P2672" s="1">
        <v>1</v>
      </c>
      <c r="Q2672" s="2" t="s">
        <v>54</v>
      </c>
      <c r="R2672" s="4" t="s">
        <v>51</v>
      </c>
      <c r="T2672" s="7">
        <v>305</v>
      </c>
      <c r="U2672" s="8">
        <v>0</v>
      </c>
      <c r="V2672" s="6">
        <f>7175/340.26*   0.27   /P2672</f>
        <v>5.6934403103509084</v>
      </c>
      <c r="W2672" s="7">
        <f>IF(R2672="","",(T2672*(1-U2672)*(1+AE2672))+V2672)</f>
        <v>402.19344031035092</v>
      </c>
      <c r="Z2672" s="9" t="str">
        <f>IF(S2672="","",(X2672*(1-Y2672)*(1+AE2672)))</f>
        <v/>
      </c>
      <c r="AA2672" s="64">
        <f>IF(Eingabe!G2672="x",libCalc!A2672,IF(Eingabe!H2672="x",libCalc!B2672,IF(Eingabe!I2672="x",libCalc!C2672,"")))</f>
        <v>0.040000000000000008</v>
      </c>
      <c r="AB2672" s="5">
        <f>IF(AA2672="","",AA2672*M2672)</f>
        <v>0.10640000000000002</v>
      </c>
      <c r="AC2672" s="10">
        <f>IF(AA2672="","",N2672*1000/(AA2672*1000000))</f>
        <v>27.499999999999996</v>
      </c>
      <c r="AD2672" s="11">
        <f>IF(AB2672="","",MAX(Z2672,W2672)/AB2672)</f>
        <v>3780.0135367514176</v>
      </c>
      <c r="AE2672" s="8">
        <f ca="1">IF(N2672="","",IF(LOOKUP(YEAR(C2672),Teuerung!$A$4:$A$29,Teuerung!$D$4:$D$29)="",0,LOOKUP(YEAR(C2672),Teuerung!$A$4:$A$29,Teuerung!$D$4:$D$29)))</f>
        <v>0.29999999999999999</v>
      </c>
      <c r="AF2672" s="7">
        <f t="shared" ca="1" si="76"/>
        <v>402.19344031035092</v>
      </c>
      <c r="AG2672" s="2" t="s">
        <v>70</v>
      </c>
      <c r="AH2672" s="1"/>
      <c r="AI2672" s="1"/>
    </row>
    <row r="2673">
      <c r="A2673" s="2"/>
      <c r="B2673" s="2"/>
      <c r="C2673" s="3">
        <v>43144</v>
      </c>
      <c r="D2673" s="1"/>
      <c r="E2673" s="4" t="s">
        <v>51</v>
      </c>
      <c r="H2673" s="4" t="s">
        <v>51</v>
      </c>
      <c r="K2673" s="6">
        <v>0.20000000000000001</v>
      </c>
      <c r="L2673" s="6">
        <v>0.20000000000000001</v>
      </c>
      <c r="M2673" s="6">
        <v>2.6600000000000001</v>
      </c>
      <c r="N2673" s="7">
        <v>1200</v>
      </c>
      <c r="P2673" s="1">
        <v>1</v>
      </c>
      <c r="Q2673" s="2" t="s">
        <v>54</v>
      </c>
      <c r="R2673" s="4" t="s">
        <v>51</v>
      </c>
      <c r="T2673" s="7">
        <v>290</v>
      </c>
      <c r="U2673" s="8">
        <v>0</v>
      </c>
      <c r="V2673" s="6">
        <f>7175/340.26*   0.28   /P2673</f>
        <v>5.9043084699935351</v>
      </c>
      <c r="W2673" s="7">
        <f>IF(R2673="","",(T2673*(1-U2673)*(1+AE2673))+V2673)</f>
        <v>382.90430846999351</v>
      </c>
      <c r="Z2673" s="9" t="str">
        <f>IF(S2673="","",(X2673*(1-Y2673)*(1+AE2673)))</f>
        <v/>
      </c>
      <c r="AA2673" s="64">
        <f>IF(Eingabe!G2673="x",libCalc!A2673,IF(Eingabe!H2673="x",libCalc!B2673,IF(Eingabe!I2673="x",libCalc!C2673,"")))</f>
        <v>0.040000000000000008</v>
      </c>
      <c r="AB2673" s="5">
        <f>IF(AA2673="","",AA2673*M2673)</f>
        <v>0.10640000000000002</v>
      </c>
      <c r="AC2673" s="10">
        <f>IF(AA2673="","",N2673*1000/(AA2673*1000000))</f>
        <v>29.999999999999993</v>
      </c>
      <c r="AD2673" s="11">
        <f>IF(AB2673="","",MAX(Z2673,W2673)/AB2673)</f>
        <v>3598.7247036653516</v>
      </c>
      <c r="AE2673" s="8">
        <f ca="1">IF(N2673="","",IF(LOOKUP(YEAR(C2673),Teuerung!$A$4:$A$29,Teuerung!$D$4:$D$29)="",0,LOOKUP(YEAR(C2673),Teuerung!$A$4:$A$29,Teuerung!$D$4:$D$29)))</f>
        <v>0.29999999999999999</v>
      </c>
      <c r="AF2673" s="7">
        <f t="shared" ca="1" si="76"/>
        <v>382.90430846999351</v>
      </c>
      <c r="AG2673" s="2" t="s">
        <v>70</v>
      </c>
      <c r="AH2673" s="1"/>
      <c r="AI2673" s="1"/>
    </row>
    <row r="2674">
      <c r="A2674" s="2"/>
      <c r="B2674" s="2"/>
      <c r="C2674" s="3">
        <v>43144</v>
      </c>
      <c r="D2674" s="1"/>
      <c r="E2674" s="4" t="s">
        <v>51</v>
      </c>
      <c r="H2674" s="4" t="s">
        <v>51</v>
      </c>
      <c r="K2674" s="6">
        <v>0.23999999999999999</v>
      </c>
      <c r="L2674" s="6">
        <v>0.23999999999999999</v>
      </c>
      <c r="M2674" s="6">
        <v>2.6600000000000001</v>
      </c>
      <c r="N2674" s="7">
        <v>1200</v>
      </c>
      <c r="P2674" s="1">
        <v>1</v>
      </c>
      <c r="Q2674" s="2" t="s">
        <v>54</v>
      </c>
      <c r="R2674" s="4" t="s">
        <v>51</v>
      </c>
      <c r="T2674" s="7">
        <v>332</v>
      </c>
      <c r="U2674" s="8">
        <v>0</v>
      </c>
      <c r="V2674" s="6">
        <f>7175/340.26*   0.37   /P2674</f>
        <v>7.8021219067771703</v>
      </c>
      <c r="W2674" s="7">
        <f>IF(R2674="","",(T2674*(1-U2674)*(1+AE2674))+V2674)</f>
        <v>439.40212190677721</v>
      </c>
      <c r="Z2674" s="9" t="str">
        <f>IF(S2674="","",(X2674*(1-Y2674)*(1+AE2674)))</f>
        <v/>
      </c>
      <c r="AA2674" s="64">
        <f>IF(Eingabe!G2674="x",libCalc!A2674,IF(Eingabe!H2674="x",libCalc!B2674,IF(Eingabe!I2674="x",libCalc!C2674,"")))</f>
        <v>0.057599999999999998</v>
      </c>
      <c r="AB2674" s="5">
        <f>IF(AA2674="","",AA2674*M2674)</f>
        <v>0.15321599999999999</v>
      </c>
      <c r="AC2674" s="10">
        <f>IF(AA2674="","",N2674*1000/(AA2674*1000000))</f>
        <v>20.833333333333332</v>
      </c>
      <c r="AD2674" s="11">
        <f>IF(AB2674="","",MAX(Z2674,W2674)/AB2674)</f>
        <v>2867.8605492035899</v>
      </c>
      <c r="AE2674" s="8">
        <f ca="1">IF(N2674="","",IF(LOOKUP(YEAR(C2674),Teuerung!$A$4:$A$29,Teuerung!$D$4:$D$29)="",0,LOOKUP(YEAR(C2674),Teuerung!$A$4:$A$29,Teuerung!$D$4:$D$29)))</f>
        <v>0.29999999999999999</v>
      </c>
      <c r="AF2674" s="7">
        <f t="shared" ca="1" si="76"/>
        <v>439.40212190677721</v>
      </c>
      <c r="AG2674" s="2" t="s">
        <v>70</v>
      </c>
      <c r="AH2674" s="1"/>
      <c r="AI2674" s="1"/>
    </row>
    <row r="2675">
      <c r="A2675" s="2"/>
      <c r="B2675" s="2"/>
      <c r="C2675" s="3">
        <v>43144</v>
      </c>
      <c r="D2675" s="1"/>
      <c r="E2675" s="4" t="s">
        <v>51</v>
      </c>
      <c r="H2675" s="4" t="s">
        <v>51</v>
      </c>
      <c r="K2675" s="6">
        <v>0.20000000000000001</v>
      </c>
      <c r="L2675" s="6">
        <v>0.20000000000000001</v>
      </c>
      <c r="M2675" s="6">
        <v>2.6200000000000001</v>
      </c>
      <c r="N2675" s="7">
        <v>800</v>
      </c>
      <c r="P2675" s="1">
        <v>2</v>
      </c>
      <c r="Q2675" s="2" t="s">
        <v>54</v>
      </c>
      <c r="R2675" s="4" t="s">
        <v>51</v>
      </c>
      <c r="T2675" s="7">
        <v>253</v>
      </c>
      <c r="U2675" s="8">
        <v>0</v>
      </c>
      <c r="V2675" s="6">
        <f>7175/340.26*   0.51   /P2675</f>
        <v>5.3771380708869687</v>
      </c>
      <c r="W2675" s="7">
        <f>IF(R2675="","",(T2675*(1-U2675)*(1+AE2675))+V2675)</f>
        <v>334.27713807088702</v>
      </c>
      <c r="Z2675" s="9" t="str">
        <f>IF(S2675="","",(X2675*(1-Y2675)*(1+AE2675)))</f>
        <v/>
      </c>
      <c r="AA2675" s="64">
        <f>IF(Eingabe!G2675="x",libCalc!A2675,IF(Eingabe!H2675="x",libCalc!B2675,IF(Eingabe!I2675="x",libCalc!C2675,"")))</f>
        <v>0.040000000000000008</v>
      </c>
      <c r="AB2675" s="5">
        <f>IF(AA2675="","",AA2675*M2675)</f>
        <v>0.10480000000000002</v>
      </c>
      <c r="AC2675" s="10">
        <f>IF(AA2675="","",N2675*1000/(AA2675*1000000))</f>
        <v>19.999999999999996</v>
      </c>
      <c r="AD2675" s="11">
        <f>IF(AB2675="","",MAX(Z2675,W2675)/AB2675)</f>
        <v>3189.6673480046466</v>
      </c>
      <c r="AE2675" s="8">
        <f ca="1">IF(N2675="","",IF(LOOKUP(YEAR(C2675),Teuerung!$A$4:$A$29,Teuerung!$D$4:$D$29)="",0,LOOKUP(YEAR(C2675),Teuerung!$A$4:$A$29,Teuerung!$D$4:$D$29)))</f>
        <v>0.29999999999999999</v>
      </c>
      <c r="AF2675" s="7">
        <f t="shared" ca="1" si="76"/>
        <v>668.55427614177404</v>
      </c>
      <c r="AG2675" s="2" t="s">
        <v>70</v>
      </c>
      <c r="AH2675" s="1"/>
      <c r="AI2675" s="1"/>
    </row>
    <row r="2676">
      <c r="A2676" s="2"/>
      <c r="B2676" s="2"/>
      <c r="C2676" s="3">
        <v>43144</v>
      </c>
      <c r="D2676" s="1"/>
      <c r="E2676" s="4" t="s">
        <v>51</v>
      </c>
      <c r="H2676" s="4" t="s">
        <v>51</v>
      </c>
      <c r="K2676" s="6">
        <v>0.20000000000000001</v>
      </c>
      <c r="L2676" s="6">
        <v>0.20000000000000001</v>
      </c>
      <c r="M2676" s="6">
        <v>2.6600000000000001</v>
      </c>
      <c r="N2676" s="7">
        <v>700</v>
      </c>
      <c r="P2676" s="1">
        <v>5</v>
      </c>
      <c r="Q2676" s="2" t="s">
        <v>54</v>
      </c>
      <c r="R2676" s="4" t="s">
        <v>51</v>
      </c>
      <c r="T2676" s="7">
        <v>239</v>
      </c>
      <c r="U2676" s="8">
        <v>0</v>
      </c>
      <c r="V2676" s="6">
        <f>7175/340.26*   1.29   /P2676</f>
        <v>5.440398518779757</v>
      </c>
      <c r="W2676" s="7">
        <f>IF(R2676="","",(T2676*(1-U2676)*(1+AE2676))+V2676)</f>
        <v>316.14039851877976</v>
      </c>
      <c r="Z2676" s="9" t="str">
        <f>IF(S2676="","",(X2676*(1-Y2676)*(1+AE2676)))</f>
        <v/>
      </c>
      <c r="AA2676" s="64">
        <f>IF(Eingabe!G2676="x",libCalc!A2676,IF(Eingabe!H2676="x",libCalc!B2676,IF(Eingabe!I2676="x",libCalc!C2676,"")))</f>
        <v>0.040000000000000008</v>
      </c>
      <c r="AB2676" s="5">
        <f>IF(AA2676="","",AA2676*M2676)</f>
        <v>0.10640000000000002</v>
      </c>
      <c r="AC2676" s="10">
        <f>IF(AA2676="","",N2676*1000/(AA2676*1000000))</f>
        <v>17.499999999999996</v>
      </c>
      <c r="AD2676" s="11">
        <f>IF(AB2676="","",MAX(Z2676,W2676)/AB2676)</f>
        <v>2971.2443469810123</v>
      </c>
      <c r="AE2676" s="8">
        <f ca="1">IF(N2676="","",IF(LOOKUP(YEAR(C2676),Teuerung!$A$4:$A$29,Teuerung!$D$4:$D$29)="",0,LOOKUP(YEAR(C2676),Teuerung!$A$4:$A$29,Teuerung!$D$4:$D$29)))</f>
        <v>0.29999999999999999</v>
      </c>
      <c r="AF2676" s="7">
        <f t="shared" ca="1" si="76"/>
        <v>1580.7019925938989</v>
      </c>
      <c r="AG2676" s="2" t="s">
        <v>70</v>
      </c>
      <c r="AH2676" s="1"/>
      <c r="AI2676" s="1"/>
    </row>
    <row r="2677">
      <c r="A2677" s="2"/>
      <c r="B2677" s="2"/>
      <c r="C2677" s="3">
        <v>43144</v>
      </c>
      <c r="D2677" s="1"/>
      <c r="E2677" s="4" t="s">
        <v>51</v>
      </c>
      <c r="H2677" s="4" t="s">
        <v>51</v>
      </c>
      <c r="K2677" s="6">
        <v>0.23999999999999999</v>
      </c>
      <c r="L2677" s="6">
        <v>0.23999999999999999</v>
      </c>
      <c r="M2677" s="6">
        <v>2.6600000000000001</v>
      </c>
      <c r="N2677" s="7">
        <v>800</v>
      </c>
      <c r="P2677" s="1">
        <v>1</v>
      </c>
      <c r="Q2677" s="2" t="s">
        <v>54</v>
      </c>
      <c r="R2677" s="4" t="s">
        <v>51</v>
      </c>
      <c r="T2677" s="7">
        <v>315</v>
      </c>
      <c r="U2677" s="8">
        <v>0</v>
      </c>
      <c r="V2677" s="6">
        <f>7175/340.26*   0.38   /P2677</f>
        <v>8.0129900664197962</v>
      </c>
      <c r="W2677" s="7">
        <f>IF(R2677="","",(T2677*(1-U2677)*(1+AE2677))+V2677)</f>
        <v>417.51299006641977</v>
      </c>
      <c r="Z2677" s="9" t="str">
        <f>IF(S2677="","",(X2677*(1-Y2677)*(1+AE2677)))</f>
        <v/>
      </c>
      <c r="AA2677" s="64">
        <f>IF(Eingabe!G2677="x",libCalc!A2677,IF(Eingabe!H2677="x",libCalc!B2677,IF(Eingabe!I2677="x",libCalc!C2677,"")))</f>
        <v>0.057599999999999998</v>
      </c>
      <c r="AB2677" s="5">
        <f>IF(AA2677="","",AA2677*M2677)</f>
        <v>0.15321599999999999</v>
      </c>
      <c r="AC2677" s="10">
        <f>IF(AA2677="","",N2677*1000/(AA2677*1000000))</f>
        <v>13.888888888888889</v>
      </c>
      <c r="AD2677" s="11">
        <f>IF(AB2677="","",MAX(Z2677,W2677)/AB2677)</f>
        <v>2724.9960191260689</v>
      </c>
      <c r="AE2677" s="8">
        <f ca="1">IF(N2677="","",IF(LOOKUP(YEAR(C2677),Teuerung!$A$4:$A$29,Teuerung!$D$4:$D$29)="",0,LOOKUP(YEAR(C2677),Teuerung!$A$4:$A$29,Teuerung!$D$4:$D$29)))</f>
        <v>0.29999999999999999</v>
      </c>
      <c r="AF2677" s="7">
        <f t="shared" ca="1" si="76"/>
        <v>417.51299006641977</v>
      </c>
      <c r="AG2677" s="2" t="s">
        <v>70</v>
      </c>
      <c r="AH2677" s="1"/>
      <c r="AI2677" s="1"/>
    </row>
    <row r="2678">
      <c r="A2678" s="2"/>
      <c r="B2678" s="2"/>
      <c r="C2678" s="3">
        <v>43144</v>
      </c>
      <c r="D2678" s="1"/>
      <c r="E2678" s="4" t="s">
        <v>51</v>
      </c>
      <c r="H2678" s="4" t="s">
        <v>51</v>
      </c>
      <c r="K2678" s="6">
        <v>0.23999999999999999</v>
      </c>
      <c r="L2678" s="6">
        <v>0.5</v>
      </c>
      <c r="M2678" s="6">
        <v>2.5499999999999998</v>
      </c>
      <c r="N2678" s="7">
        <v>2300</v>
      </c>
      <c r="P2678" s="1">
        <v>1</v>
      </c>
      <c r="Q2678" s="2" t="s">
        <v>54</v>
      </c>
      <c r="R2678" s="4" t="s">
        <v>51</v>
      </c>
      <c r="T2678" s="7">
        <v>553</v>
      </c>
      <c r="U2678" s="8">
        <v>0</v>
      </c>
      <c r="V2678" s="6">
        <f>7175/340.26*   0.77   /P2678</f>
        <v>16.236848292482222</v>
      </c>
      <c r="W2678" s="7">
        <f>IF(R2678="","",(T2678*(1-U2678)*(1+AE2678))+V2678)</f>
        <v>735.13684829248223</v>
      </c>
      <c r="Z2678" s="9" t="str">
        <f>IF(S2678="","",(X2678*(1-Y2678)*(1+AE2678)))</f>
        <v/>
      </c>
      <c r="AA2678" s="64">
        <f>IF(Eingabe!G2678="x",libCalc!A2678,IF(Eingabe!H2678="x",libCalc!B2678,IF(Eingabe!I2678="x",libCalc!C2678,"")))</f>
        <v>0.12</v>
      </c>
      <c r="AB2678" s="5">
        <f>IF(AA2678="","",AA2678*M2678)</f>
        <v>0.30599999999999999</v>
      </c>
      <c r="AC2678" s="10">
        <f>IF(AA2678="","",N2678*1000/(AA2678*1000000))</f>
        <v>19.166666666666668</v>
      </c>
      <c r="AD2678" s="11">
        <f>IF(AB2678="","",MAX(Z2678,W2678)/AB2678)</f>
        <v>2402.4080009558243</v>
      </c>
      <c r="AE2678" s="8">
        <f ca="1">IF(N2678="","",IF(LOOKUP(YEAR(C2678),Teuerung!$A$4:$A$29,Teuerung!$D$4:$D$29)="",0,LOOKUP(YEAR(C2678),Teuerung!$A$4:$A$29,Teuerung!$D$4:$D$29)))</f>
        <v>0.29999999999999999</v>
      </c>
      <c r="AF2678" s="7">
        <f t="shared" ca="1" si="76"/>
        <v>735.13684829248223</v>
      </c>
      <c r="AG2678" s="2" t="s">
        <v>70</v>
      </c>
      <c r="AH2678" s="1"/>
      <c r="AI2678" s="1"/>
    </row>
    <row r="2679">
      <c r="A2679" s="2"/>
      <c r="B2679" s="2"/>
      <c r="C2679" s="3">
        <v>43144</v>
      </c>
      <c r="D2679" s="1"/>
      <c r="E2679" s="4" t="s">
        <v>51</v>
      </c>
      <c r="H2679" s="4" t="s">
        <v>51</v>
      </c>
      <c r="K2679" s="6">
        <v>0.23999999999999999</v>
      </c>
      <c r="L2679" s="6">
        <v>0.5</v>
      </c>
      <c r="M2679" s="6">
        <v>2.6600000000000001</v>
      </c>
      <c r="N2679" s="7">
        <v>2700</v>
      </c>
      <c r="P2679" s="1">
        <v>1</v>
      </c>
      <c r="Q2679" s="2" t="s">
        <v>54</v>
      </c>
      <c r="R2679" s="4" t="s">
        <v>51</v>
      </c>
      <c r="T2679" s="7">
        <v>561</v>
      </c>
      <c r="U2679" s="8">
        <v>0</v>
      </c>
      <c r="V2679" s="6">
        <f>7175/340.26*   0.8   /P2679</f>
        <v>16.869452771410099</v>
      </c>
      <c r="W2679" s="7">
        <f>IF(R2679="","",(T2679*(1-U2679)*(1+AE2679))+V2679)</f>
        <v>746.16945277141019</v>
      </c>
      <c r="Z2679" s="9" t="str">
        <f>IF(S2679="","",(X2679*(1-Y2679)*(1+AE2679)))</f>
        <v/>
      </c>
      <c r="AA2679" s="64">
        <f>IF(Eingabe!G2679="x",libCalc!A2679,IF(Eingabe!H2679="x",libCalc!B2679,IF(Eingabe!I2679="x",libCalc!C2679,"")))</f>
        <v>0.12</v>
      </c>
      <c r="AB2679" s="5">
        <f>IF(AA2679="","",AA2679*M2679)</f>
        <v>0.31919999999999998</v>
      </c>
      <c r="AC2679" s="10">
        <f>IF(AA2679="","",N2679*1000/(AA2679*1000000))</f>
        <v>22.5</v>
      </c>
      <c r="AD2679" s="11">
        <f>IF(AB2679="","",MAX(Z2679,W2679)/AB2679)</f>
        <v>2337.6235989079269</v>
      </c>
      <c r="AE2679" s="8">
        <f ca="1">IF(N2679="","",IF(LOOKUP(YEAR(C2679),Teuerung!$A$4:$A$29,Teuerung!$D$4:$D$29)="",0,LOOKUP(YEAR(C2679),Teuerung!$A$4:$A$29,Teuerung!$D$4:$D$29)))</f>
        <v>0.29999999999999999</v>
      </c>
      <c r="AF2679" s="7">
        <f t="shared" ca="1" si="76"/>
        <v>746.16945277141019</v>
      </c>
      <c r="AG2679" s="2" t="s">
        <v>70</v>
      </c>
      <c r="AH2679" s="1"/>
      <c r="AI2679" s="1"/>
    </row>
    <row r="2680">
      <c r="A2680" s="2"/>
      <c r="B2680" s="2"/>
      <c r="C2680" s="3">
        <v>43144</v>
      </c>
      <c r="D2680" s="1"/>
      <c r="E2680" s="4" t="s">
        <v>51</v>
      </c>
      <c r="H2680" s="4" t="s">
        <v>51</v>
      </c>
      <c r="K2680" s="6">
        <v>0.23999999999999999</v>
      </c>
      <c r="L2680" s="6">
        <v>0.5</v>
      </c>
      <c r="M2680" s="6">
        <v>2.7400000000000002</v>
      </c>
      <c r="N2680" s="7">
        <v>2600</v>
      </c>
      <c r="P2680" s="1">
        <v>1</v>
      </c>
      <c r="Q2680" s="2" t="s">
        <v>54</v>
      </c>
      <c r="R2680" s="4" t="s">
        <v>51</v>
      </c>
      <c r="T2680" s="7">
        <v>567</v>
      </c>
      <c r="U2680" s="8">
        <v>0</v>
      </c>
      <c r="V2680" s="6">
        <f>7175/340.26*   0.82   /P2680</f>
        <v>17.291189090695351</v>
      </c>
      <c r="W2680" s="7">
        <f>IF(R2680="","",(T2680*(1-U2680)*(1+AE2680))+V2680)</f>
        <v>754.39118909069532</v>
      </c>
      <c r="Z2680" s="9" t="str">
        <f>IF(S2680="","",(X2680*(1-Y2680)*(1+AE2680)))</f>
        <v/>
      </c>
      <c r="AA2680" s="64">
        <f>IF(Eingabe!G2680="x",libCalc!A2680,IF(Eingabe!H2680="x",libCalc!B2680,IF(Eingabe!I2680="x",libCalc!C2680,"")))</f>
        <v>0.12</v>
      </c>
      <c r="AB2680" s="5">
        <f>IF(AA2680="","",AA2680*M2680)</f>
        <v>0.32880000000000004</v>
      </c>
      <c r="AC2680" s="10">
        <f>IF(AA2680="","",N2680*1000/(AA2680*1000000))</f>
        <v>21.666666666666668</v>
      </c>
      <c r="AD2680" s="11">
        <f>IF(AB2680="","",MAX(Z2680,W2680)/AB2680)</f>
        <v>2294.3770957746206</v>
      </c>
      <c r="AE2680" s="8">
        <f ca="1">IF(N2680="","",IF(LOOKUP(YEAR(C2680),Teuerung!$A$4:$A$29,Teuerung!$D$4:$D$29)="",0,LOOKUP(YEAR(C2680),Teuerung!$A$4:$A$29,Teuerung!$D$4:$D$29)))</f>
        <v>0.29999999999999999</v>
      </c>
      <c r="AF2680" s="7">
        <f t="shared" ca="1" si="76"/>
        <v>754.39118909069532</v>
      </c>
      <c r="AG2680" s="2" t="s">
        <v>70</v>
      </c>
      <c r="AH2680" s="1"/>
      <c r="AI2680" s="1"/>
    </row>
    <row r="2681">
      <c r="A2681" s="2"/>
      <c r="B2681" s="2"/>
      <c r="C2681" s="3">
        <v>43144</v>
      </c>
      <c r="D2681" s="1"/>
      <c r="E2681" s="4" t="s">
        <v>51</v>
      </c>
      <c r="H2681" s="4" t="s">
        <v>51</v>
      </c>
      <c r="K2681" s="6">
        <v>0.23999999999999999</v>
      </c>
      <c r="L2681" s="6">
        <v>0.5</v>
      </c>
      <c r="M2681" s="6">
        <v>2.8100000000000001</v>
      </c>
      <c r="N2681" s="7">
        <v>3200</v>
      </c>
      <c r="P2681" s="1">
        <v>1</v>
      </c>
      <c r="Q2681" s="2" t="s">
        <v>54</v>
      </c>
      <c r="R2681" s="4" t="s">
        <v>51</v>
      </c>
      <c r="T2681" s="7">
        <v>597</v>
      </c>
      <c r="U2681" s="8">
        <v>0</v>
      </c>
      <c r="V2681" s="6">
        <f>7175/340.26*   0.86   /P2681</f>
        <v>18.134661729265854</v>
      </c>
      <c r="W2681" s="7">
        <f>IF(R2681="","",(T2681*(1-U2681)*(1+AE2681))+V2681)</f>
        <v>794.23466172926589</v>
      </c>
      <c r="Z2681" s="9" t="str">
        <f>IF(S2681="","",(X2681*(1-Y2681)*(1+AE2681)))</f>
        <v/>
      </c>
      <c r="AA2681" s="64">
        <f>IF(Eingabe!G2681="x",libCalc!A2681,IF(Eingabe!H2681="x",libCalc!B2681,IF(Eingabe!I2681="x",libCalc!C2681,"")))</f>
        <v>0.12</v>
      </c>
      <c r="AB2681" s="5">
        <f>IF(AA2681="","",AA2681*M2681)</f>
        <v>0.3372</v>
      </c>
      <c r="AC2681" s="10">
        <f>IF(AA2681="","",N2681*1000/(AA2681*1000000))</f>
        <v>26.666666666666668</v>
      </c>
      <c r="AD2681" s="11">
        <f>IF(AB2681="","",MAX(Z2681,W2681)/AB2681)</f>
        <v>2355.3815591022121</v>
      </c>
      <c r="AE2681" s="8">
        <f ca="1">IF(N2681="","",IF(LOOKUP(YEAR(C2681),Teuerung!$A$4:$A$29,Teuerung!$D$4:$D$29)="",0,LOOKUP(YEAR(C2681),Teuerung!$A$4:$A$29,Teuerung!$D$4:$D$29)))</f>
        <v>0.29999999999999999</v>
      </c>
      <c r="AF2681" s="7">
        <f t="shared" ca="1" si="76"/>
        <v>794.23466172926589</v>
      </c>
      <c r="AG2681" s="2" t="s">
        <v>70</v>
      </c>
      <c r="AH2681" s="1"/>
      <c r="AI2681" s="1"/>
    </row>
    <row r="2682">
      <c r="A2682" s="2"/>
      <c r="B2682" s="2"/>
      <c r="C2682" s="3">
        <v>43144</v>
      </c>
      <c r="D2682" s="1"/>
      <c r="E2682" s="4" t="s">
        <v>51</v>
      </c>
      <c r="H2682" s="4" t="s">
        <v>51</v>
      </c>
      <c r="K2682" s="6">
        <v>0.23999999999999999</v>
      </c>
      <c r="L2682" s="6">
        <v>0.5</v>
      </c>
      <c r="M2682" s="6">
        <v>2.8999999999999999</v>
      </c>
      <c r="N2682" s="7">
        <v>3200</v>
      </c>
      <c r="P2682" s="1">
        <v>1</v>
      </c>
      <c r="Q2682" s="2" t="s">
        <v>54</v>
      </c>
      <c r="R2682" s="4" t="s">
        <v>51</v>
      </c>
      <c r="T2682" s="7">
        <v>604</v>
      </c>
      <c r="U2682" s="8">
        <v>0</v>
      </c>
      <c r="V2682" s="6">
        <f>7175/340.26*   0.88   /P2682</f>
        <v>18.55639804855111</v>
      </c>
      <c r="W2682" s="7">
        <f>IF(R2682="","",(T2682*(1-U2682)*(1+AE2682))+V2682)</f>
        <v>803.7563980485512</v>
      </c>
      <c r="Z2682" s="9" t="str">
        <f>IF(S2682="","",(X2682*(1-Y2682)*(1+AE2682)))</f>
        <v/>
      </c>
      <c r="AA2682" s="64">
        <f>IF(Eingabe!G2682="x",libCalc!A2682,IF(Eingabe!H2682="x",libCalc!B2682,IF(Eingabe!I2682="x",libCalc!C2682,"")))</f>
        <v>0.12</v>
      </c>
      <c r="AB2682" s="5">
        <f>IF(AA2682="","",AA2682*M2682)</f>
        <v>0.34799999999999998</v>
      </c>
      <c r="AC2682" s="10">
        <f>IF(AA2682="","",N2682*1000/(AA2682*1000000))</f>
        <v>26.666666666666668</v>
      </c>
      <c r="AD2682" s="11">
        <f>IF(AB2682="","",MAX(Z2682,W2682)/AB2682)</f>
        <v>2309.6448219785957</v>
      </c>
      <c r="AE2682" s="8">
        <f ca="1">IF(N2682="","",IF(LOOKUP(YEAR(C2682),Teuerung!$A$4:$A$29,Teuerung!$D$4:$D$29)="",0,LOOKUP(YEAR(C2682),Teuerung!$A$4:$A$29,Teuerung!$D$4:$D$29)))</f>
        <v>0.29999999999999999</v>
      </c>
      <c r="AF2682" s="7">
        <f t="shared" ca="1" si="76"/>
        <v>803.7563980485512</v>
      </c>
      <c r="AG2682" s="2" t="s">
        <v>70</v>
      </c>
      <c r="AH2682" s="1"/>
      <c r="AI2682" s="1"/>
    </row>
    <row r="2683">
      <c r="A2683" s="2"/>
      <c r="B2683" s="2"/>
      <c r="C2683" s="3">
        <v>43144</v>
      </c>
      <c r="D2683" s="1"/>
      <c r="E2683" s="4" t="s">
        <v>51</v>
      </c>
      <c r="H2683" s="4" t="s">
        <v>51</v>
      </c>
      <c r="K2683" s="6">
        <v>0.23999999999999999</v>
      </c>
      <c r="L2683" s="6">
        <v>0.5</v>
      </c>
      <c r="M2683" s="6">
        <v>3.4300000000000002</v>
      </c>
      <c r="N2683" s="7">
        <v>1000</v>
      </c>
      <c r="P2683" s="1">
        <v>1</v>
      </c>
      <c r="Q2683" s="2" t="s">
        <v>54</v>
      </c>
      <c r="R2683" s="4" t="s">
        <v>51</v>
      </c>
      <c r="T2683" s="7">
        <v>550</v>
      </c>
      <c r="U2683" s="8">
        <v>0</v>
      </c>
      <c r="V2683" s="6">
        <f>7175/340.26*   0.98   /P2683</f>
        <v>20.665079644977371</v>
      </c>
      <c r="W2683" s="7">
        <f>IF(R2683="","",(T2683*(1-U2683)*(1+AE2683))+V2683)</f>
        <v>735.66507964497737</v>
      </c>
      <c r="Z2683" s="9" t="str">
        <f>IF(S2683="","",(X2683*(1-Y2683)*(1+AE2683)))</f>
        <v/>
      </c>
      <c r="AA2683" s="64">
        <f>IF(Eingabe!G2683="x",libCalc!A2683,IF(Eingabe!H2683="x",libCalc!B2683,IF(Eingabe!I2683="x",libCalc!C2683,"")))</f>
        <v>0.12</v>
      </c>
      <c r="AB2683" s="5">
        <f>IF(AA2683="","",AA2683*M2683)</f>
        <v>0.41160000000000002</v>
      </c>
      <c r="AC2683" s="10">
        <f>IF(AA2683="","",N2683*1000/(AA2683*1000000))</f>
        <v>8.3333333333333339</v>
      </c>
      <c r="AD2683" s="11">
        <f>IF(AB2683="","",MAX(Z2683,W2683)/AB2683)</f>
        <v>1787.3301254737059</v>
      </c>
      <c r="AE2683" s="8">
        <f ca="1">IF(N2683="","",IF(LOOKUP(YEAR(C2683),Teuerung!$A$4:$A$29,Teuerung!$D$4:$D$29)="",0,LOOKUP(YEAR(C2683),Teuerung!$A$4:$A$29,Teuerung!$D$4:$D$29)))</f>
        <v>0.29999999999999999</v>
      </c>
      <c r="AF2683" s="7">
        <f t="shared" ca="1" si="76"/>
        <v>735.66507964497737</v>
      </c>
      <c r="AG2683" s="2" t="s">
        <v>70</v>
      </c>
      <c r="AH2683" s="1"/>
      <c r="AI2683" s="1"/>
    </row>
    <row r="2684">
      <c r="A2684" s="2"/>
      <c r="B2684" s="2"/>
      <c r="C2684" s="3">
        <v>43144</v>
      </c>
      <c r="D2684" s="1"/>
      <c r="E2684" s="4" t="s">
        <v>51</v>
      </c>
      <c r="H2684" s="4" t="s">
        <v>51</v>
      </c>
      <c r="K2684" s="6">
        <v>0.23999999999999999</v>
      </c>
      <c r="L2684" s="6">
        <v>0.5</v>
      </c>
      <c r="M2684" s="6">
        <v>3.6499999999999999</v>
      </c>
      <c r="N2684" s="7">
        <v>1500</v>
      </c>
      <c r="P2684" s="1">
        <v>1</v>
      </c>
      <c r="Q2684" s="2" t="s">
        <v>54</v>
      </c>
      <c r="R2684" s="4" t="s">
        <v>51</v>
      </c>
      <c r="T2684" s="7">
        <v>566</v>
      </c>
      <c r="U2684" s="8">
        <v>0</v>
      </c>
      <c r="V2684" s="6">
        <f>7175/340.26*   1.04   /P2684</f>
        <v>21.93028860283313</v>
      </c>
      <c r="W2684" s="7">
        <f>IF(R2684="","",(T2684*(1-U2684)*(1+AE2684))+V2684)</f>
        <v>757.73028860283318</v>
      </c>
      <c r="Z2684" s="9" t="str">
        <f>IF(S2684="","",(X2684*(1-Y2684)*(1+AE2684)))</f>
        <v/>
      </c>
      <c r="AA2684" s="64">
        <f>IF(Eingabe!G2684="x",libCalc!A2684,IF(Eingabe!H2684="x",libCalc!B2684,IF(Eingabe!I2684="x",libCalc!C2684,"")))</f>
        <v>0.12</v>
      </c>
      <c r="AB2684" s="5">
        <f>IF(AA2684="","",AA2684*M2684)</f>
        <v>0.438</v>
      </c>
      <c r="AC2684" s="10">
        <f>IF(AA2684="","",N2684*1000/(AA2684*1000000))</f>
        <v>12.5</v>
      </c>
      <c r="AD2684" s="11">
        <f>IF(AB2684="","",MAX(Z2684,W2684)/AB2684)</f>
        <v>1729.9778278603496</v>
      </c>
      <c r="AE2684" s="8">
        <f ca="1">IF(N2684="","",IF(LOOKUP(YEAR(C2684),Teuerung!$A$4:$A$29,Teuerung!$D$4:$D$29)="",0,LOOKUP(YEAR(C2684),Teuerung!$A$4:$A$29,Teuerung!$D$4:$D$29)))</f>
        <v>0.29999999999999999</v>
      </c>
      <c r="AF2684" s="7">
        <f t="shared" ca="1" si="76"/>
        <v>757.73028860283318</v>
      </c>
      <c r="AG2684" s="2" t="s">
        <v>70</v>
      </c>
      <c r="AH2684" s="1"/>
      <c r="AI2684" s="1"/>
    </row>
    <row r="2685">
      <c r="A2685" s="2"/>
      <c r="B2685" s="2"/>
      <c r="C2685" s="3">
        <v>43144</v>
      </c>
      <c r="D2685" s="1"/>
      <c r="E2685" s="4" t="s">
        <v>51</v>
      </c>
      <c r="H2685" s="4" t="s">
        <v>51</v>
      </c>
      <c r="K2685" s="6">
        <v>0.23999999999999999</v>
      </c>
      <c r="L2685" s="6">
        <v>0.5</v>
      </c>
      <c r="M2685" s="6">
        <v>3.9300000000000002</v>
      </c>
      <c r="N2685" s="7">
        <v>2900</v>
      </c>
      <c r="P2685" s="1">
        <v>1</v>
      </c>
      <c r="Q2685" s="2" t="s">
        <v>54</v>
      </c>
      <c r="R2685" s="4" t="s">
        <v>51</v>
      </c>
      <c r="T2685" s="7">
        <v>704</v>
      </c>
      <c r="U2685" s="8">
        <v>0</v>
      </c>
      <c r="V2685" s="6">
        <f>7175/340.26*   1.18   /P2685</f>
        <v>24.882442837829895</v>
      </c>
      <c r="W2685" s="7">
        <f>IF(R2685="","",(T2685*(1-U2685)*(1+AE2685))+V2685)</f>
        <v>940.08244283782994</v>
      </c>
      <c r="Z2685" s="9" t="str">
        <f>IF(S2685="","",(X2685*(1-Y2685)*(1+AE2685)))</f>
        <v/>
      </c>
      <c r="AA2685" s="64">
        <f>IF(Eingabe!G2685="x",libCalc!A2685,IF(Eingabe!H2685="x",libCalc!B2685,IF(Eingabe!I2685="x",libCalc!C2685,"")))</f>
        <v>0.12</v>
      </c>
      <c r="AB2685" s="5">
        <f>IF(AA2685="","",AA2685*M2685)</f>
        <v>0.47160000000000002</v>
      </c>
      <c r="AC2685" s="10">
        <f>IF(AA2685="","",N2685*1000/(AA2685*1000000))</f>
        <v>24.166666666666668</v>
      </c>
      <c r="AD2685" s="11">
        <f>IF(AB2685="","",MAX(Z2685,W2685)/AB2685)</f>
        <v>1993.3894038121923</v>
      </c>
      <c r="AE2685" s="8">
        <f ca="1">IF(N2685="","",IF(LOOKUP(YEAR(C2685),Teuerung!$A$4:$A$29,Teuerung!$D$4:$D$29)="",0,LOOKUP(YEAR(C2685),Teuerung!$A$4:$A$29,Teuerung!$D$4:$D$29)))</f>
        <v>0.29999999999999999</v>
      </c>
      <c r="AF2685" s="7">
        <f t="shared" ca="1" si="76"/>
        <v>940.08244283782994</v>
      </c>
      <c r="AG2685" s="2" t="s">
        <v>70</v>
      </c>
      <c r="AH2685" s="1"/>
      <c r="AI2685" s="1"/>
    </row>
    <row r="2686">
      <c r="A2686" s="2"/>
      <c r="B2686" s="2"/>
      <c r="C2686" s="3">
        <v>43144</v>
      </c>
      <c r="D2686" s="1"/>
      <c r="E2686" s="4" t="s">
        <v>51</v>
      </c>
      <c r="H2686" s="4" t="s">
        <v>51</v>
      </c>
      <c r="K2686" s="6">
        <v>0.23999999999999999</v>
      </c>
      <c r="L2686" s="6">
        <v>0.5</v>
      </c>
      <c r="M2686" s="6">
        <v>2.7400000000000002</v>
      </c>
      <c r="N2686" s="7">
        <v>1500</v>
      </c>
      <c r="P2686" s="1">
        <v>1</v>
      </c>
      <c r="Q2686" s="2" t="s">
        <v>54</v>
      </c>
      <c r="R2686" s="4" t="s">
        <v>51</v>
      </c>
      <c r="T2686" s="7">
        <v>510</v>
      </c>
      <c r="U2686" s="8">
        <v>0</v>
      </c>
      <c r="V2686" s="6">
        <f>7175/340.26*   0.79   /P2686</f>
        <v>16.658584611767473</v>
      </c>
      <c r="W2686" s="7">
        <f>IF(R2686="","",(T2686*(1-U2686)*(1+AE2686))+V2686)</f>
        <v>679.65858461176742</v>
      </c>
      <c r="Z2686" s="9" t="str">
        <f>IF(S2686="","",(X2686*(1-Y2686)*(1+AE2686)))</f>
        <v/>
      </c>
      <c r="AA2686" s="64">
        <f>IF(Eingabe!G2686="x",libCalc!A2686,IF(Eingabe!H2686="x",libCalc!B2686,IF(Eingabe!I2686="x",libCalc!C2686,"")))</f>
        <v>0.12</v>
      </c>
      <c r="AB2686" s="5">
        <f>IF(AA2686="","",AA2686*M2686)</f>
        <v>0.32880000000000004</v>
      </c>
      <c r="AC2686" s="10">
        <f>IF(AA2686="","",N2686*1000/(AA2686*1000000))</f>
        <v>12.5</v>
      </c>
      <c r="AD2686" s="11">
        <f>IF(AB2686="","",MAX(Z2686,W2686)/AB2686)</f>
        <v>2067.0881527121878</v>
      </c>
      <c r="AE2686" s="8">
        <f ca="1">IF(N2686="","",IF(LOOKUP(YEAR(C2686),Teuerung!$A$4:$A$29,Teuerung!$D$4:$D$29)="",0,LOOKUP(YEAR(C2686),Teuerung!$A$4:$A$29,Teuerung!$D$4:$D$29)))</f>
        <v>0.29999999999999999</v>
      </c>
      <c r="AF2686" s="7">
        <f t="shared" ca="1" si="76"/>
        <v>679.65858461176742</v>
      </c>
      <c r="AG2686" s="2" t="s">
        <v>70</v>
      </c>
      <c r="AH2686" s="1"/>
      <c r="AI2686" s="1"/>
    </row>
    <row r="2687">
      <c r="A2687" s="2"/>
      <c r="B2687" s="2"/>
      <c r="C2687" s="3">
        <v>43144</v>
      </c>
      <c r="D2687" s="1"/>
      <c r="E2687" s="4" t="s">
        <v>51</v>
      </c>
      <c r="H2687" s="4" t="s">
        <v>51</v>
      </c>
      <c r="K2687" s="6">
        <v>0.23999999999999999</v>
      </c>
      <c r="L2687" s="6">
        <v>0.5</v>
      </c>
      <c r="M2687" s="6">
        <v>2.7599999999999998</v>
      </c>
      <c r="N2687" s="7">
        <v>1700</v>
      </c>
      <c r="P2687" s="1">
        <v>1</v>
      </c>
      <c r="Q2687" s="2" t="s">
        <v>54</v>
      </c>
      <c r="R2687" s="4" t="s">
        <v>51</v>
      </c>
      <c r="T2687" s="7">
        <v>511</v>
      </c>
      <c r="U2687" s="8">
        <v>0</v>
      </c>
      <c r="V2687" s="6">
        <f t="shared" ref="V2687:V2688" si="81">7175/340.26*   0.8   /P2687</f>
        <v>16.869452771410099</v>
      </c>
      <c r="W2687" s="7">
        <f>IF(R2687="","",(T2687*(1-U2687)*(1+AE2687))+V2687)</f>
        <v>681.16945277141019</v>
      </c>
      <c r="Z2687" s="9" t="str">
        <f>IF(S2687="","",(X2687*(1-Y2687)*(1+AE2687)))</f>
        <v/>
      </c>
      <c r="AA2687" s="64">
        <f>IF(Eingabe!G2687="x",libCalc!A2687,IF(Eingabe!H2687="x",libCalc!B2687,IF(Eingabe!I2687="x",libCalc!C2687,"")))</f>
        <v>0.12</v>
      </c>
      <c r="AB2687" s="5">
        <f>IF(AA2687="","",AA2687*M2687)</f>
        <v>0.33119999999999994</v>
      </c>
      <c r="AC2687" s="10">
        <f>IF(AA2687="","",N2687*1000/(AA2687*1000000))</f>
        <v>14.166666666666666</v>
      </c>
      <c r="AD2687" s="11">
        <f>IF(AB2687="","",MAX(Z2687,W2687)/AB2687)</f>
        <v>2056.6710530537753</v>
      </c>
      <c r="AE2687" s="8">
        <f ca="1">IF(N2687="","",IF(LOOKUP(YEAR(C2687),Teuerung!$A$4:$A$29,Teuerung!$D$4:$D$29)="",0,LOOKUP(YEAR(C2687),Teuerung!$A$4:$A$29,Teuerung!$D$4:$D$29)))</f>
        <v>0.29999999999999999</v>
      </c>
      <c r="AF2687" s="7">
        <f t="shared" ca="1" si="76"/>
        <v>681.16945277141019</v>
      </c>
      <c r="AG2687" s="2" t="s">
        <v>70</v>
      </c>
      <c r="AH2687" s="1"/>
      <c r="AI2687" s="1"/>
    </row>
    <row r="2688">
      <c r="A2688" s="2"/>
      <c r="B2688" s="2"/>
      <c r="C2688" s="3">
        <v>43144</v>
      </c>
      <c r="D2688" s="1"/>
      <c r="E2688" s="4" t="s">
        <v>51</v>
      </c>
      <c r="H2688" s="4" t="s">
        <v>51</v>
      </c>
      <c r="K2688" s="6">
        <v>0.23999999999999999</v>
      </c>
      <c r="L2688" s="6">
        <v>0.5</v>
      </c>
      <c r="M2688" s="6">
        <v>2.77</v>
      </c>
      <c r="N2688" s="7">
        <v>1400</v>
      </c>
      <c r="P2688" s="1">
        <v>1</v>
      </c>
      <c r="Q2688" s="2" t="s">
        <v>54</v>
      </c>
      <c r="R2688" s="4" t="s">
        <v>51</v>
      </c>
      <c r="T2688" s="7">
        <v>513</v>
      </c>
      <c r="U2688" s="8">
        <v>0</v>
      </c>
      <c r="V2688" s="6">
        <f t="shared" si="81"/>
        <v>16.869452771410099</v>
      </c>
      <c r="W2688" s="7">
        <f>IF(R2688="","",(T2688*(1-U2688)*(1+AE2688))+V2688)</f>
        <v>683.7694527714101</v>
      </c>
      <c r="Z2688" s="9" t="str">
        <f>IF(S2688="","",(X2688*(1-Y2688)*(1+AE2688)))</f>
        <v/>
      </c>
      <c r="AA2688" s="64">
        <f>IF(Eingabe!G2688="x",libCalc!A2688,IF(Eingabe!H2688="x",libCalc!B2688,IF(Eingabe!I2688="x",libCalc!C2688,"")))</f>
        <v>0.12</v>
      </c>
      <c r="AB2688" s="5">
        <f>IF(AA2688="","",AA2688*M2688)</f>
        <v>0.33239999999999997</v>
      </c>
      <c r="AC2688" s="10">
        <f>IF(AA2688="","",N2688*1000/(AA2688*1000000))</f>
        <v>11.666666666666666</v>
      </c>
      <c r="AD2688" s="11">
        <f>IF(AB2688="","",MAX(Z2688,W2688)/AB2688)</f>
        <v>2057.0681491317996</v>
      </c>
      <c r="AE2688" s="8">
        <f ca="1">IF(N2688="","",IF(LOOKUP(YEAR(C2688),Teuerung!$A$4:$A$29,Teuerung!$D$4:$D$29)="",0,LOOKUP(YEAR(C2688),Teuerung!$A$4:$A$29,Teuerung!$D$4:$D$29)))</f>
        <v>0.29999999999999999</v>
      </c>
      <c r="AF2688" s="7">
        <f t="shared" ca="1" si="76"/>
        <v>683.7694527714101</v>
      </c>
      <c r="AG2688" s="2" t="s">
        <v>70</v>
      </c>
      <c r="AH2688" s="1"/>
      <c r="AI2688" s="1"/>
    </row>
    <row r="2689">
      <c r="A2689" s="2"/>
      <c r="B2689" s="2"/>
      <c r="C2689" s="3">
        <v>43144</v>
      </c>
      <c r="D2689" s="1"/>
      <c r="E2689" s="4" t="s">
        <v>51</v>
      </c>
      <c r="H2689" s="4" t="s">
        <v>51</v>
      </c>
      <c r="K2689" s="6">
        <v>0.23999999999999999</v>
      </c>
      <c r="L2689" s="6">
        <v>0.5</v>
      </c>
      <c r="M2689" s="6">
        <v>2.7799999999999998</v>
      </c>
      <c r="N2689" s="7">
        <v>1700</v>
      </c>
      <c r="P2689" s="1">
        <v>3</v>
      </c>
      <c r="Q2689" s="2" t="s">
        <v>54</v>
      </c>
      <c r="R2689" s="4" t="s">
        <v>51</v>
      </c>
      <c r="T2689" s="7">
        <v>472</v>
      </c>
      <c r="U2689" s="8">
        <v>0</v>
      </c>
      <c r="V2689" s="6">
        <f>7175/340.26*   2.4   /P2689</f>
        <v>16.869452771410099</v>
      </c>
      <c r="W2689" s="7">
        <f>IF(R2689="","",(T2689*(1-U2689)*(1+AE2689))+V2689)</f>
        <v>630.46945277141015</v>
      </c>
      <c r="Z2689" s="9" t="str">
        <f>IF(S2689="","",(X2689*(1-Y2689)*(1+AE2689)))</f>
        <v/>
      </c>
      <c r="AA2689" s="64">
        <f>IF(Eingabe!G2689="x",libCalc!A2689,IF(Eingabe!H2689="x",libCalc!B2689,IF(Eingabe!I2689="x",libCalc!C2689,"")))</f>
        <v>0.12</v>
      </c>
      <c r="AB2689" s="5">
        <f>IF(AA2689="","",AA2689*M2689)</f>
        <v>0.33359999999999995</v>
      </c>
      <c r="AC2689" s="10">
        <f>IF(AA2689="","",N2689*1000/(AA2689*1000000))</f>
        <v>14.166666666666666</v>
      </c>
      <c r="AD2689" s="11">
        <f>IF(AB2689="","",MAX(Z2689,W2689)/AB2689)</f>
        <v>1889.8964411613017</v>
      </c>
      <c r="AE2689" s="8">
        <f ca="1">IF(N2689="","",IF(LOOKUP(YEAR(C2689),Teuerung!$A$4:$A$29,Teuerung!$D$4:$D$29)="",0,LOOKUP(YEAR(C2689),Teuerung!$A$4:$A$29,Teuerung!$D$4:$D$29)))</f>
        <v>0.29999999999999999</v>
      </c>
      <c r="AF2689" s="7">
        <f t="shared" ca="1" si="76"/>
        <v>1891.4083583142306</v>
      </c>
      <c r="AG2689" s="2" t="s">
        <v>70</v>
      </c>
      <c r="AH2689" s="1"/>
      <c r="AI2689" s="1"/>
    </row>
    <row r="2690">
      <c r="A2690" s="2"/>
      <c r="B2690" s="2"/>
      <c r="C2690" s="3">
        <v>43144</v>
      </c>
      <c r="D2690" s="1"/>
      <c r="E2690" s="4" t="s">
        <v>51</v>
      </c>
      <c r="H2690" s="4" t="s">
        <v>51</v>
      </c>
      <c r="K2690" s="6">
        <v>0.23999999999999999</v>
      </c>
      <c r="L2690" s="6">
        <v>0.5</v>
      </c>
      <c r="M2690" s="6">
        <v>2.7799999999999998</v>
      </c>
      <c r="N2690" s="7">
        <v>3000</v>
      </c>
      <c r="P2690" s="1">
        <v>1</v>
      </c>
      <c r="Q2690" s="2" t="s">
        <v>54</v>
      </c>
      <c r="R2690" s="4" t="s">
        <v>51</v>
      </c>
      <c r="T2690" s="7">
        <v>592</v>
      </c>
      <c r="U2690" s="8">
        <v>0</v>
      </c>
      <c r="V2690" s="6">
        <f>7175/340.26*   0.83   /P2690</f>
        <v>17.502057250337977</v>
      </c>
      <c r="W2690" s="7">
        <f>IF(R2690="","",(T2690*(1-U2690)*(1+AE2690))+V2690)</f>
        <v>787.10205725033802</v>
      </c>
      <c r="Z2690" s="9" t="str">
        <f>IF(S2690="","",(X2690*(1-Y2690)*(1+AE2690)))</f>
        <v/>
      </c>
      <c r="AA2690" s="64">
        <f>IF(Eingabe!G2690="x",libCalc!A2690,IF(Eingabe!H2690="x",libCalc!B2690,IF(Eingabe!I2690="x",libCalc!C2690,"")))</f>
        <v>0.12</v>
      </c>
      <c r="AB2690" s="5">
        <f>IF(AA2690="","",AA2690*M2690)</f>
        <v>0.33359999999999995</v>
      </c>
      <c r="AC2690" s="10">
        <f>IF(AA2690="","",N2690*1000/(AA2690*1000000))</f>
        <v>25</v>
      </c>
      <c r="AD2690" s="11">
        <f>IF(AB2690="","",MAX(Z2690,W2690)/AB2690)</f>
        <v>2359.4186368415412</v>
      </c>
      <c r="AE2690" s="8">
        <f ca="1">IF(N2690="","",IF(LOOKUP(YEAR(C2690),Teuerung!$A$4:$A$29,Teuerung!$D$4:$D$29)="",0,LOOKUP(YEAR(C2690),Teuerung!$A$4:$A$29,Teuerung!$D$4:$D$29)))</f>
        <v>0.29999999999999999</v>
      </c>
      <c r="AF2690" s="7">
        <f t="shared" ca="1" si="76"/>
        <v>787.10205725033802</v>
      </c>
      <c r="AG2690" s="2" t="s">
        <v>70</v>
      </c>
      <c r="AH2690" s="1"/>
      <c r="AI2690" s="1"/>
    </row>
    <row r="2691">
      <c r="A2691" s="2"/>
      <c r="B2691" s="2"/>
      <c r="C2691" s="3">
        <v>43144</v>
      </c>
      <c r="D2691" s="1"/>
      <c r="E2691" s="4" t="s">
        <v>51</v>
      </c>
      <c r="H2691" s="4" t="s">
        <v>51</v>
      </c>
      <c r="K2691" s="6">
        <v>0.23999999999999999</v>
      </c>
      <c r="L2691" s="6">
        <v>0.5</v>
      </c>
      <c r="M2691" s="6">
        <v>2.7799999999999998</v>
      </c>
      <c r="N2691" s="7">
        <v>3300</v>
      </c>
      <c r="P2691" s="1">
        <v>1</v>
      </c>
      <c r="Q2691" s="2" t="s">
        <v>54</v>
      </c>
      <c r="R2691" s="4" t="s">
        <v>51</v>
      </c>
      <c r="T2691" s="7">
        <v>598</v>
      </c>
      <c r="U2691" s="8">
        <v>0</v>
      </c>
      <c r="V2691" s="6">
        <f>7175/340.26*   0.85   /P2691</f>
        <v>17.923793569623228</v>
      </c>
      <c r="W2691" s="7">
        <f>IF(R2691="","",(T2691*(1-U2691)*(1+AE2691))+V2691)</f>
        <v>795.32379356962315</v>
      </c>
      <c r="Z2691" s="9" t="str">
        <f>IF(S2691="","",(X2691*(1-Y2691)*(1+AE2691)))</f>
        <v/>
      </c>
      <c r="AA2691" s="64">
        <f>IF(Eingabe!G2691="x",libCalc!A2691,IF(Eingabe!H2691="x",libCalc!B2691,IF(Eingabe!I2691="x",libCalc!C2691,"")))</f>
        <v>0.12</v>
      </c>
      <c r="AB2691" s="5">
        <f>IF(AA2691="","",AA2691*M2691)</f>
        <v>0.33359999999999995</v>
      </c>
      <c r="AC2691" s="10">
        <f>IF(AA2691="","",N2691*1000/(AA2691*1000000))</f>
        <v>27.5</v>
      </c>
      <c r="AD2691" s="11">
        <f>IF(AB2691="","",MAX(Z2691,W2691)/AB2691)</f>
        <v>2384.0641294053457</v>
      </c>
      <c r="AE2691" s="8">
        <f ca="1">IF(N2691="","",IF(LOOKUP(YEAR(C2691),Teuerung!$A$4:$A$29,Teuerung!$D$4:$D$29)="",0,LOOKUP(YEAR(C2691),Teuerung!$A$4:$A$29,Teuerung!$D$4:$D$29)))</f>
        <v>0.29999999999999999</v>
      </c>
      <c r="AF2691" s="7">
        <f t="shared" ca="1" si="76"/>
        <v>795.32379356962315</v>
      </c>
      <c r="AG2691" s="2" t="s">
        <v>70</v>
      </c>
      <c r="AH2691" s="1"/>
      <c r="AI2691" s="1"/>
    </row>
    <row r="2692">
      <c r="A2692" s="2"/>
      <c r="B2692" s="2"/>
      <c r="C2692" s="3">
        <v>43144</v>
      </c>
      <c r="D2692" s="1"/>
      <c r="E2692" s="4" t="s">
        <v>51</v>
      </c>
      <c r="H2692" s="4" t="s">
        <v>51</v>
      </c>
      <c r="K2692" s="6">
        <v>0.23999999999999999</v>
      </c>
      <c r="L2692" s="6">
        <v>0.5</v>
      </c>
      <c r="M2692" s="6">
        <v>2.7799999999999998</v>
      </c>
      <c r="N2692" s="7">
        <v>3900</v>
      </c>
      <c r="P2692" s="1">
        <v>1</v>
      </c>
      <c r="Q2692" s="2" t="s">
        <v>54</v>
      </c>
      <c r="R2692" s="4" t="s">
        <v>51</v>
      </c>
      <c r="T2692" s="7">
        <v>692</v>
      </c>
      <c r="U2692" s="8">
        <v>0</v>
      </c>
      <c r="V2692" s="6">
        <f>7175/340.26*   0.91   /P2692</f>
        <v>19.189002527478987</v>
      </c>
      <c r="W2692" s="7">
        <f>IF(R2692="","",(T2692*(1-U2692)*(1+AE2692))+V2692)</f>
        <v>918.78900252747906</v>
      </c>
      <c r="Z2692" s="9" t="str">
        <f>IF(S2692="","",(X2692*(1-Y2692)*(1+AE2692)))</f>
        <v/>
      </c>
      <c r="AA2692" s="64">
        <f>IF(Eingabe!G2692="x",libCalc!A2692,IF(Eingabe!H2692="x",libCalc!B2692,IF(Eingabe!I2692="x",libCalc!C2692,"")))</f>
        <v>0.12</v>
      </c>
      <c r="AB2692" s="5">
        <f>IF(AA2692="","",AA2692*M2692)</f>
        <v>0.33359999999999995</v>
      </c>
      <c r="AC2692" s="10">
        <f>IF(AA2692="","",N2692*1000/(AA2692*1000000))</f>
        <v>32.5</v>
      </c>
      <c r="AD2692" s="11">
        <f>IF(AB2692="","",MAX(Z2692,W2692)/AB2692)</f>
        <v>2754.1636766411248</v>
      </c>
      <c r="AE2692" s="8">
        <f ca="1">IF(N2692="","",IF(LOOKUP(YEAR(C2692),Teuerung!$A$4:$A$29,Teuerung!$D$4:$D$29)="",0,LOOKUP(YEAR(C2692),Teuerung!$A$4:$A$29,Teuerung!$D$4:$D$29)))</f>
        <v>0.29999999999999999</v>
      </c>
      <c r="AF2692" s="7">
        <f t="shared" ca="1" si="76"/>
        <v>918.78900252747906</v>
      </c>
      <c r="AG2692" s="2" t="s">
        <v>70</v>
      </c>
      <c r="AH2692" s="1"/>
      <c r="AI2692" s="1"/>
    </row>
    <row r="2693">
      <c r="A2693" s="2"/>
      <c r="B2693" s="2"/>
      <c r="C2693" s="3">
        <v>43144</v>
      </c>
      <c r="D2693" s="1"/>
      <c r="E2693" s="4" t="s">
        <v>51</v>
      </c>
      <c r="H2693" s="4" t="s">
        <v>51</v>
      </c>
      <c r="K2693" s="6">
        <v>0.23999999999999999</v>
      </c>
      <c r="L2693" s="6">
        <v>0.5</v>
      </c>
      <c r="M2693" s="6">
        <v>2.77</v>
      </c>
      <c r="N2693" s="7">
        <v>1400</v>
      </c>
      <c r="P2693" s="1">
        <v>1</v>
      </c>
      <c r="Q2693" s="2" t="s">
        <v>54</v>
      </c>
      <c r="R2693" s="4" t="s">
        <v>51</v>
      </c>
      <c r="T2693" s="7">
        <v>513</v>
      </c>
      <c r="U2693" s="8">
        <v>0</v>
      </c>
      <c r="V2693" s="6">
        <f>7175/340.26*   0.8   /P2693</f>
        <v>16.869452771410099</v>
      </c>
      <c r="W2693" s="7">
        <f>IF(R2693="","",(T2693*(1-U2693)*(1+AE2693))+V2693)</f>
        <v>683.7694527714101</v>
      </c>
      <c r="Z2693" s="9" t="str">
        <f>IF(S2693="","",(X2693*(1-Y2693)*(1+AE2693)))</f>
        <v/>
      </c>
      <c r="AA2693" s="64">
        <f>IF(Eingabe!G2693="x",libCalc!A2693,IF(Eingabe!H2693="x",libCalc!B2693,IF(Eingabe!I2693="x",libCalc!C2693,"")))</f>
        <v>0.12</v>
      </c>
      <c r="AB2693" s="5">
        <f>IF(AA2693="","",AA2693*M2693)</f>
        <v>0.33239999999999997</v>
      </c>
      <c r="AC2693" s="10">
        <f>IF(AA2693="","",N2693*1000/(AA2693*1000000))</f>
        <v>11.666666666666666</v>
      </c>
      <c r="AD2693" s="11">
        <f>IF(AB2693="","",MAX(Z2693,W2693)/AB2693)</f>
        <v>2057.0681491317996</v>
      </c>
      <c r="AE2693" s="8">
        <f ca="1">IF(N2693="","",IF(LOOKUP(YEAR(C2693),Teuerung!$A$4:$A$29,Teuerung!$D$4:$D$29)="",0,LOOKUP(YEAR(C2693),Teuerung!$A$4:$A$29,Teuerung!$D$4:$D$29)))</f>
        <v>0.29999999999999999</v>
      </c>
      <c r="AF2693" s="7">
        <f t="shared" ca="1" si="76"/>
        <v>683.7694527714101</v>
      </c>
      <c r="AG2693" s="2" t="s">
        <v>70</v>
      </c>
      <c r="AH2693" s="1"/>
      <c r="AI2693" s="1"/>
    </row>
    <row r="2694">
      <c r="A2694" s="2"/>
      <c r="B2694" s="2"/>
      <c r="C2694" s="3">
        <v>43144</v>
      </c>
      <c r="D2694" s="1"/>
      <c r="E2694" s="4" t="s">
        <v>51</v>
      </c>
      <c r="H2694" s="4" t="s">
        <v>51</v>
      </c>
      <c r="K2694" s="6">
        <v>0.23999999999999999</v>
      </c>
      <c r="L2694" s="6">
        <v>0.5</v>
      </c>
      <c r="M2694" s="6">
        <v>2.77</v>
      </c>
      <c r="N2694" s="7">
        <v>3400</v>
      </c>
      <c r="P2694" s="1">
        <v>1</v>
      </c>
      <c r="Q2694" s="2" t="s">
        <v>54</v>
      </c>
      <c r="R2694" s="4" t="s">
        <v>51</v>
      </c>
      <c r="T2694" s="7">
        <v>610</v>
      </c>
      <c r="U2694" s="8">
        <v>0</v>
      </c>
      <c r="V2694" s="6">
        <f>7175/340.26*   0.86   /P2694</f>
        <v>18.134661729265854</v>
      </c>
      <c r="W2694" s="7">
        <f>IF(R2694="","",(T2694*(1-U2694)*(1+AE2694))+V2694)</f>
        <v>811.13466172926587</v>
      </c>
      <c r="Z2694" s="9" t="str">
        <f>IF(S2694="","",(X2694*(1-Y2694)*(1+AE2694)))</f>
        <v/>
      </c>
      <c r="AA2694" s="64">
        <f>IF(Eingabe!G2694="x",libCalc!A2694,IF(Eingabe!H2694="x",libCalc!B2694,IF(Eingabe!I2694="x",libCalc!C2694,"")))</f>
        <v>0.12</v>
      </c>
      <c r="AB2694" s="5">
        <f>IF(AA2694="","",AA2694*M2694)</f>
        <v>0.33239999999999997</v>
      </c>
      <c r="AC2694" s="10">
        <f>IF(AA2694="","",N2694*1000/(AA2694*1000000))</f>
        <v>28.333333333333332</v>
      </c>
      <c r="AD2694" s="11">
        <f>IF(AB2694="","",MAX(Z2694,W2694)/AB2694)</f>
        <v>2440.2366478016424</v>
      </c>
      <c r="AE2694" s="8">
        <f ca="1">IF(N2694="","",IF(LOOKUP(YEAR(C2694),Teuerung!$A$4:$A$29,Teuerung!$D$4:$D$29)="",0,LOOKUP(YEAR(C2694),Teuerung!$A$4:$A$29,Teuerung!$D$4:$D$29)))</f>
        <v>0.29999999999999999</v>
      </c>
      <c r="AF2694" s="7">
        <f t="shared" ca="1" si="76"/>
        <v>811.13466172926587</v>
      </c>
      <c r="AG2694" s="2" t="s">
        <v>70</v>
      </c>
      <c r="AH2694" s="1"/>
      <c r="AI2694" s="1"/>
    </row>
    <row r="2695">
      <c r="A2695" s="2"/>
      <c r="B2695" s="2"/>
      <c r="C2695" s="3">
        <v>43144</v>
      </c>
      <c r="D2695" s="1"/>
      <c r="E2695" s="4" t="s">
        <v>51</v>
      </c>
      <c r="H2695" s="4" t="s">
        <v>51</v>
      </c>
      <c r="K2695" s="6">
        <v>0.23999999999999999</v>
      </c>
      <c r="L2695" s="6">
        <v>0.5</v>
      </c>
      <c r="M2695" s="6">
        <v>2.7799999999999998</v>
      </c>
      <c r="N2695" s="7">
        <v>2600</v>
      </c>
      <c r="P2695" s="1">
        <v>1</v>
      </c>
      <c r="Q2695" s="2" t="s">
        <v>54</v>
      </c>
      <c r="R2695" s="4" t="s">
        <v>51</v>
      </c>
      <c r="T2695" s="7">
        <v>583</v>
      </c>
      <c r="U2695" s="8">
        <v>0</v>
      </c>
      <c r="V2695" s="6">
        <f>7175/340.26*   0.83   /P2695</f>
        <v>17.502057250337977</v>
      </c>
      <c r="W2695" s="7">
        <f>IF(R2695="","",(T2695*(1-U2695)*(1+AE2695))+V2695)</f>
        <v>775.40205725033798</v>
      </c>
      <c r="Z2695" s="9" t="str">
        <f>IF(S2695="","",(X2695*(1-Y2695)*(1+AE2695)))</f>
        <v/>
      </c>
      <c r="AA2695" s="64">
        <f>IF(Eingabe!G2695="x",libCalc!A2695,IF(Eingabe!H2695="x",libCalc!B2695,IF(Eingabe!I2695="x",libCalc!C2695,"")))</f>
        <v>0.12</v>
      </c>
      <c r="AB2695" s="5">
        <f>IF(AA2695="","",AA2695*M2695)</f>
        <v>0.33359999999999995</v>
      </c>
      <c r="AC2695" s="10">
        <f>IF(AA2695="","",N2695*1000/(AA2695*1000000))</f>
        <v>21.666666666666668</v>
      </c>
      <c r="AD2695" s="11">
        <f>IF(AB2695="","",MAX(Z2695,W2695)/AB2695)</f>
        <v>2324.3466943954977</v>
      </c>
      <c r="AE2695" s="8">
        <f ca="1">IF(N2695="","",IF(LOOKUP(YEAR(C2695),Teuerung!$A$4:$A$29,Teuerung!$D$4:$D$29)="",0,LOOKUP(YEAR(C2695),Teuerung!$A$4:$A$29,Teuerung!$D$4:$D$29)))</f>
        <v>0.29999999999999999</v>
      </c>
      <c r="AF2695" s="7">
        <f t="shared" ca="1" si="76"/>
        <v>775.40205725033798</v>
      </c>
      <c r="AG2695" s="2" t="s">
        <v>70</v>
      </c>
      <c r="AH2695" s="1"/>
      <c r="AI2695" s="1"/>
    </row>
    <row r="2696">
      <c r="A2696" s="2"/>
      <c r="B2696" s="2"/>
      <c r="C2696" s="3">
        <v>43144</v>
      </c>
      <c r="D2696" s="1"/>
      <c r="E2696" s="4" t="s">
        <v>51</v>
      </c>
      <c r="H2696" s="4" t="s">
        <v>51</v>
      </c>
      <c r="K2696" s="6">
        <v>0.23999999999999999</v>
      </c>
      <c r="L2696" s="6">
        <v>0.5</v>
      </c>
      <c r="M2696" s="6">
        <v>2.7799999999999998</v>
      </c>
      <c r="N2696" s="7">
        <v>2800</v>
      </c>
      <c r="P2696" s="1">
        <v>1</v>
      </c>
      <c r="Q2696" s="2" t="s">
        <v>54</v>
      </c>
      <c r="R2696" s="4" t="s">
        <v>51</v>
      </c>
      <c r="T2696" s="7">
        <v>645</v>
      </c>
      <c r="U2696" s="8">
        <v>0</v>
      </c>
      <c r="V2696" s="6">
        <f>7175/340.26*   0.88   /P2696</f>
        <v>18.55639804855111</v>
      </c>
      <c r="W2696" s="7">
        <f>IF(R2696="","",(T2696*(1-U2696)*(1+AE2696))+V2696)</f>
        <v>857.05639804855116</v>
      </c>
      <c r="Z2696" s="9" t="str">
        <f>IF(S2696="","",(X2696*(1-Y2696)*(1+AE2696)))</f>
        <v/>
      </c>
      <c r="AA2696" s="64">
        <f>IF(Eingabe!G2696="x",libCalc!A2696,IF(Eingabe!H2696="x",libCalc!B2696,IF(Eingabe!I2696="x",libCalc!C2696,"")))</f>
        <v>0.12</v>
      </c>
      <c r="AB2696" s="5">
        <f>IF(AA2696="","",AA2696*M2696)</f>
        <v>0.33359999999999995</v>
      </c>
      <c r="AC2696" s="10">
        <f>IF(AA2696="","",N2696*1000/(AA2696*1000000))</f>
        <v>23.333333333333332</v>
      </c>
      <c r="AD2696" s="11">
        <f>IF(AB2696="","",MAX(Z2696,W2696)/AB2696)</f>
        <v>2569.1139030232353</v>
      </c>
      <c r="AE2696" s="8">
        <f ca="1">IF(N2696="","",IF(LOOKUP(YEAR(C2696),Teuerung!$A$4:$A$29,Teuerung!$D$4:$D$29)="",0,LOOKUP(YEAR(C2696),Teuerung!$A$4:$A$29,Teuerung!$D$4:$D$29)))</f>
        <v>0.29999999999999999</v>
      </c>
      <c r="AF2696" s="7">
        <f t="shared" ca="1" si="76"/>
        <v>857.05639804855116</v>
      </c>
      <c r="AG2696" s="2" t="s">
        <v>70</v>
      </c>
      <c r="AH2696" s="1"/>
      <c r="AI2696" s="1"/>
    </row>
    <row r="2697">
      <c r="A2697" s="2"/>
      <c r="B2697" s="2"/>
      <c r="C2697" s="3">
        <v>43144</v>
      </c>
      <c r="D2697" s="1"/>
      <c r="E2697" s="4" t="s">
        <v>51</v>
      </c>
      <c r="H2697" s="4" t="s">
        <v>51</v>
      </c>
      <c r="K2697" s="6">
        <v>0.23999999999999999</v>
      </c>
      <c r="L2697" s="6">
        <v>0.5</v>
      </c>
      <c r="M2697" s="6">
        <v>2.71</v>
      </c>
      <c r="N2697" s="7">
        <v>500</v>
      </c>
      <c r="P2697" s="1">
        <v>1</v>
      </c>
      <c r="Q2697" s="2" t="s">
        <v>54</v>
      </c>
      <c r="R2697" s="4" t="s">
        <v>51</v>
      </c>
      <c r="T2697" s="7">
        <v>496</v>
      </c>
      <c r="U2697" s="8">
        <v>0</v>
      </c>
      <c r="V2697" s="6">
        <f t="shared" ref="V2697:V2698" si="82">7175/340.26*   0.79   /P2697</f>
        <v>16.658584611767473</v>
      </c>
      <c r="W2697" s="7">
        <f>IF(R2697="","",(T2697*(1-U2697)*(1+AE2697))+V2697)</f>
        <v>661.45858461176749</v>
      </c>
      <c r="Z2697" s="9" t="str">
        <f>IF(S2697="","",(X2697*(1-Y2697)*(1+AE2697)))</f>
        <v/>
      </c>
      <c r="AA2697" s="64">
        <f>IF(Eingabe!G2697="x",libCalc!A2697,IF(Eingabe!H2697="x",libCalc!B2697,IF(Eingabe!I2697="x",libCalc!C2697,"")))</f>
        <v>0.12</v>
      </c>
      <c r="AB2697" s="5">
        <f>IF(AA2697="","",AA2697*M2697)</f>
        <v>0.32519999999999999</v>
      </c>
      <c r="AC2697" s="10">
        <f>IF(AA2697="","",N2697*1000/(AA2697*1000000))</f>
        <v>4.166666666666667</v>
      </c>
      <c r="AD2697" s="11">
        <f>IF(AB2697="","",MAX(Z2697,W2697)/AB2697)</f>
        <v>2034.0054877360624</v>
      </c>
      <c r="AE2697" s="8">
        <f ca="1">IF(N2697="","",IF(LOOKUP(YEAR(C2697),Teuerung!$A$4:$A$29,Teuerung!$D$4:$D$29)="",0,LOOKUP(YEAR(C2697),Teuerung!$A$4:$A$29,Teuerung!$D$4:$D$29)))</f>
        <v>0.29999999999999999</v>
      </c>
      <c r="AF2697" s="7">
        <f t="shared" ca="1" si="76"/>
        <v>661.45858461176749</v>
      </c>
      <c r="AG2697" s="2" t="s">
        <v>70</v>
      </c>
      <c r="AH2697" s="1"/>
      <c r="AI2697" s="1"/>
    </row>
    <row r="2698">
      <c r="A2698" s="2"/>
      <c r="B2698" s="2"/>
      <c r="C2698" s="3">
        <v>43144</v>
      </c>
      <c r="D2698" s="1"/>
      <c r="E2698" s="4" t="s">
        <v>51</v>
      </c>
      <c r="H2698" s="4" t="s">
        <v>51</v>
      </c>
      <c r="K2698" s="6">
        <v>0.23999999999999999</v>
      </c>
      <c r="L2698" s="6">
        <v>0.5</v>
      </c>
      <c r="M2698" s="6">
        <v>2.7200000000000002</v>
      </c>
      <c r="N2698" s="7">
        <v>1500</v>
      </c>
      <c r="P2698" s="1">
        <v>1</v>
      </c>
      <c r="Q2698" s="2" t="s">
        <v>54</v>
      </c>
      <c r="R2698" s="4" t="s">
        <v>51</v>
      </c>
      <c r="T2698" s="7">
        <v>508</v>
      </c>
      <c r="U2698" s="8">
        <v>0</v>
      </c>
      <c r="V2698" s="6">
        <f t="shared" si="82"/>
        <v>16.658584611767473</v>
      </c>
      <c r="W2698" s="7">
        <f>IF(R2698="","",(T2698*(1-U2698)*(1+AE2698))+V2698)</f>
        <v>677.0585846117674</v>
      </c>
      <c r="Z2698" s="9" t="str">
        <f>IF(S2698="","",(X2698*(1-Y2698)*(1+AE2698)))</f>
        <v/>
      </c>
      <c r="AA2698" s="64">
        <f>IF(Eingabe!G2698="x",libCalc!A2698,IF(Eingabe!H2698="x",libCalc!B2698,IF(Eingabe!I2698="x",libCalc!C2698,"")))</f>
        <v>0.12</v>
      </c>
      <c r="AB2698" s="5">
        <f>IF(AA2698="","",AA2698*M2698)</f>
        <v>0.32640000000000002</v>
      </c>
      <c r="AC2698" s="10">
        <f>IF(AA2698="","",N2698*1000/(AA2698*1000000))</f>
        <v>12.5</v>
      </c>
      <c r="AD2698" s="11">
        <f>IF(AB2698="","",MAX(Z2698,W2698)/AB2698)</f>
        <v>2074.3216440311498</v>
      </c>
      <c r="AE2698" s="8">
        <f ca="1">IF(N2698="","",IF(LOOKUP(YEAR(C2698),Teuerung!$A$4:$A$29,Teuerung!$D$4:$D$29)="",0,LOOKUP(YEAR(C2698),Teuerung!$A$4:$A$29,Teuerung!$D$4:$D$29)))</f>
        <v>0.29999999999999999</v>
      </c>
      <c r="AF2698" s="7">
        <f t="shared" ca="1" si="76"/>
        <v>677.0585846117674</v>
      </c>
      <c r="AG2698" s="2" t="s">
        <v>70</v>
      </c>
      <c r="AH2698" s="1"/>
      <c r="AI2698" s="1"/>
    </row>
    <row r="2699">
      <c r="A2699" s="2"/>
      <c r="B2699" s="2"/>
      <c r="C2699" s="3">
        <v>43144</v>
      </c>
      <c r="D2699" s="1"/>
      <c r="E2699" s="4" t="s">
        <v>51</v>
      </c>
      <c r="H2699" s="4" t="s">
        <v>51</v>
      </c>
      <c r="K2699" s="6">
        <v>0.23999999999999999</v>
      </c>
      <c r="L2699" s="6">
        <v>0.5</v>
      </c>
      <c r="M2699" s="6">
        <v>2.75</v>
      </c>
      <c r="N2699" s="7">
        <v>1900</v>
      </c>
      <c r="P2699" s="1">
        <v>2</v>
      </c>
      <c r="Q2699" s="2" t="s">
        <v>54</v>
      </c>
      <c r="R2699" s="4" t="s">
        <v>51</v>
      </c>
      <c r="T2699" s="7">
        <v>452</v>
      </c>
      <c r="U2699" s="8">
        <v>0</v>
      </c>
      <c r="V2699" s="6">
        <f>7175/340.26*   1.59   /P2699</f>
        <v>16.764018691588785</v>
      </c>
      <c r="W2699" s="7">
        <f>IF(R2699="","",(T2699*(1-U2699)*(1+AE2699))+V2699)</f>
        <v>604.36401869158885</v>
      </c>
      <c r="Z2699" s="9" t="str">
        <f>IF(S2699="","",(X2699*(1-Y2699)*(1+AE2699)))</f>
        <v/>
      </c>
      <c r="AA2699" s="64">
        <f>IF(Eingabe!G2699="x",libCalc!A2699,IF(Eingabe!H2699="x",libCalc!B2699,IF(Eingabe!I2699="x",libCalc!C2699,"")))</f>
        <v>0.12</v>
      </c>
      <c r="AB2699" s="5">
        <f>IF(AA2699="","",AA2699*M2699)</f>
        <v>0.32999999999999996</v>
      </c>
      <c r="AC2699" s="10">
        <f>IF(AA2699="","",N2699*1000/(AA2699*1000000))</f>
        <v>15.833333333333334</v>
      </c>
      <c r="AD2699" s="11">
        <f>IF(AB2699="","",MAX(Z2699,W2699)/AB2699)</f>
        <v>1831.4061172472391</v>
      </c>
      <c r="AE2699" s="8">
        <f ca="1">IF(N2699="","",IF(LOOKUP(YEAR(C2699),Teuerung!$A$4:$A$29,Teuerung!$D$4:$D$29)="",0,LOOKUP(YEAR(C2699),Teuerung!$A$4:$A$29,Teuerung!$D$4:$D$29)))</f>
        <v>0.29999999999999999</v>
      </c>
      <c r="AF2699" s="7">
        <f t="shared" ca="1" si="76"/>
        <v>1208.7280373831777</v>
      </c>
      <c r="AG2699" s="2" t="s">
        <v>70</v>
      </c>
      <c r="AH2699" s="1"/>
      <c r="AI2699" s="1"/>
    </row>
    <row r="2700">
      <c r="A2700" s="2"/>
      <c r="B2700" s="2"/>
      <c r="C2700" s="3">
        <v>43144</v>
      </c>
      <c r="D2700" s="1"/>
      <c r="E2700" s="4" t="s">
        <v>51</v>
      </c>
      <c r="H2700" s="4" t="s">
        <v>51</v>
      </c>
      <c r="K2700" s="6">
        <v>0.23999999999999999</v>
      </c>
      <c r="L2700" s="6">
        <v>0.5</v>
      </c>
      <c r="M2700" s="6">
        <v>2.8700000000000001</v>
      </c>
      <c r="N2700" s="7">
        <v>1700</v>
      </c>
      <c r="P2700" s="1">
        <v>1</v>
      </c>
      <c r="Q2700" s="2" t="s">
        <v>54</v>
      </c>
      <c r="R2700" s="4" t="s">
        <v>51</v>
      </c>
      <c r="T2700" s="7">
        <v>508</v>
      </c>
      <c r="U2700" s="8">
        <v>0</v>
      </c>
      <c r="V2700" s="6">
        <f>7175/340.26*   0.83   /P2700</f>
        <v>17.502057250337977</v>
      </c>
      <c r="W2700" s="7">
        <f>IF(R2700="","",(T2700*(1-U2700)*(1+AE2700))+V2700)</f>
        <v>677.90205725033798</v>
      </c>
      <c r="Z2700" s="9" t="str">
        <f>IF(S2700="","",(X2700*(1-Y2700)*(1+AE2700)))</f>
        <v/>
      </c>
      <c r="AA2700" s="64">
        <f>IF(Eingabe!G2700="x",libCalc!A2700,IF(Eingabe!H2700="x",libCalc!B2700,IF(Eingabe!I2700="x",libCalc!C2700,"")))</f>
        <v>0.12</v>
      </c>
      <c r="AB2700" s="5">
        <f>IF(AA2700="","",AA2700*M2700)</f>
        <v>0.34439999999999998</v>
      </c>
      <c r="AC2700" s="10">
        <f>IF(AA2700="","",N2700*1000/(AA2700*1000000))</f>
        <v>14.166666666666666</v>
      </c>
      <c r="AD2700" s="11">
        <f>IF(AB2700="","",MAX(Z2700,W2700)/AB2700)</f>
        <v>1968.356728369158</v>
      </c>
      <c r="AE2700" s="8">
        <f ca="1">IF(N2700="","",IF(LOOKUP(YEAR(C2700),Teuerung!$A$4:$A$29,Teuerung!$D$4:$D$29)="",0,LOOKUP(YEAR(C2700),Teuerung!$A$4:$A$29,Teuerung!$D$4:$D$29)))</f>
        <v>0.29999999999999999</v>
      </c>
      <c r="AF2700" s="7">
        <f t="shared" ca="1" si="76"/>
        <v>677.90205725033798</v>
      </c>
      <c r="AG2700" s="2" t="s">
        <v>70</v>
      </c>
      <c r="AH2700" s="1"/>
      <c r="AI2700" s="1"/>
    </row>
    <row r="2701">
      <c r="A2701" s="2"/>
      <c r="B2701" s="2"/>
      <c r="C2701" s="3">
        <v>43144</v>
      </c>
      <c r="D2701" s="1"/>
      <c r="E2701" s="4" t="s">
        <v>51</v>
      </c>
      <c r="H2701" s="4" t="s">
        <v>51</v>
      </c>
      <c r="K2701" s="6">
        <v>0.23999999999999999</v>
      </c>
      <c r="L2701" s="6">
        <v>0.5</v>
      </c>
      <c r="M2701" s="6">
        <v>2.75</v>
      </c>
      <c r="N2701" s="7">
        <v>1500</v>
      </c>
      <c r="P2701" s="1">
        <v>2</v>
      </c>
      <c r="Q2701" s="2" t="s">
        <v>54</v>
      </c>
      <c r="R2701" s="4" t="s">
        <v>51</v>
      </c>
      <c r="T2701" s="7">
        <v>452</v>
      </c>
      <c r="U2701" s="8">
        <v>0</v>
      </c>
      <c r="V2701" s="6">
        <f>7175/340.26*   1.59   /P2701</f>
        <v>16.764018691588785</v>
      </c>
      <c r="W2701" s="7">
        <f>IF(R2701="","",(T2701*(1-U2701)*(1+AE2701))+V2701)</f>
        <v>604.36401869158885</v>
      </c>
      <c r="Z2701" s="9" t="str">
        <f>IF(S2701="","",(X2701*(1-Y2701)*(1+AE2701)))</f>
        <v/>
      </c>
      <c r="AA2701" s="64">
        <f>IF(Eingabe!G2701="x",libCalc!A2701,IF(Eingabe!H2701="x",libCalc!B2701,IF(Eingabe!I2701="x",libCalc!C2701,"")))</f>
        <v>0.12</v>
      </c>
      <c r="AB2701" s="5">
        <f>IF(AA2701="","",AA2701*M2701)</f>
        <v>0.32999999999999996</v>
      </c>
      <c r="AC2701" s="10">
        <f>IF(AA2701="","",N2701*1000/(AA2701*1000000))</f>
        <v>12.5</v>
      </c>
      <c r="AD2701" s="11">
        <f>IF(AB2701="","",MAX(Z2701,W2701)/AB2701)</f>
        <v>1831.4061172472391</v>
      </c>
      <c r="AE2701" s="8">
        <f ca="1">IF(N2701="","",IF(LOOKUP(YEAR(C2701),Teuerung!$A$4:$A$29,Teuerung!$D$4:$D$29)="",0,LOOKUP(YEAR(C2701),Teuerung!$A$4:$A$29,Teuerung!$D$4:$D$29)))</f>
        <v>0.29999999999999999</v>
      </c>
      <c r="AF2701" s="7">
        <f t="shared" ca="1" si="76"/>
        <v>1208.7280373831777</v>
      </c>
      <c r="AG2701" s="2" t="s">
        <v>70</v>
      </c>
      <c r="AH2701" s="1"/>
      <c r="AI2701" s="1"/>
    </row>
    <row r="2702">
      <c r="A2702" s="2"/>
      <c r="B2702" s="2"/>
      <c r="C2702" s="3">
        <v>43144</v>
      </c>
      <c r="D2702" s="1"/>
      <c r="E2702" s="4" t="s">
        <v>51</v>
      </c>
      <c r="H2702" s="4" t="s">
        <v>51</v>
      </c>
      <c r="K2702" s="6">
        <v>0.25</v>
      </c>
      <c r="L2702" s="6">
        <v>0.29999999999999999</v>
      </c>
      <c r="M2702" s="6">
        <v>5.0199999999999996</v>
      </c>
      <c r="N2702" s="7">
        <v>1000</v>
      </c>
      <c r="P2702" s="1">
        <v>1</v>
      </c>
      <c r="Q2702" s="2" t="s">
        <v>54</v>
      </c>
      <c r="R2702" s="4" t="s">
        <v>51</v>
      </c>
      <c r="T2702" s="7">
        <v>518</v>
      </c>
      <c r="U2702" s="8">
        <v>0</v>
      </c>
      <c r="V2702" s="6">
        <f>7175/340.26*   0.99   /P2702</f>
        <v>20.875947804619997</v>
      </c>
      <c r="W2702" s="7">
        <f>IF(R2702="","",(T2702*(1-U2702)*(1+AE2702))+V2702)</f>
        <v>694.27594780461993</v>
      </c>
      <c r="Z2702" s="9" t="str">
        <f>IF(S2702="","",(X2702*(1-Y2702)*(1+AE2702)))</f>
        <v/>
      </c>
      <c r="AA2702" s="64">
        <f>IF(Eingabe!G2702="x",libCalc!A2702,IF(Eingabe!H2702="x",libCalc!B2702,IF(Eingabe!I2702="x",libCalc!C2702,"")))</f>
        <v>0.074999999999999997</v>
      </c>
      <c r="AB2702" s="5">
        <f>IF(AA2702="","",AA2702*M2702)</f>
        <v>0.37649999999999995</v>
      </c>
      <c r="AC2702" s="10">
        <f>IF(AA2702="","",N2702*1000/(AA2702*1000000))</f>
        <v>13.333333333333334</v>
      </c>
      <c r="AD2702" s="11">
        <f>IF(AB2702="","",MAX(Z2702,W2702)/AB2702)</f>
        <v>1844.0264217918195</v>
      </c>
      <c r="AE2702" s="8">
        <f ca="1">IF(N2702="","",IF(LOOKUP(YEAR(C2702),Teuerung!$A$4:$A$29,Teuerung!$D$4:$D$29)="",0,LOOKUP(YEAR(C2702),Teuerung!$A$4:$A$29,Teuerung!$D$4:$D$29)))</f>
        <v>0.29999999999999999</v>
      </c>
      <c r="AF2702" s="7">
        <f t="shared" ca="1" si="76"/>
        <v>694.27594780461993</v>
      </c>
      <c r="AG2702" s="2" t="s">
        <v>70</v>
      </c>
      <c r="AH2702" s="1"/>
      <c r="AI2702" s="1"/>
    </row>
    <row r="2703">
      <c r="A2703" s="2"/>
      <c r="B2703" s="2"/>
      <c r="C2703" s="3">
        <v>43144</v>
      </c>
      <c r="D2703" s="1"/>
      <c r="E2703" s="4" t="s">
        <v>51</v>
      </c>
      <c r="H2703" s="4" t="s">
        <v>51</v>
      </c>
      <c r="K2703" s="6">
        <v>0.25</v>
      </c>
      <c r="L2703" s="6">
        <v>0.29999999999999999</v>
      </c>
      <c r="M2703" s="6">
        <v>5.2199999999999998</v>
      </c>
      <c r="N2703" s="7">
        <v>1400</v>
      </c>
      <c r="P2703" s="1">
        <v>3</v>
      </c>
      <c r="Q2703" s="2" t="s">
        <v>54</v>
      </c>
      <c r="R2703" s="4" t="s">
        <v>51</v>
      </c>
      <c r="T2703" s="7">
        <v>492</v>
      </c>
      <c r="U2703" s="8">
        <v>0</v>
      </c>
      <c r="V2703" s="6">
        <f>7175/340.26*   3.06   /P2703</f>
        <v>21.508552283547875</v>
      </c>
      <c r="W2703" s="7">
        <f>IF(R2703="","",(T2703*(1-U2703)*(1+AE2703))+V2703)</f>
        <v>661.10855228354785</v>
      </c>
      <c r="Z2703" s="9" t="str">
        <f>IF(S2703="","",(X2703*(1-Y2703)*(1+AE2703)))</f>
        <v/>
      </c>
      <c r="AA2703" s="64">
        <f>IF(Eingabe!G2703="x",libCalc!A2703,IF(Eingabe!H2703="x",libCalc!B2703,IF(Eingabe!I2703="x",libCalc!C2703,"")))</f>
        <v>0.074999999999999997</v>
      </c>
      <c r="AB2703" s="5">
        <f>IF(AA2703="","",AA2703*M2703)</f>
        <v>0.39149999999999996</v>
      </c>
      <c r="AC2703" s="10">
        <f>IF(AA2703="","",N2703*1000/(AA2703*1000000))</f>
        <v>18.666666666666668</v>
      </c>
      <c r="AD2703" s="11">
        <f>IF(AB2703="","",MAX(Z2703,W2703)/AB2703)</f>
        <v>1688.655305960531</v>
      </c>
      <c r="AE2703" s="8">
        <f ca="1">IF(N2703="","",IF(LOOKUP(YEAR(C2703),Teuerung!$A$4:$A$29,Teuerung!$D$4:$D$29)="",0,LOOKUP(YEAR(C2703),Teuerung!$A$4:$A$29,Teuerung!$D$4:$D$29)))</f>
        <v>0.29999999999999999</v>
      </c>
      <c r="AF2703" s="7">
        <f t="shared" ca="1" si="76"/>
        <v>1983.3256568506436</v>
      </c>
      <c r="AG2703" s="2" t="s">
        <v>70</v>
      </c>
      <c r="AH2703" s="1"/>
      <c r="AI2703" s="1"/>
    </row>
    <row r="2704">
      <c r="A2704" s="2"/>
      <c r="B2704" s="2"/>
      <c r="C2704" s="3">
        <v>43144</v>
      </c>
      <c r="D2704" s="1"/>
      <c r="E2704" s="4" t="s">
        <v>51</v>
      </c>
      <c r="H2704" s="4" t="s">
        <v>51</v>
      </c>
      <c r="K2704" s="6">
        <v>0.25</v>
      </c>
      <c r="L2704" s="6">
        <v>0.29999999999999999</v>
      </c>
      <c r="M2704" s="6">
        <v>5.2199999999999998</v>
      </c>
      <c r="N2704" s="7">
        <v>1600</v>
      </c>
      <c r="P2704" s="1">
        <v>2</v>
      </c>
      <c r="Q2704" s="2" t="s">
        <v>54</v>
      </c>
      <c r="R2704" s="4" t="s">
        <v>51</v>
      </c>
      <c r="T2704" s="7">
        <v>495</v>
      </c>
      <c r="U2704" s="8">
        <v>0</v>
      </c>
      <c r="V2704" s="6">
        <f>7175/340.26*   2.06   /P2704</f>
        <v>21.719420443190501</v>
      </c>
      <c r="W2704" s="7">
        <f>IF(R2704="","",(T2704*(1-U2704)*(1+AE2704))+V2704)</f>
        <v>665.21942044319053</v>
      </c>
      <c r="Z2704" s="9" t="str">
        <f>IF(S2704="","",(X2704*(1-Y2704)*(1+AE2704)))</f>
        <v/>
      </c>
      <c r="AA2704" s="64">
        <f>IF(Eingabe!G2704="x",libCalc!A2704,IF(Eingabe!H2704="x",libCalc!B2704,IF(Eingabe!I2704="x",libCalc!C2704,"")))</f>
        <v>0.074999999999999997</v>
      </c>
      <c r="AB2704" s="5">
        <f>IF(AA2704="","",AA2704*M2704)</f>
        <v>0.39149999999999996</v>
      </c>
      <c r="AC2704" s="10">
        <f>IF(AA2704="","",N2704*1000/(AA2704*1000000))</f>
        <v>21.333333333333332</v>
      </c>
      <c r="AD2704" s="11">
        <f>IF(AB2704="","",MAX(Z2704,W2704)/AB2704)</f>
        <v>1699.1556077731561</v>
      </c>
      <c r="AE2704" s="8">
        <f ca="1">IF(N2704="","",IF(LOOKUP(YEAR(C2704),Teuerung!$A$4:$A$29,Teuerung!$D$4:$D$29)="",0,LOOKUP(YEAR(C2704),Teuerung!$A$4:$A$29,Teuerung!$D$4:$D$29)))</f>
        <v>0.29999999999999999</v>
      </c>
      <c r="AF2704" s="7">
        <f t="shared" ca="1" si="76"/>
        <v>1330.4388408863811</v>
      </c>
      <c r="AG2704" s="2" t="s">
        <v>70</v>
      </c>
      <c r="AH2704" s="1"/>
      <c r="AI2704" s="1"/>
    </row>
    <row r="2705">
      <c r="A2705" s="2"/>
      <c r="B2705" s="2"/>
      <c r="C2705" s="3">
        <v>43144</v>
      </c>
      <c r="D2705" s="1"/>
      <c r="E2705" s="4" t="s">
        <v>51</v>
      </c>
      <c r="H2705" s="4" t="s">
        <v>51</v>
      </c>
      <c r="K2705" s="6">
        <v>0.25</v>
      </c>
      <c r="L2705" s="6">
        <v>0.29999999999999999</v>
      </c>
      <c r="M2705" s="6">
        <v>5.2199999999999998</v>
      </c>
      <c r="N2705" s="7">
        <v>1700</v>
      </c>
      <c r="P2705" s="1">
        <v>1</v>
      </c>
      <c r="Q2705" s="2" t="s">
        <v>54</v>
      </c>
      <c r="R2705" s="4" t="s">
        <v>51</v>
      </c>
      <c r="T2705" s="7">
        <v>560</v>
      </c>
      <c r="U2705" s="8">
        <v>0</v>
      </c>
      <c r="V2705" s="6">
        <f>7175/340.26*   1.05   /P2705</f>
        <v>22.141156762475756</v>
      </c>
      <c r="W2705" s="7">
        <f>IF(R2705="","",(T2705*(1-U2705)*(1+AE2705))+V2705)</f>
        <v>750.1411567624757</v>
      </c>
      <c r="Z2705" s="9" t="str">
        <f>IF(S2705="","",(X2705*(1-Y2705)*(1+AE2705)))</f>
        <v/>
      </c>
      <c r="AA2705" s="64">
        <f>IF(Eingabe!G2705="x",libCalc!A2705,IF(Eingabe!H2705="x",libCalc!B2705,IF(Eingabe!I2705="x",libCalc!C2705,"")))</f>
        <v>0.074999999999999997</v>
      </c>
      <c r="AB2705" s="5">
        <f>IF(AA2705="","",AA2705*M2705)</f>
        <v>0.39149999999999996</v>
      </c>
      <c r="AC2705" s="10">
        <f>IF(AA2705="","",N2705*1000/(AA2705*1000000))</f>
        <v>22.666666666666668</v>
      </c>
      <c r="AD2705" s="11">
        <f>IF(AB2705="","",MAX(Z2705,W2705)/AB2705)</f>
        <v>1916.0693659322499</v>
      </c>
      <c r="AE2705" s="8">
        <f ca="1">IF(N2705="","",IF(LOOKUP(YEAR(C2705),Teuerung!$A$4:$A$29,Teuerung!$D$4:$D$29)="",0,LOOKUP(YEAR(C2705),Teuerung!$A$4:$A$29,Teuerung!$D$4:$D$29)))</f>
        <v>0.29999999999999999</v>
      </c>
      <c r="AF2705" s="7">
        <f t="shared" ca="1" si="76"/>
        <v>750.1411567624757</v>
      </c>
      <c r="AG2705" s="2" t="s">
        <v>70</v>
      </c>
      <c r="AH2705" s="1"/>
      <c r="AI2705" s="1"/>
    </row>
    <row r="2706">
      <c r="A2706" s="2"/>
      <c r="B2706" s="2"/>
      <c r="C2706" s="3">
        <v>43144</v>
      </c>
      <c r="D2706" s="1"/>
      <c r="E2706" s="4" t="s">
        <v>51</v>
      </c>
      <c r="H2706" s="4" t="s">
        <v>51</v>
      </c>
      <c r="K2706" s="6">
        <v>0.25</v>
      </c>
      <c r="L2706" s="6">
        <v>0.29999999999999999</v>
      </c>
      <c r="M2706" s="6">
        <v>5.2199999999999998</v>
      </c>
      <c r="N2706" s="7">
        <v>900</v>
      </c>
      <c r="P2706" s="1">
        <v>1</v>
      </c>
      <c r="Q2706" s="2" t="s">
        <v>54</v>
      </c>
      <c r="R2706" s="4" t="s">
        <v>51</v>
      </c>
      <c r="T2706" s="7">
        <v>528</v>
      </c>
      <c r="U2706" s="8">
        <v>0</v>
      </c>
      <c r="V2706" s="6">
        <f>7175/340.26*   1.02   /P2706</f>
        <v>21.508552283547875</v>
      </c>
      <c r="W2706" s="7">
        <f>IF(R2706="","",(T2706*(1-U2706)*(1+AE2706))+V2706)</f>
        <v>707.90855228354781</v>
      </c>
      <c r="Z2706" s="9" t="str">
        <f>IF(S2706="","",(X2706*(1-Y2706)*(1+AE2706)))</f>
        <v/>
      </c>
      <c r="AA2706" s="64">
        <f>IF(Eingabe!G2706="x",libCalc!A2706,IF(Eingabe!H2706="x",libCalc!B2706,IF(Eingabe!I2706="x",libCalc!C2706,"")))</f>
        <v>0.074999999999999997</v>
      </c>
      <c r="AB2706" s="5">
        <f>IF(AA2706="","",AA2706*M2706)</f>
        <v>0.39149999999999996</v>
      </c>
      <c r="AC2706" s="10">
        <f>IF(AA2706="","",N2706*1000/(AA2706*1000000))</f>
        <v>12</v>
      </c>
      <c r="AD2706" s="11">
        <f>IF(AB2706="","",MAX(Z2706,W2706)/AB2706)</f>
        <v>1808.1955358455884</v>
      </c>
      <c r="AE2706" s="8">
        <f ca="1">IF(N2706="","",IF(LOOKUP(YEAR(C2706),Teuerung!$A$4:$A$29,Teuerung!$D$4:$D$29)="",0,LOOKUP(YEAR(C2706),Teuerung!$A$4:$A$29,Teuerung!$D$4:$D$29)))</f>
        <v>0.29999999999999999</v>
      </c>
      <c r="AF2706" s="7">
        <f t="shared" ca="1" si="76"/>
        <v>707.90855228354781</v>
      </c>
      <c r="AG2706" s="2" t="s">
        <v>70</v>
      </c>
      <c r="AH2706" s="1"/>
      <c r="AI2706" s="1"/>
    </row>
    <row r="2707">
      <c r="A2707" s="2"/>
      <c r="B2707" s="2"/>
      <c r="C2707" s="3">
        <v>43144</v>
      </c>
      <c r="D2707" s="1"/>
      <c r="E2707" s="4" t="s">
        <v>51</v>
      </c>
      <c r="H2707" s="4" t="s">
        <v>51</v>
      </c>
      <c r="K2707" s="6">
        <v>0.25</v>
      </c>
      <c r="L2707" s="6">
        <v>0.29999999999999999</v>
      </c>
      <c r="M2707" s="6">
        <v>5.2400000000000002</v>
      </c>
      <c r="N2707" s="7">
        <v>1200</v>
      </c>
      <c r="P2707" s="1">
        <v>1</v>
      </c>
      <c r="Q2707" s="2" t="s">
        <v>54</v>
      </c>
      <c r="R2707" s="4" t="s">
        <v>51</v>
      </c>
      <c r="T2707" s="7">
        <v>529</v>
      </c>
      <c r="U2707" s="8">
        <v>0</v>
      </c>
      <c r="V2707" s="6">
        <f>7175/340.26*   1.03   /P2707</f>
        <v>21.719420443190501</v>
      </c>
      <c r="W2707" s="7">
        <f>IF(R2707="","",(T2707*(1-U2707)*(1+AE2707))+V2707)</f>
        <v>709.41942044319057</v>
      </c>
      <c r="Z2707" s="9" t="str">
        <f>IF(S2707="","",(X2707*(1-Y2707)*(1+AE2707)))</f>
        <v/>
      </c>
      <c r="AA2707" s="64">
        <f>IF(Eingabe!G2707="x",libCalc!A2707,IF(Eingabe!H2707="x",libCalc!B2707,IF(Eingabe!I2707="x",libCalc!C2707,"")))</f>
        <v>0.074999999999999997</v>
      </c>
      <c r="AB2707" s="5">
        <f>IF(AA2707="","",AA2707*M2707)</f>
        <v>0.39300000000000002</v>
      </c>
      <c r="AC2707" s="10">
        <f>IF(AA2707="","",N2707*1000/(AA2707*1000000))</f>
        <v>16</v>
      </c>
      <c r="AD2707" s="11">
        <f>IF(AB2707="","",MAX(Z2707,W2707)/AB2707)</f>
        <v>1805.138474410154</v>
      </c>
      <c r="AE2707" s="8">
        <f ca="1">IF(N2707="","",IF(LOOKUP(YEAR(C2707),Teuerung!$A$4:$A$29,Teuerung!$D$4:$D$29)="",0,LOOKUP(YEAR(C2707),Teuerung!$A$4:$A$29,Teuerung!$D$4:$D$29)))</f>
        <v>0.29999999999999999</v>
      </c>
      <c r="AF2707" s="7">
        <f t="shared" ref="AF2707:AF2770" ca="1" si="83">IF(P2707="","",P2707*MAX(W2707,Z2707))</f>
        <v>709.41942044319057</v>
      </c>
      <c r="AG2707" s="2" t="s">
        <v>70</v>
      </c>
      <c r="AH2707" s="1"/>
      <c r="AI2707" s="1"/>
    </row>
    <row r="2708">
      <c r="A2708" s="2"/>
      <c r="B2708" s="2"/>
      <c r="C2708" s="3">
        <v>43144</v>
      </c>
      <c r="D2708" s="1"/>
      <c r="E2708" s="4" t="s">
        <v>51</v>
      </c>
      <c r="H2708" s="4" t="s">
        <v>51</v>
      </c>
      <c r="K2708" s="6">
        <v>0.23999999999999999</v>
      </c>
      <c r="L2708" s="6">
        <v>0.5</v>
      </c>
      <c r="M2708" s="6">
        <v>2.3700000000000001</v>
      </c>
      <c r="N2708" s="7">
        <v>1100</v>
      </c>
      <c r="P2708" s="1">
        <v>1</v>
      </c>
      <c r="Q2708" s="2" t="s">
        <v>54</v>
      </c>
      <c r="R2708" s="4" t="s">
        <v>51</v>
      </c>
      <c r="T2708" s="7">
        <v>471</v>
      </c>
      <c r="U2708" s="8">
        <v>0</v>
      </c>
      <c r="V2708" s="6">
        <f t="shared" ref="V2708:V2709" si="84">7175/340.26*   0.7   /P2708</f>
        <v>14.760771174983836</v>
      </c>
      <c r="W2708" s="7">
        <f>IF(R2708="","",(T2708*(1-U2708)*(1+AE2708))+V2708)</f>
        <v>627.06077117498387</v>
      </c>
      <c r="Z2708" s="9" t="str">
        <f>IF(S2708="","",(X2708*(1-Y2708)*(1+AE2708)))</f>
        <v/>
      </c>
      <c r="AA2708" s="64">
        <f>IF(Eingabe!G2708="x",libCalc!A2708,IF(Eingabe!H2708="x",libCalc!B2708,IF(Eingabe!I2708="x",libCalc!C2708,"")))</f>
        <v>0.12</v>
      </c>
      <c r="AB2708" s="5">
        <f>IF(AA2708="","",AA2708*M2708)</f>
        <v>0.28439999999999999</v>
      </c>
      <c r="AC2708" s="10">
        <f>IF(AA2708="","",N2708*1000/(AA2708*1000000))</f>
        <v>9.1666666666666661</v>
      </c>
      <c r="AD2708" s="11">
        <f>IF(AB2708="","",MAX(Z2708,W2708)/AB2708)</f>
        <v>2204.8550322608435</v>
      </c>
      <c r="AE2708" s="8">
        <f ca="1">IF(N2708="","",IF(LOOKUP(YEAR(C2708),Teuerung!$A$4:$A$29,Teuerung!$D$4:$D$29)="",0,LOOKUP(YEAR(C2708),Teuerung!$A$4:$A$29,Teuerung!$D$4:$D$29)))</f>
        <v>0.29999999999999999</v>
      </c>
      <c r="AF2708" s="7">
        <f t="shared" ca="1" si="83"/>
        <v>627.06077117498387</v>
      </c>
      <c r="AG2708" s="2" t="s">
        <v>70</v>
      </c>
      <c r="AH2708" s="1"/>
      <c r="AI2708" s="1"/>
    </row>
    <row r="2709">
      <c r="A2709" s="2"/>
      <c r="B2709" s="2"/>
      <c r="C2709" s="3">
        <v>43144</v>
      </c>
      <c r="D2709" s="1"/>
      <c r="E2709" s="4" t="s">
        <v>51</v>
      </c>
      <c r="H2709" s="4" t="s">
        <v>51</v>
      </c>
      <c r="K2709" s="6">
        <v>0.23999999999999999</v>
      </c>
      <c r="L2709" s="6">
        <v>0.5</v>
      </c>
      <c r="M2709" s="6">
        <v>2.3900000000000001</v>
      </c>
      <c r="N2709" s="7">
        <v>2300</v>
      </c>
      <c r="P2709" s="1">
        <v>1</v>
      </c>
      <c r="Q2709" s="2" t="s">
        <v>54</v>
      </c>
      <c r="R2709" s="4" t="s">
        <v>51</v>
      </c>
      <c r="T2709" s="7">
        <v>473</v>
      </c>
      <c r="U2709" s="8">
        <v>0</v>
      </c>
      <c r="V2709" s="6">
        <f t="shared" si="84"/>
        <v>14.760771174983836</v>
      </c>
      <c r="W2709" s="7">
        <f>IF(R2709="","",(T2709*(1-U2709)*(1+AE2709))+V2709)</f>
        <v>629.66077117498378</v>
      </c>
      <c r="Z2709" s="9" t="str">
        <f>IF(S2709="","",(X2709*(1-Y2709)*(1+AE2709)))</f>
        <v/>
      </c>
      <c r="AA2709" s="64">
        <f>IF(Eingabe!G2709="x",libCalc!A2709,IF(Eingabe!H2709="x",libCalc!B2709,IF(Eingabe!I2709="x",libCalc!C2709,"")))</f>
        <v>0.12</v>
      </c>
      <c r="AB2709" s="5">
        <f>IF(AA2709="","",AA2709*M2709)</f>
        <v>0.2868</v>
      </c>
      <c r="AC2709" s="10">
        <f>IF(AA2709="","",N2709*1000/(AA2709*1000000))</f>
        <v>19.166666666666668</v>
      </c>
      <c r="AD2709" s="11">
        <f>IF(AB2709="","",MAX(Z2709,W2709)/AB2709)</f>
        <v>2195.4699134413659</v>
      </c>
      <c r="AE2709" s="8">
        <f ca="1">IF(N2709="","",IF(LOOKUP(YEAR(C2709),Teuerung!$A$4:$A$29,Teuerung!$D$4:$D$29)="",0,LOOKUP(YEAR(C2709),Teuerung!$A$4:$A$29,Teuerung!$D$4:$D$29)))</f>
        <v>0.29999999999999999</v>
      </c>
      <c r="AF2709" s="7">
        <f t="shared" ca="1" si="83"/>
        <v>629.66077117498378</v>
      </c>
      <c r="AG2709" s="2" t="s">
        <v>70</v>
      </c>
      <c r="AH2709" s="1"/>
      <c r="AI2709" s="1"/>
    </row>
    <row r="2710">
      <c r="A2710" s="2"/>
      <c r="B2710" s="2"/>
      <c r="C2710" s="3">
        <v>43144</v>
      </c>
      <c r="D2710" s="1"/>
      <c r="E2710" s="4" t="s">
        <v>51</v>
      </c>
      <c r="H2710" s="4" t="s">
        <v>51</v>
      </c>
      <c r="K2710" s="6">
        <v>0.23999999999999999</v>
      </c>
      <c r="L2710" s="6">
        <v>0.5</v>
      </c>
      <c r="M2710" s="6">
        <v>2.46</v>
      </c>
      <c r="N2710" s="7">
        <v>2100</v>
      </c>
      <c r="P2710" s="1">
        <v>1</v>
      </c>
      <c r="Q2710" s="2" t="s">
        <v>54</v>
      </c>
      <c r="R2710" s="4" t="s">
        <v>51</v>
      </c>
      <c r="T2710" s="7">
        <v>478</v>
      </c>
      <c r="U2710" s="8">
        <v>0</v>
      </c>
      <c r="V2710" s="6">
        <f>7175/340.26*   0.72   /P2710</f>
        <v>15.182507494269089</v>
      </c>
      <c r="W2710" s="7">
        <f>IF(R2710="","",(T2710*(1-U2710)*(1+AE2710))+V2710)</f>
        <v>636.58250749426907</v>
      </c>
      <c r="Z2710" s="9" t="str">
        <f>IF(S2710="","",(X2710*(1-Y2710)*(1+AE2710)))</f>
        <v/>
      </c>
      <c r="AA2710" s="64">
        <f>IF(Eingabe!G2710="x",libCalc!A2710,IF(Eingabe!H2710="x",libCalc!B2710,IF(Eingabe!I2710="x",libCalc!C2710,"")))</f>
        <v>0.12</v>
      </c>
      <c r="AB2710" s="5">
        <f>IF(AA2710="","",AA2710*M2710)</f>
        <v>0.29519999999999996</v>
      </c>
      <c r="AC2710" s="10">
        <f>IF(AA2710="","",N2710*1000/(AA2710*1000000))</f>
        <v>17.5</v>
      </c>
      <c r="AD2710" s="11">
        <f>IF(AB2710="","",MAX(Z2710,W2710)/AB2710)</f>
        <v>2156.4448085849226</v>
      </c>
      <c r="AE2710" s="8">
        <f ca="1">IF(N2710="","",IF(LOOKUP(YEAR(C2710),Teuerung!$A$4:$A$29,Teuerung!$D$4:$D$29)="",0,LOOKUP(YEAR(C2710),Teuerung!$A$4:$A$29,Teuerung!$D$4:$D$29)))</f>
        <v>0.29999999999999999</v>
      </c>
      <c r="AF2710" s="7">
        <f t="shared" ca="1" si="83"/>
        <v>636.58250749426907</v>
      </c>
      <c r="AG2710" s="2" t="s">
        <v>70</v>
      </c>
      <c r="AH2710" s="1"/>
      <c r="AI2710" s="1"/>
    </row>
    <row r="2711">
      <c r="A2711" s="2"/>
      <c r="B2711" s="2"/>
      <c r="C2711" s="3">
        <v>43144</v>
      </c>
      <c r="D2711" s="1"/>
      <c r="E2711" s="4" t="s">
        <v>51</v>
      </c>
      <c r="H2711" s="4" t="s">
        <v>51</v>
      </c>
      <c r="K2711" s="6">
        <v>0.23999999999999999</v>
      </c>
      <c r="L2711" s="6">
        <v>0.5</v>
      </c>
      <c r="M2711" s="6">
        <v>2.4700000000000002</v>
      </c>
      <c r="N2711" s="7">
        <v>3100</v>
      </c>
      <c r="P2711" s="1">
        <v>1</v>
      </c>
      <c r="Q2711" s="2" t="s">
        <v>54</v>
      </c>
      <c r="R2711" s="4" t="s">
        <v>51</v>
      </c>
      <c r="T2711" s="7">
        <v>492</v>
      </c>
      <c r="U2711" s="8">
        <v>0</v>
      </c>
      <c r="V2711" s="6">
        <f>7175/340.26*   0.73   /P2711</f>
        <v>15.393375653911715</v>
      </c>
      <c r="W2711" s="7">
        <f>IF(R2711="","",(T2711*(1-U2711)*(1+AE2711))+V2711)</f>
        <v>654.9933756539117</v>
      </c>
      <c r="Z2711" s="9" t="str">
        <f>IF(S2711="","",(X2711*(1-Y2711)*(1+AE2711)))</f>
        <v/>
      </c>
      <c r="AA2711" s="64">
        <f>IF(Eingabe!G2711="x",libCalc!A2711,IF(Eingabe!H2711="x",libCalc!B2711,IF(Eingabe!I2711="x",libCalc!C2711,"")))</f>
        <v>0.12</v>
      </c>
      <c r="AB2711" s="5">
        <f>IF(AA2711="","",AA2711*M2711)</f>
        <v>0.2964</v>
      </c>
      <c r="AC2711" s="10">
        <f>IF(AA2711="","",N2711*1000/(AA2711*1000000))</f>
        <v>25.833333333333332</v>
      </c>
      <c r="AD2711" s="11">
        <f>IF(AB2711="","",MAX(Z2711,W2711)/AB2711)</f>
        <v>2209.829202611038</v>
      </c>
      <c r="AE2711" s="8">
        <f ca="1">IF(N2711="","",IF(LOOKUP(YEAR(C2711),Teuerung!$A$4:$A$29,Teuerung!$D$4:$D$29)="",0,LOOKUP(YEAR(C2711),Teuerung!$A$4:$A$29,Teuerung!$D$4:$D$29)))</f>
        <v>0.29999999999999999</v>
      </c>
      <c r="AF2711" s="7">
        <f t="shared" ca="1" si="83"/>
        <v>654.9933756539117</v>
      </c>
      <c r="AG2711" s="2" t="s">
        <v>70</v>
      </c>
      <c r="AH2711" s="1"/>
      <c r="AI2711" s="1"/>
    </row>
    <row r="2712">
      <c r="A2712" s="2"/>
      <c r="B2712" s="2"/>
      <c r="C2712" s="3">
        <v>43144</v>
      </c>
      <c r="D2712" s="1"/>
      <c r="E2712" s="4" t="s">
        <v>51</v>
      </c>
      <c r="H2712" s="4" t="s">
        <v>51</v>
      </c>
      <c r="K2712" s="6">
        <v>0.25</v>
      </c>
      <c r="L2712" s="6">
        <v>0.29999999999999999</v>
      </c>
      <c r="M2712" s="6">
        <v>2.4399999999999999</v>
      </c>
      <c r="N2712" s="7">
        <v>1000</v>
      </c>
      <c r="P2712" s="1">
        <v>2</v>
      </c>
      <c r="Q2712" s="2" t="s">
        <v>54</v>
      </c>
      <c r="R2712" s="4" t="s">
        <v>51</v>
      </c>
      <c r="T2712" s="7">
        <v>355</v>
      </c>
      <c r="U2712" s="8">
        <v>0</v>
      </c>
      <c r="V2712" s="6">
        <f>7175/340.26*   0.99   /P2712</f>
        <v>10.437973902309999</v>
      </c>
      <c r="W2712" s="7">
        <f>IF(R2712="","",(T2712*(1-U2712)*(1+AE2712))+V2712)</f>
        <v>471.93797390230998</v>
      </c>
      <c r="Z2712" s="9" t="str">
        <f>IF(S2712="","",(X2712*(1-Y2712)*(1+AE2712)))</f>
        <v/>
      </c>
      <c r="AA2712" s="64">
        <f>IF(Eingabe!G2712="x",libCalc!A2712,IF(Eingabe!H2712="x",libCalc!B2712,IF(Eingabe!I2712="x",libCalc!C2712,"")))</f>
        <v>0.074999999999999997</v>
      </c>
      <c r="AB2712" s="5">
        <f>IF(AA2712="","",AA2712*M2712)</f>
        <v>0.183</v>
      </c>
      <c r="AC2712" s="10">
        <f>IF(AA2712="","",N2712*1000/(AA2712*1000000))</f>
        <v>13.333333333333334</v>
      </c>
      <c r="AD2712" s="11">
        <f>IF(AB2712="","",MAX(Z2712,W2712)/AB2712)</f>
        <v>2578.8960322530602</v>
      </c>
      <c r="AE2712" s="8">
        <f ca="1">IF(N2712="","",IF(LOOKUP(YEAR(C2712),Teuerung!$A$4:$A$29,Teuerung!$D$4:$D$29)="",0,LOOKUP(YEAR(C2712),Teuerung!$A$4:$A$29,Teuerung!$D$4:$D$29)))</f>
        <v>0.29999999999999999</v>
      </c>
      <c r="AF2712" s="7">
        <f t="shared" ca="1" si="83"/>
        <v>943.87594780461995</v>
      </c>
      <c r="AG2712" s="2" t="s">
        <v>70</v>
      </c>
      <c r="AH2712" s="1"/>
      <c r="AI2712" s="1"/>
    </row>
    <row r="2713">
      <c r="A2713" s="2"/>
      <c r="B2713" s="2"/>
      <c r="C2713" s="3">
        <v>43144</v>
      </c>
      <c r="D2713" s="1"/>
      <c r="E2713" s="4" t="s">
        <v>51</v>
      </c>
      <c r="H2713" s="4" t="s">
        <v>51</v>
      </c>
      <c r="K2713" s="6">
        <v>0.25</v>
      </c>
      <c r="L2713" s="6">
        <v>0.29999999999999999</v>
      </c>
      <c r="M2713" s="6">
        <v>2.6200000000000001</v>
      </c>
      <c r="N2713" s="7">
        <v>700</v>
      </c>
      <c r="P2713" s="1">
        <v>1</v>
      </c>
      <c r="Q2713" s="2" t="s">
        <v>54</v>
      </c>
      <c r="R2713" s="4" t="s">
        <v>51</v>
      </c>
      <c r="T2713" s="7">
        <v>391</v>
      </c>
      <c r="U2713" s="8">
        <v>0</v>
      </c>
      <c r="V2713" s="6">
        <f>7175/340.26*   0.53   /P2713</f>
        <v>11.176012461059191</v>
      </c>
      <c r="W2713" s="7">
        <f>IF(R2713="","",(T2713*(1-U2713)*(1+AE2713))+V2713)</f>
        <v>519.47601246105921</v>
      </c>
      <c r="Z2713" s="9" t="str">
        <f>IF(S2713="","",(X2713*(1-Y2713)*(1+AE2713)))</f>
        <v/>
      </c>
      <c r="AA2713" s="64">
        <f>IF(Eingabe!G2713="x",libCalc!A2713,IF(Eingabe!H2713="x",libCalc!B2713,IF(Eingabe!I2713="x",libCalc!C2713,"")))</f>
        <v>0.074999999999999997</v>
      </c>
      <c r="AB2713" s="5">
        <f>IF(AA2713="","",AA2713*M2713)</f>
        <v>0.19650000000000001</v>
      </c>
      <c r="AC2713" s="10">
        <f>IF(AA2713="","",N2713*1000/(AA2713*1000000))</f>
        <v>9.3333333333333339</v>
      </c>
      <c r="AD2713" s="11">
        <f>IF(AB2713="","",MAX(Z2713,W2713)/AB2713)</f>
        <v>2643.6438293183674</v>
      </c>
      <c r="AE2713" s="8">
        <f ca="1">IF(N2713="","",IF(LOOKUP(YEAR(C2713),Teuerung!$A$4:$A$29,Teuerung!$D$4:$D$29)="",0,LOOKUP(YEAR(C2713),Teuerung!$A$4:$A$29,Teuerung!$D$4:$D$29)))</f>
        <v>0.29999999999999999</v>
      </c>
      <c r="AF2713" s="7">
        <f t="shared" ca="1" si="83"/>
        <v>519.47601246105921</v>
      </c>
      <c r="AG2713" s="2" t="s">
        <v>70</v>
      </c>
      <c r="AH2713" s="1"/>
      <c r="AI2713" s="1"/>
    </row>
    <row r="2714">
      <c r="A2714" s="2"/>
      <c r="B2714" s="2"/>
      <c r="C2714" s="3">
        <v>43144</v>
      </c>
      <c r="D2714" s="1"/>
      <c r="E2714" s="4" t="s">
        <v>51</v>
      </c>
      <c r="H2714" s="4" t="s">
        <v>51</v>
      </c>
      <c r="K2714" s="6">
        <v>0.25</v>
      </c>
      <c r="L2714" s="6">
        <v>0.29999999999999999</v>
      </c>
      <c r="M2714" s="6">
        <v>2.79</v>
      </c>
      <c r="N2714" s="7">
        <v>900</v>
      </c>
      <c r="P2714" s="1">
        <v>1</v>
      </c>
      <c r="Q2714" s="2" t="s">
        <v>54</v>
      </c>
      <c r="R2714" s="4" t="s">
        <v>51</v>
      </c>
      <c r="T2714" s="7">
        <v>400</v>
      </c>
      <c r="U2714" s="8">
        <v>0</v>
      </c>
      <c r="V2714" s="6">
        <f>7175/340.26*   0.56   /P2714</f>
        <v>11.80861693998707</v>
      </c>
      <c r="W2714" s="7">
        <f>IF(R2714="","",(T2714*(1-U2714)*(1+AE2714))+V2714)</f>
        <v>531.80861693998702</v>
      </c>
      <c r="Z2714" s="9" t="str">
        <f>IF(S2714="","",(X2714*(1-Y2714)*(1+AE2714)))</f>
        <v/>
      </c>
      <c r="AA2714" s="64">
        <f>IF(Eingabe!G2714="x",libCalc!A2714,IF(Eingabe!H2714="x",libCalc!B2714,IF(Eingabe!I2714="x",libCalc!C2714,"")))</f>
        <v>0.074999999999999997</v>
      </c>
      <c r="AB2714" s="5">
        <f>IF(AA2714="","",AA2714*M2714)</f>
        <v>0.20924999999999999</v>
      </c>
      <c r="AC2714" s="10">
        <f>IF(AA2714="","",N2714*1000/(AA2714*1000000))</f>
        <v>12</v>
      </c>
      <c r="AD2714" s="11">
        <f>IF(AB2714="","",MAX(Z2714,W2714)/AB2714)</f>
        <v>2541.4987667382893</v>
      </c>
      <c r="AE2714" s="8">
        <f ca="1">IF(N2714="","",IF(LOOKUP(YEAR(C2714),Teuerung!$A$4:$A$29,Teuerung!$D$4:$D$29)="",0,LOOKUP(YEAR(C2714),Teuerung!$A$4:$A$29,Teuerung!$D$4:$D$29)))</f>
        <v>0.29999999999999999</v>
      </c>
      <c r="AF2714" s="7">
        <f t="shared" ca="1" si="83"/>
        <v>531.80861693998702</v>
      </c>
      <c r="AG2714" s="2" t="s">
        <v>70</v>
      </c>
      <c r="AH2714" s="1"/>
      <c r="AI2714" s="1"/>
    </row>
    <row r="2715">
      <c r="A2715" s="2"/>
      <c r="B2715" s="2"/>
      <c r="C2715" s="3">
        <v>43144</v>
      </c>
      <c r="D2715" s="1"/>
      <c r="E2715" s="4" t="s">
        <v>51</v>
      </c>
      <c r="H2715" s="4" t="s">
        <v>51</v>
      </c>
      <c r="K2715" s="6">
        <v>0.23999999999999999</v>
      </c>
      <c r="L2715" s="6">
        <v>0.5</v>
      </c>
      <c r="M2715" s="6">
        <v>2.71</v>
      </c>
      <c r="N2715" s="7">
        <v>900</v>
      </c>
      <c r="P2715" s="1">
        <v>1</v>
      </c>
      <c r="Q2715" s="2" t="s">
        <v>54</v>
      </c>
      <c r="R2715" s="4" t="s">
        <v>51</v>
      </c>
      <c r="T2715" s="7">
        <v>496</v>
      </c>
      <c r="U2715" s="8">
        <v>0</v>
      </c>
      <c r="V2715" s="6">
        <f>7175/340.26*   0.79   /P2715</f>
        <v>16.658584611767473</v>
      </c>
      <c r="W2715" s="7">
        <f>IF(R2715="","",(T2715*(1-U2715)*(1+AE2715))+V2715)</f>
        <v>661.45858461176749</v>
      </c>
      <c r="Z2715" s="9" t="str">
        <f>IF(S2715="","",(X2715*(1-Y2715)*(1+AE2715)))</f>
        <v/>
      </c>
      <c r="AA2715" s="64">
        <f>IF(Eingabe!G2715="x",libCalc!A2715,IF(Eingabe!H2715="x",libCalc!B2715,IF(Eingabe!I2715="x",libCalc!C2715,"")))</f>
        <v>0.12</v>
      </c>
      <c r="AB2715" s="5">
        <f>IF(AA2715="","",AA2715*M2715)</f>
        <v>0.32519999999999999</v>
      </c>
      <c r="AC2715" s="10">
        <f>IF(AA2715="","",N2715*1000/(AA2715*1000000))</f>
        <v>7.5</v>
      </c>
      <c r="AD2715" s="11">
        <f>IF(AB2715="","",MAX(Z2715,W2715)/AB2715)</f>
        <v>2034.0054877360624</v>
      </c>
      <c r="AE2715" s="8">
        <f ca="1">IF(N2715="","",IF(LOOKUP(YEAR(C2715),Teuerung!$A$4:$A$29,Teuerung!$D$4:$D$29)="",0,LOOKUP(YEAR(C2715),Teuerung!$A$4:$A$29,Teuerung!$D$4:$D$29)))</f>
        <v>0.29999999999999999</v>
      </c>
      <c r="AF2715" s="7">
        <f t="shared" ca="1" si="83"/>
        <v>661.45858461176749</v>
      </c>
      <c r="AG2715" s="2" t="s">
        <v>70</v>
      </c>
      <c r="AH2715" s="1"/>
      <c r="AI2715" s="1"/>
    </row>
    <row r="2716">
      <c r="A2716" s="2"/>
      <c r="B2716" s="2"/>
      <c r="C2716" s="3">
        <v>43144</v>
      </c>
      <c r="D2716" s="1"/>
      <c r="E2716" s="4" t="s">
        <v>51</v>
      </c>
      <c r="H2716" s="4" t="s">
        <v>51</v>
      </c>
      <c r="K2716" s="6">
        <v>0.23999999999999999</v>
      </c>
      <c r="L2716" s="6">
        <v>0.5</v>
      </c>
      <c r="M2716" s="6">
        <v>2.7200000000000002</v>
      </c>
      <c r="N2716" s="7">
        <v>2300</v>
      </c>
      <c r="P2716" s="1">
        <v>5</v>
      </c>
      <c r="Q2716" s="2" t="s">
        <v>54</v>
      </c>
      <c r="R2716" s="4" t="s">
        <v>51</v>
      </c>
      <c r="T2716" s="7">
        <v>433</v>
      </c>
      <c r="U2716" s="8">
        <v>0</v>
      </c>
      <c r="V2716" s="6">
        <f>7175/340.26*   3.93   /P2716</f>
        <v>16.574237347910422</v>
      </c>
      <c r="W2716" s="7">
        <f>IF(R2716="","",(T2716*(1-U2716)*(1+AE2716))+V2716)</f>
        <v>579.47423734791039</v>
      </c>
      <c r="Z2716" s="9" t="str">
        <f>IF(S2716="","",(X2716*(1-Y2716)*(1+AE2716)))</f>
        <v/>
      </c>
      <c r="AA2716" s="64">
        <f>IF(Eingabe!G2716="x",libCalc!A2716,IF(Eingabe!H2716="x",libCalc!B2716,IF(Eingabe!I2716="x",libCalc!C2716,"")))</f>
        <v>0.12</v>
      </c>
      <c r="AB2716" s="5">
        <f>IF(AA2716="","",AA2716*M2716)</f>
        <v>0.32640000000000002</v>
      </c>
      <c r="AC2716" s="10">
        <f>IF(AA2716="","",N2716*1000/(AA2716*1000000))</f>
        <v>19.166666666666668</v>
      </c>
      <c r="AD2716" s="11">
        <f>IF(AB2716="","",MAX(Z2716,W2716)/AB2716)</f>
        <v>1775.3499918747252</v>
      </c>
      <c r="AE2716" s="8">
        <f ca="1">IF(N2716="","",IF(LOOKUP(YEAR(C2716),Teuerung!$A$4:$A$29,Teuerung!$D$4:$D$29)="",0,LOOKUP(YEAR(C2716),Teuerung!$A$4:$A$29,Teuerung!$D$4:$D$29)))</f>
        <v>0.29999999999999999</v>
      </c>
      <c r="AF2716" s="7">
        <f t="shared" ca="1" si="83"/>
        <v>2897.3711867395518</v>
      </c>
      <c r="AG2716" s="2" t="s">
        <v>70</v>
      </c>
      <c r="AH2716" s="1"/>
      <c r="AI2716" s="1"/>
    </row>
    <row r="2717">
      <c r="A2717" s="2"/>
      <c r="B2717" s="2"/>
      <c r="C2717" s="3">
        <v>43144</v>
      </c>
      <c r="D2717" s="1"/>
      <c r="E2717" s="4" t="s">
        <v>51</v>
      </c>
      <c r="H2717" s="4" t="s">
        <v>51</v>
      </c>
      <c r="K2717" s="6">
        <v>0.23999999999999999</v>
      </c>
      <c r="L2717" s="6">
        <v>0.5</v>
      </c>
      <c r="M2717" s="6">
        <v>2.73</v>
      </c>
      <c r="N2717" s="7">
        <v>2400</v>
      </c>
      <c r="P2717" s="1">
        <v>1</v>
      </c>
      <c r="Q2717" s="2" t="s">
        <v>54</v>
      </c>
      <c r="R2717" s="4" t="s">
        <v>51</v>
      </c>
      <c r="T2717" s="7">
        <v>498</v>
      </c>
      <c r="U2717" s="8">
        <v>0</v>
      </c>
      <c r="V2717" s="6">
        <f>7175/340.26*   0.79   /P2717</f>
        <v>16.658584611767473</v>
      </c>
      <c r="W2717" s="7">
        <f>IF(R2717="","",(T2717*(1-U2717)*(1+AE2717))+V2717)</f>
        <v>664.0585846117674</v>
      </c>
      <c r="Z2717" s="9" t="str">
        <f>IF(S2717="","",(X2717*(1-Y2717)*(1+AE2717)))</f>
        <v/>
      </c>
      <c r="AA2717" s="64">
        <f>IF(Eingabe!G2717="x",libCalc!A2717,IF(Eingabe!H2717="x",libCalc!B2717,IF(Eingabe!I2717="x",libCalc!C2717,"")))</f>
        <v>0.12</v>
      </c>
      <c r="AB2717" s="5">
        <f>IF(AA2717="","",AA2717*M2717)</f>
        <v>0.3276</v>
      </c>
      <c r="AC2717" s="10">
        <f>IF(AA2717="","",N2717*1000/(AA2717*1000000))</f>
        <v>20</v>
      </c>
      <c r="AD2717" s="11">
        <f>IF(AB2717="","",MAX(Z2717,W2717)/AB2717)</f>
        <v>2027.0408565682765</v>
      </c>
      <c r="AE2717" s="8">
        <f ca="1">IF(N2717="","",IF(LOOKUP(YEAR(C2717),Teuerung!$A$4:$A$29,Teuerung!$D$4:$D$29)="",0,LOOKUP(YEAR(C2717),Teuerung!$A$4:$A$29,Teuerung!$D$4:$D$29)))</f>
        <v>0.29999999999999999</v>
      </c>
      <c r="AF2717" s="7">
        <f t="shared" ca="1" si="83"/>
        <v>664.0585846117674</v>
      </c>
      <c r="AG2717" s="2" t="s">
        <v>70</v>
      </c>
      <c r="AH2717" s="1"/>
      <c r="AI2717" s="1"/>
    </row>
    <row r="2718">
      <c r="A2718" s="2"/>
      <c r="B2718" s="2"/>
      <c r="C2718" s="3">
        <v>43144</v>
      </c>
      <c r="D2718" s="1"/>
      <c r="E2718" s="4" t="s">
        <v>51</v>
      </c>
      <c r="H2718" s="4" t="s">
        <v>51</v>
      </c>
      <c r="K2718" s="6">
        <v>0.23999999999999999</v>
      </c>
      <c r="L2718" s="6">
        <v>0.5</v>
      </c>
      <c r="M2718" s="6">
        <v>2.8799999999999999</v>
      </c>
      <c r="N2718" s="7">
        <v>1000</v>
      </c>
      <c r="P2718" s="1">
        <v>1</v>
      </c>
      <c r="Q2718" s="2" t="s">
        <v>54</v>
      </c>
      <c r="R2718" s="4" t="s">
        <v>51</v>
      </c>
      <c r="T2718" s="7">
        <v>508</v>
      </c>
      <c r="U2718" s="8">
        <v>0</v>
      </c>
      <c r="V2718" s="6">
        <f>7175/340.26*   0.83   /P2718</f>
        <v>17.502057250337977</v>
      </c>
      <c r="W2718" s="7">
        <f>IF(R2718="","",(T2718*(1-U2718)*(1+AE2718))+V2718)</f>
        <v>677.90205725033798</v>
      </c>
      <c r="Z2718" s="9" t="str">
        <f>IF(S2718="","",(X2718*(1-Y2718)*(1+AE2718)))</f>
        <v/>
      </c>
      <c r="AA2718" s="64">
        <f>IF(Eingabe!G2718="x",libCalc!A2718,IF(Eingabe!H2718="x",libCalc!B2718,IF(Eingabe!I2718="x",libCalc!C2718,"")))</f>
        <v>0.12</v>
      </c>
      <c r="AB2718" s="5">
        <f>IF(AA2718="","",AA2718*M2718)</f>
        <v>0.34559999999999996</v>
      </c>
      <c r="AC2718" s="10">
        <f>IF(AA2718="","",N2718*1000/(AA2718*1000000))</f>
        <v>8.3333333333333339</v>
      </c>
      <c r="AD2718" s="11">
        <f>IF(AB2718="","",MAX(Z2718,W2718)/AB2718)</f>
        <v>1961.5221563956541</v>
      </c>
      <c r="AE2718" s="8">
        <f ca="1">IF(N2718="","",IF(LOOKUP(YEAR(C2718),Teuerung!$A$4:$A$29,Teuerung!$D$4:$D$29)="",0,LOOKUP(YEAR(C2718),Teuerung!$A$4:$A$29,Teuerung!$D$4:$D$29)))</f>
        <v>0.29999999999999999</v>
      </c>
      <c r="AF2718" s="7">
        <f t="shared" ca="1" si="83"/>
        <v>677.90205725033798</v>
      </c>
      <c r="AG2718" s="2" t="s">
        <v>70</v>
      </c>
      <c r="AH2718" s="1"/>
      <c r="AI2718" s="1"/>
    </row>
    <row r="2719">
      <c r="A2719" s="2"/>
      <c r="B2719" s="2"/>
      <c r="C2719" s="3">
        <v>43144</v>
      </c>
      <c r="D2719" s="1"/>
      <c r="E2719" s="4" t="s">
        <v>51</v>
      </c>
      <c r="H2719" s="4" t="s">
        <v>51</v>
      </c>
      <c r="K2719" s="6">
        <v>0.23999999999999999</v>
      </c>
      <c r="L2719" s="6">
        <v>0.5</v>
      </c>
      <c r="M2719" s="6">
        <v>3.0299999999999998</v>
      </c>
      <c r="N2719" s="7">
        <v>1200</v>
      </c>
      <c r="P2719" s="1">
        <v>1</v>
      </c>
      <c r="Q2719" s="2" t="s">
        <v>54</v>
      </c>
      <c r="R2719" s="4" t="s">
        <v>51</v>
      </c>
      <c r="T2719" s="7">
        <v>520</v>
      </c>
      <c r="U2719" s="8">
        <v>0</v>
      </c>
      <c r="V2719" s="6">
        <f>7175/340.26*   0.87   /P2719</f>
        <v>18.345529888908484</v>
      </c>
      <c r="W2719" s="7">
        <f>IF(R2719="","",(T2719*(1-U2719)*(1+AE2719))+V2719)</f>
        <v>694.34552988890846</v>
      </c>
      <c r="Z2719" s="9" t="str">
        <f>IF(S2719="","",(X2719*(1-Y2719)*(1+AE2719)))</f>
        <v/>
      </c>
      <c r="AA2719" s="64">
        <f>IF(Eingabe!G2719="x",libCalc!A2719,IF(Eingabe!H2719="x",libCalc!B2719,IF(Eingabe!I2719="x",libCalc!C2719,"")))</f>
        <v>0.12</v>
      </c>
      <c r="AB2719" s="5">
        <f>IF(AA2719="","",AA2719*M2719)</f>
        <v>0.36359999999999998</v>
      </c>
      <c r="AC2719" s="10">
        <f>IF(AA2719="","",N2719*1000/(AA2719*1000000))</f>
        <v>10</v>
      </c>
      <c r="AD2719" s="11">
        <f>IF(AB2719="","",MAX(Z2719,W2719)/AB2719)</f>
        <v>1909.6411713116295</v>
      </c>
      <c r="AE2719" s="8">
        <f ca="1">IF(N2719="","",IF(LOOKUP(YEAR(C2719),Teuerung!$A$4:$A$29,Teuerung!$D$4:$D$29)="",0,LOOKUP(YEAR(C2719),Teuerung!$A$4:$A$29,Teuerung!$D$4:$D$29)))</f>
        <v>0.29999999999999999</v>
      </c>
      <c r="AF2719" s="7">
        <f t="shared" ca="1" si="83"/>
        <v>694.34552988890846</v>
      </c>
      <c r="AG2719" s="2" t="s">
        <v>70</v>
      </c>
      <c r="AH2719" s="1"/>
      <c r="AI2719" s="1"/>
    </row>
    <row r="2720">
      <c r="A2720" s="2"/>
      <c r="B2720" s="2"/>
      <c r="C2720" s="3">
        <v>43144</v>
      </c>
      <c r="D2720" s="1"/>
      <c r="E2720" s="4" t="s">
        <v>51</v>
      </c>
      <c r="H2720" s="4" t="s">
        <v>51</v>
      </c>
      <c r="K2720" s="6">
        <v>0.23999999999999999</v>
      </c>
      <c r="L2720" s="6">
        <v>0.5</v>
      </c>
      <c r="M2720" s="6">
        <v>3.1000000000000001</v>
      </c>
      <c r="N2720" s="7">
        <v>1100</v>
      </c>
      <c r="P2720" s="1">
        <v>1</v>
      </c>
      <c r="Q2720" s="2" t="s">
        <v>54</v>
      </c>
      <c r="R2720" s="4" t="s">
        <v>51</v>
      </c>
      <c r="T2720" s="7">
        <v>525</v>
      </c>
      <c r="U2720" s="8">
        <v>0</v>
      </c>
      <c r="V2720" s="6">
        <f>7175/340.26*   0.89   /P2720</f>
        <v>18.767266208193735</v>
      </c>
      <c r="W2720" s="7">
        <f>IF(R2720="","",(T2720*(1-U2720)*(1+AE2720))+V2720)</f>
        <v>701.26726620819375</v>
      </c>
      <c r="Z2720" s="9" t="str">
        <f>IF(S2720="","",(X2720*(1-Y2720)*(1+AE2720)))</f>
        <v/>
      </c>
      <c r="AA2720" s="64">
        <f>IF(Eingabe!G2720="x",libCalc!A2720,IF(Eingabe!H2720="x",libCalc!B2720,IF(Eingabe!I2720="x",libCalc!C2720,"")))</f>
        <v>0.12</v>
      </c>
      <c r="AB2720" s="5">
        <f>IF(AA2720="","",AA2720*M2720)</f>
        <v>0.372</v>
      </c>
      <c r="AC2720" s="10">
        <f>IF(AA2720="","",N2720*1000/(AA2720*1000000))</f>
        <v>9.1666666666666661</v>
      </c>
      <c r="AD2720" s="11">
        <f>IF(AB2720="","",MAX(Z2720,W2720)/AB2720)</f>
        <v>1885.1270596994457</v>
      </c>
      <c r="AE2720" s="8">
        <f ca="1">IF(N2720="","",IF(LOOKUP(YEAR(C2720),Teuerung!$A$4:$A$29,Teuerung!$D$4:$D$29)="",0,LOOKUP(YEAR(C2720),Teuerung!$A$4:$A$29,Teuerung!$D$4:$D$29)))</f>
        <v>0.29999999999999999</v>
      </c>
      <c r="AF2720" s="7">
        <f t="shared" ca="1" si="83"/>
        <v>701.26726620819375</v>
      </c>
      <c r="AG2720" s="2" t="s">
        <v>70</v>
      </c>
      <c r="AH2720" s="1"/>
      <c r="AI2720" s="1"/>
    </row>
    <row r="2721">
      <c r="A2721" s="2"/>
      <c r="B2721" s="2"/>
      <c r="C2721" s="3">
        <v>43144</v>
      </c>
      <c r="D2721" s="1"/>
      <c r="E2721" s="4" t="s">
        <v>51</v>
      </c>
      <c r="H2721" s="4" t="s">
        <v>51</v>
      </c>
      <c r="K2721" s="6">
        <v>0.25</v>
      </c>
      <c r="L2721" s="6">
        <v>0.29999999999999999</v>
      </c>
      <c r="M2721" s="6">
        <v>3.3300000000000001</v>
      </c>
      <c r="N2721" s="7">
        <v>2000</v>
      </c>
      <c r="P2721" s="1">
        <v>2</v>
      </c>
      <c r="Q2721" s="2" t="s">
        <v>54</v>
      </c>
      <c r="R2721" s="4" t="s">
        <v>51</v>
      </c>
      <c r="T2721" s="7">
        <v>385</v>
      </c>
      <c r="U2721" s="8">
        <v>0</v>
      </c>
      <c r="V2721" s="6">
        <f>7175/340.26*   1.33   /P2721</f>
        <v>14.022732616234645</v>
      </c>
      <c r="W2721" s="7">
        <f>IF(R2721="","",(T2721*(1-U2721)*(1+AE2721))+V2721)</f>
        <v>514.52273261623463</v>
      </c>
      <c r="Z2721" s="9" t="str">
        <f>IF(S2721="","",(X2721*(1-Y2721)*(1+AE2721)))</f>
        <v/>
      </c>
      <c r="AA2721" s="64">
        <f>IF(Eingabe!G2721="x",libCalc!A2721,IF(Eingabe!H2721="x",libCalc!B2721,IF(Eingabe!I2721="x",libCalc!C2721,"")))</f>
        <v>0.074999999999999997</v>
      </c>
      <c r="AB2721" s="5">
        <f>IF(AA2721="","",AA2721*M2721)</f>
        <v>0.24975</v>
      </c>
      <c r="AC2721" s="10">
        <f>IF(AA2721="","",N2721*1000/(AA2721*1000000))</f>
        <v>26.666666666666668</v>
      </c>
      <c r="AD2721" s="11">
        <f>IF(AB2721="","",MAX(Z2721,W2721)/AB2721)</f>
        <v>2060.1510815464849</v>
      </c>
      <c r="AE2721" s="8">
        <f ca="1">IF(N2721="","",IF(LOOKUP(YEAR(C2721),Teuerung!$A$4:$A$29,Teuerung!$D$4:$D$29)="",0,LOOKUP(YEAR(C2721),Teuerung!$A$4:$A$29,Teuerung!$D$4:$D$29)))</f>
        <v>0.29999999999999999</v>
      </c>
      <c r="AF2721" s="7">
        <f t="shared" ca="1" si="83"/>
        <v>1029.0454652324693</v>
      </c>
      <c r="AG2721" s="2" t="s">
        <v>70</v>
      </c>
      <c r="AH2721" s="1"/>
      <c r="AI2721" s="1"/>
    </row>
    <row r="2722">
      <c r="A2722" s="2"/>
      <c r="B2722" s="2"/>
      <c r="C2722" s="3">
        <v>43144</v>
      </c>
      <c r="D2722" s="1"/>
      <c r="E2722" s="4" t="s">
        <v>51</v>
      </c>
      <c r="H2722" s="4" t="s">
        <v>51</v>
      </c>
      <c r="K2722" s="6">
        <v>0.25</v>
      </c>
      <c r="L2722" s="6">
        <v>0.29999999999999999</v>
      </c>
      <c r="M2722" s="6">
        <v>4.5999999999999996</v>
      </c>
      <c r="N2722" s="7">
        <v>600</v>
      </c>
      <c r="P2722" s="1">
        <v>5</v>
      </c>
      <c r="Q2722" s="2" t="s">
        <v>54</v>
      </c>
      <c r="R2722" s="4" t="s">
        <v>51</v>
      </c>
      <c r="T2722" s="7">
        <v>453</v>
      </c>
      <c r="U2722" s="8">
        <v>0</v>
      </c>
      <c r="V2722" s="6">
        <f>7175/340.26*   4.52   /P2722</f>
        <v>19.062481631693409</v>
      </c>
      <c r="W2722" s="7">
        <f>IF(R2722="","",(T2722*(1-U2722)*(1+AE2722))+V2722)</f>
        <v>607.96248163169344</v>
      </c>
      <c r="Z2722" s="9" t="str">
        <f>IF(S2722="","",(X2722*(1-Y2722)*(1+AE2722)))</f>
        <v/>
      </c>
      <c r="AA2722" s="64">
        <f>IF(Eingabe!G2722="x",libCalc!A2722,IF(Eingabe!H2722="x",libCalc!B2722,IF(Eingabe!I2722="x",libCalc!C2722,"")))</f>
        <v>0.074999999999999997</v>
      </c>
      <c r="AB2722" s="5">
        <f>IF(AA2722="","",AA2722*M2722)</f>
        <v>0.34499999999999997</v>
      </c>
      <c r="AC2722" s="10">
        <f>IF(AA2722="","",N2722*1000/(AA2722*1000000))</f>
        <v>8</v>
      </c>
      <c r="AD2722" s="11">
        <f>IF(AB2722="","",MAX(Z2722,W2722)/AB2722)</f>
        <v>1762.2100916860682</v>
      </c>
      <c r="AE2722" s="8">
        <f ca="1">IF(N2722="","",IF(LOOKUP(YEAR(C2722),Teuerung!$A$4:$A$29,Teuerung!$D$4:$D$29)="",0,LOOKUP(YEAR(C2722),Teuerung!$A$4:$A$29,Teuerung!$D$4:$D$29)))</f>
        <v>0.29999999999999999</v>
      </c>
      <c r="AF2722" s="7">
        <f t="shared" ca="1" si="83"/>
        <v>3039.8124081584674</v>
      </c>
      <c r="AG2722" s="2" t="s">
        <v>70</v>
      </c>
      <c r="AH2722" s="1"/>
      <c r="AI2722" s="1"/>
    </row>
    <row r="2723">
      <c r="A2723" s="2"/>
      <c r="B2723" s="2"/>
      <c r="C2723" s="3">
        <v>43144</v>
      </c>
      <c r="D2723" s="1"/>
      <c r="E2723" s="4" t="s">
        <v>51</v>
      </c>
      <c r="H2723" s="4" t="s">
        <v>51</v>
      </c>
      <c r="K2723" s="6">
        <v>0.29999999999999999</v>
      </c>
      <c r="L2723" s="6">
        <v>0.29999999999999999</v>
      </c>
      <c r="M2723" s="6">
        <v>4.5999999999999996</v>
      </c>
      <c r="N2723" s="7">
        <v>700</v>
      </c>
      <c r="P2723" s="1">
        <v>2</v>
      </c>
      <c r="Q2723" s="2" t="s">
        <v>54</v>
      </c>
      <c r="R2723" s="4" t="s">
        <v>51</v>
      </c>
      <c r="T2723" s="7">
        <v>451</v>
      </c>
      <c r="U2723" s="8">
        <v>0</v>
      </c>
      <c r="V2723" s="6">
        <f>7175/340.26*   1.92   /P2723</f>
        <v>20.243343325692116</v>
      </c>
      <c r="W2723" s="7">
        <f>IF(R2723="","",(T2723*(1-U2723)*(1+AE2723))+V2723)</f>
        <v>606.54334332569215</v>
      </c>
      <c r="Z2723" s="9" t="str">
        <f>IF(S2723="","",(X2723*(1-Y2723)*(1+AE2723)))</f>
        <v/>
      </c>
      <c r="AA2723" s="64">
        <f>IF(Eingabe!G2723="x",libCalc!A2723,IF(Eingabe!H2723="x",libCalc!B2723,IF(Eingabe!I2723="x",libCalc!C2723,"")))</f>
        <v>0.089999999999999997</v>
      </c>
      <c r="AB2723" s="5">
        <f>IF(AA2723="","",AA2723*M2723)</f>
        <v>0.41399999999999998</v>
      </c>
      <c r="AC2723" s="10">
        <f>IF(AA2723="","",N2723*1000/(AA2723*1000000))</f>
        <v>7.7777777777777777</v>
      </c>
      <c r="AD2723" s="11">
        <f>IF(AB2723="","",MAX(Z2723,W2723)/AB2723)</f>
        <v>1465.0805394340391</v>
      </c>
      <c r="AE2723" s="8">
        <f ca="1">IF(N2723="","",IF(LOOKUP(YEAR(C2723),Teuerung!$A$4:$A$29,Teuerung!$D$4:$D$29)="",0,LOOKUP(YEAR(C2723),Teuerung!$A$4:$A$29,Teuerung!$D$4:$D$29)))</f>
        <v>0.29999999999999999</v>
      </c>
      <c r="AF2723" s="7">
        <f t="shared" ca="1" si="83"/>
        <v>1213.0866866513843</v>
      </c>
      <c r="AG2723" s="2" t="s">
        <v>70</v>
      </c>
      <c r="AH2723" s="1"/>
      <c r="AI2723" s="1"/>
    </row>
    <row r="2724">
      <c r="A2724" s="2"/>
      <c r="B2724" s="2"/>
      <c r="C2724" s="3">
        <v>43144</v>
      </c>
      <c r="D2724" s="1"/>
      <c r="E2724" s="4" t="s">
        <v>51</v>
      </c>
      <c r="H2724" s="4" t="s">
        <v>51</v>
      </c>
      <c r="K2724" s="6">
        <v>0.25</v>
      </c>
      <c r="L2724" s="6">
        <v>0.29999999999999999</v>
      </c>
      <c r="M2724" s="6">
        <v>4.0300000000000002</v>
      </c>
      <c r="N2724" s="7">
        <v>500</v>
      </c>
      <c r="P2724" s="1">
        <v>1</v>
      </c>
      <c r="Q2724" s="2" t="s">
        <v>54</v>
      </c>
      <c r="R2724" s="4" t="s">
        <v>51</v>
      </c>
      <c r="T2724" s="7">
        <v>469</v>
      </c>
      <c r="U2724" s="8">
        <v>0</v>
      </c>
      <c r="V2724" s="6">
        <f>7175/340.26*   0.8   /P2724</f>
        <v>16.869452771410099</v>
      </c>
      <c r="W2724" s="7">
        <f>IF(R2724="","",(T2724*(1-U2724)*(1+AE2724))+V2724)</f>
        <v>626.56945277141017</v>
      </c>
      <c r="Z2724" s="9" t="str">
        <f>IF(S2724="","",(X2724*(1-Y2724)*(1+AE2724)))</f>
        <v/>
      </c>
      <c r="AA2724" s="64">
        <f>IF(Eingabe!G2724="x",libCalc!A2724,IF(Eingabe!H2724="x",libCalc!B2724,IF(Eingabe!I2724="x",libCalc!C2724,"")))</f>
        <v>0.074999999999999997</v>
      </c>
      <c r="AB2724" s="5">
        <f>IF(AA2724="","",AA2724*M2724)</f>
        <v>0.30225000000000002</v>
      </c>
      <c r="AC2724" s="10">
        <f>IF(AA2724="","",N2724*1000/(AA2724*1000000))</f>
        <v>6.666666666666667</v>
      </c>
      <c r="AD2724" s="11">
        <f>IF(AB2724="","",MAX(Z2724,W2724)/AB2724)</f>
        <v>2073.0172134703394</v>
      </c>
      <c r="AE2724" s="8">
        <f ca="1">IF(N2724="","",IF(LOOKUP(YEAR(C2724),Teuerung!$A$4:$A$29,Teuerung!$D$4:$D$29)="",0,LOOKUP(YEAR(C2724),Teuerung!$A$4:$A$29,Teuerung!$D$4:$D$29)))</f>
        <v>0.29999999999999999</v>
      </c>
      <c r="AF2724" s="7">
        <f t="shared" ca="1" si="83"/>
        <v>626.56945277141017</v>
      </c>
      <c r="AG2724" s="2" t="s">
        <v>70</v>
      </c>
      <c r="AH2724" s="1"/>
      <c r="AI2724" s="1"/>
    </row>
    <row r="2725">
      <c r="A2725" s="2"/>
      <c r="B2725" s="2"/>
      <c r="C2725" s="3">
        <v>43144</v>
      </c>
      <c r="D2725" s="1"/>
      <c r="E2725" s="4" t="s">
        <v>51</v>
      </c>
      <c r="H2725" s="4" t="s">
        <v>51</v>
      </c>
      <c r="K2725" s="6">
        <v>0.25</v>
      </c>
      <c r="L2725" s="6">
        <v>0.29999999999999999</v>
      </c>
      <c r="M2725" s="6">
        <v>3.3999999999999999</v>
      </c>
      <c r="N2725" s="7">
        <v>800</v>
      </c>
      <c r="P2725" s="1">
        <v>3</v>
      </c>
      <c r="Q2725" s="2" t="s">
        <v>54</v>
      </c>
      <c r="R2725" s="4" t="s">
        <v>51</v>
      </c>
      <c r="T2725" s="7">
        <v>375</v>
      </c>
      <c r="U2725" s="8">
        <v>0</v>
      </c>
      <c r="V2725" s="6">
        <f>7175/340.26*   2.03  /P2725</f>
        <v>14.268745469151041</v>
      </c>
      <c r="W2725" s="7">
        <f>IF(R2725="","",(T2725*(1-U2725)*(1+AE2725))+V2725)</f>
        <v>501.76874546915104</v>
      </c>
      <c r="Z2725" s="9" t="str">
        <f>IF(S2725="","",(X2725*(1-Y2725)*(1+AE2725)))</f>
        <v/>
      </c>
      <c r="AA2725" s="64">
        <f>IF(Eingabe!G2725="x",libCalc!A2725,IF(Eingabe!H2725="x",libCalc!B2725,IF(Eingabe!I2725="x",libCalc!C2725,"")))</f>
        <v>0.074999999999999997</v>
      </c>
      <c r="AB2725" s="5">
        <f>IF(AA2725="","",AA2725*M2725)</f>
        <v>0.255</v>
      </c>
      <c r="AC2725" s="10">
        <f>IF(AA2725="","",N2725*1000/(AA2725*1000000))</f>
        <v>10.666666666666666</v>
      </c>
      <c r="AD2725" s="11">
        <f>IF(AB2725="","",MAX(Z2725,W2725)/AB2725)</f>
        <v>1967.720570467259</v>
      </c>
      <c r="AE2725" s="8">
        <f ca="1">IF(N2725="","",IF(LOOKUP(YEAR(C2725),Teuerung!$A$4:$A$29,Teuerung!$D$4:$D$29)="",0,LOOKUP(YEAR(C2725),Teuerung!$A$4:$A$29,Teuerung!$D$4:$D$29)))</f>
        <v>0.29999999999999999</v>
      </c>
      <c r="AF2725" s="7">
        <f t="shared" ca="1" si="83"/>
        <v>1505.3062364074531</v>
      </c>
      <c r="AG2725" s="2" t="s">
        <v>70</v>
      </c>
      <c r="AH2725" s="1"/>
      <c r="AI2725" s="1"/>
    </row>
    <row r="2726">
      <c r="A2726" s="2"/>
      <c r="B2726" s="2"/>
      <c r="C2726" s="3">
        <v>43144</v>
      </c>
      <c r="D2726" s="1"/>
      <c r="E2726" s="4" t="s">
        <v>51</v>
      </c>
      <c r="G2726" s="4" t="s">
        <v>51</v>
      </c>
      <c r="J2726" s="5">
        <v>0.20000000000000001</v>
      </c>
      <c r="M2726" s="6">
        <v>2.6600000000000001</v>
      </c>
      <c r="N2726" s="7">
        <v>500</v>
      </c>
      <c r="P2726" s="1">
        <v>22</v>
      </c>
      <c r="Q2726" s="2" t="s">
        <v>54</v>
      </c>
      <c r="R2726" s="4" t="s">
        <v>51</v>
      </c>
      <c r="T2726" s="7">
        <v>233</v>
      </c>
      <c r="U2726" s="8">
        <v>0</v>
      </c>
      <c r="V2726" s="6">
        <f>7175/340.26*   4.67   /P2726</f>
        <v>4.4761559342321116</v>
      </c>
      <c r="W2726" s="7">
        <f>IF(R2726="","",(T2726*(1-U2726)*(1+AE2726))+V2726)</f>
        <v>307.37615593423214</v>
      </c>
      <c r="Z2726" s="9" t="str">
        <f>IF(S2726="","",(X2726*(1-Y2726)*(1+AE2726)))</f>
        <v/>
      </c>
      <c r="AA2726" s="64">
        <f>IF(Eingabe!G2726="x",libCalc!A2726,IF(Eingabe!H2726="x",libCalc!B2726,IF(Eingabe!I2726="x",libCalc!C2726,"")))</f>
        <v>0.031415926535897934</v>
      </c>
      <c r="AB2726" s="5">
        <f>IF(AA2726="","",AA2726*M2726)</f>
        <v>0.083566364585488509</v>
      </c>
      <c r="AC2726" s="10">
        <f>IF(AA2726="","",N2726*1000/(AA2726*1000000))</f>
        <v>15.915494309189532</v>
      </c>
      <c r="AD2726" s="11">
        <f>IF(AB2726="","",MAX(Z2726,W2726)/AB2726)</f>
        <v>3678.2281658284405</v>
      </c>
      <c r="AE2726" s="8">
        <f ca="1">IF(N2726="","",IF(LOOKUP(YEAR(C2726),Teuerung!$A$4:$A$29,Teuerung!$D$4:$D$29)="",0,LOOKUP(YEAR(C2726),Teuerung!$A$4:$A$29,Teuerung!$D$4:$D$29)))</f>
        <v>0.29999999999999999</v>
      </c>
      <c r="AF2726" s="7">
        <f t="shared" ca="1" si="83"/>
        <v>6762.2754305531071</v>
      </c>
      <c r="AG2726" s="2" t="s">
        <v>70</v>
      </c>
      <c r="AH2726" s="1"/>
      <c r="AI2726" s="1"/>
    </row>
    <row r="2727">
      <c r="A2727" s="2"/>
      <c r="B2727" s="2"/>
      <c r="C2727" s="3">
        <v>43157</v>
      </c>
      <c r="D2727" s="1"/>
      <c r="E2727" s="4" t="s">
        <v>51</v>
      </c>
      <c r="H2727" s="4" t="s">
        <v>51</v>
      </c>
      <c r="K2727" s="6">
        <v>0.53500000000000003</v>
      </c>
      <c r="L2727" s="6">
        <v>0.53500000000000003</v>
      </c>
      <c r="M2727" s="6">
        <v>3.3599999999999999</v>
      </c>
      <c r="N2727" s="7">
        <v>7300</v>
      </c>
      <c r="P2727" s="1">
        <v>6</v>
      </c>
      <c r="Q2727" s="2" t="s">
        <v>54</v>
      </c>
      <c r="R2727" s="4" t="s">
        <v>51</v>
      </c>
      <c r="T2727" s="7">
        <v>1476</v>
      </c>
      <c r="U2727" s="8">
        <v>0</v>
      </c>
      <c r="V2727" s="6">
        <f>1053.5/21.65*   16.24   /P2727</f>
        <v>131.70777521170132</v>
      </c>
      <c r="W2727" s="7">
        <f>IF(R2727="","",(T2727*(1-U2727)*(1+AE2727))+V2727)</f>
        <v>2050.5077752117013</v>
      </c>
      <c r="Z2727" s="9" t="str">
        <f>IF(S2727="","",(X2727*(1-Y2727)*(1+AE2727)))</f>
        <v/>
      </c>
      <c r="AA2727" s="64">
        <f>IF(Eingabe!G2727="x",libCalc!A2727,IF(Eingabe!H2727="x",libCalc!B2727,IF(Eingabe!I2727="x",libCalc!C2727,"")))</f>
        <v>0.28622500000000001</v>
      </c>
      <c r="AB2727" s="5">
        <f>IF(AA2727="","",AA2727*M2727)</f>
        <v>0.96171600000000002</v>
      </c>
      <c r="AC2727" s="10">
        <f>IF(AA2727="","",N2727*1000/(AA2727*1000000))</f>
        <v>25.504410865577778</v>
      </c>
      <c r="AD2727" s="11">
        <f>IF(AB2727="","",MAX(Z2727,W2727)/AB2727)</f>
        <v>2132.134408922906</v>
      </c>
      <c r="AE2727" s="8">
        <f ca="1">IF(N2727="","",IF(LOOKUP(YEAR(C2727),Teuerung!$A$4:$A$29,Teuerung!$D$4:$D$29)="",0,LOOKUP(YEAR(C2727),Teuerung!$A$4:$A$29,Teuerung!$D$4:$D$29)))</f>
        <v>0.29999999999999999</v>
      </c>
      <c r="AF2727" s="7">
        <f t="shared" ca="1" si="83"/>
        <v>12303.046651270208</v>
      </c>
      <c r="AG2727" s="2"/>
      <c r="AH2727" s="1"/>
      <c r="AI2727" s="1"/>
    </row>
    <row r="2728">
      <c r="A2728" s="2"/>
      <c r="B2728" s="2"/>
      <c r="C2728" s="3">
        <v>43157</v>
      </c>
      <c r="D2728" s="1"/>
      <c r="E2728" s="4" t="s">
        <v>51</v>
      </c>
      <c r="H2728" s="4" t="s">
        <v>51</v>
      </c>
      <c r="K2728" s="6">
        <v>0.53500000000000003</v>
      </c>
      <c r="L2728" s="6">
        <v>0.53500000000000003</v>
      </c>
      <c r="M2728" s="6">
        <v>3.3599999999999999</v>
      </c>
      <c r="N2728" s="7">
        <v>7300</v>
      </c>
      <c r="P2728" s="1">
        <v>2</v>
      </c>
      <c r="Q2728" s="2" t="s">
        <v>54</v>
      </c>
      <c r="R2728" s="4" t="s">
        <v>51</v>
      </c>
      <c r="T2728" s="7">
        <v>2091</v>
      </c>
      <c r="U2728" s="8">
        <v>0</v>
      </c>
      <c r="V2728" s="6">
        <f>1053.5/21.65*   5.41   /P2728</f>
        <v>131.6266743648961</v>
      </c>
      <c r="W2728" s="7">
        <f>IF(R2728="","",(T2728*(1-U2728)*(1+AE2728))+V2728)</f>
        <v>2849.9266743648964</v>
      </c>
      <c r="Z2728" s="9" t="str">
        <f>IF(S2728="","",(X2728*(1-Y2728)*(1+AE2728)))</f>
        <v/>
      </c>
      <c r="AA2728" s="64">
        <f>IF(Eingabe!G2728="x",libCalc!A2728,IF(Eingabe!H2728="x",libCalc!B2728,IF(Eingabe!I2728="x",libCalc!C2728,"")))</f>
        <v>0.28622500000000001</v>
      </c>
      <c r="AB2728" s="5">
        <f>IF(AA2728="","",AA2728*M2728)</f>
        <v>0.96171600000000002</v>
      </c>
      <c r="AC2728" s="10">
        <f>IF(AA2728="","",N2728*1000/(AA2728*1000000))</f>
        <v>25.504410865577778</v>
      </c>
      <c r="AD2728" s="11">
        <f>IF(AB2728="","",MAX(Z2728,W2728)/AB2728)</f>
        <v>2963.3765834871169</v>
      </c>
      <c r="AE2728" s="8">
        <f ca="1">IF(N2728="","",IF(LOOKUP(YEAR(C2728),Teuerung!$A$4:$A$29,Teuerung!$D$4:$D$29)="",0,LOOKUP(YEAR(C2728),Teuerung!$A$4:$A$29,Teuerung!$D$4:$D$29)))</f>
        <v>0.29999999999999999</v>
      </c>
      <c r="AF2728" s="7">
        <f t="shared" ca="1" si="83"/>
        <v>5699.8533487297927</v>
      </c>
      <c r="AG2728" s="2"/>
      <c r="AH2728" s="1"/>
      <c r="AI2728" s="1"/>
    </row>
    <row r="2729">
      <c r="A2729" s="2"/>
      <c r="B2729" s="2"/>
      <c r="C2729" s="3">
        <v>43208</v>
      </c>
      <c r="D2729" s="1"/>
      <c r="E2729" s="4" t="s">
        <v>51</v>
      </c>
      <c r="H2729" s="4" t="s">
        <v>51</v>
      </c>
      <c r="K2729" s="6">
        <v>0.20000000000000001</v>
      </c>
      <c r="L2729" s="6">
        <v>0.5</v>
      </c>
      <c r="M2729" s="6">
        <v>2.5800000000000001</v>
      </c>
      <c r="N2729" s="7">
        <v>2670</v>
      </c>
      <c r="P2729" s="1">
        <v>5</v>
      </c>
      <c r="Q2729" s="2" t="s">
        <v>56</v>
      </c>
      <c r="R2729" s="4" t="s">
        <v>51</v>
      </c>
      <c r="T2729" s="7">
        <f>481</f>
        <v>481</v>
      </c>
      <c r="U2729" s="8">
        <v>0.20000000000000001</v>
      </c>
      <c r="V2729" s="6">
        <v>29.469999999999999</v>
      </c>
      <c r="W2729" s="7">
        <f>IF(R2729="","",(T2729*(1-U2729)*(1+AE2729))+V2729)</f>
        <v>529.71000000000004</v>
      </c>
      <c r="Z2729" s="9" t="str">
        <f>IF(S2729="","",(X2729*(1-Y2729)*(1+AE2729)))</f>
        <v/>
      </c>
      <c r="AA2729" s="64">
        <f>IF(Eingabe!G2729="x",libCalc!A2729,IF(Eingabe!H2729="x",libCalc!B2729,IF(Eingabe!I2729="x",libCalc!C2729,"")))</f>
        <v>0.10000000000000001</v>
      </c>
      <c r="AB2729" s="5">
        <f>IF(AA2729="","",AA2729*M2729)</f>
        <v>0.25800000000000001</v>
      </c>
      <c r="AC2729" s="10">
        <f>IF(AA2729="","",N2729*1000/(AA2729*1000000))</f>
        <v>26.699999999999999</v>
      </c>
      <c r="AD2729" s="11">
        <f>IF(AB2729="","",MAX(Z2729,W2729)/AB2729)</f>
        <v>2053.1395348837209</v>
      </c>
      <c r="AE2729" s="8">
        <f ca="1">IF(N2729="","",IF(LOOKUP(YEAR(C2729),Teuerung!$A$4:$A$29,Teuerung!$D$4:$D$29)="",0,LOOKUP(YEAR(C2729),Teuerung!$A$4:$A$29,Teuerung!$D$4:$D$29)))</f>
        <v>0.29999999999999999</v>
      </c>
      <c r="AF2729" s="7">
        <f t="shared" ca="1" si="83"/>
        <v>2648.5500000000002</v>
      </c>
      <c r="AG2729" s="2" t="s">
        <v>78</v>
      </c>
      <c r="AH2729" s="1"/>
      <c r="AI2729" s="1"/>
    </row>
    <row r="2730">
      <c r="A2730" s="2"/>
      <c r="B2730" s="2"/>
      <c r="C2730" s="3">
        <v>43208</v>
      </c>
      <c r="D2730" s="1"/>
      <c r="E2730" s="4" t="s">
        <v>51</v>
      </c>
      <c r="H2730" s="4" t="s">
        <v>51</v>
      </c>
      <c r="K2730" s="6">
        <v>0.20000000000000001</v>
      </c>
      <c r="L2730" s="6">
        <v>0.5</v>
      </c>
      <c r="M2730" s="6">
        <v>2.5800000000000001</v>
      </c>
      <c r="N2730" s="7">
        <v>4880</v>
      </c>
      <c r="P2730" s="1">
        <v>2</v>
      </c>
      <c r="Q2730" s="2" t="s">
        <v>56</v>
      </c>
      <c r="R2730" s="4" t="s">
        <v>51</v>
      </c>
      <c r="T2730" s="7">
        <v>916</v>
      </c>
      <c r="U2730" s="8">
        <v>0.20000000000000001</v>
      </c>
      <c r="V2730" s="6">
        <v>29.469999999999999</v>
      </c>
      <c r="W2730" s="7">
        <f>IF(R2730="","",(T2730*(1-U2730)*(1+AE2730))+V2730)</f>
        <v>982.11000000000013</v>
      </c>
      <c r="Z2730" s="9" t="str">
        <f>IF(S2730="","",(X2730*(1-Y2730)*(1+AE2730)))</f>
        <v/>
      </c>
      <c r="AA2730" s="64">
        <f>IF(Eingabe!G2730="x",libCalc!A2730,IF(Eingabe!H2730="x",libCalc!B2730,IF(Eingabe!I2730="x",libCalc!C2730,"")))</f>
        <v>0.10000000000000001</v>
      </c>
      <c r="AB2730" s="5">
        <f>IF(AA2730="","",AA2730*M2730)</f>
        <v>0.25800000000000001</v>
      </c>
      <c r="AC2730" s="10">
        <f>IF(AA2730="","",N2730*1000/(AA2730*1000000))</f>
        <v>48.799999999999997</v>
      </c>
      <c r="AD2730" s="11">
        <f>IF(AB2730="","",MAX(Z2730,W2730)/AB2730)</f>
        <v>3806.6279069767447</v>
      </c>
      <c r="AE2730" s="8">
        <f ca="1">IF(N2730="","",IF(LOOKUP(YEAR(C2730),Teuerung!$A$4:$A$29,Teuerung!$D$4:$D$29)="",0,LOOKUP(YEAR(C2730),Teuerung!$A$4:$A$29,Teuerung!$D$4:$D$29)))</f>
        <v>0.29999999999999999</v>
      </c>
      <c r="AF2730" s="7">
        <f t="shared" ca="1" si="83"/>
        <v>1964.2200000000003</v>
      </c>
      <c r="AG2730" s="2" t="s">
        <v>78</v>
      </c>
      <c r="AH2730" s="1"/>
      <c r="AI2730" s="1"/>
    </row>
    <row r="2731">
      <c r="A2731" s="2"/>
      <c r="B2731" s="2"/>
      <c r="C2731" s="3">
        <v>43208</v>
      </c>
      <c r="D2731" s="1"/>
      <c r="E2731" s="4" t="s">
        <v>51</v>
      </c>
      <c r="H2731" s="4" t="s">
        <v>51</v>
      </c>
      <c r="K2731" s="6">
        <v>0.20000000000000001</v>
      </c>
      <c r="L2731" s="6">
        <v>0.5</v>
      </c>
      <c r="M2731" s="6">
        <v>2.5800000000000001</v>
      </c>
      <c r="N2731" s="7">
        <v>5510</v>
      </c>
      <c r="P2731" s="1">
        <v>4</v>
      </c>
      <c r="Q2731" s="2" t="s">
        <v>56</v>
      </c>
      <c r="R2731" s="4" t="s">
        <v>51</v>
      </c>
      <c r="T2731" s="7">
        <v>1070</v>
      </c>
      <c r="U2731" s="8">
        <v>0.20000000000000001</v>
      </c>
      <c r="V2731" s="6">
        <v>29.469999999999999</v>
      </c>
      <c r="W2731" s="7">
        <f>IF(R2731="","",(T2731*(1-U2731)*(1+AE2731))+V2731)</f>
        <v>1142.27</v>
      </c>
      <c r="Z2731" s="9" t="str">
        <f>IF(S2731="","",(X2731*(1-Y2731)*(1+AE2731)))</f>
        <v/>
      </c>
      <c r="AA2731" s="64">
        <f>IF(Eingabe!G2731="x",libCalc!A2731,IF(Eingabe!H2731="x",libCalc!B2731,IF(Eingabe!I2731="x",libCalc!C2731,"")))</f>
        <v>0.10000000000000001</v>
      </c>
      <c r="AB2731" s="5">
        <f>IF(AA2731="","",AA2731*M2731)</f>
        <v>0.25800000000000001</v>
      </c>
      <c r="AC2731" s="10">
        <f>IF(AA2731="","",N2731*1000/(AA2731*1000000))</f>
        <v>55.100000000000001</v>
      </c>
      <c r="AD2731" s="11">
        <f>IF(AB2731="","",MAX(Z2731,W2731)/AB2731)</f>
        <v>4427.4031007751937</v>
      </c>
      <c r="AE2731" s="8">
        <f ca="1">IF(N2731="","",IF(LOOKUP(YEAR(C2731),Teuerung!$A$4:$A$29,Teuerung!$D$4:$D$29)="",0,LOOKUP(YEAR(C2731),Teuerung!$A$4:$A$29,Teuerung!$D$4:$D$29)))</f>
        <v>0.29999999999999999</v>
      </c>
      <c r="AF2731" s="7">
        <f t="shared" ca="1" si="83"/>
        <v>4569.0799999999999</v>
      </c>
      <c r="AG2731" s="2" t="s">
        <v>78</v>
      </c>
      <c r="AH2731" s="1"/>
      <c r="AI2731" s="1"/>
    </row>
    <row r="2732">
      <c r="A2732" s="2"/>
      <c r="B2732" s="2"/>
      <c r="C2732" s="3">
        <v>43208</v>
      </c>
      <c r="D2732" s="1"/>
      <c r="E2732" s="4" t="s">
        <v>51</v>
      </c>
      <c r="H2732" s="4" t="s">
        <v>51</v>
      </c>
      <c r="K2732" s="6">
        <v>0.20000000000000001</v>
      </c>
      <c r="L2732" s="6">
        <v>0.5</v>
      </c>
      <c r="M2732" s="6">
        <v>2.5800000000000001</v>
      </c>
      <c r="N2732" s="7">
        <v>5960</v>
      </c>
      <c r="P2732" s="1">
        <v>1</v>
      </c>
      <c r="Q2732" s="2" t="s">
        <v>56</v>
      </c>
      <c r="R2732" s="4" t="s">
        <v>51</v>
      </c>
      <c r="T2732" s="7">
        <v>1200</v>
      </c>
      <c r="U2732" s="8">
        <v>0.20000000000000001</v>
      </c>
      <c r="V2732" s="6">
        <v>29.469999999999999</v>
      </c>
      <c r="W2732" s="7">
        <f>IF(R2732="","",(T2732*(1-U2732)*(1+AE2732))+V2732)</f>
        <v>1277.47</v>
      </c>
      <c r="Z2732" s="9" t="str">
        <f>IF(S2732="","",(X2732*(1-Y2732)*(1+AE2732)))</f>
        <v/>
      </c>
      <c r="AA2732" s="64">
        <f>IF(Eingabe!G2732="x",libCalc!A2732,IF(Eingabe!H2732="x",libCalc!B2732,IF(Eingabe!I2732="x",libCalc!C2732,"")))</f>
        <v>0.10000000000000001</v>
      </c>
      <c r="AB2732" s="5">
        <f>IF(AA2732="","",AA2732*M2732)</f>
        <v>0.25800000000000001</v>
      </c>
      <c r="AC2732" s="10">
        <f>IF(AA2732="","",N2732*1000/(AA2732*1000000))</f>
        <v>59.600000000000001</v>
      </c>
      <c r="AD2732" s="11">
        <f>IF(AB2732="","",MAX(Z2732,W2732)/AB2732)</f>
        <v>4951.4341085271317</v>
      </c>
      <c r="AE2732" s="8">
        <f ca="1">IF(N2732="","",IF(LOOKUP(YEAR(C2732),Teuerung!$A$4:$A$29,Teuerung!$D$4:$D$29)="",0,LOOKUP(YEAR(C2732),Teuerung!$A$4:$A$29,Teuerung!$D$4:$D$29)))</f>
        <v>0.29999999999999999</v>
      </c>
      <c r="AF2732" s="7">
        <f t="shared" ca="1" si="83"/>
        <v>1277.47</v>
      </c>
      <c r="AG2732" s="2" t="s">
        <v>78</v>
      </c>
      <c r="AH2732" s="1"/>
      <c r="AI2732" s="1"/>
    </row>
    <row r="2733">
      <c r="A2733" s="2"/>
      <c r="B2733" s="2"/>
      <c r="C2733" s="3">
        <v>43208</v>
      </c>
      <c r="D2733" s="1"/>
      <c r="E2733" s="4" t="s">
        <v>51</v>
      </c>
      <c r="H2733" s="4" t="s">
        <v>51</v>
      </c>
      <c r="K2733" s="6">
        <v>0.20000000000000001</v>
      </c>
      <c r="L2733" s="6">
        <v>0.5</v>
      </c>
      <c r="M2733" s="6">
        <v>2.5800000000000001</v>
      </c>
      <c r="N2733" s="7">
        <v>3790</v>
      </c>
      <c r="P2733" s="1">
        <v>2</v>
      </c>
      <c r="Q2733" s="2" t="s">
        <v>56</v>
      </c>
      <c r="R2733" s="4" t="s">
        <v>51</v>
      </c>
      <c r="T2733" s="7">
        <v>698</v>
      </c>
      <c r="U2733" s="8">
        <v>0.20000000000000001</v>
      </c>
      <c r="V2733" s="6">
        <v>29.469999999999999</v>
      </c>
      <c r="W2733" s="7">
        <f>IF(R2733="","",(T2733*(1-U2733)*(1+AE2733))+V2733)</f>
        <v>755.38999999999999</v>
      </c>
      <c r="Z2733" s="9" t="str">
        <f>IF(S2733="","",(X2733*(1-Y2733)*(1+AE2733)))</f>
        <v/>
      </c>
      <c r="AA2733" s="64">
        <f>IF(Eingabe!G2733="x",libCalc!A2733,IF(Eingabe!H2733="x",libCalc!B2733,IF(Eingabe!I2733="x",libCalc!C2733,"")))</f>
        <v>0.10000000000000001</v>
      </c>
      <c r="AB2733" s="5">
        <f>IF(AA2733="","",AA2733*M2733)</f>
        <v>0.25800000000000001</v>
      </c>
      <c r="AC2733" s="10">
        <f>IF(AA2733="","",N2733*1000/(AA2733*1000000))</f>
        <v>37.899999999999999</v>
      </c>
      <c r="AD2733" s="11">
        <f>IF(AB2733="","",MAX(Z2733,W2733)/AB2733)</f>
        <v>2927.8682170542634</v>
      </c>
      <c r="AE2733" s="8">
        <f ca="1">IF(N2733="","",IF(LOOKUP(YEAR(C2733),Teuerung!$A$4:$A$29,Teuerung!$D$4:$D$29)="",0,LOOKUP(YEAR(C2733),Teuerung!$A$4:$A$29,Teuerung!$D$4:$D$29)))</f>
        <v>0.29999999999999999</v>
      </c>
      <c r="AF2733" s="7">
        <f t="shared" ca="1" si="83"/>
        <v>1510.78</v>
      </c>
      <c r="AG2733" s="2" t="s">
        <v>78</v>
      </c>
      <c r="AH2733" s="1"/>
      <c r="AI2733" s="1"/>
    </row>
    <row r="2734">
      <c r="A2734" s="2"/>
      <c r="B2734" s="2"/>
      <c r="C2734" s="3">
        <v>43208</v>
      </c>
      <c r="D2734" s="1"/>
      <c r="E2734" s="4" t="s">
        <v>51</v>
      </c>
      <c r="H2734" s="4" t="s">
        <v>51</v>
      </c>
      <c r="K2734" s="6">
        <v>0.29999999999999999</v>
      </c>
      <c r="L2734" s="6">
        <v>0.5</v>
      </c>
      <c r="M2734" s="6">
        <v>2.5800000000000001</v>
      </c>
      <c r="N2734" s="7">
        <v>10600</v>
      </c>
      <c r="P2734" s="1">
        <v>2</v>
      </c>
      <c r="Q2734" s="2" t="s">
        <v>56</v>
      </c>
      <c r="R2734" s="4" t="s">
        <v>51</v>
      </c>
      <c r="T2734" s="7">
        <v>1760</v>
      </c>
      <c r="U2734" s="8">
        <v>0.20000000000000001</v>
      </c>
      <c r="V2734" s="6">
        <v>29.469999999999999</v>
      </c>
      <c r="W2734" s="7">
        <f>IF(R2734="","",(T2734*(1-U2734)*(1+AE2734))+V2734)</f>
        <v>1859.8700000000001</v>
      </c>
      <c r="Z2734" s="9" t="str">
        <f>IF(S2734="","",(X2734*(1-Y2734)*(1+AE2734)))</f>
        <v/>
      </c>
      <c r="AA2734" s="64">
        <f>IF(Eingabe!G2734="x",libCalc!A2734,IF(Eingabe!H2734="x",libCalc!B2734,IF(Eingabe!I2734="x",libCalc!C2734,"")))</f>
        <v>0.14999999999999999</v>
      </c>
      <c r="AB2734" s="5">
        <f>IF(AA2734="","",AA2734*M2734)</f>
        <v>0.38700000000000001</v>
      </c>
      <c r="AC2734" s="10">
        <f>IF(AA2734="","",N2734*1000/(AA2734*1000000))</f>
        <v>70.666666666666671</v>
      </c>
      <c r="AD2734" s="11">
        <f>IF(AB2734="","",MAX(Z2734,W2734)/AB2734)</f>
        <v>4805.8656330749354</v>
      </c>
      <c r="AE2734" s="8">
        <f ca="1">IF(N2734="","",IF(LOOKUP(YEAR(C2734),Teuerung!$A$4:$A$29,Teuerung!$D$4:$D$29)="",0,LOOKUP(YEAR(C2734),Teuerung!$A$4:$A$29,Teuerung!$D$4:$D$29)))</f>
        <v>0.29999999999999999</v>
      </c>
      <c r="AF2734" s="7">
        <f t="shared" ca="1" si="83"/>
        <v>3719.7400000000002</v>
      </c>
      <c r="AG2734" s="2" t="s">
        <v>78</v>
      </c>
      <c r="AH2734" s="1"/>
      <c r="AI2734" s="1"/>
    </row>
    <row r="2735">
      <c r="A2735" s="2"/>
      <c r="B2735" s="2"/>
      <c r="C2735" s="3">
        <v>43208</v>
      </c>
      <c r="D2735" s="1"/>
      <c r="E2735" s="4" t="s">
        <v>51</v>
      </c>
      <c r="H2735" s="4" t="s">
        <v>51</v>
      </c>
      <c r="K2735" s="6">
        <v>0.20000000000000001</v>
      </c>
      <c r="L2735" s="6">
        <v>0.5</v>
      </c>
      <c r="M2735" s="6">
        <v>2.5750000000000002</v>
      </c>
      <c r="N2735" s="7">
        <v>1200</v>
      </c>
      <c r="P2735" s="1">
        <v>1</v>
      </c>
      <c r="Q2735" s="2" t="s">
        <v>56</v>
      </c>
      <c r="R2735" s="4" t="s">
        <v>51</v>
      </c>
      <c r="T2735" s="7">
        <v>479</v>
      </c>
      <c r="U2735" s="8">
        <v>0.20000000000000001</v>
      </c>
      <c r="V2735" s="6">
        <v>29.469999999999999</v>
      </c>
      <c r="W2735" s="7">
        <f>IF(R2735="","",(T2735*(1-U2735)*(1+AE2735))+V2735)</f>
        <v>527.63000000000011</v>
      </c>
      <c r="Z2735" s="9" t="str">
        <f>IF(S2735="","",(X2735*(1-Y2735)*(1+AE2735)))</f>
        <v/>
      </c>
      <c r="AA2735" s="64">
        <f>IF(Eingabe!G2735="x",libCalc!A2735,IF(Eingabe!H2735="x",libCalc!B2735,IF(Eingabe!I2735="x",libCalc!C2735,"")))</f>
        <v>0.10000000000000001</v>
      </c>
      <c r="AB2735" s="5">
        <f>IF(AA2735="","",AA2735*M2735)</f>
        <v>0.25750000000000001</v>
      </c>
      <c r="AC2735" s="10">
        <f>IF(AA2735="","",N2735*1000/(AA2735*1000000))</f>
        <v>12</v>
      </c>
      <c r="AD2735" s="11">
        <f>IF(AB2735="","",MAX(Z2735,W2735)/AB2735)</f>
        <v>2049.0485436893209</v>
      </c>
      <c r="AE2735" s="8">
        <f ca="1">IF(N2735="","",IF(LOOKUP(YEAR(C2735),Teuerung!$A$4:$A$29,Teuerung!$D$4:$D$29)="",0,LOOKUP(YEAR(C2735),Teuerung!$A$4:$A$29,Teuerung!$D$4:$D$29)))</f>
        <v>0.29999999999999999</v>
      </c>
      <c r="AF2735" s="7">
        <f t="shared" ca="1" si="83"/>
        <v>527.63000000000011</v>
      </c>
      <c r="AG2735" s="2" t="s">
        <v>78</v>
      </c>
      <c r="AH2735" s="1"/>
      <c r="AI2735" s="1"/>
    </row>
    <row r="2736">
      <c r="A2736" s="2"/>
      <c r="B2736" s="2"/>
      <c r="C2736" s="3">
        <v>43208</v>
      </c>
      <c r="D2736" s="1"/>
      <c r="E2736" s="4" t="s">
        <v>51</v>
      </c>
      <c r="H2736" s="4" t="s">
        <v>51</v>
      </c>
      <c r="K2736" s="6">
        <v>0.20000000000000001</v>
      </c>
      <c r="L2736" s="6">
        <v>0.5</v>
      </c>
      <c r="M2736" s="6">
        <v>2.5600000000000001</v>
      </c>
      <c r="N2736" s="7">
        <v>5960</v>
      </c>
      <c r="P2736" s="1">
        <v>1</v>
      </c>
      <c r="Q2736" s="2" t="s">
        <v>56</v>
      </c>
      <c r="R2736" s="4" t="s">
        <v>51</v>
      </c>
      <c r="T2736" s="7">
        <v>1195</v>
      </c>
      <c r="U2736" s="8">
        <v>0.20000000000000001</v>
      </c>
      <c r="V2736" s="6">
        <v>29.469999999999999</v>
      </c>
      <c r="W2736" s="7">
        <f>IF(R2736="","",(T2736*(1-U2736)*(1+AE2736))+V2736)</f>
        <v>1272.27</v>
      </c>
      <c r="Z2736" s="9" t="str">
        <f>IF(S2736="","",(X2736*(1-Y2736)*(1+AE2736)))</f>
        <v/>
      </c>
      <c r="AA2736" s="64">
        <f>IF(Eingabe!G2736="x",libCalc!A2736,IF(Eingabe!H2736="x",libCalc!B2736,IF(Eingabe!I2736="x",libCalc!C2736,"")))</f>
        <v>0.10000000000000001</v>
      </c>
      <c r="AB2736" s="5">
        <f>IF(AA2736="","",AA2736*M2736)</f>
        <v>0.25600000000000001</v>
      </c>
      <c r="AC2736" s="10">
        <f>IF(AA2736="","",N2736*1000/(AA2736*1000000))</f>
        <v>59.600000000000001</v>
      </c>
      <c r="AD2736" s="11">
        <f>IF(AB2736="","",MAX(Z2736,W2736)/AB2736)</f>
        <v>4969.8046875</v>
      </c>
      <c r="AE2736" s="8">
        <f ca="1">IF(N2736="","",IF(LOOKUP(YEAR(C2736),Teuerung!$A$4:$A$29,Teuerung!$D$4:$D$29)="",0,LOOKUP(YEAR(C2736),Teuerung!$A$4:$A$29,Teuerung!$D$4:$D$29)))</f>
        <v>0.29999999999999999</v>
      </c>
      <c r="AF2736" s="7">
        <f t="shared" ca="1" si="83"/>
        <v>1272.27</v>
      </c>
      <c r="AG2736" s="2" t="s">
        <v>78</v>
      </c>
      <c r="AH2736" s="1"/>
      <c r="AI2736" s="1"/>
    </row>
    <row r="2737">
      <c r="A2737" s="2"/>
      <c r="B2737" s="2"/>
      <c r="C2737" s="3">
        <v>43208</v>
      </c>
      <c r="D2737" s="1"/>
      <c r="E2737" s="4" t="s">
        <v>51</v>
      </c>
      <c r="H2737" s="4" t="s">
        <v>51</v>
      </c>
      <c r="K2737" s="6">
        <v>0.20000000000000001</v>
      </c>
      <c r="L2737" s="6">
        <v>0.5</v>
      </c>
      <c r="M2737" s="6">
        <v>2.5699999999999998</v>
      </c>
      <c r="N2737" s="7">
        <v>5280</v>
      </c>
      <c r="P2737" s="1">
        <v>1</v>
      </c>
      <c r="Q2737" s="2" t="s">
        <v>56</v>
      </c>
      <c r="R2737" s="4" t="s">
        <v>51</v>
      </c>
      <c r="T2737" s="7">
        <v>1066</v>
      </c>
      <c r="U2737" s="8">
        <v>0.20000000000000001</v>
      </c>
      <c r="V2737" s="6">
        <v>29.469999999999999</v>
      </c>
      <c r="W2737" s="7">
        <f>IF(R2737="","",(T2737*(1-U2737)*(1+AE2737))+V2737)</f>
        <v>1138.1100000000001</v>
      </c>
      <c r="Z2737" s="9" t="str">
        <f>IF(S2737="","",(X2737*(1-Y2737)*(1+AE2737)))</f>
        <v/>
      </c>
      <c r="AA2737" s="64">
        <f>IF(Eingabe!G2737="x",libCalc!A2737,IF(Eingabe!H2737="x",libCalc!B2737,IF(Eingabe!I2737="x",libCalc!C2737,"")))</f>
        <v>0.10000000000000001</v>
      </c>
      <c r="AB2737" s="5">
        <f>IF(AA2737="","",AA2737*M2737)</f>
        <v>0.25700000000000001</v>
      </c>
      <c r="AC2737" s="10">
        <f>IF(AA2737="","",N2737*1000/(AA2737*1000000))</f>
        <v>52.799999999999997</v>
      </c>
      <c r="AD2737" s="11">
        <f>IF(AB2737="","",MAX(Z2737,W2737)/AB2737)</f>
        <v>4428.4435797665374</v>
      </c>
      <c r="AE2737" s="8">
        <f ca="1">IF(N2737="","",IF(LOOKUP(YEAR(C2737),Teuerung!$A$4:$A$29,Teuerung!$D$4:$D$29)="",0,LOOKUP(YEAR(C2737),Teuerung!$A$4:$A$29,Teuerung!$D$4:$D$29)))</f>
        <v>0.29999999999999999</v>
      </c>
      <c r="AF2737" s="7">
        <f t="shared" ca="1" si="83"/>
        <v>1138.1100000000001</v>
      </c>
      <c r="AG2737" s="2" t="s">
        <v>78</v>
      </c>
      <c r="AH2737" s="1"/>
      <c r="AI2737" s="1"/>
    </row>
    <row r="2738">
      <c r="A2738" s="2"/>
      <c r="B2738" s="2"/>
      <c r="C2738" s="3">
        <v>43208</v>
      </c>
      <c r="D2738" s="1"/>
      <c r="E2738" s="4" t="s">
        <v>51</v>
      </c>
      <c r="H2738" s="4" t="s">
        <v>51</v>
      </c>
      <c r="K2738" s="6">
        <v>0.20000000000000001</v>
      </c>
      <c r="L2738" s="6">
        <v>0.5</v>
      </c>
      <c r="M2738" s="6">
        <v>2.5800000000000001</v>
      </c>
      <c r="N2738" s="7">
        <v>6750</v>
      </c>
      <c r="P2738" s="1">
        <v>1</v>
      </c>
      <c r="Q2738" s="2" t="s">
        <v>56</v>
      </c>
      <c r="R2738" s="4" t="s">
        <v>51</v>
      </c>
      <c r="T2738" s="7">
        <v>1528</v>
      </c>
      <c r="U2738" s="8">
        <v>0.20000000000000001</v>
      </c>
      <c r="V2738" s="6">
        <v>29.469999999999999</v>
      </c>
      <c r="W2738" s="7">
        <f>IF(R2738="","",(T2738*(1-U2738)*(1+AE2738))+V2738)</f>
        <v>1618.5900000000001</v>
      </c>
      <c r="Z2738" s="9" t="str">
        <f>IF(S2738="","",(X2738*(1-Y2738)*(1+AE2738)))</f>
        <v/>
      </c>
      <c r="AA2738" s="64">
        <f>IF(Eingabe!G2738="x",libCalc!A2738,IF(Eingabe!H2738="x",libCalc!B2738,IF(Eingabe!I2738="x",libCalc!C2738,"")))</f>
        <v>0.10000000000000001</v>
      </c>
      <c r="AB2738" s="5">
        <f>IF(AA2738="","",AA2738*M2738)</f>
        <v>0.25800000000000001</v>
      </c>
      <c r="AC2738" s="10">
        <f>IF(AA2738="","",N2738*1000/(AA2738*1000000))</f>
        <v>67.5</v>
      </c>
      <c r="AD2738" s="11">
        <f>IF(AB2738="","",MAX(Z2738,W2738)/AB2738)</f>
        <v>6273.604651162791</v>
      </c>
      <c r="AE2738" s="8">
        <f ca="1">IF(N2738="","",IF(LOOKUP(YEAR(C2738),Teuerung!$A$4:$A$29,Teuerung!$D$4:$D$29)="",0,LOOKUP(YEAR(C2738),Teuerung!$A$4:$A$29,Teuerung!$D$4:$D$29)))</f>
        <v>0.29999999999999999</v>
      </c>
      <c r="AF2738" s="7">
        <f t="shared" ca="1" si="83"/>
        <v>1618.5900000000001</v>
      </c>
      <c r="AG2738" s="2" t="s">
        <v>78</v>
      </c>
      <c r="AH2738" s="1"/>
      <c r="AI2738" s="1"/>
    </row>
    <row r="2739">
      <c r="A2739" s="2"/>
      <c r="B2739" s="2"/>
      <c r="C2739" s="3">
        <v>43208</v>
      </c>
      <c r="D2739" s="1"/>
      <c r="E2739" s="4" t="s">
        <v>51</v>
      </c>
      <c r="H2739" s="4" t="s">
        <v>51</v>
      </c>
      <c r="K2739" s="6">
        <v>0.29999999999999999</v>
      </c>
      <c r="L2739" s="6">
        <v>0.5</v>
      </c>
      <c r="M2739" s="6">
        <v>2.5800000000000001</v>
      </c>
      <c r="N2739" s="7">
        <v>9000</v>
      </c>
      <c r="P2739" s="1">
        <v>2</v>
      </c>
      <c r="Q2739" s="2" t="s">
        <v>56</v>
      </c>
      <c r="R2739" s="4" t="s">
        <v>51</v>
      </c>
      <c r="T2739" s="7">
        <v>1304</v>
      </c>
      <c r="U2739" s="8">
        <v>0.20000000000000001</v>
      </c>
      <c r="V2739" s="6">
        <v>29.469999999999999</v>
      </c>
      <c r="W2739" s="7">
        <f>IF(R2739="","",(T2739*(1-U2739)*(1+AE2739))+V2739)</f>
        <v>1385.6300000000001</v>
      </c>
      <c r="Z2739" s="9" t="str">
        <f>IF(S2739="","",(X2739*(1-Y2739)*(1+AE2739)))</f>
        <v/>
      </c>
      <c r="AA2739" s="64">
        <f>IF(Eingabe!G2739="x",libCalc!A2739,IF(Eingabe!H2739="x",libCalc!B2739,IF(Eingabe!I2739="x",libCalc!C2739,"")))</f>
        <v>0.14999999999999999</v>
      </c>
      <c r="AB2739" s="5">
        <f>IF(AA2739="","",AA2739*M2739)</f>
        <v>0.38700000000000001</v>
      </c>
      <c r="AC2739" s="10">
        <f>IF(AA2739="","",N2739*1000/(AA2739*1000000))</f>
        <v>60</v>
      </c>
      <c r="AD2739" s="11">
        <f>IF(AB2739="","",MAX(Z2739,W2739)/AB2739)</f>
        <v>3580.4392764857885</v>
      </c>
      <c r="AE2739" s="8">
        <f ca="1">IF(N2739="","",IF(LOOKUP(YEAR(C2739),Teuerung!$A$4:$A$29,Teuerung!$D$4:$D$29)="",0,LOOKUP(YEAR(C2739),Teuerung!$A$4:$A$29,Teuerung!$D$4:$D$29)))</f>
        <v>0.29999999999999999</v>
      </c>
      <c r="AF2739" s="7">
        <f t="shared" ca="1" si="83"/>
        <v>2771.2600000000002</v>
      </c>
      <c r="AG2739" s="2" t="s">
        <v>78</v>
      </c>
      <c r="AH2739" s="1"/>
      <c r="AI2739" s="1"/>
    </row>
    <row r="2740">
      <c r="A2740" s="2"/>
      <c r="B2740" s="2"/>
      <c r="C2740" s="3">
        <v>43208</v>
      </c>
      <c r="D2740" s="1"/>
      <c r="E2740" s="4" t="s">
        <v>51</v>
      </c>
      <c r="H2740" s="4" t="s">
        <v>51</v>
      </c>
      <c r="K2740" s="6">
        <v>0.29999999999999999</v>
      </c>
      <c r="L2740" s="6">
        <v>0.5</v>
      </c>
      <c r="M2740" s="6">
        <v>2.5800000000000001</v>
      </c>
      <c r="N2740" s="7">
        <v>9600</v>
      </c>
      <c r="P2740" s="1">
        <v>1</v>
      </c>
      <c r="Q2740" s="2" t="s">
        <v>56</v>
      </c>
      <c r="R2740" s="4" t="s">
        <v>51</v>
      </c>
      <c r="T2740" s="7">
        <v>1606</v>
      </c>
      <c r="U2740" s="8">
        <v>0.20000000000000001</v>
      </c>
      <c r="V2740" s="6">
        <v>29.469999999999999</v>
      </c>
      <c r="W2740" s="7">
        <f>IF(R2740="","",(T2740*(1-U2740)*(1+AE2740))+V2740)</f>
        <v>1699.7100000000003</v>
      </c>
      <c r="Z2740" s="9" t="str">
        <f>IF(S2740="","",(X2740*(1-Y2740)*(1+AE2740)))</f>
        <v/>
      </c>
      <c r="AA2740" s="64">
        <f>IF(Eingabe!G2740="x",libCalc!A2740,IF(Eingabe!H2740="x",libCalc!B2740,IF(Eingabe!I2740="x",libCalc!C2740,"")))</f>
        <v>0.14999999999999999</v>
      </c>
      <c r="AB2740" s="5">
        <f>IF(AA2740="","",AA2740*M2740)</f>
        <v>0.38700000000000001</v>
      </c>
      <c r="AC2740" s="10">
        <f>IF(AA2740="","",N2740*1000/(AA2740*1000000))</f>
        <v>64</v>
      </c>
      <c r="AD2740" s="11">
        <f>IF(AB2740="","",MAX(Z2740,W2740)/AB2740)</f>
        <v>4392.0155038759694</v>
      </c>
      <c r="AE2740" s="8">
        <f ca="1">IF(N2740="","",IF(LOOKUP(YEAR(C2740),Teuerung!$A$4:$A$29,Teuerung!$D$4:$D$29)="",0,LOOKUP(YEAR(C2740),Teuerung!$A$4:$A$29,Teuerung!$D$4:$D$29)))</f>
        <v>0.29999999999999999</v>
      </c>
      <c r="AF2740" s="7">
        <f t="shared" ca="1" si="83"/>
        <v>1699.7100000000003</v>
      </c>
      <c r="AG2740" s="2" t="s">
        <v>78</v>
      </c>
      <c r="AH2740" s="1"/>
      <c r="AI2740" s="1"/>
    </row>
    <row r="2741">
      <c r="A2741" s="2"/>
      <c r="B2741" s="2"/>
      <c r="C2741" s="3">
        <v>43208</v>
      </c>
      <c r="D2741" s="1"/>
      <c r="E2741" s="4" t="s">
        <v>51</v>
      </c>
      <c r="H2741" s="4" t="s">
        <v>51</v>
      </c>
      <c r="K2741" s="6">
        <v>0.29999999999999999</v>
      </c>
      <c r="L2741" s="6">
        <v>0.5</v>
      </c>
      <c r="M2741" s="6">
        <v>2.5800000000000001</v>
      </c>
      <c r="N2741" s="7">
        <v>7980</v>
      </c>
      <c r="P2741" s="1">
        <v>2</v>
      </c>
      <c r="Q2741" s="2" t="s">
        <v>56</v>
      </c>
      <c r="R2741" s="4" t="s">
        <v>51</v>
      </c>
      <c r="T2741" s="7">
        <v>1152</v>
      </c>
      <c r="U2741" s="8">
        <v>0.20000000000000001</v>
      </c>
      <c r="V2741" s="6">
        <v>29.469999999999999</v>
      </c>
      <c r="W2741" s="7">
        <f>IF(R2741="","",(T2741*(1-U2741)*(1+AE2741))+V2741)</f>
        <v>1227.5500000000002</v>
      </c>
      <c r="Z2741" s="9" t="str">
        <f>IF(S2741="","",(X2741*(1-Y2741)*(1+AE2741)))</f>
        <v/>
      </c>
      <c r="AA2741" s="64">
        <f>IF(Eingabe!G2741="x",libCalc!A2741,IF(Eingabe!H2741="x",libCalc!B2741,IF(Eingabe!I2741="x",libCalc!C2741,"")))</f>
        <v>0.14999999999999999</v>
      </c>
      <c r="AB2741" s="5">
        <f>IF(AA2741="","",AA2741*M2741)</f>
        <v>0.38700000000000001</v>
      </c>
      <c r="AC2741" s="10">
        <f>IF(AA2741="","",N2741*1000/(AA2741*1000000))</f>
        <v>53.200000000000003</v>
      </c>
      <c r="AD2741" s="11">
        <f>IF(AB2741="","",MAX(Z2741,W2741)/AB2741)</f>
        <v>3171.9638242894061</v>
      </c>
      <c r="AE2741" s="8">
        <f ca="1">IF(N2741="","",IF(LOOKUP(YEAR(C2741),Teuerung!$A$4:$A$29,Teuerung!$D$4:$D$29)="",0,LOOKUP(YEAR(C2741),Teuerung!$A$4:$A$29,Teuerung!$D$4:$D$29)))</f>
        <v>0.29999999999999999</v>
      </c>
      <c r="AF2741" s="7">
        <f t="shared" ca="1" si="83"/>
        <v>2455.1000000000004</v>
      </c>
      <c r="AG2741" s="2" t="s">
        <v>78</v>
      </c>
      <c r="AH2741" s="1"/>
      <c r="AI2741" s="1"/>
    </row>
    <row r="2742">
      <c r="A2742" s="2"/>
      <c r="B2742" s="2"/>
      <c r="C2742" s="3">
        <v>43208</v>
      </c>
      <c r="D2742" s="1"/>
      <c r="E2742" s="4" t="s">
        <v>51</v>
      </c>
      <c r="H2742" s="4" t="s">
        <v>51</v>
      </c>
      <c r="K2742" s="6">
        <v>0.20000000000000001</v>
      </c>
      <c r="L2742" s="6">
        <v>0.5</v>
      </c>
      <c r="M2742" s="6">
        <v>2.5800000000000001</v>
      </c>
      <c r="N2742" s="7">
        <v>7480</v>
      </c>
      <c r="P2742" s="1">
        <v>1</v>
      </c>
      <c r="Q2742" s="2" t="s">
        <v>56</v>
      </c>
      <c r="R2742" s="4" t="s">
        <v>51</v>
      </c>
      <c r="T2742" s="7">
        <v>1682</v>
      </c>
      <c r="U2742" s="8">
        <v>0.20000000000000001</v>
      </c>
      <c r="V2742" s="6">
        <v>29.469999999999999</v>
      </c>
      <c r="W2742" s="7">
        <f>IF(R2742="","",(T2742*(1-U2742)*(1+AE2742))+V2742)</f>
        <v>1778.7500000000002</v>
      </c>
      <c r="Z2742" s="9" t="str">
        <f>IF(S2742="","",(X2742*(1-Y2742)*(1+AE2742)))</f>
        <v/>
      </c>
      <c r="AA2742" s="64">
        <f>IF(Eingabe!G2742="x",libCalc!A2742,IF(Eingabe!H2742="x",libCalc!B2742,IF(Eingabe!I2742="x",libCalc!C2742,"")))</f>
        <v>0.10000000000000001</v>
      </c>
      <c r="AB2742" s="5">
        <f>IF(AA2742="","",AA2742*M2742)</f>
        <v>0.25800000000000001</v>
      </c>
      <c r="AC2742" s="10">
        <f>IF(AA2742="","",N2742*1000/(AA2742*1000000))</f>
        <v>74.799999999999997</v>
      </c>
      <c r="AD2742" s="11">
        <f>IF(AB2742="","",MAX(Z2742,W2742)/AB2742)</f>
        <v>6894.3798449612414</v>
      </c>
      <c r="AE2742" s="8">
        <f ca="1">IF(N2742="","",IF(LOOKUP(YEAR(C2742),Teuerung!$A$4:$A$29,Teuerung!$D$4:$D$29)="",0,LOOKUP(YEAR(C2742),Teuerung!$A$4:$A$29,Teuerung!$D$4:$D$29)))</f>
        <v>0.29999999999999999</v>
      </c>
      <c r="AF2742" s="7">
        <f t="shared" ca="1" si="83"/>
        <v>1778.7500000000002</v>
      </c>
      <c r="AG2742" s="2" t="s">
        <v>78</v>
      </c>
      <c r="AH2742" s="1"/>
      <c r="AI2742" s="1"/>
    </row>
    <row r="2743">
      <c r="A2743" s="2"/>
      <c r="B2743" s="2"/>
      <c r="C2743" s="3">
        <v>43208</v>
      </c>
      <c r="D2743" s="1"/>
      <c r="E2743" s="4" t="s">
        <v>51</v>
      </c>
      <c r="H2743" s="4" t="s">
        <v>51</v>
      </c>
      <c r="K2743" s="6">
        <v>0.20000000000000001</v>
      </c>
      <c r="L2743" s="6">
        <v>0.5</v>
      </c>
      <c r="M2743" s="6">
        <v>2.5800000000000001</v>
      </c>
      <c r="N2743" s="7">
        <v>3640</v>
      </c>
      <c r="P2743" s="1">
        <v>1</v>
      </c>
      <c r="Q2743" s="2" t="s">
        <v>56</v>
      </c>
      <c r="R2743" s="4" t="s">
        <v>51</v>
      </c>
      <c r="T2743" s="7">
        <v>633</v>
      </c>
      <c r="U2743" s="8">
        <v>0.20000000000000001</v>
      </c>
      <c r="V2743" s="6">
        <v>29.469999999999999</v>
      </c>
      <c r="W2743" s="7">
        <f>IF(R2743="","",(T2743*(1-U2743)*(1+AE2743))+V2743)</f>
        <v>687.79000000000008</v>
      </c>
      <c r="Z2743" s="9" t="str">
        <f>IF(S2743="","",(X2743*(1-Y2743)*(1+AE2743)))</f>
        <v/>
      </c>
      <c r="AA2743" s="64">
        <f>IF(Eingabe!G2743="x",libCalc!A2743,IF(Eingabe!H2743="x",libCalc!B2743,IF(Eingabe!I2743="x",libCalc!C2743,"")))</f>
        <v>0.10000000000000001</v>
      </c>
      <c r="AB2743" s="5">
        <f>IF(AA2743="","",AA2743*M2743)</f>
        <v>0.25800000000000001</v>
      </c>
      <c r="AC2743" s="10">
        <f>IF(AA2743="","",N2743*1000/(AA2743*1000000))</f>
        <v>36.399999999999999</v>
      </c>
      <c r="AD2743" s="11">
        <f>IF(AB2743="","",MAX(Z2743,W2743)/AB2743)</f>
        <v>2665.8527131782948</v>
      </c>
      <c r="AE2743" s="8">
        <f ca="1">IF(N2743="","",IF(LOOKUP(YEAR(C2743),Teuerung!$A$4:$A$29,Teuerung!$D$4:$D$29)="",0,LOOKUP(YEAR(C2743),Teuerung!$A$4:$A$29,Teuerung!$D$4:$D$29)))</f>
        <v>0.29999999999999999</v>
      </c>
      <c r="AF2743" s="7">
        <f t="shared" ca="1" si="83"/>
        <v>687.79000000000008</v>
      </c>
      <c r="AG2743" s="2" t="s">
        <v>78</v>
      </c>
      <c r="AH2743" s="1"/>
      <c r="AI2743" s="1"/>
    </row>
    <row r="2744">
      <c r="A2744" s="2"/>
      <c r="B2744" s="2"/>
      <c r="C2744" s="3">
        <v>43208</v>
      </c>
      <c r="D2744" s="1"/>
      <c r="E2744" s="4" t="s">
        <v>51</v>
      </c>
      <c r="H2744" s="4" t="s">
        <v>51</v>
      </c>
      <c r="K2744" s="6">
        <v>0.29999999999999999</v>
      </c>
      <c r="L2744" s="6">
        <v>0.5</v>
      </c>
      <c r="M2744" s="6">
        <v>5.4649999999999999</v>
      </c>
      <c r="N2744" s="7">
        <v>10020</v>
      </c>
      <c r="P2744" s="1">
        <v>1</v>
      </c>
      <c r="Q2744" s="2" t="s">
        <v>56</v>
      </c>
      <c r="R2744" s="4" t="s">
        <v>51</v>
      </c>
      <c r="T2744" s="7">
        <v>4067</v>
      </c>
      <c r="U2744" s="8">
        <v>0.20000000000000001</v>
      </c>
      <c r="V2744" s="6">
        <v>29.469999999999999</v>
      </c>
      <c r="W2744" s="7">
        <f>IF(R2744="","",(T2744*(1-U2744)*(1+AE2744))+V2744)</f>
        <v>4259.1500000000005</v>
      </c>
      <c r="Z2744" s="9" t="str">
        <f>IF(S2744="","",(X2744*(1-Y2744)*(1+AE2744)))</f>
        <v/>
      </c>
      <c r="AA2744" s="64">
        <f>IF(Eingabe!G2744="x",libCalc!A2744,IF(Eingabe!H2744="x",libCalc!B2744,IF(Eingabe!I2744="x",libCalc!C2744,"")))</f>
        <v>0.14999999999999999</v>
      </c>
      <c r="AB2744" s="5">
        <f>IF(AA2744="","",AA2744*M2744)</f>
        <v>0.81974999999999998</v>
      </c>
      <c r="AC2744" s="10">
        <f>IF(AA2744="","",N2744*1000/(AA2744*1000000))</f>
        <v>66.799999999999997</v>
      </c>
      <c r="AD2744" s="11">
        <f>IF(AB2744="","",MAX(Z2744,W2744)/AB2744)</f>
        <v>5195.6694114059173</v>
      </c>
      <c r="AE2744" s="8">
        <f ca="1">IF(N2744="","",IF(LOOKUP(YEAR(C2744),Teuerung!$A$4:$A$29,Teuerung!$D$4:$D$29)="",0,LOOKUP(YEAR(C2744),Teuerung!$A$4:$A$29,Teuerung!$D$4:$D$29)))</f>
        <v>0.29999999999999999</v>
      </c>
      <c r="AF2744" s="7">
        <f t="shared" ca="1" si="83"/>
        <v>4259.1500000000005</v>
      </c>
      <c r="AG2744" s="2" t="s">
        <v>78</v>
      </c>
      <c r="AH2744" s="1"/>
      <c r="AI2744" s="1"/>
    </row>
    <row r="2745">
      <c r="A2745" s="2"/>
      <c r="B2745" s="2"/>
      <c r="C2745" s="3">
        <v>43208</v>
      </c>
      <c r="D2745" s="1"/>
      <c r="E2745" s="4" t="s">
        <v>51</v>
      </c>
      <c r="H2745" s="4" t="s">
        <v>51</v>
      </c>
      <c r="K2745" s="6">
        <v>0.29999999999999999</v>
      </c>
      <c r="L2745" s="6">
        <v>0.5</v>
      </c>
      <c r="M2745" s="6">
        <v>2.5800000000000001</v>
      </c>
      <c r="N2745" s="7">
        <v>10350</v>
      </c>
      <c r="P2745" s="1">
        <v>3</v>
      </c>
      <c r="Q2745" s="2" t="s">
        <v>56</v>
      </c>
      <c r="R2745" s="4" t="s">
        <v>51</v>
      </c>
      <c r="T2745" s="7">
        <v>1760</v>
      </c>
      <c r="U2745" s="8">
        <v>0.20000000000000001</v>
      </c>
      <c r="V2745" s="6">
        <v>29.469999999999999</v>
      </c>
      <c r="W2745" s="7">
        <f>IF(R2745="","",(T2745*(1-U2745)*(1+AE2745))+V2745)</f>
        <v>1859.8700000000001</v>
      </c>
      <c r="Z2745" s="9" t="str">
        <f>IF(S2745="","",(X2745*(1-Y2745)*(1+AE2745)))</f>
        <v/>
      </c>
      <c r="AA2745" s="64">
        <f>IF(Eingabe!G2745="x",libCalc!A2745,IF(Eingabe!H2745="x",libCalc!B2745,IF(Eingabe!I2745="x",libCalc!C2745,"")))</f>
        <v>0.14999999999999999</v>
      </c>
      <c r="AB2745" s="5">
        <f>IF(AA2745="","",AA2745*M2745)</f>
        <v>0.38700000000000001</v>
      </c>
      <c r="AC2745" s="10">
        <f>IF(AA2745="","",N2745*1000/(AA2745*1000000))</f>
        <v>69</v>
      </c>
      <c r="AD2745" s="11">
        <f>IF(AB2745="","",MAX(Z2745,W2745)/AB2745)</f>
        <v>4805.8656330749354</v>
      </c>
      <c r="AE2745" s="8">
        <f ca="1">IF(N2745="","",IF(LOOKUP(YEAR(C2745),Teuerung!$A$4:$A$29,Teuerung!$D$4:$D$29)="",0,LOOKUP(YEAR(C2745),Teuerung!$A$4:$A$29,Teuerung!$D$4:$D$29)))</f>
        <v>0.29999999999999999</v>
      </c>
      <c r="AF2745" s="7">
        <f t="shared" ca="1" si="83"/>
        <v>5579.6100000000006</v>
      </c>
      <c r="AG2745" s="2" t="s">
        <v>78</v>
      </c>
      <c r="AH2745" s="1"/>
      <c r="AI2745" s="1"/>
    </row>
    <row r="2746">
      <c r="A2746" s="2"/>
      <c r="B2746" s="2"/>
      <c r="C2746" s="3">
        <v>43208</v>
      </c>
      <c r="D2746" s="1"/>
      <c r="E2746" s="4" t="s">
        <v>51</v>
      </c>
      <c r="H2746" s="4" t="s">
        <v>51</v>
      </c>
      <c r="K2746" s="6">
        <v>0.29999999999999999</v>
      </c>
      <c r="L2746" s="6">
        <v>0.5</v>
      </c>
      <c r="M2746" s="6">
        <v>2.5800000000000001</v>
      </c>
      <c r="N2746" s="7">
        <v>9370</v>
      </c>
      <c r="P2746" s="1">
        <v>1</v>
      </c>
      <c r="Q2746" s="2" t="s">
        <v>56</v>
      </c>
      <c r="R2746" s="4" t="s">
        <v>51</v>
      </c>
      <c r="T2746" s="7">
        <v>1606</v>
      </c>
      <c r="U2746" s="8">
        <v>0.20000000000000001</v>
      </c>
      <c r="V2746" s="6">
        <v>29.469999999999999</v>
      </c>
      <c r="W2746" s="7">
        <f>IF(R2746="","",(T2746*(1-U2746)*(1+AE2746))+V2746)</f>
        <v>1699.7100000000003</v>
      </c>
      <c r="Z2746" s="9" t="str">
        <f>IF(S2746="","",(X2746*(1-Y2746)*(1+AE2746)))</f>
        <v/>
      </c>
      <c r="AA2746" s="64">
        <f>IF(Eingabe!G2746="x",libCalc!A2746,IF(Eingabe!H2746="x",libCalc!B2746,IF(Eingabe!I2746="x",libCalc!C2746,"")))</f>
        <v>0.14999999999999999</v>
      </c>
      <c r="AB2746" s="5">
        <f>IF(AA2746="","",AA2746*M2746)</f>
        <v>0.38700000000000001</v>
      </c>
      <c r="AC2746" s="10">
        <f>IF(AA2746="","",N2746*1000/(AA2746*1000000))</f>
        <v>62.466666666666669</v>
      </c>
      <c r="AD2746" s="11">
        <f>IF(AB2746="","",MAX(Z2746,W2746)/AB2746)</f>
        <v>4392.0155038759694</v>
      </c>
      <c r="AE2746" s="8">
        <f ca="1">IF(N2746="","",IF(LOOKUP(YEAR(C2746),Teuerung!$A$4:$A$29,Teuerung!$D$4:$D$29)="",0,LOOKUP(YEAR(C2746),Teuerung!$A$4:$A$29,Teuerung!$D$4:$D$29)))</f>
        <v>0.29999999999999999</v>
      </c>
      <c r="AF2746" s="7">
        <f t="shared" ca="1" si="83"/>
        <v>1699.7100000000003</v>
      </c>
      <c r="AG2746" s="2" t="s">
        <v>78</v>
      </c>
      <c r="AH2746" s="1"/>
      <c r="AI2746" s="1"/>
    </row>
    <row r="2747">
      <c r="A2747" s="2"/>
      <c r="B2747" s="2"/>
      <c r="C2747" s="3">
        <v>43208</v>
      </c>
      <c r="D2747" s="1"/>
      <c r="E2747" s="4" t="s">
        <v>51</v>
      </c>
      <c r="H2747" s="4" t="s">
        <v>51</v>
      </c>
      <c r="K2747" s="6">
        <v>0.29999999999999999</v>
      </c>
      <c r="L2747" s="6">
        <v>0.5</v>
      </c>
      <c r="M2747" s="6">
        <v>2.5800000000000001</v>
      </c>
      <c r="N2747" s="7">
        <v>8920</v>
      </c>
      <c r="P2747" s="1">
        <v>2</v>
      </c>
      <c r="Q2747" s="2" t="s">
        <v>56</v>
      </c>
      <c r="R2747" s="4" t="s">
        <v>51</v>
      </c>
      <c r="T2747" s="7">
        <v>1304</v>
      </c>
      <c r="U2747" s="8">
        <v>0.20000000000000001</v>
      </c>
      <c r="V2747" s="6">
        <v>29.469999999999999</v>
      </c>
      <c r="W2747" s="7">
        <f>IF(R2747="","",(T2747*(1-U2747)*(1+AE2747))+V2747)</f>
        <v>1385.6300000000001</v>
      </c>
      <c r="Z2747" s="9" t="str">
        <f>IF(S2747="","",(X2747*(1-Y2747)*(1+AE2747)))</f>
        <v/>
      </c>
      <c r="AA2747" s="64">
        <f>IF(Eingabe!G2747="x",libCalc!A2747,IF(Eingabe!H2747="x",libCalc!B2747,IF(Eingabe!I2747="x",libCalc!C2747,"")))</f>
        <v>0.14999999999999999</v>
      </c>
      <c r="AB2747" s="5">
        <f>IF(AA2747="","",AA2747*M2747)</f>
        <v>0.38700000000000001</v>
      </c>
      <c r="AC2747" s="10">
        <f>IF(AA2747="","",N2747*1000/(AA2747*1000000))</f>
        <v>59.466666666666669</v>
      </c>
      <c r="AD2747" s="11">
        <f>IF(AB2747="","",MAX(Z2747,W2747)/AB2747)</f>
        <v>3580.4392764857885</v>
      </c>
      <c r="AE2747" s="8">
        <f ca="1">IF(N2747="","",IF(LOOKUP(YEAR(C2747),Teuerung!$A$4:$A$29,Teuerung!$D$4:$D$29)="",0,LOOKUP(YEAR(C2747),Teuerung!$A$4:$A$29,Teuerung!$D$4:$D$29)))</f>
        <v>0.29999999999999999</v>
      </c>
      <c r="AF2747" s="7">
        <f t="shared" ca="1" si="83"/>
        <v>2771.2600000000002</v>
      </c>
      <c r="AG2747" s="2" t="s">
        <v>78</v>
      </c>
      <c r="AH2747" s="1"/>
      <c r="AI2747" s="1"/>
    </row>
    <row r="2748">
      <c r="A2748" s="2"/>
      <c r="B2748" s="2"/>
      <c r="C2748" s="3">
        <v>43208</v>
      </c>
      <c r="D2748" s="1"/>
      <c r="E2748" s="4" t="s">
        <v>51</v>
      </c>
      <c r="H2748" s="4" t="s">
        <v>51</v>
      </c>
      <c r="K2748" s="6">
        <v>0.29999999999999999</v>
      </c>
      <c r="L2748" s="6">
        <v>0.5</v>
      </c>
      <c r="M2748" s="6">
        <v>2.5800000000000001</v>
      </c>
      <c r="N2748" s="7">
        <v>5540</v>
      </c>
      <c r="P2748" s="1">
        <v>1</v>
      </c>
      <c r="Q2748" s="2" t="s">
        <v>56</v>
      </c>
      <c r="R2748" s="4" t="s">
        <v>51</v>
      </c>
      <c r="T2748" s="7">
        <v>668</v>
      </c>
      <c r="U2748" s="8">
        <v>0.20000000000000001</v>
      </c>
      <c r="V2748" s="6">
        <v>29.469999999999999</v>
      </c>
      <c r="W2748" s="7">
        <f>IF(R2748="","",(T2748*(1-U2748)*(1+AE2748))+V2748)</f>
        <v>724.19000000000005</v>
      </c>
      <c r="Z2748" s="9" t="str">
        <f>IF(S2748="","",(X2748*(1-Y2748)*(1+AE2748)))</f>
        <v/>
      </c>
      <c r="AA2748" s="64">
        <f>IF(Eingabe!G2748="x",libCalc!A2748,IF(Eingabe!H2748="x",libCalc!B2748,IF(Eingabe!I2748="x",libCalc!C2748,"")))</f>
        <v>0.14999999999999999</v>
      </c>
      <c r="AB2748" s="5">
        <f>IF(AA2748="","",AA2748*M2748)</f>
        <v>0.38700000000000001</v>
      </c>
      <c r="AC2748" s="10">
        <f>IF(AA2748="","",N2748*1000/(AA2748*1000000))</f>
        <v>36.93333333333333</v>
      </c>
      <c r="AD2748" s="11">
        <f>IF(AB2748="","",MAX(Z2748,W2748)/AB2748)</f>
        <v>1871.2919896640828</v>
      </c>
      <c r="AE2748" s="8">
        <f ca="1">IF(N2748="","",IF(LOOKUP(YEAR(C2748),Teuerung!$A$4:$A$29,Teuerung!$D$4:$D$29)="",0,LOOKUP(YEAR(C2748),Teuerung!$A$4:$A$29,Teuerung!$D$4:$D$29)))</f>
        <v>0.29999999999999999</v>
      </c>
      <c r="AF2748" s="7">
        <f t="shared" ca="1" si="83"/>
        <v>724.19000000000005</v>
      </c>
      <c r="AG2748" s="2" t="s">
        <v>78</v>
      </c>
      <c r="AH2748" s="1"/>
      <c r="AI2748" s="1"/>
    </row>
    <row r="2749">
      <c r="A2749" s="2"/>
      <c r="B2749" s="2"/>
      <c r="C2749" s="3">
        <v>43208</v>
      </c>
      <c r="D2749" s="1"/>
      <c r="E2749" s="4" t="s">
        <v>51</v>
      </c>
      <c r="H2749" s="4" t="s">
        <v>51</v>
      </c>
      <c r="K2749" s="6">
        <v>0.29999999999999999</v>
      </c>
      <c r="L2749" s="6">
        <v>0.5</v>
      </c>
      <c r="M2749" s="6">
        <v>2.5800000000000001</v>
      </c>
      <c r="N2749" s="7">
        <v>3860</v>
      </c>
      <c r="P2749" s="1">
        <v>2</v>
      </c>
      <c r="Q2749" s="2" t="s">
        <v>56</v>
      </c>
      <c r="R2749" s="4" t="s">
        <v>51</v>
      </c>
      <c r="T2749" s="7">
        <v>556</v>
      </c>
      <c r="U2749" s="8">
        <v>0.20000000000000001</v>
      </c>
      <c r="V2749" s="6">
        <v>29.469999999999999</v>
      </c>
      <c r="W2749" s="7">
        <f>IF(R2749="","",(T2749*(1-U2749)*(1+AE2749))+V2749)</f>
        <v>607.71000000000004</v>
      </c>
      <c r="Z2749" s="9" t="str">
        <f>IF(S2749="","",(X2749*(1-Y2749)*(1+AE2749)))</f>
        <v/>
      </c>
      <c r="AA2749" s="64">
        <f>IF(Eingabe!G2749="x",libCalc!A2749,IF(Eingabe!H2749="x",libCalc!B2749,IF(Eingabe!I2749="x",libCalc!C2749,"")))</f>
        <v>0.14999999999999999</v>
      </c>
      <c r="AB2749" s="5">
        <f>IF(AA2749="","",AA2749*M2749)</f>
        <v>0.38700000000000001</v>
      </c>
      <c r="AC2749" s="10">
        <f>IF(AA2749="","",N2749*1000/(AA2749*1000000))</f>
        <v>25.733333333333334</v>
      </c>
      <c r="AD2749" s="11">
        <f>IF(AB2749="","",MAX(Z2749,W2749)/AB2749)</f>
        <v>1570.31007751938</v>
      </c>
      <c r="AE2749" s="8">
        <f ca="1">IF(N2749="","",IF(LOOKUP(YEAR(C2749),Teuerung!$A$4:$A$29,Teuerung!$D$4:$D$29)="",0,LOOKUP(YEAR(C2749),Teuerung!$A$4:$A$29,Teuerung!$D$4:$D$29)))</f>
        <v>0.29999999999999999</v>
      </c>
      <c r="AF2749" s="7">
        <f t="shared" ca="1" si="83"/>
        <v>1215.4200000000001</v>
      </c>
      <c r="AG2749" s="2" t="s">
        <v>78</v>
      </c>
      <c r="AH2749" s="1"/>
      <c r="AI2749" s="1"/>
    </row>
    <row r="2750">
      <c r="A2750" s="2"/>
      <c r="B2750" s="2"/>
      <c r="C2750" s="3">
        <v>43208</v>
      </c>
      <c r="D2750" s="1"/>
      <c r="E2750" s="4" t="s">
        <v>51</v>
      </c>
      <c r="H2750" s="4" t="s">
        <v>51</v>
      </c>
      <c r="K2750" s="6">
        <v>0.29999999999999999</v>
      </c>
      <c r="L2750" s="6">
        <v>0.5</v>
      </c>
      <c r="M2750" s="6">
        <v>2.5800000000000001</v>
      </c>
      <c r="N2750" s="7">
        <v>7950</v>
      </c>
      <c r="P2750" s="1">
        <v>2</v>
      </c>
      <c r="Q2750" s="2" t="s">
        <v>56</v>
      </c>
      <c r="R2750" s="4" t="s">
        <v>51</v>
      </c>
      <c r="T2750" s="7">
        <v>1151</v>
      </c>
      <c r="U2750" s="8">
        <v>0.20000000000000001</v>
      </c>
      <c r="V2750" s="6">
        <v>29.469999999999999</v>
      </c>
      <c r="W2750" s="7">
        <f>IF(R2750="","",(T2750*(1-U2750)*(1+AE2750))+V2750)</f>
        <v>1226.5100000000002</v>
      </c>
      <c r="Z2750" s="9" t="str">
        <f>IF(S2750="","",(X2750*(1-Y2750)*(1+AE2750)))</f>
        <v/>
      </c>
      <c r="AA2750" s="64">
        <f>IF(Eingabe!G2750="x",libCalc!A2750,IF(Eingabe!H2750="x",libCalc!B2750,IF(Eingabe!I2750="x",libCalc!C2750,"")))</f>
        <v>0.14999999999999999</v>
      </c>
      <c r="AB2750" s="5">
        <f>IF(AA2750="","",AA2750*M2750)</f>
        <v>0.38700000000000001</v>
      </c>
      <c r="AC2750" s="10">
        <f>IF(AA2750="","",N2750*1000/(AA2750*1000000))</f>
        <v>53</v>
      </c>
      <c r="AD2750" s="11">
        <f>IF(AB2750="","",MAX(Z2750,W2750)/AB2750)</f>
        <v>3169.2764857881143</v>
      </c>
      <c r="AE2750" s="8">
        <f ca="1">IF(N2750="","",IF(LOOKUP(YEAR(C2750),Teuerung!$A$4:$A$29,Teuerung!$D$4:$D$29)="",0,LOOKUP(YEAR(C2750),Teuerung!$A$4:$A$29,Teuerung!$D$4:$D$29)))</f>
        <v>0.29999999999999999</v>
      </c>
      <c r="AF2750" s="7">
        <f t="shared" ca="1" si="83"/>
        <v>2453.0200000000004</v>
      </c>
      <c r="AG2750" s="2" t="s">
        <v>78</v>
      </c>
      <c r="AH2750" s="1"/>
      <c r="AI2750" s="1"/>
    </row>
    <row r="2751">
      <c r="A2751" s="2"/>
      <c r="B2751" s="2"/>
      <c r="C2751" s="3">
        <v>43208</v>
      </c>
      <c r="D2751" s="1"/>
      <c r="E2751" s="4" t="s">
        <v>51</v>
      </c>
      <c r="H2751" s="4" t="s">
        <v>51</v>
      </c>
      <c r="K2751" s="6">
        <v>0.40000000000000002</v>
      </c>
      <c r="L2751" s="6">
        <v>0.5</v>
      </c>
      <c r="M2751" s="6">
        <v>2.5800000000000001</v>
      </c>
      <c r="N2751" s="7">
        <v>9830</v>
      </c>
      <c r="P2751" s="1">
        <v>2</v>
      </c>
      <c r="Q2751" s="2" t="s">
        <v>56</v>
      </c>
      <c r="R2751" s="4" t="s">
        <v>51</v>
      </c>
      <c r="T2751" s="7">
        <v>1554</v>
      </c>
      <c r="U2751" s="8">
        <v>0.20000000000000001</v>
      </c>
      <c r="V2751" s="6">
        <v>29.469999999999999</v>
      </c>
      <c r="W2751" s="7">
        <f>IF(R2751="","",(T2751*(1-U2751)*(1+AE2751))+V2751)</f>
        <v>1645.6300000000001</v>
      </c>
      <c r="Z2751" s="9" t="str">
        <f>IF(S2751="","",(X2751*(1-Y2751)*(1+AE2751)))</f>
        <v/>
      </c>
      <c r="AA2751" s="64">
        <f>IF(Eingabe!G2751="x",libCalc!A2751,IF(Eingabe!H2751="x",libCalc!B2751,IF(Eingabe!I2751="x",libCalc!C2751,"")))</f>
        <v>0.20000000000000001</v>
      </c>
      <c r="AB2751" s="5">
        <f>IF(AA2751="","",AA2751*M2751)</f>
        <v>0.51600000000000001</v>
      </c>
      <c r="AC2751" s="10">
        <f>IF(AA2751="","",N2751*1000/(AA2751*1000000))</f>
        <v>49.149999999999999</v>
      </c>
      <c r="AD2751" s="11">
        <f>IF(AB2751="","",MAX(Z2751,W2751)/AB2751)</f>
        <v>3189.2054263565892</v>
      </c>
      <c r="AE2751" s="8">
        <f ca="1">IF(N2751="","",IF(LOOKUP(YEAR(C2751),Teuerung!$A$4:$A$29,Teuerung!$D$4:$D$29)="",0,LOOKUP(YEAR(C2751),Teuerung!$A$4:$A$29,Teuerung!$D$4:$D$29)))</f>
        <v>0.29999999999999999</v>
      </c>
      <c r="AF2751" s="7">
        <f t="shared" ca="1" si="83"/>
        <v>3291.2600000000002</v>
      </c>
      <c r="AG2751" s="2" t="s">
        <v>78</v>
      </c>
      <c r="AH2751" s="1"/>
      <c r="AI2751" s="1"/>
    </row>
    <row r="2752">
      <c r="A2752" s="2"/>
      <c r="B2752" s="2"/>
      <c r="C2752" s="3">
        <v>43208</v>
      </c>
      <c r="D2752" s="1"/>
      <c r="E2752" s="4" t="s">
        <v>51</v>
      </c>
      <c r="H2752" s="4" t="s">
        <v>51</v>
      </c>
      <c r="K2752" s="6">
        <v>0.40000000000000002</v>
      </c>
      <c r="L2752" s="6">
        <v>0.5</v>
      </c>
      <c r="M2752" s="6">
        <v>2.5800000000000001</v>
      </c>
      <c r="N2752" s="7">
        <v>8920</v>
      </c>
      <c r="P2752" s="1">
        <v>1</v>
      </c>
      <c r="Q2752" s="2" t="s">
        <v>56</v>
      </c>
      <c r="R2752" s="4" t="s">
        <v>51</v>
      </c>
      <c r="T2752" s="7">
        <v>1167</v>
      </c>
      <c r="U2752" s="8">
        <v>0.20000000000000001</v>
      </c>
      <c r="V2752" s="6">
        <v>29.469999999999999</v>
      </c>
      <c r="W2752" s="7">
        <f>IF(R2752="","",(T2752*(1-U2752)*(1+AE2752))+V2752)</f>
        <v>1243.1500000000001</v>
      </c>
      <c r="Z2752" s="9" t="str">
        <f>IF(S2752="","",(X2752*(1-Y2752)*(1+AE2752)))</f>
        <v/>
      </c>
      <c r="AA2752" s="64">
        <f>IF(Eingabe!G2752="x",libCalc!A2752,IF(Eingabe!H2752="x",libCalc!B2752,IF(Eingabe!I2752="x",libCalc!C2752,"")))</f>
        <v>0.20000000000000001</v>
      </c>
      <c r="AB2752" s="5">
        <f>IF(AA2752="","",AA2752*M2752)</f>
        <v>0.51600000000000001</v>
      </c>
      <c r="AC2752" s="10">
        <f>IF(AA2752="","",N2752*1000/(AA2752*1000000))</f>
        <v>44.600000000000001</v>
      </c>
      <c r="AD2752" s="11">
        <f>IF(AB2752="","",MAX(Z2752,W2752)/AB2752)</f>
        <v>2409.2054263565892</v>
      </c>
      <c r="AE2752" s="8">
        <f ca="1">IF(N2752="","",IF(LOOKUP(YEAR(C2752),Teuerung!$A$4:$A$29,Teuerung!$D$4:$D$29)="",0,LOOKUP(YEAR(C2752),Teuerung!$A$4:$A$29,Teuerung!$D$4:$D$29)))</f>
        <v>0.29999999999999999</v>
      </c>
      <c r="AF2752" s="7">
        <f t="shared" ca="1" si="83"/>
        <v>1243.1500000000001</v>
      </c>
      <c r="AG2752" s="2" t="s">
        <v>78</v>
      </c>
      <c r="AH2752" s="1"/>
      <c r="AI2752" s="1"/>
    </row>
    <row r="2753">
      <c r="A2753" s="2"/>
      <c r="B2753" s="2"/>
      <c r="C2753" s="3">
        <v>43208</v>
      </c>
      <c r="D2753" s="1"/>
      <c r="E2753" s="4" t="s">
        <v>51</v>
      </c>
      <c r="H2753" s="4" t="s">
        <v>51</v>
      </c>
      <c r="K2753" s="6">
        <v>0.20000000000000001</v>
      </c>
      <c r="L2753" s="6">
        <v>0.5</v>
      </c>
      <c r="M2753" s="6">
        <v>2.585</v>
      </c>
      <c r="N2753" s="7">
        <v>2570</v>
      </c>
      <c r="P2753" s="1">
        <v>6</v>
      </c>
      <c r="Q2753" s="2" t="s">
        <v>56</v>
      </c>
      <c r="R2753" s="4" t="s">
        <v>51</v>
      </c>
      <c r="T2753" s="7">
        <v>439</v>
      </c>
      <c r="U2753" s="8">
        <v>0.20000000000000001</v>
      </c>
      <c r="V2753" s="6">
        <v>29.469999999999999</v>
      </c>
      <c r="W2753" s="7">
        <f>IF(R2753="","",(T2753*(1-U2753)*(1+AE2753))+V2753)</f>
        <v>486.03000000000009</v>
      </c>
      <c r="Z2753" s="9" t="str">
        <f>IF(S2753="","",(X2753*(1-Y2753)*(1+AE2753)))</f>
        <v/>
      </c>
      <c r="AA2753" s="64">
        <f>IF(Eingabe!G2753="x",libCalc!A2753,IF(Eingabe!H2753="x",libCalc!B2753,IF(Eingabe!I2753="x",libCalc!C2753,"")))</f>
        <v>0.10000000000000001</v>
      </c>
      <c r="AB2753" s="5">
        <f>IF(AA2753="","",AA2753*M2753)</f>
        <v>0.25850000000000001</v>
      </c>
      <c r="AC2753" s="10">
        <f>IF(AA2753="","",N2753*1000/(AA2753*1000000))</f>
        <v>25.699999999999999</v>
      </c>
      <c r="AD2753" s="11">
        <f>IF(AB2753="","",MAX(Z2753,W2753)/AB2753)</f>
        <v>1880.1934235976792</v>
      </c>
      <c r="AE2753" s="8">
        <f ca="1">IF(N2753="","",IF(LOOKUP(YEAR(C2753),Teuerung!$A$4:$A$29,Teuerung!$D$4:$D$29)="",0,LOOKUP(YEAR(C2753),Teuerung!$A$4:$A$29,Teuerung!$D$4:$D$29)))</f>
        <v>0.29999999999999999</v>
      </c>
      <c r="AF2753" s="7">
        <f t="shared" ca="1" si="83"/>
        <v>2916.1800000000003</v>
      </c>
      <c r="AG2753" s="2" t="s">
        <v>78</v>
      </c>
      <c r="AH2753" s="1"/>
      <c r="AI2753" s="1"/>
    </row>
    <row r="2754">
      <c r="A2754" s="2"/>
      <c r="B2754" s="2"/>
      <c r="C2754" s="3">
        <v>43208</v>
      </c>
      <c r="D2754" s="1"/>
      <c r="E2754" s="4" t="s">
        <v>51</v>
      </c>
      <c r="H2754" s="4" t="s">
        <v>51</v>
      </c>
      <c r="K2754" s="6">
        <v>0.20000000000000001</v>
      </c>
      <c r="L2754" s="6">
        <v>0.5</v>
      </c>
      <c r="M2754" s="6">
        <v>2.4350000000000001</v>
      </c>
      <c r="N2754" s="7">
        <v>3710</v>
      </c>
      <c r="P2754" s="1">
        <v>1</v>
      </c>
      <c r="Q2754" s="2" t="s">
        <v>56</v>
      </c>
      <c r="R2754" s="4" t="s">
        <v>51</v>
      </c>
      <c r="T2754" s="7">
        <v>646</v>
      </c>
      <c r="U2754" s="8">
        <v>0.20000000000000001</v>
      </c>
      <c r="V2754" s="6">
        <v>29.469999999999999</v>
      </c>
      <c r="W2754" s="7">
        <f>IF(R2754="","",(T2754*(1-U2754)*(1+AE2754))+V2754)</f>
        <v>701.31000000000017</v>
      </c>
      <c r="Z2754" s="9" t="str">
        <f>IF(S2754="","",(X2754*(1-Y2754)*(1+AE2754)))</f>
        <v/>
      </c>
      <c r="AA2754" s="64">
        <f>IF(Eingabe!G2754="x",libCalc!A2754,IF(Eingabe!H2754="x",libCalc!B2754,IF(Eingabe!I2754="x",libCalc!C2754,"")))</f>
        <v>0.10000000000000001</v>
      </c>
      <c r="AB2754" s="5">
        <f>IF(AA2754="","",AA2754*M2754)</f>
        <v>0.24350000000000002</v>
      </c>
      <c r="AC2754" s="10">
        <f>IF(AA2754="","",N2754*1000/(AA2754*1000000))</f>
        <v>37.100000000000001</v>
      </c>
      <c r="AD2754" s="11">
        <f>IF(AB2754="","",MAX(Z2754,W2754)/AB2754)</f>
        <v>2880.1232032854214</v>
      </c>
      <c r="AE2754" s="8">
        <f ca="1">IF(N2754="","",IF(LOOKUP(YEAR(C2754),Teuerung!$A$4:$A$29,Teuerung!$D$4:$D$29)="",0,LOOKUP(YEAR(C2754),Teuerung!$A$4:$A$29,Teuerung!$D$4:$D$29)))</f>
        <v>0.29999999999999999</v>
      </c>
      <c r="AF2754" s="7">
        <f t="shared" ca="1" si="83"/>
        <v>701.31000000000017</v>
      </c>
      <c r="AG2754" s="2" t="s">
        <v>78</v>
      </c>
      <c r="AH2754" s="1"/>
      <c r="AI2754" s="1"/>
    </row>
    <row r="2755">
      <c r="A2755" s="2"/>
      <c r="B2755" s="2"/>
      <c r="C2755" s="3">
        <v>43208</v>
      </c>
      <c r="D2755" s="1"/>
      <c r="E2755" s="4" t="s">
        <v>51</v>
      </c>
      <c r="H2755" s="4" t="s">
        <v>51</v>
      </c>
      <c r="K2755" s="6">
        <v>0.20000000000000001</v>
      </c>
      <c r="L2755" s="6">
        <v>0.5</v>
      </c>
      <c r="M2755" s="6">
        <v>2.5</v>
      </c>
      <c r="N2755" s="7">
        <v>4310</v>
      </c>
      <c r="P2755" s="1">
        <v>1</v>
      </c>
      <c r="Q2755" s="2" t="s">
        <v>56</v>
      </c>
      <c r="R2755" s="4" t="s">
        <v>51</v>
      </c>
      <c r="T2755" s="7">
        <v>850</v>
      </c>
      <c r="U2755" s="8">
        <v>0.20000000000000001</v>
      </c>
      <c r="V2755" s="6">
        <v>29.469999999999999</v>
      </c>
      <c r="W2755" s="7">
        <f>IF(R2755="","",(T2755*(1-U2755)*(1+AE2755))+V2755)</f>
        <v>913.47000000000003</v>
      </c>
      <c r="Z2755" s="9" t="str">
        <f>IF(S2755="","",(X2755*(1-Y2755)*(1+AE2755)))</f>
        <v/>
      </c>
      <c r="AA2755" s="64">
        <f>IF(Eingabe!G2755="x",libCalc!A2755,IF(Eingabe!H2755="x",libCalc!B2755,IF(Eingabe!I2755="x",libCalc!C2755,"")))</f>
        <v>0.10000000000000001</v>
      </c>
      <c r="AB2755" s="5">
        <f>IF(AA2755="","",AA2755*M2755)</f>
        <v>0.25</v>
      </c>
      <c r="AC2755" s="10">
        <f>IF(AA2755="","",N2755*1000/(AA2755*1000000))</f>
        <v>43.100000000000001</v>
      </c>
      <c r="AD2755" s="11">
        <f>IF(AB2755="","",MAX(Z2755,W2755)/AB2755)</f>
        <v>3653.8800000000001</v>
      </c>
      <c r="AE2755" s="8">
        <f ca="1">IF(N2755="","",IF(LOOKUP(YEAR(C2755),Teuerung!$A$4:$A$29,Teuerung!$D$4:$D$29)="",0,LOOKUP(YEAR(C2755),Teuerung!$A$4:$A$29,Teuerung!$D$4:$D$29)))</f>
        <v>0.29999999999999999</v>
      </c>
      <c r="AF2755" s="7">
        <f t="shared" ca="1" si="83"/>
        <v>913.47000000000003</v>
      </c>
      <c r="AG2755" s="2" t="s">
        <v>78</v>
      </c>
      <c r="AH2755" s="1"/>
      <c r="AI2755" s="1"/>
    </row>
    <row r="2756">
      <c r="A2756" s="2"/>
      <c r="B2756" s="2"/>
      <c r="C2756" s="3">
        <v>43208</v>
      </c>
      <c r="D2756" s="1"/>
      <c r="E2756" s="4" t="s">
        <v>51</v>
      </c>
      <c r="H2756" s="4" t="s">
        <v>51</v>
      </c>
      <c r="K2756" s="6">
        <v>0.20000000000000001</v>
      </c>
      <c r="L2756" s="6">
        <v>0.5</v>
      </c>
      <c r="M2756" s="6">
        <v>2.4950000000000001</v>
      </c>
      <c r="N2756" s="7">
        <v>4340</v>
      </c>
      <c r="P2756" s="1">
        <v>1</v>
      </c>
      <c r="Q2756" s="2" t="s">
        <v>56</v>
      </c>
      <c r="R2756" s="4" t="s">
        <v>51</v>
      </c>
      <c r="T2756" s="7">
        <v>866</v>
      </c>
      <c r="U2756" s="8">
        <v>0.20000000000000001</v>
      </c>
      <c r="V2756" s="6">
        <v>29.469999999999999</v>
      </c>
      <c r="W2756" s="7">
        <f>IF(R2756="","",(T2756*(1-U2756)*(1+AE2756))+V2756)</f>
        <v>930.11000000000013</v>
      </c>
      <c r="Z2756" s="9" t="str">
        <f>IF(S2756="","",(X2756*(1-Y2756)*(1+AE2756)))</f>
        <v/>
      </c>
      <c r="AA2756" s="64">
        <f>IF(Eingabe!G2756="x",libCalc!A2756,IF(Eingabe!H2756="x",libCalc!B2756,IF(Eingabe!I2756="x",libCalc!C2756,"")))</f>
        <v>0.10000000000000001</v>
      </c>
      <c r="AB2756" s="5">
        <f>IF(AA2756="","",AA2756*M2756)</f>
        <v>0.24950000000000003</v>
      </c>
      <c r="AC2756" s="10">
        <f>IF(AA2756="","",N2756*1000/(AA2756*1000000))</f>
        <v>43.399999999999999</v>
      </c>
      <c r="AD2756" s="11">
        <f>IF(AB2756="","",MAX(Z2756,W2756)/AB2756)</f>
        <v>3727.8957915831666</v>
      </c>
      <c r="AE2756" s="8">
        <f ca="1">IF(N2756="","",IF(LOOKUP(YEAR(C2756),Teuerung!$A$4:$A$29,Teuerung!$D$4:$D$29)="",0,LOOKUP(YEAR(C2756),Teuerung!$A$4:$A$29,Teuerung!$D$4:$D$29)))</f>
        <v>0.29999999999999999</v>
      </c>
      <c r="AF2756" s="7">
        <f t="shared" ca="1" si="83"/>
        <v>930.11000000000013</v>
      </c>
      <c r="AG2756" s="2" t="s">
        <v>78</v>
      </c>
      <c r="AH2756" s="1"/>
      <c r="AI2756" s="1"/>
    </row>
    <row r="2757">
      <c r="A2757" s="2"/>
      <c r="B2757" s="2"/>
      <c r="C2757" s="3">
        <v>43208</v>
      </c>
      <c r="D2757" s="1"/>
      <c r="E2757" s="4" t="s">
        <v>51</v>
      </c>
      <c r="H2757" s="4" t="s">
        <v>51</v>
      </c>
      <c r="K2757" s="6">
        <v>0.20000000000000001</v>
      </c>
      <c r="L2757" s="6">
        <v>0.5</v>
      </c>
      <c r="M2757" s="6">
        <v>2.5899999999999999</v>
      </c>
      <c r="N2757" s="7">
        <v>4590</v>
      </c>
      <c r="P2757" s="1">
        <v>3</v>
      </c>
      <c r="Q2757" s="2" t="s">
        <v>56</v>
      </c>
      <c r="R2757" s="4" t="s">
        <v>51</v>
      </c>
      <c r="T2757" s="7">
        <v>866</v>
      </c>
      <c r="U2757" s="8">
        <v>0.20000000000000001</v>
      </c>
      <c r="V2757" s="6">
        <v>29.469999999999999</v>
      </c>
      <c r="W2757" s="7">
        <f>IF(R2757="","",(T2757*(1-U2757)*(1+AE2757))+V2757)</f>
        <v>930.11000000000013</v>
      </c>
      <c r="Z2757" s="9" t="str">
        <f>IF(S2757="","",(X2757*(1-Y2757)*(1+AE2757)))</f>
        <v/>
      </c>
      <c r="AA2757" s="64">
        <f>IF(Eingabe!G2757="x",libCalc!A2757,IF(Eingabe!H2757="x",libCalc!B2757,IF(Eingabe!I2757="x",libCalc!C2757,"")))</f>
        <v>0.10000000000000001</v>
      </c>
      <c r="AB2757" s="5">
        <f>IF(AA2757="","",AA2757*M2757)</f>
        <v>0.25900000000000001</v>
      </c>
      <c r="AC2757" s="10">
        <f>IF(AA2757="","",N2757*1000/(AA2757*1000000))</f>
        <v>45.899999999999999</v>
      </c>
      <c r="AD2757" s="11">
        <f>IF(AB2757="","",MAX(Z2757,W2757)/AB2757)</f>
        <v>3591.1583011583016</v>
      </c>
      <c r="AE2757" s="8">
        <f ca="1">IF(N2757="","",IF(LOOKUP(YEAR(C2757),Teuerung!$A$4:$A$29,Teuerung!$D$4:$D$29)="",0,LOOKUP(YEAR(C2757),Teuerung!$A$4:$A$29,Teuerung!$D$4:$D$29)))</f>
        <v>0.29999999999999999</v>
      </c>
      <c r="AF2757" s="7">
        <f t="shared" ca="1" si="83"/>
        <v>2790.3300000000004</v>
      </c>
      <c r="AG2757" s="2" t="s">
        <v>78</v>
      </c>
      <c r="AH2757" s="1"/>
      <c r="AI2757" s="1"/>
    </row>
    <row r="2758">
      <c r="A2758" s="2"/>
      <c r="B2758" s="2"/>
      <c r="C2758" s="3">
        <v>43208</v>
      </c>
      <c r="D2758" s="1"/>
      <c r="E2758" s="4" t="s">
        <v>51</v>
      </c>
      <c r="H2758" s="4" t="s">
        <v>51</v>
      </c>
      <c r="K2758" s="6">
        <v>0.20000000000000001</v>
      </c>
      <c r="L2758" s="6">
        <v>0.5</v>
      </c>
      <c r="M2758" s="6">
        <v>2.9849999999999999</v>
      </c>
      <c r="N2758" s="7">
        <v>4970</v>
      </c>
      <c r="P2758" s="1">
        <v>1</v>
      </c>
      <c r="Q2758" s="2" t="s">
        <v>56</v>
      </c>
      <c r="R2758" s="4" t="s">
        <v>51</v>
      </c>
      <c r="T2758" s="7">
        <v>1039</v>
      </c>
      <c r="U2758" s="8">
        <v>0.20000000000000001</v>
      </c>
      <c r="V2758" s="6">
        <v>29.469999999999999</v>
      </c>
      <c r="W2758" s="7">
        <f>IF(R2758="","",(T2758*(1-U2758)*(1+AE2758))+V2758)</f>
        <v>1110.0300000000002</v>
      </c>
      <c r="Z2758" s="9" t="str">
        <f>IF(S2758="","",(X2758*(1-Y2758)*(1+AE2758)))</f>
        <v/>
      </c>
      <c r="AA2758" s="64">
        <f>IF(Eingabe!G2758="x",libCalc!A2758,IF(Eingabe!H2758="x",libCalc!B2758,IF(Eingabe!I2758="x",libCalc!C2758,"")))</f>
        <v>0.10000000000000001</v>
      </c>
      <c r="AB2758" s="5">
        <f>IF(AA2758="","",AA2758*M2758)</f>
        <v>0.29849999999999999</v>
      </c>
      <c r="AC2758" s="10">
        <f>IF(AA2758="","",N2758*1000/(AA2758*1000000))</f>
        <v>49.700000000000003</v>
      </c>
      <c r="AD2758" s="11">
        <f>IF(AB2758="","",MAX(Z2758,W2758)/AB2758)</f>
        <v>3718.6934673366841</v>
      </c>
      <c r="AE2758" s="8">
        <f ca="1">IF(N2758="","",IF(LOOKUP(YEAR(C2758),Teuerung!$A$4:$A$29,Teuerung!$D$4:$D$29)="",0,LOOKUP(YEAR(C2758),Teuerung!$A$4:$A$29,Teuerung!$D$4:$D$29)))</f>
        <v>0.29999999999999999</v>
      </c>
      <c r="AF2758" s="7">
        <f t="shared" ca="1" si="83"/>
        <v>1110.0300000000002</v>
      </c>
      <c r="AG2758" s="2" t="s">
        <v>78</v>
      </c>
      <c r="AH2758" s="1"/>
      <c r="AI2758" s="1"/>
    </row>
    <row r="2759">
      <c r="A2759" s="2"/>
      <c r="B2759" s="2"/>
      <c r="C2759" s="3">
        <v>43208</v>
      </c>
      <c r="D2759" s="1"/>
      <c r="E2759" s="4" t="s">
        <v>51</v>
      </c>
      <c r="H2759" s="4" t="s">
        <v>51</v>
      </c>
      <c r="K2759" s="6">
        <v>0.20000000000000001</v>
      </c>
      <c r="L2759" s="6">
        <v>0.5</v>
      </c>
      <c r="M2759" s="6">
        <v>2.6000000000000001</v>
      </c>
      <c r="N2759" s="7">
        <v>3020</v>
      </c>
      <c r="P2759" s="1">
        <v>1</v>
      </c>
      <c r="Q2759" s="2" t="s">
        <v>56</v>
      </c>
      <c r="R2759" s="4" t="s">
        <v>51</v>
      </c>
      <c r="T2759" s="7">
        <v>525</v>
      </c>
      <c r="U2759" s="8">
        <v>0.20000000000000001</v>
      </c>
      <c r="V2759" s="6">
        <v>29.469999999999999</v>
      </c>
      <c r="W2759" s="7">
        <f>IF(R2759="","",(T2759*(1-U2759)*(1+AE2759))+V2759)</f>
        <v>575.47000000000003</v>
      </c>
      <c r="Z2759" s="9" t="str">
        <f>IF(S2759="","",(X2759*(1-Y2759)*(1+AE2759)))</f>
        <v/>
      </c>
      <c r="AA2759" s="64">
        <f>IF(Eingabe!G2759="x",libCalc!A2759,IF(Eingabe!H2759="x",libCalc!B2759,IF(Eingabe!I2759="x",libCalc!C2759,"")))</f>
        <v>0.10000000000000001</v>
      </c>
      <c r="AB2759" s="5">
        <f>IF(AA2759="","",AA2759*M2759)</f>
        <v>0.26000000000000001</v>
      </c>
      <c r="AC2759" s="10">
        <f>IF(AA2759="","",N2759*1000/(AA2759*1000000))</f>
        <v>30.199999999999999</v>
      </c>
      <c r="AD2759" s="11">
        <f>IF(AB2759="","",MAX(Z2759,W2759)/AB2759)</f>
        <v>2213.3461538461538</v>
      </c>
      <c r="AE2759" s="8">
        <f ca="1">IF(N2759="","",IF(LOOKUP(YEAR(C2759),Teuerung!$A$4:$A$29,Teuerung!$D$4:$D$29)="",0,LOOKUP(YEAR(C2759),Teuerung!$A$4:$A$29,Teuerung!$D$4:$D$29)))</f>
        <v>0.29999999999999999</v>
      </c>
      <c r="AF2759" s="7">
        <f t="shared" ca="1" si="83"/>
        <v>575.47000000000003</v>
      </c>
      <c r="AG2759" s="2" t="s">
        <v>78</v>
      </c>
      <c r="AH2759" s="1"/>
      <c r="AI2759" s="1"/>
    </row>
    <row r="2760">
      <c r="A2760" s="2"/>
      <c r="B2760" s="2"/>
      <c r="C2760" s="3">
        <v>43208</v>
      </c>
      <c r="D2760" s="1"/>
      <c r="E2760" s="4" t="s">
        <v>51</v>
      </c>
      <c r="H2760" s="4" t="s">
        <v>51</v>
      </c>
      <c r="K2760" s="6">
        <v>0.20000000000000001</v>
      </c>
      <c r="L2760" s="6">
        <v>0.5</v>
      </c>
      <c r="M2760" s="6">
        <v>2.4700000000000002</v>
      </c>
      <c r="N2760" s="7">
        <v>4150</v>
      </c>
      <c r="P2760" s="1">
        <v>1</v>
      </c>
      <c r="Q2760" s="2" t="s">
        <v>56</v>
      </c>
      <c r="R2760" s="4" t="s">
        <v>51</v>
      </c>
      <c r="T2760" s="7">
        <v>752</v>
      </c>
      <c r="U2760" s="8">
        <v>0.20000000000000001</v>
      </c>
      <c r="V2760" s="6">
        <v>29.469999999999999</v>
      </c>
      <c r="W2760" s="7">
        <f>IF(R2760="","",(T2760*(1-U2760)*(1+AE2760))+V2760)</f>
        <v>811.55000000000007</v>
      </c>
      <c r="Z2760" s="9" t="str">
        <f>IF(S2760="","",(X2760*(1-Y2760)*(1+AE2760)))</f>
        <v/>
      </c>
      <c r="AA2760" s="64">
        <f>IF(Eingabe!G2760="x",libCalc!A2760,IF(Eingabe!H2760="x",libCalc!B2760,IF(Eingabe!I2760="x",libCalc!C2760,"")))</f>
        <v>0.10000000000000001</v>
      </c>
      <c r="AB2760" s="5">
        <f>IF(AA2760="","",AA2760*M2760)</f>
        <v>0.24700000000000003</v>
      </c>
      <c r="AC2760" s="10">
        <f>IF(AA2760="","",N2760*1000/(AA2760*1000000))</f>
        <v>41.5</v>
      </c>
      <c r="AD2760" s="11">
        <f>IF(AB2760="","",MAX(Z2760,W2760)/AB2760)</f>
        <v>3285.6275303643724</v>
      </c>
      <c r="AE2760" s="8">
        <f ca="1">IF(N2760="","",IF(LOOKUP(YEAR(C2760),Teuerung!$A$4:$A$29,Teuerung!$D$4:$D$29)="",0,LOOKUP(YEAR(C2760),Teuerung!$A$4:$A$29,Teuerung!$D$4:$D$29)))</f>
        <v>0.29999999999999999</v>
      </c>
      <c r="AF2760" s="7">
        <f t="shared" ca="1" si="83"/>
        <v>811.55000000000007</v>
      </c>
      <c r="AG2760" s="2" t="s">
        <v>78</v>
      </c>
      <c r="AH2760" s="1"/>
      <c r="AI2760" s="1"/>
    </row>
    <row r="2761">
      <c r="A2761" s="2"/>
      <c r="B2761" s="2"/>
      <c r="C2761" s="3">
        <v>43208</v>
      </c>
      <c r="D2761" s="1"/>
      <c r="E2761" s="4" t="s">
        <v>51</v>
      </c>
      <c r="H2761" s="4" t="s">
        <v>51</v>
      </c>
      <c r="K2761" s="6">
        <v>0.20000000000000001</v>
      </c>
      <c r="L2761" s="6">
        <v>0.5</v>
      </c>
      <c r="M2761" s="6">
        <v>2.6850000000000001</v>
      </c>
      <c r="N2761" s="7">
        <v>5010</v>
      </c>
      <c r="P2761" s="1">
        <v>1</v>
      </c>
      <c r="Q2761" s="2" t="s">
        <v>56</v>
      </c>
      <c r="R2761" s="4" t="s">
        <v>51</v>
      </c>
      <c r="T2761" s="7">
        <v>1006</v>
      </c>
      <c r="U2761" s="8">
        <v>0.20000000000000001</v>
      </c>
      <c r="V2761" s="6">
        <v>29.469999999999999</v>
      </c>
      <c r="W2761" s="7">
        <f>IF(R2761="","",(T2761*(1-U2761)*(1+AE2761))+V2761)</f>
        <v>1075.7100000000003</v>
      </c>
      <c r="Z2761" s="9" t="str">
        <f>IF(S2761="","",(X2761*(1-Y2761)*(1+AE2761)))</f>
        <v/>
      </c>
      <c r="AA2761" s="64">
        <f>IF(Eingabe!G2761="x",libCalc!A2761,IF(Eingabe!H2761="x",libCalc!B2761,IF(Eingabe!I2761="x",libCalc!C2761,"")))</f>
        <v>0.10000000000000001</v>
      </c>
      <c r="AB2761" s="5">
        <f>IF(AA2761="","",AA2761*M2761)</f>
        <v>0.26850000000000002</v>
      </c>
      <c r="AC2761" s="10">
        <f>IF(AA2761="","",N2761*1000/(AA2761*1000000))</f>
        <v>50.100000000000001</v>
      </c>
      <c r="AD2761" s="11">
        <f>IF(AB2761="","",MAX(Z2761,W2761)/AB2761)</f>
        <v>4006.3687150837995</v>
      </c>
      <c r="AE2761" s="8">
        <f ca="1">IF(N2761="","",IF(LOOKUP(YEAR(C2761),Teuerung!$A$4:$A$29,Teuerung!$D$4:$D$29)="",0,LOOKUP(YEAR(C2761),Teuerung!$A$4:$A$29,Teuerung!$D$4:$D$29)))</f>
        <v>0.29999999999999999</v>
      </c>
      <c r="AF2761" s="7">
        <f t="shared" ca="1" si="83"/>
        <v>1075.7100000000003</v>
      </c>
      <c r="AG2761" s="2" t="s">
        <v>78</v>
      </c>
      <c r="AH2761" s="1"/>
      <c r="AI2761" s="1"/>
    </row>
    <row r="2762">
      <c r="A2762" s="2"/>
      <c r="B2762" s="2"/>
      <c r="C2762" s="3">
        <v>43208</v>
      </c>
      <c r="D2762" s="1"/>
      <c r="E2762" s="4" t="s">
        <v>51</v>
      </c>
      <c r="H2762" s="4" t="s">
        <v>51</v>
      </c>
      <c r="K2762" s="6">
        <v>0.20000000000000001</v>
      </c>
      <c r="L2762" s="6">
        <v>0.5</v>
      </c>
      <c r="M2762" s="6">
        <v>2.6850000000000001</v>
      </c>
      <c r="N2762" s="7">
        <v>6300</v>
      </c>
      <c r="P2762" s="1">
        <v>1</v>
      </c>
      <c r="Q2762" s="2" t="s">
        <v>56</v>
      </c>
      <c r="R2762" s="4" t="s">
        <v>51</v>
      </c>
      <c r="T2762" s="7">
        <v>1220</v>
      </c>
      <c r="U2762" s="8">
        <v>0.20000000000000001</v>
      </c>
      <c r="V2762" s="6">
        <v>29.469999999999999</v>
      </c>
      <c r="W2762" s="7">
        <f>IF(R2762="","",(T2762*(1-U2762)*(1+AE2762))+V2762)</f>
        <v>1298.27</v>
      </c>
      <c r="Z2762" s="9" t="str">
        <f>IF(S2762="","",(X2762*(1-Y2762)*(1+AE2762)))</f>
        <v/>
      </c>
      <c r="AA2762" s="64">
        <f>IF(Eingabe!G2762="x",libCalc!A2762,IF(Eingabe!H2762="x",libCalc!B2762,IF(Eingabe!I2762="x",libCalc!C2762,"")))</f>
        <v>0.10000000000000001</v>
      </c>
      <c r="AB2762" s="5">
        <f>IF(AA2762="","",AA2762*M2762)</f>
        <v>0.26850000000000002</v>
      </c>
      <c r="AC2762" s="10">
        <f>IF(AA2762="","",N2762*1000/(AA2762*1000000))</f>
        <v>63</v>
      </c>
      <c r="AD2762" s="11">
        <f>IF(AB2762="","",MAX(Z2762,W2762)/AB2762)</f>
        <v>4835.2700186219736</v>
      </c>
      <c r="AE2762" s="8">
        <f ca="1">IF(N2762="","",IF(LOOKUP(YEAR(C2762),Teuerung!$A$4:$A$29,Teuerung!$D$4:$D$29)="",0,LOOKUP(YEAR(C2762),Teuerung!$A$4:$A$29,Teuerung!$D$4:$D$29)))</f>
        <v>0.29999999999999999</v>
      </c>
      <c r="AF2762" s="7">
        <f t="shared" ca="1" si="83"/>
        <v>1298.27</v>
      </c>
      <c r="AG2762" s="2" t="s">
        <v>78</v>
      </c>
      <c r="AH2762" s="1"/>
      <c r="AI2762" s="1"/>
    </row>
    <row r="2763">
      <c r="A2763" s="2"/>
      <c r="B2763" s="2"/>
      <c r="C2763" s="3">
        <v>43208</v>
      </c>
      <c r="D2763" s="1"/>
      <c r="E2763" s="4" t="s">
        <v>51</v>
      </c>
      <c r="H2763" s="4" t="s">
        <v>51</v>
      </c>
      <c r="K2763" s="6">
        <v>0.29999999999999999</v>
      </c>
      <c r="L2763" s="6">
        <v>0.5</v>
      </c>
      <c r="M2763" s="6">
        <v>2.6850000000000001</v>
      </c>
      <c r="N2763" s="7">
        <v>8960</v>
      </c>
      <c r="P2763" s="1">
        <v>2</v>
      </c>
      <c r="Q2763" s="2" t="s">
        <v>56</v>
      </c>
      <c r="R2763" s="4" t="s">
        <v>51</v>
      </c>
      <c r="T2763" s="7">
        <v>1286</v>
      </c>
      <c r="U2763" s="8">
        <v>0.20000000000000001</v>
      </c>
      <c r="V2763" s="6">
        <v>29.469999999999999</v>
      </c>
      <c r="W2763" s="7">
        <f>IF(R2763="","",(T2763*(1-U2763)*(1+AE2763))+V2763)</f>
        <v>1366.9100000000001</v>
      </c>
      <c r="Z2763" s="9" t="str">
        <f>IF(S2763="","",(X2763*(1-Y2763)*(1+AE2763)))</f>
        <v/>
      </c>
      <c r="AA2763" s="64">
        <f>IF(Eingabe!G2763="x",libCalc!A2763,IF(Eingabe!H2763="x",libCalc!B2763,IF(Eingabe!I2763="x",libCalc!C2763,"")))</f>
        <v>0.14999999999999999</v>
      </c>
      <c r="AB2763" s="5">
        <f>IF(AA2763="","",AA2763*M2763)</f>
        <v>0.40275</v>
      </c>
      <c r="AC2763" s="10">
        <f>IF(AA2763="","",N2763*1000/(AA2763*1000000))</f>
        <v>59.733333333333334</v>
      </c>
      <c r="AD2763" s="11">
        <f>IF(AB2763="","",MAX(Z2763,W2763)/AB2763)</f>
        <v>3393.9416511483555</v>
      </c>
      <c r="AE2763" s="8">
        <f ca="1">IF(N2763="","",IF(LOOKUP(YEAR(C2763),Teuerung!$A$4:$A$29,Teuerung!$D$4:$D$29)="",0,LOOKUP(YEAR(C2763),Teuerung!$A$4:$A$29,Teuerung!$D$4:$D$29)))</f>
        <v>0.29999999999999999</v>
      </c>
      <c r="AF2763" s="7">
        <f t="shared" ca="1" si="83"/>
        <v>2733.8200000000002</v>
      </c>
      <c r="AG2763" s="2" t="s">
        <v>78</v>
      </c>
      <c r="AH2763" s="1"/>
      <c r="AI2763" s="1"/>
    </row>
    <row r="2764">
      <c r="A2764" s="2"/>
      <c r="B2764" s="2"/>
      <c r="C2764" s="3">
        <v>43208</v>
      </c>
      <c r="D2764" s="1"/>
      <c r="E2764" s="4" t="s">
        <v>51</v>
      </c>
      <c r="H2764" s="4" t="s">
        <v>51</v>
      </c>
      <c r="K2764" s="6">
        <v>0.29999999999999999</v>
      </c>
      <c r="L2764" s="6">
        <v>0.5</v>
      </c>
      <c r="M2764" s="6">
        <v>2.6850000000000001</v>
      </c>
      <c r="N2764" s="7">
        <v>9520</v>
      </c>
      <c r="P2764" s="1">
        <v>1</v>
      </c>
      <c r="Q2764" s="2" t="s">
        <v>56</v>
      </c>
      <c r="R2764" s="4" t="s">
        <v>51</v>
      </c>
      <c r="T2764" s="7">
        <v>1550</v>
      </c>
      <c r="U2764" s="8">
        <v>0.20000000000000001</v>
      </c>
      <c r="V2764" s="6">
        <v>29.469999999999999</v>
      </c>
      <c r="W2764" s="7">
        <f>IF(R2764="","",(T2764*(1-U2764)*(1+AE2764))+V2764)</f>
        <v>1641.47</v>
      </c>
      <c r="Z2764" s="9" t="str">
        <f>IF(S2764="","",(X2764*(1-Y2764)*(1+AE2764)))</f>
        <v/>
      </c>
      <c r="AA2764" s="64">
        <f>IF(Eingabe!G2764="x",libCalc!A2764,IF(Eingabe!H2764="x",libCalc!B2764,IF(Eingabe!I2764="x",libCalc!C2764,"")))</f>
        <v>0.14999999999999999</v>
      </c>
      <c r="AB2764" s="5">
        <f>IF(AA2764="","",AA2764*M2764)</f>
        <v>0.40275</v>
      </c>
      <c r="AC2764" s="10">
        <f>IF(AA2764="","",N2764*1000/(AA2764*1000000))</f>
        <v>63.466666666666669</v>
      </c>
      <c r="AD2764" s="11">
        <f>IF(AB2764="","",MAX(Z2764,W2764)/AB2764)</f>
        <v>4075.6548727498448</v>
      </c>
      <c r="AE2764" s="8">
        <f ca="1">IF(N2764="","",IF(LOOKUP(YEAR(C2764),Teuerung!$A$4:$A$29,Teuerung!$D$4:$D$29)="",0,LOOKUP(YEAR(C2764),Teuerung!$A$4:$A$29,Teuerung!$D$4:$D$29)))</f>
        <v>0.29999999999999999</v>
      </c>
      <c r="AF2764" s="7">
        <f t="shared" ca="1" si="83"/>
        <v>1641.47</v>
      </c>
      <c r="AG2764" s="2" t="s">
        <v>78</v>
      </c>
      <c r="AH2764" s="1"/>
      <c r="AI2764" s="1"/>
    </row>
    <row r="2765">
      <c r="A2765" s="2"/>
      <c r="B2765" s="2"/>
      <c r="C2765" s="3">
        <v>43208</v>
      </c>
      <c r="D2765" s="1"/>
      <c r="E2765" s="4" t="s">
        <v>51</v>
      </c>
      <c r="H2765" s="4" t="s">
        <v>51</v>
      </c>
      <c r="K2765" s="6">
        <v>0.29999999999999999</v>
      </c>
      <c r="L2765" s="6">
        <v>0.5</v>
      </c>
      <c r="M2765" s="6">
        <v>2.6855000000000002</v>
      </c>
      <c r="N2765" s="7">
        <v>7890</v>
      </c>
      <c r="P2765" s="1">
        <v>3</v>
      </c>
      <c r="Q2765" s="2" t="s">
        <v>56</v>
      </c>
      <c r="R2765" s="4" t="s">
        <v>51</v>
      </c>
      <c r="T2765" s="7">
        <v>1126</v>
      </c>
      <c r="U2765" s="8">
        <v>0.20000000000000001</v>
      </c>
      <c r="V2765" s="6">
        <v>29.469999999999999</v>
      </c>
      <c r="W2765" s="7">
        <f>IF(R2765="","",(T2765*(1-U2765)*(1+AE2765))+V2765)</f>
        <v>1200.5100000000002</v>
      </c>
      <c r="Z2765" s="9" t="str">
        <f>IF(S2765="","",(X2765*(1-Y2765)*(1+AE2765)))</f>
        <v/>
      </c>
      <c r="AA2765" s="64">
        <f>IF(Eingabe!G2765="x",libCalc!A2765,IF(Eingabe!H2765="x",libCalc!B2765,IF(Eingabe!I2765="x",libCalc!C2765,"")))</f>
        <v>0.14999999999999999</v>
      </c>
      <c r="AB2765" s="5">
        <f>IF(AA2765="","",AA2765*M2765)</f>
        <v>0.40282500000000004</v>
      </c>
      <c r="AC2765" s="10">
        <f>IF(AA2765="","",N2765*1000/(AA2765*1000000))</f>
        <v>52.600000000000001</v>
      </c>
      <c r="AD2765" s="11">
        <f>IF(AB2765="","",MAX(Z2765,W2765)/AB2765)</f>
        <v>2980.2271457829083</v>
      </c>
      <c r="AE2765" s="8">
        <f ca="1">IF(N2765="","",IF(LOOKUP(YEAR(C2765),Teuerung!$A$4:$A$29,Teuerung!$D$4:$D$29)="",0,LOOKUP(YEAR(C2765),Teuerung!$A$4:$A$29,Teuerung!$D$4:$D$29)))</f>
        <v>0.29999999999999999</v>
      </c>
      <c r="AF2765" s="7">
        <f t="shared" ca="1" si="83"/>
        <v>3601.5300000000007</v>
      </c>
      <c r="AG2765" s="2" t="s">
        <v>78</v>
      </c>
      <c r="AH2765" s="1"/>
      <c r="AI2765" s="1"/>
    </row>
    <row r="2766">
      <c r="A2766" s="2"/>
      <c r="B2766" s="2"/>
      <c r="C2766" s="3">
        <v>43208</v>
      </c>
      <c r="D2766" s="1"/>
      <c r="E2766" s="4" t="s">
        <v>51</v>
      </c>
      <c r="H2766" s="4" t="s">
        <v>51</v>
      </c>
      <c r="K2766" s="6">
        <v>0.20000000000000001</v>
      </c>
      <c r="L2766" s="6">
        <v>0.5</v>
      </c>
      <c r="M2766" s="6">
        <v>2.6850000000000001</v>
      </c>
      <c r="N2766" s="7">
        <v>6980</v>
      </c>
      <c r="P2766" s="1">
        <v>1</v>
      </c>
      <c r="Q2766" s="2" t="s">
        <v>56</v>
      </c>
      <c r="R2766" s="4" t="s">
        <v>51</v>
      </c>
      <c r="T2766" s="7">
        <v>1470</v>
      </c>
      <c r="U2766" s="8">
        <v>0.20000000000000001</v>
      </c>
      <c r="V2766" s="6">
        <v>29.469999999999999</v>
      </c>
      <c r="W2766" s="7">
        <f>IF(R2766="","",(T2766*(1-U2766)*(1+AE2766))+V2766)</f>
        <v>1558.27</v>
      </c>
      <c r="Z2766" s="9" t="str">
        <f>IF(S2766="","",(X2766*(1-Y2766)*(1+AE2766)))</f>
        <v/>
      </c>
      <c r="AA2766" s="64">
        <f>IF(Eingabe!G2766="x",libCalc!A2766,IF(Eingabe!H2766="x",libCalc!B2766,IF(Eingabe!I2766="x",libCalc!C2766,"")))</f>
        <v>0.10000000000000001</v>
      </c>
      <c r="AB2766" s="5">
        <f>IF(AA2766="","",AA2766*M2766)</f>
        <v>0.26850000000000002</v>
      </c>
      <c r="AC2766" s="10">
        <f>IF(AA2766="","",N2766*1000/(AA2766*1000000))</f>
        <v>69.799999999999997</v>
      </c>
      <c r="AD2766" s="11">
        <f>IF(AB2766="","",MAX(Z2766,W2766)/AB2766)</f>
        <v>5803.6126629422715</v>
      </c>
      <c r="AE2766" s="8">
        <f ca="1">IF(N2766="","",IF(LOOKUP(YEAR(C2766),Teuerung!$A$4:$A$29,Teuerung!$D$4:$D$29)="",0,LOOKUP(YEAR(C2766),Teuerung!$A$4:$A$29,Teuerung!$D$4:$D$29)))</f>
        <v>0.29999999999999999</v>
      </c>
      <c r="AF2766" s="7">
        <f t="shared" ca="1" si="83"/>
        <v>1558.27</v>
      </c>
      <c r="AG2766" s="2" t="s">
        <v>78</v>
      </c>
      <c r="AH2766" s="1"/>
      <c r="AI2766" s="1"/>
    </row>
    <row r="2767">
      <c r="A2767" s="2"/>
      <c r="B2767" s="2"/>
      <c r="C2767" s="3">
        <v>43208</v>
      </c>
      <c r="D2767" s="1"/>
      <c r="E2767" s="4" t="s">
        <v>51</v>
      </c>
      <c r="H2767" s="4" t="s">
        <v>51</v>
      </c>
      <c r="K2767" s="6">
        <v>0.20000000000000001</v>
      </c>
      <c r="L2767" s="6">
        <v>0.5</v>
      </c>
      <c r="M2767" s="6">
        <v>2.835</v>
      </c>
      <c r="N2767" s="7">
        <v>1940</v>
      </c>
      <c r="P2767" s="1">
        <v>1</v>
      </c>
      <c r="Q2767" s="2" t="s">
        <v>56</v>
      </c>
      <c r="R2767" s="4" t="s">
        <v>51</v>
      </c>
      <c r="T2767" s="7">
        <v>460</v>
      </c>
      <c r="U2767" s="8">
        <v>0.20000000000000001</v>
      </c>
      <c r="V2767" s="6">
        <v>29.469999999999999</v>
      </c>
      <c r="W2767" s="7">
        <f>IF(R2767="","",(T2767*(1-U2767)*(1+AE2767))+V2767)</f>
        <v>507.87</v>
      </c>
      <c r="Z2767" s="9" t="str">
        <f>IF(S2767="","",(X2767*(1-Y2767)*(1+AE2767)))</f>
        <v/>
      </c>
      <c r="AA2767" s="64">
        <f>IF(Eingabe!G2767="x",libCalc!A2767,IF(Eingabe!H2767="x",libCalc!B2767,IF(Eingabe!I2767="x",libCalc!C2767,"")))</f>
        <v>0.10000000000000001</v>
      </c>
      <c r="AB2767" s="5">
        <f>IF(AA2767="","",AA2767*M2767)</f>
        <v>0.28350000000000003</v>
      </c>
      <c r="AC2767" s="10">
        <f>IF(AA2767="","",N2767*1000/(AA2767*1000000))</f>
        <v>19.399999999999999</v>
      </c>
      <c r="AD2767" s="11">
        <f>IF(AB2767="","",MAX(Z2767,W2767)/AB2767)</f>
        <v>1791.4285714285713</v>
      </c>
      <c r="AE2767" s="8">
        <f ca="1">IF(N2767="","",IF(LOOKUP(YEAR(C2767),Teuerung!$A$4:$A$29,Teuerung!$D$4:$D$29)="",0,LOOKUP(YEAR(C2767),Teuerung!$A$4:$A$29,Teuerung!$D$4:$D$29)))</f>
        <v>0.29999999999999999</v>
      </c>
      <c r="AF2767" s="7">
        <f t="shared" ca="1" si="83"/>
        <v>507.87</v>
      </c>
      <c r="AG2767" s="2" t="s">
        <v>78</v>
      </c>
      <c r="AH2767" s="1"/>
      <c r="AI2767" s="1"/>
    </row>
    <row r="2768">
      <c r="A2768" s="2"/>
      <c r="B2768" s="2"/>
      <c r="C2768" s="3">
        <v>43208</v>
      </c>
      <c r="D2768" s="1"/>
      <c r="E2768" s="4" t="s">
        <v>51</v>
      </c>
      <c r="H2768" s="4" t="s">
        <v>51</v>
      </c>
      <c r="K2768" s="6">
        <v>0.20000000000000001</v>
      </c>
      <c r="L2768" s="6">
        <v>0.5</v>
      </c>
      <c r="M2768" s="6">
        <v>2.585</v>
      </c>
      <c r="N2768" s="7">
        <v>3640</v>
      </c>
      <c r="P2768" s="1">
        <v>1</v>
      </c>
      <c r="Q2768" s="2" t="s">
        <v>56</v>
      </c>
      <c r="R2768" s="4" t="s">
        <v>51</v>
      </c>
      <c r="T2768" s="7">
        <v>600</v>
      </c>
      <c r="U2768" s="8">
        <v>0.20000000000000001</v>
      </c>
      <c r="V2768" s="6">
        <v>29.469999999999999</v>
      </c>
      <c r="W2768" s="7">
        <f>IF(R2768="","",(T2768*(1-U2768)*(1+AE2768))+V2768)</f>
        <v>653.47000000000003</v>
      </c>
      <c r="Z2768" s="9" t="str">
        <f>IF(S2768="","",(X2768*(1-Y2768)*(1+AE2768)))</f>
        <v/>
      </c>
      <c r="AA2768" s="64">
        <f>IF(Eingabe!G2768="x",libCalc!A2768,IF(Eingabe!H2768="x",libCalc!B2768,IF(Eingabe!I2768="x",libCalc!C2768,"")))</f>
        <v>0.10000000000000001</v>
      </c>
      <c r="AB2768" s="5">
        <f>IF(AA2768="","",AA2768*M2768)</f>
        <v>0.25850000000000001</v>
      </c>
      <c r="AC2768" s="10">
        <f>IF(AA2768="","",N2768*1000/(AA2768*1000000))</f>
        <v>36.399999999999999</v>
      </c>
      <c r="AD2768" s="11">
        <f>IF(AB2768="","",MAX(Z2768,W2768)/AB2768)</f>
        <v>2527.9303675048354</v>
      </c>
      <c r="AE2768" s="8">
        <f ca="1">IF(N2768="","",IF(LOOKUP(YEAR(C2768),Teuerung!$A$4:$A$29,Teuerung!$D$4:$D$29)="",0,LOOKUP(YEAR(C2768),Teuerung!$A$4:$A$29,Teuerung!$D$4:$D$29)))</f>
        <v>0.29999999999999999</v>
      </c>
      <c r="AF2768" s="7">
        <f t="shared" ca="1" si="83"/>
        <v>653.47000000000003</v>
      </c>
      <c r="AG2768" s="2" t="s">
        <v>78</v>
      </c>
      <c r="AH2768" s="1"/>
      <c r="AI2768" s="1"/>
    </row>
    <row r="2769">
      <c r="A2769" s="2"/>
      <c r="B2769" s="2"/>
      <c r="C2769" s="3">
        <v>43208</v>
      </c>
      <c r="D2769" s="1"/>
      <c r="E2769" s="4" t="s">
        <v>51</v>
      </c>
      <c r="H2769" s="4" t="s">
        <v>51</v>
      </c>
      <c r="K2769" s="6">
        <v>0.20000000000000001</v>
      </c>
      <c r="L2769" s="6">
        <v>0.5</v>
      </c>
      <c r="M2769" s="6">
        <v>2.6349999999999998</v>
      </c>
      <c r="N2769" s="7">
        <v>2530</v>
      </c>
      <c r="P2769" s="1">
        <v>1</v>
      </c>
      <c r="Q2769" s="2" t="s">
        <v>56</v>
      </c>
      <c r="R2769" s="4" t="s">
        <v>51</v>
      </c>
      <c r="T2769" s="7">
        <v>439</v>
      </c>
      <c r="U2769" s="8">
        <v>0.20000000000000001</v>
      </c>
      <c r="V2769" s="6">
        <v>29.469999999999999</v>
      </c>
      <c r="W2769" s="7">
        <f>IF(R2769="","",(T2769*(1-U2769)*(1+AE2769))+V2769)</f>
        <v>486.03000000000009</v>
      </c>
      <c r="Z2769" s="9" t="str">
        <f>IF(S2769="","",(X2769*(1-Y2769)*(1+AE2769)))</f>
        <v/>
      </c>
      <c r="AA2769" s="64">
        <f>IF(Eingabe!G2769="x",libCalc!A2769,IF(Eingabe!H2769="x",libCalc!B2769,IF(Eingabe!I2769="x",libCalc!C2769,"")))</f>
        <v>0.10000000000000001</v>
      </c>
      <c r="AB2769" s="5">
        <f>IF(AA2769="","",AA2769*M2769)</f>
        <v>0.26350000000000001</v>
      </c>
      <c r="AC2769" s="10">
        <f>IF(AA2769="","",N2769*1000/(AA2769*1000000))</f>
        <v>25.300000000000001</v>
      </c>
      <c r="AD2769" s="11">
        <f>IF(AB2769="","",MAX(Z2769,W2769)/AB2769)</f>
        <v>1844.5161290322583</v>
      </c>
      <c r="AE2769" s="8">
        <f ca="1">IF(N2769="","",IF(LOOKUP(YEAR(C2769),Teuerung!$A$4:$A$29,Teuerung!$D$4:$D$29)="",0,LOOKUP(YEAR(C2769),Teuerung!$A$4:$A$29,Teuerung!$D$4:$D$29)))</f>
        <v>0.29999999999999999</v>
      </c>
      <c r="AF2769" s="7">
        <f t="shared" ca="1" si="83"/>
        <v>486.03000000000009</v>
      </c>
      <c r="AG2769" s="2" t="s">
        <v>78</v>
      </c>
      <c r="AH2769" s="1"/>
      <c r="AI2769" s="1"/>
    </row>
    <row r="2770">
      <c r="A2770" s="2"/>
      <c r="B2770" s="2"/>
      <c r="C2770" s="3">
        <v>43208</v>
      </c>
      <c r="D2770" s="1"/>
      <c r="E2770" s="4" t="s">
        <v>51</v>
      </c>
      <c r="H2770" s="4" t="s">
        <v>51</v>
      </c>
      <c r="K2770" s="6">
        <v>0.20000000000000001</v>
      </c>
      <c r="L2770" s="6">
        <v>0.5</v>
      </c>
      <c r="M2770" s="6">
        <v>2.8849999999999998</v>
      </c>
      <c r="N2770" s="7">
        <v>1800</v>
      </c>
      <c r="P2770" s="1">
        <v>1</v>
      </c>
      <c r="Q2770" s="2" t="s">
        <v>56</v>
      </c>
      <c r="R2770" s="4" t="s">
        <v>51</v>
      </c>
      <c r="T2770" s="7">
        <v>462</v>
      </c>
      <c r="U2770" s="8">
        <v>0.20000000000000001</v>
      </c>
      <c r="V2770" s="6">
        <v>29.469999999999999</v>
      </c>
      <c r="W2770" s="7">
        <f>IF(R2770="","",(T2770*(1-U2770)*(1+AE2770))+V2770)</f>
        <v>509.95000000000005</v>
      </c>
      <c r="Z2770" s="9" t="str">
        <f>IF(S2770="","",(X2770*(1-Y2770)*(1+AE2770)))</f>
        <v/>
      </c>
      <c r="AA2770" s="64">
        <f>IF(Eingabe!G2770="x",libCalc!A2770,IF(Eingabe!H2770="x",libCalc!B2770,IF(Eingabe!I2770="x",libCalc!C2770,"")))</f>
        <v>0.10000000000000001</v>
      </c>
      <c r="AB2770" s="5">
        <f>IF(AA2770="","",AA2770*M2770)</f>
        <v>0.28849999999999998</v>
      </c>
      <c r="AC2770" s="10">
        <f>IF(AA2770="","",N2770*1000/(AA2770*1000000))</f>
        <v>18</v>
      </c>
      <c r="AD2770" s="11">
        <f>IF(AB2770="","",MAX(Z2770,W2770)/AB2770)</f>
        <v>1767.5909878682846</v>
      </c>
      <c r="AE2770" s="8">
        <f ca="1">IF(N2770="","",IF(LOOKUP(YEAR(C2770),Teuerung!$A$4:$A$29,Teuerung!$D$4:$D$29)="",0,LOOKUP(YEAR(C2770),Teuerung!$A$4:$A$29,Teuerung!$D$4:$D$29)))</f>
        <v>0.29999999999999999</v>
      </c>
      <c r="AF2770" s="7">
        <f t="shared" ca="1" si="83"/>
        <v>509.95000000000005</v>
      </c>
      <c r="AG2770" s="2" t="s">
        <v>78</v>
      </c>
      <c r="AH2770" s="1"/>
      <c r="AI2770" s="1"/>
    </row>
    <row r="2771">
      <c r="A2771" s="2"/>
      <c r="B2771" s="2"/>
      <c r="C2771" s="3">
        <v>43208</v>
      </c>
      <c r="D2771" s="1"/>
      <c r="E2771" s="4" t="s">
        <v>51</v>
      </c>
      <c r="H2771" s="4" t="s">
        <v>51</v>
      </c>
      <c r="K2771" s="6">
        <v>0.29999999999999999</v>
      </c>
      <c r="L2771" s="6">
        <v>0.5</v>
      </c>
      <c r="M2771" s="6">
        <v>2.585</v>
      </c>
      <c r="N2771" s="7">
        <v>9660</v>
      </c>
      <c r="P2771" s="1">
        <v>2</v>
      </c>
      <c r="Q2771" s="2" t="s">
        <v>56</v>
      </c>
      <c r="R2771" s="4" t="s">
        <v>51</v>
      </c>
      <c r="T2771" s="7">
        <v>1514</v>
      </c>
      <c r="U2771" s="8">
        <v>0.20000000000000001</v>
      </c>
      <c r="V2771" s="6">
        <v>29.469999999999999</v>
      </c>
      <c r="W2771" s="7">
        <f>IF(R2771="","",(T2771*(1-U2771)*(1+AE2771))+V2771)</f>
        <v>1604.0300000000002</v>
      </c>
      <c r="Z2771" s="9" t="str">
        <f>IF(S2771="","",(X2771*(1-Y2771)*(1+AE2771)))</f>
        <v/>
      </c>
      <c r="AA2771" s="64">
        <f>IF(Eingabe!G2771="x",libCalc!A2771,IF(Eingabe!H2771="x",libCalc!B2771,IF(Eingabe!I2771="x",libCalc!C2771,"")))</f>
        <v>0.14999999999999999</v>
      </c>
      <c r="AB2771" s="5">
        <f>IF(AA2771="","",AA2771*M2771)</f>
        <v>0.38774999999999998</v>
      </c>
      <c r="AC2771" s="10">
        <f>IF(AA2771="","",N2771*1000/(AA2771*1000000))</f>
        <v>64.400000000000006</v>
      </c>
      <c r="AD2771" s="11">
        <f>IF(AB2771="","",MAX(Z2771,W2771)/AB2771)</f>
        <v>4136.7633784655072</v>
      </c>
      <c r="AE2771" s="8">
        <f ca="1">IF(N2771="","",IF(LOOKUP(YEAR(C2771),Teuerung!$A$4:$A$29,Teuerung!$D$4:$D$29)="",0,LOOKUP(YEAR(C2771),Teuerung!$A$4:$A$29,Teuerung!$D$4:$D$29)))</f>
        <v>0.29999999999999999</v>
      </c>
      <c r="AF2771" s="7">
        <f t="shared" ref="AF2771:AF2834" ca="1" si="85">IF(P2771="","",P2771*MAX(W2771,Z2771))</f>
        <v>3208.0600000000004</v>
      </c>
      <c r="AG2771" s="2" t="s">
        <v>78</v>
      </c>
      <c r="AH2771" s="1"/>
      <c r="AI2771" s="1"/>
    </row>
    <row r="2772">
      <c r="A2772" s="2"/>
      <c r="B2772" s="2"/>
      <c r="C2772" s="3">
        <v>43208</v>
      </c>
      <c r="D2772" s="1"/>
      <c r="E2772" s="4" t="s">
        <v>51</v>
      </c>
      <c r="H2772" s="4" t="s">
        <v>51</v>
      </c>
      <c r="K2772" s="6">
        <v>0.29999999999999999</v>
      </c>
      <c r="L2772" s="6">
        <v>0.5</v>
      </c>
      <c r="M2772" s="6">
        <v>2.585</v>
      </c>
      <c r="N2772" s="7">
        <v>89960</v>
      </c>
      <c r="P2772" s="1">
        <v>3</v>
      </c>
      <c r="Q2772" s="2" t="s">
        <v>56</v>
      </c>
      <c r="R2772" s="4" t="s">
        <v>51</v>
      </c>
      <c r="T2772" s="7">
        <v>1255</v>
      </c>
      <c r="U2772" s="8">
        <v>0.20000000000000001</v>
      </c>
      <c r="V2772" s="6">
        <v>29.469999999999999</v>
      </c>
      <c r="W2772" s="7">
        <f>IF(R2772="","",(T2772*(1-U2772)*(1+AE2772))+V2772)</f>
        <v>1334.6700000000001</v>
      </c>
      <c r="Z2772" s="9" t="str">
        <f>IF(S2772="","",(X2772*(1-Y2772)*(1+AE2772)))</f>
        <v/>
      </c>
      <c r="AA2772" s="64">
        <f>IF(Eingabe!G2772="x",libCalc!A2772,IF(Eingabe!H2772="x",libCalc!B2772,IF(Eingabe!I2772="x",libCalc!C2772,"")))</f>
        <v>0.14999999999999999</v>
      </c>
      <c r="AB2772" s="5">
        <f>IF(AA2772="","",AA2772*M2772)</f>
        <v>0.38774999999999998</v>
      </c>
      <c r="AC2772" s="10">
        <f>IF(AA2772="","",N2772*1000/(AA2772*1000000))</f>
        <v>599.73333333333335</v>
      </c>
      <c r="AD2772" s="11">
        <f>IF(AB2772="","",MAX(Z2772,W2772)/AB2772)</f>
        <v>3442.0889748549325</v>
      </c>
      <c r="AE2772" s="8">
        <f ca="1">IF(N2772="","",IF(LOOKUP(YEAR(C2772),Teuerung!$A$4:$A$29,Teuerung!$D$4:$D$29)="",0,LOOKUP(YEAR(C2772),Teuerung!$A$4:$A$29,Teuerung!$D$4:$D$29)))</f>
        <v>0.29999999999999999</v>
      </c>
      <c r="AF2772" s="7">
        <f t="shared" ca="1" si="85"/>
        <v>4004.0100000000002</v>
      </c>
      <c r="AG2772" s="2" t="s">
        <v>78</v>
      </c>
      <c r="AH2772" s="1"/>
      <c r="AI2772" s="1"/>
    </row>
    <row r="2773">
      <c r="A2773" s="2"/>
      <c r="B2773" s="2"/>
      <c r="C2773" s="3">
        <v>43208</v>
      </c>
      <c r="D2773" s="1"/>
      <c r="E2773" s="4" t="s">
        <v>51</v>
      </c>
      <c r="H2773" s="4" t="s">
        <v>51</v>
      </c>
      <c r="K2773" s="6">
        <v>0.29999999999999999</v>
      </c>
      <c r="L2773" s="6">
        <v>0.5</v>
      </c>
      <c r="M2773" s="6">
        <v>2.585</v>
      </c>
      <c r="N2773" s="7">
        <v>8120</v>
      </c>
      <c r="P2773" s="1">
        <v>1</v>
      </c>
      <c r="Q2773" s="2" t="s">
        <v>56</v>
      </c>
      <c r="R2773" s="4" t="s">
        <v>51</v>
      </c>
      <c r="T2773" s="7">
        <v>1102</v>
      </c>
      <c r="U2773" s="8">
        <v>0.20000000000000001</v>
      </c>
      <c r="V2773" s="6">
        <v>29.469999999999999</v>
      </c>
      <c r="W2773" s="7">
        <f>IF(R2773="","",(T2773*(1-U2773)*(1+AE2773))+V2773)</f>
        <v>1175.5500000000002</v>
      </c>
      <c r="Z2773" s="9" t="str">
        <f>IF(S2773="","",(X2773*(1-Y2773)*(1+AE2773)))</f>
        <v/>
      </c>
      <c r="AA2773" s="64">
        <f>IF(Eingabe!G2773="x",libCalc!A2773,IF(Eingabe!H2773="x",libCalc!B2773,IF(Eingabe!I2773="x",libCalc!C2773,"")))</f>
        <v>0.14999999999999999</v>
      </c>
      <c r="AB2773" s="5">
        <f>IF(AA2773="","",AA2773*M2773)</f>
        <v>0.38774999999999998</v>
      </c>
      <c r="AC2773" s="10">
        <f>IF(AA2773="","",N2773*1000/(AA2773*1000000))</f>
        <v>54.133333333333333</v>
      </c>
      <c r="AD2773" s="11">
        <f>IF(AB2773="","",MAX(Z2773,W2773)/AB2773)</f>
        <v>3031.7214700193431</v>
      </c>
      <c r="AE2773" s="8">
        <f ca="1">IF(N2773="","",IF(LOOKUP(YEAR(C2773),Teuerung!$A$4:$A$29,Teuerung!$D$4:$D$29)="",0,LOOKUP(YEAR(C2773),Teuerung!$A$4:$A$29,Teuerung!$D$4:$D$29)))</f>
        <v>0.29999999999999999</v>
      </c>
      <c r="AF2773" s="7">
        <f t="shared" ca="1" si="85"/>
        <v>1175.5500000000002</v>
      </c>
      <c r="AG2773" s="2" t="s">
        <v>78</v>
      </c>
      <c r="AH2773" s="1"/>
      <c r="AI2773" s="1"/>
    </row>
    <row r="2774">
      <c r="A2774" s="2"/>
      <c r="B2774" s="2"/>
      <c r="C2774" s="3">
        <v>43208</v>
      </c>
      <c r="D2774" s="1"/>
      <c r="E2774" s="4" t="s">
        <v>51</v>
      </c>
      <c r="H2774" s="4" t="s">
        <v>51</v>
      </c>
      <c r="K2774" s="6">
        <v>0.29999999999999999</v>
      </c>
      <c r="L2774" s="6">
        <v>0.5</v>
      </c>
      <c r="M2774" s="6">
        <v>2.8849999999999998</v>
      </c>
      <c r="N2774" s="7">
        <v>5170</v>
      </c>
      <c r="P2774" s="1">
        <v>1</v>
      </c>
      <c r="Q2774" s="2" t="s">
        <v>56</v>
      </c>
      <c r="R2774" s="4" t="s">
        <v>51</v>
      </c>
      <c r="T2774" s="7">
        <v>573</v>
      </c>
      <c r="U2774" s="8">
        <v>0.20000000000000001</v>
      </c>
      <c r="V2774" s="6">
        <v>29.469999999999999</v>
      </c>
      <c r="W2774" s="7">
        <f>IF(R2774="","",(T2774*(1-U2774)*(1+AE2774))+V2774)</f>
        <v>625.3900000000001</v>
      </c>
      <c r="Z2774" s="9" t="str">
        <f>IF(S2774="","",(X2774*(1-Y2774)*(1+AE2774)))</f>
        <v/>
      </c>
      <c r="AA2774" s="64">
        <f>IF(Eingabe!G2774="x",libCalc!A2774,IF(Eingabe!H2774="x",libCalc!B2774,IF(Eingabe!I2774="x",libCalc!C2774,"")))</f>
        <v>0.14999999999999999</v>
      </c>
      <c r="AB2774" s="5">
        <f>IF(AA2774="","",AA2774*M2774)</f>
        <v>0.43274999999999997</v>
      </c>
      <c r="AC2774" s="10">
        <f>IF(AA2774="","",N2774*1000/(AA2774*1000000))</f>
        <v>34.466666666666669</v>
      </c>
      <c r="AD2774" s="11">
        <f>IF(AB2774="","",MAX(Z2774,W2774)/AB2774)</f>
        <v>1445.1530906990183</v>
      </c>
      <c r="AE2774" s="8">
        <f ca="1">IF(N2774="","",IF(LOOKUP(YEAR(C2774),Teuerung!$A$4:$A$29,Teuerung!$D$4:$D$29)="",0,LOOKUP(YEAR(C2774),Teuerung!$A$4:$A$29,Teuerung!$D$4:$D$29)))</f>
        <v>0.29999999999999999</v>
      </c>
      <c r="AF2774" s="7">
        <f t="shared" ca="1" si="85"/>
        <v>625.3900000000001</v>
      </c>
      <c r="AG2774" s="2" t="s">
        <v>78</v>
      </c>
      <c r="AH2774" s="1"/>
      <c r="AI2774" s="1"/>
    </row>
    <row r="2775">
      <c r="A2775" s="2"/>
      <c r="B2775" s="2"/>
      <c r="C2775" s="3">
        <v>43208</v>
      </c>
      <c r="D2775" s="1"/>
      <c r="E2775" s="4" t="s">
        <v>51</v>
      </c>
      <c r="H2775" s="4" t="s">
        <v>51</v>
      </c>
      <c r="K2775" s="6">
        <v>0.29999999999999999</v>
      </c>
      <c r="L2775" s="6">
        <v>0.5</v>
      </c>
      <c r="M2775" s="6">
        <v>2.6600000000000001</v>
      </c>
      <c r="N2775" s="7">
        <v>7420</v>
      </c>
      <c r="P2775" s="1">
        <v>1</v>
      </c>
      <c r="Q2775" s="2" t="s">
        <v>56</v>
      </c>
      <c r="R2775" s="4" t="s">
        <v>51</v>
      </c>
      <c r="T2775" s="7">
        <v>1120</v>
      </c>
      <c r="U2775" s="8">
        <v>0.20000000000000001</v>
      </c>
      <c r="V2775" s="6">
        <v>29.469999999999999</v>
      </c>
      <c r="W2775" s="7">
        <f>IF(R2775="","",(T2775*(1-U2775)*(1+AE2775))+V2775)</f>
        <v>1194.27</v>
      </c>
      <c r="Z2775" s="9" t="str">
        <f>IF(S2775="","",(X2775*(1-Y2775)*(1+AE2775)))</f>
        <v/>
      </c>
      <c r="AA2775" s="64">
        <f>IF(Eingabe!G2775="x",libCalc!A2775,IF(Eingabe!H2775="x",libCalc!B2775,IF(Eingabe!I2775="x",libCalc!C2775,"")))</f>
        <v>0.14999999999999999</v>
      </c>
      <c r="AB2775" s="5">
        <f>IF(AA2775="","",AA2775*M2775)</f>
        <v>0.39900000000000002</v>
      </c>
      <c r="AC2775" s="10">
        <f>IF(AA2775="","",N2775*1000/(AA2775*1000000))</f>
        <v>49.466666666666669</v>
      </c>
      <c r="AD2775" s="11">
        <f>IF(AB2775="","",MAX(Z2775,W2775)/AB2775)</f>
        <v>2993.1578947368421</v>
      </c>
      <c r="AE2775" s="8">
        <f ca="1">IF(N2775="","",IF(LOOKUP(YEAR(C2775),Teuerung!$A$4:$A$29,Teuerung!$D$4:$D$29)="",0,LOOKUP(YEAR(C2775),Teuerung!$A$4:$A$29,Teuerung!$D$4:$D$29)))</f>
        <v>0.29999999999999999</v>
      </c>
      <c r="AF2775" s="7">
        <f t="shared" ca="1" si="85"/>
        <v>1194.27</v>
      </c>
      <c r="AG2775" s="2" t="s">
        <v>78</v>
      </c>
      <c r="AH2775" s="1"/>
      <c r="AI2775" s="1"/>
    </row>
    <row r="2776">
      <c r="A2776" s="2"/>
      <c r="B2776" s="2"/>
      <c r="C2776" s="3">
        <v>43208</v>
      </c>
      <c r="D2776" s="1"/>
      <c r="E2776" s="4" t="s">
        <v>51</v>
      </c>
      <c r="H2776" s="4" t="s">
        <v>51</v>
      </c>
      <c r="K2776" s="6">
        <v>0.29999999999999999</v>
      </c>
      <c r="L2776" s="6">
        <v>0.5</v>
      </c>
      <c r="M2776" s="6">
        <v>2.585</v>
      </c>
      <c r="N2776" s="7">
        <v>7280</v>
      </c>
      <c r="P2776" s="1">
        <v>1</v>
      </c>
      <c r="Q2776" s="2" t="s">
        <v>56</v>
      </c>
      <c r="R2776" s="4" t="s">
        <v>51</v>
      </c>
      <c r="T2776" s="7">
        <v>945</v>
      </c>
      <c r="U2776" s="8">
        <v>0.20000000000000001</v>
      </c>
      <c r="V2776" s="6">
        <v>29.469999999999999</v>
      </c>
      <c r="W2776" s="7">
        <f>IF(R2776="","",(T2776*(1-U2776)*(1+AE2776))+V2776)</f>
        <v>1012.2700000000001</v>
      </c>
      <c r="Z2776" s="9" t="str">
        <f>IF(S2776="","",(X2776*(1-Y2776)*(1+AE2776)))</f>
        <v/>
      </c>
      <c r="AA2776" s="64">
        <f>IF(Eingabe!G2776="x",libCalc!A2776,IF(Eingabe!H2776="x",libCalc!B2776,IF(Eingabe!I2776="x",libCalc!C2776,"")))</f>
        <v>0.14999999999999999</v>
      </c>
      <c r="AB2776" s="5">
        <f>IF(AA2776="","",AA2776*M2776)</f>
        <v>0.38774999999999998</v>
      </c>
      <c r="AC2776" s="10">
        <f>IF(AA2776="","",N2776*1000/(AA2776*1000000))</f>
        <v>48.533333333333331</v>
      </c>
      <c r="AD2776" s="11">
        <f>IF(AB2776="","",MAX(Z2776,W2776)/AB2776)</f>
        <v>2610.6254029658289</v>
      </c>
      <c r="AE2776" s="8">
        <f ca="1">IF(N2776="","",IF(LOOKUP(YEAR(C2776),Teuerung!$A$4:$A$29,Teuerung!$D$4:$D$29)="",0,LOOKUP(YEAR(C2776),Teuerung!$A$4:$A$29,Teuerung!$D$4:$D$29)))</f>
        <v>0.29999999999999999</v>
      </c>
      <c r="AF2776" s="7">
        <f t="shared" ca="1" si="85"/>
        <v>1012.2700000000001</v>
      </c>
      <c r="AG2776" s="2" t="s">
        <v>78</v>
      </c>
      <c r="AH2776" s="1"/>
      <c r="AI2776" s="1"/>
    </row>
    <row r="2777">
      <c r="A2777" s="2"/>
      <c r="B2777" s="2"/>
      <c r="C2777" s="3">
        <v>43208</v>
      </c>
      <c r="D2777" s="1"/>
      <c r="E2777" s="4" t="s">
        <v>51</v>
      </c>
      <c r="H2777" s="4" t="s">
        <v>51</v>
      </c>
      <c r="K2777" s="6">
        <v>0.40000000000000002</v>
      </c>
      <c r="L2777" s="6">
        <v>0.40000000000000002</v>
      </c>
      <c r="M2777" s="6">
        <v>3.4449999999999998</v>
      </c>
      <c r="N2777" s="7">
        <v>8960</v>
      </c>
      <c r="P2777" s="1">
        <v>1</v>
      </c>
      <c r="Q2777" s="2" t="s">
        <v>56</v>
      </c>
      <c r="R2777" s="4" t="s">
        <v>51</v>
      </c>
      <c r="T2777" s="7">
        <v>1896</v>
      </c>
      <c r="U2777" s="8">
        <v>0.20000000000000001</v>
      </c>
      <c r="V2777" s="6">
        <v>29.469999999999999</v>
      </c>
      <c r="W2777" s="7">
        <f>IF(R2777="","",(T2777*(1-U2777)*(1+AE2777))+V2777)</f>
        <v>2001.3100000000004</v>
      </c>
      <c r="Z2777" s="9" t="str">
        <f>IF(S2777="","",(X2777*(1-Y2777)*(1+AE2777)))</f>
        <v/>
      </c>
      <c r="AA2777" s="64">
        <f>IF(Eingabe!G2777="x",libCalc!A2777,IF(Eingabe!H2777="x",libCalc!B2777,IF(Eingabe!I2777="x",libCalc!C2777,"")))</f>
        <v>0.16000000000000003</v>
      </c>
      <c r="AB2777" s="5">
        <f>IF(AA2777="","",AA2777*M2777)</f>
        <v>0.55120000000000013</v>
      </c>
      <c r="AC2777" s="10">
        <f>IF(AA2777="","",N2777*1000/(AA2777*1000000))</f>
        <v>55.999999999999993</v>
      </c>
      <c r="AD2777" s="11">
        <f>IF(AB2777="","",MAX(Z2777,W2777)/AB2777)</f>
        <v>3630.8236574746006</v>
      </c>
      <c r="AE2777" s="8">
        <f ca="1">IF(N2777="","",IF(LOOKUP(YEAR(C2777),Teuerung!$A$4:$A$29,Teuerung!$D$4:$D$29)="",0,LOOKUP(YEAR(C2777),Teuerung!$A$4:$A$29,Teuerung!$D$4:$D$29)))</f>
        <v>0.29999999999999999</v>
      </c>
      <c r="AF2777" s="7">
        <f t="shared" ca="1" si="85"/>
        <v>2001.3100000000004</v>
      </c>
      <c r="AG2777" s="2" t="s">
        <v>78</v>
      </c>
      <c r="AH2777" s="1"/>
      <c r="AI2777" s="1"/>
    </row>
    <row r="2778">
      <c r="A2778" s="2"/>
      <c r="B2778" s="2"/>
      <c r="C2778" s="3">
        <v>43208</v>
      </c>
      <c r="D2778" s="1"/>
      <c r="E2778" s="4" t="s">
        <v>51</v>
      </c>
      <c r="H2778" s="4" t="s">
        <v>51</v>
      </c>
      <c r="K2778" s="6">
        <v>0.40000000000000002</v>
      </c>
      <c r="L2778" s="6">
        <v>0.40000000000000002</v>
      </c>
      <c r="M2778" s="6">
        <v>3.5950000000000002</v>
      </c>
      <c r="N2778" s="7">
        <v>9890</v>
      </c>
      <c r="P2778" s="1">
        <v>2</v>
      </c>
      <c r="Q2778" s="2" t="s">
        <v>56</v>
      </c>
      <c r="R2778" s="4" t="s">
        <v>51</v>
      </c>
      <c r="T2778" s="7">
        <v>1953</v>
      </c>
      <c r="U2778" s="8">
        <v>0.20000000000000001</v>
      </c>
      <c r="V2778" s="6">
        <v>29.469999999999999</v>
      </c>
      <c r="W2778" s="7">
        <f>IF(R2778="","",(T2778*(1-U2778)*(1+AE2778))+V2778)</f>
        <v>2060.5900000000001</v>
      </c>
      <c r="Z2778" s="9" t="str">
        <f>IF(S2778="","",(X2778*(1-Y2778)*(1+AE2778)))</f>
        <v/>
      </c>
      <c r="AA2778" s="64">
        <f>IF(Eingabe!G2778="x",libCalc!A2778,IF(Eingabe!H2778="x",libCalc!B2778,IF(Eingabe!I2778="x",libCalc!C2778,"")))</f>
        <v>0.16000000000000003</v>
      </c>
      <c r="AB2778" s="5">
        <f>IF(AA2778="","",AA2778*M2778)</f>
        <v>0.57520000000000016</v>
      </c>
      <c r="AC2778" s="10">
        <f>IF(AA2778="","",N2778*1000/(AA2778*1000000))</f>
        <v>61.812499999999986</v>
      </c>
      <c r="AD2778" s="11">
        <f>IF(AB2778="","",MAX(Z2778,W2778)/AB2778)</f>
        <v>3582.3887343532679</v>
      </c>
      <c r="AE2778" s="8">
        <f ca="1">IF(N2778="","",IF(LOOKUP(YEAR(C2778),Teuerung!$A$4:$A$29,Teuerung!$D$4:$D$29)="",0,LOOKUP(YEAR(C2778),Teuerung!$A$4:$A$29,Teuerung!$D$4:$D$29)))</f>
        <v>0.29999999999999999</v>
      </c>
      <c r="AF2778" s="7">
        <f t="shared" ca="1" si="85"/>
        <v>4121.1800000000003</v>
      </c>
      <c r="AG2778" s="2" t="s">
        <v>78</v>
      </c>
      <c r="AH2778" s="1"/>
      <c r="AI2778" s="1"/>
    </row>
    <row r="2779">
      <c r="A2779" s="2"/>
      <c r="B2779" s="2"/>
      <c r="C2779" s="3">
        <v>43208</v>
      </c>
      <c r="D2779" s="1"/>
      <c r="E2779" s="4" t="s">
        <v>51</v>
      </c>
      <c r="H2779" s="4" t="s">
        <v>51</v>
      </c>
      <c r="K2779" s="6">
        <v>0.40000000000000002</v>
      </c>
      <c r="L2779" s="6">
        <v>0.40000000000000002</v>
      </c>
      <c r="M2779" s="6">
        <v>3.4449999999999998</v>
      </c>
      <c r="N2779" s="7">
        <v>8330</v>
      </c>
      <c r="P2779" s="1">
        <v>1</v>
      </c>
      <c r="Q2779" s="2" t="s">
        <v>56</v>
      </c>
      <c r="R2779" s="4" t="s">
        <v>51</v>
      </c>
      <c r="T2779" s="7">
        <v>1412</v>
      </c>
      <c r="U2779" s="8">
        <v>0.20000000000000001</v>
      </c>
      <c r="V2779" s="6">
        <v>29.469999999999999</v>
      </c>
      <c r="W2779" s="7">
        <f>IF(R2779="","",(T2779*(1-U2779)*(1+AE2779))+V2779)</f>
        <v>1497.9500000000003</v>
      </c>
      <c r="Z2779" s="9" t="str">
        <f>IF(S2779="","",(X2779*(1-Y2779)*(1+AE2779)))</f>
        <v/>
      </c>
      <c r="AA2779" s="64">
        <f>IF(Eingabe!G2779="x",libCalc!A2779,IF(Eingabe!H2779="x",libCalc!B2779,IF(Eingabe!I2779="x",libCalc!C2779,"")))</f>
        <v>0.16000000000000003</v>
      </c>
      <c r="AB2779" s="5">
        <f>IF(AA2779="","",AA2779*M2779)</f>
        <v>0.55120000000000013</v>
      </c>
      <c r="AC2779" s="10">
        <f>IF(AA2779="","",N2779*1000/(AA2779*1000000))</f>
        <v>52.062499999999993</v>
      </c>
      <c r="AD2779" s="11">
        <f>IF(AB2779="","",MAX(Z2779,W2779)/AB2779)</f>
        <v>2717.6161103047893</v>
      </c>
      <c r="AE2779" s="8">
        <f ca="1">IF(N2779="","",IF(LOOKUP(YEAR(C2779),Teuerung!$A$4:$A$29,Teuerung!$D$4:$D$29)="",0,LOOKUP(YEAR(C2779),Teuerung!$A$4:$A$29,Teuerung!$D$4:$D$29)))</f>
        <v>0.29999999999999999</v>
      </c>
      <c r="AF2779" s="7">
        <f t="shared" ca="1" si="85"/>
        <v>1497.9500000000003</v>
      </c>
      <c r="AG2779" s="2" t="s">
        <v>78</v>
      </c>
      <c r="AH2779" s="1"/>
      <c r="AI2779" s="1"/>
    </row>
    <row r="2780">
      <c r="A2780" s="2"/>
      <c r="B2780" s="2"/>
      <c r="C2780" s="3">
        <v>43208</v>
      </c>
      <c r="D2780" s="1"/>
      <c r="E2780" s="4" t="s">
        <v>51</v>
      </c>
      <c r="H2780" s="4" t="s">
        <v>51</v>
      </c>
      <c r="K2780" s="6">
        <v>0.20000000000000001</v>
      </c>
      <c r="L2780" s="6">
        <v>0.34999999999999998</v>
      </c>
      <c r="M2780" s="6">
        <v>2.6850000000000001</v>
      </c>
      <c r="N2780" s="7">
        <v>1530</v>
      </c>
      <c r="P2780" s="1">
        <v>1</v>
      </c>
      <c r="Q2780" s="2" t="s">
        <v>56</v>
      </c>
      <c r="R2780" s="4" t="s">
        <v>51</v>
      </c>
      <c r="T2780" s="7">
        <v>338</v>
      </c>
      <c r="U2780" s="8">
        <v>0.20000000000000001</v>
      </c>
      <c r="V2780" s="6">
        <v>29.469999999999999</v>
      </c>
      <c r="W2780" s="7">
        <f>IF(R2780="","",(T2780*(1-U2780)*(1+AE2780))+V2780)</f>
        <v>380.99000000000001</v>
      </c>
      <c r="Z2780" s="9" t="str">
        <f>IF(S2780="","",(X2780*(1-Y2780)*(1+AE2780)))</f>
        <v/>
      </c>
      <c r="AA2780" s="64">
        <f>IF(Eingabe!G2780="x",libCalc!A2780,IF(Eingabe!H2780="x",libCalc!B2780,IF(Eingabe!I2780="x",libCalc!C2780,"")))</f>
        <v>0.069999999999999993</v>
      </c>
      <c r="AB2780" s="5">
        <f>IF(AA2780="","",AA2780*M2780)</f>
        <v>0.18794999999999998</v>
      </c>
      <c r="AC2780" s="10">
        <f>IF(AA2780="","",N2780*1000/(AA2780*1000000))</f>
        <v>21.857142857142858</v>
      </c>
      <c r="AD2780" s="11">
        <f>IF(AB2780="","",MAX(Z2780,W2780)/AB2780)</f>
        <v>2027.0816706570899</v>
      </c>
      <c r="AE2780" s="8">
        <f ca="1">IF(N2780="","",IF(LOOKUP(YEAR(C2780),Teuerung!$A$4:$A$29,Teuerung!$D$4:$D$29)="",0,LOOKUP(YEAR(C2780),Teuerung!$A$4:$A$29,Teuerung!$D$4:$D$29)))</f>
        <v>0.29999999999999999</v>
      </c>
      <c r="AF2780" s="7">
        <f t="shared" ca="1" si="85"/>
        <v>380.99000000000001</v>
      </c>
      <c r="AG2780" s="2" t="s">
        <v>78</v>
      </c>
      <c r="AH2780" s="1"/>
      <c r="AI2780" s="1"/>
    </row>
    <row r="2781">
      <c r="A2781" s="2"/>
      <c r="B2781" s="2"/>
      <c r="C2781" s="3">
        <v>43208</v>
      </c>
      <c r="D2781" s="1"/>
      <c r="E2781" s="4" t="s">
        <v>51</v>
      </c>
      <c r="H2781" s="4" t="s">
        <v>51</v>
      </c>
      <c r="K2781" s="6">
        <v>0.20000000000000001</v>
      </c>
      <c r="L2781" s="6">
        <v>0.34999999999999998</v>
      </c>
      <c r="M2781" s="6">
        <v>2.6549999999999998</v>
      </c>
      <c r="N2781" s="7">
        <v>1230</v>
      </c>
      <c r="P2781" s="1">
        <v>1</v>
      </c>
      <c r="Q2781" s="2" t="s">
        <v>56</v>
      </c>
      <c r="R2781" s="4" t="s">
        <v>51</v>
      </c>
      <c r="T2781" s="7">
        <v>335</v>
      </c>
      <c r="U2781" s="8">
        <v>0.20000000000000001</v>
      </c>
      <c r="V2781" s="6">
        <v>29.469999999999999</v>
      </c>
      <c r="W2781" s="7">
        <f>IF(R2781="","",(T2781*(1-U2781)*(1+AE2781))+V2781)</f>
        <v>377.87</v>
      </c>
      <c r="Z2781" s="9" t="str">
        <f>IF(S2781="","",(X2781*(1-Y2781)*(1+AE2781)))</f>
        <v/>
      </c>
      <c r="AA2781" s="64">
        <f>IF(Eingabe!G2781="x",libCalc!A2781,IF(Eingabe!H2781="x",libCalc!B2781,IF(Eingabe!I2781="x",libCalc!C2781,"")))</f>
        <v>0.069999999999999993</v>
      </c>
      <c r="AB2781" s="5">
        <f>IF(AA2781="","",AA2781*M2781)</f>
        <v>0.18584999999999996</v>
      </c>
      <c r="AC2781" s="10">
        <f>IF(AA2781="","",N2781*1000/(AA2781*1000000))</f>
        <v>17.571428571428573</v>
      </c>
      <c r="AD2781" s="11">
        <f>IF(AB2781="","",MAX(Z2781,W2781)/AB2781)</f>
        <v>2033.1988162496641</v>
      </c>
      <c r="AE2781" s="8">
        <f ca="1">IF(N2781="","",IF(LOOKUP(YEAR(C2781),Teuerung!$A$4:$A$29,Teuerung!$D$4:$D$29)="",0,LOOKUP(YEAR(C2781),Teuerung!$A$4:$A$29,Teuerung!$D$4:$D$29)))</f>
        <v>0.29999999999999999</v>
      </c>
      <c r="AF2781" s="7">
        <f t="shared" ca="1" si="85"/>
        <v>377.87</v>
      </c>
      <c r="AG2781" s="2" t="s">
        <v>78</v>
      </c>
      <c r="AH2781" s="1"/>
      <c r="AI2781" s="1"/>
    </row>
    <row r="2782">
      <c r="A2782" s="2"/>
      <c r="B2782" s="2"/>
      <c r="C2782" s="3">
        <v>43208</v>
      </c>
      <c r="D2782" s="1"/>
      <c r="E2782" s="4" t="s">
        <v>51</v>
      </c>
      <c r="H2782" s="4" t="s">
        <v>51</v>
      </c>
      <c r="K2782" s="6">
        <v>0.34999999999999998</v>
      </c>
      <c r="L2782" s="6">
        <v>0.34999999999999998</v>
      </c>
      <c r="M2782" s="6">
        <v>4.6399999999999997</v>
      </c>
      <c r="N2782" s="7">
        <v>8000</v>
      </c>
      <c r="P2782" s="1">
        <v>4</v>
      </c>
      <c r="Q2782" s="2" t="s">
        <v>56</v>
      </c>
      <c r="R2782" s="4" t="s">
        <v>51</v>
      </c>
      <c r="T2782" s="7">
        <v>2221</v>
      </c>
      <c r="U2782" s="8">
        <v>0.20000000000000001</v>
      </c>
      <c r="V2782" s="6">
        <v>29.469999999999999</v>
      </c>
      <c r="W2782" s="7">
        <f>IF(R2782="","",(T2782*(1-U2782)*(1+AE2782))+V2782)</f>
        <v>2339.3099999999999</v>
      </c>
      <c r="Z2782" s="9" t="str">
        <f>IF(S2782="","",(X2782*(1-Y2782)*(1+AE2782)))</f>
        <v/>
      </c>
      <c r="AA2782" s="64">
        <f>IF(Eingabe!G2782="x",libCalc!A2782,IF(Eingabe!H2782="x",libCalc!B2782,IF(Eingabe!I2782="x",libCalc!C2782,"")))</f>
        <v>0.12249999999999998</v>
      </c>
      <c r="AB2782" s="5">
        <f>IF(AA2782="","",AA2782*M2782)</f>
        <v>0.56839999999999991</v>
      </c>
      <c r="AC2782" s="10">
        <f>IF(AA2782="","",N2782*1000/(AA2782*1000000))</f>
        <v>65.306122448979593</v>
      </c>
      <c r="AD2782" s="11">
        <f>IF(AB2782="","",MAX(Z2782,W2782)/AB2782)</f>
        <v>4115.6052076002825</v>
      </c>
      <c r="AE2782" s="8">
        <f ca="1">IF(N2782="","",IF(LOOKUP(YEAR(C2782),Teuerung!$A$4:$A$29,Teuerung!$D$4:$D$29)="",0,LOOKUP(YEAR(C2782),Teuerung!$A$4:$A$29,Teuerung!$D$4:$D$29)))</f>
        <v>0.29999999999999999</v>
      </c>
      <c r="AF2782" s="7">
        <f t="shared" ca="1" si="85"/>
        <v>9357.2399999999998</v>
      </c>
      <c r="AG2782" s="2" t="s">
        <v>73</v>
      </c>
      <c r="AH2782" s="1"/>
      <c r="AI2782" s="1"/>
    </row>
    <row r="2783">
      <c r="A2783" s="2"/>
      <c r="B2783" s="2"/>
      <c r="C2783" s="3">
        <v>43208</v>
      </c>
      <c r="D2783" s="1"/>
      <c r="E2783" s="4" t="s">
        <v>51</v>
      </c>
      <c r="H2783" s="4" t="s">
        <v>51</v>
      </c>
      <c r="K2783" s="6">
        <v>0.34999999999999998</v>
      </c>
      <c r="L2783" s="6">
        <v>0.34999999999999998</v>
      </c>
      <c r="M2783" s="6">
        <v>3.02</v>
      </c>
      <c r="N2783" s="7">
        <v>7500</v>
      </c>
      <c r="P2783" s="1">
        <v>4</v>
      </c>
      <c r="Q2783" s="2" t="s">
        <v>56</v>
      </c>
      <c r="R2783" s="4" t="s">
        <v>51</v>
      </c>
      <c r="T2783" s="7">
        <v>1336</v>
      </c>
      <c r="U2783" s="8">
        <v>0.20000000000000001</v>
      </c>
      <c r="V2783" s="6">
        <v>29.469999999999999</v>
      </c>
      <c r="W2783" s="7">
        <f>IF(R2783="","",(T2783*(1-U2783)*(1+AE2783))+V2783)</f>
        <v>1418.9100000000001</v>
      </c>
      <c r="Z2783" s="9" t="str">
        <f>IF(S2783="","",(X2783*(1-Y2783)*(1+AE2783)))</f>
        <v/>
      </c>
      <c r="AA2783" s="64">
        <f>IF(Eingabe!G2783="x",libCalc!A2783,IF(Eingabe!H2783="x",libCalc!B2783,IF(Eingabe!I2783="x",libCalc!C2783,"")))</f>
        <v>0.12249999999999998</v>
      </c>
      <c r="AB2783" s="5">
        <f>IF(AA2783="","",AA2783*M2783)</f>
        <v>0.36994999999999995</v>
      </c>
      <c r="AC2783" s="10">
        <f>IF(AA2783="","",N2783*1000/(AA2783*1000000))</f>
        <v>61.224489795918373</v>
      </c>
      <c r="AD2783" s="11">
        <f>IF(AB2783="","",MAX(Z2783,W2783)/AB2783)</f>
        <v>3835.4101905662937</v>
      </c>
      <c r="AE2783" s="8">
        <f ca="1">IF(N2783="","",IF(LOOKUP(YEAR(C2783),Teuerung!$A$4:$A$29,Teuerung!$D$4:$D$29)="",0,LOOKUP(YEAR(C2783),Teuerung!$A$4:$A$29,Teuerung!$D$4:$D$29)))</f>
        <v>0.29999999999999999</v>
      </c>
      <c r="AF2783" s="7">
        <f t="shared" ca="1" si="85"/>
        <v>5675.6400000000003</v>
      </c>
      <c r="AG2783" s="2" t="s">
        <v>73</v>
      </c>
      <c r="AH2783" s="1"/>
      <c r="AI2783" s="1"/>
    </row>
    <row r="2784">
      <c r="A2784" s="2"/>
      <c r="B2784" s="2"/>
      <c r="C2784" s="3">
        <v>43208</v>
      </c>
      <c r="D2784" s="1"/>
      <c r="E2784" s="4" t="s">
        <v>51</v>
      </c>
      <c r="H2784" s="4" t="s">
        <v>51</v>
      </c>
      <c r="K2784" s="6">
        <v>0.34999999999999998</v>
      </c>
      <c r="L2784" s="6">
        <v>0.34999999999999998</v>
      </c>
      <c r="M2784" s="6">
        <v>3.02</v>
      </c>
      <c r="N2784" s="7">
        <v>7000</v>
      </c>
      <c r="P2784" s="1">
        <v>4</v>
      </c>
      <c r="Q2784" s="2" t="s">
        <v>56</v>
      </c>
      <c r="R2784" s="4" t="s">
        <v>51</v>
      </c>
      <c r="T2784" s="7">
        <v>1197</v>
      </c>
      <c r="U2784" s="8">
        <v>0.20000000000000001</v>
      </c>
      <c r="V2784" s="6">
        <v>29.469999999999999</v>
      </c>
      <c r="W2784" s="7">
        <f>IF(R2784="","",(T2784*(1-U2784)*(1+AE2784))+V2784)</f>
        <v>1274.3500000000001</v>
      </c>
      <c r="Z2784" s="9" t="str">
        <f>IF(S2784="","",(X2784*(1-Y2784)*(1+AE2784)))</f>
        <v/>
      </c>
      <c r="AA2784" s="64">
        <f>IF(Eingabe!G2784="x",libCalc!A2784,IF(Eingabe!H2784="x",libCalc!B2784,IF(Eingabe!I2784="x",libCalc!C2784,"")))</f>
        <v>0.12249999999999998</v>
      </c>
      <c r="AB2784" s="5">
        <f>IF(AA2784="","",AA2784*M2784)</f>
        <v>0.36994999999999995</v>
      </c>
      <c r="AC2784" s="10">
        <f>IF(AA2784="","",N2784*1000/(AA2784*1000000))</f>
        <v>57.142857142857153</v>
      </c>
      <c r="AD2784" s="11">
        <f>IF(AB2784="","",MAX(Z2784,W2784)/AB2784)</f>
        <v>3444.6546830652801</v>
      </c>
      <c r="AE2784" s="8">
        <f ca="1">IF(N2784="","",IF(LOOKUP(YEAR(C2784),Teuerung!$A$4:$A$29,Teuerung!$D$4:$D$29)="",0,LOOKUP(YEAR(C2784),Teuerung!$A$4:$A$29,Teuerung!$D$4:$D$29)))</f>
        <v>0.29999999999999999</v>
      </c>
      <c r="AF2784" s="7">
        <f t="shared" ca="1" si="85"/>
        <v>5097.4000000000005</v>
      </c>
      <c r="AG2784" s="2" t="s">
        <v>73</v>
      </c>
      <c r="AH2784" s="1"/>
      <c r="AI2784" s="1"/>
    </row>
    <row r="2785">
      <c r="A2785" s="2"/>
      <c r="B2785" s="2"/>
      <c r="C2785" s="3">
        <v>43208</v>
      </c>
      <c r="D2785" s="1"/>
      <c r="E2785" s="4" t="s">
        <v>51</v>
      </c>
      <c r="H2785" s="4" t="s">
        <v>51</v>
      </c>
      <c r="K2785" s="6">
        <v>0.34999999999999998</v>
      </c>
      <c r="L2785" s="6">
        <v>0.34999999999999998</v>
      </c>
      <c r="M2785" s="6">
        <v>3.02</v>
      </c>
      <c r="N2785" s="7">
        <v>6200</v>
      </c>
      <c r="P2785" s="1">
        <v>4</v>
      </c>
      <c r="Q2785" s="2" t="s">
        <v>56</v>
      </c>
      <c r="R2785" s="4" t="s">
        <v>51</v>
      </c>
      <c r="T2785" s="7">
        <v>1013</v>
      </c>
      <c r="U2785" s="8">
        <v>0.20000000000000001</v>
      </c>
      <c r="V2785" s="6">
        <v>29.469999999999999</v>
      </c>
      <c r="W2785" s="7">
        <f>IF(R2785="","",(T2785*(1-U2785)*(1+AE2785))+V2785)</f>
        <v>1082.9900000000002</v>
      </c>
      <c r="Z2785" s="9" t="str">
        <f>IF(S2785="","",(X2785*(1-Y2785)*(1+AE2785)))</f>
        <v/>
      </c>
      <c r="AA2785" s="64">
        <f>IF(Eingabe!G2785="x",libCalc!A2785,IF(Eingabe!H2785="x",libCalc!B2785,IF(Eingabe!I2785="x",libCalc!C2785,"")))</f>
        <v>0.12249999999999998</v>
      </c>
      <c r="AB2785" s="5">
        <f>IF(AA2785="","",AA2785*M2785)</f>
        <v>0.36994999999999995</v>
      </c>
      <c r="AC2785" s="10">
        <f>IF(AA2785="","",N2785*1000/(AA2785*1000000))</f>
        <v>50.612244897959187</v>
      </c>
      <c r="AD2785" s="11">
        <f>IF(AB2785="","",MAX(Z2785,W2785)/AB2785)</f>
        <v>2927.3955939991902</v>
      </c>
      <c r="AE2785" s="8">
        <f ca="1">IF(N2785="","",IF(LOOKUP(YEAR(C2785),Teuerung!$A$4:$A$29,Teuerung!$D$4:$D$29)="",0,LOOKUP(YEAR(C2785),Teuerung!$A$4:$A$29,Teuerung!$D$4:$D$29)))</f>
        <v>0.29999999999999999</v>
      </c>
      <c r="AF2785" s="7">
        <f t="shared" ca="1" si="85"/>
        <v>4331.9600000000009</v>
      </c>
      <c r="AG2785" s="2" t="s">
        <v>73</v>
      </c>
      <c r="AH2785" s="1"/>
      <c r="AI2785" s="1"/>
    </row>
    <row r="2786">
      <c r="A2786" s="2"/>
      <c r="B2786" s="2"/>
      <c r="C2786" s="3">
        <v>43208</v>
      </c>
      <c r="D2786" s="1"/>
      <c r="E2786" s="4" t="s">
        <v>51</v>
      </c>
      <c r="H2786" s="4" t="s">
        <v>51</v>
      </c>
      <c r="K2786" s="6">
        <v>0.34999999999999998</v>
      </c>
      <c r="L2786" s="6">
        <v>0.34999999999999998</v>
      </c>
      <c r="M2786" s="6">
        <v>3.02</v>
      </c>
      <c r="N2786" s="7">
        <v>5500</v>
      </c>
      <c r="P2786" s="1">
        <v>4</v>
      </c>
      <c r="Q2786" s="2" t="s">
        <v>56</v>
      </c>
      <c r="R2786" s="4" t="s">
        <v>51</v>
      </c>
      <c r="T2786" s="7">
        <v>856</v>
      </c>
      <c r="U2786" s="8">
        <v>0.20000000000000001</v>
      </c>
      <c r="V2786" s="6">
        <v>29.469999999999999</v>
      </c>
      <c r="W2786" s="7">
        <f>IF(R2786="","",(T2786*(1-U2786)*(1+AE2786))+V2786)</f>
        <v>919.71000000000015</v>
      </c>
      <c r="Z2786" s="9" t="str">
        <f>IF(S2786="","",(X2786*(1-Y2786)*(1+AE2786)))</f>
        <v/>
      </c>
      <c r="AA2786" s="64">
        <f>IF(Eingabe!G2786="x",libCalc!A2786,IF(Eingabe!H2786="x",libCalc!B2786,IF(Eingabe!I2786="x",libCalc!C2786,"")))</f>
        <v>0.12249999999999998</v>
      </c>
      <c r="AB2786" s="5">
        <f>IF(AA2786="","",AA2786*M2786)</f>
        <v>0.36994999999999995</v>
      </c>
      <c r="AC2786" s="10">
        <f>IF(AA2786="","",N2786*1000/(AA2786*1000000))</f>
        <v>44.897959183673471</v>
      </c>
      <c r="AD2786" s="11">
        <f>IF(AB2786="","",MAX(Z2786,W2786)/AB2786)</f>
        <v>2486.0386538721455</v>
      </c>
      <c r="AE2786" s="8">
        <f ca="1">IF(N2786="","",IF(LOOKUP(YEAR(C2786),Teuerung!$A$4:$A$29,Teuerung!$D$4:$D$29)="",0,LOOKUP(YEAR(C2786),Teuerung!$A$4:$A$29,Teuerung!$D$4:$D$29)))</f>
        <v>0.29999999999999999</v>
      </c>
      <c r="AF2786" s="7">
        <f t="shared" ca="1" si="85"/>
        <v>3678.8400000000006</v>
      </c>
      <c r="AG2786" s="2" t="s">
        <v>73</v>
      </c>
      <c r="AH2786" s="1"/>
      <c r="AI2786" s="1"/>
    </row>
    <row r="2787">
      <c r="A2787" s="2"/>
      <c r="B2787" s="2"/>
      <c r="C2787" s="3">
        <v>43208</v>
      </c>
      <c r="D2787" s="1"/>
      <c r="E2787" s="4" t="s">
        <v>51</v>
      </c>
      <c r="H2787" s="4" t="s">
        <v>51</v>
      </c>
      <c r="K2787" s="6">
        <v>0.34999999999999998</v>
      </c>
      <c r="L2787" s="6">
        <v>0.34999999999999998</v>
      </c>
      <c r="M2787" s="6">
        <v>3.0299999999999998</v>
      </c>
      <c r="N2787" s="7">
        <v>4800</v>
      </c>
      <c r="P2787" s="1">
        <v>4</v>
      </c>
      <c r="Q2787" s="2" t="s">
        <v>56</v>
      </c>
      <c r="R2787" s="4" t="s">
        <v>51</v>
      </c>
      <c r="T2787" s="7">
        <v>721</v>
      </c>
      <c r="U2787" s="8">
        <v>0.20000000000000001</v>
      </c>
      <c r="V2787" s="6">
        <v>29.469999999999999</v>
      </c>
      <c r="W2787" s="7">
        <f>IF(R2787="","",(T2787*(1-U2787)*(1+AE2787))+V2787)</f>
        <v>779.31000000000017</v>
      </c>
      <c r="Z2787" s="9" t="str">
        <f>IF(S2787="","",(X2787*(1-Y2787)*(1+AE2787)))</f>
        <v/>
      </c>
      <c r="AA2787" s="64">
        <f>IF(Eingabe!G2787="x",libCalc!A2787,IF(Eingabe!H2787="x",libCalc!B2787,IF(Eingabe!I2787="x",libCalc!C2787,"")))</f>
        <v>0.12249999999999998</v>
      </c>
      <c r="AB2787" s="5">
        <f>IF(AA2787="","",AA2787*M2787)</f>
        <v>0.37117499999999992</v>
      </c>
      <c r="AC2787" s="10">
        <f>IF(AA2787="","",N2787*1000/(AA2787*1000000))</f>
        <v>39.183673469387763</v>
      </c>
      <c r="AD2787" s="11">
        <f>IF(AB2787="","",MAX(Z2787,W2787)/AB2787)</f>
        <v>2099.5756718529005</v>
      </c>
      <c r="AE2787" s="8">
        <f ca="1">IF(N2787="","",IF(LOOKUP(YEAR(C2787),Teuerung!$A$4:$A$29,Teuerung!$D$4:$D$29)="",0,LOOKUP(YEAR(C2787),Teuerung!$A$4:$A$29,Teuerung!$D$4:$D$29)))</f>
        <v>0.29999999999999999</v>
      </c>
      <c r="AF2787" s="7">
        <f t="shared" ca="1" si="85"/>
        <v>3117.2400000000007</v>
      </c>
      <c r="AG2787" s="2" t="s">
        <v>73</v>
      </c>
      <c r="AH2787" s="1"/>
      <c r="AI2787" s="1"/>
    </row>
    <row r="2788">
      <c r="A2788" s="2"/>
      <c r="B2788" s="2"/>
      <c r="C2788" s="3">
        <v>43208</v>
      </c>
      <c r="D2788" s="1"/>
      <c r="E2788" s="4" t="s">
        <v>51</v>
      </c>
      <c r="H2788" s="4" t="s">
        <v>51</v>
      </c>
      <c r="K2788" s="6">
        <v>0.25</v>
      </c>
      <c r="L2788" s="6">
        <v>0.67500000000000004</v>
      </c>
      <c r="M2788" s="6">
        <v>2.6400000000000001</v>
      </c>
      <c r="N2788" s="7">
        <v>4300</v>
      </c>
      <c r="P2788" s="1">
        <v>2</v>
      </c>
      <c r="Q2788" s="2" t="s">
        <v>56</v>
      </c>
      <c r="R2788" s="4" t="s">
        <v>51</v>
      </c>
      <c r="T2788" s="7">
        <v>619</v>
      </c>
      <c r="U2788" s="8">
        <v>0.20000000000000001</v>
      </c>
      <c r="V2788" s="6">
        <v>29.469999999999999</v>
      </c>
      <c r="W2788" s="7">
        <f>IF(R2788="","",(T2788*(1-U2788)*(1+AE2788))+V2788)</f>
        <v>673.23000000000013</v>
      </c>
      <c r="Z2788" s="9" t="str">
        <f>IF(S2788="","",(X2788*(1-Y2788)*(1+AE2788)))</f>
        <v/>
      </c>
      <c r="AA2788" s="64">
        <f>IF(Eingabe!G2788="x",libCalc!A2788,IF(Eingabe!H2788="x",libCalc!B2788,IF(Eingabe!I2788="x",libCalc!C2788,"")))</f>
        <v>0.16875000000000001</v>
      </c>
      <c r="AB2788" s="5">
        <f>IF(AA2788="","",AA2788*M2788)</f>
        <v>0.44550000000000006</v>
      </c>
      <c r="AC2788" s="10">
        <f>IF(AA2788="","",N2788*1000/(AA2788*1000000))</f>
        <v>25.481481481481481</v>
      </c>
      <c r="AD2788" s="11">
        <f>IF(AB2788="","",MAX(Z2788,W2788)/AB2788)</f>
        <v>1511.1784511784513</v>
      </c>
      <c r="AE2788" s="8">
        <f ca="1">IF(N2788="","",IF(LOOKUP(YEAR(C2788),Teuerung!$A$4:$A$29,Teuerung!$D$4:$D$29)="",0,LOOKUP(YEAR(C2788),Teuerung!$A$4:$A$29,Teuerung!$D$4:$D$29)))</f>
        <v>0.29999999999999999</v>
      </c>
      <c r="AF2788" s="7">
        <f t="shared" ca="1" si="85"/>
        <v>1346.4600000000003</v>
      </c>
      <c r="AG2788" s="2" t="s">
        <v>73</v>
      </c>
      <c r="AH2788" s="1"/>
      <c r="AI2788" s="1"/>
    </row>
    <row r="2789">
      <c r="A2789" s="2"/>
      <c r="B2789" s="2"/>
      <c r="C2789" s="3">
        <v>43208</v>
      </c>
      <c r="D2789" s="1"/>
      <c r="E2789" s="4" t="s">
        <v>51</v>
      </c>
      <c r="H2789" s="4" t="s">
        <v>51</v>
      </c>
      <c r="K2789" s="6">
        <v>0.25</v>
      </c>
      <c r="L2789" s="6">
        <v>0.45000000000000001</v>
      </c>
      <c r="M2789" s="6">
        <v>2.6400000000000001</v>
      </c>
      <c r="N2789" s="7">
        <v>4300</v>
      </c>
      <c r="P2789" s="1">
        <v>2</v>
      </c>
      <c r="Q2789" s="2" t="s">
        <v>56</v>
      </c>
      <c r="R2789" s="4" t="s">
        <v>51</v>
      </c>
      <c r="T2789" s="7">
        <v>660</v>
      </c>
      <c r="U2789" s="8">
        <v>0.20000000000000001</v>
      </c>
      <c r="V2789" s="6">
        <v>29.469999999999999</v>
      </c>
      <c r="W2789" s="7">
        <f>IF(R2789="","",(T2789*(1-U2789)*(1+AE2789))+V2789)</f>
        <v>715.87</v>
      </c>
      <c r="Z2789" s="9" t="str">
        <f>IF(S2789="","",(X2789*(1-Y2789)*(1+AE2789)))</f>
        <v/>
      </c>
      <c r="AA2789" s="64">
        <f>IF(Eingabe!G2789="x",libCalc!A2789,IF(Eingabe!H2789="x",libCalc!B2789,IF(Eingabe!I2789="x",libCalc!C2789,"")))</f>
        <v>0.1125</v>
      </c>
      <c r="AB2789" s="5">
        <f>IF(AA2789="","",AA2789*M2789)</f>
        <v>0.29700000000000004</v>
      </c>
      <c r="AC2789" s="10">
        <f>IF(AA2789="","",N2789*1000/(AA2789*1000000))</f>
        <v>38.222222222222221</v>
      </c>
      <c r="AD2789" s="11">
        <f>IF(AB2789="","",MAX(Z2789,W2789)/AB2789)</f>
        <v>2410.3367003367002</v>
      </c>
      <c r="AE2789" s="8">
        <f ca="1">IF(N2789="","",IF(LOOKUP(YEAR(C2789),Teuerung!$A$4:$A$29,Teuerung!$D$4:$D$29)="",0,LOOKUP(YEAR(C2789),Teuerung!$A$4:$A$29,Teuerung!$D$4:$D$29)))</f>
        <v>0.29999999999999999</v>
      </c>
      <c r="AF2789" s="7">
        <f t="shared" ca="1" si="85"/>
        <v>1431.74</v>
      </c>
      <c r="AG2789" s="2" t="s">
        <v>73</v>
      </c>
      <c r="AH2789" s="1"/>
      <c r="AI2789" s="1"/>
    </row>
    <row r="2790">
      <c r="A2790" s="2"/>
      <c r="B2790" s="2"/>
      <c r="C2790" s="3">
        <v>43208</v>
      </c>
      <c r="D2790" s="1"/>
      <c r="E2790" s="4" t="s">
        <v>51</v>
      </c>
      <c r="H2790" s="4" t="s">
        <v>51</v>
      </c>
      <c r="K2790" s="6">
        <v>0.25</v>
      </c>
      <c r="L2790" s="6">
        <v>0.67500000000000004</v>
      </c>
      <c r="M2790" s="6">
        <v>2.6400000000000001</v>
      </c>
      <c r="N2790" s="7">
        <v>3800</v>
      </c>
      <c r="P2790" s="1">
        <v>2</v>
      </c>
      <c r="Q2790" s="2" t="s">
        <v>56</v>
      </c>
      <c r="R2790" s="4" t="s">
        <v>51</v>
      </c>
      <c r="T2790" s="7">
        <v>619</v>
      </c>
      <c r="U2790" s="8">
        <v>0.20000000000000001</v>
      </c>
      <c r="V2790" s="6">
        <v>29.469999999999999</v>
      </c>
      <c r="W2790" s="7">
        <f>IF(R2790="","",(T2790*(1-U2790)*(1+AE2790))+V2790)</f>
        <v>673.23000000000013</v>
      </c>
      <c r="Z2790" s="9" t="str">
        <f>IF(S2790="","",(X2790*(1-Y2790)*(1+AE2790)))</f>
        <v/>
      </c>
      <c r="AA2790" s="64">
        <f>IF(Eingabe!G2790="x",libCalc!A2790,IF(Eingabe!H2790="x",libCalc!B2790,IF(Eingabe!I2790="x",libCalc!C2790,"")))</f>
        <v>0.16875000000000001</v>
      </c>
      <c r="AB2790" s="5">
        <f>IF(AA2790="","",AA2790*M2790)</f>
        <v>0.44550000000000006</v>
      </c>
      <c r="AC2790" s="10">
        <f>IF(AA2790="","",N2790*1000/(AA2790*1000000))</f>
        <v>22.518518518518519</v>
      </c>
      <c r="AD2790" s="11">
        <f>IF(AB2790="","",MAX(Z2790,W2790)/AB2790)</f>
        <v>1511.1784511784513</v>
      </c>
      <c r="AE2790" s="8">
        <f ca="1">IF(N2790="","",IF(LOOKUP(YEAR(C2790),Teuerung!$A$4:$A$29,Teuerung!$D$4:$D$29)="",0,LOOKUP(YEAR(C2790),Teuerung!$A$4:$A$29,Teuerung!$D$4:$D$29)))</f>
        <v>0.29999999999999999</v>
      </c>
      <c r="AF2790" s="7">
        <f t="shared" ca="1" si="85"/>
        <v>1346.4600000000003</v>
      </c>
      <c r="AG2790" s="2" t="s">
        <v>73</v>
      </c>
      <c r="AH2790" s="1"/>
      <c r="AI2790" s="1"/>
    </row>
    <row r="2791">
      <c r="A2791" s="2"/>
      <c r="B2791" s="2"/>
      <c r="C2791" s="3">
        <v>43208</v>
      </c>
      <c r="D2791" s="1"/>
      <c r="E2791" s="4" t="s">
        <v>51</v>
      </c>
      <c r="H2791" s="4" t="s">
        <v>51</v>
      </c>
      <c r="K2791" s="6">
        <v>0.25</v>
      </c>
      <c r="L2791" s="6">
        <v>0.45000000000000001</v>
      </c>
      <c r="M2791" s="6">
        <v>2.6400000000000001</v>
      </c>
      <c r="N2791" s="7">
        <v>3800</v>
      </c>
      <c r="P2791" s="1">
        <v>2</v>
      </c>
      <c r="Q2791" s="2" t="s">
        <v>56</v>
      </c>
      <c r="R2791" s="4" t="s">
        <v>51</v>
      </c>
      <c r="T2791" s="7">
        <v>521</v>
      </c>
      <c r="U2791" s="8">
        <v>0.20000000000000001</v>
      </c>
      <c r="V2791" s="6">
        <v>29.469999999999999</v>
      </c>
      <c r="W2791" s="7">
        <f>IF(R2791="","",(T2791*(1-U2791)*(1+AE2791))+V2791)</f>
        <v>571.31000000000006</v>
      </c>
      <c r="Z2791" s="9" t="str">
        <f>IF(S2791="","",(X2791*(1-Y2791)*(1+AE2791)))</f>
        <v/>
      </c>
      <c r="AA2791" s="64">
        <f>IF(Eingabe!G2791="x",libCalc!A2791,IF(Eingabe!H2791="x",libCalc!B2791,IF(Eingabe!I2791="x",libCalc!C2791,"")))</f>
        <v>0.1125</v>
      </c>
      <c r="AB2791" s="5">
        <f>IF(AA2791="","",AA2791*M2791)</f>
        <v>0.29700000000000004</v>
      </c>
      <c r="AC2791" s="10">
        <f>IF(AA2791="","",N2791*1000/(AA2791*1000000))</f>
        <v>33.777777777777779</v>
      </c>
      <c r="AD2791" s="11">
        <f>IF(AB2791="","",MAX(Z2791,W2791)/AB2791)</f>
        <v>1923.6026936026935</v>
      </c>
      <c r="AE2791" s="8">
        <f ca="1">IF(N2791="","",IF(LOOKUP(YEAR(C2791),Teuerung!$A$4:$A$29,Teuerung!$D$4:$D$29)="",0,LOOKUP(YEAR(C2791),Teuerung!$A$4:$A$29,Teuerung!$D$4:$D$29)))</f>
        <v>0.29999999999999999</v>
      </c>
      <c r="AF2791" s="7">
        <f t="shared" ca="1" si="85"/>
        <v>1142.6200000000001</v>
      </c>
      <c r="AG2791" s="2" t="s">
        <v>73</v>
      </c>
      <c r="AH2791" s="1"/>
      <c r="AI2791" s="1"/>
    </row>
    <row r="2792">
      <c r="A2792" s="2"/>
      <c r="B2792" s="2"/>
      <c r="C2792" s="3">
        <v>43208</v>
      </c>
      <c r="D2792" s="1"/>
      <c r="E2792" s="4" t="s">
        <v>51</v>
      </c>
      <c r="H2792" s="4" t="s">
        <v>51</v>
      </c>
      <c r="K2792" s="6">
        <v>0.25</v>
      </c>
      <c r="L2792" s="6">
        <v>0.45000000000000001</v>
      </c>
      <c r="M2792" s="6">
        <v>2.6400000000000001</v>
      </c>
      <c r="N2792" s="7">
        <v>3400</v>
      </c>
      <c r="P2792" s="1">
        <v>4</v>
      </c>
      <c r="Q2792" s="2" t="s">
        <v>56</v>
      </c>
      <c r="R2792" s="4" t="s">
        <v>51</v>
      </c>
      <c r="T2792" s="7">
        <v>521</v>
      </c>
      <c r="U2792" s="8">
        <v>0.20000000000000001</v>
      </c>
      <c r="V2792" s="6">
        <v>29.469999999999999</v>
      </c>
      <c r="W2792" s="7">
        <f>IF(R2792="","",(T2792*(1-U2792)*(1+AE2792))+V2792)</f>
        <v>571.31000000000006</v>
      </c>
      <c r="Z2792" s="9" t="str">
        <f>IF(S2792="","",(X2792*(1-Y2792)*(1+AE2792)))</f>
        <v/>
      </c>
      <c r="AA2792" s="64">
        <f>IF(Eingabe!G2792="x",libCalc!A2792,IF(Eingabe!H2792="x",libCalc!B2792,IF(Eingabe!I2792="x",libCalc!C2792,"")))</f>
        <v>0.1125</v>
      </c>
      <c r="AB2792" s="5">
        <f>IF(AA2792="","",AA2792*M2792)</f>
        <v>0.29700000000000004</v>
      </c>
      <c r="AC2792" s="10">
        <f>IF(AA2792="","",N2792*1000/(AA2792*1000000))</f>
        <v>30.222222222222221</v>
      </c>
      <c r="AD2792" s="11">
        <f>IF(AB2792="","",MAX(Z2792,W2792)/AB2792)</f>
        <v>1923.6026936026935</v>
      </c>
      <c r="AE2792" s="8">
        <f ca="1">IF(N2792="","",IF(LOOKUP(YEAR(C2792),Teuerung!$A$4:$A$29,Teuerung!$D$4:$D$29)="",0,LOOKUP(YEAR(C2792),Teuerung!$A$4:$A$29,Teuerung!$D$4:$D$29)))</f>
        <v>0.29999999999999999</v>
      </c>
      <c r="AF2792" s="7">
        <f t="shared" ca="1" si="85"/>
        <v>2285.2400000000002</v>
      </c>
      <c r="AG2792" s="2" t="s">
        <v>73</v>
      </c>
      <c r="AH2792" s="1"/>
      <c r="AI2792" s="1"/>
    </row>
    <row r="2793">
      <c r="A2793" s="2"/>
      <c r="B2793" s="2"/>
      <c r="C2793" s="3">
        <v>43208</v>
      </c>
      <c r="D2793" s="1"/>
      <c r="E2793" s="4" t="s">
        <v>51</v>
      </c>
      <c r="H2793" s="4" t="s">
        <v>51</v>
      </c>
      <c r="K2793" s="6">
        <v>0.25</v>
      </c>
      <c r="L2793" s="6">
        <v>0.45000000000000001</v>
      </c>
      <c r="M2793" s="6">
        <v>2.6400000000000001</v>
      </c>
      <c r="N2793" s="7">
        <v>3000</v>
      </c>
      <c r="P2793" s="1">
        <v>4</v>
      </c>
      <c r="Q2793" s="2" t="s">
        <v>56</v>
      </c>
      <c r="R2793" s="4" t="s">
        <v>51</v>
      </c>
      <c r="T2793" s="7">
        <v>521</v>
      </c>
      <c r="U2793" s="8">
        <v>0.20000000000000001</v>
      </c>
      <c r="V2793" s="6">
        <v>29.469999999999999</v>
      </c>
      <c r="W2793" s="7">
        <f>IF(R2793="","",(T2793*(1-U2793)*(1+AE2793))+V2793)</f>
        <v>571.31000000000006</v>
      </c>
      <c r="Z2793" s="9" t="str">
        <f>IF(S2793="","",(X2793*(1-Y2793)*(1+AE2793)))</f>
        <v/>
      </c>
      <c r="AA2793" s="64">
        <f>IF(Eingabe!G2793="x",libCalc!A2793,IF(Eingabe!H2793="x",libCalc!B2793,IF(Eingabe!I2793="x",libCalc!C2793,"")))</f>
        <v>0.1125</v>
      </c>
      <c r="AB2793" s="5">
        <f>IF(AA2793="","",AA2793*M2793)</f>
        <v>0.29700000000000004</v>
      </c>
      <c r="AC2793" s="10">
        <f>IF(AA2793="","",N2793*1000/(AA2793*1000000))</f>
        <v>26.666666666666668</v>
      </c>
      <c r="AD2793" s="11">
        <f>IF(AB2793="","",MAX(Z2793,W2793)/AB2793)</f>
        <v>1923.6026936026935</v>
      </c>
      <c r="AE2793" s="8">
        <f ca="1">IF(N2793="","",IF(LOOKUP(YEAR(C2793),Teuerung!$A$4:$A$29,Teuerung!$D$4:$D$29)="",0,LOOKUP(YEAR(C2793),Teuerung!$A$4:$A$29,Teuerung!$D$4:$D$29)))</f>
        <v>0.29999999999999999</v>
      </c>
      <c r="AF2793" s="7">
        <f t="shared" ca="1" si="85"/>
        <v>2285.2400000000002</v>
      </c>
      <c r="AG2793" s="2" t="s">
        <v>73</v>
      </c>
      <c r="AH2793" s="1"/>
      <c r="AI2793" s="1"/>
    </row>
    <row r="2794">
      <c r="A2794" s="2"/>
      <c r="B2794" s="2"/>
      <c r="C2794" s="3">
        <v>43208</v>
      </c>
      <c r="D2794" s="1"/>
      <c r="E2794" s="4" t="s">
        <v>51</v>
      </c>
      <c r="H2794" s="4" t="s">
        <v>51</v>
      </c>
      <c r="K2794" s="6">
        <v>0.25</v>
      </c>
      <c r="L2794" s="6">
        <v>0.45000000000000001</v>
      </c>
      <c r="M2794" s="6">
        <v>2.6400000000000001</v>
      </c>
      <c r="N2794" s="7">
        <v>2500</v>
      </c>
      <c r="P2794" s="1">
        <v>4</v>
      </c>
      <c r="Q2794" s="2" t="s">
        <v>56</v>
      </c>
      <c r="R2794" s="4" t="s">
        <v>51</v>
      </c>
      <c r="T2794" s="7">
        <v>521</v>
      </c>
      <c r="U2794" s="8">
        <v>0.20000000000000001</v>
      </c>
      <c r="V2794" s="6">
        <v>29.469999999999999</v>
      </c>
      <c r="W2794" s="7">
        <f>IF(R2794="","",(T2794*(1-U2794)*(1+AE2794))+V2794)</f>
        <v>571.31000000000006</v>
      </c>
      <c r="Z2794" s="9" t="str">
        <f>IF(S2794="","",(X2794*(1-Y2794)*(1+AE2794)))</f>
        <v/>
      </c>
      <c r="AA2794" s="64">
        <f>IF(Eingabe!G2794="x",libCalc!A2794,IF(Eingabe!H2794="x",libCalc!B2794,IF(Eingabe!I2794="x",libCalc!C2794,"")))</f>
        <v>0.1125</v>
      </c>
      <c r="AB2794" s="5">
        <f>IF(AA2794="","",AA2794*M2794)</f>
        <v>0.29700000000000004</v>
      </c>
      <c r="AC2794" s="10">
        <f>IF(AA2794="","",N2794*1000/(AA2794*1000000))</f>
        <v>22.222222222222221</v>
      </c>
      <c r="AD2794" s="11">
        <f>IF(AB2794="","",MAX(Z2794,W2794)/AB2794)</f>
        <v>1923.6026936026935</v>
      </c>
      <c r="AE2794" s="8">
        <f ca="1">IF(N2794="","",IF(LOOKUP(YEAR(C2794),Teuerung!$A$4:$A$29,Teuerung!$D$4:$D$29)="",0,LOOKUP(YEAR(C2794),Teuerung!$A$4:$A$29,Teuerung!$D$4:$D$29)))</f>
        <v>0.29999999999999999</v>
      </c>
      <c r="AF2794" s="7">
        <f t="shared" ca="1" si="85"/>
        <v>2285.2400000000002</v>
      </c>
      <c r="AG2794" s="2" t="s">
        <v>73</v>
      </c>
      <c r="AH2794" s="1"/>
      <c r="AI2794" s="1"/>
    </row>
    <row r="2795">
      <c r="A2795" s="2"/>
      <c r="B2795" s="2"/>
      <c r="C2795" s="3">
        <v>43208</v>
      </c>
      <c r="D2795" s="1"/>
      <c r="E2795" s="4" t="s">
        <v>51</v>
      </c>
      <c r="H2795" s="4" t="s">
        <v>51</v>
      </c>
      <c r="K2795" s="6">
        <v>0.25</v>
      </c>
      <c r="L2795" s="6">
        <v>0.45000000000000001</v>
      </c>
      <c r="M2795" s="6">
        <v>2.6400000000000001</v>
      </c>
      <c r="N2795" s="7">
        <v>2100</v>
      </c>
      <c r="P2795" s="1">
        <v>4</v>
      </c>
      <c r="Q2795" s="2" t="s">
        <v>56</v>
      </c>
      <c r="R2795" s="4" t="s">
        <v>51</v>
      </c>
      <c r="T2795" s="7">
        <v>521</v>
      </c>
      <c r="U2795" s="8">
        <v>0.20000000000000001</v>
      </c>
      <c r="V2795" s="6">
        <v>29.469999999999999</v>
      </c>
      <c r="W2795" s="7">
        <f>IF(R2795="","",(T2795*(1-U2795)*(1+AE2795))+V2795)</f>
        <v>571.31000000000006</v>
      </c>
      <c r="Z2795" s="9" t="str">
        <f>IF(S2795="","",(X2795*(1-Y2795)*(1+AE2795)))</f>
        <v/>
      </c>
      <c r="AA2795" s="64">
        <f>IF(Eingabe!G2795="x",libCalc!A2795,IF(Eingabe!H2795="x",libCalc!B2795,IF(Eingabe!I2795="x",libCalc!C2795,"")))</f>
        <v>0.1125</v>
      </c>
      <c r="AB2795" s="5">
        <f>IF(AA2795="","",AA2795*M2795)</f>
        <v>0.29700000000000004</v>
      </c>
      <c r="AC2795" s="10">
        <f>IF(AA2795="","",N2795*1000/(AA2795*1000000))</f>
        <v>18.666666666666668</v>
      </c>
      <c r="AD2795" s="11">
        <f>IF(AB2795="","",MAX(Z2795,W2795)/AB2795)</f>
        <v>1923.6026936026935</v>
      </c>
      <c r="AE2795" s="8">
        <f ca="1">IF(N2795="","",IF(LOOKUP(YEAR(C2795),Teuerung!$A$4:$A$29,Teuerung!$D$4:$D$29)="",0,LOOKUP(YEAR(C2795),Teuerung!$A$4:$A$29,Teuerung!$D$4:$D$29)))</f>
        <v>0.29999999999999999</v>
      </c>
      <c r="AF2795" s="7">
        <f t="shared" ca="1" si="85"/>
        <v>2285.2400000000002</v>
      </c>
      <c r="AG2795" s="2" t="s">
        <v>73</v>
      </c>
      <c r="AH2795" s="1"/>
      <c r="AI2795" s="1"/>
    </row>
    <row r="2796">
      <c r="A2796" s="2"/>
      <c r="B2796" s="2"/>
      <c r="C2796" s="3">
        <v>43208</v>
      </c>
      <c r="D2796" s="1"/>
      <c r="E2796" s="4" t="s">
        <v>51</v>
      </c>
      <c r="H2796" s="4" t="s">
        <v>51</v>
      </c>
      <c r="K2796" s="6">
        <v>0.25</v>
      </c>
      <c r="L2796" s="6">
        <v>0.45000000000000001</v>
      </c>
      <c r="M2796" s="6">
        <v>2.6400000000000001</v>
      </c>
      <c r="N2796" s="7">
        <v>1700</v>
      </c>
      <c r="P2796" s="1">
        <v>4</v>
      </c>
      <c r="Q2796" s="2" t="s">
        <v>56</v>
      </c>
      <c r="R2796" s="4" t="s">
        <v>51</v>
      </c>
      <c r="T2796" s="7">
        <v>521</v>
      </c>
      <c r="U2796" s="8">
        <v>0.20000000000000001</v>
      </c>
      <c r="V2796" s="6">
        <v>29.469999999999999</v>
      </c>
      <c r="W2796" s="7">
        <f>IF(R2796="","",(T2796*(1-U2796)*(1+AE2796))+V2796)</f>
        <v>571.31000000000006</v>
      </c>
      <c r="Z2796" s="9" t="str">
        <f>IF(S2796="","",(X2796*(1-Y2796)*(1+AE2796)))</f>
        <v/>
      </c>
      <c r="AA2796" s="64">
        <f>IF(Eingabe!G2796="x",libCalc!A2796,IF(Eingabe!H2796="x",libCalc!B2796,IF(Eingabe!I2796="x",libCalc!C2796,"")))</f>
        <v>0.1125</v>
      </c>
      <c r="AB2796" s="5">
        <f>IF(AA2796="","",AA2796*M2796)</f>
        <v>0.29700000000000004</v>
      </c>
      <c r="AC2796" s="10">
        <f>IF(AA2796="","",N2796*1000/(AA2796*1000000))</f>
        <v>15.111111111111111</v>
      </c>
      <c r="AD2796" s="11">
        <f>IF(AB2796="","",MAX(Z2796,W2796)/AB2796)</f>
        <v>1923.6026936026935</v>
      </c>
      <c r="AE2796" s="8">
        <f ca="1">IF(N2796="","",IF(LOOKUP(YEAR(C2796),Teuerung!$A$4:$A$29,Teuerung!$D$4:$D$29)="",0,LOOKUP(YEAR(C2796),Teuerung!$A$4:$A$29,Teuerung!$D$4:$D$29)))</f>
        <v>0.29999999999999999</v>
      </c>
      <c r="AF2796" s="7">
        <f t="shared" ca="1" si="85"/>
        <v>2285.2400000000002</v>
      </c>
      <c r="AG2796" s="2" t="s">
        <v>73</v>
      </c>
      <c r="AH2796" s="1"/>
      <c r="AI2796" s="1"/>
    </row>
    <row r="2797">
      <c r="A2797" s="2"/>
      <c r="B2797" s="2"/>
      <c r="C2797" s="3">
        <v>43208</v>
      </c>
      <c r="D2797" s="1"/>
      <c r="E2797" s="4" t="s">
        <v>51</v>
      </c>
      <c r="H2797" s="4" t="s">
        <v>51</v>
      </c>
      <c r="K2797" s="6">
        <v>0.25</v>
      </c>
      <c r="L2797" s="6">
        <v>0.45000000000000001</v>
      </c>
      <c r="M2797" s="6">
        <v>2.6400000000000001</v>
      </c>
      <c r="N2797" s="7">
        <v>1300</v>
      </c>
      <c r="P2797" s="1">
        <v>4</v>
      </c>
      <c r="Q2797" s="2" t="s">
        <v>56</v>
      </c>
      <c r="R2797" s="4" t="s">
        <v>51</v>
      </c>
      <c r="T2797" s="7">
        <v>521</v>
      </c>
      <c r="U2797" s="8">
        <v>0.20000000000000001</v>
      </c>
      <c r="V2797" s="6">
        <v>29.469999999999999</v>
      </c>
      <c r="W2797" s="7">
        <f>IF(R2797="","",(T2797*(1-U2797)*(1+AE2797))+V2797)</f>
        <v>571.31000000000006</v>
      </c>
      <c r="Z2797" s="9" t="str">
        <f>IF(S2797="","",(X2797*(1-Y2797)*(1+AE2797)))</f>
        <v/>
      </c>
      <c r="AA2797" s="64">
        <f>IF(Eingabe!G2797="x",libCalc!A2797,IF(Eingabe!H2797="x",libCalc!B2797,IF(Eingabe!I2797="x",libCalc!C2797,"")))</f>
        <v>0.1125</v>
      </c>
      <c r="AB2797" s="5">
        <f>IF(AA2797="","",AA2797*M2797)</f>
        <v>0.29700000000000004</v>
      </c>
      <c r="AC2797" s="10">
        <f>IF(AA2797="","",N2797*1000/(AA2797*1000000))</f>
        <v>11.555555555555555</v>
      </c>
      <c r="AD2797" s="11">
        <f>IF(AB2797="","",MAX(Z2797,W2797)/AB2797)</f>
        <v>1923.6026936026935</v>
      </c>
      <c r="AE2797" s="8">
        <f ca="1">IF(N2797="","",IF(LOOKUP(YEAR(C2797),Teuerung!$A$4:$A$29,Teuerung!$D$4:$D$29)="",0,LOOKUP(YEAR(C2797),Teuerung!$A$4:$A$29,Teuerung!$D$4:$D$29)))</f>
        <v>0.29999999999999999</v>
      </c>
      <c r="AF2797" s="7">
        <f t="shared" ca="1" si="85"/>
        <v>2285.2400000000002</v>
      </c>
      <c r="AG2797" s="2" t="s">
        <v>73</v>
      </c>
      <c r="AH2797" s="1"/>
      <c r="AI2797" s="1"/>
    </row>
    <row r="2798">
      <c r="A2798" s="2"/>
      <c r="B2798" s="2"/>
      <c r="C2798" s="3">
        <v>43208</v>
      </c>
      <c r="D2798" s="1"/>
      <c r="E2798" s="4" t="s">
        <v>51</v>
      </c>
      <c r="H2798" s="4" t="s">
        <v>51</v>
      </c>
      <c r="K2798" s="6">
        <v>0.25</v>
      </c>
      <c r="L2798" s="6">
        <v>0.45000000000000001</v>
      </c>
      <c r="M2798" s="6">
        <v>2.6400000000000001</v>
      </c>
      <c r="N2798" s="7">
        <v>900</v>
      </c>
      <c r="P2798" s="1">
        <v>4</v>
      </c>
      <c r="Q2798" s="2" t="s">
        <v>56</v>
      </c>
      <c r="R2798" s="4" t="s">
        <v>51</v>
      </c>
      <c r="T2798" s="7">
        <v>521</v>
      </c>
      <c r="U2798" s="8">
        <v>0.20000000000000001</v>
      </c>
      <c r="V2798" s="6">
        <v>29.469999999999999</v>
      </c>
      <c r="W2798" s="7">
        <f>IF(R2798="","",(T2798*(1-U2798)*(1+AE2798))+V2798)</f>
        <v>571.31000000000006</v>
      </c>
      <c r="Z2798" s="9" t="str">
        <f>IF(S2798="","",(X2798*(1-Y2798)*(1+AE2798)))</f>
        <v/>
      </c>
      <c r="AA2798" s="64">
        <f>IF(Eingabe!G2798="x",libCalc!A2798,IF(Eingabe!H2798="x",libCalc!B2798,IF(Eingabe!I2798="x",libCalc!C2798,"")))</f>
        <v>0.1125</v>
      </c>
      <c r="AB2798" s="5">
        <f>IF(AA2798="","",AA2798*M2798)</f>
        <v>0.29700000000000004</v>
      </c>
      <c r="AC2798" s="10">
        <f>IF(AA2798="","",N2798*1000/(AA2798*1000000))</f>
        <v>8</v>
      </c>
      <c r="AD2798" s="11">
        <f>IF(AB2798="","",MAX(Z2798,W2798)/AB2798)</f>
        <v>1923.6026936026935</v>
      </c>
      <c r="AE2798" s="8">
        <f ca="1">IF(N2798="","",IF(LOOKUP(YEAR(C2798),Teuerung!$A$4:$A$29,Teuerung!$D$4:$D$29)="",0,LOOKUP(YEAR(C2798),Teuerung!$A$4:$A$29,Teuerung!$D$4:$D$29)))</f>
        <v>0.29999999999999999</v>
      </c>
      <c r="AF2798" s="7">
        <f t="shared" ca="1" si="85"/>
        <v>2285.2400000000002</v>
      </c>
      <c r="AG2798" s="2" t="s">
        <v>73</v>
      </c>
      <c r="AH2798" s="1"/>
      <c r="AI2798" s="1"/>
    </row>
    <row r="2799">
      <c r="A2799" s="2"/>
      <c r="B2799" s="2"/>
      <c r="C2799" s="3">
        <v>43208</v>
      </c>
      <c r="D2799" s="1"/>
      <c r="E2799" s="4" t="s">
        <v>51</v>
      </c>
      <c r="H2799" s="4" t="s">
        <v>51</v>
      </c>
      <c r="K2799" s="6">
        <v>0.25</v>
      </c>
      <c r="L2799" s="6">
        <v>0.45000000000000001</v>
      </c>
      <c r="M2799" s="6">
        <v>2.6400000000000001</v>
      </c>
      <c r="N2799" s="7">
        <v>500</v>
      </c>
      <c r="P2799" s="1">
        <v>4</v>
      </c>
      <c r="Q2799" s="2" t="s">
        <v>56</v>
      </c>
      <c r="R2799" s="4" t="s">
        <v>51</v>
      </c>
      <c r="T2799" s="7">
        <v>468</v>
      </c>
      <c r="U2799" s="8">
        <v>0.20000000000000001</v>
      </c>
      <c r="V2799" s="6">
        <v>29.469999999999999</v>
      </c>
      <c r="W2799" s="7">
        <f>IF(R2799="","",(T2799*(1-U2799)*(1+AE2799))+V2799)</f>
        <v>516.19000000000005</v>
      </c>
      <c r="Z2799" s="9" t="str">
        <f>IF(S2799="","",(X2799*(1-Y2799)*(1+AE2799)))</f>
        <v/>
      </c>
      <c r="AA2799" s="64">
        <f>IF(Eingabe!G2799="x",libCalc!A2799,IF(Eingabe!H2799="x",libCalc!B2799,IF(Eingabe!I2799="x",libCalc!C2799,"")))</f>
        <v>0.1125</v>
      </c>
      <c r="AB2799" s="5">
        <f>IF(AA2799="","",AA2799*M2799)</f>
        <v>0.29700000000000004</v>
      </c>
      <c r="AC2799" s="10">
        <f>IF(AA2799="","",N2799*1000/(AA2799*1000000))</f>
        <v>4.4444444444444446</v>
      </c>
      <c r="AD2799" s="11">
        <f>IF(AB2799="","",MAX(Z2799,W2799)/AB2799)</f>
        <v>1738.0134680134679</v>
      </c>
      <c r="AE2799" s="8">
        <f ca="1">IF(N2799="","",IF(LOOKUP(YEAR(C2799),Teuerung!$A$4:$A$29,Teuerung!$D$4:$D$29)="",0,LOOKUP(YEAR(C2799),Teuerung!$A$4:$A$29,Teuerung!$D$4:$D$29)))</f>
        <v>0.29999999999999999</v>
      </c>
      <c r="AF2799" s="7">
        <f t="shared" ca="1" si="85"/>
        <v>2064.7600000000002</v>
      </c>
      <c r="AG2799" s="2" t="s">
        <v>73</v>
      </c>
      <c r="AH2799" s="1"/>
      <c r="AI2799" s="1"/>
    </row>
    <row r="2800">
      <c r="A2800" s="2"/>
      <c r="B2800" s="2"/>
      <c r="C2800" s="3">
        <v>43208</v>
      </c>
      <c r="D2800" s="1"/>
      <c r="E2800" s="4" t="s">
        <v>51</v>
      </c>
      <c r="H2800" s="4" t="s">
        <v>51</v>
      </c>
      <c r="K2800" s="6">
        <v>0.25</v>
      </c>
      <c r="L2800" s="6">
        <v>0.34999999999999998</v>
      </c>
      <c r="M2800" s="6">
        <v>2.5550000000000002</v>
      </c>
      <c r="N2800" s="7">
        <v>5010</v>
      </c>
      <c r="P2800" s="1">
        <v>2</v>
      </c>
      <c r="Q2800" s="2" t="s">
        <v>56</v>
      </c>
      <c r="R2800" s="4" t="s">
        <v>51</v>
      </c>
      <c r="T2800" s="7">
        <v>1165</v>
      </c>
      <c r="U2800" s="8">
        <v>0.20000000000000001</v>
      </c>
      <c r="V2800" s="6">
        <v>29.469999999999999</v>
      </c>
      <c r="W2800" s="7">
        <f>IF(R2800="","",(T2800*(1-U2800)*(1+AE2800))+V2800)</f>
        <v>1241.0700000000002</v>
      </c>
      <c r="Z2800" s="9" t="str">
        <f>IF(S2800="","",(X2800*(1-Y2800)*(1+AE2800)))</f>
        <v/>
      </c>
      <c r="AA2800" s="64">
        <f>IF(Eingabe!G2800="x",libCalc!A2800,IF(Eingabe!H2800="x",libCalc!B2800,IF(Eingabe!I2800="x",libCalc!C2800,"")))</f>
        <v>0.087499999999999994</v>
      </c>
      <c r="AB2800" s="5">
        <f>IF(AA2800="","",AA2800*M2800)</f>
        <v>0.2235625</v>
      </c>
      <c r="AC2800" s="10">
        <f>IF(AA2800="","",N2800*1000/(AA2800*1000000))</f>
        <v>57.25714285714286</v>
      </c>
      <c r="AD2800" s="11">
        <f>IF(AB2800="","",MAX(Z2800,W2800)/AB2800)</f>
        <v>5551.3335197092547</v>
      </c>
      <c r="AE2800" s="8">
        <f ca="1">IF(N2800="","",IF(LOOKUP(YEAR(C2800),Teuerung!$A$4:$A$29,Teuerung!$D$4:$D$29)="",0,LOOKUP(YEAR(C2800),Teuerung!$A$4:$A$29,Teuerung!$D$4:$D$29)))</f>
        <v>0.29999999999999999</v>
      </c>
      <c r="AF2800" s="7">
        <f t="shared" ca="1" si="85"/>
        <v>2482.1400000000003</v>
      </c>
      <c r="AG2800" s="2" t="s">
        <v>73</v>
      </c>
      <c r="AH2800" s="1"/>
      <c r="AI2800" s="1"/>
    </row>
    <row r="2801">
      <c r="A2801" s="2"/>
      <c r="B2801" s="2"/>
      <c r="C2801" s="3">
        <v>43208</v>
      </c>
      <c r="D2801" s="1"/>
      <c r="E2801" s="4" t="s">
        <v>51</v>
      </c>
      <c r="H2801" s="4" t="s">
        <v>51</v>
      </c>
      <c r="K2801" s="6">
        <v>0.25</v>
      </c>
      <c r="L2801" s="6">
        <v>0.34999999999999998</v>
      </c>
      <c r="M2801" s="6">
        <v>2.5550000000000002</v>
      </c>
      <c r="N2801" s="7">
        <v>4000</v>
      </c>
      <c r="P2801" s="1">
        <v>8</v>
      </c>
      <c r="Q2801" s="2" t="s">
        <v>56</v>
      </c>
      <c r="R2801" s="4" t="s">
        <v>51</v>
      </c>
      <c r="T2801" s="7">
        <v>819</v>
      </c>
      <c r="U2801" s="8">
        <v>0.20000000000000001</v>
      </c>
      <c r="V2801" s="6">
        <v>29.469999999999999</v>
      </c>
      <c r="W2801" s="7">
        <f>IF(R2801="","",(T2801*(1-U2801)*(1+AE2801))+V2801)</f>
        <v>881.23000000000013</v>
      </c>
      <c r="Z2801" s="9" t="str">
        <f>IF(S2801="","",(X2801*(1-Y2801)*(1+AE2801)))</f>
        <v/>
      </c>
      <c r="AA2801" s="64">
        <f>IF(Eingabe!G2801="x",libCalc!A2801,IF(Eingabe!H2801="x",libCalc!B2801,IF(Eingabe!I2801="x",libCalc!C2801,"")))</f>
        <v>0.087499999999999994</v>
      </c>
      <c r="AB2801" s="5">
        <f>IF(AA2801="","",AA2801*M2801)</f>
        <v>0.2235625</v>
      </c>
      <c r="AC2801" s="10">
        <f>IF(AA2801="","",N2801*1000/(AA2801*1000000))</f>
        <v>45.714285714285715</v>
      </c>
      <c r="AD2801" s="11">
        <f>IF(AB2801="","",MAX(Z2801,W2801)/AB2801)</f>
        <v>3941.7612524461847</v>
      </c>
      <c r="AE2801" s="8">
        <f ca="1">IF(N2801="","",IF(LOOKUP(YEAR(C2801),Teuerung!$A$4:$A$29,Teuerung!$D$4:$D$29)="",0,LOOKUP(YEAR(C2801),Teuerung!$A$4:$A$29,Teuerung!$D$4:$D$29)))</f>
        <v>0.29999999999999999</v>
      </c>
      <c r="AF2801" s="7">
        <f t="shared" ca="1" si="85"/>
        <v>7049.8400000000011</v>
      </c>
      <c r="AG2801" s="2" t="s">
        <v>73</v>
      </c>
      <c r="AH2801" s="1"/>
      <c r="AI2801" s="1"/>
    </row>
    <row r="2802">
      <c r="A2802" s="2"/>
      <c r="B2802" s="2"/>
      <c r="C2802" s="3">
        <v>43208</v>
      </c>
      <c r="D2802" s="1"/>
      <c r="E2802" s="4" t="s">
        <v>51</v>
      </c>
      <c r="H2802" s="4" t="s">
        <v>51</v>
      </c>
      <c r="K2802" s="6">
        <v>0.25</v>
      </c>
      <c r="L2802" s="6">
        <v>0.34999999999999998</v>
      </c>
      <c r="M2802" s="6">
        <v>2.5550000000000002</v>
      </c>
      <c r="N2802" s="7">
        <v>1800</v>
      </c>
      <c r="P2802" s="1">
        <v>2</v>
      </c>
      <c r="Q2802" s="2" t="s">
        <v>56</v>
      </c>
      <c r="R2802" s="4" t="s">
        <v>51</v>
      </c>
      <c r="T2802" s="7">
        <v>411</v>
      </c>
      <c r="U2802" s="8">
        <v>0.20000000000000001</v>
      </c>
      <c r="V2802" s="6">
        <v>29.469999999999999</v>
      </c>
      <c r="W2802" s="7">
        <f>IF(R2802="","",(T2802*(1-U2802)*(1+AE2802))+V2802)</f>
        <v>456.91000000000008</v>
      </c>
      <c r="Z2802" s="9" t="str">
        <f>IF(S2802="","",(X2802*(1-Y2802)*(1+AE2802)))</f>
        <v/>
      </c>
      <c r="AA2802" s="64">
        <f>IF(Eingabe!G2802="x",libCalc!A2802,IF(Eingabe!H2802="x",libCalc!B2802,IF(Eingabe!I2802="x",libCalc!C2802,"")))</f>
        <v>0.087499999999999994</v>
      </c>
      <c r="AB2802" s="5">
        <f>IF(AA2802="","",AA2802*M2802)</f>
        <v>0.2235625</v>
      </c>
      <c r="AC2802" s="10">
        <f>IF(AA2802="","",N2802*1000/(AA2802*1000000))</f>
        <v>20.571428571428573</v>
      </c>
      <c r="AD2802" s="11">
        <f>IF(AB2802="","",MAX(Z2802,W2802)/AB2802)</f>
        <v>2043.7685211070734</v>
      </c>
      <c r="AE2802" s="8">
        <f ca="1">IF(N2802="","",IF(LOOKUP(YEAR(C2802),Teuerung!$A$4:$A$29,Teuerung!$D$4:$D$29)="",0,LOOKUP(YEAR(C2802),Teuerung!$A$4:$A$29,Teuerung!$D$4:$D$29)))</f>
        <v>0.29999999999999999</v>
      </c>
      <c r="AF2802" s="7">
        <f t="shared" ca="1" si="85"/>
        <v>913.82000000000016</v>
      </c>
      <c r="AG2802" s="2" t="s">
        <v>73</v>
      </c>
      <c r="AH2802" s="1"/>
      <c r="AI2802" s="1"/>
    </row>
    <row r="2803">
      <c r="A2803" s="2"/>
      <c r="B2803" s="2"/>
      <c r="C2803" s="3">
        <v>43300</v>
      </c>
      <c r="D2803" s="1"/>
      <c r="E2803" s="4" t="s">
        <v>51</v>
      </c>
      <c r="H2803" s="4" t="s">
        <v>51</v>
      </c>
      <c r="K2803" s="6">
        <v>0.29999999999999999</v>
      </c>
      <c r="L2803" s="6">
        <v>0.5</v>
      </c>
      <c r="M2803" s="6">
        <v>2.4700000000000002</v>
      </c>
      <c r="N2803" s="7">
        <v>5448</v>
      </c>
      <c r="P2803" s="1">
        <v>2</v>
      </c>
      <c r="Q2803" s="2" t="s">
        <v>54</v>
      </c>
      <c r="R2803" s="4" t="s">
        <v>51</v>
      </c>
      <c r="T2803" s="7">
        <v>645</v>
      </c>
      <c r="U2803" s="8">
        <v>0</v>
      </c>
      <c r="V2803" s="6">
        <f t="shared" ref="V2803:V2866" si="86">3217.5/147</f>
        <v>21.887755102040817</v>
      </c>
      <c r="W2803" s="7">
        <f>IF(R2803="","",(T2803*(1-U2803)*(1+AE2803))+V2803)</f>
        <v>860.38775510204084</v>
      </c>
      <c r="Z2803" s="9" t="str">
        <f>IF(S2803="","",(X2803*(1-Y2803)*(1+AE2803)))</f>
        <v/>
      </c>
      <c r="AA2803" s="64">
        <f>IF(Eingabe!G2803="x",libCalc!A2803,IF(Eingabe!H2803="x",libCalc!B2803,IF(Eingabe!I2803="x",libCalc!C2803,"")))</f>
        <v>0.14999999999999999</v>
      </c>
      <c r="AB2803" s="5">
        <f>IF(AA2803="","",AA2803*M2803)</f>
        <v>0.3705</v>
      </c>
      <c r="AC2803" s="10">
        <f>IF(AA2803="","",N2803*1000/(AA2803*1000000))</f>
        <v>36.32</v>
      </c>
      <c r="AD2803" s="11">
        <f>IF(AB2803="","",MAX(Z2803,W2803)/AB2803)</f>
        <v>2322.234156820623</v>
      </c>
      <c r="AE2803" s="8">
        <f ca="1">IF(N2803="","",IF(LOOKUP(YEAR(C2803),Teuerung!$A$4:$A$29,Teuerung!$D$4:$D$29)="",0,LOOKUP(YEAR(C2803),Teuerung!$A$4:$A$29,Teuerung!$D$4:$D$29)))</f>
        <v>0.29999999999999999</v>
      </c>
      <c r="AF2803" s="7">
        <f t="shared" ca="1" si="85"/>
        <v>1720.7755102040817</v>
      </c>
      <c r="AG2803" s="2" t="s">
        <v>70</v>
      </c>
      <c r="AH2803" s="1"/>
      <c r="AI2803" s="1"/>
    </row>
    <row r="2804">
      <c r="A2804" s="2"/>
      <c r="B2804" s="2"/>
      <c r="C2804" s="3">
        <v>43300</v>
      </c>
      <c r="D2804" s="1"/>
      <c r="E2804" s="4" t="s">
        <v>51</v>
      </c>
      <c r="H2804" s="4" t="s">
        <v>51</v>
      </c>
      <c r="K2804" s="6">
        <v>0.29999999999999999</v>
      </c>
      <c r="L2804" s="6">
        <v>0.5</v>
      </c>
      <c r="M2804" s="6">
        <v>2.4700000000000002</v>
      </c>
      <c r="N2804" s="7">
        <v>5727</v>
      </c>
      <c r="P2804" s="1">
        <v>2</v>
      </c>
      <c r="Q2804" s="2" t="s">
        <v>54</v>
      </c>
      <c r="R2804" s="4" t="s">
        <v>51</v>
      </c>
      <c r="T2804" s="7">
        <v>718</v>
      </c>
      <c r="U2804" s="8">
        <v>0</v>
      </c>
      <c r="V2804" s="6">
        <f t="shared" si="86"/>
        <v>21.887755102040817</v>
      </c>
      <c r="W2804" s="7">
        <f>IF(R2804="","",(T2804*(1-U2804)*(1+AE2804))+V2804)</f>
        <v>955.28775510204082</v>
      </c>
      <c r="Z2804" s="9" t="str">
        <f>IF(S2804="","",(X2804*(1-Y2804)*(1+AE2804)))</f>
        <v/>
      </c>
      <c r="AA2804" s="64">
        <f>IF(Eingabe!G2804="x",libCalc!A2804,IF(Eingabe!H2804="x",libCalc!B2804,IF(Eingabe!I2804="x",libCalc!C2804,"")))</f>
        <v>0.14999999999999999</v>
      </c>
      <c r="AB2804" s="5">
        <f>IF(AA2804="","",AA2804*M2804)</f>
        <v>0.3705</v>
      </c>
      <c r="AC2804" s="10">
        <f>IF(AA2804="","",N2804*1000/(AA2804*1000000))</f>
        <v>38.18</v>
      </c>
      <c r="AD2804" s="11">
        <f>IF(AB2804="","",MAX(Z2804,W2804)/AB2804)</f>
        <v>2578.3745076978162</v>
      </c>
      <c r="AE2804" s="8">
        <f ca="1">IF(N2804="","",IF(LOOKUP(YEAR(C2804),Teuerung!$A$4:$A$29,Teuerung!$D$4:$D$29)="",0,LOOKUP(YEAR(C2804),Teuerung!$A$4:$A$29,Teuerung!$D$4:$D$29)))</f>
        <v>0.29999999999999999</v>
      </c>
      <c r="AF2804" s="7">
        <f t="shared" ca="1" si="85"/>
        <v>1910.5755102040816</v>
      </c>
      <c r="AG2804" s="2" t="s">
        <v>70</v>
      </c>
      <c r="AH2804" s="1"/>
      <c r="AI2804" s="1"/>
    </row>
    <row r="2805">
      <c r="A2805" s="2"/>
      <c r="B2805" s="2"/>
      <c r="C2805" s="3">
        <v>43300</v>
      </c>
      <c r="D2805" s="1"/>
      <c r="E2805" s="4" t="s">
        <v>51</v>
      </c>
      <c r="H2805" s="4" t="s">
        <v>51</v>
      </c>
      <c r="K2805" s="6">
        <v>0.29999999999999999</v>
      </c>
      <c r="L2805" s="6">
        <v>0.5</v>
      </c>
      <c r="M2805" s="6">
        <v>2.4700000000000002</v>
      </c>
      <c r="N2805" s="7">
        <v>4827</v>
      </c>
      <c r="P2805" s="1">
        <v>2</v>
      </c>
      <c r="Q2805" s="2" t="s">
        <v>54</v>
      </c>
      <c r="R2805" s="4" t="s">
        <v>51</v>
      </c>
      <c r="T2805" s="7">
        <v>595</v>
      </c>
      <c r="U2805" s="8">
        <v>0</v>
      </c>
      <c r="V2805" s="6">
        <f t="shared" si="86"/>
        <v>21.887755102040817</v>
      </c>
      <c r="W2805" s="7">
        <f>IF(R2805="","",(T2805*(1-U2805)*(1+AE2805))+V2805)</f>
        <v>795.38775510204084</v>
      </c>
      <c r="Z2805" s="9" t="str">
        <f>IF(S2805="","",(X2805*(1-Y2805)*(1+AE2805)))</f>
        <v/>
      </c>
      <c r="AA2805" s="64">
        <f>IF(Eingabe!G2805="x",libCalc!A2805,IF(Eingabe!H2805="x",libCalc!B2805,IF(Eingabe!I2805="x",libCalc!C2805,"")))</f>
        <v>0.14999999999999999</v>
      </c>
      <c r="AB2805" s="5">
        <f>IF(AA2805="","",AA2805*M2805)</f>
        <v>0.3705</v>
      </c>
      <c r="AC2805" s="10">
        <f>IF(AA2805="","",N2805*1000/(AA2805*1000000))</f>
        <v>32.18</v>
      </c>
      <c r="AD2805" s="11">
        <f>IF(AB2805="","",MAX(Z2805,W2805)/AB2805)</f>
        <v>2146.7955603293949</v>
      </c>
      <c r="AE2805" s="8">
        <f ca="1">IF(N2805="","",IF(LOOKUP(YEAR(C2805),Teuerung!$A$4:$A$29,Teuerung!$D$4:$D$29)="",0,LOOKUP(YEAR(C2805),Teuerung!$A$4:$A$29,Teuerung!$D$4:$D$29)))</f>
        <v>0.29999999999999999</v>
      </c>
      <c r="AF2805" s="7">
        <f t="shared" ca="1" si="85"/>
        <v>1590.7755102040817</v>
      </c>
      <c r="AG2805" s="2" t="s">
        <v>70</v>
      </c>
      <c r="AH2805" s="1"/>
      <c r="AI2805" s="1"/>
    </row>
    <row r="2806">
      <c r="A2806" s="2"/>
      <c r="B2806" s="2"/>
      <c r="C2806" s="3">
        <v>43300</v>
      </c>
      <c r="D2806" s="1"/>
      <c r="E2806" s="4" t="s">
        <v>51</v>
      </c>
      <c r="H2806" s="4" t="s">
        <v>51</v>
      </c>
      <c r="K2806" s="6">
        <v>0.29999999999999999</v>
      </c>
      <c r="L2806" s="6">
        <v>0.5</v>
      </c>
      <c r="M2806" s="6">
        <v>2.4700000000000002</v>
      </c>
      <c r="N2806" s="7">
        <v>6708</v>
      </c>
      <c r="P2806" s="1">
        <v>1</v>
      </c>
      <c r="Q2806" s="2" t="s">
        <v>54</v>
      </c>
      <c r="R2806" s="4" t="s">
        <v>51</v>
      </c>
      <c r="T2806" s="7">
        <v>836</v>
      </c>
      <c r="U2806" s="8">
        <v>0</v>
      </c>
      <c r="V2806" s="6">
        <f t="shared" si="86"/>
        <v>21.887755102040817</v>
      </c>
      <c r="W2806" s="7">
        <f>IF(R2806="","",(T2806*(1-U2806)*(1+AE2806))+V2806)</f>
        <v>1108.6877551020407</v>
      </c>
      <c r="Z2806" s="9" t="str">
        <f>IF(S2806="","",(X2806*(1-Y2806)*(1+AE2806)))</f>
        <v/>
      </c>
      <c r="AA2806" s="64">
        <f>IF(Eingabe!G2806="x",libCalc!A2806,IF(Eingabe!H2806="x",libCalc!B2806,IF(Eingabe!I2806="x",libCalc!C2806,"")))</f>
        <v>0.14999999999999999</v>
      </c>
      <c r="AB2806" s="5">
        <f>IF(AA2806="","",AA2806*M2806)</f>
        <v>0.3705</v>
      </c>
      <c r="AC2806" s="10">
        <f>IF(AA2806="","",N2806*1000/(AA2806*1000000))</f>
        <v>44.719999999999999</v>
      </c>
      <c r="AD2806" s="11">
        <f>IF(AB2806="","",MAX(Z2806,W2806)/AB2806)</f>
        <v>2992.4095954171139</v>
      </c>
      <c r="AE2806" s="8">
        <f ca="1">IF(N2806="","",IF(LOOKUP(YEAR(C2806),Teuerung!$A$4:$A$29,Teuerung!$D$4:$D$29)="",0,LOOKUP(YEAR(C2806),Teuerung!$A$4:$A$29,Teuerung!$D$4:$D$29)))</f>
        <v>0.29999999999999999</v>
      </c>
      <c r="AF2806" s="7">
        <f t="shared" ca="1" si="85"/>
        <v>1108.6877551020407</v>
      </c>
      <c r="AG2806" s="2" t="s">
        <v>70</v>
      </c>
      <c r="AH2806" s="1"/>
      <c r="AI2806" s="1"/>
    </row>
    <row r="2807">
      <c r="A2807" s="2"/>
      <c r="B2807" s="2"/>
      <c r="C2807" s="3">
        <v>43300</v>
      </c>
      <c r="D2807" s="1"/>
      <c r="E2807" s="4" t="s">
        <v>51</v>
      </c>
      <c r="H2807" s="4" t="s">
        <v>51</v>
      </c>
      <c r="K2807" s="6">
        <v>0.29999999999999999</v>
      </c>
      <c r="L2807" s="6">
        <v>0.5</v>
      </c>
      <c r="M2807" s="6">
        <v>2.4700000000000002</v>
      </c>
      <c r="N2807" s="7">
        <v>1037</v>
      </c>
      <c r="P2807" s="1">
        <v>1</v>
      </c>
      <c r="Q2807" s="2" t="s">
        <v>54</v>
      </c>
      <c r="R2807" s="4" t="s">
        <v>51</v>
      </c>
      <c r="T2807" s="7">
        <v>556</v>
      </c>
      <c r="U2807" s="8">
        <v>0</v>
      </c>
      <c r="V2807" s="6">
        <f t="shared" si="86"/>
        <v>21.887755102040817</v>
      </c>
      <c r="W2807" s="7">
        <f>IF(R2807="","",(T2807*(1-U2807)*(1+AE2807))+V2807)</f>
        <v>744.68775510204091</v>
      </c>
      <c r="Z2807" s="9" t="str">
        <f>IF(S2807="","",(X2807*(1-Y2807)*(1+AE2807)))</f>
        <v/>
      </c>
      <c r="AA2807" s="64">
        <f>IF(Eingabe!G2807="x",libCalc!A2807,IF(Eingabe!H2807="x",libCalc!B2807,IF(Eingabe!I2807="x",libCalc!C2807,"")))</f>
        <v>0.14999999999999999</v>
      </c>
      <c r="AB2807" s="5">
        <f>IF(AA2807="","",AA2807*M2807)</f>
        <v>0.3705</v>
      </c>
      <c r="AC2807" s="10">
        <f>IF(AA2807="","",N2807*1000/(AA2807*1000000))</f>
        <v>6.9133333333333331</v>
      </c>
      <c r="AD2807" s="11">
        <f>IF(AB2807="","",MAX(Z2807,W2807)/AB2807)</f>
        <v>2009.9534550662372</v>
      </c>
      <c r="AE2807" s="8">
        <f ca="1">IF(N2807="","",IF(LOOKUP(YEAR(C2807),Teuerung!$A$4:$A$29,Teuerung!$D$4:$D$29)="",0,LOOKUP(YEAR(C2807),Teuerung!$A$4:$A$29,Teuerung!$D$4:$D$29)))</f>
        <v>0.29999999999999999</v>
      </c>
      <c r="AF2807" s="7">
        <f t="shared" ca="1" si="85"/>
        <v>744.68775510204091</v>
      </c>
      <c r="AG2807" s="2" t="s">
        <v>70</v>
      </c>
      <c r="AH2807" s="1"/>
      <c r="AI2807" s="1"/>
    </row>
    <row r="2808">
      <c r="A2808" s="2"/>
      <c r="B2808" s="2"/>
      <c r="C2808" s="3">
        <v>43300</v>
      </c>
      <c r="D2808" s="1"/>
      <c r="E2808" s="4" t="s">
        <v>51</v>
      </c>
      <c r="H2808" s="4" t="s">
        <v>51</v>
      </c>
      <c r="K2808" s="6">
        <v>0.29999999999999999</v>
      </c>
      <c r="L2808" s="6">
        <v>0.5</v>
      </c>
      <c r="M2808" s="6">
        <v>2.46</v>
      </c>
      <c r="N2808" s="7">
        <v>5022</v>
      </c>
      <c r="P2808" s="1">
        <v>1</v>
      </c>
      <c r="Q2808" s="2" t="s">
        <v>54</v>
      </c>
      <c r="R2808" s="4" t="s">
        <v>51</v>
      </c>
      <c r="T2808" s="7">
        <v>641</v>
      </c>
      <c r="U2808" s="8">
        <v>0</v>
      </c>
      <c r="V2808" s="6">
        <f t="shared" si="86"/>
        <v>21.887755102040817</v>
      </c>
      <c r="W2808" s="7">
        <f>IF(R2808="","",(T2808*(1-U2808)*(1+AE2808))+V2808)</f>
        <v>855.18775510204091</v>
      </c>
      <c r="Z2808" s="9" t="str">
        <f>IF(S2808="","",(X2808*(1-Y2808)*(1+AE2808)))</f>
        <v/>
      </c>
      <c r="AA2808" s="64">
        <f>IF(Eingabe!G2808="x",libCalc!A2808,IF(Eingabe!H2808="x",libCalc!B2808,IF(Eingabe!I2808="x",libCalc!C2808,"")))</f>
        <v>0.14999999999999999</v>
      </c>
      <c r="AB2808" s="5">
        <f>IF(AA2808="","",AA2808*M2808)</f>
        <v>0.36899999999999999</v>
      </c>
      <c r="AC2808" s="10">
        <f>IF(AA2808="","",N2808*1000/(AA2808*1000000))</f>
        <v>33.479999999999997</v>
      </c>
      <c r="AD2808" s="11">
        <f>IF(AB2808="","",MAX(Z2808,W2808)/AB2808)</f>
        <v>2317.5819921464522</v>
      </c>
      <c r="AE2808" s="8">
        <f ca="1">IF(N2808="","",IF(LOOKUP(YEAR(C2808),Teuerung!$A$4:$A$29,Teuerung!$D$4:$D$29)="",0,LOOKUP(YEAR(C2808),Teuerung!$A$4:$A$29,Teuerung!$D$4:$D$29)))</f>
        <v>0.29999999999999999</v>
      </c>
      <c r="AF2808" s="7">
        <f t="shared" ca="1" si="85"/>
        <v>855.18775510204091</v>
      </c>
      <c r="AG2808" s="2" t="s">
        <v>70</v>
      </c>
      <c r="AH2808" s="1"/>
      <c r="AI2808" s="1"/>
    </row>
    <row r="2809">
      <c r="A2809" s="2"/>
      <c r="B2809" s="2"/>
      <c r="C2809" s="3">
        <v>43300</v>
      </c>
      <c r="D2809" s="1"/>
      <c r="E2809" s="4" t="s">
        <v>51</v>
      </c>
      <c r="H2809" s="4" t="s">
        <v>51</v>
      </c>
      <c r="K2809" s="6">
        <v>0.29999999999999999</v>
      </c>
      <c r="L2809" s="6">
        <v>0.5</v>
      </c>
      <c r="M2809" s="6">
        <v>2.46</v>
      </c>
      <c r="N2809" s="7">
        <v>2452</v>
      </c>
      <c r="P2809" s="1">
        <v>1</v>
      </c>
      <c r="Q2809" s="2" t="s">
        <v>54</v>
      </c>
      <c r="R2809" s="4" t="s">
        <v>51</v>
      </c>
      <c r="T2809" s="7">
        <v>502</v>
      </c>
      <c r="U2809" s="8">
        <v>0</v>
      </c>
      <c r="V2809" s="6">
        <f t="shared" si="86"/>
        <v>21.887755102040817</v>
      </c>
      <c r="W2809" s="7">
        <f>IF(R2809="","",(T2809*(1-U2809)*(1+AE2809))+V2809)</f>
        <v>674.48775510204086</v>
      </c>
      <c r="Z2809" s="9" t="str">
        <f>IF(S2809="","",(X2809*(1-Y2809)*(1+AE2809)))</f>
        <v/>
      </c>
      <c r="AA2809" s="64">
        <f>IF(Eingabe!G2809="x",libCalc!A2809,IF(Eingabe!H2809="x",libCalc!B2809,IF(Eingabe!I2809="x",libCalc!C2809,"")))</f>
        <v>0.14999999999999999</v>
      </c>
      <c r="AB2809" s="5">
        <f>IF(AA2809="","",AA2809*M2809)</f>
        <v>0.36899999999999999</v>
      </c>
      <c r="AC2809" s="10">
        <f>IF(AA2809="","",N2809*1000/(AA2809*1000000))</f>
        <v>16.346666666666668</v>
      </c>
      <c r="AD2809" s="11">
        <f>IF(AB2809="","",MAX(Z2809,W2809)/AB2809)</f>
        <v>1827.880095127482</v>
      </c>
      <c r="AE2809" s="8">
        <f ca="1">IF(N2809="","",IF(LOOKUP(YEAR(C2809),Teuerung!$A$4:$A$29,Teuerung!$D$4:$D$29)="",0,LOOKUP(YEAR(C2809),Teuerung!$A$4:$A$29,Teuerung!$D$4:$D$29)))</f>
        <v>0.29999999999999999</v>
      </c>
      <c r="AF2809" s="7">
        <f t="shared" ca="1" si="85"/>
        <v>674.48775510204086</v>
      </c>
      <c r="AG2809" s="2" t="s">
        <v>70</v>
      </c>
      <c r="AH2809" s="1"/>
      <c r="AI2809" s="1"/>
    </row>
    <row r="2810">
      <c r="A2810" s="2"/>
      <c r="B2810" s="2"/>
      <c r="C2810" s="3">
        <v>43300</v>
      </c>
      <c r="D2810" s="1"/>
      <c r="E2810" s="4" t="s">
        <v>51</v>
      </c>
      <c r="H2810" s="4" t="s">
        <v>51</v>
      </c>
      <c r="K2810" s="6">
        <v>0.29999999999999999</v>
      </c>
      <c r="L2810" s="6">
        <v>0.5</v>
      </c>
      <c r="M2810" s="6">
        <v>2.46</v>
      </c>
      <c r="N2810" s="7">
        <v>4023</v>
      </c>
      <c r="P2810" s="1">
        <v>1</v>
      </c>
      <c r="Q2810" s="2" t="s">
        <v>54</v>
      </c>
      <c r="R2810" s="4" t="s">
        <v>51</v>
      </c>
      <c r="T2810" s="7">
        <v>548</v>
      </c>
      <c r="U2810" s="8">
        <v>0</v>
      </c>
      <c r="V2810" s="6">
        <f t="shared" si="86"/>
        <v>21.887755102040817</v>
      </c>
      <c r="W2810" s="7">
        <f>IF(R2810="","",(T2810*(1-U2810)*(1+AE2810))+V2810)</f>
        <v>734.28775510204082</v>
      </c>
      <c r="Z2810" s="9" t="str">
        <f>IF(S2810="","",(X2810*(1-Y2810)*(1+AE2810)))</f>
        <v/>
      </c>
      <c r="AA2810" s="64">
        <f>IF(Eingabe!G2810="x",libCalc!A2810,IF(Eingabe!H2810="x",libCalc!B2810,IF(Eingabe!I2810="x",libCalc!C2810,"")))</f>
        <v>0.14999999999999999</v>
      </c>
      <c r="AB2810" s="5">
        <f>IF(AA2810="","",AA2810*M2810)</f>
        <v>0.36899999999999999</v>
      </c>
      <c r="AC2810" s="10">
        <f>IF(AA2810="","",N2810*1000/(AA2810*1000000))</f>
        <v>26.82</v>
      </c>
      <c r="AD2810" s="11">
        <f>IF(AB2810="","",MAX(Z2810,W2810)/AB2810)</f>
        <v>1989.9397157236879</v>
      </c>
      <c r="AE2810" s="8">
        <f ca="1">IF(N2810="","",IF(LOOKUP(YEAR(C2810),Teuerung!$A$4:$A$29,Teuerung!$D$4:$D$29)="",0,LOOKUP(YEAR(C2810),Teuerung!$A$4:$A$29,Teuerung!$D$4:$D$29)))</f>
        <v>0.29999999999999999</v>
      </c>
      <c r="AF2810" s="7">
        <f t="shared" ca="1" si="85"/>
        <v>734.28775510204082</v>
      </c>
      <c r="AG2810" s="2" t="s">
        <v>70</v>
      </c>
      <c r="AH2810" s="1"/>
      <c r="AI2810" s="1"/>
    </row>
    <row r="2811">
      <c r="A2811" s="2"/>
      <c r="B2811" s="2"/>
      <c r="C2811" s="3">
        <v>43300</v>
      </c>
      <c r="D2811" s="1"/>
      <c r="E2811" s="4" t="s">
        <v>51</v>
      </c>
      <c r="H2811" s="4" t="s">
        <v>51</v>
      </c>
      <c r="K2811" s="6">
        <v>0.29999999999999999</v>
      </c>
      <c r="L2811" s="6">
        <v>0.5</v>
      </c>
      <c r="M2811" s="6">
        <v>2.4500000000000002</v>
      </c>
      <c r="N2811" s="7">
        <v>6552</v>
      </c>
      <c r="P2811" s="1">
        <v>1</v>
      </c>
      <c r="Q2811" s="2" t="s">
        <v>54</v>
      </c>
      <c r="R2811" s="4" t="s">
        <v>51</v>
      </c>
      <c r="T2811" s="7">
        <v>832</v>
      </c>
      <c r="U2811" s="8">
        <v>0</v>
      </c>
      <c r="V2811" s="6">
        <f t="shared" si="86"/>
        <v>21.887755102040817</v>
      </c>
      <c r="W2811" s="7">
        <f>IF(R2811="","",(T2811*(1-U2811)*(1+AE2811))+V2811)</f>
        <v>1103.4877551020409</v>
      </c>
      <c r="Z2811" s="9" t="str">
        <f>IF(S2811="","",(X2811*(1-Y2811)*(1+AE2811)))</f>
        <v/>
      </c>
      <c r="AA2811" s="64">
        <f>IF(Eingabe!G2811="x",libCalc!A2811,IF(Eingabe!H2811="x",libCalc!B2811,IF(Eingabe!I2811="x",libCalc!C2811,"")))</f>
        <v>0.14999999999999999</v>
      </c>
      <c r="AB2811" s="5">
        <f>IF(AA2811="","",AA2811*M2811)</f>
        <v>0.36749999999999999</v>
      </c>
      <c r="AC2811" s="10">
        <f>IF(AA2811="","",N2811*1000/(AA2811*1000000))</f>
        <v>43.68</v>
      </c>
      <c r="AD2811" s="11">
        <f>IF(AB2811="","",MAX(Z2811,W2811)/AB2811)</f>
        <v>3002.6877689851453</v>
      </c>
      <c r="AE2811" s="8">
        <f ca="1">IF(N2811="","",IF(LOOKUP(YEAR(C2811),Teuerung!$A$4:$A$29,Teuerung!$D$4:$D$29)="",0,LOOKUP(YEAR(C2811),Teuerung!$A$4:$A$29,Teuerung!$D$4:$D$29)))</f>
        <v>0.29999999999999999</v>
      </c>
      <c r="AF2811" s="7">
        <f t="shared" ca="1" si="85"/>
        <v>1103.4877551020409</v>
      </c>
      <c r="AG2811" s="2" t="s">
        <v>70</v>
      </c>
      <c r="AH2811" s="1"/>
      <c r="AI2811" s="1"/>
    </row>
    <row r="2812">
      <c r="A2812" s="2"/>
      <c r="B2812" s="2"/>
      <c r="C2812" s="3">
        <v>43300</v>
      </c>
      <c r="D2812" s="1"/>
      <c r="E2812" s="4" t="s">
        <v>51</v>
      </c>
      <c r="H2812" s="4" t="s">
        <v>51</v>
      </c>
      <c r="K2812" s="6">
        <v>0.29999999999999999</v>
      </c>
      <c r="L2812" s="6">
        <v>0.5</v>
      </c>
      <c r="M2812" s="6">
        <v>2.4199999999999999</v>
      </c>
      <c r="N2812" s="7">
        <v>3560</v>
      </c>
      <c r="P2812" s="1">
        <v>2</v>
      </c>
      <c r="Q2812" s="2" t="s">
        <v>54</v>
      </c>
      <c r="R2812" s="4" t="s">
        <v>51</v>
      </c>
      <c r="T2812" s="7">
        <v>452</v>
      </c>
      <c r="U2812" s="8">
        <v>0</v>
      </c>
      <c r="V2812" s="6">
        <f t="shared" si="86"/>
        <v>21.887755102040817</v>
      </c>
      <c r="W2812" s="7">
        <f>IF(R2812="","",(T2812*(1-U2812)*(1+AE2812))+V2812)</f>
        <v>609.48775510204086</v>
      </c>
      <c r="Z2812" s="9" t="str">
        <f>IF(S2812="","",(X2812*(1-Y2812)*(1+AE2812)))</f>
        <v/>
      </c>
      <c r="AA2812" s="64">
        <f>IF(Eingabe!G2812="x",libCalc!A2812,IF(Eingabe!H2812="x",libCalc!B2812,IF(Eingabe!I2812="x",libCalc!C2812,"")))</f>
        <v>0.14999999999999999</v>
      </c>
      <c r="AB2812" s="5">
        <f>IF(AA2812="","",AA2812*M2812)</f>
        <v>0.36299999999999999</v>
      </c>
      <c r="AC2812" s="10">
        <f>IF(AA2812="","",N2812*1000/(AA2812*1000000))</f>
        <v>23.733333333333334</v>
      </c>
      <c r="AD2812" s="11">
        <f>IF(AB2812="","",MAX(Z2812,W2812)/AB2812)</f>
        <v>1679.0296283802779</v>
      </c>
      <c r="AE2812" s="8">
        <f ca="1">IF(N2812="","",IF(LOOKUP(YEAR(C2812),Teuerung!$A$4:$A$29,Teuerung!$D$4:$D$29)="",0,LOOKUP(YEAR(C2812),Teuerung!$A$4:$A$29,Teuerung!$D$4:$D$29)))</f>
        <v>0.29999999999999999</v>
      </c>
      <c r="AF2812" s="7">
        <f t="shared" ca="1" si="85"/>
        <v>1218.9755102040817</v>
      </c>
      <c r="AG2812" s="2" t="s">
        <v>70</v>
      </c>
      <c r="AH2812" s="1"/>
      <c r="AI2812" s="1"/>
    </row>
    <row r="2813">
      <c r="A2813" s="2"/>
      <c r="B2813" s="2"/>
      <c r="C2813" s="3">
        <v>43300</v>
      </c>
      <c r="D2813" s="1"/>
      <c r="E2813" s="4" t="s">
        <v>51</v>
      </c>
      <c r="H2813" s="4" t="s">
        <v>51</v>
      </c>
      <c r="K2813" s="6">
        <v>0.29999999999999999</v>
      </c>
      <c r="L2813" s="6">
        <v>0.5</v>
      </c>
      <c r="M2813" s="6">
        <v>2.4100000000000001</v>
      </c>
      <c r="N2813" s="7">
        <v>3741</v>
      </c>
      <c r="P2813" s="1">
        <v>1</v>
      </c>
      <c r="Q2813" s="2" t="s">
        <v>54</v>
      </c>
      <c r="R2813" s="4" t="s">
        <v>51</v>
      </c>
      <c r="T2813" s="7">
        <v>529</v>
      </c>
      <c r="U2813" s="8">
        <v>0</v>
      </c>
      <c r="V2813" s="6">
        <f t="shared" si="86"/>
        <v>21.887755102040817</v>
      </c>
      <c r="W2813" s="7">
        <f>IF(R2813="","",(T2813*(1-U2813)*(1+AE2813))+V2813)</f>
        <v>709.58775510204089</v>
      </c>
      <c r="Z2813" s="9" t="str">
        <f>IF(S2813="","",(X2813*(1-Y2813)*(1+AE2813)))</f>
        <v/>
      </c>
      <c r="AA2813" s="64">
        <f>IF(Eingabe!G2813="x",libCalc!A2813,IF(Eingabe!H2813="x",libCalc!B2813,IF(Eingabe!I2813="x",libCalc!C2813,"")))</f>
        <v>0.14999999999999999</v>
      </c>
      <c r="AB2813" s="5">
        <f>IF(AA2813="","",AA2813*M2813)</f>
        <v>0.36149999999999999</v>
      </c>
      <c r="AC2813" s="10">
        <f>IF(AA2813="","",N2813*1000/(AA2813*1000000))</f>
        <v>24.940000000000001</v>
      </c>
      <c r="AD2813" s="11">
        <f>IF(AB2813="","",MAX(Z2813,W2813)/AB2813)</f>
        <v>1962.8983543624922</v>
      </c>
      <c r="AE2813" s="8">
        <f ca="1">IF(N2813="","",IF(LOOKUP(YEAR(C2813),Teuerung!$A$4:$A$29,Teuerung!$D$4:$D$29)="",0,LOOKUP(YEAR(C2813),Teuerung!$A$4:$A$29,Teuerung!$D$4:$D$29)))</f>
        <v>0.29999999999999999</v>
      </c>
      <c r="AF2813" s="7">
        <f t="shared" ca="1" si="85"/>
        <v>709.58775510204089</v>
      </c>
      <c r="AG2813" s="2" t="s">
        <v>70</v>
      </c>
      <c r="AH2813" s="1"/>
      <c r="AI2813" s="1"/>
    </row>
    <row r="2814">
      <c r="A2814" s="2"/>
      <c r="B2814" s="2"/>
      <c r="C2814" s="3">
        <v>43300</v>
      </c>
      <c r="D2814" s="1"/>
      <c r="E2814" s="4" t="s">
        <v>51</v>
      </c>
      <c r="H2814" s="4" t="s">
        <v>51</v>
      </c>
      <c r="K2814" s="6">
        <v>0.29999999999999999</v>
      </c>
      <c r="L2814" s="6">
        <v>0.5</v>
      </c>
      <c r="M2814" s="6">
        <v>2.3999999999999999</v>
      </c>
      <c r="N2814" s="7">
        <v>2548</v>
      </c>
      <c r="P2814" s="1">
        <v>1</v>
      </c>
      <c r="Q2814" s="2" t="s">
        <v>54</v>
      </c>
      <c r="R2814" s="4" t="s">
        <v>51</v>
      </c>
      <c r="T2814" s="7">
        <v>496</v>
      </c>
      <c r="U2814" s="8">
        <v>0</v>
      </c>
      <c r="V2814" s="6">
        <f t="shared" si="86"/>
        <v>21.887755102040817</v>
      </c>
      <c r="W2814" s="7">
        <f>IF(R2814="","",(T2814*(1-U2814)*(1+AE2814))+V2814)</f>
        <v>666.68775510204091</v>
      </c>
      <c r="Z2814" s="9" t="str">
        <f>IF(S2814="","",(X2814*(1-Y2814)*(1+AE2814)))</f>
        <v/>
      </c>
      <c r="AA2814" s="64">
        <f>IF(Eingabe!G2814="x",libCalc!A2814,IF(Eingabe!H2814="x",libCalc!B2814,IF(Eingabe!I2814="x",libCalc!C2814,"")))</f>
        <v>0.14999999999999999</v>
      </c>
      <c r="AB2814" s="5">
        <f>IF(AA2814="","",AA2814*M2814)</f>
        <v>0.35999999999999999</v>
      </c>
      <c r="AC2814" s="10">
        <f>IF(AA2814="","",N2814*1000/(AA2814*1000000))</f>
        <v>16.986666666666668</v>
      </c>
      <c r="AD2814" s="11">
        <f>IF(AB2814="","",MAX(Z2814,W2814)/AB2814)</f>
        <v>1851.9104308390026</v>
      </c>
      <c r="AE2814" s="8">
        <f ca="1">IF(N2814="","",IF(LOOKUP(YEAR(C2814),Teuerung!$A$4:$A$29,Teuerung!$D$4:$D$29)="",0,LOOKUP(YEAR(C2814),Teuerung!$A$4:$A$29,Teuerung!$D$4:$D$29)))</f>
        <v>0.29999999999999999</v>
      </c>
      <c r="AF2814" s="7">
        <f t="shared" ca="1" si="85"/>
        <v>666.68775510204091</v>
      </c>
      <c r="AG2814" s="2" t="s">
        <v>70</v>
      </c>
      <c r="AH2814" s="1"/>
      <c r="AI2814" s="1"/>
    </row>
    <row r="2815">
      <c r="A2815" s="2"/>
      <c r="B2815" s="2"/>
      <c r="C2815" s="3">
        <v>43300</v>
      </c>
      <c r="D2815" s="1"/>
      <c r="E2815" s="4" t="s">
        <v>51</v>
      </c>
      <c r="H2815" s="4" t="s">
        <v>51</v>
      </c>
      <c r="K2815" s="6">
        <v>0.29999999999999999</v>
      </c>
      <c r="L2815" s="6">
        <v>0.5</v>
      </c>
      <c r="M2815" s="6">
        <v>2.3999999999999999</v>
      </c>
      <c r="N2815" s="7">
        <v>5567</v>
      </c>
      <c r="P2815" s="1">
        <v>1</v>
      </c>
      <c r="Q2815" s="2" t="s">
        <v>54</v>
      </c>
      <c r="R2815" s="4" t="s">
        <v>51</v>
      </c>
      <c r="T2815" s="7">
        <v>753</v>
      </c>
      <c r="U2815" s="8">
        <v>0</v>
      </c>
      <c r="V2815" s="6">
        <f t="shared" si="86"/>
        <v>21.887755102040817</v>
      </c>
      <c r="W2815" s="7">
        <f>IF(R2815="","",(T2815*(1-U2815)*(1+AE2815))+V2815)</f>
        <v>1000.7877551020408</v>
      </c>
      <c r="Z2815" s="9" t="str">
        <f>IF(S2815="","",(X2815*(1-Y2815)*(1+AE2815)))</f>
        <v/>
      </c>
      <c r="AA2815" s="64">
        <f>IF(Eingabe!G2815="x",libCalc!A2815,IF(Eingabe!H2815="x",libCalc!B2815,IF(Eingabe!I2815="x",libCalc!C2815,"")))</f>
        <v>0.14999999999999999</v>
      </c>
      <c r="AB2815" s="5">
        <f>IF(AA2815="","",AA2815*M2815)</f>
        <v>0.35999999999999999</v>
      </c>
      <c r="AC2815" s="10">
        <f>IF(AA2815="","",N2815*1000/(AA2815*1000000))</f>
        <v>37.113333333333337</v>
      </c>
      <c r="AD2815" s="11">
        <f>IF(AB2815="","",MAX(Z2815,W2815)/AB2815)</f>
        <v>2779.9659863945581</v>
      </c>
      <c r="AE2815" s="8">
        <f ca="1">IF(N2815="","",IF(LOOKUP(YEAR(C2815),Teuerung!$A$4:$A$29,Teuerung!$D$4:$D$29)="",0,LOOKUP(YEAR(C2815),Teuerung!$A$4:$A$29,Teuerung!$D$4:$D$29)))</f>
        <v>0.29999999999999999</v>
      </c>
      <c r="AF2815" s="7">
        <f t="shared" ca="1" si="85"/>
        <v>1000.7877551020408</v>
      </c>
      <c r="AG2815" s="2" t="s">
        <v>70</v>
      </c>
      <c r="AH2815" s="1"/>
      <c r="AI2815" s="1"/>
    </row>
    <row r="2816">
      <c r="A2816" s="2"/>
      <c r="B2816" s="2"/>
      <c r="C2816" s="3">
        <v>43300</v>
      </c>
      <c r="D2816" s="1"/>
      <c r="E2816" s="4" t="s">
        <v>51</v>
      </c>
      <c r="H2816" s="4" t="s">
        <v>51</v>
      </c>
      <c r="K2816" s="6">
        <v>0.29999999999999999</v>
      </c>
      <c r="L2816" s="6">
        <v>0.5</v>
      </c>
      <c r="M2816" s="6">
        <v>2.3799999999999999</v>
      </c>
      <c r="N2816" s="7">
        <v>2975</v>
      </c>
      <c r="P2816" s="1">
        <v>1</v>
      </c>
      <c r="Q2816" s="2" t="s">
        <v>54</v>
      </c>
      <c r="R2816" s="4" t="s">
        <v>51</v>
      </c>
      <c r="T2816" s="7">
        <v>494</v>
      </c>
      <c r="U2816" s="8">
        <v>0</v>
      </c>
      <c r="V2816" s="6">
        <f t="shared" si="86"/>
        <v>21.887755102040817</v>
      </c>
      <c r="W2816" s="7">
        <f>IF(R2816="","",(T2816*(1-U2816)*(1+AE2816))+V2816)</f>
        <v>664.08775510204089</v>
      </c>
      <c r="Z2816" s="9" t="str">
        <f>IF(S2816="","",(X2816*(1-Y2816)*(1+AE2816)))</f>
        <v/>
      </c>
      <c r="AA2816" s="64">
        <f>IF(Eingabe!G2816="x",libCalc!A2816,IF(Eingabe!H2816="x",libCalc!B2816,IF(Eingabe!I2816="x",libCalc!C2816,"")))</f>
        <v>0.14999999999999999</v>
      </c>
      <c r="AB2816" s="5">
        <f>IF(AA2816="","",AA2816*M2816)</f>
        <v>0.35699999999999998</v>
      </c>
      <c r="AC2816" s="10">
        <f>IF(AA2816="","",N2816*1000/(AA2816*1000000))</f>
        <v>19.833333333333332</v>
      </c>
      <c r="AD2816" s="11">
        <f>IF(AB2816="","",MAX(Z2816,W2816)/AB2816)</f>
        <v>1860.1897902017952</v>
      </c>
      <c r="AE2816" s="8">
        <f ca="1">IF(N2816="","",IF(LOOKUP(YEAR(C2816),Teuerung!$A$4:$A$29,Teuerung!$D$4:$D$29)="",0,LOOKUP(YEAR(C2816),Teuerung!$A$4:$A$29,Teuerung!$D$4:$D$29)))</f>
        <v>0.29999999999999999</v>
      </c>
      <c r="AF2816" s="7">
        <f t="shared" ca="1" si="85"/>
        <v>664.08775510204089</v>
      </c>
      <c r="AG2816" s="2" t="s">
        <v>70</v>
      </c>
      <c r="AH2816" s="1"/>
      <c r="AI2816" s="1"/>
    </row>
    <row r="2817">
      <c r="A2817" s="2"/>
      <c r="B2817" s="2"/>
      <c r="C2817" s="3">
        <v>43300</v>
      </c>
      <c r="D2817" s="1"/>
      <c r="E2817" s="4" t="s">
        <v>51</v>
      </c>
      <c r="H2817" s="4" t="s">
        <v>51</v>
      </c>
      <c r="K2817" s="6">
        <v>0.29999999999999999</v>
      </c>
      <c r="L2817" s="6">
        <v>0.5</v>
      </c>
      <c r="M2817" s="6">
        <v>2.3700000000000001</v>
      </c>
      <c r="N2817" s="7">
        <v>2880</v>
      </c>
      <c r="P2817" s="1">
        <v>1</v>
      </c>
      <c r="Q2817" s="2" t="s">
        <v>54</v>
      </c>
      <c r="R2817" s="4" t="s">
        <v>51</v>
      </c>
      <c r="T2817" s="7">
        <v>513</v>
      </c>
      <c r="U2817" s="8">
        <v>0</v>
      </c>
      <c r="V2817" s="6">
        <f t="shared" si="86"/>
        <v>21.887755102040817</v>
      </c>
      <c r="W2817" s="7">
        <f>IF(R2817="","",(T2817*(1-U2817)*(1+AE2817))+V2817)</f>
        <v>688.78775510204082</v>
      </c>
      <c r="Z2817" s="9" t="str">
        <f>IF(S2817="","",(X2817*(1-Y2817)*(1+AE2817)))</f>
        <v/>
      </c>
      <c r="AA2817" s="64">
        <f>IF(Eingabe!G2817="x",libCalc!A2817,IF(Eingabe!H2817="x",libCalc!B2817,IF(Eingabe!I2817="x",libCalc!C2817,"")))</f>
        <v>0.14999999999999999</v>
      </c>
      <c r="AB2817" s="5">
        <f>IF(AA2817="","",AA2817*M2817)</f>
        <v>0.35549999999999998</v>
      </c>
      <c r="AC2817" s="10">
        <f>IF(AA2817="","",N2817*1000/(AA2817*1000000))</f>
        <v>19.199999999999999</v>
      </c>
      <c r="AD2817" s="11">
        <f>IF(AB2817="","",MAX(Z2817,W2817)/AB2817)</f>
        <v>1937.518298458624</v>
      </c>
      <c r="AE2817" s="8">
        <f ca="1">IF(N2817="","",IF(LOOKUP(YEAR(C2817),Teuerung!$A$4:$A$29,Teuerung!$D$4:$D$29)="",0,LOOKUP(YEAR(C2817),Teuerung!$A$4:$A$29,Teuerung!$D$4:$D$29)))</f>
        <v>0.29999999999999999</v>
      </c>
      <c r="AF2817" s="7">
        <f t="shared" ca="1" si="85"/>
        <v>688.78775510204082</v>
      </c>
      <c r="AG2817" s="2" t="s">
        <v>70</v>
      </c>
      <c r="AH2817" s="1"/>
      <c r="AI2817" s="1"/>
    </row>
    <row r="2818">
      <c r="A2818" s="2"/>
      <c r="B2818" s="2"/>
      <c r="C2818" s="3">
        <v>43300</v>
      </c>
      <c r="D2818" s="1"/>
      <c r="E2818" s="4" t="s">
        <v>51</v>
      </c>
      <c r="H2818" s="4" t="s">
        <v>51</v>
      </c>
      <c r="K2818" s="6">
        <v>0.29999999999999999</v>
      </c>
      <c r="L2818" s="6">
        <v>0.5</v>
      </c>
      <c r="M2818" s="6">
        <v>3.71</v>
      </c>
      <c r="N2818" s="7">
        <v>2354</v>
      </c>
      <c r="P2818" s="1">
        <v>2</v>
      </c>
      <c r="Q2818" s="2" t="s">
        <v>54</v>
      </c>
      <c r="R2818" s="4" t="s">
        <v>51</v>
      </c>
      <c r="T2818" s="7">
        <v>538</v>
      </c>
      <c r="U2818" s="8">
        <v>0</v>
      </c>
      <c r="V2818" s="6">
        <f t="shared" si="86"/>
        <v>21.887755102040817</v>
      </c>
      <c r="W2818" s="7">
        <f>IF(R2818="","",(T2818*(1-U2818)*(1+AE2818))+V2818)</f>
        <v>721.28775510204082</v>
      </c>
      <c r="Z2818" s="9" t="str">
        <f>IF(S2818="","",(X2818*(1-Y2818)*(1+AE2818)))</f>
        <v/>
      </c>
      <c r="AA2818" s="64">
        <f>IF(Eingabe!G2818="x",libCalc!A2818,IF(Eingabe!H2818="x",libCalc!B2818,IF(Eingabe!I2818="x",libCalc!C2818,"")))</f>
        <v>0.14999999999999999</v>
      </c>
      <c r="AB2818" s="5">
        <f>IF(AA2818="","",AA2818*M2818)</f>
        <v>0.55649999999999999</v>
      </c>
      <c r="AC2818" s="10">
        <f>IF(AA2818="","",N2818*1000/(AA2818*1000000))</f>
        <v>15.693333333333333</v>
      </c>
      <c r="AD2818" s="11">
        <f>IF(AB2818="","",MAX(Z2818,W2818)/AB2818)</f>
        <v>1296.1145644241524</v>
      </c>
      <c r="AE2818" s="8">
        <f ca="1">IF(N2818="","",IF(LOOKUP(YEAR(C2818),Teuerung!$A$4:$A$29,Teuerung!$D$4:$D$29)="",0,LOOKUP(YEAR(C2818),Teuerung!$A$4:$A$29,Teuerung!$D$4:$D$29)))</f>
        <v>0.29999999999999999</v>
      </c>
      <c r="AF2818" s="7">
        <f t="shared" ca="1" si="85"/>
        <v>1442.5755102040816</v>
      </c>
      <c r="AG2818" s="2" t="s">
        <v>70</v>
      </c>
      <c r="AH2818" s="1"/>
      <c r="AI2818" s="1"/>
    </row>
    <row r="2819">
      <c r="A2819" s="2"/>
      <c r="B2819" s="2"/>
      <c r="C2819" s="3">
        <v>43300</v>
      </c>
      <c r="D2819" s="1"/>
      <c r="E2819" s="4" t="s">
        <v>51</v>
      </c>
      <c r="H2819" s="4" t="s">
        <v>51</v>
      </c>
      <c r="K2819" s="6">
        <v>0.29999999999999999</v>
      </c>
      <c r="L2819" s="6">
        <v>0.5</v>
      </c>
      <c r="M2819" s="6">
        <v>3.6899999999999999</v>
      </c>
      <c r="N2819" s="7">
        <v>1054</v>
      </c>
      <c r="P2819" s="1">
        <v>1</v>
      </c>
      <c r="Q2819" s="2" t="s">
        <v>54</v>
      </c>
      <c r="R2819" s="4" t="s">
        <v>51</v>
      </c>
      <c r="T2819" s="7">
        <v>547</v>
      </c>
      <c r="U2819" s="8">
        <v>0</v>
      </c>
      <c r="V2819" s="6">
        <f t="shared" si="86"/>
        <v>21.887755102040817</v>
      </c>
      <c r="W2819" s="7">
        <f>IF(R2819="","",(T2819*(1-U2819)*(1+AE2819))+V2819)</f>
        <v>732.98775510204086</v>
      </c>
      <c r="Z2819" s="9" t="str">
        <f>IF(S2819="","",(X2819*(1-Y2819)*(1+AE2819)))</f>
        <v/>
      </c>
      <c r="AA2819" s="64">
        <f>IF(Eingabe!G2819="x",libCalc!A2819,IF(Eingabe!H2819="x",libCalc!B2819,IF(Eingabe!I2819="x",libCalc!C2819,"")))</f>
        <v>0.14999999999999999</v>
      </c>
      <c r="AB2819" s="5">
        <f>IF(AA2819="","",AA2819*M2819)</f>
        <v>0.55349999999999999</v>
      </c>
      <c r="AC2819" s="10">
        <f>IF(AA2819="","",N2819*1000/(AA2819*1000000))</f>
        <v>7.0266666666666664</v>
      </c>
      <c r="AD2819" s="11">
        <f>IF(AB2819="","",MAX(Z2819,W2819)/AB2819)</f>
        <v>1324.2777869955571</v>
      </c>
      <c r="AE2819" s="8">
        <f ca="1">IF(N2819="","",IF(LOOKUP(YEAR(C2819),Teuerung!$A$4:$A$29,Teuerung!$D$4:$D$29)="",0,LOOKUP(YEAR(C2819),Teuerung!$A$4:$A$29,Teuerung!$D$4:$D$29)))</f>
        <v>0.29999999999999999</v>
      </c>
      <c r="AF2819" s="7">
        <f t="shared" ca="1" si="85"/>
        <v>732.98775510204086</v>
      </c>
      <c r="AG2819" s="2" t="s">
        <v>70</v>
      </c>
      <c r="AH2819" s="1"/>
      <c r="AI2819" s="1"/>
    </row>
    <row r="2820">
      <c r="A2820" s="2"/>
      <c r="B2820" s="2"/>
      <c r="C2820" s="3">
        <v>43300</v>
      </c>
      <c r="D2820" s="1"/>
      <c r="E2820" s="4" t="s">
        <v>51</v>
      </c>
      <c r="H2820" s="4" t="s">
        <v>51</v>
      </c>
      <c r="K2820" s="6">
        <v>0.29999999999999999</v>
      </c>
      <c r="L2820" s="6">
        <v>0.5</v>
      </c>
      <c r="M2820" s="6">
        <v>3.3500000000000001</v>
      </c>
      <c r="N2820" s="7">
        <v>3069</v>
      </c>
      <c r="P2820" s="1">
        <v>1</v>
      </c>
      <c r="Q2820" s="2" t="s">
        <v>54</v>
      </c>
      <c r="R2820" s="4" t="s">
        <v>51</v>
      </c>
      <c r="T2820" s="7">
        <v>517</v>
      </c>
      <c r="U2820" s="8">
        <v>0</v>
      </c>
      <c r="V2820" s="6">
        <f t="shared" si="86"/>
        <v>21.887755102040817</v>
      </c>
      <c r="W2820" s="7">
        <f>IF(R2820="","",(T2820*(1-U2820)*(1+AE2820))+V2820)</f>
        <v>693.98775510204086</v>
      </c>
      <c r="Z2820" s="9" t="str">
        <f>IF(S2820="","",(X2820*(1-Y2820)*(1+AE2820)))</f>
        <v/>
      </c>
      <c r="AA2820" s="64">
        <f>IF(Eingabe!G2820="x",libCalc!A2820,IF(Eingabe!H2820="x",libCalc!B2820,IF(Eingabe!I2820="x",libCalc!C2820,"")))</f>
        <v>0.14999999999999999</v>
      </c>
      <c r="AB2820" s="5">
        <f>IF(AA2820="","",AA2820*M2820)</f>
        <v>0.50249999999999995</v>
      </c>
      <c r="AC2820" s="10">
        <f>IF(AA2820="","",N2820*1000/(AA2820*1000000))</f>
        <v>20.460000000000001</v>
      </c>
      <c r="AD2820" s="11">
        <f>IF(AB2820="","",MAX(Z2820,W2820)/AB2820)</f>
        <v>1381.0701594070467</v>
      </c>
      <c r="AE2820" s="8">
        <f ca="1">IF(N2820="","",IF(LOOKUP(YEAR(C2820),Teuerung!$A$4:$A$29,Teuerung!$D$4:$D$29)="",0,LOOKUP(YEAR(C2820),Teuerung!$A$4:$A$29,Teuerung!$D$4:$D$29)))</f>
        <v>0.29999999999999999</v>
      </c>
      <c r="AF2820" s="7">
        <f t="shared" ca="1" si="85"/>
        <v>693.98775510204086</v>
      </c>
      <c r="AG2820" s="2" t="s">
        <v>70</v>
      </c>
      <c r="AH2820" s="1"/>
      <c r="AI2820" s="1"/>
    </row>
    <row r="2821">
      <c r="A2821" s="2"/>
      <c r="B2821" s="2"/>
      <c r="C2821" s="3">
        <v>43300</v>
      </c>
      <c r="D2821" s="1"/>
      <c r="E2821" s="4" t="s">
        <v>51</v>
      </c>
      <c r="H2821" s="4" t="s">
        <v>51</v>
      </c>
      <c r="K2821" s="6">
        <v>0.29999999999999999</v>
      </c>
      <c r="L2821" s="6">
        <v>0.5</v>
      </c>
      <c r="M2821" s="6">
        <v>3.25</v>
      </c>
      <c r="N2821" s="7">
        <v>2139</v>
      </c>
      <c r="P2821" s="1">
        <v>1</v>
      </c>
      <c r="Q2821" s="2" t="s">
        <v>54</v>
      </c>
      <c r="R2821" s="4" t="s">
        <v>51</v>
      </c>
      <c r="T2821" s="7">
        <v>508</v>
      </c>
      <c r="U2821" s="8">
        <v>0</v>
      </c>
      <c r="V2821" s="6">
        <f t="shared" si="86"/>
        <v>21.887755102040817</v>
      </c>
      <c r="W2821" s="7">
        <f>IF(R2821="","",(T2821*(1-U2821)*(1+AE2821))+V2821)</f>
        <v>682.28775510204082</v>
      </c>
      <c r="Z2821" s="9" t="str">
        <f>IF(S2821="","",(X2821*(1-Y2821)*(1+AE2821)))</f>
        <v/>
      </c>
      <c r="AA2821" s="64">
        <f>IF(Eingabe!G2821="x",libCalc!A2821,IF(Eingabe!H2821="x",libCalc!B2821,IF(Eingabe!I2821="x",libCalc!C2821,"")))</f>
        <v>0.14999999999999999</v>
      </c>
      <c r="AB2821" s="5">
        <f>IF(AA2821="","",AA2821*M2821)</f>
        <v>0.48749999999999999</v>
      </c>
      <c r="AC2821" s="10">
        <f>IF(AA2821="","",N2821*1000/(AA2821*1000000))</f>
        <v>14.26</v>
      </c>
      <c r="AD2821" s="11">
        <f>IF(AB2821="","",MAX(Z2821,W2821)/AB2821)</f>
        <v>1399.5646258503402</v>
      </c>
      <c r="AE2821" s="8">
        <f ca="1">IF(N2821="","",IF(LOOKUP(YEAR(C2821),Teuerung!$A$4:$A$29,Teuerung!$D$4:$D$29)="",0,LOOKUP(YEAR(C2821),Teuerung!$A$4:$A$29,Teuerung!$D$4:$D$29)))</f>
        <v>0.29999999999999999</v>
      </c>
      <c r="AF2821" s="7">
        <f t="shared" ca="1" si="85"/>
        <v>682.28775510204082</v>
      </c>
      <c r="AG2821" s="2" t="s">
        <v>70</v>
      </c>
      <c r="AH2821" s="1"/>
      <c r="AI2821" s="1"/>
    </row>
    <row r="2822">
      <c r="A2822" s="2"/>
      <c r="B2822" s="2"/>
      <c r="C2822" s="3">
        <v>43300</v>
      </c>
      <c r="D2822" s="1"/>
      <c r="E2822" s="4" t="s">
        <v>51</v>
      </c>
      <c r="H2822" s="4" t="s">
        <v>51</v>
      </c>
      <c r="K2822" s="6">
        <v>0.29999999999999999</v>
      </c>
      <c r="L2822" s="6">
        <v>0.5</v>
      </c>
      <c r="M2822" s="6">
        <v>3.2400000000000002</v>
      </c>
      <c r="N2822" s="7">
        <v>1346</v>
      </c>
      <c r="P2822" s="1">
        <v>1</v>
      </c>
      <c r="Q2822" s="2" t="s">
        <v>54</v>
      </c>
      <c r="R2822" s="4" t="s">
        <v>51</v>
      </c>
      <c r="T2822" s="7">
        <v>500</v>
      </c>
      <c r="U2822" s="8">
        <v>0</v>
      </c>
      <c r="V2822" s="6">
        <f t="shared" si="86"/>
        <v>21.887755102040817</v>
      </c>
      <c r="W2822" s="7">
        <f>IF(R2822="","",(T2822*(1-U2822)*(1+AE2822))+V2822)</f>
        <v>671.88775510204084</v>
      </c>
      <c r="Z2822" s="9" t="str">
        <f>IF(S2822="","",(X2822*(1-Y2822)*(1+AE2822)))</f>
        <v/>
      </c>
      <c r="AA2822" s="64">
        <f>IF(Eingabe!G2822="x",libCalc!A2822,IF(Eingabe!H2822="x",libCalc!B2822,IF(Eingabe!I2822="x",libCalc!C2822,"")))</f>
        <v>0.14999999999999999</v>
      </c>
      <c r="AB2822" s="5">
        <f>IF(AA2822="","",AA2822*M2822)</f>
        <v>0.48599999999999999</v>
      </c>
      <c r="AC2822" s="10">
        <f>IF(AA2822="","",N2822*1000/(AA2822*1000000))</f>
        <v>8.9733333333333327</v>
      </c>
      <c r="AD2822" s="11">
        <f>IF(AB2822="","",MAX(Z2822,W2822)/AB2822)</f>
        <v>1382.4850928025533</v>
      </c>
      <c r="AE2822" s="8">
        <f ca="1">IF(N2822="","",IF(LOOKUP(YEAR(C2822),Teuerung!$A$4:$A$29,Teuerung!$D$4:$D$29)="",0,LOOKUP(YEAR(C2822),Teuerung!$A$4:$A$29,Teuerung!$D$4:$D$29)))</f>
        <v>0.29999999999999999</v>
      </c>
      <c r="AF2822" s="7">
        <f t="shared" ca="1" si="85"/>
        <v>671.88775510204084</v>
      </c>
      <c r="AG2822" s="2" t="s">
        <v>70</v>
      </c>
      <c r="AH2822" s="1"/>
      <c r="AI2822" s="1"/>
    </row>
    <row r="2823">
      <c r="A2823" s="2"/>
      <c r="B2823" s="2"/>
      <c r="C2823" s="3">
        <v>43300</v>
      </c>
      <c r="D2823" s="1"/>
      <c r="E2823" s="4" t="s">
        <v>51</v>
      </c>
      <c r="H2823" s="4" t="s">
        <v>51</v>
      </c>
      <c r="K2823" s="6">
        <v>0.29999999999999999</v>
      </c>
      <c r="L2823" s="6">
        <v>0.5</v>
      </c>
      <c r="M2823" s="6">
        <v>3.1099999999999999</v>
      </c>
      <c r="N2823" s="7">
        <v>4105</v>
      </c>
      <c r="P2823" s="1">
        <v>1</v>
      </c>
      <c r="Q2823" s="2" t="s">
        <v>54</v>
      </c>
      <c r="R2823" s="4" t="s">
        <v>51</v>
      </c>
      <c r="T2823" s="7">
        <v>630</v>
      </c>
      <c r="U2823" s="8">
        <v>0</v>
      </c>
      <c r="V2823" s="6">
        <f t="shared" si="86"/>
        <v>21.887755102040817</v>
      </c>
      <c r="W2823" s="7">
        <f>IF(R2823="","",(T2823*(1-U2823)*(1+AE2823))+V2823)</f>
        <v>840.88775510204084</v>
      </c>
      <c r="Z2823" s="9" t="str">
        <f>IF(S2823="","",(X2823*(1-Y2823)*(1+AE2823)))</f>
        <v/>
      </c>
      <c r="AA2823" s="64">
        <f>IF(Eingabe!G2823="x",libCalc!A2823,IF(Eingabe!H2823="x",libCalc!B2823,IF(Eingabe!I2823="x",libCalc!C2823,"")))</f>
        <v>0.14999999999999999</v>
      </c>
      <c r="AB2823" s="5">
        <f>IF(AA2823="","",AA2823*M2823)</f>
        <v>0.46649999999999997</v>
      </c>
      <c r="AC2823" s="10">
        <f>IF(AA2823="","",N2823*1000/(AA2823*1000000))</f>
        <v>27.366666666666667</v>
      </c>
      <c r="AD2823" s="11">
        <f>IF(AB2823="","",MAX(Z2823,W2823)/AB2823)</f>
        <v>1802.5460988253824</v>
      </c>
      <c r="AE2823" s="8">
        <f ca="1">IF(N2823="","",IF(LOOKUP(YEAR(C2823),Teuerung!$A$4:$A$29,Teuerung!$D$4:$D$29)="",0,LOOKUP(YEAR(C2823),Teuerung!$A$4:$A$29,Teuerung!$D$4:$D$29)))</f>
        <v>0.29999999999999999</v>
      </c>
      <c r="AF2823" s="7">
        <f t="shared" ca="1" si="85"/>
        <v>840.88775510204084</v>
      </c>
      <c r="AG2823" s="2" t="s">
        <v>70</v>
      </c>
      <c r="AH2823" s="1"/>
      <c r="AI2823" s="1"/>
    </row>
    <row r="2824">
      <c r="A2824" s="2"/>
      <c r="B2824" s="2"/>
      <c r="C2824" s="3">
        <v>43300</v>
      </c>
      <c r="D2824" s="1"/>
      <c r="E2824" s="4" t="s">
        <v>51</v>
      </c>
      <c r="H2824" s="4" t="s">
        <v>51</v>
      </c>
      <c r="K2824" s="6">
        <v>0.29999999999999999</v>
      </c>
      <c r="L2824" s="6">
        <v>0.5</v>
      </c>
      <c r="M2824" s="6">
        <v>2.8500000000000001</v>
      </c>
      <c r="N2824" s="7">
        <v>1135</v>
      </c>
      <c r="P2824" s="1">
        <v>1</v>
      </c>
      <c r="Q2824" s="2" t="s">
        <v>54</v>
      </c>
      <c r="R2824" s="4" t="s">
        <v>51</v>
      </c>
      <c r="T2824" s="7">
        <v>535</v>
      </c>
      <c r="U2824" s="8">
        <v>0</v>
      </c>
      <c r="V2824" s="6">
        <f t="shared" si="86"/>
        <v>21.887755102040817</v>
      </c>
      <c r="W2824" s="7">
        <f>IF(R2824="","",(T2824*(1-U2824)*(1+AE2824))+V2824)</f>
        <v>717.38775510204084</v>
      </c>
      <c r="Z2824" s="9" t="str">
        <f>IF(S2824="","",(X2824*(1-Y2824)*(1+AE2824)))</f>
        <v/>
      </c>
      <c r="AA2824" s="64">
        <f>IF(Eingabe!G2824="x",libCalc!A2824,IF(Eingabe!H2824="x",libCalc!B2824,IF(Eingabe!I2824="x",libCalc!C2824,"")))</f>
        <v>0.14999999999999999</v>
      </c>
      <c r="AB2824" s="5">
        <f>IF(AA2824="","",AA2824*M2824)</f>
        <v>0.42749999999999999</v>
      </c>
      <c r="AC2824" s="10">
        <f>IF(AA2824="","",N2824*1000/(AA2824*1000000))</f>
        <v>7.5666666666666664</v>
      </c>
      <c r="AD2824" s="11">
        <f>IF(AB2824="","",MAX(Z2824,W2824)/AB2824)</f>
        <v>1678.1000119345986</v>
      </c>
      <c r="AE2824" s="8">
        <f ca="1">IF(N2824="","",IF(LOOKUP(YEAR(C2824),Teuerung!$A$4:$A$29,Teuerung!$D$4:$D$29)="",0,LOOKUP(YEAR(C2824),Teuerung!$A$4:$A$29,Teuerung!$D$4:$D$29)))</f>
        <v>0.29999999999999999</v>
      </c>
      <c r="AF2824" s="7">
        <f t="shared" ca="1" si="85"/>
        <v>717.38775510204084</v>
      </c>
      <c r="AG2824" s="2" t="s">
        <v>70</v>
      </c>
      <c r="AH2824" s="1"/>
      <c r="AI2824" s="1"/>
    </row>
    <row r="2825">
      <c r="A2825" s="2"/>
      <c r="B2825" s="2"/>
      <c r="C2825" s="3">
        <v>43300</v>
      </c>
      <c r="D2825" s="1"/>
      <c r="E2825" s="4" t="s">
        <v>51</v>
      </c>
      <c r="H2825" s="4" t="s">
        <v>51</v>
      </c>
      <c r="K2825" s="6">
        <v>0.29999999999999999</v>
      </c>
      <c r="L2825" s="6">
        <v>0.5</v>
      </c>
      <c r="M2825" s="6">
        <v>2.8300000000000001</v>
      </c>
      <c r="N2825" s="7">
        <v>1032</v>
      </c>
      <c r="P2825" s="1">
        <v>1</v>
      </c>
      <c r="Q2825" s="2" t="s">
        <v>54</v>
      </c>
      <c r="R2825" s="4" t="s">
        <v>51</v>
      </c>
      <c r="T2825" s="7">
        <v>533</v>
      </c>
      <c r="U2825" s="8">
        <v>0</v>
      </c>
      <c r="V2825" s="6">
        <f t="shared" si="86"/>
        <v>21.887755102040817</v>
      </c>
      <c r="W2825" s="7">
        <f>IF(R2825="","",(T2825*(1-U2825)*(1+AE2825))+V2825)</f>
        <v>714.78775510204082</v>
      </c>
      <c r="Z2825" s="9" t="str">
        <f>IF(S2825="","",(X2825*(1-Y2825)*(1+AE2825)))</f>
        <v/>
      </c>
      <c r="AA2825" s="64">
        <f>IF(Eingabe!G2825="x",libCalc!A2825,IF(Eingabe!H2825="x",libCalc!B2825,IF(Eingabe!I2825="x",libCalc!C2825,"")))</f>
        <v>0.14999999999999999</v>
      </c>
      <c r="AB2825" s="5">
        <f>IF(AA2825="","",AA2825*M2825)</f>
        <v>0.42449999999999999</v>
      </c>
      <c r="AC2825" s="10">
        <f>IF(AA2825="","",N2825*1000/(AA2825*1000000))</f>
        <v>6.8799999999999999</v>
      </c>
      <c r="AD2825" s="11">
        <f>IF(AB2825="","",MAX(Z2825,W2825)/AB2825)</f>
        <v>1683.8345232085767</v>
      </c>
      <c r="AE2825" s="8">
        <f ca="1">IF(N2825="","",IF(LOOKUP(YEAR(C2825),Teuerung!$A$4:$A$29,Teuerung!$D$4:$D$29)="",0,LOOKUP(YEAR(C2825),Teuerung!$A$4:$A$29,Teuerung!$D$4:$D$29)))</f>
        <v>0.29999999999999999</v>
      </c>
      <c r="AF2825" s="7">
        <f t="shared" ca="1" si="85"/>
        <v>714.78775510204082</v>
      </c>
      <c r="AG2825" s="2" t="s">
        <v>70</v>
      </c>
      <c r="AH2825" s="1"/>
      <c r="AI2825" s="1"/>
    </row>
    <row r="2826">
      <c r="A2826" s="2"/>
      <c r="B2826" s="2"/>
      <c r="C2826" s="3">
        <v>43300</v>
      </c>
      <c r="D2826" s="1"/>
      <c r="E2826" s="4" t="s">
        <v>51</v>
      </c>
      <c r="H2826" s="4" t="s">
        <v>51</v>
      </c>
      <c r="K2826" s="6">
        <v>0.29999999999999999</v>
      </c>
      <c r="L2826" s="6">
        <v>0.5</v>
      </c>
      <c r="M2826" s="6">
        <v>2.8199999999999998</v>
      </c>
      <c r="N2826" s="7">
        <v>3241</v>
      </c>
      <c r="P2826" s="1">
        <v>2</v>
      </c>
      <c r="Q2826" s="2" t="s">
        <v>54</v>
      </c>
      <c r="R2826" s="4" t="s">
        <v>51</v>
      </c>
      <c r="T2826" s="7">
        <v>485</v>
      </c>
      <c r="U2826" s="8">
        <v>0</v>
      </c>
      <c r="V2826" s="6">
        <f t="shared" si="86"/>
        <v>21.887755102040817</v>
      </c>
      <c r="W2826" s="7">
        <f>IF(R2826="","",(T2826*(1-U2826)*(1+AE2826))+V2826)</f>
        <v>652.38775510204084</v>
      </c>
      <c r="Z2826" s="9" t="str">
        <f>IF(S2826="","",(X2826*(1-Y2826)*(1+AE2826)))</f>
        <v/>
      </c>
      <c r="AA2826" s="64">
        <f>IF(Eingabe!G2826="x",libCalc!A2826,IF(Eingabe!H2826="x",libCalc!B2826,IF(Eingabe!I2826="x",libCalc!C2826,"")))</f>
        <v>0.14999999999999999</v>
      </c>
      <c r="AB2826" s="5">
        <f>IF(AA2826="","",AA2826*M2826)</f>
        <v>0.42299999999999999</v>
      </c>
      <c r="AC2826" s="10">
        <f>IF(AA2826="","",N2826*1000/(AA2826*1000000))</f>
        <v>21.606666666666666</v>
      </c>
      <c r="AD2826" s="11">
        <f>IF(AB2826="","",MAX(Z2826,W2826)/AB2826)</f>
        <v>1542.2878371206639</v>
      </c>
      <c r="AE2826" s="8">
        <f ca="1">IF(N2826="","",IF(LOOKUP(YEAR(C2826),Teuerung!$A$4:$A$29,Teuerung!$D$4:$D$29)="",0,LOOKUP(YEAR(C2826),Teuerung!$A$4:$A$29,Teuerung!$D$4:$D$29)))</f>
        <v>0.29999999999999999</v>
      </c>
      <c r="AF2826" s="7">
        <f t="shared" ca="1" si="85"/>
        <v>1304.7755102040817</v>
      </c>
      <c r="AG2826" s="2" t="s">
        <v>70</v>
      </c>
      <c r="AH2826" s="1"/>
      <c r="AI2826" s="1"/>
    </row>
    <row r="2827">
      <c r="A2827" s="2"/>
      <c r="B2827" s="2"/>
      <c r="C2827" s="3">
        <v>43300</v>
      </c>
      <c r="D2827" s="1"/>
      <c r="E2827" s="4" t="s">
        <v>51</v>
      </c>
      <c r="H2827" s="4" t="s">
        <v>51</v>
      </c>
      <c r="K2827" s="6">
        <v>0.29999999999999999</v>
      </c>
      <c r="L2827" s="6">
        <v>0.5</v>
      </c>
      <c r="M2827" s="6">
        <v>2.79</v>
      </c>
      <c r="N2827" s="7">
        <v>3475</v>
      </c>
      <c r="P2827" s="1">
        <v>2</v>
      </c>
      <c r="Q2827" s="2" t="s">
        <v>54</v>
      </c>
      <c r="R2827" s="4" t="s">
        <v>51</v>
      </c>
      <c r="T2827" s="7">
        <v>411</v>
      </c>
      <c r="U2827" s="8">
        <v>0</v>
      </c>
      <c r="V2827" s="6">
        <f t="shared" si="86"/>
        <v>21.887755102040817</v>
      </c>
      <c r="W2827" s="7">
        <f>IF(R2827="","",(T2827*(1-U2827)*(1+AE2827))+V2827)</f>
        <v>556.18775510204091</v>
      </c>
      <c r="Z2827" s="9" t="str">
        <f>IF(S2827="","",(X2827*(1-Y2827)*(1+AE2827)))</f>
        <v/>
      </c>
      <c r="AA2827" s="64">
        <f>IF(Eingabe!G2827="x",libCalc!A2827,IF(Eingabe!H2827="x",libCalc!B2827,IF(Eingabe!I2827="x",libCalc!C2827,"")))</f>
        <v>0.14999999999999999</v>
      </c>
      <c r="AB2827" s="5">
        <f>IF(AA2827="","",AA2827*M2827)</f>
        <v>0.41849999999999998</v>
      </c>
      <c r="AC2827" s="10">
        <f>IF(AA2827="","",N2827*1000/(AA2827*1000000))</f>
        <v>23.166666666666668</v>
      </c>
      <c r="AD2827" s="11">
        <f>IF(AB2827="","",MAX(Z2827,W2827)/AB2827)</f>
        <v>1329.0029990490823</v>
      </c>
      <c r="AE2827" s="8">
        <f ca="1">IF(N2827="","",IF(LOOKUP(YEAR(C2827),Teuerung!$A$4:$A$29,Teuerung!$D$4:$D$29)="",0,LOOKUP(YEAR(C2827),Teuerung!$A$4:$A$29,Teuerung!$D$4:$D$29)))</f>
        <v>0.29999999999999999</v>
      </c>
      <c r="AF2827" s="7">
        <f t="shared" ca="1" si="85"/>
        <v>1112.3755102040818</v>
      </c>
      <c r="AG2827" s="2" t="s">
        <v>70</v>
      </c>
      <c r="AH2827" s="1"/>
      <c r="AI2827" s="1"/>
    </row>
    <row r="2828">
      <c r="A2828" s="2"/>
      <c r="B2828" s="2"/>
      <c r="C2828" s="3">
        <v>43300</v>
      </c>
      <c r="D2828" s="1"/>
      <c r="E2828" s="4" t="s">
        <v>51</v>
      </c>
      <c r="H2828" s="4" t="s">
        <v>51</v>
      </c>
      <c r="K2828" s="6">
        <v>0.29999999999999999</v>
      </c>
      <c r="L2828" s="6">
        <v>0.5</v>
      </c>
      <c r="M2828" s="6">
        <v>2.7799999999999998</v>
      </c>
      <c r="N2828" s="7">
        <v>2684</v>
      </c>
      <c r="P2828" s="1">
        <v>1</v>
      </c>
      <c r="Q2828" s="2" t="s">
        <v>54</v>
      </c>
      <c r="R2828" s="4" t="s">
        <v>51</v>
      </c>
      <c r="T2828" s="7">
        <v>529</v>
      </c>
      <c r="U2828" s="8">
        <v>0</v>
      </c>
      <c r="V2828" s="6">
        <f t="shared" si="86"/>
        <v>21.887755102040817</v>
      </c>
      <c r="W2828" s="7">
        <f>IF(R2828="","",(T2828*(1-U2828)*(1+AE2828))+V2828)</f>
        <v>709.58775510204089</v>
      </c>
      <c r="Z2828" s="9" t="str">
        <f>IF(S2828="","",(X2828*(1-Y2828)*(1+AE2828)))</f>
        <v/>
      </c>
      <c r="AA2828" s="64">
        <f>IF(Eingabe!G2828="x",libCalc!A2828,IF(Eingabe!H2828="x",libCalc!B2828,IF(Eingabe!I2828="x",libCalc!C2828,"")))</f>
        <v>0.14999999999999999</v>
      </c>
      <c r="AB2828" s="5">
        <f>IF(AA2828="","",AA2828*M2828)</f>
        <v>0.41699999999999998</v>
      </c>
      <c r="AC2828" s="10">
        <f>IF(AA2828="","",N2828*1000/(AA2828*1000000))</f>
        <v>17.893333333333334</v>
      </c>
      <c r="AD2828" s="11">
        <f>IF(AB2828="","",MAX(Z2828,W2828)/AB2828)</f>
        <v>1701.6492928106497</v>
      </c>
      <c r="AE2828" s="8">
        <f ca="1">IF(N2828="","",IF(LOOKUP(YEAR(C2828),Teuerung!$A$4:$A$29,Teuerung!$D$4:$D$29)="",0,LOOKUP(YEAR(C2828),Teuerung!$A$4:$A$29,Teuerung!$D$4:$D$29)))</f>
        <v>0.29999999999999999</v>
      </c>
      <c r="AF2828" s="7">
        <f t="shared" ca="1" si="85"/>
        <v>709.58775510204089</v>
      </c>
      <c r="AG2828" s="2" t="s">
        <v>70</v>
      </c>
      <c r="AH2828" s="1"/>
      <c r="AI2828" s="1"/>
    </row>
    <row r="2829">
      <c r="A2829" s="2"/>
      <c r="B2829" s="2"/>
      <c r="C2829" s="3">
        <v>43300</v>
      </c>
      <c r="D2829" s="1"/>
      <c r="E2829" s="4" t="s">
        <v>51</v>
      </c>
      <c r="H2829" s="4" t="s">
        <v>51</v>
      </c>
      <c r="K2829" s="6">
        <v>0.29999999999999999</v>
      </c>
      <c r="L2829" s="6">
        <v>0.5</v>
      </c>
      <c r="M2829" s="6">
        <v>2.77</v>
      </c>
      <c r="N2829" s="7">
        <v>3553</v>
      </c>
      <c r="P2829" s="1">
        <v>4</v>
      </c>
      <c r="Q2829" s="2" t="s">
        <v>54</v>
      </c>
      <c r="R2829" s="4" t="s">
        <v>51</v>
      </c>
      <c r="T2829" s="7">
        <v>473</v>
      </c>
      <c r="U2829" s="8">
        <v>0</v>
      </c>
      <c r="V2829" s="6">
        <f t="shared" si="86"/>
        <v>21.887755102040817</v>
      </c>
      <c r="W2829" s="7">
        <f>IF(R2829="","",(T2829*(1-U2829)*(1+AE2829))+V2829)</f>
        <v>636.78775510204082</v>
      </c>
      <c r="Z2829" s="9" t="str">
        <f>IF(S2829="","",(X2829*(1-Y2829)*(1+AE2829)))</f>
        <v/>
      </c>
      <c r="AA2829" s="64">
        <f>IF(Eingabe!G2829="x",libCalc!A2829,IF(Eingabe!H2829="x",libCalc!B2829,IF(Eingabe!I2829="x",libCalc!C2829,"")))</f>
        <v>0.14999999999999999</v>
      </c>
      <c r="AB2829" s="5">
        <f>IF(AA2829="","",AA2829*M2829)</f>
        <v>0.41549999999999998</v>
      </c>
      <c r="AC2829" s="10">
        <f>IF(AA2829="","",N2829*1000/(AA2829*1000000))</f>
        <v>23.686666666666667</v>
      </c>
      <c r="AD2829" s="11">
        <f>IF(AB2829="","",MAX(Z2829,W2829)/AB2829)</f>
        <v>1532.5818414008204</v>
      </c>
      <c r="AE2829" s="8">
        <f ca="1">IF(N2829="","",IF(LOOKUP(YEAR(C2829),Teuerung!$A$4:$A$29,Teuerung!$D$4:$D$29)="",0,LOOKUP(YEAR(C2829),Teuerung!$A$4:$A$29,Teuerung!$D$4:$D$29)))</f>
        <v>0.29999999999999999</v>
      </c>
      <c r="AF2829" s="7">
        <f t="shared" ca="1" si="85"/>
        <v>2547.1510204081633</v>
      </c>
      <c r="AG2829" s="2" t="s">
        <v>70</v>
      </c>
      <c r="AH2829" s="1"/>
      <c r="AI2829" s="1"/>
    </row>
    <row r="2830">
      <c r="A2830" s="2"/>
      <c r="B2830" s="2"/>
      <c r="C2830" s="3">
        <v>43300</v>
      </c>
      <c r="D2830" s="1"/>
      <c r="E2830" s="4" t="s">
        <v>51</v>
      </c>
      <c r="H2830" s="4" t="s">
        <v>51</v>
      </c>
      <c r="K2830" s="6">
        <v>0.29999999999999999</v>
      </c>
      <c r="L2830" s="6">
        <v>0.5</v>
      </c>
      <c r="M2830" s="6">
        <v>2.77</v>
      </c>
      <c r="N2830" s="7">
        <v>4853</v>
      </c>
      <c r="P2830" s="1">
        <v>2</v>
      </c>
      <c r="Q2830" s="2" t="s">
        <v>54</v>
      </c>
      <c r="R2830" s="4" t="s">
        <v>51</v>
      </c>
      <c r="T2830" s="7">
        <v>635</v>
      </c>
      <c r="U2830" s="8">
        <v>0</v>
      </c>
      <c r="V2830" s="6">
        <f t="shared" si="86"/>
        <v>21.887755102040817</v>
      </c>
      <c r="W2830" s="7">
        <f>IF(R2830="","",(T2830*(1-U2830)*(1+AE2830))+V2830)</f>
        <v>847.38775510204084</v>
      </c>
      <c r="Z2830" s="9" t="str">
        <f>IF(S2830="","",(X2830*(1-Y2830)*(1+AE2830)))</f>
        <v/>
      </c>
      <c r="AA2830" s="64">
        <f>IF(Eingabe!G2830="x",libCalc!A2830,IF(Eingabe!H2830="x",libCalc!B2830,IF(Eingabe!I2830="x",libCalc!C2830,"")))</f>
        <v>0.14999999999999999</v>
      </c>
      <c r="AB2830" s="5">
        <f>IF(AA2830="","",AA2830*M2830)</f>
        <v>0.41549999999999998</v>
      </c>
      <c r="AC2830" s="10">
        <f>IF(AA2830="","",N2830*1000/(AA2830*1000000))</f>
        <v>32.353333333333332</v>
      </c>
      <c r="AD2830" s="11">
        <f>IF(AB2830="","",MAX(Z2830,W2830)/AB2830)</f>
        <v>2039.4410471769936</v>
      </c>
      <c r="AE2830" s="8">
        <f ca="1">IF(N2830="","",IF(LOOKUP(YEAR(C2830),Teuerung!$A$4:$A$29,Teuerung!$D$4:$D$29)="",0,LOOKUP(YEAR(C2830),Teuerung!$A$4:$A$29,Teuerung!$D$4:$D$29)))</f>
        <v>0.29999999999999999</v>
      </c>
      <c r="AF2830" s="7">
        <f t="shared" ca="1" si="85"/>
        <v>1694.7755102040817</v>
      </c>
      <c r="AG2830" s="2" t="s">
        <v>70</v>
      </c>
      <c r="AH2830" s="1"/>
      <c r="AI2830" s="1"/>
    </row>
    <row r="2831">
      <c r="A2831" s="2"/>
      <c r="B2831" s="2"/>
      <c r="C2831" s="3">
        <v>43300</v>
      </c>
      <c r="D2831" s="1"/>
      <c r="E2831" s="4" t="s">
        <v>51</v>
      </c>
      <c r="H2831" s="4" t="s">
        <v>51</v>
      </c>
      <c r="K2831" s="6">
        <v>0.29999999999999999</v>
      </c>
      <c r="L2831" s="6">
        <v>0.5</v>
      </c>
      <c r="M2831" s="6">
        <v>2.77</v>
      </c>
      <c r="N2831" s="7">
        <v>4402</v>
      </c>
      <c r="P2831" s="1">
        <v>1</v>
      </c>
      <c r="Q2831" s="2" t="s">
        <v>54</v>
      </c>
      <c r="R2831" s="4" t="s">
        <v>51</v>
      </c>
      <c r="T2831" s="7">
        <v>630</v>
      </c>
      <c r="U2831" s="8">
        <v>0</v>
      </c>
      <c r="V2831" s="6">
        <f t="shared" si="86"/>
        <v>21.887755102040817</v>
      </c>
      <c r="W2831" s="7">
        <f>IF(R2831="","",(T2831*(1-U2831)*(1+AE2831))+V2831)</f>
        <v>840.88775510204084</v>
      </c>
      <c r="Z2831" s="9" t="str">
        <f>IF(S2831="","",(X2831*(1-Y2831)*(1+AE2831)))</f>
        <v/>
      </c>
      <c r="AA2831" s="64">
        <f>IF(Eingabe!G2831="x",libCalc!A2831,IF(Eingabe!H2831="x",libCalc!B2831,IF(Eingabe!I2831="x",libCalc!C2831,"")))</f>
        <v>0.14999999999999999</v>
      </c>
      <c r="AB2831" s="5">
        <f>IF(AA2831="","",AA2831*M2831)</f>
        <v>0.41549999999999998</v>
      </c>
      <c r="AC2831" s="10">
        <f>IF(AA2831="","",N2831*1000/(AA2831*1000000))</f>
        <v>29.346666666666668</v>
      </c>
      <c r="AD2831" s="11">
        <f>IF(AB2831="","",MAX(Z2831,W2831)/AB2831)</f>
        <v>2023.7972445295809</v>
      </c>
      <c r="AE2831" s="8">
        <f ca="1">IF(N2831="","",IF(LOOKUP(YEAR(C2831),Teuerung!$A$4:$A$29,Teuerung!$D$4:$D$29)="",0,LOOKUP(YEAR(C2831),Teuerung!$A$4:$A$29,Teuerung!$D$4:$D$29)))</f>
        <v>0.29999999999999999</v>
      </c>
      <c r="AF2831" s="7">
        <f t="shared" ca="1" si="85"/>
        <v>840.88775510204084</v>
      </c>
      <c r="AG2831" s="2" t="s">
        <v>70</v>
      </c>
      <c r="AH2831" s="1"/>
      <c r="AI2831" s="1"/>
    </row>
    <row r="2832">
      <c r="A2832" s="2"/>
      <c r="B2832" s="2"/>
      <c r="C2832" s="3">
        <v>43300</v>
      </c>
      <c r="D2832" s="1"/>
      <c r="E2832" s="4" t="s">
        <v>51</v>
      </c>
      <c r="H2832" s="4" t="s">
        <v>51</v>
      </c>
      <c r="K2832" s="6">
        <v>0.29999999999999999</v>
      </c>
      <c r="L2832" s="6">
        <v>0.5</v>
      </c>
      <c r="M2832" s="6">
        <v>2.77</v>
      </c>
      <c r="N2832" s="7">
        <v>5082</v>
      </c>
      <c r="P2832" s="1">
        <v>1</v>
      </c>
      <c r="Q2832" s="2" t="s">
        <v>54</v>
      </c>
      <c r="R2832" s="4" t="s">
        <v>51</v>
      </c>
      <c r="T2832" s="7">
        <v>736</v>
      </c>
      <c r="U2832" s="8">
        <v>0</v>
      </c>
      <c r="V2832" s="6">
        <f t="shared" si="86"/>
        <v>21.887755102040817</v>
      </c>
      <c r="W2832" s="7">
        <f>IF(R2832="","",(T2832*(1-U2832)*(1+AE2832))+V2832)</f>
        <v>978.68775510204091</v>
      </c>
      <c r="Z2832" s="9" t="str">
        <f>IF(S2832="","",(X2832*(1-Y2832)*(1+AE2832)))</f>
        <v/>
      </c>
      <c r="AA2832" s="64">
        <f>IF(Eingabe!G2832="x",libCalc!A2832,IF(Eingabe!H2832="x",libCalc!B2832,IF(Eingabe!I2832="x",libCalc!C2832,"")))</f>
        <v>0.14999999999999999</v>
      </c>
      <c r="AB2832" s="5">
        <f>IF(AA2832="","",AA2832*M2832)</f>
        <v>0.41549999999999998</v>
      </c>
      <c r="AC2832" s="10">
        <f>IF(AA2832="","",N2832*1000/(AA2832*1000000))</f>
        <v>33.880000000000003</v>
      </c>
      <c r="AD2832" s="11">
        <f>IF(AB2832="","",MAX(Z2832,W2832)/AB2832)</f>
        <v>2355.4458606547314</v>
      </c>
      <c r="AE2832" s="8">
        <f ca="1">IF(N2832="","",IF(LOOKUP(YEAR(C2832),Teuerung!$A$4:$A$29,Teuerung!$D$4:$D$29)="",0,LOOKUP(YEAR(C2832),Teuerung!$A$4:$A$29,Teuerung!$D$4:$D$29)))</f>
        <v>0.29999999999999999</v>
      </c>
      <c r="AF2832" s="7">
        <f t="shared" ca="1" si="85"/>
        <v>978.68775510204091</v>
      </c>
      <c r="AG2832" s="2" t="s">
        <v>70</v>
      </c>
      <c r="AH2832" s="1"/>
      <c r="AI2832" s="1"/>
    </row>
    <row r="2833">
      <c r="A2833" s="2"/>
      <c r="B2833" s="2"/>
      <c r="C2833" s="3">
        <v>43300</v>
      </c>
      <c r="D2833" s="1"/>
      <c r="E2833" s="4" t="s">
        <v>51</v>
      </c>
      <c r="H2833" s="4" t="s">
        <v>51</v>
      </c>
      <c r="K2833" s="6">
        <v>0.29999999999999999</v>
      </c>
      <c r="L2833" s="6">
        <v>0.5</v>
      </c>
      <c r="M2833" s="6">
        <v>2.77</v>
      </c>
      <c r="N2833" s="7">
        <v>4219</v>
      </c>
      <c r="P2833" s="1">
        <v>1</v>
      </c>
      <c r="Q2833" s="2" t="s">
        <v>54</v>
      </c>
      <c r="R2833" s="4" t="s">
        <v>51</v>
      </c>
      <c r="T2833" s="7">
        <v>519</v>
      </c>
      <c r="U2833" s="8">
        <v>0</v>
      </c>
      <c r="V2833" s="6">
        <f t="shared" si="86"/>
        <v>21.887755102040817</v>
      </c>
      <c r="W2833" s="7">
        <f>IF(R2833="","",(T2833*(1-U2833)*(1+AE2833))+V2833)</f>
        <v>696.58775510204089</v>
      </c>
      <c r="Z2833" s="9" t="str">
        <f>IF(S2833="","",(X2833*(1-Y2833)*(1+AE2833)))</f>
        <v/>
      </c>
      <c r="AA2833" s="64">
        <f>IF(Eingabe!G2833="x",libCalc!A2833,IF(Eingabe!H2833="x",libCalc!B2833,IF(Eingabe!I2833="x",libCalc!C2833,"")))</f>
        <v>0.14999999999999999</v>
      </c>
      <c r="AB2833" s="5">
        <f>IF(AA2833="","",AA2833*M2833)</f>
        <v>0.41549999999999998</v>
      </c>
      <c r="AC2833" s="10">
        <f>IF(AA2833="","",N2833*1000/(AA2833*1000000))</f>
        <v>28.126666666666665</v>
      </c>
      <c r="AD2833" s="11">
        <f>IF(AB2833="","",MAX(Z2833,W2833)/AB2833)</f>
        <v>1676.5048257570179</v>
      </c>
      <c r="AE2833" s="8">
        <f ca="1">IF(N2833="","",IF(LOOKUP(YEAR(C2833),Teuerung!$A$4:$A$29,Teuerung!$D$4:$D$29)="",0,LOOKUP(YEAR(C2833),Teuerung!$A$4:$A$29,Teuerung!$D$4:$D$29)))</f>
        <v>0.29999999999999999</v>
      </c>
      <c r="AF2833" s="7">
        <f t="shared" ca="1" si="85"/>
        <v>696.58775510204089</v>
      </c>
      <c r="AG2833" s="2" t="s">
        <v>70</v>
      </c>
      <c r="AH2833" s="1"/>
      <c r="AI2833" s="1"/>
    </row>
    <row r="2834">
      <c r="A2834" s="2"/>
      <c r="B2834" s="2"/>
      <c r="C2834" s="3">
        <v>43300</v>
      </c>
      <c r="D2834" s="1"/>
      <c r="E2834" s="4" t="s">
        <v>51</v>
      </c>
      <c r="H2834" s="4" t="s">
        <v>51</v>
      </c>
      <c r="K2834" s="6">
        <v>0.29999999999999999</v>
      </c>
      <c r="L2834" s="6">
        <v>0.5</v>
      </c>
      <c r="M2834" s="6">
        <v>2.77</v>
      </c>
      <c r="N2834" s="7">
        <v>4219</v>
      </c>
      <c r="P2834" s="1">
        <v>1</v>
      </c>
      <c r="Q2834" s="2" t="s">
        <v>54</v>
      </c>
      <c r="R2834" s="4" t="s">
        <v>51</v>
      </c>
      <c r="T2834" s="7">
        <v>595</v>
      </c>
      <c r="U2834" s="8">
        <v>0</v>
      </c>
      <c r="V2834" s="6">
        <f t="shared" si="86"/>
        <v>21.887755102040817</v>
      </c>
      <c r="W2834" s="7">
        <f>IF(R2834="","",(T2834*(1-U2834)*(1+AE2834))+V2834)</f>
        <v>795.38775510204084</v>
      </c>
      <c r="Z2834" s="9" t="str">
        <f>IF(S2834="","",(X2834*(1-Y2834)*(1+AE2834)))</f>
        <v/>
      </c>
      <c r="AA2834" s="64">
        <f>IF(Eingabe!G2834="x",libCalc!A2834,IF(Eingabe!H2834="x",libCalc!B2834,IF(Eingabe!I2834="x",libCalc!C2834,"")))</f>
        <v>0.14999999999999999</v>
      </c>
      <c r="AB2834" s="5">
        <f>IF(AA2834="","",AA2834*M2834)</f>
        <v>0.41549999999999998</v>
      </c>
      <c r="AC2834" s="10">
        <f>IF(AA2834="","",N2834*1000/(AA2834*1000000))</f>
        <v>28.126666666666665</v>
      </c>
      <c r="AD2834" s="11">
        <f>IF(AB2834="","",MAX(Z2834,W2834)/AB2834)</f>
        <v>1914.2906259976917</v>
      </c>
      <c r="AE2834" s="8">
        <f ca="1">IF(N2834="","",IF(LOOKUP(YEAR(C2834),Teuerung!$A$4:$A$29,Teuerung!$D$4:$D$29)="",0,LOOKUP(YEAR(C2834),Teuerung!$A$4:$A$29,Teuerung!$D$4:$D$29)))</f>
        <v>0.29999999999999999</v>
      </c>
      <c r="AF2834" s="7">
        <f t="shared" ca="1" si="85"/>
        <v>795.38775510204084</v>
      </c>
      <c r="AG2834" s="2" t="s">
        <v>70</v>
      </c>
      <c r="AH2834" s="1"/>
      <c r="AI2834" s="1"/>
    </row>
    <row r="2835">
      <c r="A2835" s="2"/>
      <c r="B2835" s="2"/>
      <c r="C2835" s="3">
        <v>43300</v>
      </c>
      <c r="D2835" s="1"/>
      <c r="E2835" s="4" t="s">
        <v>51</v>
      </c>
      <c r="H2835" s="4" t="s">
        <v>51</v>
      </c>
      <c r="K2835" s="6">
        <v>0.29999999999999999</v>
      </c>
      <c r="L2835" s="6">
        <v>0.5</v>
      </c>
      <c r="M2835" s="6">
        <v>2.77</v>
      </c>
      <c r="N2835" s="7">
        <v>784</v>
      </c>
      <c r="P2835" s="1">
        <v>1</v>
      </c>
      <c r="Q2835" s="2" t="s">
        <v>54</v>
      </c>
      <c r="R2835" s="4" t="s">
        <v>51</v>
      </c>
      <c r="T2835" s="7">
        <v>587</v>
      </c>
      <c r="U2835" s="8">
        <v>0</v>
      </c>
      <c r="V2835" s="6">
        <f t="shared" si="86"/>
        <v>21.887755102040817</v>
      </c>
      <c r="W2835" s="7">
        <f>IF(R2835="","",(T2835*(1-U2835)*(1+AE2835))+V2835)</f>
        <v>784.98775510204086</v>
      </c>
      <c r="Z2835" s="9" t="str">
        <f>IF(S2835="","",(X2835*(1-Y2835)*(1+AE2835)))</f>
        <v/>
      </c>
      <c r="AA2835" s="64">
        <f>IF(Eingabe!G2835="x",libCalc!A2835,IF(Eingabe!H2835="x",libCalc!B2835,IF(Eingabe!I2835="x",libCalc!C2835,"")))</f>
        <v>0.14999999999999999</v>
      </c>
      <c r="AB2835" s="5">
        <f>IF(AA2835="","",AA2835*M2835)</f>
        <v>0.41549999999999998</v>
      </c>
      <c r="AC2835" s="10">
        <f>IF(AA2835="","",N2835*1000/(AA2835*1000000))</f>
        <v>5.2266666666666666</v>
      </c>
      <c r="AD2835" s="11">
        <f>IF(AB2835="","",MAX(Z2835,W2835)/AB2835)</f>
        <v>1889.2605417618313</v>
      </c>
      <c r="AE2835" s="8">
        <f ca="1">IF(N2835="","",IF(LOOKUP(YEAR(C2835),Teuerung!$A$4:$A$29,Teuerung!$D$4:$D$29)="",0,LOOKUP(YEAR(C2835),Teuerung!$A$4:$A$29,Teuerung!$D$4:$D$29)))</f>
        <v>0.29999999999999999</v>
      </c>
      <c r="AF2835" s="7">
        <f t="shared" ref="AF2835:AF2898" ca="1" si="87">IF(P2835="","",P2835*MAX(W2835,Z2835))</f>
        <v>784.98775510204086</v>
      </c>
      <c r="AG2835" s="2" t="s">
        <v>70</v>
      </c>
      <c r="AH2835" s="1"/>
      <c r="AI2835" s="1"/>
    </row>
    <row r="2836">
      <c r="A2836" s="2"/>
      <c r="B2836" s="2"/>
      <c r="C2836" s="3">
        <v>43300</v>
      </c>
      <c r="D2836" s="1"/>
      <c r="E2836" s="4" t="s">
        <v>51</v>
      </c>
      <c r="H2836" s="4" t="s">
        <v>51</v>
      </c>
      <c r="K2836" s="6">
        <v>0.29999999999999999</v>
      </c>
      <c r="L2836" s="6">
        <v>0.5</v>
      </c>
      <c r="M2836" s="6">
        <v>2.7599999999999998</v>
      </c>
      <c r="N2836" s="7">
        <v>5850</v>
      </c>
      <c r="P2836" s="1">
        <v>1</v>
      </c>
      <c r="Q2836" s="2" t="s">
        <v>54</v>
      </c>
      <c r="R2836" s="4" t="s">
        <v>51</v>
      </c>
      <c r="T2836" s="7">
        <v>800</v>
      </c>
      <c r="U2836" s="8">
        <v>0</v>
      </c>
      <c r="V2836" s="6">
        <f t="shared" si="86"/>
        <v>21.887755102040817</v>
      </c>
      <c r="W2836" s="7">
        <f>IF(R2836="","",(T2836*(1-U2836)*(1+AE2836))+V2836)</f>
        <v>1061.8877551020407</v>
      </c>
      <c r="Z2836" s="9" t="str">
        <f>IF(S2836="","",(X2836*(1-Y2836)*(1+AE2836)))</f>
        <v/>
      </c>
      <c r="AA2836" s="64">
        <f>IF(Eingabe!G2836="x",libCalc!A2836,IF(Eingabe!H2836="x",libCalc!B2836,IF(Eingabe!I2836="x",libCalc!C2836,"")))</f>
        <v>0.14999999999999999</v>
      </c>
      <c r="AB2836" s="5">
        <f>IF(AA2836="","",AA2836*M2836)</f>
        <v>0.41399999999999998</v>
      </c>
      <c r="AC2836" s="10">
        <f>IF(AA2836="","",N2836*1000/(AA2836*1000000))</f>
        <v>39</v>
      </c>
      <c r="AD2836" s="11">
        <f>IF(AB2836="","",MAX(Z2836,W2836)/AB2836)</f>
        <v>2564.9462683624174</v>
      </c>
      <c r="AE2836" s="8">
        <f ca="1">IF(N2836="","",IF(LOOKUP(YEAR(C2836),Teuerung!$A$4:$A$29,Teuerung!$D$4:$D$29)="",0,LOOKUP(YEAR(C2836),Teuerung!$A$4:$A$29,Teuerung!$D$4:$D$29)))</f>
        <v>0.29999999999999999</v>
      </c>
      <c r="AF2836" s="7">
        <f t="shared" ca="1" si="87"/>
        <v>1061.8877551020407</v>
      </c>
      <c r="AG2836" s="2" t="s">
        <v>70</v>
      </c>
      <c r="AH2836" s="1"/>
      <c r="AI2836" s="1"/>
    </row>
    <row r="2837">
      <c r="A2837" s="2"/>
      <c r="B2837" s="2"/>
      <c r="C2837" s="3">
        <v>43300</v>
      </c>
      <c r="D2837" s="1"/>
      <c r="E2837" s="4" t="s">
        <v>51</v>
      </c>
      <c r="H2837" s="4" t="s">
        <v>51</v>
      </c>
      <c r="K2837" s="6">
        <v>0.29999999999999999</v>
      </c>
      <c r="L2837" s="6">
        <v>0.5</v>
      </c>
      <c r="M2837" s="6">
        <v>2.7599999999999998</v>
      </c>
      <c r="N2837" s="7">
        <v>5217</v>
      </c>
      <c r="P2837" s="1">
        <v>1</v>
      </c>
      <c r="Q2837" s="2" t="s">
        <v>54</v>
      </c>
      <c r="R2837" s="4" t="s">
        <v>51</v>
      </c>
      <c r="T2837" s="7">
        <v>724</v>
      </c>
      <c r="U2837" s="8">
        <v>0</v>
      </c>
      <c r="V2837" s="6">
        <f t="shared" si="86"/>
        <v>21.887755102040817</v>
      </c>
      <c r="W2837" s="7">
        <f>IF(R2837="","",(T2837*(1-U2837)*(1+AE2837))+V2837)</f>
        <v>963.08775510204089</v>
      </c>
      <c r="Z2837" s="9" t="str">
        <f>IF(S2837="","",(X2837*(1-Y2837)*(1+AE2837)))</f>
        <v/>
      </c>
      <c r="AA2837" s="64">
        <f>IF(Eingabe!G2837="x",libCalc!A2837,IF(Eingabe!H2837="x",libCalc!B2837,IF(Eingabe!I2837="x",libCalc!C2837,"")))</f>
        <v>0.14999999999999999</v>
      </c>
      <c r="AB2837" s="5">
        <f>IF(AA2837="","",AA2837*M2837)</f>
        <v>0.41399999999999998</v>
      </c>
      <c r="AC2837" s="10">
        <f>IF(AA2837="","",N2837*1000/(AA2837*1000000))</f>
        <v>34.780000000000001</v>
      </c>
      <c r="AD2837" s="11">
        <f>IF(AB2837="","",MAX(Z2837,W2837)/AB2837)</f>
        <v>2326.2989253672486</v>
      </c>
      <c r="AE2837" s="8">
        <f ca="1">IF(N2837="","",IF(LOOKUP(YEAR(C2837),Teuerung!$A$4:$A$29,Teuerung!$D$4:$D$29)="",0,LOOKUP(YEAR(C2837),Teuerung!$A$4:$A$29,Teuerung!$D$4:$D$29)))</f>
        <v>0.29999999999999999</v>
      </c>
      <c r="AF2837" s="7">
        <f t="shared" ca="1" si="87"/>
        <v>963.08775510204089</v>
      </c>
      <c r="AG2837" s="2" t="s">
        <v>70</v>
      </c>
      <c r="AH2837" s="1"/>
      <c r="AI2837" s="1"/>
    </row>
    <row r="2838">
      <c r="A2838" s="2"/>
      <c r="B2838" s="2"/>
      <c r="C2838" s="3">
        <v>43300</v>
      </c>
      <c r="D2838" s="1"/>
      <c r="E2838" s="4" t="s">
        <v>51</v>
      </c>
      <c r="H2838" s="4" t="s">
        <v>51</v>
      </c>
      <c r="K2838" s="6">
        <v>0.29999999999999999</v>
      </c>
      <c r="L2838" s="6">
        <v>0.5</v>
      </c>
      <c r="M2838" s="6">
        <v>2.7599999999999998</v>
      </c>
      <c r="N2838" s="7">
        <v>5228</v>
      </c>
      <c r="P2838" s="1">
        <v>1</v>
      </c>
      <c r="Q2838" s="2" t="s">
        <v>54</v>
      </c>
      <c r="R2838" s="4" t="s">
        <v>51</v>
      </c>
      <c r="T2838" s="7">
        <v>733</v>
      </c>
      <c r="U2838" s="8">
        <v>0</v>
      </c>
      <c r="V2838" s="6">
        <f t="shared" si="86"/>
        <v>21.887755102040817</v>
      </c>
      <c r="W2838" s="7">
        <f>IF(R2838="","",(T2838*(1-U2838)*(1+AE2838))+V2838)</f>
        <v>974.78775510204082</v>
      </c>
      <c r="Z2838" s="9" t="str">
        <f>IF(S2838="","",(X2838*(1-Y2838)*(1+AE2838)))</f>
        <v/>
      </c>
      <c r="AA2838" s="64">
        <f>IF(Eingabe!G2838="x",libCalc!A2838,IF(Eingabe!H2838="x",libCalc!B2838,IF(Eingabe!I2838="x",libCalc!C2838,"")))</f>
        <v>0.14999999999999999</v>
      </c>
      <c r="AB2838" s="5">
        <f>IF(AA2838="","",AA2838*M2838)</f>
        <v>0.41399999999999998</v>
      </c>
      <c r="AC2838" s="10">
        <f>IF(AA2838="","",N2838*1000/(AA2838*1000000))</f>
        <v>34.853333333333332</v>
      </c>
      <c r="AD2838" s="11">
        <f>IF(AB2838="","",MAX(Z2838,W2838)/AB2838)</f>
        <v>2354.559794932466</v>
      </c>
      <c r="AE2838" s="8">
        <f ca="1">IF(N2838="","",IF(LOOKUP(YEAR(C2838),Teuerung!$A$4:$A$29,Teuerung!$D$4:$D$29)="",0,LOOKUP(YEAR(C2838),Teuerung!$A$4:$A$29,Teuerung!$D$4:$D$29)))</f>
        <v>0.29999999999999999</v>
      </c>
      <c r="AF2838" s="7">
        <f t="shared" ca="1" si="87"/>
        <v>974.78775510204082</v>
      </c>
      <c r="AG2838" s="2" t="s">
        <v>70</v>
      </c>
      <c r="AH2838" s="1"/>
      <c r="AI2838" s="1"/>
    </row>
    <row r="2839">
      <c r="A2839" s="2"/>
      <c r="B2839" s="2"/>
      <c r="C2839" s="3">
        <v>43300</v>
      </c>
      <c r="D2839" s="1"/>
      <c r="E2839" s="4" t="s">
        <v>51</v>
      </c>
      <c r="H2839" s="4" t="s">
        <v>51</v>
      </c>
      <c r="K2839" s="6">
        <v>0.29999999999999999</v>
      </c>
      <c r="L2839" s="6">
        <v>0.5</v>
      </c>
      <c r="M2839" s="6">
        <v>2.7599999999999998</v>
      </c>
      <c r="N2839" s="7">
        <v>2638</v>
      </c>
      <c r="P2839" s="1">
        <v>1</v>
      </c>
      <c r="Q2839" s="2" t="s">
        <v>54</v>
      </c>
      <c r="R2839" s="4" t="s">
        <v>51</v>
      </c>
      <c r="T2839" s="7">
        <v>456</v>
      </c>
      <c r="U2839" s="8">
        <v>0</v>
      </c>
      <c r="V2839" s="6">
        <f t="shared" si="86"/>
        <v>21.887755102040817</v>
      </c>
      <c r="W2839" s="7">
        <f>IF(R2839="","",(T2839*(1-U2839)*(1+AE2839))+V2839)</f>
        <v>614.68775510204091</v>
      </c>
      <c r="Z2839" s="9" t="str">
        <f>IF(S2839="","",(X2839*(1-Y2839)*(1+AE2839)))</f>
        <v/>
      </c>
      <c r="AA2839" s="64">
        <f>IF(Eingabe!G2839="x",libCalc!A2839,IF(Eingabe!H2839="x",libCalc!B2839,IF(Eingabe!I2839="x",libCalc!C2839,"")))</f>
        <v>0.14999999999999999</v>
      </c>
      <c r="AB2839" s="5">
        <f>IF(AA2839="","",AA2839*M2839)</f>
        <v>0.41399999999999998</v>
      </c>
      <c r="AC2839" s="10">
        <f>IF(AA2839="","",N2839*1000/(AA2839*1000000))</f>
        <v>17.586666666666666</v>
      </c>
      <c r="AD2839" s="11">
        <f>IF(AB2839="","",MAX(Z2839,W2839)/AB2839)</f>
        <v>1484.753031647442</v>
      </c>
      <c r="AE2839" s="8">
        <f ca="1">IF(N2839="","",IF(LOOKUP(YEAR(C2839),Teuerung!$A$4:$A$29,Teuerung!$D$4:$D$29)="",0,LOOKUP(YEAR(C2839),Teuerung!$A$4:$A$29,Teuerung!$D$4:$D$29)))</f>
        <v>0.29999999999999999</v>
      </c>
      <c r="AF2839" s="7">
        <f t="shared" ca="1" si="87"/>
        <v>614.68775510204091</v>
      </c>
      <c r="AG2839" s="2" t="s">
        <v>70</v>
      </c>
      <c r="AH2839" s="1"/>
      <c r="AI2839" s="1"/>
    </row>
    <row r="2840">
      <c r="A2840" s="2"/>
      <c r="B2840" s="2"/>
      <c r="C2840" s="3">
        <v>43300</v>
      </c>
      <c r="D2840" s="1"/>
      <c r="E2840" s="4" t="s">
        <v>51</v>
      </c>
      <c r="H2840" s="4" t="s">
        <v>51</v>
      </c>
      <c r="K2840" s="6">
        <v>0.29999999999999999</v>
      </c>
      <c r="L2840" s="6">
        <v>0.5</v>
      </c>
      <c r="M2840" s="6">
        <v>2.6299999999999999</v>
      </c>
      <c r="N2840" s="7">
        <v>5158</v>
      </c>
      <c r="P2840" s="1">
        <v>1</v>
      </c>
      <c r="Q2840" s="2" t="s">
        <v>54</v>
      </c>
      <c r="R2840" s="4" t="s">
        <v>51</v>
      </c>
      <c r="T2840" s="7">
        <v>797</v>
      </c>
      <c r="U2840" s="8">
        <v>0</v>
      </c>
      <c r="V2840" s="6">
        <f t="shared" si="86"/>
        <v>21.887755102040817</v>
      </c>
      <c r="W2840" s="7">
        <f>IF(R2840="","",(T2840*(1-U2840)*(1+AE2840))+V2840)</f>
        <v>1057.9877551020409</v>
      </c>
      <c r="Z2840" s="9" t="str">
        <f>IF(S2840="","",(X2840*(1-Y2840)*(1+AE2840)))</f>
        <v/>
      </c>
      <c r="AA2840" s="64">
        <f>IF(Eingabe!G2840="x",libCalc!A2840,IF(Eingabe!H2840="x",libCalc!B2840,IF(Eingabe!I2840="x",libCalc!C2840,"")))</f>
        <v>0.14999999999999999</v>
      </c>
      <c r="AB2840" s="5">
        <f>IF(AA2840="","",AA2840*M2840)</f>
        <v>0.39449999999999996</v>
      </c>
      <c r="AC2840" s="10">
        <f>IF(AA2840="","",N2840*1000/(AA2840*1000000))</f>
        <v>34.386666666666663</v>
      </c>
      <c r="AD2840" s="11">
        <f>IF(AB2840="","",MAX(Z2840,W2840)/AB2840)</f>
        <v>2681.8447531103702</v>
      </c>
      <c r="AE2840" s="8">
        <f ca="1">IF(N2840="","",IF(LOOKUP(YEAR(C2840),Teuerung!$A$4:$A$29,Teuerung!$D$4:$D$29)="",0,LOOKUP(YEAR(C2840),Teuerung!$A$4:$A$29,Teuerung!$D$4:$D$29)))</f>
        <v>0.29999999999999999</v>
      </c>
      <c r="AF2840" s="7">
        <f t="shared" ca="1" si="87"/>
        <v>1057.9877551020409</v>
      </c>
      <c r="AG2840" s="2" t="s">
        <v>70</v>
      </c>
      <c r="AH2840" s="1"/>
      <c r="AI2840" s="1"/>
    </row>
    <row r="2841">
      <c r="A2841" s="2"/>
      <c r="B2841" s="2"/>
      <c r="C2841" s="3">
        <v>43300</v>
      </c>
      <c r="D2841" s="1"/>
      <c r="E2841" s="4" t="s">
        <v>51</v>
      </c>
      <c r="H2841" s="4" t="s">
        <v>51</v>
      </c>
      <c r="K2841" s="6">
        <v>0.29999999999999999</v>
      </c>
      <c r="L2841" s="6">
        <v>0.5</v>
      </c>
      <c r="M2841" s="6">
        <v>2.6299999999999999</v>
      </c>
      <c r="N2841" s="7">
        <v>1660</v>
      </c>
      <c r="P2841" s="1">
        <v>1</v>
      </c>
      <c r="Q2841" s="2" t="s">
        <v>54</v>
      </c>
      <c r="R2841" s="4" t="s">
        <v>51</v>
      </c>
      <c r="T2841" s="7">
        <v>440</v>
      </c>
      <c r="U2841" s="8">
        <v>0</v>
      </c>
      <c r="V2841" s="6">
        <f t="shared" si="86"/>
        <v>21.887755102040817</v>
      </c>
      <c r="W2841" s="7">
        <f>IF(R2841="","",(T2841*(1-U2841)*(1+AE2841))+V2841)</f>
        <v>593.88775510204084</v>
      </c>
      <c r="Z2841" s="9" t="str">
        <f>IF(S2841="","",(X2841*(1-Y2841)*(1+AE2841)))</f>
        <v/>
      </c>
      <c r="AA2841" s="64">
        <f>IF(Eingabe!G2841="x",libCalc!A2841,IF(Eingabe!H2841="x",libCalc!B2841,IF(Eingabe!I2841="x",libCalc!C2841,"")))</f>
        <v>0.14999999999999999</v>
      </c>
      <c r="AB2841" s="5">
        <f>IF(AA2841="","",AA2841*M2841)</f>
        <v>0.39449999999999996</v>
      </c>
      <c r="AC2841" s="10">
        <f>IF(AA2841="","",N2841*1000/(AA2841*1000000))</f>
        <v>11.066666666666666</v>
      </c>
      <c r="AD2841" s="11">
        <f>IF(AB2841="","",MAX(Z2841,W2841)/AB2841)</f>
        <v>1505.4188975970619</v>
      </c>
      <c r="AE2841" s="8">
        <f ca="1">IF(N2841="","",IF(LOOKUP(YEAR(C2841),Teuerung!$A$4:$A$29,Teuerung!$D$4:$D$29)="",0,LOOKUP(YEAR(C2841),Teuerung!$A$4:$A$29,Teuerung!$D$4:$D$29)))</f>
        <v>0.29999999999999999</v>
      </c>
      <c r="AF2841" s="7">
        <f t="shared" ca="1" si="87"/>
        <v>593.88775510204084</v>
      </c>
      <c r="AG2841" s="2" t="s">
        <v>70</v>
      </c>
      <c r="AH2841" s="1"/>
      <c r="AI2841" s="1"/>
    </row>
    <row r="2842">
      <c r="A2842" s="2"/>
      <c r="B2842" s="2"/>
      <c r="C2842" s="3">
        <v>43300</v>
      </c>
      <c r="D2842" s="1"/>
      <c r="E2842" s="4" t="s">
        <v>51</v>
      </c>
      <c r="H2842" s="4" t="s">
        <v>51</v>
      </c>
      <c r="K2842" s="6">
        <v>0.29999999999999999</v>
      </c>
      <c r="L2842" s="6">
        <v>0.5</v>
      </c>
      <c r="M2842" s="6">
        <v>2.6200000000000001</v>
      </c>
      <c r="N2842" s="7">
        <v>6147</v>
      </c>
      <c r="P2842" s="1">
        <v>1</v>
      </c>
      <c r="Q2842" s="2" t="s">
        <v>54</v>
      </c>
      <c r="R2842" s="4" t="s">
        <v>51</v>
      </c>
      <c r="T2842" s="7">
        <v>790</v>
      </c>
      <c r="U2842" s="8">
        <v>0</v>
      </c>
      <c r="V2842" s="6">
        <f t="shared" si="86"/>
        <v>21.887755102040817</v>
      </c>
      <c r="W2842" s="7">
        <f>IF(R2842="","",(T2842*(1-U2842)*(1+AE2842))+V2842)</f>
        <v>1048.8877551020407</v>
      </c>
      <c r="Z2842" s="9" t="str">
        <f>IF(S2842="","",(X2842*(1-Y2842)*(1+AE2842)))</f>
        <v/>
      </c>
      <c r="AA2842" s="64">
        <f>IF(Eingabe!G2842="x",libCalc!A2842,IF(Eingabe!H2842="x",libCalc!B2842,IF(Eingabe!I2842="x",libCalc!C2842,"")))</f>
        <v>0.14999999999999999</v>
      </c>
      <c r="AB2842" s="5">
        <f>IF(AA2842="","",AA2842*M2842)</f>
        <v>0.39300000000000002</v>
      </c>
      <c r="AC2842" s="10">
        <f>IF(AA2842="","",N2842*1000/(AA2842*1000000))</f>
        <v>40.979999999999997</v>
      </c>
      <c r="AD2842" s="11">
        <f>IF(AB2842="","",MAX(Z2842,W2842)/AB2842)</f>
        <v>2668.9255855013757</v>
      </c>
      <c r="AE2842" s="8">
        <f ca="1">IF(N2842="","",IF(LOOKUP(YEAR(C2842),Teuerung!$A$4:$A$29,Teuerung!$D$4:$D$29)="",0,LOOKUP(YEAR(C2842),Teuerung!$A$4:$A$29,Teuerung!$D$4:$D$29)))</f>
        <v>0.29999999999999999</v>
      </c>
      <c r="AF2842" s="7">
        <f t="shared" ca="1" si="87"/>
        <v>1048.8877551020407</v>
      </c>
      <c r="AG2842" s="2" t="s">
        <v>70</v>
      </c>
      <c r="AH2842" s="1"/>
      <c r="AI2842" s="1"/>
    </row>
    <row r="2843">
      <c r="A2843" s="2"/>
      <c r="B2843" s="2"/>
      <c r="C2843" s="3">
        <v>43300</v>
      </c>
      <c r="D2843" s="1"/>
      <c r="E2843" s="4" t="s">
        <v>51</v>
      </c>
      <c r="H2843" s="4" t="s">
        <v>51</v>
      </c>
      <c r="K2843" s="6">
        <v>0.29999999999999999</v>
      </c>
      <c r="L2843" s="6">
        <v>0.5</v>
      </c>
      <c r="M2843" s="6">
        <v>2.6200000000000001</v>
      </c>
      <c r="N2843" s="7">
        <v>6421</v>
      </c>
      <c r="P2843" s="1">
        <v>1</v>
      </c>
      <c r="Q2843" s="2" t="s">
        <v>54</v>
      </c>
      <c r="R2843" s="4" t="s">
        <v>51</v>
      </c>
      <c r="T2843" s="7">
        <v>951</v>
      </c>
      <c r="U2843" s="8">
        <v>0</v>
      </c>
      <c r="V2843" s="6">
        <f t="shared" si="86"/>
        <v>21.887755102040817</v>
      </c>
      <c r="W2843" s="7">
        <f>IF(R2843="","",(T2843*(1-U2843)*(1+AE2843))+V2843)</f>
        <v>1258.1877551020407</v>
      </c>
      <c r="Z2843" s="9" t="str">
        <f>IF(S2843="","",(X2843*(1-Y2843)*(1+AE2843)))</f>
        <v/>
      </c>
      <c r="AA2843" s="64">
        <f>IF(Eingabe!G2843="x",libCalc!A2843,IF(Eingabe!H2843="x",libCalc!B2843,IF(Eingabe!I2843="x",libCalc!C2843,"")))</f>
        <v>0.14999999999999999</v>
      </c>
      <c r="AB2843" s="5">
        <f>IF(AA2843="","",AA2843*M2843)</f>
        <v>0.39300000000000002</v>
      </c>
      <c r="AC2843" s="10">
        <f>IF(AA2843="","",N2843*1000/(AA2843*1000000))</f>
        <v>42.806666666666665</v>
      </c>
      <c r="AD2843" s="11">
        <f>IF(AB2843="","",MAX(Z2843,W2843)/AB2843)</f>
        <v>3201.4955600560829</v>
      </c>
      <c r="AE2843" s="8">
        <f ca="1">IF(N2843="","",IF(LOOKUP(YEAR(C2843),Teuerung!$A$4:$A$29,Teuerung!$D$4:$D$29)="",0,LOOKUP(YEAR(C2843),Teuerung!$A$4:$A$29,Teuerung!$D$4:$D$29)))</f>
        <v>0.29999999999999999</v>
      </c>
      <c r="AF2843" s="7">
        <f t="shared" ca="1" si="87"/>
        <v>1258.1877551020407</v>
      </c>
      <c r="AG2843" s="2" t="s">
        <v>70</v>
      </c>
      <c r="AH2843" s="1"/>
      <c r="AI2843" s="1"/>
    </row>
    <row r="2844">
      <c r="A2844" s="2"/>
      <c r="B2844" s="2"/>
      <c r="C2844" s="3">
        <v>43300</v>
      </c>
      <c r="D2844" s="1"/>
      <c r="E2844" s="4" t="s">
        <v>51</v>
      </c>
      <c r="H2844" s="4" t="s">
        <v>51</v>
      </c>
      <c r="K2844" s="6">
        <v>0.29999999999999999</v>
      </c>
      <c r="L2844" s="6">
        <v>0.5</v>
      </c>
      <c r="M2844" s="6">
        <v>2.3500000000000001</v>
      </c>
      <c r="N2844" s="7">
        <v>1503</v>
      </c>
      <c r="P2844" s="1">
        <v>1</v>
      </c>
      <c r="Q2844" s="2" t="s">
        <v>54</v>
      </c>
      <c r="R2844" s="4" t="s">
        <v>51</v>
      </c>
      <c r="T2844" s="7">
        <v>421</v>
      </c>
      <c r="U2844" s="8">
        <v>0</v>
      </c>
      <c r="V2844" s="6">
        <f t="shared" si="86"/>
        <v>21.887755102040817</v>
      </c>
      <c r="W2844" s="7">
        <f>IF(R2844="","",(T2844*(1-U2844)*(1+AE2844))+V2844)</f>
        <v>569.18775510204091</v>
      </c>
      <c r="Z2844" s="9" t="str">
        <f>IF(S2844="","",(X2844*(1-Y2844)*(1+AE2844)))</f>
        <v/>
      </c>
      <c r="AA2844" s="64">
        <f>IF(Eingabe!G2844="x",libCalc!A2844,IF(Eingabe!H2844="x",libCalc!B2844,IF(Eingabe!I2844="x",libCalc!C2844,"")))</f>
        <v>0.14999999999999999</v>
      </c>
      <c r="AB2844" s="5">
        <f>IF(AA2844="","",AA2844*M2844)</f>
        <v>0.35249999999999998</v>
      </c>
      <c r="AC2844" s="10">
        <f>IF(AA2844="","",N2844*1000/(AA2844*1000000))</f>
        <v>10.02</v>
      </c>
      <c r="AD2844" s="11">
        <f>IF(AB2844="","",MAX(Z2844,W2844)/AB2844)</f>
        <v>1614.7170357504708</v>
      </c>
      <c r="AE2844" s="8">
        <f ca="1">IF(N2844="","",IF(LOOKUP(YEAR(C2844),Teuerung!$A$4:$A$29,Teuerung!$D$4:$D$29)="",0,LOOKUP(YEAR(C2844),Teuerung!$A$4:$A$29,Teuerung!$D$4:$D$29)))</f>
        <v>0.29999999999999999</v>
      </c>
      <c r="AF2844" s="7">
        <f t="shared" ca="1" si="87"/>
        <v>569.18775510204091</v>
      </c>
      <c r="AG2844" s="2" t="s">
        <v>70</v>
      </c>
      <c r="AH2844" s="1"/>
      <c r="AI2844" s="1"/>
    </row>
    <row r="2845">
      <c r="A2845" s="2"/>
      <c r="B2845" s="2"/>
      <c r="C2845" s="3">
        <v>43300</v>
      </c>
      <c r="D2845" s="1"/>
      <c r="E2845" s="4" t="s">
        <v>51</v>
      </c>
      <c r="H2845" s="4" t="s">
        <v>51</v>
      </c>
      <c r="K2845" s="6">
        <v>0.29999999999999999</v>
      </c>
      <c r="L2845" s="6">
        <v>0.5</v>
      </c>
      <c r="M2845" s="6">
        <v>3.5299999999999998</v>
      </c>
      <c r="N2845" s="7">
        <v>662</v>
      </c>
      <c r="P2845" s="1">
        <v>1</v>
      </c>
      <c r="Q2845" s="2" t="s">
        <v>54</v>
      </c>
      <c r="R2845" s="4" t="s">
        <v>51</v>
      </c>
      <c r="T2845" s="7">
        <v>533</v>
      </c>
      <c r="U2845" s="8">
        <v>0</v>
      </c>
      <c r="V2845" s="6">
        <f t="shared" si="86"/>
        <v>21.887755102040817</v>
      </c>
      <c r="W2845" s="7">
        <f>IF(R2845="","",(T2845*(1-U2845)*(1+AE2845))+V2845)</f>
        <v>714.78775510204082</v>
      </c>
      <c r="Z2845" s="9" t="str">
        <f>IF(S2845="","",(X2845*(1-Y2845)*(1+AE2845)))</f>
        <v/>
      </c>
      <c r="AA2845" s="64">
        <f>IF(Eingabe!G2845="x",libCalc!A2845,IF(Eingabe!H2845="x",libCalc!B2845,IF(Eingabe!I2845="x",libCalc!C2845,"")))</f>
        <v>0.14999999999999999</v>
      </c>
      <c r="AB2845" s="5">
        <f>IF(AA2845="","",AA2845*M2845)</f>
        <v>0.52949999999999997</v>
      </c>
      <c r="AC2845" s="10">
        <f>IF(AA2845="","",N2845*1000/(AA2845*1000000))</f>
        <v>4.4133333333333331</v>
      </c>
      <c r="AD2845" s="11">
        <f>IF(AB2845="","",MAX(Z2845,W2845)/AB2845)</f>
        <v>1349.9296602493689</v>
      </c>
      <c r="AE2845" s="8">
        <f ca="1">IF(N2845="","",IF(LOOKUP(YEAR(C2845),Teuerung!$A$4:$A$29,Teuerung!$D$4:$D$29)="",0,LOOKUP(YEAR(C2845),Teuerung!$A$4:$A$29,Teuerung!$D$4:$D$29)))</f>
        <v>0.29999999999999999</v>
      </c>
      <c r="AF2845" s="7">
        <f t="shared" ca="1" si="87"/>
        <v>714.78775510204082</v>
      </c>
      <c r="AG2845" s="2" t="s">
        <v>70</v>
      </c>
      <c r="AH2845" s="1"/>
      <c r="AI2845" s="1"/>
    </row>
    <row r="2846">
      <c r="A2846" s="2"/>
      <c r="B2846" s="2"/>
      <c r="C2846" s="3">
        <v>43300</v>
      </c>
      <c r="D2846" s="1"/>
      <c r="E2846" s="4" t="s">
        <v>51</v>
      </c>
      <c r="H2846" s="4" t="s">
        <v>51</v>
      </c>
      <c r="K2846" s="6">
        <v>0.20000000000000001</v>
      </c>
      <c r="L2846" s="6">
        <v>0.20000000000000001</v>
      </c>
      <c r="M2846" s="6">
        <v>3.3199999999999998</v>
      </c>
      <c r="N2846" s="7">
        <v>1951</v>
      </c>
      <c r="P2846" s="1">
        <v>3</v>
      </c>
      <c r="Q2846" s="2" t="s">
        <v>54</v>
      </c>
      <c r="R2846" s="4" t="s">
        <v>51</v>
      </c>
      <c r="T2846" s="7">
        <v>483</v>
      </c>
      <c r="U2846" s="8">
        <v>0</v>
      </c>
      <c r="V2846" s="6">
        <f t="shared" si="86"/>
        <v>21.887755102040817</v>
      </c>
      <c r="W2846" s="7">
        <f>IF(R2846="","",(T2846*(1-U2846)*(1+AE2846))+V2846)</f>
        <v>649.78775510204082</v>
      </c>
      <c r="Z2846" s="9" t="str">
        <f>IF(S2846="","",(X2846*(1-Y2846)*(1+AE2846)))</f>
        <v/>
      </c>
      <c r="AA2846" s="64">
        <f>IF(Eingabe!G2846="x",libCalc!A2846,IF(Eingabe!H2846="x",libCalc!B2846,IF(Eingabe!I2846="x",libCalc!C2846,"")))</f>
        <v>0.040000000000000008</v>
      </c>
      <c r="AB2846" s="5">
        <f>IF(AA2846="","",AA2846*M2846)</f>
        <v>0.13280000000000003</v>
      </c>
      <c r="AC2846" s="10">
        <f>IF(AA2846="","",N2846*1000/(AA2846*1000000))</f>
        <v>48.774999999999991</v>
      </c>
      <c r="AD2846" s="11">
        <f>IF(AB2846="","",MAX(Z2846,W2846)/AB2846)</f>
        <v>4892.9800835997039</v>
      </c>
      <c r="AE2846" s="8">
        <f ca="1">IF(N2846="","",IF(LOOKUP(YEAR(C2846),Teuerung!$A$4:$A$29,Teuerung!$D$4:$D$29)="",0,LOOKUP(YEAR(C2846),Teuerung!$A$4:$A$29,Teuerung!$D$4:$D$29)))</f>
        <v>0.29999999999999999</v>
      </c>
      <c r="AF2846" s="7">
        <f t="shared" ca="1" si="87"/>
        <v>1949.3632653061225</v>
      </c>
      <c r="AG2846" s="2" t="s">
        <v>70</v>
      </c>
      <c r="AH2846" s="1"/>
      <c r="AI2846" s="1"/>
    </row>
    <row r="2847">
      <c r="A2847" s="2"/>
      <c r="B2847" s="2"/>
      <c r="C2847" s="3">
        <v>43300</v>
      </c>
      <c r="D2847" s="1"/>
      <c r="E2847" s="4" t="s">
        <v>51</v>
      </c>
      <c r="H2847" s="4" t="s">
        <v>51</v>
      </c>
      <c r="K2847" s="6">
        <v>0.20000000000000001</v>
      </c>
      <c r="L2847" s="6">
        <v>0.20000000000000001</v>
      </c>
      <c r="M2847" s="6">
        <v>3.3199999999999998</v>
      </c>
      <c r="N2847" s="7">
        <v>1571</v>
      </c>
      <c r="P2847" s="1">
        <v>1</v>
      </c>
      <c r="Q2847" s="2" t="s">
        <v>54</v>
      </c>
      <c r="R2847" s="4" t="s">
        <v>51</v>
      </c>
      <c r="T2847" s="7">
        <v>462</v>
      </c>
      <c r="U2847" s="8">
        <v>0</v>
      </c>
      <c r="V2847" s="6">
        <f t="shared" si="86"/>
        <v>21.887755102040817</v>
      </c>
      <c r="W2847" s="7">
        <f>IF(R2847="","",(T2847*(1-U2847)*(1+AE2847))+V2847)</f>
        <v>622.48775510204086</v>
      </c>
      <c r="Z2847" s="9" t="str">
        <f>IF(S2847="","",(X2847*(1-Y2847)*(1+AE2847)))</f>
        <v/>
      </c>
      <c r="AA2847" s="64">
        <f>IF(Eingabe!G2847="x",libCalc!A2847,IF(Eingabe!H2847="x",libCalc!B2847,IF(Eingabe!I2847="x",libCalc!C2847,"")))</f>
        <v>0.040000000000000008</v>
      </c>
      <c r="AB2847" s="5">
        <f>IF(AA2847="","",AA2847*M2847)</f>
        <v>0.13280000000000003</v>
      </c>
      <c r="AC2847" s="10">
        <f>IF(AA2847="","",N2847*1000/(AA2847*1000000))</f>
        <v>39.274999999999991</v>
      </c>
      <c r="AD2847" s="11">
        <f>IF(AB2847="","",MAX(Z2847,W2847)/AB2847)</f>
        <v>4687.4077944430774</v>
      </c>
      <c r="AE2847" s="8">
        <f ca="1">IF(N2847="","",IF(LOOKUP(YEAR(C2847),Teuerung!$A$4:$A$29,Teuerung!$D$4:$D$29)="",0,LOOKUP(YEAR(C2847),Teuerung!$A$4:$A$29,Teuerung!$D$4:$D$29)))</f>
        <v>0.29999999999999999</v>
      </c>
      <c r="AF2847" s="7">
        <f t="shared" ca="1" si="87"/>
        <v>622.48775510204086</v>
      </c>
      <c r="AG2847" s="2" t="s">
        <v>70</v>
      </c>
      <c r="AH2847" s="1"/>
      <c r="AI2847" s="1"/>
    </row>
    <row r="2848">
      <c r="A2848" s="2"/>
      <c r="B2848" s="2"/>
      <c r="C2848" s="3">
        <v>43300</v>
      </c>
      <c r="D2848" s="1"/>
      <c r="E2848" s="4" t="s">
        <v>51</v>
      </c>
      <c r="H2848" s="4" t="s">
        <v>51</v>
      </c>
      <c r="K2848" s="6">
        <v>0.20000000000000001</v>
      </c>
      <c r="L2848" s="6">
        <v>0.20000000000000001</v>
      </c>
      <c r="M2848" s="6">
        <v>3.3199999999999998</v>
      </c>
      <c r="N2848" s="7">
        <v>988</v>
      </c>
      <c r="P2848" s="1">
        <v>1</v>
      </c>
      <c r="Q2848" s="2" t="s">
        <v>54</v>
      </c>
      <c r="R2848" s="4" t="s">
        <v>51</v>
      </c>
      <c r="T2848" s="7">
        <v>353</v>
      </c>
      <c r="U2848" s="8">
        <v>0</v>
      </c>
      <c r="V2848" s="6">
        <f t="shared" si="86"/>
        <v>21.887755102040817</v>
      </c>
      <c r="W2848" s="7">
        <f>IF(R2848="","",(T2848*(1-U2848)*(1+AE2848))+V2848)</f>
        <v>480.78775510204088</v>
      </c>
      <c r="Z2848" s="9" t="str">
        <f>IF(S2848="","",(X2848*(1-Y2848)*(1+AE2848)))</f>
        <v/>
      </c>
      <c r="AA2848" s="64">
        <f>IF(Eingabe!G2848="x",libCalc!A2848,IF(Eingabe!H2848="x",libCalc!B2848,IF(Eingabe!I2848="x",libCalc!C2848,"")))</f>
        <v>0.040000000000000008</v>
      </c>
      <c r="AB2848" s="5">
        <f>IF(AA2848="","",AA2848*M2848)</f>
        <v>0.13280000000000003</v>
      </c>
      <c r="AC2848" s="10">
        <f>IF(AA2848="","",N2848*1000/(AA2848*1000000))</f>
        <v>24.699999999999996</v>
      </c>
      <c r="AD2848" s="11">
        <f>IF(AB2848="","",MAX(Z2848,W2848)/AB2848)</f>
        <v>3620.3897221539214</v>
      </c>
      <c r="AE2848" s="8">
        <f ca="1">IF(N2848="","",IF(LOOKUP(YEAR(C2848),Teuerung!$A$4:$A$29,Teuerung!$D$4:$D$29)="",0,LOOKUP(YEAR(C2848),Teuerung!$A$4:$A$29,Teuerung!$D$4:$D$29)))</f>
        <v>0.29999999999999999</v>
      </c>
      <c r="AF2848" s="7">
        <f t="shared" ca="1" si="87"/>
        <v>480.78775510204088</v>
      </c>
      <c r="AG2848" s="2" t="s">
        <v>70</v>
      </c>
      <c r="AH2848" s="1"/>
      <c r="AI2848" s="1"/>
    </row>
    <row r="2849">
      <c r="A2849" s="2"/>
      <c r="B2849" s="2"/>
      <c r="C2849" s="3">
        <v>43300</v>
      </c>
      <c r="D2849" s="1"/>
      <c r="E2849" s="4" t="s">
        <v>51</v>
      </c>
      <c r="H2849" s="4" t="s">
        <v>51</v>
      </c>
      <c r="K2849" s="6">
        <v>0.25</v>
      </c>
      <c r="L2849" s="6">
        <v>0.40000000000000002</v>
      </c>
      <c r="M2849" s="6">
        <v>3.3199999999999998</v>
      </c>
      <c r="N2849" s="7">
        <v>3617</v>
      </c>
      <c r="P2849" s="1">
        <v>1</v>
      </c>
      <c r="Q2849" s="2" t="s">
        <v>54</v>
      </c>
      <c r="R2849" s="4" t="s">
        <v>51</v>
      </c>
      <c r="T2849" s="7">
        <v>696</v>
      </c>
      <c r="U2849" s="8">
        <v>0</v>
      </c>
      <c r="V2849" s="6">
        <f t="shared" si="86"/>
        <v>21.887755102040817</v>
      </c>
      <c r="W2849" s="7">
        <f>IF(R2849="","",(T2849*(1-U2849)*(1+AE2849))+V2849)</f>
        <v>926.68775510204091</v>
      </c>
      <c r="Z2849" s="9" t="str">
        <f>IF(S2849="","",(X2849*(1-Y2849)*(1+AE2849)))</f>
        <v/>
      </c>
      <c r="AA2849" s="64">
        <f>IF(Eingabe!G2849="x",libCalc!A2849,IF(Eingabe!H2849="x",libCalc!B2849,IF(Eingabe!I2849="x",libCalc!C2849,"")))</f>
        <v>0.10000000000000001</v>
      </c>
      <c r="AB2849" s="5">
        <f>IF(AA2849="","",AA2849*M2849)</f>
        <v>0.33200000000000002</v>
      </c>
      <c r="AC2849" s="10">
        <f>IF(AA2849="","",N2849*1000/(AA2849*1000000))</f>
        <v>36.170000000000002</v>
      </c>
      <c r="AD2849" s="11">
        <f>IF(AB2849="","",MAX(Z2849,W2849)/AB2849)</f>
        <v>2791.2281780181952</v>
      </c>
      <c r="AE2849" s="8">
        <f ca="1">IF(N2849="","",IF(LOOKUP(YEAR(C2849),Teuerung!$A$4:$A$29,Teuerung!$D$4:$D$29)="",0,LOOKUP(YEAR(C2849),Teuerung!$A$4:$A$29,Teuerung!$D$4:$D$29)))</f>
        <v>0.29999999999999999</v>
      </c>
      <c r="AF2849" s="7">
        <f t="shared" ca="1" si="87"/>
        <v>926.68775510204091</v>
      </c>
      <c r="AG2849" s="2" t="s">
        <v>70</v>
      </c>
      <c r="AH2849" s="1"/>
      <c r="AI2849" s="1"/>
    </row>
    <row r="2850">
      <c r="A2850" s="2"/>
      <c r="B2850" s="2"/>
      <c r="C2850" s="3">
        <v>43300</v>
      </c>
      <c r="D2850" s="1"/>
      <c r="E2850" s="4" t="s">
        <v>51</v>
      </c>
      <c r="H2850" s="4" t="s">
        <v>51</v>
      </c>
      <c r="K2850" s="6">
        <v>0.29999999999999999</v>
      </c>
      <c r="L2850" s="6">
        <v>0.5</v>
      </c>
      <c r="M2850" s="6">
        <v>3.3199999999999998</v>
      </c>
      <c r="N2850" s="7">
        <v>5341</v>
      </c>
      <c r="P2850" s="1">
        <v>1</v>
      </c>
      <c r="Q2850" s="2" t="s">
        <v>54</v>
      </c>
      <c r="R2850" s="4" t="s">
        <v>51</v>
      </c>
      <c r="T2850" s="7">
        <v>844</v>
      </c>
      <c r="U2850" s="8">
        <v>0</v>
      </c>
      <c r="V2850" s="6">
        <f t="shared" si="86"/>
        <v>21.887755102040817</v>
      </c>
      <c r="W2850" s="7">
        <f>IF(R2850="","",(T2850*(1-U2850)*(1+AE2850))+V2850)</f>
        <v>1119.0877551020408</v>
      </c>
      <c r="Z2850" s="9" t="str">
        <f>IF(S2850="","",(X2850*(1-Y2850)*(1+AE2850)))</f>
        <v/>
      </c>
      <c r="AA2850" s="64">
        <f>IF(Eingabe!G2850="x",libCalc!A2850,IF(Eingabe!H2850="x",libCalc!B2850,IF(Eingabe!I2850="x",libCalc!C2850,"")))</f>
        <v>0.14999999999999999</v>
      </c>
      <c r="AB2850" s="5">
        <f>IF(AA2850="","",AA2850*M2850)</f>
        <v>0.49799999999999994</v>
      </c>
      <c r="AC2850" s="10">
        <f>IF(AA2850="","",N2850*1000/(AA2850*1000000))</f>
        <v>35.606666666666669</v>
      </c>
      <c r="AD2850" s="11">
        <f>IF(AB2850="","",MAX(Z2850,W2850)/AB2850)</f>
        <v>2247.1641668715679</v>
      </c>
      <c r="AE2850" s="8">
        <f ca="1">IF(N2850="","",IF(LOOKUP(YEAR(C2850),Teuerung!$A$4:$A$29,Teuerung!$D$4:$D$29)="",0,LOOKUP(YEAR(C2850),Teuerung!$A$4:$A$29,Teuerung!$D$4:$D$29)))</f>
        <v>0.29999999999999999</v>
      </c>
      <c r="AF2850" s="7">
        <f t="shared" ca="1" si="87"/>
        <v>1119.0877551020408</v>
      </c>
      <c r="AG2850" s="2" t="s">
        <v>70</v>
      </c>
      <c r="AH2850" s="1"/>
      <c r="AI2850" s="1"/>
    </row>
    <row r="2851">
      <c r="A2851" s="2"/>
      <c r="B2851" s="2"/>
      <c r="C2851" s="3">
        <v>43300</v>
      </c>
      <c r="D2851" s="1"/>
      <c r="E2851" s="4" t="s">
        <v>51</v>
      </c>
      <c r="H2851" s="4" t="s">
        <v>51</v>
      </c>
      <c r="K2851" s="6">
        <v>0.25</v>
      </c>
      <c r="L2851" s="6">
        <v>0.40000000000000002</v>
      </c>
      <c r="M2851" s="6">
        <v>3.3199999999999998</v>
      </c>
      <c r="N2851" s="7">
        <v>4385</v>
      </c>
      <c r="P2851" s="1">
        <v>1</v>
      </c>
      <c r="Q2851" s="2" t="s">
        <v>54</v>
      </c>
      <c r="R2851" s="4" t="s">
        <v>51</v>
      </c>
      <c r="T2851" s="7">
        <v>859</v>
      </c>
      <c r="U2851" s="8">
        <v>0</v>
      </c>
      <c r="V2851" s="6">
        <f t="shared" si="86"/>
        <v>21.887755102040817</v>
      </c>
      <c r="W2851" s="7">
        <f>IF(R2851="","",(T2851*(1-U2851)*(1+AE2851))+V2851)</f>
        <v>1138.5877551020408</v>
      </c>
      <c r="Z2851" s="9" t="str">
        <f>IF(S2851="","",(X2851*(1-Y2851)*(1+AE2851)))</f>
        <v/>
      </c>
      <c r="AA2851" s="64">
        <f>IF(Eingabe!G2851="x",libCalc!A2851,IF(Eingabe!H2851="x",libCalc!B2851,IF(Eingabe!I2851="x",libCalc!C2851,"")))</f>
        <v>0.10000000000000001</v>
      </c>
      <c r="AB2851" s="5">
        <f>IF(AA2851="","",AA2851*M2851)</f>
        <v>0.33200000000000002</v>
      </c>
      <c r="AC2851" s="10">
        <f>IF(AA2851="","",N2851*1000/(AA2851*1000000))</f>
        <v>43.850000000000001</v>
      </c>
      <c r="AD2851" s="11">
        <f>IF(AB2851="","",MAX(Z2851,W2851)/AB2851)</f>
        <v>3429.4811900663876</v>
      </c>
      <c r="AE2851" s="8">
        <f ca="1">IF(N2851="","",IF(LOOKUP(YEAR(C2851),Teuerung!$A$4:$A$29,Teuerung!$D$4:$D$29)="",0,LOOKUP(YEAR(C2851),Teuerung!$A$4:$A$29,Teuerung!$D$4:$D$29)))</f>
        <v>0.29999999999999999</v>
      </c>
      <c r="AF2851" s="7">
        <f t="shared" ca="1" si="87"/>
        <v>1138.5877551020408</v>
      </c>
      <c r="AG2851" s="2" t="s">
        <v>70</v>
      </c>
      <c r="AH2851" s="1"/>
      <c r="AI2851" s="1"/>
    </row>
    <row r="2852">
      <c r="A2852" s="2"/>
      <c r="B2852" s="2"/>
      <c r="C2852" s="3">
        <v>43300</v>
      </c>
      <c r="D2852" s="1"/>
      <c r="E2852" s="4" t="s">
        <v>51</v>
      </c>
      <c r="H2852" s="4" t="s">
        <v>51</v>
      </c>
      <c r="K2852" s="6">
        <v>0.20000000000000001</v>
      </c>
      <c r="L2852" s="6">
        <v>0.40000000000000002</v>
      </c>
      <c r="M2852" s="6">
        <v>3.3199999999999998</v>
      </c>
      <c r="N2852" s="7">
        <v>1189</v>
      </c>
      <c r="P2852" s="1">
        <v>1</v>
      </c>
      <c r="Q2852" s="2" t="s">
        <v>54</v>
      </c>
      <c r="R2852" s="4" t="s">
        <v>51</v>
      </c>
      <c r="T2852" s="7">
        <v>491</v>
      </c>
      <c r="U2852" s="8">
        <v>0</v>
      </c>
      <c r="V2852" s="6">
        <f t="shared" si="86"/>
        <v>21.887755102040817</v>
      </c>
      <c r="W2852" s="7">
        <f>IF(R2852="","",(T2852*(1-U2852)*(1+AE2852))+V2852)</f>
        <v>660.18775510204091</v>
      </c>
      <c r="Z2852" s="9" t="str">
        <f>IF(S2852="","",(X2852*(1-Y2852)*(1+AE2852)))</f>
        <v/>
      </c>
      <c r="AA2852" s="64">
        <f>IF(Eingabe!G2852="x",libCalc!A2852,IF(Eingabe!H2852="x",libCalc!B2852,IF(Eingabe!I2852="x",libCalc!C2852,"")))</f>
        <v>0.080000000000000016</v>
      </c>
      <c r="AB2852" s="5">
        <f>IF(AA2852="","",AA2852*M2852)</f>
        <v>0.26560000000000006</v>
      </c>
      <c r="AC2852" s="10">
        <f>IF(AA2852="","",N2852*1000/(AA2852*1000000))</f>
        <v>14.862499999999997</v>
      </c>
      <c r="AD2852" s="11">
        <f>IF(AB2852="","",MAX(Z2852,W2852)/AB2852)</f>
        <v>2485.6466683058766</v>
      </c>
      <c r="AE2852" s="8">
        <f ca="1">IF(N2852="","",IF(LOOKUP(YEAR(C2852),Teuerung!$A$4:$A$29,Teuerung!$D$4:$D$29)="",0,LOOKUP(YEAR(C2852),Teuerung!$A$4:$A$29,Teuerung!$D$4:$D$29)))</f>
        <v>0.29999999999999999</v>
      </c>
      <c r="AF2852" s="7">
        <f t="shared" ca="1" si="87"/>
        <v>660.18775510204091</v>
      </c>
      <c r="AG2852" s="2" t="s">
        <v>70</v>
      </c>
      <c r="AH2852" s="1"/>
      <c r="AI2852" s="1"/>
    </row>
    <row r="2853">
      <c r="A2853" s="2"/>
      <c r="B2853" s="2"/>
      <c r="C2853" s="3">
        <v>43300</v>
      </c>
      <c r="D2853" s="1"/>
      <c r="E2853" s="4" t="s">
        <v>51</v>
      </c>
      <c r="H2853" s="4" t="s">
        <v>51</v>
      </c>
      <c r="K2853" s="6">
        <v>0.20000000000000001</v>
      </c>
      <c r="L2853" s="6">
        <v>0.40000000000000002</v>
      </c>
      <c r="M2853" s="6">
        <v>3.3199999999999998</v>
      </c>
      <c r="N2853" s="7">
        <v>1000</v>
      </c>
      <c r="P2853" s="1">
        <v>1</v>
      </c>
      <c r="Q2853" s="2" t="s">
        <v>54</v>
      </c>
      <c r="R2853" s="4" t="s">
        <v>51</v>
      </c>
      <c r="T2853" s="7">
        <v>435</v>
      </c>
      <c r="U2853" s="8">
        <v>0</v>
      </c>
      <c r="V2853" s="6">
        <f t="shared" si="86"/>
        <v>21.887755102040817</v>
      </c>
      <c r="W2853" s="7">
        <f>IF(R2853="","",(T2853*(1-U2853)*(1+AE2853))+V2853)</f>
        <v>587.38775510204084</v>
      </c>
      <c r="Z2853" s="9" t="str">
        <f>IF(S2853="","",(X2853*(1-Y2853)*(1+AE2853)))</f>
        <v/>
      </c>
      <c r="AA2853" s="64">
        <f>IF(Eingabe!G2853="x",libCalc!A2853,IF(Eingabe!H2853="x",libCalc!B2853,IF(Eingabe!I2853="x",libCalc!C2853,"")))</f>
        <v>0.080000000000000016</v>
      </c>
      <c r="AB2853" s="5">
        <f>IF(AA2853="","",AA2853*M2853)</f>
        <v>0.26560000000000006</v>
      </c>
      <c r="AC2853" s="10">
        <f>IF(AA2853="","",N2853*1000/(AA2853*1000000))</f>
        <v>12.499999999999998</v>
      </c>
      <c r="AD2853" s="11">
        <f>IF(AB2853="","",MAX(Z2853,W2853)/AB2853)</f>
        <v>2211.5502827637074</v>
      </c>
      <c r="AE2853" s="8">
        <f ca="1">IF(N2853="","",IF(LOOKUP(YEAR(C2853),Teuerung!$A$4:$A$29,Teuerung!$D$4:$D$29)="",0,LOOKUP(YEAR(C2853),Teuerung!$A$4:$A$29,Teuerung!$D$4:$D$29)))</f>
        <v>0.29999999999999999</v>
      </c>
      <c r="AF2853" s="7">
        <f t="shared" ca="1" si="87"/>
        <v>587.38775510204084</v>
      </c>
      <c r="AG2853" s="2" t="s">
        <v>70</v>
      </c>
      <c r="AH2853" s="1"/>
      <c r="AI2853" s="1"/>
    </row>
    <row r="2854">
      <c r="A2854" s="2"/>
      <c r="B2854" s="2"/>
      <c r="C2854" s="3">
        <v>43300</v>
      </c>
      <c r="D2854" s="1"/>
      <c r="E2854" s="4" t="s">
        <v>51</v>
      </c>
      <c r="H2854" s="4" t="s">
        <v>51</v>
      </c>
      <c r="K2854" s="6">
        <v>0.29999999999999999</v>
      </c>
      <c r="L2854" s="6">
        <v>0.5</v>
      </c>
      <c r="M2854" s="6">
        <v>3.1800000000000002</v>
      </c>
      <c r="N2854" s="7">
        <v>3171</v>
      </c>
      <c r="P2854" s="1">
        <v>1</v>
      </c>
      <c r="Q2854" s="2" t="s">
        <v>54</v>
      </c>
      <c r="R2854" s="4" t="s">
        <v>51</v>
      </c>
      <c r="T2854" s="7">
        <v>574</v>
      </c>
      <c r="U2854" s="8">
        <v>0</v>
      </c>
      <c r="V2854" s="6">
        <f t="shared" si="86"/>
        <v>21.887755102040817</v>
      </c>
      <c r="W2854" s="7">
        <f>IF(R2854="","",(T2854*(1-U2854)*(1+AE2854))+V2854)</f>
        <v>768.08775510204089</v>
      </c>
      <c r="Z2854" s="9" t="str">
        <f>IF(S2854="","",(X2854*(1-Y2854)*(1+AE2854)))</f>
        <v/>
      </c>
      <c r="AA2854" s="64">
        <f>IF(Eingabe!G2854="x",libCalc!A2854,IF(Eingabe!H2854="x",libCalc!B2854,IF(Eingabe!I2854="x",libCalc!C2854,"")))</f>
        <v>0.14999999999999999</v>
      </c>
      <c r="AB2854" s="5">
        <f>IF(AA2854="","",AA2854*M2854)</f>
        <v>0.47699999999999998</v>
      </c>
      <c r="AC2854" s="10">
        <f>IF(AA2854="","",N2854*1000/(AA2854*1000000))</f>
        <v>21.140000000000001</v>
      </c>
      <c r="AD2854" s="11">
        <f>IF(AB2854="","",MAX(Z2854,W2854)/AB2854)</f>
        <v>1610.2468660420145</v>
      </c>
      <c r="AE2854" s="8">
        <f ca="1">IF(N2854="","",IF(LOOKUP(YEAR(C2854),Teuerung!$A$4:$A$29,Teuerung!$D$4:$D$29)="",0,LOOKUP(YEAR(C2854),Teuerung!$A$4:$A$29,Teuerung!$D$4:$D$29)))</f>
        <v>0.29999999999999999</v>
      </c>
      <c r="AF2854" s="7">
        <f t="shared" ca="1" si="87"/>
        <v>768.08775510204089</v>
      </c>
      <c r="AG2854" s="2" t="s">
        <v>70</v>
      </c>
      <c r="AH2854" s="1"/>
      <c r="AI2854" s="1"/>
    </row>
    <row r="2855">
      <c r="A2855" s="2"/>
      <c r="B2855" s="2"/>
      <c r="C2855" s="3">
        <v>43300</v>
      </c>
      <c r="D2855" s="1"/>
      <c r="E2855" s="4" t="s">
        <v>51</v>
      </c>
      <c r="H2855" s="4" t="s">
        <v>51</v>
      </c>
      <c r="K2855" s="6">
        <v>0.29999999999999999</v>
      </c>
      <c r="L2855" s="6">
        <v>0.5</v>
      </c>
      <c r="M2855" s="6">
        <v>3.1800000000000002</v>
      </c>
      <c r="N2855" s="7">
        <v>3645</v>
      </c>
      <c r="P2855" s="1">
        <v>2</v>
      </c>
      <c r="Q2855" s="2" t="s">
        <v>54</v>
      </c>
      <c r="R2855" s="4" t="s">
        <v>51</v>
      </c>
      <c r="T2855" s="7">
        <v>594</v>
      </c>
      <c r="U2855" s="8">
        <v>0</v>
      </c>
      <c r="V2855" s="6">
        <f t="shared" si="86"/>
        <v>21.887755102040817</v>
      </c>
      <c r="W2855" s="7">
        <f>IF(R2855="","",(T2855*(1-U2855)*(1+AE2855))+V2855)</f>
        <v>794.08775510204089</v>
      </c>
      <c r="Z2855" s="9" t="str">
        <f>IF(S2855="","",(X2855*(1-Y2855)*(1+AE2855)))</f>
        <v/>
      </c>
      <c r="AA2855" s="64">
        <f>IF(Eingabe!G2855="x",libCalc!A2855,IF(Eingabe!H2855="x",libCalc!B2855,IF(Eingabe!I2855="x",libCalc!C2855,"")))</f>
        <v>0.14999999999999999</v>
      </c>
      <c r="AB2855" s="5">
        <f>IF(AA2855="","",AA2855*M2855)</f>
        <v>0.47699999999999998</v>
      </c>
      <c r="AC2855" s="10">
        <f>IF(AA2855="","",N2855*1000/(AA2855*1000000))</f>
        <v>24.300000000000001</v>
      </c>
      <c r="AD2855" s="11">
        <f>IF(AB2855="","",MAX(Z2855,W2855)/AB2855)</f>
        <v>1664.75420356822</v>
      </c>
      <c r="AE2855" s="8">
        <f ca="1">IF(N2855="","",IF(LOOKUP(YEAR(C2855),Teuerung!$A$4:$A$29,Teuerung!$D$4:$D$29)="",0,LOOKUP(YEAR(C2855),Teuerung!$A$4:$A$29,Teuerung!$D$4:$D$29)))</f>
        <v>0.29999999999999999</v>
      </c>
      <c r="AF2855" s="7">
        <f t="shared" ca="1" si="87"/>
        <v>1588.1755102040818</v>
      </c>
      <c r="AG2855" s="2" t="s">
        <v>70</v>
      </c>
      <c r="AH2855" s="1"/>
      <c r="AI2855" s="1"/>
    </row>
    <row r="2856">
      <c r="A2856" s="2"/>
      <c r="B2856" s="2"/>
      <c r="C2856" s="3">
        <v>43300</v>
      </c>
      <c r="D2856" s="1"/>
      <c r="E2856" s="4" t="s">
        <v>51</v>
      </c>
      <c r="H2856" s="4" t="s">
        <v>51</v>
      </c>
      <c r="K2856" s="6">
        <v>0.29999999999999999</v>
      </c>
      <c r="L2856" s="6">
        <v>0.5</v>
      </c>
      <c r="M2856" s="6">
        <v>3.1800000000000002</v>
      </c>
      <c r="N2856" s="7">
        <v>4761</v>
      </c>
      <c r="P2856" s="1">
        <v>1</v>
      </c>
      <c r="Q2856" s="2" t="s">
        <v>54</v>
      </c>
      <c r="R2856" s="4" t="s">
        <v>51</v>
      </c>
      <c r="T2856" s="7">
        <v>750</v>
      </c>
      <c r="U2856" s="8">
        <v>0</v>
      </c>
      <c r="V2856" s="6">
        <f t="shared" si="86"/>
        <v>21.887755102040817</v>
      </c>
      <c r="W2856" s="7">
        <f>IF(R2856="","",(T2856*(1-U2856)*(1+AE2856))+V2856)</f>
        <v>996.88775510204084</v>
      </c>
      <c r="Z2856" s="9" t="str">
        <f>IF(S2856="","",(X2856*(1-Y2856)*(1+AE2856)))</f>
        <v/>
      </c>
      <c r="AA2856" s="64">
        <f>IF(Eingabe!G2856="x",libCalc!A2856,IF(Eingabe!H2856="x",libCalc!B2856,IF(Eingabe!I2856="x",libCalc!C2856,"")))</f>
        <v>0.14999999999999999</v>
      </c>
      <c r="AB2856" s="5">
        <f>IF(AA2856="","",AA2856*M2856)</f>
        <v>0.47699999999999998</v>
      </c>
      <c r="AC2856" s="10">
        <f>IF(AA2856="","",N2856*1000/(AA2856*1000000))</f>
        <v>31.739999999999998</v>
      </c>
      <c r="AD2856" s="11">
        <f>IF(AB2856="","",MAX(Z2856,W2856)/AB2856)</f>
        <v>2089.9114362726223</v>
      </c>
      <c r="AE2856" s="8">
        <f ca="1">IF(N2856="","",IF(LOOKUP(YEAR(C2856),Teuerung!$A$4:$A$29,Teuerung!$D$4:$D$29)="",0,LOOKUP(YEAR(C2856),Teuerung!$A$4:$A$29,Teuerung!$D$4:$D$29)))</f>
        <v>0.29999999999999999</v>
      </c>
      <c r="AF2856" s="7">
        <f t="shared" ca="1" si="87"/>
        <v>996.88775510204084</v>
      </c>
      <c r="AG2856" s="2" t="s">
        <v>70</v>
      </c>
      <c r="AH2856" s="1"/>
      <c r="AI2856" s="1"/>
    </row>
    <row r="2857">
      <c r="A2857" s="2"/>
      <c r="B2857" s="2"/>
      <c r="C2857" s="3">
        <v>43300</v>
      </c>
      <c r="D2857" s="1"/>
      <c r="E2857" s="4" t="s">
        <v>51</v>
      </c>
      <c r="H2857" s="4" t="s">
        <v>51</v>
      </c>
      <c r="K2857" s="6">
        <v>0.29999999999999999</v>
      </c>
      <c r="L2857" s="6">
        <v>0.5</v>
      </c>
      <c r="M2857" s="6">
        <v>3.1800000000000002</v>
      </c>
      <c r="N2857" s="7">
        <v>4295</v>
      </c>
      <c r="P2857" s="1">
        <v>1</v>
      </c>
      <c r="Q2857" s="2" t="s">
        <v>54</v>
      </c>
      <c r="R2857" s="4" t="s">
        <v>51</v>
      </c>
      <c r="T2857" s="7">
        <v>651</v>
      </c>
      <c r="U2857" s="8">
        <v>0</v>
      </c>
      <c r="V2857" s="6">
        <f t="shared" si="86"/>
        <v>21.887755102040817</v>
      </c>
      <c r="W2857" s="7">
        <f>IF(R2857="","",(T2857*(1-U2857)*(1+AE2857))+V2857)</f>
        <v>868.18775510204091</v>
      </c>
      <c r="Z2857" s="9" t="str">
        <f>IF(S2857="","",(X2857*(1-Y2857)*(1+AE2857)))</f>
        <v/>
      </c>
      <c r="AA2857" s="64">
        <f>IF(Eingabe!G2857="x",libCalc!A2857,IF(Eingabe!H2857="x",libCalc!B2857,IF(Eingabe!I2857="x",libCalc!C2857,"")))</f>
        <v>0.14999999999999999</v>
      </c>
      <c r="AB2857" s="5">
        <f>IF(AA2857="","",AA2857*M2857)</f>
        <v>0.47699999999999998</v>
      </c>
      <c r="AC2857" s="10">
        <f>IF(AA2857="","",N2857*1000/(AA2857*1000000))</f>
        <v>28.633333333333333</v>
      </c>
      <c r="AD2857" s="11">
        <f>IF(AB2857="","",MAX(Z2857,W2857)/AB2857)</f>
        <v>1820.1001155179056</v>
      </c>
      <c r="AE2857" s="8">
        <f ca="1">IF(N2857="","",IF(LOOKUP(YEAR(C2857),Teuerung!$A$4:$A$29,Teuerung!$D$4:$D$29)="",0,LOOKUP(YEAR(C2857),Teuerung!$A$4:$A$29,Teuerung!$D$4:$D$29)))</f>
        <v>0.29999999999999999</v>
      </c>
      <c r="AF2857" s="7">
        <f t="shared" ca="1" si="87"/>
        <v>868.18775510204091</v>
      </c>
      <c r="AG2857" s="2" t="s">
        <v>70</v>
      </c>
      <c r="AH2857" s="1"/>
      <c r="AI2857" s="1"/>
    </row>
    <row r="2858">
      <c r="A2858" s="2"/>
      <c r="B2858" s="2"/>
      <c r="C2858" s="3">
        <v>43300</v>
      </c>
      <c r="D2858" s="1"/>
      <c r="E2858" s="4" t="s">
        <v>51</v>
      </c>
      <c r="H2858" s="4" t="s">
        <v>51</v>
      </c>
      <c r="K2858" s="6">
        <v>0.29999999999999999</v>
      </c>
      <c r="L2858" s="6">
        <v>0.5</v>
      </c>
      <c r="M2858" s="6">
        <v>3.1099999999999999</v>
      </c>
      <c r="N2858" s="7">
        <v>1711</v>
      </c>
      <c r="P2858" s="1">
        <v>1</v>
      </c>
      <c r="Q2858" s="2" t="s">
        <v>54</v>
      </c>
      <c r="R2858" s="4" t="s">
        <v>51</v>
      </c>
      <c r="T2858" s="7">
        <v>490</v>
      </c>
      <c r="U2858" s="8">
        <v>0</v>
      </c>
      <c r="V2858" s="6">
        <f t="shared" si="86"/>
        <v>21.887755102040817</v>
      </c>
      <c r="W2858" s="7">
        <f>IF(R2858="","",(T2858*(1-U2858)*(1+AE2858))+V2858)</f>
        <v>658.88775510204084</v>
      </c>
      <c r="Z2858" s="9" t="str">
        <f>IF(S2858="","",(X2858*(1-Y2858)*(1+AE2858)))</f>
        <v/>
      </c>
      <c r="AA2858" s="64">
        <f>IF(Eingabe!G2858="x",libCalc!A2858,IF(Eingabe!H2858="x",libCalc!B2858,IF(Eingabe!I2858="x",libCalc!C2858,"")))</f>
        <v>0.14999999999999999</v>
      </c>
      <c r="AB2858" s="5">
        <f>IF(AA2858="","",AA2858*M2858)</f>
        <v>0.46649999999999997</v>
      </c>
      <c r="AC2858" s="10">
        <f>IF(AA2858="","",N2858*1000/(AA2858*1000000))</f>
        <v>11.406666666666666</v>
      </c>
      <c r="AD2858" s="11">
        <f>IF(AB2858="","",MAX(Z2858,W2858)/AB2858)</f>
        <v>1412.4067633484262</v>
      </c>
      <c r="AE2858" s="8">
        <f ca="1">IF(N2858="","",IF(LOOKUP(YEAR(C2858),Teuerung!$A$4:$A$29,Teuerung!$D$4:$D$29)="",0,LOOKUP(YEAR(C2858),Teuerung!$A$4:$A$29,Teuerung!$D$4:$D$29)))</f>
        <v>0.29999999999999999</v>
      </c>
      <c r="AF2858" s="7">
        <f t="shared" ca="1" si="87"/>
        <v>658.88775510204084</v>
      </c>
      <c r="AG2858" s="2" t="s">
        <v>70</v>
      </c>
      <c r="AH2858" s="1"/>
      <c r="AI2858" s="1"/>
    </row>
    <row r="2859">
      <c r="A2859" s="2"/>
      <c r="B2859" s="2"/>
      <c r="C2859" s="3">
        <v>43300</v>
      </c>
      <c r="D2859" s="1"/>
      <c r="E2859" s="4" t="s">
        <v>51</v>
      </c>
      <c r="H2859" s="4" t="s">
        <v>51</v>
      </c>
      <c r="K2859" s="6">
        <v>0.29999999999999999</v>
      </c>
      <c r="L2859" s="6">
        <v>0.5</v>
      </c>
      <c r="M2859" s="6">
        <v>3.1000000000000001</v>
      </c>
      <c r="N2859" s="7">
        <v>4674</v>
      </c>
      <c r="P2859" s="1">
        <v>1</v>
      </c>
      <c r="Q2859" s="2" t="s">
        <v>54</v>
      </c>
      <c r="R2859" s="4" t="s">
        <v>51</v>
      </c>
      <c r="T2859" s="7">
        <v>724</v>
      </c>
      <c r="U2859" s="8">
        <v>0</v>
      </c>
      <c r="V2859" s="6">
        <f t="shared" si="86"/>
        <v>21.887755102040817</v>
      </c>
      <c r="W2859" s="7">
        <f>IF(R2859="","",(T2859*(1-U2859)*(1+AE2859))+V2859)</f>
        <v>963.08775510204089</v>
      </c>
      <c r="Z2859" s="9" t="str">
        <f>IF(S2859="","",(X2859*(1-Y2859)*(1+AE2859)))</f>
        <v/>
      </c>
      <c r="AA2859" s="64">
        <f>IF(Eingabe!G2859="x",libCalc!A2859,IF(Eingabe!H2859="x",libCalc!B2859,IF(Eingabe!I2859="x",libCalc!C2859,"")))</f>
        <v>0.14999999999999999</v>
      </c>
      <c r="AB2859" s="5">
        <f>IF(AA2859="","",AA2859*M2859)</f>
        <v>0.46499999999999997</v>
      </c>
      <c r="AC2859" s="10">
        <f>IF(AA2859="","",N2859*1000/(AA2859*1000000))</f>
        <v>31.16</v>
      </c>
      <c r="AD2859" s="11">
        <f>IF(AB2859="","",MAX(Z2859,W2859)/AB2859)</f>
        <v>2071.1564625850342</v>
      </c>
      <c r="AE2859" s="8">
        <f ca="1">IF(N2859="","",IF(LOOKUP(YEAR(C2859),Teuerung!$A$4:$A$29,Teuerung!$D$4:$D$29)="",0,LOOKUP(YEAR(C2859),Teuerung!$A$4:$A$29,Teuerung!$D$4:$D$29)))</f>
        <v>0.29999999999999999</v>
      </c>
      <c r="AF2859" s="7">
        <f t="shared" ca="1" si="87"/>
        <v>963.08775510204089</v>
      </c>
      <c r="AG2859" s="2" t="s">
        <v>70</v>
      </c>
      <c r="AH2859" s="1"/>
      <c r="AI2859" s="1"/>
    </row>
    <row r="2860">
      <c r="A2860" s="2"/>
      <c r="B2860" s="2"/>
      <c r="C2860" s="3">
        <v>43300</v>
      </c>
      <c r="D2860" s="1"/>
      <c r="E2860" s="4" t="s">
        <v>51</v>
      </c>
      <c r="H2860" s="4" t="s">
        <v>51</v>
      </c>
      <c r="K2860" s="6">
        <v>0.29999999999999999</v>
      </c>
      <c r="L2860" s="6">
        <v>0.5</v>
      </c>
      <c r="M2860" s="6">
        <v>3.1000000000000001</v>
      </c>
      <c r="N2860" s="7">
        <v>3675</v>
      </c>
      <c r="P2860" s="1">
        <v>1</v>
      </c>
      <c r="Q2860" s="2" t="s">
        <v>54</v>
      </c>
      <c r="R2860" s="4" t="s">
        <v>51</v>
      </c>
      <c r="T2860" s="7">
        <v>506</v>
      </c>
      <c r="U2860" s="8">
        <v>0</v>
      </c>
      <c r="V2860" s="6">
        <f t="shared" si="86"/>
        <v>21.887755102040817</v>
      </c>
      <c r="W2860" s="7">
        <f>IF(R2860="","",(T2860*(1-U2860)*(1+AE2860))+V2860)</f>
        <v>679.68775510204091</v>
      </c>
      <c r="Z2860" s="9" t="str">
        <f>IF(S2860="","",(X2860*(1-Y2860)*(1+AE2860)))</f>
        <v/>
      </c>
      <c r="AA2860" s="64">
        <f>IF(Eingabe!G2860="x",libCalc!A2860,IF(Eingabe!H2860="x",libCalc!B2860,IF(Eingabe!I2860="x",libCalc!C2860,"")))</f>
        <v>0.14999999999999999</v>
      </c>
      <c r="AB2860" s="5">
        <f>IF(AA2860="","",AA2860*M2860)</f>
        <v>0.46499999999999997</v>
      </c>
      <c r="AC2860" s="10">
        <f>IF(AA2860="","",N2860*1000/(AA2860*1000000))</f>
        <v>24.5</v>
      </c>
      <c r="AD2860" s="11">
        <f>IF(AB2860="","",MAX(Z2860,W2860)/AB2860)</f>
        <v>1461.6940969936365</v>
      </c>
      <c r="AE2860" s="8">
        <f ca="1">IF(N2860="","",IF(LOOKUP(YEAR(C2860),Teuerung!$A$4:$A$29,Teuerung!$D$4:$D$29)="",0,LOOKUP(YEAR(C2860),Teuerung!$A$4:$A$29,Teuerung!$D$4:$D$29)))</f>
        <v>0.29999999999999999</v>
      </c>
      <c r="AF2860" s="7">
        <f t="shared" ca="1" si="87"/>
        <v>679.68775510204091</v>
      </c>
      <c r="AG2860" s="2" t="s">
        <v>70</v>
      </c>
      <c r="AH2860" s="1"/>
      <c r="AI2860" s="1"/>
    </row>
    <row r="2861">
      <c r="A2861" s="2"/>
      <c r="B2861" s="2"/>
      <c r="C2861" s="3">
        <v>43300</v>
      </c>
      <c r="D2861" s="1"/>
      <c r="E2861" s="4" t="s">
        <v>51</v>
      </c>
      <c r="H2861" s="4" t="s">
        <v>51</v>
      </c>
      <c r="K2861" s="6">
        <v>0.29999999999999999</v>
      </c>
      <c r="L2861" s="6">
        <v>0.5</v>
      </c>
      <c r="M2861" s="6">
        <v>3.1000000000000001</v>
      </c>
      <c r="N2861" s="7">
        <v>2563</v>
      </c>
      <c r="P2861" s="1">
        <v>3</v>
      </c>
      <c r="Q2861" s="2" t="s">
        <v>54</v>
      </c>
      <c r="R2861" s="4" t="s">
        <v>51</v>
      </c>
      <c r="T2861" s="7">
        <v>454</v>
      </c>
      <c r="U2861" s="8">
        <v>0</v>
      </c>
      <c r="V2861" s="6">
        <f t="shared" si="86"/>
        <v>21.887755102040817</v>
      </c>
      <c r="W2861" s="7">
        <f>IF(R2861="","",(T2861*(1-U2861)*(1+AE2861))+V2861)</f>
        <v>612.08775510204089</v>
      </c>
      <c r="Z2861" s="9" t="str">
        <f>IF(S2861="","",(X2861*(1-Y2861)*(1+AE2861)))</f>
        <v/>
      </c>
      <c r="AA2861" s="64">
        <f>IF(Eingabe!G2861="x",libCalc!A2861,IF(Eingabe!H2861="x",libCalc!B2861,IF(Eingabe!I2861="x",libCalc!C2861,"")))</f>
        <v>0.14999999999999999</v>
      </c>
      <c r="AB2861" s="5">
        <f>IF(AA2861="","",AA2861*M2861)</f>
        <v>0.46499999999999997</v>
      </c>
      <c r="AC2861" s="10">
        <f>IF(AA2861="","",N2861*1000/(AA2861*1000000))</f>
        <v>17.086666666666666</v>
      </c>
      <c r="AD2861" s="11">
        <f>IF(AB2861="","",MAX(Z2861,W2861)/AB2861)</f>
        <v>1316.3177529076149</v>
      </c>
      <c r="AE2861" s="8">
        <f ca="1">IF(N2861="","",IF(LOOKUP(YEAR(C2861),Teuerung!$A$4:$A$29,Teuerung!$D$4:$D$29)="",0,LOOKUP(YEAR(C2861),Teuerung!$A$4:$A$29,Teuerung!$D$4:$D$29)))</f>
        <v>0.29999999999999999</v>
      </c>
      <c r="AF2861" s="7">
        <f t="shared" ca="1" si="87"/>
        <v>1836.2632653061228</v>
      </c>
      <c r="AG2861" s="2" t="s">
        <v>70</v>
      </c>
      <c r="AH2861" s="1"/>
      <c r="AI2861" s="1"/>
    </row>
    <row r="2862">
      <c r="A2862" s="2"/>
      <c r="B2862" s="2"/>
      <c r="C2862" s="3">
        <v>43300</v>
      </c>
      <c r="D2862" s="1"/>
      <c r="E2862" s="4" t="s">
        <v>51</v>
      </c>
      <c r="H2862" s="4" t="s">
        <v>51</v>
      </c>
      <c r="K2862" s="6">
        <v>0.29999999999999999</v>
      </c>
      <c r="L2862" s="6">
        <v>0.5</v>
      </c>
      <c r="M2862" s="6">
        <v>3.0699999999999998</v>
      </c>
      <c r="N2862" s="7">
        <v>2446</v>
      </c>
      <c r="P2862" s="1">
        <v>1</v>
      </c>
      <c r="Q2862" s="2" t="s">
        <v>54</v>
      </c>
      <c r="R2862" s="4" t="s">
        <v>51</v>
      </c>
      <c r="T2862" s="7">
        <v>567</v>
      </c>
      <c r="U2862" s="8">
        <v>0</v>
      </c>
      <c r="V2862" s="6">
        <f t="shared" si="86"/>
        <v>21.887755102040817</v>
      </c>
      <c r="W2862" s="7">
        <f>IF(R2862="","",(T2862*(1-U2862)*(1+AE2862))+V2862)</f>
        <v>758.98775510204086</v>
      </c>
      <c r="Z2862" s="9" t="str">
        <f>IF(S2862="","",(X2862*(1-Y2862)*(1+AE2862)))</f>
        <v/>
      </c>
      <c r="AA2862" s="64">
        <f>IF(Eingabe!G2862="x",libCalc!A2862,IF(Eingabe!H2862="x",libCalc!B2862,IF(Eingabe!I2862="x",libCalc!C2862,"")))</f>
        <v>0.14999999999999999</v>
      </c>
      <c r="AB2862" s="5">
        <f>IF(AA2862="","",AA2862*M2862)</f>
        <v>0.46049999999999996</v>
      </c>
      <c r="AC2862" s="10">
        <f>IF(AA2862="","",N2862*1000/(AA2862*1000000))</f>
        <v>16.306666666666668</v>
      </c>
      <c r="AD2862" s="11">
        <f>IF(AB2862="","",MAX(Z2862,W2862)/AB2862)</f>
        <v>1648.1818786146382</v>
      </c>
      <c r="AE2862" s="8">
        <f ca="1">IF(N2862="","",IF(LOOKUP(YEAR(C2862),Teuerung!$A$4:$A$29,Teuerung!$D$4:$D$29)="",0,LOOKUP(YEAR(C2862),Teuerung!$A$4:$A$29,Teuerung!$D$4:$D$29)))</f>
        <v>0.29999999999999999</v>
      </c>
      <c r="AF2862" s="7">
        <f t="shared" ca="1" si="87"/>
        <v>758.98775510204086</v>
      </c>
      <c r="AG2862" s="2" t="s">
        <v>70</v>
      </c>
      <c r="AH2862" s="1"/>
      <c r="AI2862" s="1"/>
    </row>
    <row r="2863">
      <c r="A2863" s="2"/>
      <c r="B2863" s="2"/>
      <c r="C2863" s="3">
        <v>43300</v>
      </c>
      <c r="D2863" s="1"/>
      <c r="E2863" s="4" t="s">
        <v>51</v>
      </c>
      <c r="H2863" s="4" t="s">
        <v>51</v>
      </c>
      <c r="K2863" s="6">
        <v>0.29999999999999999</v>
      </c>
      <c r="L2863" s="6">
        <v>0.5</v>
      </c>
      <c r="M2863" s="6">
        <v>2.9199999999999999</v>
      </c>
      <c r="N2863" s="7">
        <v>3932</v>
      </c>
      <c r="P2863" s="1">
        <v>1</v>
      </c>
      <c r="Q2863" s="2" t="s">
        <v>54</v>
      </c>
      <c r="R2863" s="4" t="s">
        <v>51</v>
      </c>
      <c r="T2863" s="7">
        <v>517</v>
      </c>
      <c r="U2863" s="8">
        <v>0</v>
      </c>
      <c r="V2863" s="6">
        <f t="shared" si="86"/>
        <v>21.887755102040817</v>
      </c>
      <c r="W2863" s="7">
        <f>IF(R2863="","",(T2863*(1-U2863)*(1+AE2863))+V2863)</f>
        <v>693.98775510204086</v>
      </c>
      <c r="Z2863" s="9" t="str">
        <f>IF(S2863="","",(X2863*(1-Y2863)*(1+AE2863)))</f>
        <v/>
      </c>
      <c r="AA2863" s="64">
        <f>IF(Eingabe!G2863="x",libCalc!A2863,IF(Eingabe!H2863="x",libCalc!B2863,IF(Eingabe!I2863="x",libCalc!C2863,"")))</f>
        <v>0.14999999999999999</v>
      </c>
      <c r="AB2863" s="5">
        <f>IF(AA2863="","",AA2863*M2863)</f>
        <v>0.438</v>
      </c>
      <c r="AC2863" s="10">
        <f>IF(AA2863="","",N2863*1000/(AA2863*1000000))</f>
        <v>26.213333333333335</v>
      </c>
      <c r="AD2863" s="11">
        <f>IF(AB2863="","",MAX(Z2863,W2863)/AB2863)</f>
        <v>1584.4469294567143</v>
      </c>
      <c r="AE2863" s="8">
        <f ca="1">IF(N2863="","",IF(LOOKUP(YEAR(C2863),Teuerung!$A$4:$A$29,Teuerung!$D$4:$D$29)="",0,LOOKUP(YEAR(C2863),Teuerung!$A$4:$A$29,Teuerung!$D$4:$D$29)))</f>
        <v>0.29999999999999999</v>
      </c>
      <c r="AF2863" s="7">
        <f t="shared" ca="1" si="87"/>
        <v>693.98775510204086</v>
      </c>
      <c r="AG2863" s="2" t="s">
        <v>70</v>
      </c>
      <c r="AH2863" s="1"/>
      <c r="AI2863" s="1"/>
    </row>
    <row r="2864">
      <c r="A2864" s="2"/>
      <c r="B2864" s="2"/>
      <c r="C2864" s="3">
        <v>43300</v>
      </c>
      <c r="D2864" s="1"/>
      <c r="E2864" s="4" t="s">
        <v>51</v>
      </c>
      <c r="H2864" s="4" t="s">
        <v>51</v>
      </c>
      <c r="K2864" s="6">
        <v>0.29999999999999999</v>
      </c>
      <c r="L2864" s="6">
        <v>0.5</v>
      </c>
      <c r="M2864" s="6">
        <v>2.9199999999999999</v>
      </c>
      <c r="N2864" s="7">
        <v>3884</v>
      </c>
      <c r="P2864" s="1">
        <v>1</v>
      </c>
      <c r="Q2864" s="2" t="s">
        <v>54</v>
      </c>
      <c r="R2864" s="4" t="s">
        <v>51</v>
      </c>
      <c r="T2864" s="7">
        <v>502</v>
      </c>
      <c r="U2864" s="8">
        <v>0</v>
      </c>
      <c r="V2864" s="6">
        <f t="shared" si="86"/>
        <v>21.887755102040817</v>
      </c>
      <c r="W2864" s="7">
        <f>IF(R2864="","",(T2864*(1-U2864)*(1+AE2864))+V2864)</f>
        <v>674.48775510204086</v>
      </c>
      <c r="Z2864" s="9" t="str">
        <f>IF(S2864="","",(X2864*(1-Y2864)*(1+AE2864)))</f>
        <v/>
      </c>
      <c r="AA2864" s="64">
        <f>IF(Eingabe!G2864="x",libCalc!A2864,IF(Eingabe!H2864="x",libCalc!B2864,IF(Eingabe!I2864="x",libCalc!C2864,"")))</f>
        <v>0.14999999999999999</v>
      </c>
      <c r="AB2864" s="5">
        <f>IF(AA2864="","",AA2864*M2864)</f>
        <v>0.438</v>
      </c>
      <c r="AC2864" s="10">
        <f>IF(AA2864="","",N2864*1000/(AA2864*1000000))</f>
        <v>25.893333333333334</v>
      </c>
      <c r="AD2864" s="11">
        <f>IF(AB2864="","",MAX(Z2864,W2864)/AB2864)</f>
        <v>1539.9263815115089</v>
      </c>
      <c r="AE2864" s="8">
        <f ca="1">IF(N2864="","",IF(LOOKUP(YEAR(C2864),Teuerung!$A$4:$A$29,Teuerung!$D$4:$D$29)="",0,LOOKUP(YEAR(C2864),Teuerung!$A$4:$A$29,Teuerung!$D$4:$D$29)))</f>
        <v>0.29999999999999999</v>
      </c>
      <c r="AF2864" s="7">
        <f t="shared" ca="1" si="87"/>
        <v>674.48775510204086</v>
      </c>
      <c r="AG2864" s="2" t="s">
        <v>70</v>
      </c>
      <c r="AH2864" s="1"/>
      <c r="AI2864" s="1"/>
    </row>
    <row r="2865">
      <c r="A2865" s="2"/>
      <c r="B2865" s="2"/>
      <c r="C2865" s="3">
        <v>43300</v>
      </c>
      <c r="D2865" s="1"/>
      <c r="E2865" s="4" t="s">
        <v>51</v>
      </c>
      <c r="H2865" s="4" t="s">
        <v>51</v>
      </c>
      <c r="K2865" s="6">
        <v>0.29999999999999999</v>
      </c>
      <c r="L2865" s="6">
        <v>0.5</v>
      </c>
      <c r="M2865" s="6">
        <v>2.8700000000000001</v>
      </c>
      <c r="N2865" s="7">
        <v>2713</v>
      </c>
      <c r="P2865" s="1">
        <v>1</v>
      </c>
      <c r="Q2865" s="2" t="s">
        <v>54</v>
      </c>
      <c r="R2865" s="4" t="s">
        <v>51</v>
      </c>
      <c r="T2865" s="7">
        <v>465</v>
      </c>
      <c r="U2865" s="8">
        <v>0</v>
      </c>
      <c r="V2865" s="6">
        <f t="shared" si="86"/>
        <v>21.887755102040817</v>
      </c>
      <c r="W2865" s="7">
        <f>IF(R2865="","",(T2865*(1-U2865)*(1+AE2865))+V2865)</f>
        <v>626.38775510204084</v>
      </c>
      <c r="Z2865" s="9" t="str">
        <f>IF(S2865="","",(X2865*(1-Y2865)*(1+AE2865)))</f>
        <v/>
      </c>
      <c r="AA2865" s="64">
        <f>IF(Eingabe!G2865="x",libCalc!A2865,IF(Eingabe!H2865="x",libCalc!B2865,IF(Eingabe!I2865="x",libCalc!C2865,"")))</f>
        <v>0.14999999999999999</v>
      </c>
      <c r="AB2865" s="5">
        <f>IF(AA2865="","",AA2865*M2865)</f>
        <v>0.43049999999999999</v>
      </c>
      <c r="AC2865" s="10">
        <f>IF(AA2865="","",N2865*1000/(AA2865*1000000))</f>
        <v>18.086666666666666</v>
      </c>
      <c r="AD2865" s="11">
        <f>IF(AB2865="","",MAX(Z2865,W2865)/AB2865)</f>
        <v>1455.02382137524</v>
      </c>
      <c r="AE2865" s="8">
        <f ca="1">IF(N2865="","",IF(LOOKUP(YEAR(C2865),Teuerung!$A$4:$A$29,Teuerung!$D$4:$D$29)="",0,LOOKUP(YEAR(C2865),Teuerung!$A$4:$A$29,Teuerung!$D$4:$D$29)))</f>
        <v>0.29999999999999999</v>
      </c>
      <c r="AF2865" s="7">
        <f t="shared" ca="1" si="87"/>
        <v>626.38775510204084</v>
      </c>
      <c r="AG2865" s="2" t="s">
        <v>70</v>
      </c>
      <c r="AH2865" s="1"/>
      <c r="AI2865" s="1"/>
    </row>
    <row r="2866">
      <c r="A2866" s="2"/>
      <c r="B2866" s="2"/>
      <c r="C2866" s="3">
        <v>43300</v>
      </c>
      <c r="D2866" s="1"/>
      <c r="E2866" s="4" t="s">
        <v>51</v>
      </c>
      <c r="H2866" s="4" t="s">
        <v>51</v>
      </c>
      <c r="K2866" s="6">
        <v>0.20000000000000001</v>
      </c>
      <c r="L2866" s="6">
        <v>0.80000000000000004</v>
      </c>
      <c r="M2866" s="6">
        <v>4.4500000000000002</v>
      </c>
      <c r="N2866" s="7">
        <v>1225</v>
      </c>
      <c r="P2866" s="1">
        <v>1</v>
      </c>
      <c r="Q2866" s="2" t="s">
        <v>54</v>
      </c>
      <c r="R2866" s="4" t="s">
        <v>51</v>
      </c>
      <c r="T2866" s="7">
        <v>681</v>
      </c>
      <c r="U2866" s="8">
        <v>0</v>
      </c>
      <c r="V2866" s="6">
        <f t="shared" si="86"/>
        <v>21.887755102040817</v>
      </c>
      <c r="W2866" s="7">
        <f>IF(R2866="","",(T2866*(1-U2866)*(1+AE2866))+V2866)</f>
        <v>907.18775510204091</v>
      </c>
      <c r="Z2866" s="9" t="str">
        <f>IF(S2866="","",(X2866*(1-Y2866)*(1+AE2866)))</f>
        <v/>
      </c>
      <c r="AA2866" s="64">
        <f>IF(Eingabe!G2866="x",libCalc!A2866,IF(Eingabe!H2866="x",libCalc!B2866,IF(Eingabe!I2866="x",libCalc!C2866,"")))</f>
        <v>0.16000000000000003</v>
      </c>
      <c r="AB2866" s="5">
        <f>IF(AA2866="","",AA2866*M2866)</f>
        <v>0.71200000000000019</v>
      </c>
      <c r="AC2866" s="10">
        <f>IF(AA2866="","",N2866*1000/(AA2866*1000000))</f>
        <v>7.6562499999999982</v>
      </c>
      <c r="AD2866" s="11">
        <f>IF(AB2866="","",MAX(Z2866,W2866)/AB2866)</f>
        <v>1274.1401054803941</v>
      </c>
      <c r="AE2866" s="8">
        <f ca="1">IF(N2866="","",IF(LOOKUP(YEAR(C2866),Teuerung!$A$4:$A$29,Teuerung!$D$4:$D$29)="",0,LOOKUP(YEAR(C2866),Teuerung!$A$4:$A$29,Teuerung!$D$4:$D$29)))</f>
        <v>0.29999999999999999</v>
      </c>
      <c r="AF2866" s="7">
        <f t="shared" ca="1" si="87"/>
        <v>907.18775510204091</v>
      </c>
      <c r="AG2866" s="2" t="s">
        <v>70</v>
      </c>
      <c r="AH2866" s="1"/>
      <c r="AI2866" s="1"/>
    </row>
    <row r="2867">
      <c r="A2867" s="2"/>
      <c r="B2867" s="2"/>
      <c r="C2867" s="3">
        <v>43300</v>
      </c>
      <c r="D2867" s="1"/>
      <c r="E2867" s="4" t="s">
        <v>51</v>
      </c>
      <c r="H2867" s="4" t="s">
        <v>51</v>
      </c>
      <c r="K2867" s="6">
        <v>0.25</v>
      </c>
      <c r="L2867" s="6">
        <v>0.40000000000000002</v>
      </c>
      <c r="M2867" s="6">
        <v>4.4299999999999997</v>
      </c>
      <c r="N2867" s="7">
        <v>3736</v>
      </c>
      <c r="P2867" s="1">
        <v>1</v>
      </c>
      <c r="Q2867" s="2" t="s">
        <v>54</v>
      </c>
      <c r="R2867" s="4" t="s">
        <v>51</v>
      </c>
      <c r="T2867" s="7">
        <v>1042</v>
      </c>
      <c r="U2867" s="8">
        <v>0</v>
      </c>
      <c r="V2867" s="6">
        <f t="shared" ref="V2867:V2905" si="88">3217.5/147</f>
        <v>21.887755102040817</v>
      </c>
      <c r="W2867" s="7">
        <f>IF(R2867="","",(T2867*(1-U2867)*(1+AE2867))+V2867)</f>
        <v>1376.4877551020409</v>
      </c>
      <c r="Z2867" s="9" t="str">
        <f>IF(S2867="","",(X2867*(1-Y2867)*(1+AE2867)))</f>
        <v/>
      </c>
      <c r="AA2867" s="64">
        <f>IF(Eingabe!G2867="x",libCalc!A2867,IF(Eingabe!H2867="x",libCalc!B2867,IF(Eingabe!I2867="x",libCalc!C2867,"")))</f>
        <v>0.10000000000000001</v>
      </c>
      <c r="AB2867" s="5">
        <f>IF(AA2867="","",AA2867*M2867)</f>
        <v>0.443</v>
      </c>
      <c r="AC2867" s="10">
        <f>IF(AA2867="","",N2867*1000/(AA2867*1000000))</f>
        <v>37.359999999999999</v>
      </c>
      <c r="AD2867" s="11">
        <f>IF(AB2867="","",MAX(Z2867,W2867)/AB2867)</f>
        <v>3107.1958354447875</v>
      </c>
      <c r="AE2867" s="8">
        <f ca="1">IF(N2867="","",IF(LOOKUP(YEAR(C2867),Teuerung!$A$4:$A$29,Teuerung!$D$4:$D$29)="",0,LOOKUP(YEAR(C2867),Teuerung!$A$4:$A$29,Teuerung!$D$4:$D$29)))</f>
        <v>0.29999999999999999</v>
      </c>
      <c r="AF2867" s="7">
        <f t="shared" ca="1" si="87"/>
        <v>1376.4877551020409</v>
      </c>
      <c r="AG2867" s="2" t="s">
        <v>70</v>
      </c>
      <c r="AH2867" s="1"/>
      <c r="AI2867" s="1"/>
    </row>
    <row r="2868">
      <c r="A2868" s="2"/>
      <c r="B2868" s="2"/>
      <c r="C2868" s="3">
        <v>43300</v>
      </c>
      <c r="D2868" s="1"/>
      <c r="E2868" s="4" t="s">
        <v>51</v>
      </c>
      <c r="H2868" s="4" t="s">
        <v>51</v>
      </c>
      <c r="K2868" s="6">
        <v>0.25</v>
      </c>
      <c r="L2868" s="6">
        <v>0.40000000000000002</v>
      </c>
      <c r="M2868" s="6">
        <v>4.4299999999999997</v>
      </c>
      <c r="N2868" s="7">
        <v>3044</v>
      </c>
      <c r="P2868" s="1">
        <v>1</v>
      </c>
      <c r="Q2868" s="2" t="s">
        <v>54</v>
      </c>
      <c r="R2868" s="4" t="s">
        <v>51</v>
      </c>
      <c r="T2868" s="7">
        <v>851</v>
      </c>
      <c r="U2868" s="8">
        <v>0</v>
      </c>
      <c r="V2868" s="6">
        <f t="shared" si="88"/>
        <v>21.887755102040817</v>
      </c>
      <c r="W2868" s="7">
        <f>IF(R2868="","",(T2868*(1-U2868)*(1+AE2868))+V2868)</f>
        <v>1128.1877551020407</v>
      </c>
      <c r="Z2868" s="9" t="str">
        <f>IF(S2868="","",(X2868*(1-Y2868)*(1+AE2868)))</f>
        <v/>
      </c>
      <c r="AA2868" s="64">
        <f>IF(Eingabe!G2868="x",libCalc!A2868,IF(Eingabe!H2868="x",libCalc!B2868,IF(Eingabe!I2868="x",libCalc!C2868,"")))</f>
        <v>0.10000000000000001</v>
      </c>
      <c r="AB2868" s="5">
        <f>IF(AA2868="","",AA2868*M2868)</f>
        <v>0.443</v>
      </c>
      <c r="AC2868" s="10">
        <f>IF(AA2868="","",N2868*1000/(AA2868*1000000))</f>
        <v>30.440000000000001</v>
      </c>
      <c r="AD2868" s="11">
        <f>IF(AB2868="","",MAX(Z2868,W2868)/AB2868)</f>
        <v>2546.6992214493016</v>
      </c>
      <c r="AE2868" s="8">
        <f ca="1">IF(N2868="","",IF(LOOKUP(YEAR(C2868),Teuerung!$A$4:$A$29,Teuerung!$D$4:$D$29)="",0,LOOKUP(YEAR(C2868),Teuerung!$A$4:$A$29,Teuerung!$D$4:$D$29)))</f>
        <v>0.29999999999999999</v>
      </c>
      <c r="AF2868" s="7">
        <f t="shared" ca="1" si="87"/>
        <v>1128.1877551020407</v>
      </c>
      <c r="AG2868" s="2" t="s">
        <v>70</v>
      </c>
      <c r="AH2868" s="1"/>
      <c r="AI2868" s="1"/>
    </row>
    <row r="2869">
      <c r="A2869" s="2"/>
      <c r="B2869" s="2"/>
      <c r="C2869" s="3">
        <v>43300</v>
      </c>
      <c r="D2869" s="1"/>
      <c r="E2869" s="4" t="s">
        <v>51</v>
      </c>
      <c r="H2869" s="4" t="s">
        <v>51</v>
      </c>
      <c r="K2869" s="6">
        <v>0.25</v>
      </c>
      <c r="L2869" s="6">
        <v>0.40000000000000002</v>
      </c>
      <c r="M2869" s="6">
        <v>3.5699999999999998</v>
      </c>
      <c r="N2869" s="7">
        <v>800</v>
      </c>
      <c r="P2869" s="1">
        <v>1</v>
      </c>
      <c r="Q2869" s="2" t="s">
        <v>54</v>
      </c>
      <c r="R2869" s="4" t="s">
        <v>51</v>
      </c>
      <c r="T2869" s="7">
        <v>423</v>
      </c>
      <c r="U2869" s="8">
        <v>0</v>
      </c>
      <c r="V2869" s="6">
        <f t="shared" si="88"/>
        <v>21.887755102040817</v>
      </c>
      <c r="W2869" s="7">
        <f>IF(R2869="","",(T2869*(1-U2869)*(1+AE2869))+V2869)</f>
        <v>571.78775510204082</v>
      </c>
      <c r="Z2869" s="9" t="str">
        <f>IF(S2869="","",(X2869*(1-Y2869)*(1+AE2869)))</f>
        <v/>
      </c>
      <c r="AA2869" s="64">
        <f>IF(Eingabe!G2869="x",libCalc!A2869,IF(Eingabe!H2869="x",libCalc!B2869,IF(Eingabe!I2869="x",libCalc!C2869,"")))</f>
        <v>0.10000000000000001</v>
      </c>
      <c r="AB2869" s="5">
        <f>IF(AA2869="","",AA2869*M2869)</f>
        <v>0.35699999999999998</v>
      </c>
      <c r="AC2869" s="10">
        <f>IF(AA2869="","",N2869*1000/(AA2869*1000000))</f>
        <v>8</v>
      </c>
      <c r="AD2869" s="11">
        <f>IF(AB2869="","",MAX(Z2869,W2869)/AB2869)</f>
        <v>1601.6463728348483</v>
      </c>
      <c r="AE2869" s="8">
        <f ca="1">IF(N2869="","",IF(LOOKUP(YEAR(C2869),Teuerung!$A$4:$A$29,Teuerung!$D$4:$D$29)="",0,LOOKUP(YEAR(C2869),Teuerung!$A$4:$A$29,Teuerung!$D$4:$D$29)))</f>
        <v>0.29999999999999999</v>
      </c>
      <c r="AF2869" s="7">
        <f t="shared" ca="1" si="87"/>
        <v>571.78775510204082</v>
      </c>
      <c r="AG2869" s="2" t="s">
        <v>70</v>
      </c>
      <c r="AH2869" s="1"/>
      <c r="AI2869" s="1"/>
    </row>
    <row r="2870">
      <c r="A2870" s="2"/>
      <c r="B2870" s="2"/>
      <c r="C2870" s="3">
        <v>43300</v>
      </c>
      <c r="D2870" s="1"/>
      <c r="E2870" s="4" t="s">
        <v>51</v>
      </c>
      <c r="H2870" s="4" t="s">
        <v>51</v>
      </c>
      <c r="K2870" s="6">
        <v>0.20000000000000001</v>
      </c>
      <c r="L2870" s="6">
        <v>0.80000000000000004</v>
      </c>
      <c r="M2870" s="6">
        <v>3.5699999999999998</v>
      </c>
      <c r="N2870" s="7">
        <v>540</v>
      </c>
      <c r="P2870" s="1">
        <v>1</v>
      </c>
      <c r="Q2870" s="2" t="s">
        <v>54</v>
      </c>
      <c r="R2870" s="4" t="s">
        <v>51</v>
      </c>
      <c r="T2870" s="7">
        <v>638</v>
      </c>
      <c r="U2870" s="8">
        <v>0</v>
      </c>
      <c r="V2870" s="6">
        <f t="shared" si="88"/>
        <v>21.887755102040817</v>
      </c>
      <c r="W2870" s="7">
        <f>IF(R2870="","",(T2870*(1-U2870)*(1+AE2870))+V2870)</f>
        <v>851.28775510204082</v>
      </c>
      <c r="Z2870" s="9" t="str">
        <f>IF(S2870="","",(X2870*(1-Y2870)*(1+AE2870)))</f>
        <v/>
      </c>
      <c r="AA2870" s="64">
        <f>IF(Eingabe!G2870="x",libCalc!A2870,IF(Eingabe!H2870="x",libCalc!B2870,IF(Eingabe!I2870="x",libCalc!C2870,"")))</f>
        <v>0.16000000000000003</v>
      </c>
      <c r="AB2870" s="5">
        <f>IF(AA2870="","",AA2870*M2870)</f>
        <v>0.57120000000000004</v>
      </c>
      <c r="AC2870" s="10">
        <f>IF(AA2870="","",N2870*1000/(AA2870*1000000))</f>
        <v>3.3749999999999996</v>
      </c>
      <c r="AD2870" s="11">
        <f>IF(AB2870="","",MAX(Z2870,W2870)/AB2870)</f>
        <v>1490.3497113130966</v>
      </c>
      <c r="AE2870" s="8">
        <f ca="1">IF(N2870="","",IF(LOOKUP(YEAR(C2870),Teuerung!$A$4:$A$29,Teuerung!$D$4:$D$29)="",0,LOOKUP(YEAR(C2870),Teuerung!$A$4:$A$29,Teuerung!$D$4:$D$29)))</f>
        <v>0.29999999999999999</v>
      </c>
      <c r="AF2870" s="7">
        <f t="shared" ca="1" si="87"/>
        <v>851.28775510204082</v>
      </c>
      <c r="AG2870" s="2" t="s">
        <v>70</v>
      </c>
      <c r="AH2870" s="1"/>
      <c r="AI2870" s="1"/>
    </row>
    <row r="2871">
      <c r="A2871" s="2"/>
      <c r="B2871" s="2"/>
      <c r="C2871" s="3">
        <v>43300</v>
      </c>
      <c r="D2871" s="1"/>
      <c r="E2871" s="4" t="s">
        <v>51</v>
      </c>
      <c r="H2871" s="4" t="s">
        <v>51</v>
      </c>
      <c r="K2871" s="6">
        <v>0.25</v>
      </c>
      <c r="L2871" s="6">
        <v>0.40000000000000002</v>
      </c>
      <c r="M2871" s="6">
        <v>3.5699999999999998</v>
      </c>
      <c r="N2871" s="7">
        <v>4534</v>
      </c>
      <c r="P2871" s="1">
        <v>1</v>
      </c>
      <c r="Q2871" s="2" t="s">
        <v>54</v>
      </c>
      <c r="R2871" s="4" t="s">
        <v>51</v>
      </c>
      <c r="T2871" s="7">
        <v>880</v>
      </c>
      <c r="U2871" s="8">
        <v>0</v>
      </c>
      <c r="V2871" s="6">
        <f t="shared" si="88"/>
        <v>21.887755102040817</v>
      </c>
      <c r="W2871" s="7">
        <f>IF(R2871="","",(T2871*(1-U2871)*(1+AE2871))+V2871)</f>
        <v>1165.8877551020407</v>
      </c>
      <c r="Z2871" s="9" t="str">
        <f>IF(S2871="","",(X2871*(1-Y2871)*(1+AE2871)))</f>
        <v/>
      </c>
      <c r="AA2871" s="64">
        <f>IF(Eingabe!G2871="x",libCalc!A2871,IF(Eingabe!H2871="x",libCalc!B2871,IF(Eingabe!I2871="x",libCalc!C2871,"")))</f>
        <v>0.10000000000000001</v>
      </c>
      <c r="AB2871" s="5">
        <f>IF(AA2871="","",AA2871*M2871)</f>
        <v>0.35699999999999998</v>
      </c>
      <c r="AC2871" s="10">
        <f>IF(AA2871="","",N2871*1000/(AA2871*1000000))</f>
        <v>45.340000000000003</v>
      </c>
      <c r="AD2871" s="11">
        <f>IF(AB2871="","",MAX(Z2871,W2871)/AB2871)</f>
        <v>3265.7920310981535</v>
      </c>
      <c r="AE2871" s="8">
        <f ca="1">IF(N2871="","",IF(LOOKUP(YEAR(C2871),Teuerung!$A$4:$A$29,Teuerung!$D$4:$D$29)="",0,LOOKUP(YEAR(C2871),Teuerung!$A$4:$A$29,Teuerung!$D$4:$D$29)))</f>
        <v>0.29999999999999999</v>
      </c>
      <c r="AF2871" s="7">
        <f t="shared" ca="1" si="87"/>
        <v>1165.8877551020407</v>
      </c>
      <c r="AG2871" s="2" t="s">
        <v>70</v>
      </c>
      <c r="AH2871" s="1"/>
      <c r="AI2871" s="1"/>
    </row>
    <row r="2872">
      <c r="A2872" s="2"/>
      <c r="B2872" s="2"/>
      <c r="C2872" s="3">
        <v>43300</v>
      </c>
      <c r="D2872" s="1"/>
      <c r="E2872" s="4" t="s">
        <v>51</v>
      </c>
      <c r="H2872" s="4" t="s">
        <v>51</v>
      </c>
      <c r="K2872" s="6">
        <v>0.25</v>
      </c>
      <c r="L2872" s="6">
        <v>0.40000000000000002</v>
      </c>
      <c r="M2872" s="6">
        <v>3.5699999999999998</v>
      </c>
      <c r="N2872" s="7">
        <v>3174</v>
      </c>
      <c r="P2872" s="1">
        <v>1</v>
      </c>
      <c r="Q2872" s="2" t="s">
        <v>54</v>
      </c>
      <c r="R2872" s="4" t="s">
        <v>51</v>
      </c>
      <c r="T2872" s="7">
        <v>550</v>
      </c>
      <c r="U2872" s="8">
        <v>0</v>
      </c>
      <c r="V2872" s="6">
        <f t="shared" si="88"/>
        <v>21.887755102040817</v>
      </c>
      <c r="W2872" s="7">
        <f>IF(R2872="","",(T2872*(1-U2872)*(1+AE2872))+V2872)</f>
        <v>736.88775510204084</v>
      </c>
      <c r="Z2872" s="9" t="str">
        <f>IF(S2872="","",(X2872*(1-Y2872)*(1+AE2872)))</f>
        <v/>
      </c>
      <c r="AA2872" s="64">
        <f>IF(Eingabe!G2872="x",libCalc!A2872,IF(Eingabe!H2872="x",libCalc!B2872,IF(Eingabe!I2872="x",libCalc!C2872,"")))</f>
        <v>0.10000000000000001</v>
      </c>
      <c r="AB2872" s="5">
        <f>IF(AA2872="","",AA2872*M2872)</f>
        <v>0.35699999999999998</v>
      </c>
      <c r="AC2872" s="10">
        <f>IF(AA2872="","",N2872*1000/(AA2872*1000000))</f>
        <v>31.739999999999998</v>
      </c>
      <c r="AD2872" s="11">
        <f>IF(AB2872="","",MAX(Z2872,W2872)/AB2872)</f>
        <v>2064.111358829246</v>
      </c>
      <c r="AE2872" s="8">
        <f ca="1">IF(N2872="","",IF(LOOKUP(YEAR(C2872),Teuerung!$A$4:$A$29,Teuerung!$D$4:$D$29)="",0,LOOKUP(YEAR(C2872),Teuerung!$A$4:$A$29,Teuerung!$D$4:$D$29)))</f>
        <v>0.29999999999999999</v>
      </c>
      <c r="AF2872" s="7">
        <f t="shared" ca="1" si="87"/>
        <v>736.88775510204084</v>
      </c>
      <c r="AG2872" s="2" t="s">
        <v>70</v>
      </c>
      <c r="AH2872" s="1"/>
      <c r="AI2872" s="1"/>
    </row>
    <row r="2873">
      <c r="A2873" s="2"/>
      <c r="B2873" s="2"/>
      <c r="C2873" s="3">
        <v>43300</v>
      </c>
      <c r="D2873" s="1"/>
      <c r="E2873" s="4" t="s">
        <v>51</v>
      </c>
      <c r="H2873" s="4" t="s">
        <v>51</v>
      </c>
      <c r="K2873" s="6">
        <v>0.25</v>
      </c>
      <c r="L2873" s="6">
        <v>0.40000000000000002</v>
      </c>
      <c r="M2873" s="6">
        <v>3.5699999999999998</v>
      </c>
      <c r="N2873" s="7">
        <v>2460</v>
      </c>
      <c r="P2873" s="1">
        <v>2</v>
      </c>
      <c r="Q2873" s="2" t="s">
        <v>54</v>
      </c>
      <c r="R2873" s="4" t="s">
        <v>51</v>
      </c>
      <c r="T2873" s="7">
        <v>449</v>
      </c>
      <c r="U2873" s="8">
        <v>0</v>
      </c>
      <c r="V2873" s="6">
        <f t="shared" si="88"/>
        <v>21.887755102040817</v>
      </c>
      <c r="W2873" s="7">
        <f>IF(R2873="","",(T2873*(1-U2873)*(1+AE2873))+V2873)</f>
        <v>605.58775510204089</v>
      </c>
      <c r="Z2873" s="9" t="str">
        <f>IF(S2873="","",(X2873*(1-Y2873)*(1+AE2873)))</f>
        <v/>
      </c>
      <c r="AA2873" s="64">
        <f>IF(Eingabe!G2873="x",libCalc!A2873,IF(Eingabe!H2873="x",libCalc!B2873,IF(Eingabe!I2873="x",libCalc!C2873,"")))</f>
        <v>0.10000000000000001</v>
      </c>
      <c r="AB2873" s="5">
        <f>IF(AA2873="","",AA2873*M2873)</f>
        <v>0.35699999999999998</v>
      </c>
      <c r="AC2873" s="10">
        <f>IF(AA2873="","",N2873*1000/(AA2873*1000000))</f>
        <v>24.600000000000001</v>
      </c>
      <c r="AD2873" s="11">
        <f>IF(AB2873="","",MAX(Z2873,W2873)/AB2873)</f>
        <v>1696.324243983308</v>
      </c>
      <c r="AE2873" s="8">
        <f ca="1">IF(N2873="","",IF(LOOKUP(YEAR(C2873),Teuerung!$A$4:$A$29,Teuerung!$D$4:$D$29)="",0,LOOKUP(YEAR(C2873),Teuerung!$A$4:$A$29,Teuerung!$D$4:$D$29)))</f>
        <v>0.29999999999999999</v>
      </c>
      <c r="AF2873" s="7">
        <f t="shared" ca="1" si="87"/>
        <v>1211.1755102040818</v>
      </c>
      <c r="AG2873" s="2" t="s">
        <v>70</v>
      </c>
      <c r="AH2873" s="1"/>
      <c r="AI2873" s="1"/>
    </row>
    <row r="2874">
      <c r="A2874" s="2"/>
      <c r="B2874" s="2"/>
      <c r="C2874" s="3">
        <v>43300</v>
      </c>
      <c r="D2874" s="1"/>
      <c r="E2874" s="4" t="s">
        <v>51</v>
      </c>
      <c r="H2874" s="4" t="s">
        <v>51</v>
      </c>
      <c r="K2874" s="6">
        <v>0.25</v>
      </c>
      <c r="L2874" s="6">
        <v>0.40000000000000002</v>
      </c>
      <c r="M2874" s="6">
        <v>3.5699999999999998</v>
      </c>
      <c r="N2874" s="7">
        <v>4696</v>
      </c>
      <c r="P2874" s="1">
        <v>1</v>
      </c>
      <c r="Q2874" s="2" t="s">
        <v>54</v>
      </c>
      <c r="R2874" s="4" t="s">
        <v>51</v>
      </c>
      <c r="T2874" s="7">
        <v>952</v>
      </c>
      <c r="U2874" s="8">
        <v>0</v>
      </c>
      <c r="V2874" s="6">
        <f t="shared" si="88"/>
        <v>21.887755102040817</v>
      </c>
      <c r="W2874" s="7">
        <f>IF(R2874="","",(T2874*(1-U2874)*(1+AE2874))+V2874)</f>
        <v>1259.4877551020409</v>
      </c>
      <c r="Z2874" s="9" t="str">
        <f>IF(S2874="","",(X2874*(1-Y2874)*(1+AE2874)))</f>
        <v/>
      </c>
      <c r="AA2874" s="64">
        <f>IF(Eingabe!G2874="x",libCalc!A2874,IF(Eingabe!H2874="x",libCalc!B2874,IF(Eingabe!I2874="x",libCalc!C2874,"")))</f>
        <v>0.10000000000000001</v>
      </c>
      <c r="AB2874" s="5">
        <f>IF(AA2874="","",AA2874*M2874)</f>
        <v>0.35699999999999998</v>
      </c>
      <c r="AC2874" s="10">
        <f>IF(AA2874="","",N2874*1000/(AA2874*1000000))</f>
        <v>46.960000000000001</v>
      </c>
      <c r="AD2874" s="11">
        <f>IF(AB2874="","",MAX(Z2874,W2874)/AB2874)</f>
        <v>3527.9769050477335</v>
      </c>
      <c r="AE2874" s="8">
        <f ca="1">IF(N2874="","",IF(LOOKUP(YEAR(C2874),Teuerung!$A$4:$A$29,Teuerung!$D$4:$D$29)="",0,LOOKUP(YEAR(C2874),Teuerung!$A$4:$A$29,Teuerung!$D$4:$D$29)))</f>
        <v>0.29999999999999999</v>
      </c>
      <c r="AF2874" s="7">
        <f t="shared" ca="1" si="87"/>
        <v>1259.4877551020409</v>
      </c>
      <c r="AG2874" s="2" t="s">
        <v>70</v>
      </c>
      <c r="AH2874" s="1"/>
      <c r="AI2874" s="1"/>
    </row>
    <row r="2875">
      <c r="A2875" s="2"/>
      <c r="B2875" s="2"/>
      <c r="C2875" s="3">
        <v>43300</v>
      </c>
      <c r="D2875" s="1"/>
      <c r="E2875" s="4" t="s">
        <v>51</v>
      </c>
      <c r="H2875" s="4" t="s">
        <v>51</v>
      </c>
      <c r="K2875" s="6">
        <v>0.25</v>
      </c>
      <c r="L2875" s="6">
        <v>0.40000000000000002</v>
      </c>
      <c r="M2875" s="6">
        <v>3.5699999999999998</v>
      </c>
      <c r="N2875" s="7">
        <v>3509</v>
      </c>
      <c r="P2875" s="1">
        <v>1</v>
      </c>
      <c r="Q2875" s="2" t="s">
        <v>54</v>
      </c>
      <c r="R2875" s="4" t="s">
        <v>51</v>
      </c>
      <c r="T2875" s="7">
        <v>660</v>
      </c>
      <c r="U2875" s="8">
        <v>0</v>
      </c>
      <c r="V2875" s="6">
        <f t="shared" si="88"/>
        <v>21.887755102040817</v>
      </c>
      <c r="W2875" s="7">
        <f>IF(R2875="","",(T2875*(1-U2875)*(1+AE2875))+V2875)</f>
        <v>879.88775510204084</v>
      </c>
      <c r="Z2875" s="9" t="str">
        <f>IF(S2875="","",(X2875*(1-Y2875)*(1+AE2875)))</f>
        <v/>
      </c>
      <c r="AA2875" s="64">
        <f>IF(Eingabe!G2875="x",libCalc!A2875,IF(Eingabe!H2875="x",libCalc!B2875,IF(Eingabe!I2875="x",libCalc!C2875,"")))</f>
        <v>0.10000000000000001</v>
      </c>
      <c r="AB2875" s="5">
        <f>IF(AA2875="","",AA2875*M2875)</f>
        <v>0.35699999999999998</v>
      </c>
      <c r="AC2875" s="10">
        <f>IF(AA2875="","",N2875*1000/(AA2875*1000000))</f>
        <v>35.090000000000003</v>
      </c>
      <c r="AD2875" s="11">
        <f>IF(AB2875="","",MAX(Z2875,W2875)/AB2875)</f>
        <v>2464.671582918882</v>
      </c>
      <c r="AE2875" s="8">
        <f ca="1">IF(N2875="","",IF(LOOKUP(YEAR(C2875),Teuerung!$A$4:$A$29,Teuerung!$D$4:$D$29)="",0,LOOKUP(YEAR(C2875),Teuerung!$A$4:$A$29,Teuerung!$D$4:$D$29)))</f>
        <v>0.29999999999999999</v>
      </c>
      <c r="AF2875" s="7">
        <f t="shared" ca="1" si="87"/>
        <v>879.88775510204084</v>
      </c>
      <c r="AG2875" s="2" t="s">
        <v>70</v>
      </c>
      <c r="AH2875" s="1"/>
      <c r="AI2875" s="1"/>
    </row>
    <row r="2876">
      <c r="A2876" s="2"/>
      <c r="B2876" s="2"/>
      <c r="C2876" s="3">
        <v>43300</v>
      </c>
      <c r="D2876" s="1"/>
      <c r="E2876" s="4" t="s">
        <v>51</v>
      </c>
      <c r="H2876" s="4" t="s">
        <v>51</v>
      </c>
      <c r="K2876" s="6">
        <v>0.25</v>
      </c>
      <c r="L2876" s="6">
        <v>0.40000000000000002</v>
      </c>
      <c r="M2876" s="6">
        <v>3.5699999999999998</v>
      </c>
      <c r="N2876" s="7">
        <v>2947</v>
      </c>
      <c r="P2876" s="1">
        <v>1</v>
      </c>
      <c r="Q2876" s="2" t="s">
        <v>54</v>
      </c>
      <c r="R2876" s="4" t="s">
        <v>51</v>
      </c>
      <c r="T2876" s="7">
        <v>502</v>
      </c>
      <c r="U2876" s="8">
        <v>0</v>
      </c>
      <c r="V2876" s="6">
        <f t="shared" si="88"/>
        <v>21.887755102040817</v>
      </c>
      <c r="W2876" s="7">
        <f>IF(R2876="","",(T2876*(1-U2876)*(1+AE2876))+V2876)</f>
        <v>674.48775510204086</v>
      </c>
      <c r="Z2876" s="9" t="str">
        <f>IF(S2876="","",(X2876*(1-Y2876)*(1+AE2876)))</f>
        <v/>
      </c>
      <c r="AA2876" s="64">
        <f>IF(Eingabe!G2876="x",libCalc!A2876,IF(Eingabe!H2876="x",libCalc!B2876,IF(Eingabe!I2876="x",libCalc!C2876,"")))</f>
        <v>0.10000000000000001</v>
      </c>
      <c r="AB2876" s="5">
        <f>IF(AA2876="","",AA2876*M2876)</f>
        <v>0.35699999999999998</v>
      </c>
      <c r="AC2876" s="10">
        <f>IF(AA2876="","",N2876*1000/(AA2876*1000000))</f>
        <v>29.469999999999999</v>
      </c>
      <c r="AD2876" s="11">
        <f>IF(AB2876="","",MAX(Z2876,W2876)/AB2876)</f>
        <v>1889.3214428628596</v>
      </c>
      <c r="AE2876" s="8">
        <f ca="1">IF(N2876="","",IF(LOOKUP(YEAR(C2876),Teuerung!$A$4:$A$29,Teuerung!$D$4:$D$29)="",0,LOOKUP(YEAR(C2876),Teuerung!$A$4:$A$29,Teuerung!$D$4:$D$29)))</f>
        <v>0.29999999999999999</v>
      </c>
      <c r="AF2876" s="7">
        <f t="shared" ca="1" si="87"/>
        <v>674.48775510204086</v>
      </c>
      <c r="AG2876" s="2" t="s">
        <v>70</v>
      </c>
      <c r="AH2876" s="1"/>
      <c r="AI2876" s="1"/>
    </row>
    <row r="2877">
      <c r="A2877" s="2"/>
      <c r="B2877" s="2"/>
      <c r="C2877" s="3">
        <v>43300</v>
      </c>
      <c r="D2877" s="1"/>
      <c r="E2877" s="4" t="s">
        <v>51</v>
      </c>
      <c r="H2877" s="4" t="s">
        <v>51</v>
      </c>
      <c r="K2877" s="6">
        <v>0.25</v>
      </c>
      <c r="L2877" s="6">
        <v>0.40000000000000002</v>
      </c>
      <c r="M2877" s="6">
        <v>3.5699999999999998</v>
      </c>
      <c r="N2877" s="7">
        <v>4393</v>
      </c>
      <c r="P2877" s="1">
        <v>2</v>
      </c>
      <c r="Q2877" s="2" t="s">
        <v>54</v>
      </c>
      <c r="R2877" s="4" t="s">
        <v>51</v>
      </c>
      <c r="T2877" s="7">
        <v>786</v>
      </c>
      <c r="U2877" s="8">
        <v>0</v>
      </c>
      <c r="V2877" s="6">
        <f t="shared" si="88"/>
        <v>21.887755102040817</v>
      </c>
      <c r="W2877" s="7">
        <f>IF(R2877="","",(T2877*(1-U2877)*(1+AE2877))+V2877)</f>
        <v>1043.6877551020409</v>
      </c>
      <c r="Z2877" s="9" t="str">
        <f>IF(S2877="","",(X2877*(1-Y2877)*(1+AE2877)))</f>
        <v/>
      </c>
      <c r="AA2877" s="64">
        <f>IF(Eingabe!G2877="x",libCalc!A2877,IF(Eingabe!H2877="x",libCalc!B2877,IF(Eingabe!I2877="x",libCalc!C2877,"")))</f>
        <v>0.10000000000000001</v>
      </c>
      <c r="AB2877" s="5">
        <f>IF(AA2877="","",AA2877*M2877)</f>
        <v>0.35699999999999998</v>
      </c>
      <c r="AC2877" s="10">
        <f>IF(AA2877="","",N2877*1000/(AA2877*1000000))</f>
        <v>43.93</v>
      </c>
      <c r="AD2877" s="11">
        <f>IF(AB2877="","",MAX(Z2877,W2877)/AB2877)</f>
        <v>2923.4951123306469</v>
      </c>
      <c r="AE2877" s="8">
        <f ca="1">IF(N2877="","",IF(LOOKUP(YEAR(C2877),Teuerung!$A$4:$A$29,Teuerung!$D$4:$D$29)="",0,LOOKUP(YEAR(C2877),Teuerung!$A$4:$A$29,Teuerung!$D$4:$D$29)))</f>
        <v>0.29999999999999999</v>
      </c>
      <c r="AF2877" s="7">
        <f t="shared" ca="1" si="87"/>
        <v>2087.3755102040818</v>
      </c>
      <c r="AG2877" s="2" t="s">
        <v>70</v>
      </c>
      <c r="AH2877" s="1"/>
      <c r="AI2877" s="1"/>
    </row>
    <row r="2878">
      <c r="A2878" s="2"/>
      <c r="B2878" s="2"/>
      <c r="C2878" s="3">
        <v>43300</v>
      </c>
      <c r="D2878" s="1"/>
      <c r="E2878" s="4" t="s">
        <v>51</v>
      </c>
      <c r="H2878" s="4" t="s">
        <v>51</v>
      </c>
      <c r="K2878" s="6">
        <v>0.25</v>
      </c>
      <c r="L2878" s="6">
        <v>0.40000000000000002</v>
      </c>
      <c r="M2878" s="6">
        <v>3.5699999999999998</v>
      </c>
      <c r="N2878" s="7">
        <v>3774</v>
      </c>
      <c r="P2878" s="1">
        <v>2</v>
      </c>
      <c r="Q2878" s="2" t="s">
        <v>54</v>
      </c>
      <c r="R2878" s="4" t="s">
        <v>51</v>
      </c>
      <c r="T2878" s="7">
        <v>622</v>
      </c>
      <c r="U2878" s="8">
        <v>0</v>
      </c>
      <c r="V2878" s="6">
        <f t="shared" si="88"/>
        <v>21.887755102040817</v>
      </c>
      <c r="W2878" s="7">
        <f>IF(R2878="","",(T2878*(1-U2878)*(1+AE2878))+V2878)</f>
        <v>830.48775510204086</v>
      </c>
      <c r="Z2878" s="9" t="str">
        <f>IF(S2878="","",(X2878*(1-Y2878)*(1+AE2878)))</f>
        <v/>
      </c>
      <c r="AA2878" s="64">
        <f>IF(Eingabe!G2878="x",libCalc!A2878,IF(Eingabe!H2878="x",libCalc!B2878,IF(Eingabe!I2878="x",libCalc!C2878,"")))</f>
        <v>0.10000000000000001</v>
      </c>
      <c r="AB2878" s="5">
        <f>IF(AA2878="","",AA2878*M2878)</f>
        <v>0.35699999999999998</v>
      </c>
      <c r="AC2878" s="10">
        <f>IF(AA2878="","",N2878*1000/(AA2878*1000000))</f>
        <v>37.740000000000002</v>
      </c>
      <c r="AD2878" s="11">
        <f>IF(AB2878="","",MAX(Z2878,W2878)/AB2878)</f>
        <v>2326.2962327788259</v>
      </c>
      <c r="AE2878" s="8">
        <f ca="1">IF(N2878="","",IF(LOOKUP(YEAR(C2878),Teuerung!$A$4:$A$29,Teuerung!$D$4:$D$29)="",0,LOOKUP(YEAR(C2878),Teuerung!$A$4:$A$29,Teuerung!$D$4:$D$29)))</f>
        <v>0.29999999999999999</v>
      </c>
      <c r="AF2878" s="7">
        <f t="shared" ca="1" si="87"/>
        <v>1660.9755102040817</v>
      </c>
      <c r="AG2878" s="2" t="s">
        <v>70</v>
      </c>
      <c r="AH2878" s="1"/>
      <c r="AI2878" s="1"/>
    </row>
    <row r="2879">
      <c r="A2879" s="2"/>
      <c r="B2879" s="2"/>
      <c r="C2879" s="3">
        <v>43300</v>
      </c>
      <c r="D2879" s="1"/>
      <c r="E2879" s="4" t="s">
        <v>51</v>
      </c>
      <c r="H2879" s="4" t="s">
        <v>51</v>
      </c>
      <c r="K2879" s="6">
        <v>0.25</v>
      </c>
      <c r="L2879" s="6">
        <v>0.40000000000000002</v>
      </c>
      <c r="M2879" s="6">
        <v>3.5699999999999998</v>
      </c>
      <c r="N2879" s="7">
        <v>3378</v>
      </c>
      <c r="P2879" s="1">
        <v>1</v>
      </c>
      <c r="Q2879" s="2" t="s">
        <v>54</v>
      </c>
      <c r="R2879" s="4" t="s">
        <v>51</v>
      </c>
      <c r="T2879" s="7">
        <v>592</v>
      </c>
      <c r="U2879" s="8">
        <v>0</v>
      </c>
      <c r="V2879" s="6">
        <f t="shared" si="88"/>
        <v>21.887755102040817</v>
      </c>
      <c r="W2879" s="7">
        <f>IF(R2879="","",(T2879*(1-U2879)*(1+AE2879))+V2879)</f>
        <v>791.48775510204086</v>
      </c>
      <c r="Z2879" s="9" t="str">
        <f>IF(S2879="","",(X2879*(1-Y2879)*(1+AE2879)))</f>
        <v/>
      </c>
      <c r="AA2879" s="64">
        <f>IF(Eingabe!G2879="x",libCalc!A2879,IF(Eingabe!H2879="x",libCalc!B2879,IF(Eingabe!I2879="x",libCalc!C2879,"")))</f>
        <v>0.10000000000000001</v>
      </c>
      <c r="AB2879" s="5">
        <f>IF(AA2879="","",AA2879*M2879)</f>
        <v>0.35699999999999998</v>
      </c>
      <c r="AC2879" s="10">
        <f>IF(AA2879="","",N2879*1000/(AA2879*1000000))</f>
        <v>33.780000000000001</v>
      </c>
      <c r="AD2879" s="11">
        <f>IF(AB2879="","",MAX(Z2879,W2879)/AB2879)</f>
        <v>2217.0525352998343</v>
      </c>
      <c r="AE2879" s="8">
        <f ca="1">IF(N2879="","",IF(LOOKUP(YEAR(C2879),Teuerung!$A$4:$A$29,Teuerung!$D$4:$D$29)="",0,LOOKUP(YEAR(C2879),Teuerung!$A$4:$A$29,Teuerung!$D$4:$D$29)))</f>
        <v>0.29999999999999999</v>
      </c>
      <c r="AF2879" s="7">
        <f t="shared" ca="1" si="87"/>
        <v>791.48775510204086</v>
      </c>
      <c r="AG2879" s="2" t="s">
        <v>70</v>
      </c>
      <c r="AH2879" s="1"/>
      <c r="AI2879" s="1"/>
    </row>
    <row r="2880">
      <c r="A2880" s="2"/>
      <c r="B2880" s="2"/>
      <c r="C2880" s="3">
        <v>43300</v>
      </c>
      <c r="D2880" s="1"/>
      <c r="E2880" s="4" t="s">
        <v>51</v>
      </c>
      <c r="H2880" s="4" t="s">
        <v>51</v>
      </c>
      <c r="K2880" s="6">
        <v>0.25</v>
      </c>
      <c r="L2880" s="6">
        <v>0.40000000000000002</v>
      </c>
      <c r="M2880" s="6">
        <v>3.5699999999999998</v>
      </c>
      <c r="N2880" s="7">
        <v>842</v>
      </c>
      <c r="P2880" s="1">
        <v>1</v>
      </c>
      <c r="Q2880" s="2" t="s">
        <v>54</v>
      </c>
      <c r="R2880" s="4" t="s">
        <v>51</v>
      </c>
      <c r="T2880" s="7">
        <v>423</v>
      </c>
      <c r="U2880" s="8">
        <v>0</v>
      </c>
      <c r="V2880" s="6">
        <f t="shared" si="88"/>
        <v>21.887755102040817</v>
      </c>
      <c r="W2880" s="7">
        <f>IF(R2880="","",(T2880*(1-U2880)*(1+AE2880))+V2880)</f>
        <v>571.78775510204082</v>
      </c>
      <c r="Z2880" s="9" t="str">
        <f>IF(S2880="","",(X2880*(1-Y2880)*(1+AE2880)))</f>
        <v/>
      </c>
      <c r="AA2880" s="64">
        <f>IF(Eingabe!G2880="x",libCalc!A2880,IF(Eingabe!H2880="x",libCalc!B2880,IF(Eingabe!I2880="x",libCalc!C2880,"")))</f>
        <v>0.10000000000000001</v>
      </c>
      <c r="AB2880" s="5">
        <f>IF(AA2880="","",AA2880*M2880)</f>
        <v>0.35699999999999998</v>
      </c>
      <c r="AC2880" s="10">
        <f>IF(AA2880="","",N2880*1000/(AA2880*1000000))</f>
        <v>8.4199999999999999</v>
      </c>
      <c r="AD2880" s="11">
        <f>IF(AB2880="","",MAX(Z2880,W2880)/AB2880)</f>
        <v>1601.6463728348483</v>
      </c>
      <c r="AE2880" s="8">
        <f ca="1">IF(N2880="","",IF(LOOKUP(YEAR(C2880),Teuerung!$A$4:$A$29,Teuerung!$D$4:$D$29)="",0,LOOKUP(YEAR(C2880),Teuerung!$A$4:$A$29,Teuerung!$D$4:$D$29)))</f>
        <v>0.29999999999999999</v>
      </c>
      <c r="AF2880" s="7">
        <f t="shared" ca="1" si="87"/>
        <v>571.78775510204082</v>
      </c>
      <c r="AG2880" s="2" t="s">
        <v>70</v>
      </c>
      <c r="AH2880" s="1"/>
      <c r="AI2880" s="1"/>
    </row>
    <row r="2881">
      <c r="A2881" s="2"/>
      <c r="B2881" s="2"/>
      <c r="C2881" s="3">
        <v>43300</v>
      </c>
      <c r="D2881" s="1"/>
      <c r="E2881" s="4" t="s">
        <v>51</v>
      </c>
      <c r="H2881" s="4" t="s">
        <v>51</v>
      </c>
      <c r="K2881" s="6">
        <v>0.20000000000000001</v>
      </c>
      <c r="L2881" s="6">
        <v>0.40000000000000002</v>
      </c>
      <c r="M2881" s="6">
        <v>3.5699999999999998</v>
      </c>
      <c r="N2881" s="7">
        <v>2710</v>
      </c>
      <c r="P2881" s="1">
        <v>1</v>
      </c>
      <c r="Q2881" s="2" t="s">
        <v>54</v>
      </c>
      <c r="R2881" s="4" t="s">
        <v>51</v>
      </c>
      <c r="T2881" s="7">
        <v>562</v>
      </c>
      <c r="U2881" s="8">
        <v>0</v>
      </c>
      <c r="V2881" s="6">
        <f t="shared" si="88"/>
        <v>21.887755102040817</v>
      </c>
      <c r="W2881" s="7">
        <f>IF(R2881="","",(T2881*(1-U2881)*(1+AE2881))+V2881)</f>
        <v>752.48775510204086</v>
      </c>
      <c r="Z2881" s="9" t="str">
        <f>IF(S2881="","",(X2881*(1-Y2881)*(1+AE2881)))</f>
        <v/>
      </c>
      <c r="AA2881" s="64">
        <f>IF(Eingabe!G2881="x",libCalc!A2881,IF(Eingabe!H2881="x",libCalc!B2881,IF(Eingabe!I2881="x",libCalc!C2881,"")))</f>
        <v>0.080000000000000016</v>
      </c>
      <c r="AB2881" s="5">
        <f>IF(AA2881="","",AA2881*M2881)</f>
        <v>0.28560000000000002</v>
      </c>
      <c r="AC2881" s="10">
        <f>IF(AA2881="","",N2881*1000/(AA2881*1000000))</f>
        <v>33.874999999999993</v>
      </c>
      <c r="AD2881" s="11">
        <f>IF(AB2881="","",MAX(Z2881,W2881)/AB2881)</f>
        <v>2634.7610472760534</v>
      </c>
      <c r="AE2881" s="8">
        <f ca="1">IF(N2881="","",IF(LOOKUP(YEAR(C2881),Teuerung!$A$4:$A$29,Teuerung!$D$4:$D$29)="",0,LOOKUP(YEAR(C2881),Teuerung!$A$4:$A$29,Teuerung!$D$4:$D$29)))</f>
        <v>0.29999999999999999</v>
      </c>
      <c r="AF2881" s="7">
        <f t="shared" ca="1" si="87"/>
        <v>752.48775510204086</v>
      </c>
      <c r="AG2881" s="2" t="s">
        <v>70</v>
      </c>
      <c r="AH2881" s="1"/>
      <c r="AI2881" s="1"/>
    </row>
    <row r="2882">
      <c r="A2882" s="2"/>
      <c r="B2882" s="2"/>
      <c r="C2882" s="3">
        <v>43300</v>
      </c>
      <c r="D2882" s="1"/>
      <c r="E2882" s="4" t="s">
        <v>51</v>
      </c>
      <c r="H2882" s="4" t="s">
        <v>51</v>
      </c>
      <c r="K2882" s="6">
        <v>0.20000000000000001</v>
      </c>
      <c r="L2882" s="6">
        <v>0.40000000000000002</v>
      </c>
      <c r="M2882" s="6">
        <v>3.5699999999999998</v>
      </c>
      <c r="N2882" s="7">
        <v>3979</v>
      </c>
      <c r="P2882" s="1">
        <v>1</v>
      </c>
      <c r="Q2882" s="2" t="s">
        <v>54</v>
      </c>
      <c r="R2882" s="4" t="s">
        <v>51</v>
      </c>
      <c r="T2882" s="7">
        <v>849</v>
      </c>
      <c r="U2882" s="8">
        <v>0</v>
      </c>
      <c r="V2882" s="6">
        <f t="shared" si="88"/>
        <v>21.887755102040817</v>
      </c>
      <c r="W2882" s="7">
        <f>IF(R2882="","",(T2882*(1-U2882)*(1+AE2882))+V2882)</f>
        <v>1125.5877551020408</v>
      </c>
      <c r="Z2882" s="9" t="str">
        <f>IF(S2882="","",(X2882*(1-Y2882)*(1+AE2882)))</f>
        <v/>
      </c>
      <c r="AA2882" s="64">
        <f>IF(Eingabe!G2882="x",libCalc!A2882,IF(Eingabe!H2882="x",libCalc!B2882,IF(Eingabe!I2882="x",libCalc!C2882,"")))</f>
        <v>0.080000000000000016</v>
      </c>
      <c r="AB2882" s="5">
        <f>IF(AA2882="","",AA2882*M2882)</f>
        <v>0.28560000000000002</v>
      </c>
      <c r="AC2882" s="10">
        <f>IF(AA2882="","",N2882*1000/(AA2882*1000000))</f>
        <v>49.73749999999999</v>
      </c>
      <c r="AD2882" s="11">
        <f>IF(AB2882="","",MAX(Z2882,W2882)/AB2882)</f>
        <v>3941.1335962956605</v>
      </c>
      <c r="AE2882" s="8">
        <f ca="1">IF(N2882="","",IF(LOOKUP(YEAR(C2882),Teuerung!$A$4:$A$29,Teuerung!$D$4:$D$29)="",0,LOOKUP(YEAR(C2882),Teuerung!$A$4:$A$29,Teuerung!$D$4:$D$29)))</f>
        <v>0.29999999999999999</v>
      </c>
      <c r="AF2882" s="7">
        <f t="shared" ca="1" si="87"/>
        <v>1125.5877551020408</v>
      </c>
      <c r="AG2882" s="2" t="s">
        <v>70</v>
      </c>
      <c r="AH2882" s="1"/>
      <c r="AI2882" s="1"/>
    </row>
    <row r="2883">
      <c r="A2883" s="2"/>
      <c r="B2883" s="2"/>
      <c r="C2883" s="3">
        <v>43300</v>
      </c>
      <c r="D2883" s="1"/>
      <c r="E2883" s="4" t="s">
        <v>51</v>
      </c>
      <c r="H2883" s="4" t="s">
        <v>51</v>
      </c>
      <c r="K2883" s="6">
        <v>0.20000000000000001</v>
      </c>
      <c r="L2883" s="6">
        <v>0.40000000000000002</v>
      </c>
      <c r="M2883" s="6">
        <v>3.5699999999999998</v>
      </c>
      <c r="N2883" s="7">
        <v>800</v>
      </c>
      <c r="P2883" s="1">
        <v>1</v>
      </c>
      <c r="Q2883" s="2" t="s">
        <v>54</v>
      </c>
      <c r="R2883" s="4" t="s">
        <v>51</v>
      </c>
      <c r="T2883" s="7">
        <v>394</v>
      </c>
      <c r="U2883" s="8">
        <v>0</v>
      </c>
      <c r="V2883" s="6">
        <f t="shared" si="88"/>
        <v>21.887755102040817</v>
      </c>
      <c r="W2883" s="7">
        <f>IF(R2883="","",(T2883*(1-U2883)*(1+AE2883))+V2883)</f>
        <v>534.08775510204089</v>
      </c>
      <c r="Z2883" s="9" t="str">
        <f>IF(S2883="","",(X2883*(1-Y2883)*(1+AE2883)))</f>
        <v/>
      </c>
      <c r="AA2883" s="64">
        <f>IF(Eingabe!G2883="x",libCalc!A2883,IF(Eingabe!H2883="x",libCalc!B2883,IF(Eingabe!I2883="x",libCalc!C2883,"")))</f>
        <v>0.080000000000000016</v>
      </c>
      <c r="AB2883" s="5">
        <f>IF(AA2883="","",AA2883*M2883)</f>
        <v>0.28560000000000002</v>
      </c>
      <c r="AC2883" s="10">
        <f>IF(AA2883="","",N2883*1000/(AA2883*1000000))</f>
        <v>9.9999999999999982</v>
      </c>
      <c r="AD2883" s="11">
        <f>IF(AB2883="","",MAX(Z2883,W2883)/AB2883)</f>
        <v>1870.0551649231122</v>
      </c>
      <c r="AE2883" s="8">
        <f ca="1">IF(N2883="","",IF(LOOKUP(YEAR(C2883),Teuerung!$A$4:$A$29,Teuerung!$D$4:$D$29)="",0,LOOKUP(YEAR(C2883),Teuerung!$A$4:$A$29,Teuerung!$D$4:$D$29)))</f>
        <v>0.29999999999999999</v>
      </c>
      <c r="AF2883" s="7">
        <f t="shared" ca="1" si="87"/>
        <v>534.08775510204089</v>
      </c>
      <c r="AG2883" s="2" t="s">
        <v>70</v>
      </c>
      <c r="AH2883" s="1"/>
      <c r="AI2883" s="1"/>
    </row>
    <row r="2884">
      <c r="A2884" s="2"/>
      <c r="B2884" s="2"/>
      <c r="C2884" s="3">
        <v>43300</v>
      </c>
      <c r="D2884" s="1"/>
      <c r="E2884" s="4" t="s">
        <v>51</v>
      </c>
      <c r="H2884" s="4" t="s">
        <v>51</v>
      </c>
      <c r="K2884" s="6">
        <v>0.20000000000000001</v>
      </c>
      <c r="L2884" s="6">
        <v>0.80000000000000004</v>
      </c>
      <c r="M2884" s="6">
        <v>3.4300000000000002</v>
      </c>
      <c r="N2884" s="7">
        <v>1875</v>
      </c>
      <c r="P2884" s="1">
        <v>1</v>
      </c>
      <c r="Q2884" s="2" t="s">
        <v>54</v>
      </c>
      <c r="R2884" s="4" t="s">
        <v>51</v>
      </c>
      <c r="T2884" s="7">
        <v>621</v>
      </c>
      <c r="U2884" s="8">
        <v>0</v>
      </c>
      <c r="V2884" s="6">
        <f t="shared" si="88"/>
        <v>21.887755102040817</v>
      </c>
      <c r="W2884" s="7">
        <f>IF(R2884="","",(T2884*(1-U2884)*(1+AE2884))+V2884)</f>
        <v>829.18775510204091</v>
      </c>
      <c r="Z2884" s="9" t="str">
        <f>IF(S2884="","",(X2884*(1-Y2884)*(1+AE2884)))</f>
        <v/>
      </c>
      <c r="AA2884" s="64">
        <f>IF(Eingabe!G2884="x",libCalc!A2884,IF(Eingabe!H2884="x",libCalc!B2884,IF(Eingabe!I2884="x",libCalc!C2884,"")))</f>
        <v>0.16000000000000003</v>
      </c>
      <c r="AB2884" s="5">
        <f>IF(AA2884="","",AA2884*M2884)</f>
        <v>0.54880000000000018</v>
      </c>
      <c r="AC2884" s="10">
        <f>IF(AA2884="","",N2884*1000/(AA2884*1000000))</f>
        <v>11.718749999999998</v>
      </c>
      <c r="AD2884" s="11">
        <f>IF(AB2884="","",MAX(Z2884,W2884)/AB2884)</f>
        <v>1510.910632474564</v>
      </c>
      <c r="AE2884" s="8">
        <f ca="1">IF(N2884="","",IF(LOOKUP(YEAR(C2884),Teuerung!$A$4:$A$29,Teuerung!$D$4:$D$29)="",0,LOOKUP(YEAR(C2884),Teuerung!$A$4:$A$29,Teuerung!$D$4:$D$29)))</f>
        <v>0.29999999999999999</v>
      </c>
      <c r="AF2884" s="7">
        <f t="shared" ca="1" si="87"/>
        <v>829.18775510204091</v>
      </c>
      <c r="AG2884" s="2" t="s">
        <v>70</v>
      </c>
      <c r="AH2884" s="1"/>
      <c r="AI2884" s="1"/>
    </row>
    <row r="2885">
      <c r="A2885" s="2"/>
      <c r="B2885" s="2"/>
      <c r="C2885" s="3">
        <v>43300</v>
      </c>
      <c r="D2885" s="1"/>
      <c r="E2885" s="4" t="s">
        <v>51</v>
      </c>
      <c r="H2885" s="4" t="s">
        <v>51</v>
      </c>
      <c r="K2885" s="6">
        <v>0.20000000000000001</v>
      </c>
      <c r="L2885" s="6">
        <v>0.20000000000000001</v>
      </c>
      <c r="M2885" s="6">
        <v>3.5699999999999998</v>
      </c>
      <c r="N2885" s="7">
        <v>977</v>
      </c>
      <c r="P2885" s="1">
        <v>3</v>
      </c>
      <c r="Q2885" s="2" t="s">
        <v>54</v>
      </c>
      <c r="R2885" s="4" t="s">
        <v>51</v>
      </c>
      <c r="T2885" s="7">
        <v>288</v>
      </c>
      <c r="U2885" s="8">
        <v>0</v>
      </c>
      <c r="V2885" s="6">
        <f t="shared" si="88"/>
        <v>21.887755102040817</v>
      </c>
      <c r="W2885" s="7">
        <f>IF(R2885="","",(T2885*(1-U2885)*(1+AE2885))+V2885)</f>
        <v>396.28775510204088</v>
      </c>
      <c r="Z2885" s="9" t="str">
        <f>IF(S2885="","",(X2885*(1-Y2885)*(1+AE2885)))</f>
        <v/>
      </c>
      <c r="AA2885" s="64">
        <f>IF(Eingabe!G2885="x",libCalc!A2885,IF(Eingabe!H2885="x",libCalc!B2885,IF(Eingabe!I2885="x",libCalc!C2885,"")))</f>
        <v>0.040000000000000008</v>
      </c>
      <c r="AB2885" s="5">
        <f>IF(AA2885="","",AA2885*M2885)</f>
        <v>0.14280000000000001</v>
      </c>
      <c r="AC2885" s="10">
        <f>IF(AA2885="","",N2885*1000/(AA2885*1000000))</f>
        <v>24.424999999999997</v>
      </c>
      <c r="AD2885" s="11">
        <f>IF(AB2885="","",MAX(Z2885,W2885)/AB2885)</f>
        <v>2775.1243354484654</v>
      </c>
      <c r="AE2885" s="8">
        <f ca="1">IF(N2885="","",IF(LOOKUP(YEAR(C2885),Teuerung!$A$4:$A$29,Teuerung!$D$4:$D$29)="",0,LOOKUP(YEAR(C2885),Teuerung!$A$4:$A$29,Teuerung!$D$4:$D$29)))</f>
        <v>0.29999999999999999</v>
      </c>
      <c r="AF2885" s="7">
        <f t="shared" ca="1" si="87"/>
        <v>1188.8632653061227</v>
      </c>
      <c r="AG2885" s="2" t="s">
        <v>70</v>
      </c>
      <c r="AH2885" s="1"/>
      <c r="AI2885" s="1"/>
    </row>
    <row r="2886">
      <c r="A2886" s="2"/>
      <c r="B2886" s="2"/>
      <c r="C2886" s="3">
        <v>43300</v>
      </c>
      <c r="D2886" s="1"/>
      <c r="E2886" s="4" t="s">
        <v>51</v>
      </c>
      <c r="H2886" s="4" t="s">
        <v>51</v>
      </c>
      <c r="K2886" s="6">
        <v>0.20000000000000001</v>
      </c>
      <c r="L2886" s="6">
        <v>0.20000000000000001</v>
      </c>
      <c r="M2886" s="6">
        <v>3.5699999999999998</v>
      </c>
      <c r="N2886" s="7">
        <v>1677</v>
      </c>
      <c r="P2886" s="1">
        <v>3</v>
      </c>
      <c r="Q2886" s="2" t="s">
        <v>54</v>
      </c>
      <c r="R2886" s="4" t="s">
        <v>51</v>
      </c>
      <c r="T2886" s="7">
        <v>403</v>
      </c>
      <c r="U2886" s="8">
        <v>0</v>
      </c>
      <c r="V2886" s="6">
        <f t="shared" si="88"/>
        <v>21.887755102040817</v>
      </c>
      <c r="W2886" s="7">
        <f>IF(R2886="","",(T2886*(1-U2886)*(1+AE2886))+V2886)</f>
        <v>545.78775510204082</v>
      </c>
      <c r="Z2886" s="9" t="str">
        <f>IF(S2886="","",(X2886*(1-Y2886)*(1+AE2886)))</f>
        <v/>
      </c>
      <c r="AA2886" s="64">
        <f>IF(Eingabe!G2886="x",libCalc!A2886,IF(Eingabe!H2886="x",libCalc!B2886,IF(Eingabe!I2886="x",libCalc!C2886,"")))</f>
        <v>0.040000000000000008</v>
      </c>
      <c r="AB2886" s="5">
        <f>IF(AA2886="","",AA2886*M2886)</f>
        <v>0.14280000000000001</v>
      </c>
      <c r="AC2886" s="10">
        <f>IF(AA2886="","",N2886*1000/(AA2886*1000000))</f>
        <v>41.92499999999999</v>
      </c>
      <c r="AD2886" s="11">
        <f>IF(AB2886="","",MAX(Z2886,W2886)/AB2886)</f>
        <v>3822.0431029554675</v>
      </c>
      <c r="AE2886" s="8">
        <f ca="1">IF(N2886="","",IF(LOOKUP(YEAR(C2886),Teuerung!$A$4:$A$29,Teuerung!$D$4:$D$29)="",0,LOOKUP(YEAR(C2886),Teuerung!$A$4:$A$29,Teuerung!$D$4:$D$29)))</f>
        <v>0.29999999999999999</v>
      </c>
      <c r="AF2886" s="7">
        <f t="shared" ca="1" si="87"/>
        <v>1637.3632653061225</v>
      </c>
      <c r="AG2886" s="2" t="s">
        <v>70</v>
      </c>
      <c r="AH2886" s="1"/>
      <c r="AI2886" s="1"/>
    </row>
    <row r="2887">
      <c r="A2887" s="2"/>
      <c r="B2887" s="2"/>
      <c r="C2887" s="3">
        <v>43300</v>
      </c>
      <c r="D2887" s="1"/>
      <c r="E2887" s="4" t="s">
        <v>51</v>
      </c>
      <c r="H2887" s="4" t="s">
        <v>51</v>
      </c>
      <c r="K2887" s="6">
        <v>0.20000000000000001</v>
      </c>
      <c r="L2887" s="6">
        <v>0.20000000000000001</v>
      </c>
      <c r="M2887" s="6">
        <v>3.5699999999999998</v>
      </c>
      <c r="N2887" s="7">
        <v>1323</v>
      </c>
      <c r="P2887" s="1">
        <v>1</v>
      </c>
      <c r="Q2887" s="2" t="s">
        <v>54</v>
      </c>
      <c r="R2887" s="4" t="s">
        <v>51</v>
      </c>
      <c r="T2887" s="7">
        <v>340</v>
      </c>
      <c r="U2887" s="8">
        <v>0</v>
      </c>
      <c r="V2887" s="6">
        <f t="shared" si="88"/>
        <v>21.887755102040817</v>
      </c>
      <c r="W2887" s="7">
        <f>IF(R2887="","",(T2887*(1-U2887)*(1+AE2887))+V2887)</f>
        <v>463.88775510204084</v>
      </c>
      <c r="Z2887" s="9" t="str">
        <f>IF(S2887="","",(X2887*(1-Y2887)*(1+AE2887)))</f>
        <v/>
      </c>
      <c r="AA2887" s="64">
        <f>IF(Eingabe!G2887="x",libCalc!A2887,IF(Eingabe!H2887="x",libCalc!B2887,IF(Eingabe!I2887="x",libCalc!C2887,"")))</f>
        <v>0.040000000000000008</v>
      </c>
      <c r="AB2887" s="5">
        <f>IF(AA2887="","",AA2887*M2887)</f>
        <v>0.14280000000000001</v>
      </c>
      <c r="AC2887" s="10">
        <f>IF(AA2887="","",N2887*1000/(AA2887*1000000))</f>
        <v>33.074999999999996</v>
      </c>
      <c r="AD2887" s="11">
        <f>IF(AB2887="","",MAX(Z2887,W2887)/AB2887)</f>
        <v>3248.5136911907621</v>
      </c>
      <c r="AE2887" s="8">
        <f ca="1">IF(N2887="","",IF(LOOKUP(YEAR(C2887),Teuerung!$A$4:$A$29,Teuerung!$D$4:$D$29)="",0,LOOKUP(YEAR(C2887),Teuerung!$A$4:$A$29,Teuerung!$D$4:$D$29)))</f>
        <v>0.29999999999999999</v>
      </c>
      <c r="AF2887" s="7">
        <f t="shared" ca="1" si="87"/>
        <v>463.88775510204084</v>
      </c>
      <c r="AG2887" s="2" t="s">
        <v>70</v>
      </c>
      <c r="AH2887" s="1"/>
      <c r="AI2887" s="1"/>
    </row>
    <row r="2888">
      <c r="A2888" s="2"/>
      <c r="B2888" s="2"/>
      <c r="C2888" s="3">
        <v>43300</v>
      </c>
      <c r="D2888" s="1"/>
      <c r="E2888" s="4" t="s">
        <v>51</v>
      </c>
      <c r="H2888" s="4" t="s">
        <v>51</v>
      </c>
      <c r="K2888" s="6">
        <v>0.20000000000000001</v>
      </c>
      <c r="L2888" s="6">
        <v>0.20000000000000001</v>
      </c>
      <c r="M2888" s="6">
        <v>3.5699999999999998</v>
      </c>
      <c r="N2888" s="7">
        <v>1541</v>
      </c>
      <c r="P2888" s="1">
        <v>1</v>
      </c>
      <c r="Q2888" s="2" t="s">
        <v>54</v>
      </c>
      <c r="R2888" s="4" t="s">
        <v>51</v>
      </c>
      <c r="T2888" s="7">
        <v>384</v>
      </c>
      <c r="U2888" s="8">
        <v>0</v>
      </c>
      <c r="V2888" s="6">
        <f t="shared" si="88"/>
        <v>21.887755102040817</v>
      </c>
      <c r="W2888" s="7">
        <f>IF(R2888="","",(T2888*(1-U2888)*(1+AE2888))+V2888)</f>
        <v>521.08775510204089</v>
      </c>
      <c r="Z2888" s="9" t="str">
        <f>IF(S2888="","",(X2888*(1-Y2888)*(1+AE2888)))</f>
        <v/>
      </c>
      <c r="AA2888" s="64">
        <f>IF(Eingabe!G2888="x",libCalc!A2888,IF(Eingabe!H2888="x",libCalc!B2888,IF(Eingabe!I2888="x",libCalc!C2888,"")))</f>
        <v>0.040000000000000008</v>
      </c>
      <c r="AB2888" s="5">
        <f>IF(AA2888="","",AA2888*M2888)</f>
        <v>0.14280000000000001</v>
      </c>
      <c r="AC2888" s="10">
        <f>IF(AA2888="","",N2888*1000/(AA2888*1000000))</f>
        <v>38.524999999999991</v>
      </c>
      <c r="AD2888" s="11">
        <f>IF(AB2888="","",MAX(Z2888,W2888)/AB2888)</f>
        <v>3649.0739152803981</v>
      </c>
      <c r="AE2888" s="8">
        <f ca="1">IF(N2888="","",IF(LOOKUP(YEAR(C2888),Teuerung!$A$4:$A$29,Teuerung!$D$4:$D$29)="",0,LOOKUP(YEAR(C2888),Teuerung!$A$4:$A$29,Teuerung!$D$4:$D$29)))</f>
        <v>0.29999999999999999</v>
      </c>
      <c r="AF2888" s="7">
        <f t="shared" ca="1" si="87"/>
        <v>521.08775510204089</v>
      </c>
      <c r="AG2888" s="2" t="s">
        <v>70</v>
      </c>
      <c r="AH2888" s="1"/>
      <c r="AI2888" s="1"/>
    </row>
    <row r="2889">
      <c r="A2889" s="2"/>
      <c r="B2889" s="2"/>
      <c r="C2889" s="3">
        <v>43300</v>
      </c>
      <c r="D2889" s="1"/>
      <c r="E2889" s="4" t="s">
        <v>51</v>
      </c>
      <c r="H2889" s="4" t="s">
        <v>51</v>
      </c>
      <c r="K2889" s="6">
        <v>0.20000000000000001</v>
      </c>
      <c r="L2889" s="6">
        <v>0.20000000000000001</v>
      </c>
      <c r="M2889" s="6">
        <v>3.5699999999999998</v>
      </c>
      <c r="N2889" s="7">
        <v>826</v>
      </c>
      <c r="P2889" s="1">
        <v>1</v>
      </c>
      <c r="Q2889" s="2" t="s">
        <v>54</v>
      </c>
      <c r="R2889" s="4" t="s">
        <v>51</v>
      </c>
      <c r="T2889" s="7">
        <v>256</v>
      </c>
      <c r="U2889" s="8">
        <v>0</v>
      </c>
      <c r="V2889" s="6">
        <f t="shared" si="88"/>
        <v>21.887755102040817</v>
      </c>
      <c r="W2889" s="7">
        <f>IF(R2889="","",(T2889*(1-U2889)*(1+AE2889))+V2889)</f>
        <v>354.68775510204085</v>
      </c>
      <c r="Z2889" s="9" t="str">
        <f>IF(S2889="","",(X2889*(1-Y2889)*(1+AE2889)))</f>
        <v/>
      </c>
      <c r="AA2889" s="64">
        <f>IF(Eingabe!G2889="x",libCalc!A2889,IF(Eingabe!H2889="x",libCalc!B2889,IF(Eingabe!I2889="x",libCalc!C2889,"")))</f>
        <v>0.040000000000000008</v>
      </c>
      <c r="AB2889" s="5">
        <f>IF(AA2889="","",AA2889*M2889)</f>
        <v>0.14280000000000001</v>
      </c>
      <c r="AC2889" s="10">
        <f>IF(AA2889="","",N2889*1000/(AA2889*1000000))</f>
        <v>20.649999999999995</v>
      </c>
      <c r="AD2889" s="11">
        <f>IF(AB2889="","",MAX(Z2889,W2889)/AB2889)</f>
        <v>2483.8078088378211</v>
      </c>
      <c r="AE2889" s="8">
        <f ca="1">IF(N2889="","",IF(LOOKUP(YEAR(C2889),Teuerung!$A$4:$A$29,Teuerung!$D$4:$D$29)="",0,LOOKUP(YEAR(C2889),Teuerung!$A$4:$A$29,Teuerung!$D$4:$D$29)))</f>
        <v>0.29999999999999999</v>
      </c>
      <c r="AF2889" s="7">
        <f t="shared" ca="1" si="87"/>
        <v>354.68775510204085</v>
      </c>
      <c r="AG2889" s="2" t="s">
        <v>70</v>
      </c>
      <c r="AH2889" s="1"/>
      <c r="AI2889" s="1"/>
    </row>
    <row r="2890">
      <c r="A2890" s="2"/>
      <c r="B2890" s="2"/>
      <c r="C2890" s="3">
        <v>43300</v>
      </c>
      <c r="D2890" s="1"/>
      <c r="E2890" s="4" t="s">
        <v>51</v>
      </c>
      <c r="H2890" s="4" t="s">
        <v>51</v>
      </c>
      <c r="K2890" s="6">
        <v>0.20000000000000001</v>
      </c>
      <c r="L2890" s="6">
        <v>0.20000000000000001</v>
      </c>
      <c r="M2890" s="6">
        <v>2.0600000000000001</v>
      </c>
      <c r="N2890" s="7">
        <v>1284</v>
      </c>
      <c r="P2890" s="1">
        <v>1</v>
      </c>
      <c r="Q2890" s="2" t="s">
        <v>54</v>
      </c>
      <c r="R2890" s="4" t="s">
        <v>51</v>
      </c>
      <c r="T2890" s="7">
        <v>265</v>
      </c>
      <c r="U2890" s="8">
        <v>0</v>
      </c>
      <c r="V2890" s="6">
        <f t="shared" si="88"/>
        <v>21.887755102040817</v>
      </c>
      <c r="W2890" s="7">
        <f>IF(R2890="","",(T2890*(1-U2890)*(1+AE2890))+V2890)</f>
        <v>366.38775510204084</v>
      </c>
      <c r="Z2890" s="9" t="str">
        <f>IF(S2890="","",(X2890*(1-Y2890)*(1+AE2890)))</f>
        <v/>
      </c>
      <c r="AA2890" s="64">
        <f>IF(Eingabe!G2890="x",libCalc!A2890,IF(Eingabe!H2890="x",libCalc!B2890,IF(Eingabe!I2890="x",libCalc!C2890,"")))</f>
        <v>0.040000000000000008</v>
      </c>
      <c r="AB2890" s="5">
        <f>IF(AA2890="","",AA2890*M2890)</f>
        <v>0.082400000000000015</v>
      </c>
      <c r="AC2890" s="10">
        <f>IF(AA2890="","",N2890*1000/(AA2890*1000000))</f>
        <v>32.099999999999994</v>
      </c>
      <c r="AD2890" s="11">
        <f>IF(AB2890="","",MAX(Z2890,W2890)/AB2890)</f>
        <v>4446.4533386169996</v>
      </c>
      <c r="AE2890" s="8">
        <f ca="1">IF(N2890="","",IF(LOOKUP(YEAR(C2890),Teuerung!$A$4:$A$29,Teuerung!$D$4:$D$29)="",0,LOOKUP(YEAR(C2890),Teuerung!$A$4:$A$29,Teuerung!$D$4:$D$29)))</f>
        <v>0.29999999999999999</v>
      </c>
      <c r="AF2890" s="7">
        <f t="shared" ca="1" si="87"/>
        <v>366.38775510204084</v>
      </c>
      <c r="AG2890" s="2" t="s">
        <v>70</v>
      </c>
      <c r="AH2890" s="1"/>
      <c r="AI2890" s="1"/>
    </row>
    <row r="2891">
      <c r="A2891" s="2"/>
      <c r="B2891" s="2"/>
      <c r="C2891" s="3">
        <v>43300</v>
      </c>
      <c r="D2891" s="1"/>
      <c r="E2891" s="4" t="s">
        <v>51</v>
      </c>
      <c r="H2891" s="4" t="s">
        <v>51</v>
      </c>
      <c r="K2891" s="6">
        <v>0.20000000000000001</v>
      </c>
      <c r="L2891" s="6">
        <v>0.20000000000000001</v>
      </c>
      <c r="M2891" s="6">
        <v>2.0600000000000001</v>
      </c>
      <c r="N2891" s="7">
        <v>800</v>
      </c>
      <c r="P2891" s="1">
        <v>5</v>
      </c>
      <c r="Q2891" s="2" t="s">
        <v>54</v>
      </c>
      <c r="R2891" s="4" t="s">
        <v>51</v>
      </c>
      <c r="T2891" s="7">
        <v>214</v>
      </c>
      <c r="U2891" s="8">
        <v>0</v>
      </c>
      <c r="V2891" s="6">
        <f t="shared" si="88"/>
        <v>21.887755102040817</v>
      </c>
      <c r="W2891" s="7">
        <f>IF(R2891="","",(T2891*(1-U2891)*(1+AE2891))+V2891)</f>
        <v>300.08775510204083</v>
      </c>
      <c r="Z2891" s="9" t="str">
        <f>IF(S2891="","",(X2891*(1-Y2891)*(1+AE2891)))</f>
        <v/>
      </c>
      <c r="AA2891" s="64">
        <f>IF(Eingabe!G2891="x",libCalc!A2891,IF(Eingabe!H2891="x",libCalc!B2891,IF(Eingabe!I2891="x",libCalc!C2891,"")))</f>
        <v>0.040000000000000008</v>
      </c>
      <c r="AB2891" s="5">
        <f>IF(AA2891="","",AA2891*M2891)</f>
        <v>0.082400000000000015</v>
      </c>
      <c r="AC2891" s="10">
        <f>IF(AA2891="","",N2891*1000/(AA2891*1000000))</f>
        <v>19.999999999999996</v>
      </c>
      <c r="AD2891" s="11">
        <f>IF(AB2891="","",MAX(Z2891,W2891)/AB2891)</f>
        <v>3641.8416881315629</v>
      </c>
      <c r="AE2891" s="8">
        <f ca="1">IF(N2891="","",IF(LOOKUP(YEAR(C2891),Teuerung!$A$4:$A$29,Teuerung!$D$4:$D$29)="",0,LOOKUP(YEAR(C2891),Teuerung!$A$4:$A$29,Teuerung!$D$4:$D$29)))</f>
        <v>0.29999999999999999</v>
      </c>
      <c r="AF2891" s="7">
        <f t="shared" ca="1" si="87"/>
        <v>1500.4387755102041</v>
      </c>
      <c r="AG2891" s="2" t="s">
        <v>70</v>
      </c>
      <c r="AH2891" s="1"/>
      <c r="AI2891" s="1"/>
    </row>
    <row r="2892">
      <c r="A2892" s="2"/>
      <c r="B2892" s="2"/>
      <c r="C2892" s="3">
        <v>43300</v>
      </c>
      <c r="D2892" s="1"/>
      <c r="E2892" s="4" t="s">
        <v>51</v>
      </c>
      <c r="H2892" s="4" t="s">
        <v>51</v>
      </c>
      <c r="K2892" s="6">
        <v>0.20000000000000001</v>
      </c>
      <c r="L2892" s="6">
        <v>0.20000000000000001</v>
      </c>
      <c r="M2892" s="6">
        <v>2.0600000000000001</v>
      </c>
      <c r="N2892" s="7">
        <v>800</v>
      </c>
      <c r="P2892" s="1">
        <v>1</v>
      </c>
      <c r="Q2892" s="2" t="s">
        <v>54</v>
      </c>
      <c r="R2892" s="4" t="s">
        <v>51</v>
      </c>
      <c r="T2892" s="7">
        <v>244</v>
      </c>
      <c r="U2892" s="8">
        <v>0</v>
      </c>
      <c r="V2892" s="6">
        <f t="shared" si="88"/>
        <v>21.887755102040817</v>
      </c>
      <c r="W2892" s="7">
        <f>IF(R2892="","",(T2892*(1-U2892)*(1+AE2892))+V2892)</f>
        <v>339.08775510204083</v>
      </c>
      <c r="Z2892" s="9" t="str">
        <f>IF(S2892="","",(X2892*(1-Y2892)*(1+AE2892)))</f>
        <v/>
      </c>
      <c r="AA2892" s="64">
        <f>IF(Eingabe!G2892="x",libCalc!A2892,IF(Eingabe!H2892="x",libCalc!B2892,IF(Eingabe!I2892="x",libCalc!C2892,"")))</f>
        <v>0.040000000000000008</v>
      </c>
      <c r="AB2892" s="5">
        <f>IF(AA2892="","",AA2892*M2892)</f>
        <v>0.082400000000000015</v>
      </c>
      <c r="AC2892" s="10">
        <f>IF(AA2892="","",N2892*1000/(AA2892*1000000))</f>
        <v>19.999999999999996</v>
      </c>
      <c r="AD2892" s="11">
        <f>IF(AB2892="","",MAX(Z2892,W2892)/AB2892)</f>
        <v>4115.1426590053488</v>
      </c>
      <c r="AE2892" s="8">
        <f ca="1">IF(N2892="","",IF(LOOKUP(YEAR(C2892),Teuerung!$A$4:$A$29,Teuerung!$D$4:$D$29)="",0,LOOKUP(YEAR(C2892),Teuerung!$A$4:$A$29,Teuerung!$D$4:$D$29)))</f>
        <v>0.29999999999999999</v>
      </c>
      <c r="AF2892" s="7">
        <f t="shared" ca="1" si="87"/>
        <v>339.08775510204083</v>
      </c>
      <c r="AG2892" s="2" t="s">
        <v>70</v>
      </c>
      <c r="AH2892" s="1"/>
      <c r="AI2892" s="1"/>
    </row>
    <row r="2893">
      <c r="A2893" s="2"/>
      <c r="B2893" s="2"/>
      <c r="C2893" s="3">
        <v>43300</v>
      </c>
      <c r="D2893" s="1"/>
      <c r="E2893" s="4" t="s">
        <v>51</v>
      </c>
      <c r="H2893" s="4" t="s">
        <v>51</v>
      </c>
      <c r="K2893" s="6">
        <v>0.20000000000000001</v>
      </c>
      <c r="L2893" s="6">
        <v>0.20000000000000001</v>
      </c>
      <c r="M2893" s="6">
        <v>2.6600000000000001</v>
      </c>
      <c r="N2893" s="7">
        <v>1029</v>
      </c>
      <c r="P2893" s="1">
        <v>7</v>
      </c>
      <c r="Q2893" s="2" t="s">
        <v>54</v>
      </c>
      <c r="R2893" s="4" t="s">
        <v>51</v>
      </c>
      <c r="T2893" s="7">
        <v>235</v>
      </c>
      <c r="U2893" s="8">
        <v>0</v>
      </c>
      <c r="V2893" s="6">
        <f t="shared" si="88"/>
        <v>21.887755102040817</v>
      </c>
      <c r="W2893" s="7">
        <f>IF(R2893="","",(T2893*(1-U2893)*(1+AE2893))+V2893)</f>
        <v>327.38775510204084</v>
      </c>
      <c r="Z2893" s="9" t="str">
        <f>IF(S2893="","",(X2893*(1-Y2893)*(1+AE2893)))</f>
        <v/>
      </c>
      <c r="AA2893" s="64">
        <f>IF(Eingabe!G2893="x",libCalc!A2893,IF(Eingabe!H2893="x",libCalc!B2893,IF(Eingabe!I2893="x",libCalc!C2893,"")))</f>
        <v>0.040000000000000008</v>
      </c>
      <c r="AB2893" s="5">
        <f>IF(AA2893="","",AA2893*M2893)</f>
        <v>0.10640000000000002</v>
      </c>
      <c r="AC2893" s="10">
        <f>IF(AA2893="","",N2893*1000/(AA2893*1000000))</f>
        <v>25.724999999999994</v>
      </c>
      <c r="AD2893" s="11">
        <f>IF(AB2893="","",MAX(Z2893,W2893)/AB2893)</f>
        <v>3076.9525855454958</v>
      </c>
      <c r="AE2893" s="8">
        <f ca="1">IF(N2893="","",IF(LOOKUP(YEAR(C2893),Teuerung!$A$4:$A$29,Teuerung!$D$4:$D$29)="",0,LOOKUP(YEAR(C2893),Teuerung!$A$4:$A$29,Teuerung!$D$4:$D$29)))</f>
        <v>0.29999999999999999</v>
      </c>
      <c r="AF2893" s="7">
        <f t="shared" ca="1" si="87"/>
        <v>2291.7142857142858</v>
      </c>
      <c r="AG2893" s="2" t="s">
        <v>70</v>
      </c>
      <c r="AH2893" s="1"/>
      <c r="AI2893" s="1"/>
    </row>
    <row r="2894">
      <c r="A2894" s="2"/>
      <c r="B2894" s="2"/>
      <c r="C2894" s="3">
        <v>43300</v>
      </c>
      <c r="D2894" s="1"/>
      <c r="E2894" s="4" t="s">
        <v>51</v>
      </c>
      <c r="H2894" s="4" t="s">
        <v>51</v>
      </c>
      <c r="K2894" s="6">
        <v>0.20000000000000001</v>
      </c>
      <c r="L2894" s="6">
        <v>0.40000000000000002</v>
      </c>
      <c r="M2894" s="6">
        <v>2.6600000000000001</v>
      </c>
      <c r="N2894" s="7">
        <v>3429</v>
      </c>
      <c r="P2894" s="1">
        <v>1</v>
      </c>
      <c r="Q2894" s="2" t="s">
        <v>54</v>
      </c>
      <c r="R2894" s="4" t="s">
        <v>51</v>
      </c>
      <c r="T2894" s="7">
        <v>594</v>
      </c>
      <c r="U2894" s="8">
        <v>0</v>
      </c>
      <c r="V2894" s="6">
        <f t="shared" si="88"/>
        <v>21.887755102040817</v>
      </c>
      <c r="W2894" s="7">
        <f>IF(R2894="","",(T2894*(1-U2894)*(1+AE2894))+V2894)</f>
        <v>794.08775510204089</v>
      </c>
      <c r="Z2894" s="9" t="str">
        <f>IF(S2894="","",(X2894*(1-Y2894)*(1+AE2894)))</f>
        <v/>
      </c>
      <c r="AA2894" s="64">
        <f>IF(Eingabe!G2894="x",libCalc!A2894,IF(Eingabe!H2894="x",libCalc!B2894,IF(Eingabe!I2894="x",libCalc!C2894,"")))</f>
        <v>0.080000000000000016</v>
      </c>
      <c r="AB2894" s="5">
        <f>IF(AA2894="","",AA2894*M2894)</f>
        <v>0.21280000000000004</v>
      </c>
      <c r="AC2894" s="10">
        <f>IF(AA2894="","",N2894*1000/(AA2894*1000000))</f>
        <v>42.86249999999999</v>
      </c>
      <c r="AD2894" s="11">
        <f>IF(AB2894="","",MAX(Z2894,W2894)/AB2894)</f>
        <v>3731.6153905171086</v>
      </c>
      <c r="AE2894" s="8">
        <f ca="1">IF(N2894="","",IF(LOOKUP(YEAR(C2894),Teuerung!$A$4:$A$29,Teuerung!$D$4:$D$29)="",0,LOOKUP(YEAR(C2894),Teuerung!$A$4:$A$29,Teuerung!$D$4:$D$29)))</f>
        <v>0.29999999999999999</v>
      </c>
      <c r="AF2894" s="7">
        <f t="shared" ca="1" si="87"/>
        <v>794.08775510204089</v>
      </c>
      <c r="AG2894" s="2" t="s">
        <v>70</v>
      </c>
      <c r="AH2894" s="1"/>
      <c r="AI2894" s="1"/>
    </row>
    <row r="2895">
      <c r="A2895" s="2"/>
      <c r="B2895" s="2"/>
      <c r="C2895" s="3">
        <v>43300</v>
      </c>
      <c r="D2895" s="1"/>
      <c r="E2895" s="4" t="s">
        <v>51</v>
      </c>
      <c r="H2895" s="4" t="s">
        <v>51</v>
      </c>
      <c r="K2895" s="6">
        <v>0.20000000000000001</v>
      </c>
      <c r="L2895" s="6">
        <v>0.20000000000000001</v>
      </c>
      <c r="M2895" s="6">
        <v>2.6600000000000001</v>
      </c>
      <c r="N2895" s="7">
        <v>792</v>
      </c>
      <c r="P2895" s="1">
        <v>7</v>
      </c>
      <c r="Q2895" s="2" t="s">
        <v>54</v>
      </c>
      <c r="R2895" s="4" t="s">
        <v>51</v>
      </c>
      <c r="T2895" s="7">
        <v>230</v>
      </c>
      <c r="U2895" s="8">
        <v>0</v>
      </c>
      <c r="V2895" s="6">
        <f t="shared" si="88"/>
        <v>21.887755102040817</v>
      </c>
      <c r="W2895" s="7">
        <f>IF(R2895="","",(T2895*(1-U2895)*(1+AE2895))+V2895)</f>
        <v>320.88775510204084</v>
      </c>
      <c r="Z2895" s="9" t="str">
        <f>IF(S2895="","",(X2895*(1-Y2895)*(1+AE2895)))</f>
        <v/>
      </c>
      <c r="AA2895" s="64">
        <f>IF(Eingabe!G2895="x",libCalc!A2895,IF(Eingabe!H2895="x",libCalc!B2895,IF(Eingabe!I2895="x",libCalc!C2895,"")))</f>
        <v>0.040000000000000008</v>
      </c>
      <c r="AB2895" s="5">
        <f>IF(AA2895="","",AA2895*M2895)</f>
        <v>0.10640000000000002</v>
      </c>
      <c r="AC2895" s="10">
        <f>IF(AA2895="","",N2895*1000/(AA2895*1000000))</f>
        <v>19.799999999999997</v>
      </c>
      <c r="AD2895" s="11">
        <f>IF(AB2895="","",MAX(Z2895,W2895)/AB2895)</f>
        <v>3015.8623599815865</v>
      </c>
      <c r="AE2895" s="8">
        <f ca="1">IF(N2895="","",IF(LOOKUP(YEAR(C2895),Teuerung!$A$4:$A$29,Teuerung!$D$4:$D$29)="",0,LOOKUP(YEAR(C2895),Teuerung!$A$4:$A$29,Teuerung!$D$4:$D$29)))</f>
        <v>0.29999999999999999</v>
      </c>
      <c r="AF2895" s="7">
        <f t="shared" ca="1" si="87"/>
        <v>2246.2142857142858</v>
      </c>
      <c r="AG2895" s="2" t="s">
        <v>70</v>
      </c>
      <c r="AH2895" s="1"/>
      <c r="AI2895" s="1"/>
    </row>
    <row r="2896">
      <c r="A2896" s="2"/>
      <c r="B2896" s="2"/>
      <c r="C2896" s="3">
        <v>43300</v>
      </c>
      <c r="D2896" s="1"/>
      <c r="E2896" s="4" t="s">
        <v>51</v>
      </c>
      <c r="H2896" s="4" t="s">
        <v>51</v>
      </c>
      <c r="K2896" s="6">
        <v>0.20000000000000001</v>
      </c>
      <c r="L2896" s="6">
        <v>0.40000000000000002</v>
      </c>
      <c r="M2896" s="6">
        <v>2.6600000000000001</v>
      </c>
      <c r="N2896" s="7">
        <v>2685</v>
      </c>
      <c r="P2896" s="1">
        <v>1</v>
      </c>
      <c r="Q2896" s="2" t="s">
        <v>54</v>
      </c>
      <c r="R2896" s="4" t="s">
        <v>51</v>
      </c>
      <c r="T2896" s="7">
        <v>502</v>
      </c>
      <c r="U2896" s="8">
        <v>0</v>
      </c>
      <c r="V2896" s="6">
        <f t="shared" si="88"/>
        <v>21.887755102040817</v>
      </c>
      <c r="W2896" s="7">
        <f>IF(R2896="","",(T2896*(1-U2896)*(1+AE2896))+V2896)</f>
        <v>674.48775510204086</v>
      </c>
      <c r="Z2896" s="9" t="str">
        <f>IF(S2896="","",(X2896*(1-Y2896)*(1+AE2896)))</f>
        <v/>
      </c>
      <c r="AA2896" s="64">
        <f>IF(Eingabe!G2896="x",libCalc!A2896,IF(Eingabe!H2896="x",libCalc!B2896,IF(Eingabe!I2896="x",libCalc!C2896,"")))</f>
        <v>0.080000000000000016</v>
      </c>
      <c r="AB2896" s="5">
        <f>IF(AA2896="","",AA2896*M2896)</f>
        <v>0.21280000000000004</v>
      </c>
      <c r="AC2896" s="10">
        <f>IF(AA2896="","",N2896*1000/(AA2896*1000000))</f>
        <v>33.562499999999993</v>
      </c>
      <c r="AD2896" s="11">
        <f>IF(AB2896="","",MAX(Z2896,W2896)/AB2896)</f>
        <v>3169.5853153291387</v>
      </c>
      <c r="AE2896" s="8">
        <f ca="1">IF(N2896="","",IF(LOOKUP(YEAR(C2896),Teuerung!$A$4:$A$29,Teuerung!$D$4:$D$29)="",0,LOOKUP(YEAR(C2896),Teuerung!$A$4:$A$29,Teuerung!$D$4:$D$29)))</f>
        <v>0.29999999999999999</v>
      </c>
      <c r="AF2896" s="7">
        <f t="shared" ca="1" si="87"/>
        <v>674.48775510204086</v>
      </c>
      <c r="AG2896" s="2" t="s">
        <v>70</v>
      </c>
      <c r="AH2896" s="1"/>
      <c r="AI2896" s="1"/>
    </row>
    <row r="2897">
      <c r="A2897" s="2"/>
      <c r="B2897" s="2"/>
      <c r="C2897" s="3">
        <v>43300</v>
      </c>
      <c r="D2897" s="1"/>
      <c r="E2897" s="4" t="s">
        <v>51</v>
      </c>
      <c r="H2897" s="4" t="s">
        <v>51</v>
      </c>
      <c r="K2897" s="6">
        <v>0.20000000000000001</v>
      </c>
      <c r="L2897" s="6">
        <v>0.20000000000000001</v>
      </c>
      <c r="M2897" s="6">
        <v>2.6600000000000001</v>
      </c>
      <c r="N2897" s="7">
        <v>650</v>
      </c>
      <c r="P2897" s="1">
        <v>1</v>
      </c>
      <c r="Q2897" s="2" t="s">
        <v>54</v>
      </c>
      <c r="R2897" s="4" t="s">
        <v>51</v>
      </c>
      <c r="T2897" s="7">
        <v>265</v>
      </c>
      <c r="U2897" s="8">
        <v>0</v>
      </c>
      <c r="V2897" s="6">
        <f t="shared" si="88"/>
        <v>21.887755102040817</v>
      </c>
      <c r="W2897" s="7">
        <f>IF(R2897="","",(T2897*(1-U2897)*(1+AE2897))+V2897)</f>
        <v>366.38775510204084</v>
      </c>
      <c r="Z2897" s="9" t="str">
        <f>IF(S2897="","",(X2897*(1-Y2897)*(1+AE2897)))</f>
        <v/>
      </c>
      <c r="AA2897" s="64">
        <f>IF(Eingabe!G2897="x",libCalc!A2897,IF(Eingabe!H2897="x",libCalc!B2897,IF(Eingabe!I2897="x",libCalc!C2897,"")))</f>
        <v>0.040000000000000008</v>
      </c>
      <c r="AB2897" s="5">
        <f>IF(AA2897="","",AA2897*M2897)</f>
        <v>0.10640000000000002</v>
      </c>
      <c r="AC2897" s="10">
        <f>IF(AA2897="","",N2897*1000/(AA2897*1000000))</f>
        <v>16.249999999999996</v>
      </c>
      <c r="AD2897" s="11">
        <f>IF(AB2897="","",MAX(Z2897,W2897)/AB2897)</f>
        <v>3443.4939389289548</v>
      </c>
      <c r="AE2897" s="8">
        <f ca="1">IF(N2897="","",IF(LOOKUP(YEAR(C2897),Teuerung!$A$4:$A$29,Teuerung!$D$4:$D$29)="",0,LOOKUP(YEAR(C2897),Teuerung!$A$4:$A$29,Teuerung!$D$4:$D$29)))</f>
        <v>0.29999999999999999</v>
      </c>
      <c r="AF2897" s="7">
        <f t="shared" ca="1" si="87"/>
        <v>366.38775510204084</v>
      </c>
      <c r="AG2897" s="2" t="s">
        <v>70</v>
      </c>
      <c r="AH2897" s="1"/>
      <c r="AI2897" s="1"/>
    </row>
    <row r="2898">
      <c r="A2898" s="2"/>
      <c r="B2898" s="2"/>
      <c r="C2898" s="3">
        <v>43300</v>
      </c>
      <c r="D2898" s="1"/>
      <c r="E2898" s="4" t="s">
        <v>51</v>
      </c>
      <c r="H2898" s="4" t="s">
        <v>51</v>
      </c>
      <c r="K2898" s="6">
        <v>0.20000000000000001</v>
      </c>
      <c r="L2898" s="6">
        <v>0.40000000000000002</v>
      </c>
      <c r="M2898" s="6">
        <v>2.6600000000000001</v>
      </c>
      <c r="N2898" s="7">
        <v>1959</v>
      </c>
      <c r="P2898" s="1">
        <v>1</v>
      </c>
      <c r="Q2898" s="2" t="s">
        <v>54</v>
      </c>
      <c r="R2898" s="4" t="s">
        <v>51</v>
      </c>
      <c r="T2898" s="7">
        <v>381</v>
      </c>
      <c r="U2898" s="8">
        <v>0</v>
      </c>
      <c r="V2898" s="6">
        <f t="shared" si="88"/>
        <v>21.887755102040817</v>
      </c>
      <c r="W2898" s="7">
        <f>IF(R2898="","",(T2898*(1-U2898)*(1+AE2898))+V2898)</f>
        <v>517.1877551020408</v>
      </c>
      <c r="Z2898" s="9" t="str">
        <f>IF(S2898="","",(X2898*(1-Y2898)*(1+AE2898)))</f>
        <v/>
      </c>
      <c r="AA2898" s="64">
        <f>IF(Eingabe!G2898="x",libCalc!A2898,IF(Eingabe!H2898="x",libCalc!B2898,IF(Eingabe!I2898="x",libCalc!C2898,"")))</f>
        <v>0.080000000000000016</v>
      </c>
      <c r="AB2898" s="5">
        <f>IF(AA2898="","",AA2898*M2898)</f>
        <v>0.21280000000000004</v>
      </c>
      <c r="AC2898" s="10">
        <f>IF(AA2898="","",N2898*1000/(AA2898*1000000))</f>
        <v>24.487499999999997</v>
      </c>
      <c r="AD2898" s="11">
        <f>IF(AB2898="","",MAX(Z2898,W2898)/AB2898)</f>
        <v>2430.3935860058305</v>
      </c>
      <c r="AE2898" s="8">
        <f ca="1">IF(N2898="","",IF(LOOKUP(YEAR(C2898),Teuerung!$A$4:$A$29,Teuerung!$D$4:$D$29)="",0,LOOKUP(YEAR(C2898),Teuerung!$A$4:$A$29,Teuerung!$D$4:$D$29)))</f>
        <v>0.29999999999999999</v>
      </c>
      <c r="AF2898" s="7">
        <f t="shared" ca="1" si="87"/>
        <v>517.1877551020408</v>
      </c>
      <c r="AG2898" s="2" t="s">
        <v>70</v>
      </c>
      <c r="AH2898" s="1"/>
      <c r="AI2898" s="1"/>
    </row>
    <row r="2899">
      <c r="A2899" s="2"/>
      <c r="B2899" s="2"/>
      <c r="C2899" s="3">
        <v>43300</v>
      </c>
      <c r="D2899" s="1"/>
      <c r="E2899" s="4" t="s">
        <v>51</v>
      </c>
      <c r="H2899" s="4" t="s">
        <v>51</v>
      </c>
      <c r="K2899" s="6">
        <v>0.20000000000000001</v>
      </c>
      <c r="L2899" s="6">
        <v>0.20000000000000001</v>
      </c>
      <c r="M2899" s="6">
        <v>2.6600000000000001</v>
      </c>
      <c r="N2899" s="7">
        <v>550</v>
      </c>
      <c r="P2899" s="1">
        <v>6</v>
      </c>
      <c r="Q2899" s="2" t="s">
        <v>54</v>
      </c>
      <c r="R2899" s="4" t="s">
        <v>51</v>
      </c>
      <c r="T2899" s="7">
        <v>188</v>
      </c>
      <c r="U2899" s="8">
        <v>0</v>
      </c>
      <c r="V2899" s="6">
        <f t="shared" si="88"/>
        <v>21.887755102040817</v>
      </c>
      <c r="W2899" s="7">
        <f>IF(R2899="","",(T2899*(1-U2899)*(1+AE2899))+V2899)</f>
        <v>266.28775510204082</v>
      </c>
      <c r="Z2899" s="9" t="str">
        <f>IF(S2899="","",(X2899*(1-Y2899)*(1+AE2899)))</f>
        <v/>
      </c>
      <c r="AA2899" s="64">
        <f>IF(Eingabe!G2899="x",libCalc!A2899,IF(Eingabe!H2899="x",libCalc!B2899,IF(Eingabe!I2899="x",libCalc!C2899,"")))</f>
        <v>0.040000000000000008</v>
      </c>
      <c r="AB2899" s="5">
        <f>IF(AA2899="","",AA2899*M2899)</f>
        <v>0.10640000000000002</v>
      </c>
      <c r="AC2899" s="10">
        <f>IF(AA2899="","",N2899*1000/(AA2899*1000000))</f>
        <v>13.749999999999998</v>
      </c>
      <c r="AD2899" s="11">
        <f>IF(AB2899="","",MAX(Z2899,W2899)/AB2899)</f>
        <v>2502.7044652447439</v>
      </c>
      <c r="AE2899" s="8">
        <f ca="1">IF(N2899="","",IF(LOOKUP(YEAR(C2899),Teuerung!$A$4:$A$29,Teuerung!$D$4:$D$29)="",0,LOOKUP(YEAR(C2899),Teuerung!$A$4:$A$29,Teuerung!$D$4:$D$29)))</f>
        <v>0.29999999999999999</v>
      </c>
      <c r="AF2899" s="7">
        <f t="shared" ref="AF2899:AF2962" ca="1" si="89">IF(P2899="","",P2899*MAX(W2899,Z2899))</f>
        <v>1597.7265306122449</v>
      </c>
      <c r="AG2899" s="2" t="s">
        <v>70</v>
      </c>
      <c r="AH2899" s="1"/>
      <c r="AI2899" s="1"/>
    </row>
    <row r="2900">
      <c r="A2900" s="2"/>
      <c r="B2900" s="2"/>
      <c r="C2900" s="3">
        <v>43300</v>
      </c>
      <c r="D2900" s="1"/>
      <c r="E2900" s="4" t="s">
        <v>51</v>
      </c>
      <c r="H2900" s="4" t="s">
        <v>51</v>
      </c>
      <c r="K2900" s="6">
        <v>0.20000000000000001</v>
      </c>
      <c r="L2900" s="6">
        <v>0.20000000000000001</v>
      </c>
      <c r="M2900" s="6">
        <v>2.6600000000000001</v>
      </c>
      <c r="N2900" s="7">
        <v>600</v>
      </c>
      <c r="P2900" s="1">
        <v>1</v>
      </c>
      <c r="Q2900" s="2" t="s">
        <v>54</v>
      </c>
      <c r="R2900" s="4" t="s">
        <v>51</v>
      </c>
      <c r="T2900" s="7">
        <v>265</v>
      </c>
      <c r="U2900" s="8">
        <v>0</v>
      </c>
      <c r="V2900" s="6">
        <f t="shared" si="88"/>
        <v>21.887755102040817</v>
      </c>
      <c r="W2900" s="7">
        <f>IF(R2900="","",(T2900*(1-U2900)*(1+AE2900))+V2900)</f>
        <v>366.38775510204084</v>
      </c>
      <c r="Z2900" s="9" t="str">
        <f>IF(S2900="","",(X2900*(1-Y2900)*(1+AE2900)))</f>
        <v/>
      </c>
      <c r="AA2900" s="64">
        <f>IF(Eingabe!G2900="x",libCalc!A2900,IF(Eingabe!H2900="x",libCalc!B2900,IF(Eingabe!I2900="x",libCalc!C2900,"")))</f>
        <v>0.040000000000000008</v>
      </c>
      <c r="AB2900" s="5">
        <f>IF(AA2900="","",AA2900*M2900)</f>
        <v>0.10640000000000002</v>
      </c>
      <c r="AC2900" s="10">
        <f>IF(AA2900="","",N2900*1000/(AA2900*1000000))</f>
        <v>14.999999999999996</v>
      </c>
      <c r="AD2900" s="11">
        <f>IF(AB2900="","",MAX(Z2900,W2900)/AB2900)</f>
        <v>3443.4939389289548</v>
      </c>
      <c r="AE2900" s="8">
        <f ca="1">IF(N2900="","",IF(LOOKUP(YEAR(C2900),Teuerung!$A$4:$A$29,Teuerung!$D$4:$D$29)="",0,LOOKUP(YEAR(C2900),Teuerung!$A$4:$A$29,Teuerung!$D$4:$D$29)))</f>
        <v>0.29999999999999999</v>
      </c>
      <c r="AF2900" s="7">
        <f t="shared" ca="1" si="89"/>
        <v>366.38775510204084</v>
      </c>
      <c r="AG2900" s="2" t="s">
        <v>70</v>
      </c>
      <c r="AH2900" s="1"/>
      <c r="AI2900" s="1"/>
    </row>
    <row r="2901">
      <c r="A2901" s="2"/>
      <c r="B2901" s="2"/>
      <c r="C2901" s="3">
        <v>43300</v>
      </c>
      <c r="D2901" s="1"/>
      <c r="E2901" s="4" t="s">
        <v>51</v>
      </c>
      <c r="H2901" s="4" t="s">
        <v>51</v>
      </c>
      <c r="K2901" s="6">
        <v>0.20000000000000001</v>
      </c>
      <c r="L2901" s="6">
        <v>0.40000000000000002</v>
      </c>
      <c r="M2901" s="6">
        <v>2.6600000000000001</v>
      </c>
      <c r="N2901" s="7">
        <v>1239</v>
      </c>
      <c r="P2901" s="1">
        <v>1</v>
      </c>
      <c r="Q2901" s="2" t="s">
        <v>54</v>
      </c>
      <c r="R2901" s="4" t="s">
        <v>51</v>
      </c>
      <c r="T2901" s="7">
        <v>392</v>
      </c>
      <c r="U2901" s="8">
        <v>0</v>
      </c>
      <c r="V2901" s="6">
        <f t="shared" si="88"/>
        <v>21.887755102040817</v>
      </c>
      <c r="W2901" s="7">
        <f>IF(R2901="","",(T2901*(1-U2901)*(1+AE2901))+V2901)</f>
        <v>531.48775510204086</v>
      </c>
      <c r="Z2901" s="9" t="str">
        <f>IF(S2901="","",(X2901*(1-Y2901)*(1+AE2901)))</f>
        <v/>
      </c>
      <c r="AA2901" s="64">
        <f>IF(Eingabe!G2901="x",libCalc!A2901,IF(Eingabe!H2901="x",libCalc!B2901,IF(Eingabe!I2901="x",libCalc!C2901,"")))</f>
        <v>0.080000000000000016</v>
      </c>
      <c r="AB2901" s="5">
        <f>IF(AA2901="","",AA2901*M2901)</f>
        <v>0.21280000000000004</v>
      </c>
      <c r="AC2901" s="10">
        <f>IF(AA2901="","",N2901*1000/(AA2901*1000000))</f>
        <v>15.487499999999997</v>
      </c>
      <c r="AD2901" s="11">
        <f>IF(AB2901="","",MAX(Z2901,W2901)/AB2901)</f>
        <v>2497.5928341261315</v>
      </c>
      <c r="AE2901" s="8">
        <f ca="1">IF(N2901="","",IF(LOOKUP(YEAR(C2901),Teuerung!$A$4:$A$29,Teuerung!$D$4:$D$29)="",0,LOOKUP(YEAR(C2901),Teuerung!$A$4:$A$29,Teuerung!$D$4:$D$29)))</f>
        <v>0.29999999999999999</v>
      </c>
      <c r="AF2901" s="7">
        <f t="shared" ca="1" si="89"/>
        <v>531.48775510204086</v>
      </c>
      <c r="AG2901" s="2" t="s">
        <v>70</v>
      </c>
      <c r="AH2901" s="1"/>
      <c r="AI2901" s="1"/>
    </row>
    <row r="2902">
      <c r="A2902" s="2"/>
      <c r="B2902" s="2"/>
      <c r="C2902" s="3">
        <v>43300</v>
      </c>
      <c r="D2902" s="1"/>
      <c r="E2902" s="4" t="s">
        <v>51</v>
      </c>
      <c r="H2902" s="4" t="s">
        <v>51</v>
      </c>
      <c r="K2902" s="6">
        <v>0.20000000000000001</v>
      </c>
      <c r="L2902" s="6">
        <v>0.20000000000000001</v>
      </c>
      <c r="M2902" s="6">
        <v>2.6600000000000001</v>
      </c>
      <c r="N2902" s="7">
        <v>550</v>
      </c>
      <c r="P2902" s="1">
        <v>1</v>
      </c>
      <c r="Q2902" s="2" t="s">
        <v>54</v>
      </c>
      <c r="R2902" s="4" t="s">
        <v>51</v>
      </c>
      <c r="T2902" s="7">
        <v>218</v>
      </c>
      <c r="U2902" s="8">
        <v>0</v>
      </c>
      <c r="V2902" s="6">
        <f t="shared" si="88"/>
        <v>21.887755102040817</v>
      </c>
      <c r="W2902" s="7">
        <f>IF(R2902="","",(T2902*(1-U2902)*(1+AE2902))+V2902)</f>
        <v>305.28775510204088</v>
      </c>
      <c r="Z2902" s="9" t="str">
        <f>IF(S2902="","",(X2902*(1-Y2902)*(1+AE2902)))</f>
        <v/>
      </c>
      <c r="AA2902" s="64">
        <f>IF(Eingabe!G2902="x",libCalc!A2902,IF(Eingabe!H2902="x",libCalc!B2902,IF(Eingabe!I2902="x",libCalc!C2902,"")))</f>
        <v>0.040000000000000008</v>
      </c>
      <c r="AB2902" s="5">
        <f>IF(AA2902="","",AA2902*M2902)</f>
        <v>0.10640000000000002</v>
      </c>
      <c r="AC2902" s="10">
        <f>IF(AA2902="","",N2902*1000/(AA2902*1000000))</f>
        <v>13.749999999999998</v>
      </c>
      <c r="AD2902" s="11">
        <f>IF(AB2902="","",MAX(Z2902,W2902)/AB2902)</f>
        <v>2869.2458186282033</v>
      </c>
      <c r="AE2902" s="8">
        <f ca="1">IF(N2902="","",IF(LOOKUP(YEAR(C2902),Teuerung!$A$4:$A$29,Teuerung!$D$4:$D$29)="",0,LOOKUP(YEAR(C2902),Teuerung!$A$4:$A$29,Teuerung!$D$4:$D$29)))</f>
        <v>0.29999999999999999</v>
      </c>
      <c r="AF2902" s="7">
        <f t="shared" ca="1" si="89"/>
        <v>305.28775510204088</v>
      </c>
      <c r="AG2902" s="2" t="s">
        <v>70</v>
      </c>
      <c r="AH2902" s="1"/>
      <c r="AI2902" s="1"/>
    </row>
    <row r="2903">
      <c r="A2903" s="2"/>
      <c r="B2903" s="2"/>
      <c r="C2903" s="3">
        <v>43300</v>
      </c>
      <c r="D2903" s="1"/>
      <c r="E2903" s="4" t="s">
        <v>51</v>
      </c>
      <c r="H2903" s="4" t="s">
        <v>51</v>
      </c>
      <c r="K2903" s="6">
        <v>0.20000000000000001</v>
      </c>
      <c r="L2903" s="6">
        <v>0.40000000000000002</v>
      </c>
      <c r="M2903" s="6">
        <v>2.6600000000000001</v>
      </c>
      <c r="N2903" s="7">
        <v>560</v>
      </c>
      <c r="P2903" s="1">
        <v>1</v>
      </c>
      <c r="Q2903" s="2" t="s">
        <v>54</v>
      </c>
      <c r="R2903" s="4" t="s">
        <v>51</v>
      </c>
      <c r="T2903" s="7">
        <v>333</v>
      </c>
      <c r="U2903" s="8">
        <v>0</v>
      </c>
      <c r="V2903" s="6">
        <f t="shared" si="88"/>
        <v>21.887755102040817</v>
      </c>
      <c r="W2903" s="7">
        <f>IF(R2903="","",(T2903*(1-U2903)*(1+AE2903))+V2903)</f>
        <v>454.78775510204088</v>
      </c>
      <c r="Z2903" s="9" t="str">
        <f>IF(S2903="","",(X2903*(1-Y2903)*(1+AE2903)))</f>
        <v/>
      </c>
      <c r="AA2903" s="64">
        <f>IF(Eingabe!G2903="x",libCalc!A2903,IF(Eingabe!H2903="x",libCalc!B2903,IF(Eingabe!I2903="x",libCalc!C2903,"")))</f>
        <v>0.080000000000000016</v>
      </c>
      <c r="AB2903" s="5">
        <f>IF(AA2903="","",AA2903*M2903)</f>
        <v>0.21280000000000004</v>
      </c>
      <c r="AC2903" s="10">
        <f>IF(AA2903="","",N2903*1000/(AA2903*1000000))</f>
        <v>6.9999999999999991</v>
      </c>
      <c r="AD2903" s="11">
        <f>IF(AB2903="","",MAX(Z2903,W2903)/AB2903)</f>
        <v>2137.1605032990637</v>
      </c>
      <c r="AE2903" s="8">
        <f ca="1">IF(N2903="","",IF(LOOKUP(YEAR(C2903),Teuerung!$A$4:$A$29,Teuerung!$D$4:$D$29)="",0,LOOKUP(YEAR(C2903),Teuerung!$A$4:$A$29,Teuerung!$D$4:$D$29)))</f>
        <v>0.29999999999999999</v>
      </c>
      <c r="AF2903" s="7">
        <f t="shared" ca="1" si="89"/>
        <v>454.78775510204088</v>
      </c>
      <c r="AG2903" s="2" t="s">
        <v>70</v>
      </c>
      <c r="AH2903" s="1"/>
      <c r="AI2903" s="1"/>
    </row>
    <row r="2904">
      <c r="A2904" s="2"/>
      <c r="B2904" s="2"/>
      <c r="C2904" s="3">
        <v>43300</v>
      </c>
      <c r="D2904" s="1"/>
      <c r="E2904" s="4" t="s">
        <v>51</v>
      </c>
      <c r="H2904" s="4" t="s">
        <v>51</v>
      </c>
      <c r="K2904" s="6">
        <v>0.29999999999999999</v>
      </c>
      <c r="L2904" s="6">
        <v>0.5</v>
      </c>
      <c r="M2904" s="6">
        <v>2.7799999999999998</v>
      </c>
      <c r="N2904" s="7">
        <v>2441</v>
      </c>
      <c r="P2904" s="1">
        <v>1</v>
      </c>
      <c r="Q2904" s="2" t="s">
        <v>54</v>
      </c>
      <c r="R2904" s="4" t="s">
        <v>51</v>
      </c>
      <c r="T2904" s="7">
        <v>458</v>
      </c>
      <c r="U2904" s="8">
        <v>0</v>
      </c>
      <c r="V2904" s="6">
        <f t="shared" si="88"/>
        <v>21.887755102040817</v>
      </c>
      <c r="W2904" s="7">
        <f>IF(R2904="","",(T2904*(1-U2904)*(1+AE2904))+V2904)</f>
        <v>617.28775510204082</v>
      </c>
      <c r="Z2904" s="9" t="str">
        <f>IF(S2904="","",(X2904*(1-Y2904)*(1+AE2904)))</f>
        <v/>
      </c>
      <c r="AA2904" s="64">
        <f>IF(Eingabe!G2904="x",libCalc!A2904,IF(Eingabe!H2904="x",libCalc!B2904,IF(Eingabe!I2904="x",libCalc!C2904,"")))</f>
        <v>0.14999999999999999</v>
      </c>
      <c r="AB2904" s="5">
        <f>IF(AA2904="","",AA2904*M2904)</f>
        <v>0.41699999999999998</v>
      </c>
      <c r="AC2904" s="10">
        <f>IF(AA2904="","",N2904*1000/(AA2904*1000000))</f>
        <v>16.273333333333333</v>
      </c>
      <c r="AD2904" s="11">
        <f>IF(AB2904="","",MAX(Z2904,W2904)/AB2904)</f>
        <v>1480.306367151177</v>
      </c>
      <c r="AE2904" s="8">
        <f ca="1">IF(N2904="","",IF(LOOKUP(YEAR(C2904),Teuerung!$A$4:$A$29,Teuerung!$D$4:$D$29)="",0,LOOKUP(YEAR(C2904),Teuerung!$A$4:$A$29,Teuerung!$D$4:$D$29)))</f>
        <v>0.29999999999999999</v>
      </c>
      <c r="AF2904" s="7">
        <f t="shared" ca="1" si="89"/>
        <v>617.28775510204082</v>
      </c>
      <c r="AG2904" s="2" t="s">
        <v>70</v>
      </c>
      <c r="AH2904" s="1"/>
      <c r="AI2904" s="1"/>
    </row>
    <row r="2905">
      <c r="A2905" s="2"/>
      <c r="B2905" s="2"/>
      <c r="C2905" s="3">
        <v>43300</v>
      </c>
      <c r="D2905" s="1"/>
      <c r="E2905" s="4" t="s">
        <v>51</v>
      </c>
      <c r="H2905" s="4" t="s">
        <v>51</v>
      </c>
      <c r="K2905" s="6">
        <v>0.29999999999999999</v>
      </c>
      <c r="L2905" s="6">
        <v>0.5</v>
      </c>
      <c r="M2905" s="6">
        <v>3.1800000000000002</v>
      </c>
      <c r="N2905" s="7">
        <v>1652</v>
      </c>
      <c r="P2905" s="1">
        <v>1</v>
      </c>
      <c r="Q2905" s="2" t="s">
        <v>54</v>
      </c>
      <c r="R2905" s="4" t="s">
        <v>51</v>
      </c>
      <c r="T2905" s="7">
        <v>495</v>
      </c>
      <c r="U2905" s="8">
        <v>0</v>
      </c>
      <c r="V2905" s="6">
        <f t="shared" si="88"/>
        <v>21.887755102040817</v>
      </c>
      <c r="W2905" s="7">
        <f>IF(R2905="","",(T2905*(1-U2905)*(1+AE2905))+V2905)</f>
        <v>665.38775510204084</v>
      </c>
      <c r="Z2905" s="9" t="str">
        <f>IF(S2905="","",(X2905*(1-Y2905)*(1+AE2905)))</f>
        <v/>
      </c>
      <c r="AA2905" s="64">
        <f>IF(Eingabe!G2905="x",libCalc!A2905,IF(Eingabe!H2905="x",libCalc!B2905,IF(Eingabe!I2905="x",libCalc!C2905,"")))</f>
        <v>0.14999999999999999</v>
      </c>
      <c r="AB2905" s="5">
        <f>IF(AA2905="","",AA2905*M2905)</f>
        <v>0.47699999999999998</v>
      </c>
      <c r="AC2905" s="10">
        <f>IF(AA2905="","",N2905*1000/(AA2905*1000000))</f>
        <v>11.013333333333334</v>
      </c>
      <c r="AD2905" s="11">
        <f>IF(AB2905="","",MAX(Z2905,W2905)/AB2905)</f>
        <v>1394.9428828135028</v>
      </c>
      <c r="AE2905" s="8">
        <f ca="1">IF(N2905="","",IF(LOOKUP(YEAR(C2905),Teuerung!$A$4:$A$29,Teuerung!$D$4:$D$29)="",0,LOOKUP(YEAR(C2905),Teuerung!$A$4:$A$29,Teuerung!$D$4:$D$29)))</f>
        <v>0.29999999999999999</v>
      </c>
      <c r="AF2905" s="7">
        <f t="shared" ca="1" si="89"/>
        <v>665.38775510204084</v>
      </c>
      <c r="AG2905" s="2" t="s">
        <v>70</v>
      </c>
      <c r="AH2905" s="1"/>
      <c r="AI2905" s="1"/>
    </row>
    <row r="2906">
      <c r="A2906" s="2"/>
      <c r="B2906" s="2"/>
      <c r="C2906" s="3">
        <v>43361</v>
      </c>
      <c r="D2906" s="1"/>
      <c r="F2906" s="4" t="s">
        <v>51</v>
      </c>
      <c r="G2906" s="4" t="s">
        <v>51</v>
      </c>
      <c r="J2906" s="5">
        <v>0.29899999999999999</v>
      </c>
      <c r="M2906" s="6">
        <v>3.2000000000000002</v>
      </c>
      <c r="N2906" s="7">
        <v>6000</v>
      </c>
      <c r="P2906" s="1">
        <v>1</v>
      </c>
      <c r="Q2906" s="2" t="s">
        <v>79</v>
      </c>
      <c r="R2906" s="4" t="s">
        <v>51</v>
      </c>
      <c r="T2906" s="7">
        <v>2640.4000000000001</v>
      </c>
      <c r="U2906" s="8">
        <v>0</v>
      </c>
      <c r="V2906" s="6">
        <v>0</v>
      </c>
      <c r="W2906" s="7">
        <f>IF(R2906="","",(T2906*(1-U2906)*(1+AE2906))+V2906)</f>
        <v>3432.5200000000004</v>
      </c>
      <c r="Z2906" s="9" t="str">
        <f>IF(S2906="","",(X2906*(1-Y2906)*(1+AE2906)))</f>
        <v/>
      </c>
      <c r="AA2906" s="64">
        <f>IF(Eingabe!G2906="x",libCalc!A2906,IF(Eingabe!H2906="x",libCalc!B2906,IF(Eingabe!I2906="x",libCalc!C2906,"")))</f>
        <v>0.070215381205895266</v>
      </c>
      <c r="AB2906" s="5">
        <f>IF(AA2906="","",AA2906*M2906)</f>
        <v>0.22468921985886486</v>
      </c>
      <c r="AC2906" s="10">
        <f>IF(AA2906="","",N2906*1000/(AA2906*1000000))</f>
        <v>85.451362606805048</v>
      </c>
      <c r="AD2906" s="11">
        <f>IF(AB2906="","",MAX(Z2906,W2906)/AB2906)</f>
        <v>15276.745373703669</v>
      </c>
      <c r="AE2906" s="8">
        <f ca="1">IF(N2906="","",IF(LOOKUP(YEAR(C2906),Teuerung!$A$4:$A$29,Teuerung!$D$4:$D$29)="",0,LOOKUP(YEAR(C2906),Teuerung!$A$4:$A$29,Teuerung!$D$4:$D$29)))</f>
        <v>0.29999999999999999</v>
      </c>
      <c r="AF2906" s="7">
        <f t="shared" ca="1" si="89"/>
        <v>3432.5200000000004</v>
      </c>
      <c r="AG2906" s="2" t="s">
        <v>80</v>
      </c>
      <c r="AH2906" s="1"/>
      <c r="AI2906" s="1"/>
    </row>
    <row r="2907">
      <c r="A2907" s="2"/>
      <c r="B2907" s="2"/>
      <c r="C2907" s="3">
        <v>43398</v>
      </c>
      <c r="F2907" s="4" t="s">
        <v>51</v>
      </c>
      <c r="H2907" s="4" t="s">
        <v>51</v>
      </c>
      <c r="K2907" s="6">
        <v>0.20000000000000001</v>
      </c>
      <c r="L2907" s="6">
        <v>0.29999999999999999</v>
      </c>
      <c r="M2907" s="6">
        <v>5.1550000000000002</v>
      </c>
      <c r="N2907" s="7">
        <v>3200</v>
      </c>
      <c r="P2907" s="1">
        <v>12</v>
      </c>
      <c r="Q2907" s="2" t="s">
        <v>79</v>
      </c>
      <c r="R2907" s="4" t="s">
        <v>51</v>
      </c>
      <c r="T2907" s="7">
        <v>3440</v>
      </c>
      <c r="U2907" s="8">
        <v>0.10000000000000001</v>
      </c>
      <c r="V2907" s="6">
        <v>0</v>
      </c>
      <c r="W2907" s="7">
        <f>IF(R2907="","",(T2907*(1-U2907)*(1+AE2907))+V2907)</f>
        <v>4024.8000000000002</v>
      </c>
      <c r="Z2907" s="9" t="str">
        <f>IF(S2907="","",(X2907*(1-Y2907)*(1+AE2907)))</f>
        <v/>
      </c>
      <c r="AA2907" s="64">
        <f>IF(Eingabe!G2907="x",libCalc!A2907,IF(Eingabe!H2907="x",libCalc!B2907,IF(Eingabe!I2907="x",libCalc!C2907,"")))</f>
        <v>0.059999999999999998</v>
      </c>
      <c r="AB2907" s="5">
        <f>IF(AA2907="","",AA2907*M2907)</f>
        <v>0.30930000000000002</v>
      </c>
      <c r="AC2907" s="10">
        <f>IF(AA2907="","",N2907*1000/(AA2907*1000000))</f>
        <v>53.333333333333336</v>
      </c>
      <c r="AD2907" s="11">
        <f>IF(AB2907="","",MAX(Z2907,W2907)/AB2907)</f>
        <v>13012.609117361784</v>
      </c>
      <c r="AE2907" s="8">
        <f ca="1">IF(N2907="","",IF(LOOKUP(YEAR(C2907),Teuerung!$A$4:$A$29,Teuerung!$D$4:$D$29)="",0,LOOKUP(YEAR(C2907),Teuerung!$A$4:$A$29,Teuerung!$D$4:$D$29)))</f>
        <v>0.29999999999999999</v>
      </c>
      <c r="AF2907" s="7">
        <f t="shared" ca="1" si="89"/>
        <v>48297.600000000006</v>
      </c>
      <c r="AG2907" s="2" t="s">
        <v>70</v>
      </c>
      <c r="AH2907" s="1"/>
      <c r="AI2907" s="1"/>
    </row>
    <row r="2908">
      <c r="A2908" s="2"/>
      <c r="B2908" s="2"/>
      <c r="C2908" s="3">
        <v>43364</v>
      </c>
      <c r="D2908" s="1"/>
      <c r="F2908" s="4" t="s">
        <v>51</v>
      </c>
      <c r="G2908" s="4" t="s">
        <v>51</v>
      </c>
      <c r="J2908" s="5">
        <v>0.29899999999999999</v>
      </c>
      <c r="M2908" s="6">
        <v>3.2000000000000002</v>
      </c>
      <c r="N2908" s="7">
        <v>4000</v>
      </c>
      <c r="P2908" s="1">
        <v>6</v>
      </c>
      <c r="Q2908" s="2" t="s">
        <v>79</v>
      </c>
      <c r="R2908" s="4" t="s">
        <v>51</v>
      </c>
      <c r="T2908" s="7">
        <v>2120</v>
      </c>
      <c r="U2908" s="8">
        <v>0.080000000000000002</v>
      </c>
      <c r="V2908" s="6">
        <v>0</v>
      </c>
      <c r="W2908" s="7">
        <f>IF(R2908="","",(T2908*(1-U2908)*(1+AE2908))+V2908)</f>
        <v>2535.52</v>
      </c>
      <c r="Z2908" s="9" t="str">
        <f>IF(S2908="","",(X2908*(1-Y2908)*(1+AE2908)))</f>
        <v/>
      </c>
      <c r="AA2908" s="64">
        <f>IF(Eingabe!G2908="x",libCalc!A2908,IF(Eingabe!H2908="x",libCalc!B2908,IF(Eingabe!I2908="x",libCalc!C2908,"")))</f>
        <v>0.070215381205895266</v>
      </c>
      <c r="AB2908" s="5">
        <f>IF(AA2908="","",AA2908*M2908)</f>
        <v>0.22468921985886486</v>
      </c>
      <c r="AC2908" s="10">
        <f>IF(AA2908="","",N2908*1000/(AA2908*1000000))</f>
        <v>56.967575071203363</v>
      </c>
      <c r="AD2908" s="11">
        <f>IF(AB2908="","",MAX(Z2908,W2908)/AB2908)</f>
        <v>11284.564526916995</v>
      </c>
      <c r="AE2908" s="8">
        <f ca="1">IF(N2908="","",IF(LOOKUP(YEAR(C2908),Teuerung!$A$4:$A$29,Teuerung!$D$4:$D$29)="",0,LOOKUP(YEAR(C2908),Teuerung!$A$4:$A$29,Teuerung!$D$4:$D$29)))</f>
        <v>0.29999999999999999</v>
      </c>
      <c r="AF2908" s="7">
        <f t="shared" ca="1" si="89"/>
        <v>15213.119999999999</v>
      </c>
      <c r="AG2908" s="2" t="s">
        <v>70</v>
      </c>
      <c r="AH2908" s="1"/>
      <c r="AI2908" s="1"/>
    </row>
    <row r="2909">
      <c r="A2909" s="2"/>
      <c r="B2909" s="2"/>
      <c r="C2909" s="3">
        <v>43346</v>
      </c>
      <c r="D2909" s="1"/>
      <c r="F2909" s="4" t="s">
        <v>51</v>
      </c>
      <c r="G2909" s="4" t="s">
        <v>51</v>
      </c>
      <c r="J2909" s="5">
        <v>0.29999999999999999</v>
      </c>
      <c r="M2909" s="6">
        <v>3.2000000000000002</v>
      </c>
      <c r="N2909" s="7">
        <v>4000</v>
      </c>
      <c r="P2909" s="1">
        <v>5</v>
      </c>
      <c r="Q2909" s="2" t="s">
        <v>56</v>
      </c>
      <c r="R2909" s="4" t="s">
        <v>51</v>
      </c>
      <c r="T2909" s="7">
        <v>994</v>
      </c>
      <c r="U2909" s="8">
        <v>0.20000000000000001</v>
      </c>
      <c r="V2909" s="6">
        <v>0</v>
      </c>
      <c r="W2909" s="7">
        <f>IF(R2909="","",(T2909*(1-U2909)*(1+AE2909))+V2909)</f>
        <v>1033.76</v>
      </c>
      <c r="Z2909" s="9" t="str">
        <f>IF(S2909="","",(X2909*(1-Y2909)*(1+AE2909)))</f>
        <v/>
      </c>
      <c r="AA2909" s="64">
        <f>IF(Eingabe!G2909="x",libCalc!A2909,IF(Eingabe!H2909="x",libCalc!B2909,IF(Eingabe!I2909="x",libCalc!C2909,"")))</f>
        <v>0.070685834705770348</v>
      </c>
      <c r="AB2909" s="5">
        <f>IF(AA2909="","",AA2909*M2909)</f>
        <v>0.22619467105846514</v>
      </c>
      <c r="AC2909" s="10">
        <f>IF(AA2909="","",N2909*1000/(AA2909*1000000))</f>
        <v>56.58842421045167</v>
      </c>
      <c r="AD2909" s="11">
        <f>IF(AB2909="","",MAX(Z2909,W2909)/AB2909)</f>
        <v>4570.2226102966033</v>
      </c>
      <c r="AE2909" s="8">
        <f ca="1">IF(N2909="","",IF(LOOKUP(YEAR(C2909),Teuerung!$A$4:$A$29,Teuerung!$D$4:$D$29)="",0,LOOKUP(YEAR(C2909),Teuerung!$A$4:$A$29,Teuerung!$D$4:$D$29)))</f>
        <v>0.29999999999999999</v>
      </c>
      <c r="AF2909" s="7">
        <f t="shared" ca="1" si="89"/>
        <v>5168.8000000000002</v>
      </c>
      <c r="AG2909" s="2" t="s">
        <v>70</v>
      </c>
      <c r="AH2909" s="1"/>
      <c r="AI2909" s="1"/>
    </row>
    <row r="2910">
      <c r="A2910" s="2"/>
      <c r="B2910" s="2"/>
      <c r="C2910" s="3">
        <v>43346</v>
      </c>
      <c r="D2910" s="1"/>
      <c r="F2910" s="4" t="s">
        <v>51</v>
      </c>
      <c r="G2910" s="4" t="s">
        <v>51</v>
      </c>
      <c r="J2910" s="5">
        <v>0.29999999999999999</v>
      </c>
      <c r="M2910" s="6">
        <v>3.2000000000000002</v>
      </c>
      <c r="N2910" s="7">
        <v>4000</v>
      </c>
      <c r="P2910" s="1">
        <v>1</v>
      </c>
      <c r="Q2910" s="2" t="s">
        <v>56</v>
      </c>
      <c r="R2910" s="4" t="s">
        <v>51</v>
      </c>
      <c r="T2910" s="7">
        <v>1148</v>
      </c>
      <c r="U2910" s="8">
        <v>0.20000000000000001</v>
      </c>
      <c r="V2910" s="6">
        <v>0</v>
      </c>
      <c r="W2910" s="7">
        <f>IF(R2910="","",(T2910*(1-U2910)*(1+AE2910))+V2910)</f>
        <v>1193.9200000000001</v>
      </c>
      <c r="Z2910" s="9" t="str">
        <f>IF(S2910="","",(X2910*(1-Y2910)*(1+AE2910)))</f>
        <v/>
      </c>
      <c r="AA2910" s="64">
        <f>IF(Eingabe!G2910="x",libCalc!A2910,IF(Eingabe!H2910="x",libCalc!B2910,IF(Eingabe!I2910="x",libCalc!C2910,"")))</f>
        <v>0.070685834705770348</v>
      </c>
      <c r="AB2910" s="5">
        <f>IF(AA2910="","",AA2910*M2910)</f>
        <v>0.22619467105846514</v>
      </c>
      <c r="AC2910" s="10">
        <f>IF(AA2910="","",N2910*1000/(AA2910*1000000))</f>
        <v>56.58842421045167</v>
      </c>
      <c r="AD2910" s="11">
        <f>IF(AB2910="","",MAX(Z2910,W2910)/AB2910)</f>
        <v>5278.2852682298799</v>
      </c>
      <c r="AE2910" s="8">
        <f ca="1">IF(N2910="","",IF(LOOKUP(YEAR(C2910),Teuerung!$A$4:$A$29,Teuerung!$D$4:$D$29)="",0,LOOKUP(YEAR(C2910),Teuerung!$A$4:$A$29,Teuerung!$D$4:$D$29)))</f>
        <v>0.29999999999999999</v>
      </c>
      <c r="AF2910" s="7">
        <f t="shared" ca="1" si="89"/>
        <v>1193.9200000000001</v>
      </c>
      <c r="AG2910" s="2" t="s">
        <v>70</v>
      </c>
      <c r="AH2910" s="1"/>
      <c r="AI2910" s="1"/>
    </row>
    <row r="2911">
      <c r="A2911" s="2"/>
      <c r="B2911" s="2"/>
      <c r="C2911" s="3">
        <v>43346</v>
      </c>
      <c r="D2911" s="1"/>
      <c r="F2911" s="4" t="s">
        <v>51</v>
      </c>
      <c r="G2911" s="4" t="s">
        <v>51</v>
      </c>
      <c r="J2911" s="5">
        <v>0.29999999999999999</v>
      </c>
      <c r="M2911" s="6">
        <v>2.75</v>
      </c>
      <c r="N2911" s="7">
        <v>4600</v>
      </c>
      <c r="P2911" s="1">
        <v>3</v>
      </c>
      <c r="Q2911" s="2" t="s">
        <v>56</v>
      </c>
      <c r="R2911" s="4" t="s">
        <v>51</v>
      </c>
      <c r="T2911" s="7">
        <v>1236</v>
      </c>
      <c r="U2911" s="8">
        <v>0.20000000000000001</v>
      </c>
      <c r="V2911" s="6">
        <v>0</v>
      </c>
      <c r="W2911" s="7">
        <f>IF(R2911="","",(T2911*(1-U2911)*(1+AE2911))+V2911)</f>
        <v>1285.4400000000001</v>
      </c>
      <c r="Z2911" s="9" t="str">
        <f>IF(S2911="","",(X2911*(1-Y2911)*(1+AE2911)))</f>
        <v/>
      </c>
      <c r="AA2911" s="64">
        <f>IF(Eingabe!G2911="x",libCalc!A2911,IF(Eingabe!H2911="x",libCalc!B2911,IF(Eingabe!I2911="x",libCalc!C2911,"")))</f>
        <v>0.070685834705770348</v>
      </c>
      <c r="AB2911" s="5">
        <f>IF(AA2911="","",AA2911*M2911)</f>
        <v>0.19438604544086846</v>
      </c>
      <c r="AC2911" s="10">
        <f>IF(AA2911="","",N2911*1000/(AA2911*1000000))</f>
        <v>65.076687842019425</v>
      </c>
      <c r="AD2911" s="11">
        <f>IF(AB2911="","",MAX(Z2911,W2911)/AB2911)</f>
        <v>6612.8203651893637</v>
      </c>
      <c r="AE2911" s="8">
        <f ca="1">IF(N2911="","",IF(LOOKUP(YEAR(C2911),Teuerung!$A$4:$A$29,Teuerung!$D$4:$D$29)="",0,LOOKUP(YEAR(C2911),Teuerung!$A$4:$A$29,Teuerung!$D$4:$D$29)))</f>
        <v>0.29999999999999999</v>
      </c>
      <c r="AF2911" s="7">
        <f t="shared" ca="1" si="89"/>
        <v>3856.3200000000002</v>
      </c>
      <c r="AG2911" s="2" t="s">
        <v>70</v>
      </c>
      <c r="AH2911" s="1"/>
      <c r="AI2911" s="1"/>
    </row>
    <row r="2912">
      <c r="A2912" s="2"/>
      <c r="B2912" s="2"/>
      <c r="C2912" s="3">
        <v>43346</v>
      </c>
      <c r="D2912" s="1"/>
      <c r="F2912" s="4" t="s">
        <v>51</v>
      </c>
      <c r="G2912" s="4" t="s">
        <v>51</v>
      </c>
      <c r="J2912" s="5">
        <v>0.29999999999999999</v>
      </c>
      <c r="M2912" s="6">
        <v>3.2000000000000002</v>
      </c>
      <c r="N2912" s="7">
        <v>6000</v>
      </c>
      <c r="P2912" s="1">
        <v>1</v>
      </c>
      <c r="Q2912" s="2" t="s">
        <v>56</v>
      </c>
      <c r="R2912" s="4" t="s">
        <v>51</v>
      </c>
      <c r="T2912" s="7">
        <v>1638</v>
      </c>
      <c r="U2912" s="8">
        <v>0.20000000000000001</v>
      </c>
      <c r="V2912" s="6">
        <v>0</v>
      </c>
      <c r="W2912" s="7">
        <f>IF(R2912="","",(T2912*(1-U2912)*(1+AE2912))+V2912)</f>
        <v>1703.5200000000002</v>
      </c>
      <c r="Z2912" s="9" t="str">
        <f>IF(S2912="","",(X2912*(1-Y2912)*(1+AE2912)))</f>
        <v/>
      </c>
      <c r="AA2912" s="64">
        <f>IF(Eingabe!G2912="x",libCalc!A2912,IF(Eingabe!H2912="x",libCalc!B2912,IF(Eingabe!I2912="x",libCalc!C2912,"")))</f>
        <v>0.070685834705770348</v>
      </c>
      <c r="AB2912" s="5">
        <f>IF(AA2912="","",AA2912*M2912)</f>
        <v>0.22619467105846514</v>
      </c>
      <c r="AC2912" s="10">
        <f>IF(AA2912="","",N2912*1000/(AA2912*1000000))</f>
        <v>84.882636315677516</v>
      </c>
      <c r="AD2912" s="11">
        <f>IF(AB2912="","",MAX(Z2912,W2912)/AB2912)</f>
        <v>7531.2119071084871</v>
      </c>
      <c r="AE2912" s="8">
        <f ca="1">IF(N2912="","",IF(LOOKUP(YEAR(C2912),Teuerung!$A$4:$A$29,Teuerung!$D$4:$D$29)="",0,LOOKUP(YEAR(C2912),Teuerung!$A$4:$A$29,Teuerung!$D$4:$D$29)))</f>
        <v>0.29999999999999999</v>
      </c>
      <c r="AF2912" s="7">
        <f t="shared" ca="1" si="89"/>
        <v>1703.5200000000002</v>
      </c>
      <c r="AG2912" s="2" t="s">
        <v>70</v>
      </c>
      <c r="AH2912" s="1"/>
      <c r="AI2912" s="1"/>
    </row>
    <row r="2913">
      <c r="A2913" s="2"/>
      <c r="B2913" s="2"/>
      <c r="C2913" s="3">
        <v>43346</v>
      </c>
      <c r="D2913" s="1"/>
      <c r="E2913" s="4" t="s">
        <v>51</v>
      </c>
      <c r="G2913" s="4" t="s">
        <v>51</v>
      </c>
      <c r="J2913" s="5">
        <v>0.29999999999999999</v>
      </c>
      <c r="M2913" s="6">
        <v>3.2000000000000002</v>
      </c>
      <c r="N2913" s="7">
        <v>4000</v>
      </c>
      <c r="P2913" s="1">
        <v>1</v>
      </c>
      <c r="Q2913" s="2" t="s">
        <v>56</v>
      </c>
      <c r="R2913" s="4" t="s">
        <v>51</v>
      </c>
      <c r="T2913" s="7">
        <v>984</v>
      </c>
      <c r="U2913" s="8">
        <v>0.20000000000000001</v>
      </c>
      <c r="V2913" s="6">
        <v>0</v>
      </c>
      <c r="W2913" s="7">
        <f>IF(R2913="","",(T2913*(1-U2913)*(1+AE2913))+V2913)</f>
        <v>1023.3600000000001</v>
      </c>
      <c r="Z2913" s="9" t="str">
        <f>IF(S2913="","",(X2913*(1-Y2913)*(1+AE2913)))</f>
        <v/>
      </c>
      <c r="AA2913" s="64">
        <f>IF(Eingabe!G2913="x",libCalc!A2913,IF(Eingabe!H2913="x",libCalc!B2913,IF(Eingabe!I2913="x",libCalc!C2913,"")))</f>
        <v>0.070685834705770348</v>
      </c>
      <c r="AB2913" s="5">
        <f>IF(AA2913="","",AA2913*M2913)</f>
        <v>0.22619467105846514</v>
      </c>
      <c r="AC2913" s="10">
        <f>IF(AA2913="","",N2913*1000/(AA2913*1000000))</f>
        <v>56.58842421045167</v>
      </c>
      <c r="AD2913" s="11">
        <f>IF(AB2913="","",MAX(Z2913,W2913)/AB2913)</f>
        <v>4524.2445156256117</v>
      </c>
      <c r="AE2913" s="8">
        <f ca="1">IF(N2913="","",IF(LOOKUP(YEAR(C2913),Teuerung!$A$4:$A$29,Teuerung!$D$4:$D$29)="",0,LOOKUP(YEAR(C2913),Teuerung!$A$4:$A$29,Teuerung!$D$4:$D$29)))</f>
        <v>0.29999999999999999</v>
      </c>
      <c r="AF2913" s="7">
        <f t="shared" ca="1" si="89"/>
        <v>1023.3600000000001</v>
      </c>
      <c r="AG2913" s="2" t="s">
        <v>70</v>
      </c>
      <c r="AH2913" s="1"/>
      <c r="AI2913" s="1"/>
    </row>
    <row r="2914">
      <c r="A2914" s="2"/>
      <c r="B2914" s="2"/>
      <c r="C2914" s="3">
        <v>43346</v>
      </c>
      <c r="D2914" s="1"/>
      <c r="E2914" s="4" t="s">
        <v>51</v>
      </c>
      <c r="G2914" s="4" t="s">
        <v>51</v>
      </c>
      <c r="J2914" s="5">
        <v>0.29999999999999999</v>
      </c>
      <c r="M2914" s="6">
        <v>3.2000000000000002</v>
      </c>
      <c r="N2914" s="7">
        <v>4600</v>
      </c>
      <c r="P2914" s="1">
        <v>1</v>
      </c>
      <c r="Q2914" s="2" t="s">
        <v>56</v>
      </c>
      <c r="R2914" s="4" t="s">
        <v>51</v>
      </c>
      <c r="T2914" s="7">
        <v>1158</v>
      </c>
      <c r="U2914" s="8">
        <v>0.20000000000000001</v>
      </c>
      <c r="V2914" s="6">
        <v>0</v>
      </c>
      <c r="W2914" s="7">
        <f>IF(R2914="","",(T2914*(1-U2914)*(1+AE2914))+V2914)</f>
        <v>1204.3200000000002</v>
      </c>
      <c r="Z2914" s="9" t="str">
        <f>IF(S2914="","",(X2914*(1-Y2914)*(1+AE2914)))</f>
        <v/>
      </c>
      <c r="AA2914" s="64">
        <f>IF(Eingabe!G2914="x",libCalc!A2914,IF(Eingabe!H2914="x",libCalc!B2914,IF(Eingabe!I2914="x",libCalc!C2914,"")))</f>
        <v>0.070685834705770348</v>
      </c>
      <c r="AB2914" s="5">
        <f>IF(AA2914="","",AA2914*M2914)</f>
        <v>0.22619467105846514</v>
      </c>
      <c r="AC2914" s="10">
        <f>IF(AA2914="","",N2914*1000/(AA2914*1000000))</f>
        <v>65.076687842019425</v>
      </c>
      <c r="AD2914" s="11">
        <f>IF(AB2914="","",MAX(Z2914,W2914)/AB2914)</f>
        <v>5324.2633629008724</v>
      </c>
      <c r="AE2914" s="8">
        <f ca="1">IF(N2914="","",IF(LOOKUP(YEAR(C2914),Teuerung!$A$4:$A$29,Teuerung!$D$4:$D$29)="",0,LOOKUP(YEAR(C2914),Teuerung!$A$4:$A$29,Teuerung!$D$4:$D$29)))</f>
        <v>0.29999999999999999</v>
      </c>
      <c r="AF2914" s="7">
        <f t="shared" ca="1" si="89"/>
        <v>1204.3200000000002</v>
      </c>
      <c r="AG2914" s="2" t="s">
        <v>70</v>
      </c>
      <c r="AH2914" s="1"/>
      <c r="AI2914" s="1"/>
    </row>
    <row r="2915">
      <c r="A2915" s="2"/>
      <c r="B2915" s="2"/>
      <c r="C2915" s="3">
        <v>43346</v>
      </c>
      <c r="D2915" s="1"/>
      <c r="E2915" s="4" t="s">
        <v>51</v>
      </c>
      <c r="G2915" s="4" t="s">
        <v>51</v>
      </c>
      <c r="J2915" s="5">
        <v>0.29999999999999999</v>
      </c>
      <c r="M2915" s="6">
        <v>3.2000000000000002</v>
      </c>
      <c r="N2915" s="7">
        <v>3200</v>
      </c>
      <c r="P2915" s="1">
        <v>1</v>
      </c>
      <c r="Q2915" s="2" t="s">
        <v>56</v>
      </c>
      <c r="R2915" s="4" t="s">
        <v>51</v>
      </c>
      <c r="T2915" s="7">
        <v>914</v>
      </c>
      <c r="U2915" s="8">
        <v>0.20000000000000001</v>
      </c>
      <c r="V2915" s="6">
        <v>0</v>
      </c>
      <c r="W2915" s="7">
        <f>IF(R2915="","",(T2915*(1-U2915)*(1+AE2915))+V2915)</f>
        <v>950.56000000000006</v>
      </c>
      <c r="Z2915" s="9" t="str">
        <f>IF(S2915="","",(X2915*(1-Y2915)*(1+AE2915)))</f>
        <v/>
      </c>
      <c r="AA2915" s="64">
        <f>IF(Eingabe!G2915="x",libCalc!A2915,IF(Eingabe!H2915="x",libCalc!B2915,IF(Eingabe!I2915="x",libCalc!C2915,"")))</f>
        <v>0.070685834705770348</v>
      </c>
      <c r="AB2915" s="5">
        <f>IF(AA2915="","",AA2915*M2915)</f>
        <v>0.22619467105846514</v>
      </c>
      <c r="AC2915" s="10">
        <f>IF(AA2915="","",N2915*1000/(AA2915*1000000))</f>
        <v>45.27073936836134</v>
      </c>
      <c r="AD2915" s="11">
        <f>IF(AB2915="","",MAX(Z2915,W2915)/AB2915)</f>
        <v>4202.3978529286669</v>
      </c>
      <c r="AE2915" s="8">
        <f ca="1">IF(N2915="","",IF(LOOKUP(YEAR(C2915),Teuerung!$A$4:$A$29,Teuerung!$D$4:$D$29)="",0,LOOKUP(YEAR(C2915),Teuerung!$A$4:$A$29,Teuerung!$D$4:$D$29)))</f>
        <v>0.29999999999999999</v>
      </c>
      <c r="AF2915" s="7">
        <f t="shared" ca="1" si="89"/>
        <v>950.56000000000006</v>
      </c>
      <c r="AG2915" s="2" t="s">
        <v>70</v>
      </c>
      <c r="AH2915" s="1"/>
      <c r="AI2915" s="1"/>
    </row>
    <row r="2916">
      <c r="A2916" s="2"/>
      <c r="B2916" s="2"/>
      <c r="C2916" s="3">
        <v>43346</v>
      </c>
      <c r="D2916" s="1"/>
      <c r="E2916" s="4" t="s">
        <v>51</v>
      </c>
      <c r="G2916" s="4" t="s">
        <v>51</v>
      </c>
      <c r="J2916" s="5">
        <v>0.29999999999999999</v>
      </c>
      <c r="M2916" s="6">
        <v>2.75</v>
      </c>
      <c r="N2916" s="7">
        <v>4600</v>
      </c>
      <c r="P2916" s="1">
        <v>1</v>
      </c>
      <c r="Q2916" s="2" t="s">
        <v>56</v>
      </c>
      <c r="R2916" s="4" t="s">
        <v>51</v>
      </c>
      <c r="T2916" s="7">
        <v>1127</v>
      </c>
      <c r="U2916" s="8">
        <v>0.20000000000000001</v>
      </c>
      <c r="V2916" s="6">
        <v>0</v>
      </c>
      <c r="W2916" s="7">
        <f>IF(R2916="","",(T2916*(1-U2916)*(1+AE2916))+V2916)</f>
        <v>1172.0800000000002</v>
      </c>
      <c r="Z2916" s="9" t="str">
        <f>IF(S2916="","",(X2916*(1-Y2916)*(1+AE2916)))</f>
        <v/>
      </c>
      <c r="AA2916" s="64">
        <f>IF(Eingabe!G2916="x",libCalc!A2916,IF(Eingabe!H2916="x",libCalc!B2916,IF(Eingabe!I2916="x",libCalc!C2916,"")))</f>
        <v>0.070685834705770348</v>
      </c>
      <c r="AB2916" s="5">
        <f>IF(AA2916="","",AA2916*M2916)</f>
        <v>0.19438604544086846</v>
      </c>
      <c r="AC2916" s="10">
        <f>IF(AA2916="","",N2916*1000/(AA2916*1000000))</f>
        <v>65.076687842019425</v>
      </c>
      <c r="AD2916" s="11">
        <f>IF(AB2916="","",MAX(Z2916,W2916)/AB2916)</f>
        <v>6029.6509316896554</v>
      </c>
      <c r="AE2916" s="8">
        <f ca="1">IF(N2916="","",IF(LOOKUP(YEAR(C2916),Teuerung!$A$4:$A$29,Teuerung!$D$4:$D$29)="",0,LOOKUP(YEAR(C2916),Teuerung!$A$4:$A$29,Teuerung!$D$4:$D$29)))</f>
        <v>0.29999999999999999</v>
      </c>
      <c r="AF2916" s="7">
        <f t="shared" ca="1" si="89"/>
        <v>1172.0800000000002</v>
      </c>
      <c r="AG2916" s="2" t="s">
        <v>70</v>
      </c>
      <c r="AH2916" s="1"/>
      <c r="AI2916" s="1"/>
    </row>
    <row r="2917">
      <c r="A2917" s="2"/>
      <c r="B2917" s="2"/>
      <c r="C2917" s="3">
        <v>43346</v>
      </c>
      <c r="D2917" s="1"/>
      <c r="E2917" s="4" t="s">
        <v>51</v>
      </c>
      <c r="G2917" s="4" t="s">
        <v>51</v>
      </c>
      <c r="J2917" s="5">
        <v>0.29999999999999999</v>
      </c>
      <c r="M2917" s="6">
        <v>3.7799999999999998</v>
      </c>
      <c r="N2917" s="7">
        <v>3400</v>
      </c>
      <c r="P2917" s="1">
        <v>2</v>
      </c>
      <c r="Q2917" s="2" t="s">
        <v>56</v>
      </c>
      <c r="R2917" s="4" t="s">
        <v>51</v>
      </c>
      <c r="T2917" s="7">
        <v>934</v>
      </c>
      <c r="U2917" s="8">
        <v>0.20000000000000001</v>
      </c>
      <c r="V2917" s="6">
        <v>0</v>
      </c>
      <c r="W2917" s="7">
        <f>IF(R2917="","",(T2917*(1-U2917)*(1+AE2917))+V2917)</f>
        <v>971.36000000000013</v>
      </c>
      <c r="Z2917" s="9" t="str">
        <f>IF(S2917="","",(X2917*(1-Y2917)*(1+AE2917)))</f>
        <v/>
      </c>
      <c r="AA2917" s="64">
        <f>IF(Eingabe!G2917="x",libCalc!A2917,IF(Eingabe!H2917="x",libCalc!B2917,IF(Eingabe!I2917="x",libCalc!C2917,"")))</f>
        <v>0.070685834705770348</v>
      </c>
      <c r="AB2917" s="5">
        <f>IF(AA2917="","",AA2917*M2917)</f>
        <v>0.26719245518781193</v>
      </c>
      <c r="AC2917" s="10">
        <f>IF(AA2917="","",N2917*1000/(AA2917*1000000))</f>
        <v>48.100160578883923</v>
      </c>
      <c r="AD2917" s="11">
        <f>IF(AB2917="","",MAX(Z2917,W2917)/AB2917)</f>
        <v>3635.4319934566365</v>
      </c>
      <c r="AE2917" s="8">
        <f ca="1">IF(N2917="","",IF(LOOKUP(YEAR(C2917),Teuerung!$A$4:$A$29,Teuerung!$D$4:$D$29)="",0,LOOKUP(YEAR(C2917),Teuerung!$A$4:$A$29,Teuerung!$D$4:$D$29)))</f>
        <v>0.29999999999999999</v>
      </c>
      <c r="AF2917" s="7">
        <f t="shared" ca="1" si="89"/>
        <v>1942.7200000000003</v>
      </c>
      <c r="AG2917" s="2" t="s">
        <v>70</v>
      </c>
      <c r="AH2917" s="1"/>
      <c r="AI2917" s="1"/>
    </row>
    <row r="2918">
      <c r="A2918" s="2"/>
      <c r="B2918" s="2"/>
      <c r="C2918" s="3">
        <v>43346</v>
      </c>
      <c r="D2918" s="1"/>
      <c r="E2918" s="4" t="s">
        <v>51</v>
      </c>
      <c r="G2918" s="4" t="s">
        <v>51</v>
      </c>
      <c r="J2918" s="5">
        <v>0.29999999999999999</v>
      </c>
      <c r="M2918" s="6">
        <v>3.7799999999999998</v>
      </c>
      <c r="N2918" s="7">
        <v>4600</v>
      </c>
      <c r="P2918" s="1">
        <v>1</v>
      </c>
      <c r="Q2918" s="2" t="s">
        <v>56</v>
      </c>
      <c r="R2918" s="4" t="s">
        <v>51</v>
      </c>
      <c r="T2918" s="7">
        <v>1461</v>
      </c>
      <c r="U2918" s="8">
        <v>0.20000000000000001</v>
      </c>
      <c r="V2918" s="6">
        <v>0</v>
      </c>
      <c r="W2918" s="7">
        <f>IF(R2918="","",(T2918*(1-U2918)*(1+AE2918))+V2918)</f>
        <v>1519.4400000000001</v>
      </c>
      <c r="Z2918" s="9" t="str">
        <f>IF(S2918="","",(X2918*(1-Y2918)*(1+AE2918)))</f>
        <v/>
      </c>
      <c r="AA2918" s="64">
        <f>IF(Eingabe!G2918="x",libCalc!A2918,IF(Eingabe!H2918="x",libCalc!B2918,IF(Eingabe!I2918="x",libCalc!C2918,"")))</f>
        <v>0.070685834705770348</v>
      </c>
      <c r="AB2918" s="5">
        <f>IF(AA2918="","",AA2918*M2918)</f>
        <v>0.26719245518781193</v>
      </c>
      <c r="AC2918" s="10">
        <f>IF(AA2918="","",N2918*1000/(AA2918*1000000))</f>
        <v>65.076687842019425</v>
      </c>
      <c r="AD2918" s="11">
        <f>IF(AB2918="","",MAX(Z2918,W2918)/AB2918)</f>
        <v>5686.6875186725329</v>
      </c>
      <c r="AE2918" s="8">
        <f ca="1">IF(N2918="","",IF(LOOKUP(YEAR(C2918),Teuerung!$A$4:$A$29,Teuerung!$D$4:$D$29)="",0,LOOKUP(YEAR(C2918),Teuerung!$A$4:$A$29,Teuerung!$D$4:$D$29)))</f>
        <v>0.29999999999999999</v>
      </c>
      <c r="AF2918" s="7">
        <f t="shared" ca="1" si="89"/>
        <v>1519.4400000000001</v>
      </c>
      <c r="AG2918" s="2" t="s">
        <v>70</v>
      </c>
      <c r="AH2918" s="1"/>
      <c r="AI2918" s="1"/>
    </row>
    <row r="2919">
      <c r="A2919" s="2"/>
      <c r="B2919" s="2"/>
      <c r="C2919" s="3">
        <v>43346</v>
      </c>
      <c r="D2919" s="1"/>
      <c r="E2919" s="4" t="s">
        <v>51</v>
      </c>
      <c r="G2919" s="4" t="s">
        <v>51</v>
      </c>
      <c r="J2919" s="5">
        <v>0.29999999999999999</v>
      </c>
      <c r="M2919" s="6">
        <v>3.7799999999999998</v>
      </c>
      <c r="N2919" s="7">
        <v>3200</v>
      </c>
      <c r="P2919" s="1">
        <v>7</v>
      </c>
      <c r="Q2919" s="2" t="s">
        <v>56</v>
      </c>
      <c r="R2919" s="4" t="s">
        <v>51</v>
      </c>
      <c r="T2919" s="7">
        <v>980</v>
      </c>
      <c r="U2919" s="8">
        <v>0.20000000000000001</v>
      </c>
      <c r="V2919" s="6">
        <v>0</v>
      </c>
      <c r="W2919" s="7">
        <f>IF(R2919="","",(T2919*(1-U2919)*(1+AE2919))+V2919)</f>
        <v>1019.2</v>
      </c>
      <c r="Z2919" s="9" t="str">
        <f>IF(S2919="","",(X2919*(1-Y2919)*(1+AE2919)))</f>
        <v/>
      </c>
      <c r="AA2919" s="64">
        <f>IF(Eingabe!G2919="x",libCalc!A2919,IF(Eingabe!H2919="x",libCalc!B2919,IF(Eingabe!I2919="x",libCalc!C2919,"")))</f>
        <v>0.070685834705770348</v>
      </c>
      <c r="AB2919" s="5">
        <f>IF(AA2919="","",AA2919*M2919)</f>
        <v>0.26719245518781193</v>
      </c>
      <c r="AC2919" s="10">
        <f>IF(AA2919="","",N2919*1000/(AA2919*1000000))</f>
        <v>45.27073936836134</v>
      </c>
      <c r="AD2919" s="11">
        <f>IF(AB2919="","",MAX(Z2919,W2919)/AB2919)</f>
        <v>3814.4789652971131</v>
      </c>
      <c r="AE2919" s="8">
        <f ca="1">IF(N2919="","",IF(LOOKUP(YEAR(C2919),Teuerung!$A$4:$A$29,Teuerung!$D$4:$D$29)="",0,LOOKUP(YEAR(C2919),Teuerung!$A$4:$A$29,Teuerung!$D$4:$D$29)))</f>
        <v>0.29999999999999999</v>
      </c>
      <c r="AF2919" s="7">
        <f t="shared" ca="1" si="89"/>
        <v>7134.4000000000005</v>
      </c>
      <c r="AG2919" s="2" t="s">
        <v>70</v>
      </c>
      <c r="AH2919" s="1"/>
      <c r="AI2919" s="1"/>
    </row>
    <row r="2920">
      <c r="A2920" s="2"/>
      <c r="B2920" s="2"/>
      <c r="C2920" s="3">
        <v>43346</v>
      </c>
      <c r="D2920" s="1"/>
      <c r="E2920" s="4" t="s">
        <v>51</v>
      </c>
      <c r="G2920" s="4" t="s">
        <v>51</v>
      </c>
      <c r="J2920" s="5">
        <v>0.29999999999999999</v>
      </c>
      <c r="M2920" s="6">
        <v>3.7799999999999998</v>
      </c>
      <c r="N2920" s="7">
        <v>4500</v>
      </c>
      <c r="P2920" s="1">
        <v>2</v>
      </c>
      <c r="Q2920" s="2" t="s">
        <v>56</v>
      </c>
      <c r="R2920" s="4" t="s">
        <v>51</v>
      </c>
      <c r="T2920" s="7">
        <v>1436</v>
      </c>
      <c r="U2920" s="8">
        <v>0.20000000000000001</v>
      </c>
      <c r="V2920" s="6">
        <v>0</v>
      </c>
      <c r="W2920" s="7">
        <f>IF(R2920="","",(T2920*(1-U2920)*(1+AE2920))+V2920)</f>
        <v>1493.4400000000001</v>
      </c>
      <c r="Z2920" s="9" t="str">
        <f>IF(S2920="","",(X2920*(1-Y2920)*(1+AE2920)))</f>
        <v/>
      </c>
      <c r="AA2920" s="64">
        <f>IF(Eingabe!G2920="x",libCalc!A2920,IF(Eingabe!H2920="x",libCalc!B2920,IF(Eingabe!I2920="x",libCalc!C2920,"")))</f>
        <v>0.070685834705770348</v>
      </c>
      <c r="AB2920" s="5">
        <f>IF(AA2920="","",AA2920*M2920)</f>
        <v>0.26719245518781193</v>
      </c>
      <c r="AC2920" s="10">
        <f>IF(AA2920="","",N2920*1000/(AA2920*1000000))</f>
        <v>63.661977236758133</v>
      </c>
      <c r="AD2920" s="11">
        <f>IF(AB2920="","",MAX(Z2920,W2920)/AB2920)</f>
        <v>5589.3793818027079</v>
      </c>
      <c r="AE2920" s="8">
        <f ca="1">IF(N2920="","",IF(LOOKUP(YEAR(C2920),Teuerung!$A$4:$A$29,Teuerung!$D$4:$D$29)="",0,LOOKUP(YEAR(C2920),Teuerung!$A$4:$A$29,Teuerung!$D$4:$D$29)))</f>
        <v>0.29999999999999999</v>
      </c>
      <c r="AF2920" s="7">
        <f t="shared" ca="1" si="89"/>
        <v>2986.8800000000001</v>
      </c>
      <c r="AG2920" s="2" t="s">
        <v>70</v>
      </c>
      <c r="AH2920" s="1"/>
      <c r="AI2920" s="1"/>
    </row>
    <row r="2921">
      <c r="A2921" s="2"/>
      <c r="B2921" s="2"/>
      <c r="C2921" s="3">
        <v>43346</v>
      </c>
      <c r="D2921" s="1"/>
      <c r="E2921" s="4" t="s">
        <v>51</v>
      </c>
      <c r="G2921" s="4" t="s">
        <v>51</v>
      </c>
      <c r="J2921" s="5">
        <v>0.29999999999999999</v>
      </c>
      <c r="M2921" s="6">
        <v>3.5800000000000001</v>
      </c>
      <c r="N2921" s="7">
        <v>1500</v>
      </c>
      <c r="P2921" s="1">
        <v>1</v>
      </c>
      <c r="Q2921" s="2" t="s">
        <v>56</v>
      </c>
      <c r="R2921" s="4" t="s">
        <v>51</v>
      </c>
      <c r="T2921" s="7">
        <v>526</v>
      </c>
      <c r="U2921" s="8">
        <v>0.20000000000000001</v>
      </c>
      <c r="V2921" s="6">
        <v>0</v>
      </c>
      <c r="W2921" s="7">
        <f>IF(R2921="","",(T2921*(1-U2921)*(1+AE2921))+V2921)</f>
        <v>547.04000000000008</v>
      </c>
      <c r="Z2921" s="9" t="str">
        <f>IF(S2921="","",(X2921*(1-Y2921)*(1+AE2921)))</f>
        <v/>
      </c>
      <c r="AA2921" s="64">
        <f>IF(Eingabe!G2921="x",libCalc!A2921,IF(Eingabe!H2921="x",libCalc!B2921,IF(Eingabe!I2921="x",libCalc!C2921,"")))</f>
        <v>0.070685834705770348</v>
      </c>
      <c r="AB2921" s="5">
        <f>IF(AA2921="","",AA2921*M2921)</f>
        <v>0.25305528824665785</v>
      </c>
      <c r="AC2921" s="10">
        <f>IF(AA2921="","",N2921*1000/(AA2921*1000000))</f>
        <v>21.220659078919379</v>
      </c>
      <c r="AD2921" s="11">
        <f>IF(AB2921="","",MAX(Z2921,W2921)/AB2921)</f>
        <v>2161.7410321288748</v>
      </c>
      <c r="AE2921" s="8">
        <f ca="1">IF(N2921="","",IF(LOOKUP(YEAR(C2921),Teuerung!$A$4:$A$29,Teuerung!$D$4:$D$29)="",0,LOOKUP(YEAR(C2921),Teuerung!$A$4:$A$29,Teuerung!$D$4:$D$29)))</f>
        <v>0.29999999999999999</v>
      </c>
      <c r="AF2921" s="7">
        <f t="shared" ca="1" si="89"/>
        <v>547.04000000000008</v>
      </c>
      <c r="AG2921" s="2" t="s">
        <v>70</v>
      </c>
      <c r="AH2921" s="1"/>
      <c r="AI2921" s="1"/>
    </row>
    <row r="2922">
      <c r="A2922" s="2"/>
      <c r="B2922" s="2"/>
      <c r="C2922" s="3">
        <v>43346</v>
      </c>
      <c r="D2922" s="1"/>
      <c r="E2922" s="4" t="s">
        <v>51</v>
      </c>
      <c r="G2922" s="4" t="s">
        <v>51</v>
      </c>
      <c r="J2922" s="5">
        <v>0.29999999999999999</v>
      </c>
      <c r="M2922" s="6">
        <v>3.6099999999999999</v>
      </c>
      <c r="N2922" s="7">
        <v>2400</v>
      </c>
      <c r="P2922" s="1">
        <v>2</v>
      </c>
      <c r="Q2922" s="2" t="s">
        <v>56</v>
      </c>
      <c r="R2922" s="4" t="s">
        <v>51</v>
      </c>
      <c r="T2922" s="7">
        <v>728</v>
      </c>
      <c r="U2922" s="8">
        <v>0.20000000000000001</v>
      </c>
      <c r="V2922" s="6">
        <v>0</v>
      </c>
      <c r="W2922" s="7">
        <f>IF(R2922="","",(T2922*(1-U2922)*(1+AE2922))+V2922)</f>
        <v>757.12</v>
      </c>
      <c r="Z2922" s="9" t="str">
        <f>IF(S2922="","",(X2922*(1-Y2922)*(1+AE2922)))</f>
        <v/>
      </c>
      <c r="AA2922" s="64">
        <f>IF(Eingabe!G2922="x",libCalc!A2922,IF(Eingabe!H2922="x",libCalc!B2922,IF(Eingabe!I2922="x",libCalc!C2922,"")))</f>
        <v>0.070685834705770348</v>
      </c>
      <c r="AB2922" s="5">
        <f>IF(AA2922="","",AA2922*M2922)</f>
        <v>0.25517586328783093</v>
      </c>
      <c r="AC2922" s="10">
        <f>IF(AA2922="","",N2922*1000/(AA2922*1000000))</f>
        <v>33.953054526271004</v>
      </c>
      <c r="AD2922" s="11">
        <f>IF(AB2922="","",MAX(Z2922,W2922)/AB2922)</f>
        <v>2967.0517824250123</v>
      </c>
      <c r="AE2922" s="8">
        <f ca="1">IF(N2922="","",IF(LOOKUP(YEAR(C2922),Teuerung!$A$4:$A$29,Teuerung!$D$4:$D$29)="",0,LOOKUP(YEAR(C2922),Teuerung!$A$4:$A$29,Teuerung!$D$4:$D$29)))</f>
        <v>0.29999999999999999</v>
      </c>
      <c r="AF2922" s="7">
        <f t="shared" ca="1" si="89"/>
        <v>1514.24</v>
      </c>
      <c r="AG2922" s="2" t="s">
        <v>70</v>
      </c>
      <c r="AH2922" s="1"/>
      <c r="AI2922" s="1"/>
    </row>
    <row r="2923">
      <c r="A2923" s="2"/>
      <c r="B2923" s="2"/>
      <c r="C2923" s="3">
        <v>43346</v>
      </c>
      <c r="D2923" s="1"/>
      <c r="E2923" s="4" t="s">
        <v>51</v>
      </c>
      <c r="G2923" s="4" t="s">
        <v>51</v>
      </c>
      <c r="J2923" s="5">
        <v>0.29999999999999999</v>
      </c>
      <c r="M2923" s="6">
        <v>3.7799999999999998</v>
      </c>
      <c r="N2923" s="7">
        <v>4000</v>
      </c>
      <c r="P2923" s="1">
        <v>4</v>
      </c>
      <c r="Q2923" s="2" t="s">
        <v>56</v>
      </c>
      <c r="R2923" s="4" t="s">
        <v>51</v>
      </c>
      <c r="T2923" s="7">
        <v>1197</v>
      </c>
      <c r="U2923" s="8">
        <v>0.20000000000000001</v>
      </c>
      <c r="V2923" s="6">
        <v>0</v>
      </c>
      <c r="W2923" s="7">
        <f>IF(R2923="","",(T2923*(1-U2923)*(1+AE2923))+V2923)</f>
        <v>1244.8800000000001</v>
      </c>
      <c r="Z2923" s="9" t="str">
        <f>IF(S2923="","",(X2923*(1-Y2923)*(1+AE2923)))</f>
        <v/>
      </c>
      <c r="AA2923" s="64">
        <f>IF(Eingabe!G2923="x",libCalc!A2923,IF(Eingabe!H2923="x",libCalc!B2923,IF(Eingabe!I2923="x",libCalc!C2923,"")))</f>
        <v>0.070685834705770348</v>
      </c>
      <c r="AB2923" s="5">
        <f>IF(AA2923="","",AA2923*M2923)</f>
        <v>0.26719245518781193</v>
      </c>
      <c r="AC2923" s="10">
        <f>IF(AA2923="","",N2923*1000/(AA2923*1000000))</f>
        <v>56.58842421045167</v>
      </c>
      <c r="AD2923" s="11">
        <f>IF(AB2923="","",MAX(Z2923,W2923)/AB2923)</f>
        <v>4659.113593327188</v>
      </c>
      <c r="AE2923" s="8">
        <f ca="1">IF(N2923="","",IF(LOOKUP(YEAR(C2923),Teuerung!$A$4:$A$29,Teuerung!$D$4:$D$29)="",0,LOOKUP(YEAR(C2923),Teuerung!$A$4:$A$29,Teuerung!$D$4:$D$29)))</f>
        <v>0.29999999999999999</v>
      </c>
      <c r="AF2923" s="7">
        <f t="shared" ca="1" si="89"/>
        <v>4979.5200000000004</v>
      </c>
      <c r="AG2923" s="2" t="s">
        <v>70</v>
      </c>
      <c r="AH2923" s="1"/>
      <c r="AI2923" s="1"/>
    </row>
    <row r="2924">
      <c r="A2924" s="2"/>
      <c r="B2924" s="2"/>
      <c r="C2924" s="3">
        <v>43346</v>
      </c>
      <c r="D2924" s="1"/>
      <c r="E2924" s="4" t="s">
        <v>51</v>
      </c>
      <c r="G2924" s="4" t="s">
        <v>51</v>
      </c>
      <c r="J2924" s="5">
        <v>0.29999999999999999</v>
      </c>
      <c r="M2924" s="6">
        <v>3.4399999999999999</v>
      </c>
      <c r="N2924" s="7">
        <v>2400</v>
      </c>
      <c r="P2924" s="1">
        <v>2</v>
      </c>
      <c r="Q2924" s="2" t="s">
        <v>56</v>
      </c>
      <c r="R2924" s="4" t="s">
        <v>51</v>
      </c>
      <c r="T2924" s="7">
        <v>624</v>
      </c>
      <c r="U2924" s="8">
        <v>0.20000000000000001</v>
      </c>
      <c r="V2924" s="6">
        <v>0</v>
      </c>
      <c r="W2924" s="7">
        <f>IF(R2924="","",(T2924*(1-U2924)*(1+AE2924))+V2924)</f>
        <v>648.96000000000004</v>
      </c>
      <c r="Z2924" s="9" t="str">
        <f>IF(S2924="","",(X2924*(1-Y2924)*(1+AE2924)))</f>
        <v/>
      </c>
      <c r="AA2924" s="64">
        <f>IF(Eingabe!G2924="x",libCalc!A2924,IF(Eingabe!H2924="x",libCalc!B2924,IF(Eingabe!I2924="x",libCalc!C2924,"")))</f>
        <v>0.070685834705770348</v>
      </c>
      <c r="AB2924" s="5">
        <f>IF(AA2924="","",AA2924*M2924)</f>
        <v>0.24315927138784998</v>
      </c>
      <c r="AC2924" s="10">
        <f>IF(AA2924="","",N2924*1000/(AA2924*1000000))</f>
        <v>33.953054526271004</v>
      </c>
      <c r="AD2924" s="11">
        <f>IF(AB2924="","",MAX(Z2924,W2924)/AB2924)</f>
        <v>2668.8680069487446</v>
      </c>
      <c r="AE2924" s="8">
        <f ca="1">IF(N2924="","",IF(LOOKUP(YEAR(C2924),Teuerung!$A$4:$A$29,Teuerung!$D$4:$D$29)="",0,LOOKUP(YEAR(C2924),Teuerung!$A$4:$A$29,Teuerung!$D$4:$D$29)))</f>
        <v>0.29999999999999999</v>
      </c>
      <c r="AF2924" s="7">
        <f t="shared" ca="1" si="89"/>
        <v>1297.9200000000001</v>
      </c>
      <c r="AG2924" s="2" t="s">
        <v>70</v>
      </c>
      <c r="AH2924" s="1"/>
      <c r="AI2924" s="1"/>
    </row>
    <row r="2925">
      <c r="A2925" s="2"/>
      <c r="B2925" s="2"/>
      <c r="C2925" s="3">
        <v>43346</v>
      </c>
      <c r="D2925" s="1"/>
      <c r="E2925" s="4" t="s">
        <v>51</v>
      </c>
      <c r="G2925" s="4" t="s">
        <v>51</v>
      </c>
      <c r="J2925" s="5">
        <v>0.29999999999999999</v>
      </c>
      <c r="M2925" s="6">
        <v>3.4399999999999999</v>
      </c>
      <c r="N2925" s="7">
        <v>3000</v>
      </c>
      <c r="P2925" s="1">
        <v>1</v>
      </c>
      <c r="Q2925" s="2" t="s">
        <v>56</v>
      </c>
      <c r="R2925" s="4" t="s">
        <v>51</v>
      </c>
      <c r="T2925" s="7">
        <v>953</v>
      </c>
      <c r="U2925" s="8">
        <v>0.20000000000000001</v>
      </c>
      <c r="V2925" s="6">
        <v>0</v>
      </c>
      <c r="W2925" s="7">
        <f>IF(R2925="","",(T2925*(1-U2925)*(1+AE2925))+V2925)</f>
        <v>991.12000000000012</v>
      </c>
      <c r="Z2925" s="9" t="str">
        <f>IF(S2925="","",(X2925*(1-Y2925)*(1+AE2925)))</f>
        <v/>
      </c>
      <c r="AA2925" s="64">
        <f>IF(Eingabe!G2925="x",libCalc!A2925,IF(Eingabe!H2925="x",libCalc!B2925,IF(Eingabe!I2925="x",libCalc!C2925,"")))</f>
        <v>0.070685834705770348</v>
      </c>
      <c r="AB2925" s="5">
        <f>IF(AA2925="","",AA2925*M2925)</f>
        <v>0.24315927138784998</v>
      </c>
      <c r="AC2925" s="10">
        <f>IF(AA2925="","",N2925*1000/(AA2925*1000000))</f>
        <v>42.441318157838758</v>
      </c>
      <c r="AD2925" s="11">
        <f>IF(AB2925="","",MAX(Z2925,W2925)/AB2925)</f>
        <v>4076.0115554842205</v>
      </c>
      <c r="AE2925" s="8">
        <f ca="1">IF(N2925="","",IF(LOOKUP(YEAR(C2925),Teuerung!$A$4:$A$29,Teuerung!$D$4:$D$29)="",0,LOOKUP(YEAR(C2925),Teuerung!$A$4:$A$29,Teuerung!$D$4:$D$29)))</f>
        <v>0.29999999999999999</v>
      </c>
      <c r="AF2925" s="7">
        <f t="shared" ca="1" si="89"/>
        <v>991.12000000000012</v>
      </c>
      <c r="AG2925" s="2" t="s">
        <v>70</v>
      </c>
      <c r="AH2925" s="1"/>
      <c r="AI2925" s="1"/>
    </row>
    <row r="2926">
      <c r="A2926" s="2"/>
      <c r="B2926" s="2"/>
      <c r="C2926" s="3">
        <v>43346</v>
      </c>
      <c r="D2926" s="1"/>
      <c r="E2926" s="4" t="s">
        <v>51</v>
      </c>
      <c r="G2926" s="4" t="s">
        <v>51</v>
      </c>
      <c r="J2926" s="5">
        <v>0.29999999999999999</v>
      </c>
      <c r="M2926" s="6">
        <v>2.6299999999999999</v>
      </c>
      <c r="N2926" s="7">
        <v>2400</v>
      </c>
      <c r="P2926" s="1">
        <v>1</v>
      </c>
      <c r="Q2926" s="2" t="s">
        <v>56</v>
      </c>
      <c r="R2926" s="4" t="s">
        <v>51</v>
      </c>
      <c r="T2926" s="7">
        <v>533</v>
      </c>
      <c r="U2926" s="8">
        <v>0.20000000000000001</v>
      </c>
      <c r="V2926" s="6">
        <v>0</v>
      </c>
      <c r="W2926" s="7">
        <f>IF(R2926="","",(T2926*(1-U2926)*(1+AE2926))+V2926)</f>
        <v>554.32000000000005</v>
      </c>
      <c r="Z2926" s="9" t="str">
        <f>IF(S2926="","",(X2926*(1-Y2926)*(1+AE2926)))</f>
        <v/>
      </c>
      <c r="AA2926" s="64">
        <f>IF(Eingabe!G2926="x",libCalc!A2926,IF(Eingabe!H2926="x",libCalc!B2926,IF(Eingabe!I2926="x",libCalc!C2926,"")))</f>
        <v>0.070685834705770348</v>
      </c>
      <c r="AB2926" s="5">
        <f>IF(AA2926="","",AA2926*M2926)</f>
        <v>0.18590374527617601</v>
      </c>
      <c r="AC2926" s="10">
        <f>IF(AA2926="","",N2926*1000/(AA2926*1000000))</f>
        <v>33.953054526271004</v>
      </c>
      <c r="AD2926" s="11">
        <f>IF(AB2926="","",MAX(Z2926,W2926)/AB2926)</f>
        <v>2981.7581091575644</v>
      </c>
      <c r="AE2926" s="8">
        <f ca="1">IF(N2926="","",IF(LOOKUP(YEAR(C2926),Teuerung!$A$4:$A$29,Teuerung!$D$4:$D$29)="",0,LOOKUP(YEAR(C2926),Teuerung!$A$4:$A$29,Teuerung!$D$4:$D$29)))</f>
        <v>0.29999999999999999</v>
      </c>
      <c r="AF2926" s="7">
        <f t="shared" ca="1" si="89"/>
        <v>554.32000000000005</v>
      </c>
      <c r="AG2926" s="2" t="s">
        <v>70</v>
      </c>
      <c r="AH2926" s="1"/>
      <c r="AI2926" s="1"/>
    </row>
    <row r="2927">
      <c r="A2927" s="2"/>
      <c r="B2927" s="2"/>
      <c r="C2927" s="3">
        <v>43346</v>
      </c>
      <c r="D2927" s="1"/>
      <c r="E2927" s="4" t="s">
        <v>51</v>
      </c>
      <c r="G2927" s="4" t="s">
        <v>51</v>
      </c>
      <c r="J2927" s="5">
        <v>0.29999999999999999</v>
      </c>
      <c r="M2927" s="6">
        <v>2.6299999999999999</v>
      </c>
      <c r="N2927" s="7">
        <v>3400</v>
      </c>
      <c r="P2927" s="1">
        <v>1</v>
      </c>
      <c r="Q2927" s="2" t="s">
        <v>56</v>
      </c>
      <c r="R2927" s="4" t="s">
        <v>51</v>
      </c>
      <c r="T2927" s="7">
        <v>853</v>
      </c>
      <c r="U2927" s="8">
        <v>0.20000000000000001</v>
      </c>
      <c r="V2927" s="6">
        <v>0</v>
      </c>
      <c r="W2927" s="7">
        <f>IF(R2927="","",(T2927*(1-U2927)*(1+AE2927))+V2927)</f>
        <v>887.12000000000012</v>
      </c>
      <c r="Z2927" s="9" t="str">
        <f>IF(S2927="","",(X2927*(1-Y2927)*(1+AE2927)))</f>
        <v/>
      </c>
      <c r="AA2927" s="64">
        <f>IF(Eingabe!G2927="x",libCalc!A2927,IF(Eingabe!H2927="x",libCalc!B2927,IF(Eingabe!I2927="x",libCalc!C2927,"")))</f>
        <v>0.070685834705770348</v>
      </c>
      <c r="AB2927" s="5">
        <f>IF(AA2927="","",AA2927*M2927)</f>
        <v>0.18590374527617601</v>
      </c>
      <c r="AC2927" s="10">
        <f>IF(AA2927="","",N2927*1000/(AA2927*1000000))</f>
        <v>48.100160578883923</v>
      </c>
      <c r="AD2927" s="11">
        <f>IF(AB2927="","",MAX(Z2927,W2927)/AB2927)</f>
        <v>4771.931833229648</v>
      </c>
      <c r="AE2927" s="8">
        <f ca="1">IF(N2927="","",IF(LOOKUP(YEAR(C2927),Teuerung!$A$4:$A$29,Teuerung!$D$4:$D$29)="",0,LOOKUP(YEAR(C2927),Teuerung!$A$4:$A$29,Teuerung!$D$4:$D$29)))</f>
        <v>0.29999999999999999</v>
      </c>
      <c r="AF2927" s="7">
        <f t="shared" ca="1" si="89"/>
        <v>887.12000000000012</v>
      </c>
      <c r="AG2927" s="2" t="s">
        <v>70</v>
      </c>
      <c r="AH2927" s="1"/>
      <c r="AI2927" s="1"/>
    </row>
    <row r="2928">
      <c r="A2928" s="2"/>
      <c r="B2928" s="2"/>
      <c r="C2928" s="3">
        <v>43346</v>
      </c>
      <c r="D2928" s="1"/>
      <c r="E2928" s="4" t="s">
        <v>51</v>
      </c>
      <c r="G2928" s="4" t="s">
        <v>51</v>
      </c>
      <c r="J2928" s="5">
        <v>0.29999999999999999</v>
      </c>
      <c r="M2928" s="6">
        <v>1.47</v>
      </c>
      <c r="N2928" s="7">
        <v>1200</v>
      </c>
      <c r="P2928" s="1">
        <v>1</v>
      </c>
      <c r="Q2928" s="2" t="s">
        <v>56</v>
      </c>
      <c r="R2928" s="4" t="s">
        <v>51</v>
      </c>
      <c r="T2928" s="7">
        <v>463</v>
      </c>
      <c r="U2928" s="8">
        <v>0.20000000000000001</v>
      </c>
      <c r="V2928" s="6">
        <v>0</v>
      </c>
      <c r="W2928" s="7">
        <f>IF(R2928="","",(T2928*(1-U2928)*(1+AE2928))+V2928)</f>
        <v>481.52000000000004</v>
      </c>
      <c r="Z2928" s="9" t="str">
        <f>IF(S2928="","",(X2928*(1-Y2928)*(1+AE2928)))</f>
        <v/>
      </c>
      <c r="AA2928" s="64">
        <f>IF(Eingabe!G2928="x",libCalc!A2928,IF(Eingabe!H2928="x",libCalc!B2928,IF(Eingabe!I2928="x",libCalc!C2928,"")))</f>
        <v>0.070685834705770348</v>
      </c>
      <c r="AB2928" s="5">
        <f>IF(AA2928="","",AA2928*M2928)</f>
        <v>0.10390817701748241</v>
      </c>
      <c r="AC2928" s="10">
        <f>IF(AA2928="","",N2928*1000/(AA2928*1000000))</f>
        <v>16.976527263135502</v>
      </c>
      <c r="AD2928" s="11">
        <f>IF(AB2928="","",MAX(Z2928,W2928)/AB2928)</f>
        <v>4634.0915009892333</v>
      </c>
      <c r="AE2928" s="8">
        <f ca="1">IF(N2928="","",IF(LOOKUP(YEAR(C2928),Teuerung!$A$4:$A$29,Teuerung!$D$4:$D$29)="",0,LOOKUP(YEAR(C2928),Teuerung!$A$4:$A$29,Teuerung!$D$4:$D$29)))</f>
        <v>0.29999999999999999</v>
      </c>
      <c r="AF2928" s="7">
        <f t="shared" ca="1" si="89"/>
        <v>481.52000000000004</v>
      </c>
      <c r="AG2928" s="2" t="s">
        <v>70</v>
      </c>
      <c r="AH2928" s="1"/>
      <c r="AI2928" s="1"/>
    </row>
    <row r="2929">
      <c r="A2929" s="2"/>
      <c r="B2929" s="2"/>
      <c r="C2929" s="3">
        <v>43346</v>
      </c>
      <c r="D2929" s="1"/>
      <c r="E2929" s="4" t="s">
        <v>51</v>
      </c>
      <c r="G2929" s="4" t="s">
        <v>51</v>
      </c>
      <c r="J2929" s="5">
        <v>0.29999999999999999</v>
      </c>
      <c r="M2929" s="6">
        <v>3.3300000000000001</v>
      </c>
      <c r="N2929" s="7">
        <v>1500</v>
      </c>
      <c r="P2929" s="1">
        <v>8</v>
      </c>
      <c r="Q2929" s="2" t="s">
        <v>56</v>
      </c>
      <c r="R2929" s="4" t="s">
        <v>51</v>
      </c>
      <c r="T2929" s="7">
        <v>506</v>
      </c>
      <c r="U2929" s="8">
        <v>0.20000000000000001</v>
      </c>
      <c r="V2929" s="6">
        <v>0</v>
      </c>
      <c r="W2929" s="7">
        <f>IF(R2929="","",(T2929*(1-U2929)*(1+AE2929))+V2929)</f>
        <v>526.24000000000001</v>
      </c>
      <c r="Z2929" s="9" t="str">
        <f>IF(S2929="","",(X2929*(1-Y2929)*(1+AE2929)))</f>
        <v/>
      </c>
      <c r="AA2929" s="64">
        <f>IF(Eingabe!G2929="x",libCalc!A2929,IF(Eingabe!H2929="x",libCalc!B2929,IF(Eingabe!I2929="x",libCalc!C2929,"")))</f>
        <v>0.070685834705770348</v>
      </c>
      <c r="AB2929" s="5">
        <f>IF(AA2929="","",AA2929*M2929)</f>
        <v>0.23538382957021525</v>
      </c>
      <c r="AC2929" s="10">
        <f>IF(AA2929="","",N2929*1000/(AA2929*1000000))</f>
        <v>21.220659078919379</v>
      </c>
      <c r="AD2929" s="11">
        <f>IF(AB2929="","",MAX(Z2929,W2929)/AB2929)</f>
        <v>2235.6675943324394</v>
      </c>
      <c r="AE2929" s="8">
        <f ca="1">IF(N2929="","",IF(LOOKUP(YEAR(C2929),Teuerung!$A$4:$A$29,Teuerung!$D$4:$D$29)="",0,LOOKUP(YEAR(C2929),Teuerung!$A$4:$A$29,Teuerung!$D$4:$D$29)))</f>
        <v>0.29999999999999999</v>
      </c>
      <c r="AF2929" s="7">
        <f t="shared" ca="1" si="89"/>
        <v>4209.9200000000001</v>
      </c>
      <c r="AG2929" s="2" t="s">
        <v>70</v>
      </c>
      <c r="AH2929" s="1"/>
      <c r="AI2929" s="1"/>
    </row>
    <row r="2930">
      <c r="A2930" s="2"/>
      <c r="B2930" s="2"/>
      <c r="C2930" s="3">
        <v>43346</v>
      </c>
      <c r="D2930" s="1"/>
      <c r="E2930" s="4" t="s">
        <v>51</v>
      </c>
      <c r="G2930" s="4" t="s">
        <v>51</v>
      </c>
      <c r="J2930" s="5">
        <v>0.29999999999999999</v>
      </c>
      <c r="M2930" s="6">
        <v>3.0299999999999998</v>
      </c>
      <c r="N2930" s="7">
        <v>900</v>
      </c>
      <c r="P2930" s="1">
        <v>1</v>
      </c>
      <c r="Q2930" s="2" t="s">
        <v>56</v>
      </c>
      <c r="R2930" s="4" t="s">
        <v>51</v>
      </c>
      <c r="T2930" s="7">
        <v>485</v>
      </c>
      <c r="U2930" s="8">
        <v>0.20000000000000001</v>
      </c>
      <c r="V2930" s="6">
        <v>0</v>
      </c>
      <c r="W2930" s="7">
        <f>IF(R2930="","",(T2930*(1-U2930)*(1+AE2930))+V2930)</f>
        <v>504.40000000000003</v>
      </c>
      <c r="Z2930" s="9" t="str">
        <f>IF(S2930="","",(X2930*(1-Y2930)*(1+AE2930)))</f>
        <v/>
      </c>
      <c r="AA2930" s="64">
        <f>IF(Eingabe!G2930="x",libCalc!A2930,IF(Eingabe!H2930="x",libCalc!B2930,IF(Eingabe!I2930="x",libCalc!C2930,"")))</f>
        <v>0.070685834705770348</v>
      </c>
      <c r="AB2930" s="5">
        <f>IF(AA2930="","",AA2930*M2930)</f>
        <v>0.21417807915848414</v>
      </c>
      <c r="AC2930" s="10">
        <f>IF(AA2930="","",N2930*1000/(AA2930*1000000))</f>
        <v>12.732395447351626</v>
      </c>
      <c r="AD2930" s="11">
        <f>IF(AB2930="","",MAX(Z2930,W2930)/AB2930)</f>
        <v>2355.0496016296888</v>
      </c>
      <c r="AE2930" s="8">
        <f ca="1">IF(N2930="","",IF(LOOKUP(YEAR(C2930),Teuerung!$A$4:$A$29,Teuerung!$D$4:$D$29)="",0,LOOKUP(YEAR(C2930),Teuerung!$A$4:$A$29,Teuerung!$D$4:$D$29)))</f>
        <v>0.29999999999999999</v>
      </c>
      <c r="AF2930" s="7">
        <f t="shared" ca="1" si="89"/>
        <v>504.40000000000003</v>
      </c>
      <c r="AG2930" s="2" t="s">
        <v>70</v>
      </c>
      <c r="AH2930" s="1"/>
      <c r="AI2930" s="1"/>
    </row>
    <row r="2931">
      <c r="A2931" s="2"/>
      <c r="B2931" s="2"/>
      <c r="C2931" s="3">
        <v>43455</v>
      </c>
      <c r="D2931" s="1"/>
      <c r="E2931" s="4" t="s">
        <v>51</v>
      </c>
      <c r="I2931" s="4" t="s">
        <v>51</v>
      </c>
      <c r="K2931" s="6">
        <v>0.20000000000000001</v>
      </c>
      <c r="L2931" s="6">
        <v>0.80000000000000004</v>
      </c>
      <c r="M2931" s="6">
        <v>2.9500000000000002</v>
      </c>
      <c r="N2931" s="7">
        <v>4120</v>
      </c>
      <c r="P2931" s="1">
        <v>1</v>
      </c>
      <c r="Q2931" s="2" t="s">
        <v>54</v>
      </c>
      <c r="R2931" s="4" t="s">
        <v>51</v>
      </c>
      <c r="T2931" s="7">
        <v>718</v>
      </c>
      <c r="U2931" s="8">
        <v>0</v>
      </c>
      <c r="V2931" s="6">
        <v>28.25</v>
      </c>
      <c r="W2931" s="7">
        <f>IF(R2931="","",(T2931*(1-U2931)*(1+AE2931))+V2931)</f>
        <v>961.64999999999998</v>
      </c>
      <c r="Z2931" s="9" t="str">
        <f>IF(S2931="","",(X2931*(1-Y2931)*(1+AE2931)))</f>
        <v/>
      </c>
      <c r="AA2931" s="64">
        <f>IF(Eingabe!G2931="x",libCalc!A2931,IF(Eingabe!H2931="x",libCalc!B2931,IF(Eingabe!I2931="x",libCalc!C2931,"")))</f>
        <v>0.16000000000000003</v>
      </c>
      <c r="AB2931" s="5">
        <f>IF(AA2931="","",AA2931*M2931)</f>
        <v>0.47200000000000014</v>
      </c>
      <c r="AC2931" s="10">
        <f>IF(AA2931="","",N2931*1000/(AA2931*1000000))</f>
        <v>25.749999999999996</v>
      </c>
      <c r="AD2931" s="11">
        <f>IF(AB2931="","",MAX(Z2931,W2931)/AB2931)</f>
        <v>2037.3940677966095</v>
      </c>
      <c r="AE2931" s="8">
        <f ca="1">IF(N2931="","",IF(LOOKUP(YEAR(C2931),Teuerung!$A$4:$A$29,Teuerung!$D$4:$D$29)="",0,LOOKUP(YEAR(C2931),Teuerung!$A$4:$A$29,Teuerung!$D$4:$D$29)))</f>
        <v>0.29999999999999999</v>
      </c>
      <c r="AF2931" s="7">
        <f t="shared" ca="1" si="89"/>
        <v>961.64999999999998</v>
      </c>
      <c r="AG2931" s="2" t="s">
        <v>70</v>
      </c>
      <c r="AH2931" s="1"/>
      <c r="AI2931" s="1"/>
    </row>
    <row r="2932">
      <c r="A2932" s="2"/>
      <c r="B2932" s="2"/>
      <c r="C2932" s="3">
        <v>43455</v>
      </c>
      <c r="D2932" s="1"/>
      <c r="E2932" s="4" t="s">
        <v>51</v>
      </c>
      <c r="I2932" s="4" t="s">
        <v>51</v>
      </c>
      <c r="K2932" s="6">
        <v>0.20000000000000001</v>
      </c>
      <c r="L2932" s="6">
        <v>0.80000000000000004</v>
      </c>
      <c r="M2932" s="6">
        <v>2.9500000000000002</v>
      </c>
      <c r="N2932" s="7">
        <v>4050</v>
      </c>
      <c r="P2932" s="1">
        <v>1</v>
      </c>
      <c r="Q2932" s="2" t="s">
        <v>54</v>
      </c>
      <c r="R2932" s="4" t="s">
        <v>51</v>
      </c>
      <c r="T2932" s="7">
        <v>683</v>
      </c>
      <c r="U2932" s="8">
        <v>0</v>
      </c>
      <c r="V2932" s="6">
        <v>28.25</v>
      </c>
      <c r="W2932" s="7">
        <f>IF(R2932="","",(T2932*(1-U2932)*(1+AE2932))+V2932)</f>
        <v>916.14999999999998</v>
      </c>
      <c r="Z2932" s="9" t="str">
        <f>IF(S2932="","",(X2932*(1-Y2932)*(1+AE2932)))</f>
        <v/>
      </c>
      <c r="AA2932" s="64">
        <f>IF(Eingabe!G2932="x",libCalc!A2932,IF(Eingabe!H2932="x",libCalc!B2932,IF(Eingabe!I2932="x",libCalc!C2932,"")))</f>
        <v>0.16000000000000003</v>
      </c>
      <c r="AB2932" s="5">
        <f>IF(AA2932="","",AA2932*M2932)</f>
        <v>0.47200000000000014</v>
      </c>
      <c r="AC2932" s="10">
        <f>IF(AA2932="","",N2932*1000/(AA2932*1000000))</f>
        <v>25.312499999999996</v>
      </c>
      <c r="AD2932" s="11">
        <f>IF(AB2932="","",MAX(Z2932,W2932)/AB2932)</f>
        <v>1940.9957627118638</v>
      </c>
      <c r="AE2932" s="8">
        <f ca="1">IF(N2932="","",IF(LOOKUP(YEAR(C2932),Teuerung!$A$4:$A$29,Teuerung!$D$4:$D$29)="",0,LOOKUP(YEAR(C2932),Teuerung!$A$4:$A$29,Teuerung!$D$4:$D$29)))</f>
        <v>0.29999999999999999</v>
      </c>
      <c r="AF2932" s="7">
        <f t="shared" ca="1" si="89"/>
        <v>916.14999999999998</v>
      </c>
      <c r="AG2932" s="2" t="s">
        <v>70</v>
      </c>
      <c r="AH2932" s="1"/>
      <c r="AI2932" s="1"/>
    </row>
    <row r="2933">
      <c r="A2933" s="2"/>
      <c r="B2933" s="2"/>
      <c r="C2933" s="3">
        <v>43455</v>
      </c>
      <c r="D2933" s="1"/>
      <c r="E2933" s="4" t="s">
        <v>51</v>
      </c>
      <c r="I2933" s="4" t="s">
        <v>51</v>
      </c>
      <c r="K2933" s="6">
        <v>0.20000000000000001</v>
      </c>
      <c r="L2933" s="6">
        <v>0.80000000000000004</v>
      </c>
      <c r="M2933" s="6">
        <v>2.9500000000000002</v>
      </c>
      <c r="N2933" s="7">
        <v>3205</v>
      </c>
      <c r="P2933" s="1">
        <v>2</v>
      </c>
      <c r="Q2933" s="2" t="s">
        <v>54</v>
      </c>
      <c r="R2933" s="4" t="s">
        <v>51</v>
      </c>
      <c r="T2933" s="7">
        <v>598</v>
      </c>
      <c r="U2933" s="8">
        <v>0</v>
      </c>
      <c r="V2933" s="6">
        <v>28.25</v>
      </c>
      <c r="W2933" s="7">
        <f>IF(R2933="","",(T2933*(1-U2933)*(1+AE2933))+V2933)</f>
        <v>805.64999999999998</v>
      </c>
      <c r="Z2933" s="9" t="str">
        <f>IF(S2933="","",(X2933*(1-Y2933)*(1+AE2933)))</f>
        <v/>
      </c>
      <c r="AA2933" s="64">
        <f>IF(Eingabe!G2933="x",libCalc!A2933,IF(Eingabe!H2933="x",libCalc!B2933,IF(Eingabe!I2933="x",libCalc!C2933,"")))</f>
        <v>0.16000000000000003</v>
      </c>
      <c r="AB2933" s="5">
        <f>IF(AA2933="","",AA2933*M2933)</f>
        <v>0.47200000000000014</v>
      </c>
      <c r="AC2933" s="10">
        <f>IF(AA2933="","",N2933*1000/(AA2933*1000000))</f>
        <v>20.031249999999996</v>
      </c>
      <c r="AD2933" s="11">
        <f>IF(AB2933="","",MAX(Z2933,W2933)/AB2933)</f>
        <v>1706.8855932203385</v>
      </c>
      <c r="AE2933" s="8">
        <f ca="1">IF(N2933="","",IF(LOOKUP(YEAR(C2933),Teuerung!$A$4:$A$29,Teuerung!$D$4:$D$29)="",0,LOOKUP(YEAR(C2933),Teuerung!$A$4:$A$29,Teuerung!$D$4:$D$29)))</f>
        <v>0.29999999999999999</v>
      </c>
      <c r="AF2933" s="7">
        <f t="shared" ca="1" si="89"/>
        <v>1611.3</v>
      </c>
      <c r="AG2933" s="2" t="s">
        <v>70</v>
      </c>
      <c r="AH2933" s="1"/>
      <c r="AI2933" s="1"/>
    </row>
    <row r="2934">
      <c r="A2934" s="2"/>
      <c r="B2934" s="2"/>
      <c r="C2934" s="3">
        <v>43455</v>
      </c>
      <c r="D2934" s="1"/>
      <c r="E2934" s="4" t="s">
        <v>51</v>
      </c>
      <c r="I2934" s="4" t="s">
        <v>51</v>
      </c>
      <c r="K2934" s="6">
        <v>0.20000000000000001</v>
      </c>
      <c r="L2934" s="6">
        <v>0.40000000000000002</v>
      </c>
      <c r="M2934" s="6">
        <v>2.8799999999999999</v>
      </c>
      <c r="N2934" s="7">
        <v>3000</v>
      </c>
      <c r="P2934" s="1">
        <v>1</v>
      </c>
      <c r="Q2934" s="2" t="s">
        <v>54</v>
      </c>
      <c r="R2934" s="4" t="s">
        <v>51</v>
      </c>
      <c r="T2934" s="7">
        <v>648</v>
      </c>
      <c r="U2934" s="8">
        <v>0</v>
      </c>
      <c r="V2934" s="6">
        <v>28.25</v>
      </c>
      <c r="W2934" s="7">
        <f>IF(R2934="","",(T2934*(1-U2934)*(1+AE2934))+V2934)</f>
        <v>870.64999999999998</v>
      </c>
      <c r="Z2934" s="9" t="str">
        <f>IF(S2934="","",(X2934*(1-Y2934)*(1+AE2934)))</f>
        <v/>
      </c>
      <c r="AA2934" s="64">
        <f>IF(Eingabe!G2934="x",libCalc!A2934,IF(Eingabe!H2934="x",libCalc!B2934,IF(Eingabe!I2934="x",libCalc!C2934,"")))</f>
        <v>0.080000000000000016</v>
      </c>
      <c r="AB2934" s="5">
        <f>IF(AA2934="","",AA2934*M2934)</f>
        <v>0.23040000000000005</v>
      </c>
      <c r="AC2934" s="10">
        <f>IF(AA2934="","",N2934*1000/(AA2934*1000000))</f>
        <v>37.499999999999993</v>
      </c>
      <c r="AD2934" s="11">
        <f>IF(AB2934="","",MAX(Z2934,W2934)/AB2934)</f>
        <v>3778.8628472222213</v>
      </c>
      <c r="AE2934" s="8">
        <f ca="1">IF(N2934="","",IF(LOOKUP(YEAR(C2934),Teuerung!$A$4:$A$29,Teuerung!$D$4:$D$29)="",0,LOOKUP(YEAR(C2934),Teuerung!$A$4:$A$29,Teuerung!$D$4:$D$29)))</f>
        <v>0.29999999999999999</v>
      </c>
      <c r="AF2934" s="7">
        <f t="shared" ca="1" si="89"/>
        <v>870.64999999999998</v>
      </c>
      <c r="AG2934" s="2" t="s">
        <v>70</v>
      </c>
      <c r="AH2934" s="1"/>
      <c r="AI2934" s="1"/>
    </row>
    <row r="2935">
      <c r="A2935" s="2"/>
      <c r="B2935" s="2"/>
      <c r="C2935" s="3">
        <v>43455</v>
      </c>
      <c r="D2935" s="1"/>
      <c r="E2935" s="4" t="s">
        <v>51</v>
      </c>
      <c r="I2935" s="4" t="s">
        <v>51</v>
      </c>
      <c r="K2935" s="6">
        <v>0.20000000000000001</v>
      </c>
      <c r="L2935" s="6">
        <v>0.40000000000000002</v>
      </c>
      <c r="M2935" s="6">
        <v>2.8799999999999999</v>
      </c>
      <c r="N2935" s="7">
        <v>1770</v>
      </c>
      <c r="P2935" s="1">
        <v>1</v>
      </c>
      <c r="Q2935" s="2" t="s">
        <v>54</v>
      </c>
      <c r="R2935" s="4" t="s">
        <v>51</v>
      </c>
      <c r="T2935" s="7">
        <v>437</v>
      </c>
      <c r="U2935" s="8">
        <v>0</v>
      </c>
      <c r="V2935" s="6">
        <v>28.25</v>
      </c>
      <c r="W2935" s="7">
        <f>IF(R2935="","",(T2935*(1-U2935)*(1+AE2935))+V2935)</f>
        <v>596.35000000000002</v>
      </c>
      <c r="Z2935" s="9" t="str">
        <f>IF(S2935="","",(X2935*(1-Y2935)*(1+AE2935)))</f>
        <v/>
      </c>
      <c r="AA2935" s="64">
        <f>IF(Eingabe!G2935="x",libCalc!A2935,IF(Eingabe!H2935="x",libCalc!B2935,IF(Eingabe!I2935="x",libCalc!C2935,"")))</f>
        <v>0.080000000000000016</v>
      </c>
      <c r="AB2935" s="5">
        <f>IF(AA2935="","",AA2935*M2935)</f>
        <v>0.23040000000000005</v>
      </c>
      <c r="AC2935" s="10">
        <f>IF(AA2935="","",N2935*1000/(AA2935*1000000))</f>
        <v>22.124999999999996</v>
      </c>
      <c r="AD2935" s="11">
        <f>IF(AB2935="","",MAX(Z2935,W2935)/AB2935)</f>
        <v>2588.3246527777774</v>
      </c>
      <c r="AE2935" s="8">
        <f ca="1">IF(N2935="","",IF(LOOKUP(YEAR(C2935),Teuerung!$A$4:$A$29,Teuerung!$D$4:$D$29)="",0,LOOKUP(YEAR(C2935),Teuerung!$A$4:$A$29,Teuerung!$D$4:$D$29)))</f>
        <v>0.29999999999999999</v>
      </c>
      <c r="AF2935" s="7">
        <f t="shared" ca="1" si="89"/>
        <v>596.35000000000002</v>
      </c>
      <c r="AG2935" s="2" t="s">
        <v>70</v>
      </c>
      <c r="AH2935" s="1"/>
      <c r="AI2935" s="1"/>
    </row>
    <row r="2936">
      <c r="A2936" s="2"/>
      <c r="B2936" s="2"/>
      <c r="C2936" s="3">
        <v>43455</v>
      </c>
      <c r="D2936" s="1"/>
      <c r="E2936" s="4" t="s">
        <v>51</v>
      </c>
      <c r="I2936" s="4" t="s">
        <v>51</v>
      </c>
      <c r="K2936" s="6">
        <v>0.20000000000000001</v>
      </c>
      <c r="L2936" s="6">
        <v>0.40000000000000002</v>
      </c>
      <c r="M2936" s="6">
        <v>2.8999999999999999</v>
      </c>
      <c r="N2936" s="7">
        <v>500</v>
      </c>
      <c r="P2936" s="1">
        <v>2</v>
      </c>
      <c r="Q2936" s="2" t="s">
        <v>54</v>
      </c>
      <c r="R2936" s="4" t="s">
        <v>51</v>
      </c>
      <c r="T2936" s="7">
        <v>437</v>
      </c>
      <c r="U2936" s="8">
        <v>0</v>
      </c>
      <c r="V2936" s="6">
        <v>28.25</v>
      </c>
      <c r="W2936" s="7">
        <f>IF(R2936="","",(T2936*(1-U2936)*(1+AE2936))+V2936)</f>
        <v>596.35000000000002</v>
      </c>
      <c r="Z2936" s="9" t="str">
        <f>IF(S2936="","",(X2936*(1-Y2936)*(1+AE2936)))</f>
        <v/>
      </c>
      <c r="AA2936" s="64">
        <f>IF(Eingabe!G2936="x",libCalc!A2936,IF(Eingabe!H2936="x",libCalc!B2936,IF(Eingabe!I2936="x",libCalc!C2936,"")))</f>
        <v>0.080000000000000016</v>
      </c>
      <c r="AB2936" s="5">
        <f>IF(AA2936="","",AA2936*M2936)</f>
        <v>0.23200000000000004</v>
      </c>
      <c r="AC2936" s="10">
        <f>IF(AA2936="","",N2936*1000/(AA2936*1000000))</f>
        <v>6.2499999999999991</v>
      </c>
      <c r="AD2936" s="11">
        <f>IF(AB2936="","",MAX(Z2936,W2936)/AB2936)</f>
        <v>2570.474137931034</v>
      </c>
      <c r="AE2936" s="8">
        <f ca="1">IF(N2936="","",IF(LOOKUP(YEAR(C2936),Teuerung!$A$4:$A$29,Teuerung!$D$4:$D$29)="",0,LOOKUP(YEAR(C2936),Teuerung!$A$4:$A$29,Teuerung!$D$4:$D$29)))</f>
        <v>0.29999999999999999</v>
      </c>
      <c r="AF2936" s="7">
        <f t="shared" ca="1" si="89"/>
        <v>1192.7</v>
      </c>
      <c r="AG2936" s="2" t="s">
        <v>70</v>
      </c>
      <c r="AH2936" s="1"/>
      <c r="AI2936" s="1"/>
    </row>
    <row r="2937">
      <c r="A2937" s="2"/>
      <c r="B2937" s="2"/>
      <c r="C2937" s="3">
        <v>43455</v>
      </c>
      <c r="D2937" s="1"/>
      <c r="E2937" s="4" t="s">
        <v>51</v>
      </c>
      <c r="I2937" s="4" t="s">
        <v>51</v>
      </c>
      <c r="K2937" s="6">
        <v>0.20000000000000001</v>
      </c>
      <c r="L2937" s="6">
        <v>0.40000000000000002</v>
      </c>
      <c r="M2937" s="6">
        <v>2.8300000000000001</v>
      </c>
      <c r="N2937" s="7">
        <v>1320</v>
      </c>
      <c r="P2937" s="1">
        <v>1</v>
      </c>
      <c r="Q2937" s="2" t="s">
        <v>54</v>
      </c>
      <c r="R2937" s="4" t="s">
        <v>51</v>
      </c>
      <c r="T2937" s="7">
        <v>434</v>
      </c>
      <c r="U2937" s="8">
        <v>0</v>
      </c>
      <c r="V2937" s="6">
        <v>28.25</v>
      </c>
      <c r="W2937" s="7">
        <f>IF(R2937="","",(T2937*(1-U2937)*(1+AE2937))+V2937)</f>
        <v>592.45000000000005</v>
      </c>
      <c r="Z2937" s="9" t="str">
        <f>IF(S2937="","",(X2937*(1-Y2937)*(1+AE2937)))</f>
        <v/>
      </c>
      <c r="AA2937" s="64">
        <f>IF(Eingabe!G2937="x",libCalc!A2937,IF(Eingabe!H2937="x",libCalc!B2937,IF(Eingabe!I2937="x",libCalc!C2937,"")))</f>
        <v>0.080000000000000016</v>
      </c>
      <c r="AB2937" s="5">
        <f>IF(AA2937="","",AA2937*M2937)</f>
        <v>0.22640000000000005</v>
      </c>
      <c r="AC2937" s="10">
        <f>IF(AA2937="","",N2937*1000/(AA2937*1000000))</f>
        <v>16.499999999999996</v>
      </c>
      <c r="AD2937" s="11">
        <f>IF(AB2937="","",MAX(Z2937,W2937)/AB2937)</f>
        <v>2616.8286219081269</v>
      </c>
      <c r="AE2937" s="8">
        <f ca="1">IF(N2937="","",IF(LOOKUP(YEAR(C2937),Teuerung!$A$4:$A$29,Teuerung!$D$4:$D$29)="",0,LOOKUP(YEAR(C2937),Teuerung!$A$4:$A$29,Teuerung!$D$4:$D$29)))</f>
        <v>0.29999999999999999</v>
      </c>
      <c r="AF2937" s="7">
        <f t="shared" ca="1" si="89"/>
        <v>592.45000000000005</v>
      </c>
      <c r="AG2937" s="2" t="s">
        <v>70</v>
      </c>
      <c r="AH2937" s="1"/>
      <c r="AI2937" s="1"/>
    </row>
    <row r="2938">
      <c r="A2938" s="2"/>
      <c r="B2938" s="2"/>
      <c r="C2938" s="3">
        <v>43455</v>
      </c>
      <c r="D2938" s="1"/>
      <c r="E2938" s="4" t="s">
        <v>51</v>
      </c>
      <c r="I2938" s="4" t="s">
        <v>51</v>
      </c>
      <c r="K2938" s="6">
        <v>0.20000000000000001</v>
      </c>
      <c r="L2938" s="6">
        <v>0.40000000000000002</v>
      </c>
      <c r="M2938" s="6">
        <v>2.8999999999999999</v>
      </c>
      <c r="N2938" s="7">
        <v>3000</v>
      </c>
      <c r="P2938" s="1">
        <v>6</v>
      </c>
      <c r="Q2938" s="2" t="s">
        <v>54</v>
      </c>
      <c r="R2938" s="4" t="s">
        <v>51</v>
      </c>
      <c r="T2938" s="7">
        <v>587</v>
      </c>
      <c r="U2938" s="8">
        <v>0</v>
      </c>
      <c r="V2938" s="6">
        <v>28.25</v>
      </c>
      <c r="W2938" s="7">
        <f>IF(R2938="","",(T2938*(1-U2938)*(1+AE2938))+V2938)</f>
        <v>791.35000000000002</v>
      </c>
      <c r="Z2938" s="9" t="str">
        <f>IF(S2938="","",(X2938*(1-Y2938)*(1+AE2938)))</f>
        <v/>
      </c>
      <c r="AA2938" s="64">
        <f>IF(Eingabe!G2938="x",libCalc!A2938,IF(Eingabe!H2938="x",libCalc!B2938,IF(Eingabe!I2938="x",libCalc!C2938,"")))</f>
        <v>0.080000000000000016</v>
      </c>
      <c r="AB2938" s="5">
        <f>IF(AA2938="","",AA2938*M2938)</f>
        <v>0.23200000000000004</v>
      </c>
      <c r="AC2938" s="10">
        <f>IF(AA2938="","",N2938*1000/(AA2938*1000000))</f>
        <v>37.499999999999993</v>
      </c>
      <c r="AD2938" s="11">
        <f>IF(AB2938="","",MAX(Z2938,W2938)/AB2938)</f>
        <v>3410.9913793103442</v>
      </c>
      <c r="AE2938" s="8">
        <f ca="1">IF(N2938="","",IF(LOOKUP(YEAR(C2938),Teuerung!$A$4:$A$29,Teuerung!$D$4:$D$29)="",0,LOOKUP(YEAR(C2938),Teuerung!$A$4:$A$29,Teuerung!$D$4:$D$29)))</f>
        <v>0.29999999999999999</v>
      </c>
      <c r="AF2938" s="7">
        <f t="shared" ca="1" si="89"/>
        <v>4748.1000000000004</v>
      </c>
      <c r="AG2938" s="2" t="s">
        <v>70</v>
      </c>
      <c r="AH2938" s="1"/>
      <c r="AI2938" s="1"/>
    </row>
    <row r="2939">
      <c r="A2939" s="2"/>
      <c r="B2939" s="2"/>
      <c r="C2939" s="3">
        <v>43455</v>
      </c>
      <c r="D2939" s="1"/>
      <c r="E2939" s="4" t="s">
        <v>51</v>
      </c>
      <c r="I2939" s="4" t="s">
        <v>51</v>
      </c>
      <c r="K2939" s="6">
        <v>0.20000000000000001</v>
      </c>
      <c r="L2939" s="6">
        <v>0.40000000000000002</v>
      </c>
      <c r="M2939" s="6">
        <v>2.8300000000000001</v>
      </c>
      <c r="N2939" s="7">
        <v>850</v>
      </c>
      <c r="P2939" s="1">
        <v>3</v>
      </c>
      <c r="Q2939" s="2" t="s">
        <v>54</v>
      </c>
      <c r="R2939" s="4" t="s">
        <v>51</v>
      </c>
      <c r="T2939" s="7">
        <v>390</v>
      </c>
      <c r="U2939" s="8">
        <v>0</v>
      </c>
      <c r="V2939" s="6">
        <v>28.25</v>
      </c>
      <c r="W2939" s="7">
        <f>IF(R2939="","",(T2939*(1-U2939)*(1+AE2939))+V2939)</f>
        <v>535.25</v>
      </c>
      <c r="Z2939" s="9" t="str">
        <f>IF(S2939="","",(X2939*(1-Y2939)*(1+AE2939)))</f>
        <v/>
      </c>
      <c r="AA2939" s="64">
        <f>IF(Eingabe!G2939="x",libCalc!A2939,IF(Eingabe!H2939="x",libCalc!B2939,IF(Eingabe!I2939="x",libCalc!C2939,"")))</f>
        <v>0.080000000000000016</v>
      </c>
      <c r="AB2939" s="5">
        <f>IF(AA2939="","",AA2939*M2939)</f>
        <v>0.22640000000000005</v>
      </c>
      <c r="AC2939" s="10">
        <f>IF(AA2939="","",N2939*1000/(AA2939*1000000))</f>
        <v>10.624999999999998</v>
      </c>
      <c r="AD2939" s="11">
        <f>IF(AB2939="","",MAX(Z2939,W2939)/AB2939)</f>
        <v>2364.1784452296815</v>
      </c>
      <c r="AE2939" s="8">
        <f ca="1">IF(N2939="","",IF(LOOKUP(YEAR(C2939),Teuerung!$A$4:$A$29,Teuerung!$D$4:$D$29)="",0,LOOKUP(YEAR(C2939),Teuerung!$A$4:$A$29,Teuerung!$D$4:$D$29)))</f>
        <v>0.29999999999999999</v>
      </c>
      <c r="AF2939" s="7">
        <f t="shared" ca="1" si="89"/>
        <v>1605.75</v>
      </c>
      <c r="AG2939" s="2" t="s">
        <v>70</v>
      </c>
      <c r="AH2939" s="1"/>
      <c r="AI2939" s="1"/>
    </row>
    <row r="2940">
      <c r="A2940" s="2"/>
      <c r="B2940" s="2"/>
      <c r="C2940" s="3">
        <v>43455</v>
      </c>
      <c r="D2940" s="1"/>
      <c r="E2940" s="4" t="s">
        <v>51</v>
      </c>
      <c r="I2940" s="4" t="s">
        <v>51</v>
      </c>
      <c r="K2940" s="6">
        <v>0.20000000000000001</v>
      </c>
      <c r="L2940" s="6">
        <v>0.40000000000000002</v>
      </c>
      <c r="M2940" s="6">
        <v>2.8999999999999999</v>
      </c>
      <c r="N2940" s="7">
        <v>1400</v>
      </c>
      <c r="P2940" s="1">
        <v>4</v>
      </c>
      <c r="Q2940" s="2" t="s">
        <v>54</v>
      </c>
      <c r="R2940" s="4" t="s">
        <v>51</v>
      </c>
      <c r="T2940" s="7">
        <v>438</v>
      </c>
      <c r="U2940" s="8">
        <v>0</v>
      </c>
      <c r="V2940" s="6">
        <v>28.25</v>
      </c>
      <c r="W2940" s="7">
        <f>IF(R2940="","",(T2940*(1-U2940)*(1+AE2940))+V2940)</f>
        <v>597.64999999999998</v>
      </c>
      <c r="Z2940" s="9" t="str">
        <f>IF(S2940="","",(X2940*(1-Y2940)*(1+AE2940)))</f>
        <v/>
      </c>
      <c r="AA2940" s="64">
        <f>IF(Eingabe!G2940="x",libCalc!A2940,IF(Eingabe!H2940="x",libCalc!B2940,IF(Eingabe!I2940="x",libCalc!C2940,"")))</f>
        <v>0.080000000000000016</v>
      </c>
      <c r="AB2940" s="5">
        <f>IF(AA2940="","",AA2940*M2940)</f>
        <v>0.23200000000000004</v>
      </c>
      <c r="AC2940" s="10">
        <f>IF(AA2940="","",N2940*1000/(AA2940*1000000))</f>
        <v>17.499999999999996</v>
      </c>
      <c r="AD2940" s="11">
        <f>IF(AB2940="","",MAX(Z2940,W2940)/AB2940)</f>
        <v>2576.0775862068958</v>
      </c>
      <c r="AE2940" s="8">
        <f ca="1">IF(N2940="","",IF(LOOKUP(YEAR(C2940),Teuerung!$A$4:$A$29,Teuerung!$D$4:$D$29)="",0,LOOKUP(YEAR(C2940),Teuerung!$A$4:$A$29,Teuerung!$D$4:$D$29)))</f>
        <v>0.29999999999999999</v>
      </c>
      <c r="AF2940" s="7">
        <f t="shared" ca="1" si="89"/>
        <v>2390.5999999999999</v>
      </c>
      <c r="AG2940" s="2" t="s">
        <v>70</v>
      </c>
      <c r="AH2940" s="1"/>
      <c r="AI2940" s="1"/>
    </row>
    <row r="2941">
      <c r="A2941" s="2"/>
      <c r="B2941" s="2"/>
      <c r="C2941" s="3">
        <v>43455</v>
      </c>
      <c r="D2941" s="1"/>
      <c r="E2941" s="4" t="s">
        <v>51</v>
      </c>
      <c r="I2941" s="4" t="s">
        <v>51</v>
      </c>
      <c r="K2941" s="6">
        <v>0.20000000000000001</v>
      </c>
      <c r="L2941" s="6">
        <v>0.40000000000000002</v>
      </c>
      <c r="M2941" s="6">
        <v>2.9700000000000002</v>
      </c>
      <c r="N2941" s="7">
        <v>850</v>
      </c>
      <c r="P2941" s="1">
        <v>2</v>
      </c>
      <c r="Q2941" s="2" t="s">
        <v>54</v>
      </c>
      <c r="R2941" s="4" t="s">
        <v>51</v>
      </c>
      <c r="T2941" s="7">
        <v>393</v>
      </c>
      <c r="U2941" s="8">
        <v>0</v>
      </c>
      <c r="V2941" s="6">
        <v>28.25</v>
      </c>
      <c r="W2941" s="7">
        <f>IF(R2941="","",(T2941*(1-U2941)*(1+AE2941))+V2941)</f>
        <v>539.15000000000009</v>
      </c>
      <c r="Z2941" s="9" t="str">
        <f>IF(S2941="","",(X2941*(1-Y2941)*(1+AE2941)))</f>
        <v/>
      </c>
      <c r="AA2941" s="64">
        <f>IF(Eingabe!G2941="x",libCalc!A2941,IF(Eingabe!H2941="x",libCalc!B2941,IF(Eingabe!I2941="x",libCalc!C2941,"")))</f>
        <v>0.080000000000000016</v>
      </c>
      <c r="AB2941" s="5">
        <f>IF(AA2941="","",AA2941*M2941)</f>
        <v>0.23760000000000006</v>
      </c>
      <c r="AC2941" s="10">
        <f>IF(AA2941="","",N2941*1000/(AA2941*1000000))</f>
        <v>10.624999999999998</v>
      </c>
      <c r="AD2941" s="11">
        <f>IF(AB2941="","",MAX(Z2941,W2941)/AB2941)</f>
        <v>2269.1498316498314</v>
      </c>
      <c r="AE2941" s="8">
        <f ca="1">IF(N2941="","",IF(LOOKUP(YEAR(C2941),Teuerung!$A$4:$A$29,Teuerung!$D$4:$D$29)="",0,LOOKUP(YEAR(C2941),Teuerung!$A$4:$A$29,Teuerung!$D$4:$D$29)))</f>
        <v>0.29999999999999999</v>
      </c>
      <c r="AF2941" s="7">
        <f t="shared" ca="1" si="89"/>
        <v>1078.3000000000002</v>
      </c>
      <c r="AG2941" s="2" t="s">
        <v>70</v>
      </c>
      <c r="AH2941" s="1"/>
      <c r="AI2941" s="1"/>
    </row>
    <row r="2942">
      <c r="A2942" s="2"/>
      <c r="B2942" s="2"/>
      <c r="C2942" s="3">
        <v>43455</v>
      </c>
      <c r="D2942" s="1"/>
      <c r="E2942" s="4" t="s">
        <v>51</v>
      </c>
      <c r="G2942" s="4" t="s">
        <v>51</v>
      </c>
      <c r="J2942" s="5">
        <v>0.29999999999999999</v>
      </c>
      <c r="M2942" s="6">
        <v>3.1800000000000002</v>
      </c>
      <c r="N2942" s="7">
        <v>1500</v>
      </c>
      <c r="P2942" s="1">
        <v>1</v>
      </c>
      <c r="Q2942" s="2" t="s">
        <v>54</v>
      </c>
      <c r="R2942" s="4" t="s">
        <v>51</v>
      </c>
      <c r="T2942" s="7">
        <v>338</v>
      </c>
      <c r="U2942" s="8">
        <v>0</v>
      </c>
      <c r="V2942" s="6">
        <v>28.25</v>
      </c>
      <c r="W2942" s="7">
        <f>IF(R2942="","",(T2942*(1-U2942)*(1+AE2942))+V2942)</f>
        <v>467.65000000000003</v>
      </c>
      <c r="Z2942" s="9" t="str">
        <f>IF(S2942="","",(X2942*(1-Y2942)*(1+AE2942)))</f>
        <v/>
      </c>
      <c r="AA2942" s="64">
        <f>IF(Eingabe!G2942="x",libCalc!A2942,IF(Eingabe!H2942="x",libCalc!B2942,IF(Eingabe!I2942="x",libCalc!C2942,"")))</f>
        <v>0.070685834705770348</v>
      </c>
      <c r="AB2942" s="5">
        <f>IF(AA2942="","",AA2942*M2942)</f>
        <v>0.22478095436434972</v>
      </c>
      <c r="AC2942" s="10">
        <f>IF(AA2942="","",N2942*1000/(AA2942*1000000))</f>
        <v>21.220659078919379</v>
      </c>
      <c r="AD2942" s="11">
        <f>IF(AB2942="","",MAX(Z2942,W2942)/AB2942)</f>
        <v>2080.4698570768651</v>
      </c>
      <c r="AE2942" s="8">
        <f ca="1">IF(N2942="","",IF(LOOKUP(YEAR(C2942),Teuerung!$A$4:$A$29,Teuerung!$D$4:$D$29)="",0,LOOKUP(YEAR(C2942),Teuerung!$A$4:$A$29,Teuerung!$D$4:$D$29)))</f>
        <v>0.29999999999999999</v>
      </c>
      <c r="AF2942" s="7">
        <f t="shared" ca="1" si="89"/>
        <v>467.65000000000003</v>
      </c>
      <c r="AG2942" s="2" t="s">
        <v>70</v>
      </c>
      <c r="AH2942" s="1"/>
      <c r="AI2942" s="1"/>
    </row>
    <row r="2943">
      <c r="A2943" s="2"/>
      <c r="B2943" s="2"/>
      <c r="C2943" s="3">
        <v>43455</v>
      </c>
      <c r="D2943" s="1"/>
      <c r="E2943" s="4" t="s">
        <v>51</v>
      </c>
      <c r="G2943" s="4" t="s">
        <v>51</v>
      </c>
      <c r="J2943" s="5">
        <v>0.29999999999999999</v>
      </c>
      <c r="M2943" s="6">
        <v>7.0700000000000003</v>
      </c>
      <c r="N2943" s="7">
        <v>2600</v>
      </c>
      <c r="P2943" s="1">
        <v>4</v>
      </c>
      <c r="Q2943" s="2" t="s">
        <v>54</v>
      </c>
      <c r="R2943" s="4" t="s">
        <v>51</v>
      </c>
      <c r="T2943" s="7">
        <v>1447</v>
      </c>
      <c r="U2943" s="8">
        <v>0</v>
      </c>
      <c r="V2943" s="6">
        <v>28.25</v>
      </c>
      <c r="W2943" s="7">
        <f>IF(R2943="","",(T2943*(1-U2943)*(1+AE2943))+V2943)</f>
        <v>1909.3500000000001</v>
      </c>
      <c r="Z2943" s="9" t="str">
        <f>IF(S2943="","",(X2943*(1-Y2943)*(1+AE2943)))</f>
        <v/>
      </c>
      <c r="AA2943" s="64">
        <f>IF(Eingabe!G2943="x",libCalc!A2943,IF(Eingabe!H2943="x",libCalc!B2943,IF(Eingabe!I2943="x",libCalc!C2943,"")))</f>
        <v>0.070685834705770348</v>
      </c>
      <c r="AB2943" s="5">
        <f>IF(AA2943="","",AA2943*M2943)</f>
        <v>0.49974885136979635</v>
      </c>
      <c r="AC2943" s="10">
        <f>IF(AA2943="","",N2943*1000/(AA2943*1000000))</f>
        <v>36.782475736793586</v>
      </c>
      <c r="AD2943" s="11">
        <f>IF(AB2943="","",MAX(Z2943,W2943)/AB2943)</f>
        <v>3820.6190865002091</v>
      </c>
      <c r="AE2943" s="8">
        <f ca="1">IF(N2943="","",IF(LOOKUP(YEAR(C2943),Teuerung!$A$4:$A$29,Teuerung!$D$4:$D$29)="",0,LOOKUP(YEAR(C2943),Teuerung!$A$4:$A$29,Teuerung!$D$4:$D$29)))</f>
        <v>0.29999999999999999</v>
      </c>
      <c r="AF2943" s="7">
        <f t="shared" ca="1" si="89"/>
        <v>7637.4000000000005</v>
      </c>
      <c r="AG2943" s="2" t="s">
        <v>70</v>
      </c>
      <c r="AH2943" s="1"/>
      <c r="AI2943" s="1"/>
    </row>
    <row r="2944">
      <c r="A2944" s="2"/>
      <c r="B2944" s="2"/>
      <c r="C2944" s="3">
        <v>43455</v>
      </c>
      <c r="D2944" s="1"/>
      <c r="E2944" s="4" t="s">
        <v>51</v>
      </c>
      <c r="G2944" s="4" t="s">
        <v>51</v>
      </c>
      <c r="J2944" s="5">
        <v>0.29999999999999999</v>
      </c>
      <c r="M2944" s="6">
        <v>7.0700000000000003</v>
      </c>
      <c r="N2944" s="7">
        <v>2180</v>
      </c>
      <c r="P2944" s="1">
        <v>2</v>
      </c>
      <c r="Q2944" s="2" t="s">
        <v>54</v>
      </c>
      <c r="R2944" s="4" t="s">
        <v>51</v>
      </c>
      <c r="T2944" s="7">
        <v>1322</v>
      </c>
      <c r="U2944" s="8">
        <v>0</v>
      </c>
      <c r="V2944" s="6">
        <v>28.25</v>
      </c>
      <c r="W2944" s="7">
        <f>IF(R2944="","",(T2944*(1-U2944)*(1+AE2944))+V2944)</f>
        <v>1746.8500000000001</v>
      </c>
      <c r="Z2944" s="9" t="str">
        <f>IF(S2944="","",(X2944*(1-Y2944)*(1+AE2944)))</f>
        <v/>
      </c>
      <c r="AA2944" s="64">
        <f>IF(Eingabe!G2944="x",libCalc!A2944,IF(Eingabe!H2944="x",libCalc!B2944,IF(Eingabe!I2944="x",libCalc!C2944,"")))</f>
        <v>0.070685834705770348</v>
      </c>
      <c r="AB2944" s="5">
        <f>IF(AA2944="","",AA2944*M2944)</f>
        <v>0.49974885136979635</v>
      </c>
      <c r="AC2944" s="10">
        <f>IF(AA2944="","",N2944*1000/(AA2944*1000000))</f>
        <v>30.840691194696163</v>
      </c>
      <c r="AD2944" s="11">
        <f>IF(AB2944="","",MAX(Z2944,W2944)/AB2944)</f>
        <v>3495.4557578510439</v>
      </c>
      <c r="AE2944" s="8">
        <f ca="1">IF(N2944="","",IF(LOOKUP(YEAR(C2944),Teuerung!$A$4:$A$29,Teuerung!$D$4:$D$29)="",0,LOOKUP(YEAR(C2944),Teuerung!$A$4:$A$29,Teuerung!$D$4:$D$29)))</f>
        <v>0.29999999999999999</v>
      </c>
      <c r="AF2944" s="7">
        <f t="shared" ca="1" si="89"/>
        <v>3493.7000000000003</v>
      </c>
      <c r="AG2944" s="2" t="s">
        <v>70</v>
      </c>
      <c r="AH2944" s="1"/>
      <c r="AI2944" s="1"/>
    </row>
    <row r="2945">
      <c r="A2945" s="2"/>
      <c r="B2945" s="2"/>
      <c r="C2945" s="3">
        <v>43455</v>
      </c>
      <c r="D2945" s="1"/>
      <c r="E2945" s="4" t="s">
        <v>51</v>
      </c>
      <c r="G2945" s="4" t="s">
        <v>51</v>
      </c>
      <c r="J2945" s="5">
        <v>0.29999999999999999</v>
      </c>
      <c r="M2945" s="6">
        <v>7.0700000000000003</v>
      </c>
      <c r="N2945" s="7">
        <v>1850</v>
      </c>
      <c r="P2945" s="1">
        <v>6</v>
      </c>
      <c r="Q2945" s="2" t="s">
        <v>54</v>
      </c>
      <c r="R2945" s="4" t="s">
        <v>51</v>
      </c>
      <c r="T2945" s="7">
        <v>1226</v>
      </c>
      <c r="U2945" s="8">
        <v>0</v>
      </c>
      <c r="V2945" s="6">
        <v>28.25</v>
      </c>
      <c r="W2945" s="7">
        <f>IF(R2945="","",(T2945*(1-U2945)*(1+AE2945))+V2945)</f>
        <v>1622.05</v>
      </c>
      <c r="Z2945" s="9" t="str">
        <f>IF(S2945="","",(X2945*(1-Y2945)*(1+AE2945)))</f>
        <v/>
      </c>
      <c r="AA2945" s="64">
        <f>IF(Eingabe!G2945="x",libCalc!A2945,IF(Eingabe!H2945="x",libCalc!B2945,IF(Eingabe!I2945="x",libCalc!C2945,"")))</f>
        <v>0.070685834705770348</v>
      </c>
      <c r="AB2945" s="5">
        <f>IF(AA2945="","",AA2945*M2945)</f>
        <v>0.49974885136979635</v>
      </c>
      <c r="AC2945" s="10">
        <f>IF(AA2945="","",N2945*1000/(AA2945*1000000))</f>
        <v>26.172146197333898</v>
      </c>
      <c r="AD2945" s="11">
        <f>IF(AB2945="","",MAX(Z2945,W2945)/AB2945)</f>
        <v>3245.7303214484846</v>
      </c>
      <c r="AE2945" s="8">
        <f ca="1">IF(N2945="","",IF(LOOKUP(YEAR(C2945),Teuerung!$A$4:$A$29,Teuerung!$D$4:$D$29)="",0,LOOKUP(YEAR(C2945),Teuerung!$A$4:$A$29,Teuerung!$D$4:$D$29)))</f>
        <v>0.29999999999999999</v>
      </c>
      <c r="AF2945" s="7">
        <f t="shared" ca="1" si="89"/>
        <v>9732.2999999999993</v>
      </c>
      <c r="AG2945" s="2" t="s">
        <v>70</v>
      </c>
      <c r="AH2945" s="1"/>
      <c r="AI2945" s="1"/>
    </row>
    <row r="2946">
      <c r="A2946" s="2"/>
      <c r="B2946" s="2"/>
      <c r="C2946" s="3">
        <v>43455</v>
      </c>
      <c r="D2946" s="1"/>
      <c r="E2946" s="4" t="s">
        <v>51</v>
      </c>
      <c r="G2946" s="4" t="s">
        <v>51</v>
      </c>
      <c r="J2946" s="5">
        <v>0.29999999999999999</v>
      </c>
      <c r="M2946" s="6">
        <v>7.0700000000000003</v>
      </c>
      <c r="N2946" s="7">
        <v>2270</v>
      </c>
      <c r="P2946" s="1">
        <v>1</v>
      </c>
      <c r="Q2946" s="2" t="s">
        <v>54</v>
      </c>
      <c r="R2946" s="4" t="s">
        <v>51</v>
      </c>
      <c r="T2946" s="7">
        <v>1390</v>
      </c>
      <c r="U2946" s="8">
        <v>0</v>
      </c>
      <c r="V2946" s="6">
        <v>28.25</v>
      </c>
      <c r="W2946" s="7">
        <f>IF(R2946="","",(T2946*(1-U2946)*(1+AE2946))+V2946)</f>
        <v>1835.25</v>
      </c>
      <c r="Z2946" s="9" t="str">
        <f>IF(S2946="","",(X2946*(1-Y2946)*(1+AE2946)))</f>
        <v/>
      </c>
      <c r="AA2946" s="64">
        <f>IF(Eingabe!G2946="x",libCalc!A2946,IF(Eingabe!H2946="x",libCalc!B2946,IF(Eingabe!I2946="x",libCalc!C2946,"")))</f>
        <v>0.070685834705770348</v>
      </c>
      <c r="AB2946" s="5">
        <f>IF(AA2946="","",AA2946*M2946)</f>
        <v>0.49974885136979635</v>
      </c>
      <c r="AC2946" s="10">
        <f>IF(AA2946="","",N2946*1000/(AA2946*1000000))</f>
        <v>32.113930739431325</v>
      </c>
      <c r="AD2946" s="11">
        <f>IF(AB2946="","",MAX(Z2946,W2946)/AB2946)</f>
        <v>3672.3446086361896</v>
      </c>
      <c r="AE2946" s="8">
        <f ca="1">IF(N2946="","",IF(LOOKUP(YEAR(C2946),Teuerung!$A$4:$A$29,Teuerung!$D$4:$D$29)="",0,LOOKUP(YEAR(C2946),Teuerung!$A$4:$A$29,Teuerung!$D$4:$D$29)))</f>
        <v>0.29999999999999999</v>
      </c>
      <c r="AF2946" s="7">
        <f t="shared" ca="1" si="89"/>
        <v>1835.25</v>
      </c>
      <c r="AG2946" s="2" t="s">
        <v>70</v>
      </c>
      <c r="AH2946" s="1"/>
      <c r="AI2946" s="1"/>
    </row>
    <row r="2947">
      <c r="A2947" s="2"/>
      <c r="B2947" s="2"/>
      <c r="C2947" s="3">
        <v>43455</v>
      </c>
      <c r="D2947" s="1"/>
      <c r="E2947" s="4" t="s">
        <v>51</v>
      </c>
      <c r="G2947" s="4" t="s">
        <v>51</v>
      </c>
      <c r="J2947" s="5">
        <v>0.40000000000000002</v>
      </c>
      <c r="M2947" s="6">
        <v>3.7000000000000002</v>
      </c>
      <c r="N2947" s="7">
        <v>2500</v>
      </c>
      <c r="P2947" s="1">
        <v>6</v>
      </c>
      <c r="Q2947" s="2" t="s">
        <v>54</v>
      </c>
      <c r="R2947" s="4" t="s">
        <v>51</v>
      </c>
      <c r="T2947" s="7">
        <v>434</v>
      </c>
      <c r="U2947" s="8">
        <v>0</v>
      </c>
      <c r="V2947" s="6">
        <v>28.25</v>
      </c>
      <c r="W2947" s="7">
        <f>IF(R2947="","",(T2947*(1-U2947)*(1+AE2947))+V2947)</f>
        <v>592.45000000000005</v>
      </c>
      <c r="Z2947" s="9" t="str">
        <f>IF(S2947="","",(X2947*(1-Y2947)*(1+AE2947)))</f>
        <v/>
      </c>
      <c r="AA2947" s="64">
        <f>IF(Eingabe!G2947="x",libCalc!A2947,IF(Eingabe!H2947="x",libCalc!B2947,IF(Eingabe!I2947="x",libCalc!C2947,"")))</f>
        <v>0.12566370614359174</v>
      </c>
      <c r="AB2947" s="5">
        <f>IF(AA2947="","",AA2947*M2947)</f>
        <v>0.46495571273128944</v>
      </c>
      <c r="AC2947" s="10">
        <f>IF(AA2947="","",N2947*1000/(AA2947*1000000))</f>
        <v>19.894367886486915</v>
      </c>
      <c r="AD2947" s="11">
        <f>IF(AB2947="","",MAX(Z2947,W2947)/AB2947)</f>
        <v>1274.2073788485593</v>
      </c>
      <c r="AE2947" s="8">
        <f ca="1">IF(N2947="","",IF(LOOKUP(YEAR(C2947),Teuerung!$A$4:$A$29,Teuerung!$D$4:$D$29)="",0,LOOKUP(YEAR(C2947),Teuerung!$A$4:$A$29,Teuerung!$D$4:$D$29)))</f>
        <v>0.29999999999999999</v>
      </c>
      <c r="AF2947" s="7">
        <f t="shared" ca="1" si="89"/>
        <v>3554.7000000000003</v>
      </c>
      <c r="AG2947" s="2" t="s">
        <v>70</v>
      </c>
      <c r="AH2947" s="1"/>
      <c r="AI2947" s="1"/>
    </row>
    <row r="2948">
      <c r="A2948" s="2"/>
      <c r="B2948" s="2"/>
      <c r="C2948" s="3">
        <v>43455</v>
      </c>
      <c r="D2948" s="1"/>
      <c r="E2948" s="4" t="s">
        <v>51</v>
      </c>
      <c r="G2948" s="4" t="s">
        <v>51</v>
      </c>
      <c r="J2948" s="5">
        <v>0.40000000000000002</v>
      </c>
      <c r="M2948" s="6">
        <v>3.6899999999999999</v>
      </c>
      <c r="N2948" s="7">
        <v>3500</v>
      </c>
      <c r="P2948" s="1">
        <v>1</v>
      </c>
      <c r="Q2948" s="2" t="s">
        <v>54</v>
      </c>
      <c r="R2948" s="4" t="s">
        <v>51</v>
      </c>
      <c r="T2948" s="7">
        <v>574</v>
      </c>
      <c r="U2948" s="8">
        <v>0</v>
      </c>
      <c r="V2948" s="6">
        <v>28.25</v>
      </c>
      <c r="W2948" s="7">
        <f>IF(R2948="","",(T2948*(1-U2948)*(1+AE2948))+V2948)</f>
        <v>774.45000000000005</v>
      </c>
      <c r="Z2948" s="9" t="str">
        <f>IF(S2948="","",(X2948*(1-Y2948)*(1+AE2948)))</f>
        <v/>
      </c>
      <c r="AA2948" s="64">
        <f>IF(Eingabe!G2948="x",libCalc!A2948,IF(Eingabe!H2948="x",libCalc!B2948,IF(Eingabe!I2948="x",libCalc!C2948,"")))</f>
        <v>0.12566370614359174</v>
      </c>
      <c r="AB2948" s="5">
        <f>IF(AA2948="","",AA2948*M2948)</f>
        <v>0.46369907566985352</v>
      </c>
      <c r="AC2948" s="10">
        <f>IF(AA2948="","",N2948*1000/(AA2948*1000000))</f>
        <v>27.852115041081682</v>
      </c>
      <c r="AD2948" s="11">
        <f>IF(AB2948="","",MAX(Z2948,W2948)/AB2948)</f>
        <v>1670.1564454948284</v>
      </c>
      <c r="AE2948" s="8">
        <f ca="1">IF(N2948="","",IF(LOOKUP(YEAR(C2948),Teuerung!$A$4:$A$29,Teuerung!$D$4:$D$29)="",0,LOOKUP(YEAR(C2948),Teuerung!$A$4:$A$29,Teuerung!$D$4:$D$29)))</f>
        <v>0.29999999999999999</v>
      </c>
      <c r="AF2948" s="7">
        <f t="shared" ca="1" si="89"/>
        <v>774.45000000000005</v>
      </c>
      <c r="AG2948" s="2" t="s">
        <v>70</v>
      </c>
      <c r="AH2948" s="1"/>
      <c r="AI2948" s="1"/>
    </row>
    <row r="2949">
      <c r="A2949" s="2"/>
      <c r="B2949" s="2"/>
      <c r="C2949" s="3">
        <v>43455</v>
      </c>
      <c r="D2949" s="1"/>
      <c r="E2949" s="4" t="s">
        <v>51</v>
      </c>
      <c r="G2949" s="4" t="s">
        <v>51</v>
      </c>
      <c r="J2949" s="5">
        <v>0.40000000000000002</v>
      </c>
      <c r="M2949" s="6">
        <v>4.4000000000000004</v>
      </c>
      <c r="N2949" s="7">
        <v>500</v>
      </c>
      <c r="P2949" s="1">
        <v>1</v>
      </c>
      <c r="Q2949" s="2" t="s">
        <v>54</v>
      </c>
      <c r="R2949" s="4" t="s">
        <v>51</v>
      </c>
      <c r="T2949" s="7">
        <v>522</v>
      </c>
      <c r="U2949" s="8">
        <v>0</v>
      </c>
      <c r="V2949" s="6">
        <v>28.25</v>
      </c>
      <c r="W2949" s="7">
        <f>IF(R2949="","",(T2949*(1-U2949)*(1+AE2949))+V2949)</f>
        <v>706.85000000000002</v>
      </c>
      <c r="Z2949" s="9" t="str">
        <f>IF(S2949="","",(X2949*(1-Y2949)*(1+AE2949)))</f>
        <v/>
      </c>
      <c r="AA2949" s="64">
        <f>IF(Eingabe!G2949="x",libCalc!A2949,IF(Eingabe!H2949="x",libCalc!B2949,IF(Eingabe!I2949="x",libCalc!C2949,"")))</f>
        <v>0.12566370614359174</v>
      </c>
      <c r="AB2949" s="5">
        <f>IF(AA2949="","",AA2949*M2949)</f>
        <v>0.55292030703180373</v>
      </c>
      <c r="AC2949" s="10">
        <f>IF(AA2949="","",N2949*1000/(AA2949*1000000))</f>
        <v>3.9788735772973829</v>
      </c>
      <c r="AD2949" s="11">
        <f>IF(AB2949="","",MAX(Z2949,W2949)/AB2949)</f>
        <v>1278.3939945966613</v>
      </c>
      <c r="AE2949" s="8">
        <f ca="1">IF(N2949="","",IF(LOOKUP(YEAR(C2949),Teuerung!$A$4:$A$29,Teuerung!$D$4:$D$29)="",0,LOOKUP(YEAR(C2949),Teuerung!$A$4:$A$29,Teuerung!$D$4:$D$29)))</f>
        <v>0.29999999999999999</v>
      </c>
      <c r="AF2949" s="7">
        <f t="shared" ca="1" si="89"/>
        <v>706.85000000000002</v>
      </c>
      <c r="AG2949" s="2" t="s">
        <v>70</v>
      </c>
      <c r="AH2949" s="1"/>
      <c r="AI2949" s="1"/>
    </row>
    <row r="2950">
      <c r="A2950" s="2"/>
      <c r="B2950" s="2"/>
      <c r="C2950" s="3">
        <v>43455</v>
      </c>
      <c r="D2950" s="1"/>
      <c r="E2950" s="4" t="s">
        <v>51</v>
      </c>
      <c r="G2950" s="4" t="s">
        <v>51</v>
      </c>
      <c r="J2950" s="5">
        <v>0.29999999999999999</v>
      </c>
      <c r="M2950" s="6">
        <v>3.4900000000000002</v>
      </c>
      <c r="N2950" s="7">
        <v>2500</v>
      </c>
      <c r="P2950" s="1">
        <v>5</v>
      </c>
      <c r="Q2950" s="2" t="s">
        <v>54</v>
      </c>
      <c r="R2950" s="4" t="s">
        <v>51</v>
      </c>
      <c r="T2950" s="7">
        <v>461</v>
      </c>
      <c r="U2950" s="8">
        <v>0</v>
      </c>
      <c r="V2950" s="6">
        <v>28.25</v>
      </c>
      <c r="W2950" s="7">
        <f>IF(R2950="","",(T2950*(1-U2950)*(1+AE2950))+V2950)</f>
        <v>627.55000000000007</v>
      </c>
      <c r="Z2950" s="9" t="str">
        <f>IF(S2950="","",(X2950*(1-Y2950)*(1+AE2950)))</f>
        <v/>
      </c>
      <c r="AA2950" s="64">
        <f>IF(Eingabe!G2950="x",libCalc!A2950,IF(Eingabe!H2950="x",libCalc!B2950,IF(Eingabe!I2950="x",libCalc!C2950,"")))</f>
        <v>0.070685834705770348</v>
      </c>
      <c r="AB2950" s="5">
        <f>IF(AA2950="","",AA2950*M2950)</f>
        <v>0.24669356312313853</v>
      </c>
      <c r="AC2950" s="10">
        <f>IF(AA2950="","",N2950*1000/(AA2950*1000000))</f>
        <v>35.367765131532295</v>
      </c>
      <c r="AD2950" s="11">
        <f>IF(AB2950="","",MAX(Z2950,W2950)/AB2950)</f>
        <v>2543.8442416381768</v>
      </c>
      <c r="AE2950" s="8">
        <f ca="1">IF(N2950="","",IF(LOOKUP(YEAR(C2950),Teuerung!$A$4:$A$29,Teuerung!$D$4:$D$29)="",0,LOOKUP(YEAR(C2950),Teuerung!$A$4:$A$29,Teuerung!$D$4:$D$29)))</f>
        <v>0.29999999999999999</v>
      </c>
      <c r="AF2950" s="7">
        <f t="shared" ca="1" si="89"/>
        <v>3137.7500000000005</v>
      </c>
      <c r="AG2950" s="2" t="s">
        <v>70</v>
      </c>
      <c r="AH2950" s="1"/>
      <c r="AI2950" s="1"/>
    </row>
    <row r="2951">
      <c r="A2951" s="2"/>
      <c r="B2951" s="2"/>
      <c r="C2951" s="3">
        <v>43455</v>
      </c>
      <c r="D2951" s="1"/>
      <c r="E2951" s="4" t="s">
        <v>51</v>
      </c>
      <c r="G2951" s="4" t="s">
        <v>51</v>
      </c>
      <c r="J2951" s="5">
        <v>0.29999999999999999</v>
      </c>
      <c r="M2951" s="6">
        <v>3.4900000000000002</v>
      </c>
      <c r="N2951" s="7">
        <v>2000</v>
      </c>
      <c r="P2951" s="1">
        <v>25</v>
      </c>
      <c r="Q2951" s="2" t="s">
        <v>54</v>
      </c>
      <c r="R2951" s="4" t="s">
        <v>51</v>
      </c>
      <c r="T2951" s="7">
        <v>368</v>
      </c>
      <c r="U2951" s="8">
        <v>0</v>
      </c>
      <c r="V2951" s="6">
        <v>28.25</v>
      </c>
      <c r="W2951" s="7">
        <f>IF(R2951="","",(T2951*(1-U2951)*(1+AE2951))+V2951)</f>
        <v>506.65000000000003</v>
      </c>
      <c r="Z2951" s="9" t="str">
        <f>IF(S2951="","",(X2951*(1-Y2951)*(1+AE2951)))</f>
        <v/>
      </c>
      <c r="AA2951" s="64">
        <f>IF(Eingabe!G2951="x",libCalc!A2951,IF(Eingabe!H2951="x",libCalc!B2951,IF(Eingabe!I2951="x",libCalc!C2951,"")))</f>
        <v>0.070685834705770348</v>
      </c>
      <c r="AB2951" s="5">
        <f>IF(AA2951="","",AA2951*M2951)</f>
        <v>0.24669356312313853</v>
      </c>
      <c r="AC2951" s="10">
        <f>IF(AA2951="","",N2951*1000/(AA2951*1000000))</f>
        <v>28.294212105225835</v>
      </c>
      <c r="AD2951" s="11">
        <f>IF(AB2951="","",MAX(Z2951,W2951)/AB2951)</f>
        <v>2053.7625448585486</v>
      </c>
      <c r="AE2951" s="8">
        <f ca="1">IF(N2951="","",IF(LOOKUP(YEAR(C2951),Teuerung!$A$4:$A$29,Teuerung!$D$4:$D$29)="",0,LOOKUP(YEAR(C2951),Teuerung!$A$4:$A$29,Teuerung!$D$4:$D$29)))</f>
        <v>0.29999999999999999</v>
      </c>
      <c r="AF2951" s="7">
        <f t="shared" ca="1" si="89"/>
        <v>12666.25</v>
      </c>
      <c r="AG2951" s="2" t="s">
        <v>70</v>
      </c>
      <c r="AH2951" s="1"/>
      <c r="AI2951" s="1"/>
    </row>
    <row r="2952">
      <c r="A2952" s="2"/>
      <c r="B2952" s="2"/>
      <c r="C2952" s="3">
        <v>43455</v>
      </c>
      <c r="D2952" s="1"/>
      <c r="E2952" s="4" t="s">
        <v>51</v>
      </c>
      <c r="G2952" s="4" t="s">
        <v>51</v>
      </c>
      <c r="J2952" s="5">
        <v>0.29999999999999999</v>
      </c>
      <c r="M2952" s="6">
        <v>4.0899999999999999</v>
      </c>
      <c r="N2952" s="7">
        <v>2000</v>
      </c>
      <c r="P2952" s="1">
        <v>1</v>
      </c>
      <c r="Q2952" s="2" t="s">
        <v>54</v>
      </c>
      <c r="R2952" s="4" t="s">
        <v>51</v>
      </c>
      <c r="T2952" s="7">
        <v>497</v>
      </c>
      <c r="U2952" s="8">
        <v>0</v>
      </c>
      <c r="V2952" s="6">
        <v>28.25</v>
      </c>
      <c r="W2952" s="7">
        <f>IF(R2952="","",(T2952*(1-U2952)*(1+AE2952))+V2952)</f>
        <v>674.35000000000002</v>
      </c>
      <c r="Z2952" s="9" t="str">
        <f>IF(S2952="","",(X2952*(1-Y2952)*(1+AE2952)))</f>
        <v/>
      </c>
      <c r="AA2952" s="64">
        <f>IF(Eingabe!G2952="x",libCalc!A2952,IF(Eingabe!H2952="x",libCalc!B2952,IF(Eingabe!I2952="x",libCalc!C2952,"")))</f>
        <v>0.070685834705770348</v>
      </c>
      <c r="AB2952" s="5">
        <f>IF(AA2952="","",AA2952*M2952)</f>
        <v>0.28910506394660074</v>
      </c>
      <c r="AC2952" s="10">
        <f>IF(AA2952="","",N2952*1000/(AA2952*1000000))</f>
        <v>28.294212105225835</v>
      </c>
      <c r="AD2952" s="11">
        <f>IF(AB2952="","",MAX(Z2952,W2952)/AB2952)</f>
        <v>2332.5430236135749</v>
      </c>
      <c r="AE2952" s="8">
        <f ca="1">IF(N2952="","",IF(LOOKUP(YEAR(C2952),Teuerung!$A$4:$A$29,Teuerung!$D$4:$D$29)="",0,LOOKUP(YEAR(C2952),Teuerung!$A$4:$A$29,Teuerung!$D$4:$D$29)))</f>
        <v>0.29999999999999999</v>
      </c>
      <c r="AF2952" s="7">
        <f t="shared" ca="1" si="89"/>
        <v>674.35000000000002</v>
      </c>
      <c r="AG2952" s="2" t="s">
        <v>70</v>
      </c>
      <c r="AH2952" s="1"/>
      <c r="AI2952" s="1"/>
    </row>
    <row r="2953">
      <c r="A2953" s="2"/>
      <c r="B2953" s="2"/>
      <c r="C2953" s="3">
        <v>43455</v>
      </c>
      <c r="D2953" s="1"/>
      <c r="E2953" s="4" t="s">
        <v>51</v>
      </c>
      <c r="G2953" s="4" t="s">
        <v>51</v>
      </c>
      <c r="J2953" s="5">
        <v>0.29999999999999999</v>
      </c>
      <c r="M2953" s="6">
        <v>4.1900000000000004</v>
      </c>
      <c r="N2953" s="7">
        <v>2500</v>
      </c>
      <c r="P2953" s="1">
        <v>2</v>
      </c>
      <c r="Q2953" s="2" t="s">
        <v>54</v>
      </c>
      <c r="R2953" s="4" t="s">
        <v>51</v>
      </c>
      <c r="T2953" s="7">
        <v>583</v>
      </c>
      <c r="U2953" s="8">
        <v>0</v>
      </c>
      <c r="V2953" s="6">
        <v>28.25</v>
      </c>
      <c r="W2953" s="7">
        <f>IF(R2953="","",(T2953*(1-U2953)*(1+AE2953))+V2953)</f>
        <v>786.14999999999998</v>
      </c>
      <c r="Z2953" s="9" t="str">
        <f>IF(S2953="","",(X2953*(1-Y2953)*(1+AE2953)))</f>
        <v/>
      </c>
      <c r="AA2953" s="64">
        <f>IF(Eingabe!G2953="x",libCalc!A2953,IF(Eingabe!H2953="x",libCalc!B2953,IF(Eingabe!I2953="x",libCalc!C2953,"")))</f>
        <v>0.070685834705770348</v>
      </c>
      <c r="AB2953" s="5">
        <f>IF(AA2953="","",AA2953*M2953)</f>
        <v>0.29617364741717778</v>
      </c>
      <c r="AC2953" s="10">
        <f>IF(AA2953="","",N2953*1000/(AA2953*1000000))</f>
        <v>35.367765131532295</v>
      </c>
      <c r="AD2953" s="11">
        <f>IF(AB2953="","",MAX(Z2953,W2953)/AB2953)</f>
        <v>2654.3549936185309</v>
      </c>
      <c r="AE2953" s="8">
        <f ca="1">IF(N2953="","",IF(LOOKUP(YEAR(C2953),Teuerung!$A$4:$A$29,Teuerung!$D$4:$D$29)="",0,LOOKUP(YEAR(C2953),Teuerung!$A$4:$A$29,Teuerung!$D$4:$D$29)))</f>
        <v>0.29999999999999999</v>
      </c>
      <c r="AF2953" s="7">
        <f t="shared" ca="1" si="89"/>
        <v>1572.3</v>
      </c>
      <c r="AG2953" s="2" t="s">
        <v>70</v>
      </c>
      <c r="AH2953" s="1"/>
      <c r="AI2953" s="1"/>
    </row>
    <row r="2954">
      <c r="A2954" s="2"/>
      <c r="B2954" s="2"/>
      <c r="C2954" s="3">
        <v>43455</v>
      </c>
      <c r="D2954" s="1"/>
      <c r="E2954" s="4" t="s">
        <v>51</v>
      </c>
      <c r="G2954" s="4" t="s">
        <v>51</v>
      </c>
      <c r="J2954" s="5">
        <v>0.29999999999999999</v>
      </c>
      <c r="M2954" s="6">
        <v>4.1900000000000004</v>
      </c>
      <c r="N2954" s="7">
        <v>2000</v>
      </c>
      <c r="P2954" s="1">
        <v>12</v>
      </c>
      <c r="Q2954" s="2" t="s">
        <v>54</v>
      </c>
      <c r="R2954" s="4" t="s">
        <v>51</v>
      </c>
      <c r="T2954" s="7">
        <v>465</v>
      </c>
      <c r="U2954" s="8">
        <v>0</v>
      </c>
      <c r="V2954" s="6">
        <v>28.25</v>
      </c>
      <c r="W2954" s="7">
        <f>IF(R2954="","",(T2954*(1-U2954)*(1+AE2954))+V2954)</f>
        <v>632.75</v>
      </c>
      <c r="Z2954" s="9" t="str">
        <f>IF(S2954="","",(X2954*(1-Y2954)*(1+AE2954)))</f>
        <v/>
      </c>
      <c r="AA2954" s="64">
        <f>IF(Eingabe!G2954="x",libCalc!A2954,IF(Eingabe!H2954="x",libCalc!B2954,IF(Eingabe!I2954="x",libCalc!C2954,"")))</f>
        <v>0.070685834705770348</v>
      </c>
      <c r="AB2954" s="5">
        <f>IF(AA2954="","",AA2954*M2954)</f>
        <v>0.29617364741717778</v>
      </c>
      <c r="AC2954" s="10">
        <f>IF(AA2954="","",N2954*1000/(AA2954*1000000))</f>
        <v>28.294212105225835</v>
      </c>
      <c r="AD2954" s="11">
        <f>IF(AB2954="","",MAX(Z2954,W2954)/AB2954)</f>
        <v>2136.4155978021058</v>
      </c>
      <c r="AE2954" s="8">
        <f ca="1">IF(N2954="","",IF(LOOKUP(YEAR(C2954),Teuerung!$A$4:$A$29,Teuerung!$D$4:$D$29)="",0,LOOKUP(YEAR(C2954),Teuerung!$A$4:$A$29,Teuerung!$D$4:$D$29)))</f>
        <v>0.29999999999999999</v>
      </c>
      <c r="AF2954" s="7">
        <f t="shared" ca="1" si="89"/>
        <v>7593</v>
      </c>
      <c r="AG2954" s="2" t="s">
        <v>70</v>
      </c>
      <c r="AH2954" s="1"/>
      <c r="AI2954" s="1"/>
    </row>
    <row r="2955">
      <c r="A2955" s="2"/>
      <c r="B2955" s="2"/>
      <c r="C2955" s="3">
        <v>43455</v>
      </c>
      <c r="D2955" s="1"/>
      <c r="E2955" s="4" t="s">
        <v>51</v>
      </c>
      <c r="G2955" s="4" t="s">
        <v>51</v>
      </c>
      <c r="J2955" s="5">
        <v>0.29999999999999999</v>
      </c>
      <c r="M2955" s="6">
        <v>3.8900000000000001</v>
      </c>
      <c r="N2955" s="7">
        <v>2500</v>
      </c>
      <c r="P2955" s="1">
        <v>1</v>
      </c>
      <c r="Q2955" s="2" t="s">
        <v>54</v>
      </c>
      <c r="R2955" s="4" t="s">
        <v>51</v>
      </c>
      <c r="T2955" s="7">
        <v>532</v>
      </c>
      <c r="U2955" s="8">
        <v>0</v>
      </c>
      <c r="V2955" s="6">
        <v>28.25</v>
      </c>
      <c r="W2955" s="7">
        <f>IF(R2955="","",(T2955*(1-U2955)*(1+AE2955))+V2955)</f>
        <v>719.85000000000002</v>
      </c>
      <c r="Z2955" s="9" t="str">
        <f>IF(S2955="","",(X2955*(1-Y2955)*(1+AE2955)))</f>
        <v/>
      </c>
      <c r="AA2955" s="64">
        <f>IF(Eingabe!G2955="x",libCalc!A2955,IF(Eingabe!H2955="x",libCalc!B2955,IF(Eingabe!I2955="x",libCalc!C2955,"")))</f>
        <v>0.070685834705770348</v>
      </c>
      <c r="AB2955" s="5">
        <f>IF(AA2955="","",AA2955*M2955)</f>
        <v>0.27496789700544666</v>
      </c>
      <c r="AC2955" s="10">
        <f>IF(AA2955="","",N2955*1000/(AA2955*1000000))</f>
        <v>35.367765131532295</v>
      </c>
      <c r="AD2955" s="11">
        <f>IF(AB2955="","",MAX(Z2955,W2955)/AB2955)</f>
        <v>2617.9419773710565</v>
      </c>
      <c r="AE2955" s="8">
        <f ca="1">IF(N2955="","",IF(LOOKUP(YEAR(C2955),Teuerung!$A$4:$A$29,Teuerung!$D$4:$D$29)="",0,LOOKUP(YEAR(C2955),Teuerung!$A$4:$A$29,Teuerung!$D$4:$D$29)))</f>
        <v>0.29999999999999999</v>
      </c>
      <c r="AF2955" s="7">
        <f t="shared" ca="1" si="89"/>
        <v>719.85000000000002</v>
      </c>
      <c r="AG2955" s="2" t="s">
        <v>70</v>
      </c>
      <c r="AH2955" s="1"/>
      <c r="AI2955" s="1"/>
    </row>
    <row r="2956">
      <c r="A2956" s="2"/>
      <c r="B2956" s="2"/>
      <c r="C2956" s="3">
        <v>43455</v>
      </c>
      <c r="D2956" s="1"/>
      <c r="E2956" s="4" t="s">
        <v>51</v>
      </c>
      <c r="G2956" s="4" t="s">
        <v>51</v>
      </c>
      <c r="J2956" s="5">
        <v>0.29999999999999999</v>
      </c>
      <c r="M2956" s="6">
        <v>4.2000000000000002</v>
      </c>
      <c r="N2956" s="7">
        <v>500</v>
      </c>
      <c r="P2956" s="1">
        <v>4</v>
      </c>
      <c r="Q2956" s="2" t="s">
        <v>54</v>
      </c>
      <c r="R2956" s="4" t="s">
        <v>51</v>
      </c>
      <c r="T2956" s="7">
        <v>355</v>
      </c>
      <c r="U2956" s="8">
        <v>0</v>
      </c>
      <c r="V2956" s="6">
        <v>28.25</v>
      </c>
      <c r="W2956" s="7">
        <f>IF(R2956="","",(T2956*(1-U2956)*(1+AE2956))+V2956)</f>
        <v>489.75</v>
      </c>
      <c r="Z2956" s="9" t="str">
        <f>IF(S2956="","",(X2956*(1-Y2956)*(1+AE2956)))</f>
        <v/>
      </c>
      <c r="AA2956" s="64">
        <f>IF(Eingabe!G2956="x",libCalc!A2956,IF(Eingabe!H2956="x",libCalc!B2956,IF(Eingabe!I2956="x",libCalc!C2956,"")))</f>
        <v>0.070685834705770348</v>
      </c>
      <c r="AB2956" s="5">
        <f>IF(AA2956="","",AA2956*M2956)</f>
        <v>0.29688050576423547</v>
      </c>
      <c r="AC2956" s="10">
        <f>IF(AA2956="","",N2956*1000/(AA2956*1000000))</f>
        <v>7.0735530263064588</v>
      </c>
      <c r="AD2956" s="11">
        <f>IF(AB2956="","",MAX(Z2956,W2956)/AB2956)</f>
        <v>1649.6536164921849</v>
      </c>
      <c r="AE2956" s="8">
        <f ca="1">IF(N2956="","",IF(LOOKUP(YEAR(C2956),Teuerung!$A$4:$A$29,Teuerung!$D$4:$D$29)="",0,LOOKUP(YEAR(C2956),Teuerung!$A$4:$A$29,Teuerung!$D$4:$D$29)))</f>
        <v>0.29999999999999999</v>
      </c>
      <c r="AF2956" s="7">
        <f t="shared" ca="1" si="89"/>
        <v>1959</v>
      </c>
      <c r="AG2956" s="2" t="s">
        <v>70</v>
      </c>
      <c r="AH2956" s="1"/>
      <c r="AI2956" s="1"/>
    </row>
    <row r="2957">
      <c r="A2957" s="2"/>
      <c r="B2957" s="2"/>
      <c r="C2957" s="3">
        <v>43455</v>
      </c>
      <c r="D2957" s="1"/>
      <c r="E2957" s="4" t="s">
        <v>51</v>
      </c>
      <c r="G2957" s="4" t="s">
        <v>51</v>
      </c>
      <c r="J2957" s="5">
        <v>0.29999999999999999</v>
      </c>
      <c r="M2957" s="6">
        <v>3.8900000000000001</v>
      </c>
      <c r="N2957" s="7">
        <v>2000</v>
      </c>
      <c r="P2957" s="1">
        <v>4</v>
      </c>
      <c r="Q2957" s="2" t="s">
        <v>54</v>
      </c>
      <c r="R2957" s="4" t="s">
        <v>51</v>
      </c>
      <c r="T2957" s="7">
        <v>413</v>
      </c>
      <c r="U2957" s="8">
        <v>0</v>
      </c>
      <c r="V2957" s="6">
        <v>28.25</v>
      </c>
      <c r="W2957" s="7">
        <f>IF(R2957="","",(T2957*(1-U2957)*(1+AE2957))+V2957)</f>
        <v>565.14999999999998</v>
      </c>
      <c r="Z2957" s="9" t="str">
        <f>IF(S2957="","",(X2957*(1-Y2957)*(1+AE2957)))</f>
        <v/>
      </c>
      <c r="AA2957" s="64">
        <f>IF(Eingabe!G2957="x",libCalc!A2957,IF(Eingabe!H2957="x",libCalc!B2957,IF(Eingabe!I2957="x",libCalc!C2957,"")))</f>
        <v>0.070685834705770348</v>
      </c>
      <c r="AB2957" s="5">
        <f>IF(AA2957="","",AA2957*M2957)</f>
        <v>0.27496789700544666</v>
      </c>
      <c r="AC2957" s="10">
        <f>IF(AA2957="","",N2957*1000/(AA2957*1000000))</f>
        <v>28.294212105225835</v>
      </c>
      <c r="AD2957" s="11">
        <f>IF(AB2957="","",MAX(Z2957,W2957)/AB2957)</f>
        <v>2055.3308446360388</v>
      </c>
      <c r="AE2957" s="8">
        <f ca="1">IF(N2957="","",IF(LOOKUP(YEAR(C2957),Teuerung!$A$4:$A$29,Teuerung!$D$4:$D$29)="",0,LOOKUP(YEAR(C2957),Teuerung!$A$4:$A$29,Teuerung!$D$4:$D$29)))</f>
        <v>0.29999999999999999</v>
      </c>
      <c r="AF2957" s="7">
        <f t="shared" ca="1" si="89"/>
        <v>2260.5999999999999</v>
      </c>
      <c r="AG2957" s="2" t="s">
        <v>70</v>
      </c>
      <c r="AH2957" s="1"/>
      <c r="AI2957" s="1"/>
    </row>
    <row r="2958">
      <c r="A2958" s="2"/>
      <c r="B2958" s="2"/>
      <c r="C2958" s="3">
        <v>43455</v>
      </c>
      <c r="D2958" s="1"/>
      <c r="E2958" s="4" t="s">
        <v>51</v>
      </c>
      <c r="G2958" s="4" t="s">
        <v>51</v>
      </c>
      <c r="J2958" s="5">
        <v>0.29999999999999999</v>
      </c>
      <c r="M2958" s="6">
        <v>4.4000000000000004</v>
      </c>
      <c r="N2958" s="7">
        <v>500</v>
      </c>
      <c r="P2958" s="1">
        <v>3</v>
      </c>
      <c r="Q2958" s="2" t="s">
        <v>54</v>
      </c>
      <c r="R2958" s="4" t="s">
        <v>51</v>
      </c>
      <c r="T2958" s="7">
        <v>366</v>
      </c>
      <c r="U2958" s="8">
        <v>0</v>
      </c>
      <c r="V2958" s="6">
        <v>28.25</v>
      </c>
      <c r="W2958" s="7">
        <f>IF(R2958="","",(T2958*(1-U2958)*(1+AE2958))+V2958)</f>
        <v>504.05000000000001</v>
      </c>
      <c r="Z2958" s="9" t="str">
        <f>IF(S2958="","",(X2958*(1-Y2958)*(1+AE2958)))</f>
        <v/>
      </c>
      <c r="AA2958" s="64">
        <f>IF(Eingabe!G2958="x",libCalc!A2958,IF(Eingabe!H2958="x",libCalc!B2958,IF(Eingabe!I2958="x",libCalc!C2958,"")))</f>
        <v>0.070685834705770348</v>
      </c>
      <c r="AB2958" s="5">
        <f>IF(AA2958="","",AA2958*M2958)</f>
        <v>0.31101767270538955</v>
      </c>
      <c r="AC2958" s="10">
        <f>IF(AA2958="","",N2958*1000/(AA2958*1000000))</f>
        <v>7.0735530263064588</v>
      </c>
      <c r="AD2958" s="11">
        <f>IF(AB2958="","",MAX(Z2958,W2958)/AB2958)</f>
        <v>1620.6474558680777</v>
      </c>
      <c r="AE2958" s="8">
        <f ca="1">IF(N2958="","",IF(LOOKUP(YEAR(C2958),Teuerung!$A$4:$A$29,Teuerung!$D$4:$D$29)="",0,LOOKUP(YEAR(C2958),Teuerung!$A$4:$A$29,Teuerung!$D$4:$D$29)))</f>
        <v>0.29999999999999999</v>
      </c>
      <c r="AF2958" s="7">
        <f t="shared" ca="1" si="89"/>
        <v>1512.1500000000001</v>
      </c>
      <c r="AG2958" s="2" t="s">
        <v>70</v>
      </c>
      <c r="AH2958" s="1"/>
      <c r="AI2958" s="1"/>
    </row>
    <row r="2959">
      <c r="A2959" s="2"/>
      <c r="B2959" s="2"/>
      <c r="C2959" s="3">
        <v>43511</v>
      </c>
      <c r="D2959" s="1"/>
      <c r="E2959" s="4" t="s">
        <v>51</v>
      </c>
      <c r="H2959" s="4" t="s">
        <v>51</v>
      </c>
      <c r="K2959" s="6">
        <v>0.29999999999999999</v>
      </c>
      <c r="L2959" s="6">
        <v>0.5</v>
      </c>
      <c r="M2959" s="6">
        <v>3.9550000000000001</v>
      </c>
      <c r="N2959" s="7">
        <v>3800</v>
      </c>
      <c r="P2959" s="1">
        <v>1</v>
      </c>
      <c r="Q2959" s="2" t="s">
        <v>54</v>
      </c>
      <c r="R2959" s="4" t="s">
        <v>51</v>
      </c>
      <c r="T2959" s="7">
        <v>591</v>
      </c>
      <c r="U2959" s="8">
        <v>0</v>
      </c>
      <c r="V2959" s="6">
        <v>47.5</v>
      </c>
      <c r="W2959" s="7">
        <f>IF(R2959="","",(T2959*(1-U2959)*(1+AE2959))+V2959)</f>
        <v>815.80000000000007</v>
      </c>
      <c r="Z2959" s="9" t="str">
        <f>IF(S2959="","",(X2959*(1-Y2959)*(1+AE2959)))</f>
        <v/>
      </c>
      <c r="AA2959" s="64">
        <f>IF(Eingabe!G2959="x",libCalc!A2959,IF(Eingabe!H2959="x",libCalc!B2959,IF(Eingabe!I2959="x",libCalc!C2959,"")))</f>
        <v>0.14999999999999999</v>
      </c>
      <c r="AB2959" s="5">
        <f>IF(AA2959="","",AA2959*M2959)</f>
        <v>0.59324999999999994</v>
      </c>
      <c r="AC2959" s="10">
        <f>IF(AA2959="","",N2959*1000/(AA2959*1000000))</f>
        <v>25.333333333333332</v>
      </c>
      <c r="AD2959" s="11">
        <f>IF(AB2959="","",MAX(Z2959,W2959)/AB2959)</f>
        <v>1375.1369574378427</v>
      </c>
      <c r="AE2959" s="8">
        <f ca="1">IF(N2959="","",IF(LOOKUP(YEAR(C2959),Teuerung!$A$4:$A$29,Teuerung!$D$4:$D$29)="",0,LOOKUP(YEAR(C2959),Teuerung!$A$4:$A$29,Teuerung!$D$4:$D$29)))</f>
        <v>0.29999999999999999</v>
      </c>
      <c r="AF2959" s="7">
        <f t="shared" ca="1" si="89"/>
        <v>815.80000000000007</v>
      </c>
      <c r="AG2959" s="2"/>
      <c r="AH2959" s="1"/>
      <c r="AI2959" s="1"/>
    </row>
    <row r="2960">
      <c r="A2960" s="2"/>
      <c r="B2960" s="2"/>
      <c r="C2960" s="3">
        <v>43511</v>
      </c>
      <c r="D2960" s="1"/>
      <c r="E2960" s="4" t="s">
        <v>51</v>
      </c>
      <c r="H2960" s="4" t="s">
        <v>51</v>
      </c>
      <c r="K2960" s="6">
        <v>0.29999999999999999</v>
      </c>
      <c r="L2960" s="6">
        <v>0.5</v>
      </c>
      <c r="M2960" s="6">
        <v>3.9460000000000002</v>
      </c>
      <c r="N2960" s="7">
        <v>3800</v>
      </c>
      <c r="P2960" s="1">
        <v>1</v>
      </c>
      <c r="Q2960" s="2" t="s">
        <v>54</v>
      </c>
      <c r="R2960" s="4" t="s">
        <v>51</v>
      </c>
      <c r="T2960" s="7">
        <v>590</v>
      </c>
      <c r="U2960" s="8">
        <v>0</v>
      </c>
      <c r="V2960" s="6">
        <v>47.5</v>
      </c>
      <c r="W2960" s="7">
        <f>IF(R2960="","",(T2960*(1-U2960)*(1+AE2960))+V2960)</f>
        <v>814.5</v>
      </c>
      <c r="Z2960" s="9" t="str">
        <f>IF(S2960="","",(X2960*(1-Y2960)*(1+AE2960)))</f>
        <v/>
      </c>
      <c r="AA2960" s="64">
        <f>IF(Eingabe!G2960="x",libCalc!A2960,IF(Eingabe!H2960="x",libCalc!B2960,IF(Eingabe!I2960="x",libCalc!C2960,"")))</f>
        <v>0.14999999999999999</v>
      </c>
      <c r="AB2960" s="5">
        <f>IF(AA2960="","",AA2960*M2960)</f>
        <v>0.59189999999999998</v>
      </c>
      <c r="AC2960" s="10">
        <f>IF(AA2960="","",N2960*1000/(AA2960*1000000))</f>
        <v>25.333333333333332</v>
      </c>
      <c r="AD2960" s="11">
        <f>IF(AB2960="","",MAX(Z2960,W2960)/AB2960)</f>
        <v>1376.0770400405474</v>
      </c>
      <c r="AE2960" s="8">
        <f ca="1">IF(N2960="","",IF(LOOKUP(YEAR(C2960),Teuerung!$A$4:$A$29,Teuerung!$D$4:$D$29)="",0,LOOKUP(YEAR(C2960),Teuerung!$A$4:$A$29,Teuerung!$D$4:$D$29)))</f>
        <v>0.29999999999999999</v>
      </c>
      <c r="AF2960" s="7">
        <f t="shared" ca="1" si="89"/>
        <v>814.5</v>
      </c>
      <c r="AG2960" s="2"/>
      <c r="AH2960" s="1"/>
      <c r="AI2960" s="1"/>
    </row>
    <row r="2961">
      <c r="A2961" s="2"/>
      <c r="B2961" s="2"/>
      <c r="C2961" s="3">
        <v>43511</v>
      </c>
      <c r="D2961" s="1"/>
      <c r="E2961" s="4" t="s">
        <v>51</v>
      </c>
      <c r="H2961" s="4" t="s">
        <v>51</v>
      </c>
      <c r="K2961" s="6">
        <v>0.29999999999999999</v>
      </c>
      <c r="L2961" s="6">
        <v>0.5</v>
      </c>
      <c r="M2961" s="6">
        <v>3.1739999999999999</v>
      </c>
      <c r="N2961" s="7">
        <v>5800</v>
      </c>
      <c r="P2961" s="1">
        <v>1</v>
      </c>
      <c r="Q2961" s="2" t="s">
        <v>54</v>
      </c>
      <c r="R2961" s="4" t="s">
        <v>51</v>
      </c>
      <c r="T2961" s="7">
        <v>815</v>
      </c>
      <c r="U2961" s="8">
        <v>0</v>
      </c>
      <c r="V2961" s="6">
        <v>47.5</v>
      </c>
      <c r="W2961" s="7">
        <f>IF(R2961="","",(T2961*(1-U2961)*(1+AE2961))+V2961)</f>
        <v>1107</v>
      </c>
      <c r="Z2961" s="9" t="str">
        <f>IF(S2961="","",(X2961*(1-Y2961)*(1+AE2961)))</f>
        <v/>
      </c>
      <c r="AA2961" s="64">
        <f>IF(Eingabe!G2961="x",libCalc!A2961,IF(Eingabe!H2961="x",libCalc!B2961,IF(Eingabe!I2961="x",libCalc!C2961,"")))</f>
        <v>0.14999999999999999</v>
      </c>
      <c r="AB2961" s="5">
        <f>IF(AA2961="","",AA2961*M2961)</f>
        <v>0.47609999999999997</v>
      </c>
      <c r="AC2961" s="10">
        <f>IF(AA2961="","",N2961*1000/(AA2961*1000000))</f>
        <v>38.666666666666664</v>
      </c>
      <c r="AD2961" s="11">
        <f>IF(AB2961="","",MAX(Z2961,W2961)/AB2961)</f>
        <v>2325.1417769376185</v>
      </c>
      <c r="AE2961" s="8">
        <f ca="1">IF(N2961="","",IF(LOOKUP(YEAR(C2961),Teuerung!$A$4:$A$29,Teuerung!$D$4:$D$29)="",0,LOOKUP(YEAR(C2961),Teuerung!$A$4:$A$29,Teuerung!$D$4:$D$29)))</f>
        <v>0.29999999999999999</v>
      </c>
      <c r="AF2961" s="7">
        <f t="shared" ca="1" si="89"/>
        <v>1107</v>
      </c>
      <c r="AG2961" s="2"/>
      <c r="AH2961" s="1"/>
      <c r="AI2961" s="1"/>
    </row>
    <row r="2962">
      <c r="A2962" s="2"/>
      <c r="B2962" s="2"/>
      <c r="C2962" s="3">
        <v>43511</v>
      </c>
      <c r="D2962" s="1"/>
      <c r="E2962" s="4" t="s">
        <v>51</v>
      </c>
      <c r="H2962" s="4" t="s">
        <v>51</v>
      </c>
      <c r="K2962" s="6">
        <v>0.29999999999999999</v>
      </c>
      <c r="L2962" s="6">
        <v>0.5</v>
      </c>
      <c r="M2962" s="6">
        <v>3.9580000000000002</v>
      </c>
      <c r="N2962" s="7">
        <v>1100</v>
      </c>
      <c r="P2962" s="1">
        <v>1</v>
      </c>
      <c r="Q2962" s="2" t="s">
        <v>54</v>
      </c>
      <c r="R2962" s="4" t="s">
        <v>51</v>
      </c>
      <c r="T2962" s="7">
        <v>534</v>
      </c>
      <c r="U2962" s="8">
        <v>0</v>
      </c>
      <c r="V2962" s="6">
        <v>47.5</v>
      </c>
      <c r="W2962" s="7">
        <f>IF(R2962="","",(T2962*(1-U2962)*(1+AE2962))+V2962)</f>
        <v>741.70000000000005</v>
      </c>
      <c r="Z2962" s="9" t="str">
        <f>IF(S2962="","",(X2962*(1-Y2962)*(1+AE2962)))</f>
        <v/>
      </c>
      <c r="AA2962" s="64">
        <f>IF(Eingabe!G2962="x",libCalc!A2962,IF(Eingabe!H2962="x",libCalc!B2962,IF(Eingabe!I2962="x",libCalc!C2962,"")))</f>
        <v>0.14999999999999999</v>
      </c>
      <c r="AB2962" s="5">
        <f>IF(AA2962="","",AA2962*M2962)</f>
        <v>0.59370000000000001</v>
      </c>
      <c r="AC2962" s="10">
        <f>IF(AA2962="","",N2962*1000/(AA2962*1000000))</f>
        <v>7.333333333333333</v>
      </c>
      <c r="AD2962" s="11">
        <f>IF(AB2962="","",MAX(Z2962,W2962)/AB2962)</f>
        <v>1249.2841502442311</v>
      </c>
      <c r="AE2962" s="8">
        <f ca="1">IF(N2962="","",IF(LOOKUP(YEAR(C2962),Teuerung!$A$4:$A$29,Teuerung!$D$4:$D$29)="",0,LOOKUP(YEAR(C2962),Teuerung!$A$4:$A$29,Teuerung!$D$4:$D$29)))</f>
        <v>0.29999999999999999</v>
      </c>
      <c r="AF2962" s="7">
        <f t="shared" ca="1" si="89"/>
        <v>741.70000000000005</v>
      </c>
      <c r="AG2962" s="2"/>
      <c r="AH2962" s="1"/>
      <c r="AI2962" s="1"/>
    </row>
    <row r="2963">
      <c r="A2963" s="2"/>
      <c r="B2963" s="2"/>
      <c r="C2963" s="3">
        <v>43570</v>
      </c>
      <c r="D2963" s="1"/>
      <c r="E2963" s="4" t="s">
        <v>51</v>
      </c>
      <c r="H2963" s="4" t="s">
        <v>51</v>
      </c>
      <c r="K2963" s="6">
        <v>0.25</v>
      </c>
      <c r="L2963" s="6">
        <v>0.40000000000000002</v>
      </c>
      <c r="M2963" s="6">
        <v>4.0999999999999996</v>
      </c>
      <c r="N2963" s="7">
        <v>570</v>
      </c>
      <c r="P2963" s="1">
        <v>2</v>
      </c>
      <c r="Q2963" s="2" t="s">
        <v>56</v>
      </c>
      <c r="R2963" s="4" t="s">
        <v>51</v>
      </c>
      <c r="T2963" s="7">
        <v>691</v>
      </c>
      <c r="U2963" s="8">
        <v>0</v>
      </c>
      <c r="V2963" s="6">
        <v>0</v>
      </c>
      <c r="W2963" s="7">
        <f>IF(R2963="","",(T2963*(1-U2963)*(1+AE2963))+V2963)</f>
        <v>898.30000000000007</v>
      </c>
      <c r="Z2963" s="9" t="str">
        <f>IF(S2963="","",(X2963*(1-Y2963)*(1+AE2963)))</f>
        <v/>
      </c>
      <c r="AA2963" s="64">
        <f>IF(Eingabe!G2963="x",libCalc!A2963,IF(Eingabe!H2963="x",libCalc!B2963,IF(Eingabe!I2963="x",libCalc!C2963,"")))</f>
        <v>0.10000000000000001</v>
      </c>
      <c r="AB2963" s="5">
        <f>IF(AA2963="","",AA2963*M2963)</f>
        <v>0.40999999999999998</v>
      </c>
      <c r="AC2963" s="10">
        <f>IF(AA2963="","",N2963*1000/(AA2963*1000000))</f>
        <v>5.7000000000000002</v>
      </c>
      <c r="AD2963" s="11">
        <f>IF(AB2963="","",MAX(Z2963,W2963)/AB2963)</f>
        <v>2190.975609756098</v>
      </c>
      <c r="AE2963" s="8">
        <f ca="1">IF(N2963="","",IF(LOOKUP(YEAR(C2963),Teuerung!$A$4:$A$29,Teuerung!$D$4:$D$29)="",0,LOOKUP(YEAR(C2963),Teuerung!$A$4:$A$29,Teuerung!$D$4:$D$29)))</f>
        <v>0.29999999999999999</v>
      </c>
      <c r="AF2963" s="7">
        <f t="shared" ref="AF2963:AF3026" ca="1" si="90">IF(P2963="","",P2963*MAX(W2963,Z2963))</f>
        <v>1796.6000000000001</v>
      </c>
      <c r="AG2963" s="2" t="s">
        <v>70</v>
      </c>
      <c r="AH2963" s="1"/>
      <c r="AI2963" s="1"/>
    </row>
    <row r="2964">
      <c r="A2964" s="2"/>
      <c r="B2964" s="2"/>
      <c r="C2964" s="3">
        <v>43570</v>
      </c>
      <c r="D2964" s="1"/>
      <c r="E2964" s="4" t="s">
        <v>51</v>
      </c>
      <c r="H2964" s="4" t="s">
        <v>51</v>
      </c>
      <c r="K2964" s="6">
        <v>0.25</v>
      </c>
      <c r="L2964" s="6">
        <v>0.40000000000000002</v>
      </c>
      <c r="M2964" s="6">
        <v>2.8399999999999999</v>
      </c>
      <c r="N2964" s="7">
        <v>555</v>
      </c>
      <c r="P2964" s="1">
        <v>4</v>
      </c>
      <c r="Q2964" s="2" t="s">
        <v>56</v>
      </c>
      <c r="R2964" s="4" t="s">
        <v>51</v>
      </c>
      <c r="T2964" s="7">
        <v>587</v>
      </c>
      <c r="U2964" s="8">
        <v>0</v>
      </c>
      <c r="V2964" s="6">
        <v>0</v>
      </c>
      <c r="W2964" s="7">
        <f>IF(R2964="","",(T2964*(1-U2964)*(1+AE2964))+V2964)</f>
        <v>763.10000000000002</v>
      </c>
      <c r="Z2964" s="9" t="str">
        <f>IF(S2964="","",(X2964*(1-Y2964)*(1+AE2964)))</f>
        <v/>
      </c>
      <c r="AA2964" s="64">
        <f>IF(Eingabe!G2964="x",libCalc!A2964,IF(Eingabe!H2964="x",libCalc!B2964,IF(Eingabe!I2964="x",libCalc!C2964,"")))</f>
        <v>0.10000000000000001</v>
      </c>
      <c r="AB2964" s="5">
        <f>IF(AA2964="","",AA2964*M2964)</f>
        <v>0.28399999999999997</v>
      </c>
      <c r="AC2964" s="10">
        <f>IF(AA2964="","",N2964*1000/(AA2964*1000000))</f>
        <v>5.5499999999999998</v>
      </c>
      <c r="AD2964" s="11">
        <f>IF(AB2964="","",MAX(Z2964,W2964)/AB2964)</f>
        <v>2686.9718309859159</v>
      </c>
      <c r="AE2964" s="8">
        <f ca="1">IF(N2964="","",IF(LOOKUP(YEAR(C2964),Teuerung!$A$4:$A$29,Teuerung!$D$4:$D$29)="",0,LOOKUP(YEAR(C2964),Teuerung!$A$4:$A$29,Teuerung!$D$4:$D$29)))</f>
        <v>0.29999999999999999</v>
      </c>
      <c r="AF2964" s="7">
        <f t="shared" ca="1" si="90"/>
        <v>3052.4000000000001</v>
      </c>
      <c r="AG2964" s="2" t="s">
        <v>70</v>
      </c>
      <c r="AH2964" s="1"/>
      <c r="AI2964" s="1"/>
    </row>
    <row r="2965">
      <c r="A2965" s="2"/>
      <c r="B2965" s="2"/>
      <c r="C2965" s="3">
        <v>43570</v>
      </c>
      <c r="D2965" s="1"/>
      <c r="E2965" s="4" t="s">
        <v>51</v>
      </c>
      <c r="H2965" s="4" t="s">
        <v>51</v>
      </c>
      <c r="K2965" s="6">
        <v>0.25</v>
      </c>
      <c r="L2965" s="6">
        <v>0.40000000000000002</v>
      </c>
      <c r="M2965" s="6">
        <v>4</v>
      </c>
      <c r="N2965" s="7">
        <v>750</v>
      </c>
      <c r="P2965" s="1">
        <v>1</v>
      </c>
      <c r="Q2965" s="2" t="s">
        <v>56</v>
      </c>
      <c r="R2965" s="4" t="s">
        <v>51</v>
      </c>
      <c r="T2965" s="7">
        <v>682</v>
      </c>
      <c r="U2965" s="8">
        <v>0</v>
      </c>
      <c r="V2965" s="6">
        <v>0</v>
      </c>
      <c r="W2965" s="7">
        <f>IF(R2965="","",(T2965*(1-U2965)*(1+AE2965))+V2965)</f>
        <v>886.60000000000002</v>
      </c>
      <c r="Z2965" s="9" t="str">
        <f>IF(S2965="","",(X2965*(1-Y2965)*(1+AE2965)))</f>
        <v/>
      </c>
      <c r="AA2965" s="64">
        <f>IF(Eingabe!G2965="x",libCalc!A2965,IF(Eingabe!H2965="x",libCalc!B2965,IF(Eingabe!I2965="x",libCalc!C2965,"")))</f>
        <v>0.10000000000000001</v>
      </c>
      <c r="AB2965" s="5">
        <f>IF(AA2965="","",AA2965*M2965)</f>
        <v>0.40000000000000002</v>
      </c>
      <c r="AC2965" s="10">
        <f>IF(AA2965="","",N2965*1000/(AA2965*1000000))</f>
        <v>7.5</v>
      </c>
      <c r="AD2965" s="11">
        <f>IF(AB2965="","",MAX(Z2965,W2965)/AB2965)</f>
        <v>2216.5</v>
      </c>
      <c r="AE2965" s="8">
        <f ca="1">IF(N2965="","",IF(LOOKUP(YEAR(C2965),Teuerung!$A$4:$A$29,Teuerung!$D$4:$D$29)="",0,LOOKUP(YEAR(C2965),Teuerung!$A$4:$A$29,Teuerung!$D$4:$D$29)))</f>
        <v>0.29999999999999999</v>
      </c>
      <c r="AF2965" s="7">
        <f t="shared" ca="1" si="90"/>
        <v>886.60000000000002</v>
      </c>
      <c r="AG2965" s="2" t="s">
        <v>70</v>
      </c>
      <c r="AH2965" s="1"/>
      <c r="AI2965" s="1"/>
    </row>
    <row r="2966">
      <c r="A2966" s="2"/>
      <c r="B2966" s="2"/>
      <c r="C2966" s="3">
        <v>43570</v>
      </c>
      <c r="D2966" s="1"/>
      <c r="E2966" s="4" t="s">
        <v>51</v>
      </c>
      <c r="H2966" s="4" t="s">
        <v>51</v>
      </c>
      <c r="K2966" s="6">
        <v>0.25</v>
      </c>
      <c r="L2966" s="6">
        <v>0.40000000000000002</v>
      </c>
      <c r="M2966" s="6">
        <v>2.8700000000000001</v>
      </c>
      <c r="N2966" s="7">
        <v>900</v>
      </c>
      <c r="P2966" s="1">
        <v>2</v>
      </c>
      <c r="Q2966" s="2" t="s">
        <v>56</v>
      </c>
      <c r="R2966" s="4" t="s">
        <v>51</v>
      </c>
      <c r="T2966" s="7">
        <v>587</v>
      </c>
      <c r="U2966" s="8">
        <v>0</v>
      </c>
      <c r="V2966" s="6">
        <v>0</v>
      </c>
      <c r="W2966" s="7">
        <f>IF(R2966="","",(T2966*(1-U2966)*(1+AE2966))+V2966)</f>
        <v>763.10000000000002</v>
      </c>
      <c r="Z2966" s="9" t="str">
        <f>IF(S2966="","",(X2966*(1-Y2966)*(1+AE2966)))</f>
        <v/>
      </c>
      <c r="AA2966" s="64">
        <f>IF(Eingabe!G2966="x",libCalc!A2966,IF(Eingabe!H2966="x",libCalc!B2966,IF(Eingabe!I2966="x",libCalc!C2966,"")))</f>
        <v>0.10000000000000001</v>
      </c>
      <c r="AB2966" s="5">
        <f>IF(AA2966="","",AA2966*M2966)</f>
        <v>0.28700000000000003</v>
      </c>
      <c r="AC2966" s="10">
        <f>IF(AA2966="","",N2966*1000/(AA2966*1000000))</f>
        <v>9</v>
      </c>
      <c r="AD2966" s="11">
        <f>IF(AB2966="","",MAX(Z2966,W2966)/AB2966)</f>
        <v>2658.8850174216027</v>
      </c>
      <c r="AE2966" s="8">
        <f ca="1">IF(N2966="","",IF(LOOKUP(YEAR(C2966),Teuerung!$A$4:$A$29,Teuerung!$D$4:$D$29)="",0,LOOKUP(YEAR(C2966),Teuerung!$A$4:$A$29,Teuerung!$D$4:$D$29)))</f>
        <v>0.29999999999999999</v>
      </c>
      <c r="AF2966" s="7">
        <f t="shared" ca="1" si="90"/>
        <v>1526.2</v>
      </c>
      <c r="AG2966" s="2" t="s">
        <v>70</v>
      </c>
      <c r="AH2966" s="1"/>
      <c r="AI2966" s="1"/>
    </row>
    <row r="2967">
      <c r="A2967" s="2"/>
      <c r="B2967" s="2"/>
      <c r="C2967" s="3">
        <v>43599</v>
      </c>
      <c r="D2967" s="1"/>
      <c r="F2967" s="4" t="s">
        <v>51</v>
      </c>
      <c r="H2967" s="4" t="s">
        <v>51</v>
      </c>
      <c r="K2967" s="6">
        <v>0.16</v>
      </c>
      <c r="L2967" s="6">
        <v>0.16</v>
      </c>
      <c r="M2967" s="6">
        <v>2.5600000000000001</v>
      </c>
      <c r="N2967" s="7">
        <v>1100</v>
      </c>
      <c r="P2967" s="1">
        <v>4</v>
      </c>
      <c r="Q2967" s="2" t="s">
        <v>52</v>
      </c>
      <c r="R2967" s="4" t="s">
        <v>51</v>
      </c>
      <c r="T2967" s="7">
        <v>979</v>
      </c>
      <c r="U2967" s="8">
        <v>0.050000000000000003</v>
      </c>
      <c r="V2967" s="6">
        <v>0</v>
      </c>
      <c r="W2967" s="7">
        <f>IF(R2967="","",(T2967*(1-U2967)*(1+AE2967))+V2967)</f>
        <v>1209.0650000000001</v>
      </c>
      <c r="Z2967" s="9" t="str">
        <f>IF(S2967="","",(X2967*(1-Y2967)*(1+AE2967)))</f>
        <v/>
      </c>
      <c r="AA2967" s="64">
        <f>IF(Eingabe!G2967="x",libCalc!A2967,IF(Eingabe!H2967="x",libCalc!B2967,IF(Eingabe!I2967="x",libCalc!C2967,"")))</f>
        <v>0.025600000000000001</v>
      </c>
      <c r="AB2967" s="5">
        <f>IF(AA2967="","",AA2967*M2967)</f>
        <v>0.065536000000000011</v>
      </c>
      <c r="AC2967" s="10">
        <f>IF(AA2967="","",N2967*1000/(AA2967*1000000))</f>
        <v>42.96875</v>
      </c>
      <c r="AD2967" s="11">
        <f>IF(AB2967="","",MAX(Z2967,W2967)/AB2967)</f>
        <v>18448.867797851559</v>
      </c>
      <c r="AE2967" s="8">
        <f ca="1">IF(N2967="","",IF(LOOKUP(YEAR(C2967),Teuerung!$A$4:$A$29,Teuerung!$D$4:$D$29)="",0,LOOKUP(YEAR(C2967),Teuerung!$A$4:$A$29,Teuerung!$D$4:$D$29)))</f>
        <v>0.29999999999999999</v>
      </c>
      <c r="AF2967" s="7">
        <f t="shared" ca="1" si="90"/>
        <v>4836.2600000000002</v>
      </c>
      <c r="AG2967" s="2" t="s">
        <v>70</v>
      </c>
      <c r="AH2967" s="1"/>
      <c r="AI2967" s="1"/>
    </row>
    <row r="2968">
      <c r="A2968" s="2"/>
      <c r="B2968" s="2"/>
      <c r="C2968" s="3">
        <v>43599</v>
      </c>
      <c r="D2968" s="1"/>
      <c r="F2968" s="4" t="s">
        <v>51</v>
      </c>
      <c r="G2968" s="4" t="s">
        <v>51</v>
      </c>
      <c r="J2968" s="5">
        <v>0.13300000000000001</v>
      </c>
      <c r="M2968" s="6">
        <v>2.9300000000000002</v>
      </c>
      <c r="N2968" s="7">
        <v>600</v>
      </c>
      <c r="P2968" s="1">
        <v>23</v>
      </c>
      <c r="Q2968" s="2" t="s">
        <v>52</v>
      </c>
      <c r="R2968" s="4" t="s">
        <v>51</v>
      </c>
      <c r="T2968" s="7">
        <v>639</v>
      </c>
      <c r="U2968" s="8">
        <v>0.17000000000000001</v>
      </c>
      <c r="V2968" s="6">
        <v>0</v>
      </c>
      <c r="W2968" s="7">
        <f>IF(R2968="","",(T2968*(1-U2968)*(1+AE2968))+V2968)</f>
        <v>689.48099999999999</v>
      </c>
      <c r="Z2968" s="9" t="str">
        <f>IF(S2968="","",(X2968*(1-Y2968)*(1+AE2968)))</f>
        <v/>
      </c>
      <c r="AA2968" s="64">
        <f>IF(Eingabe!G2968="x",libCalc!A2968,IF(Eingabe!H2968="x",libCalc!B2968,IF(Eingabe!I2968="x",libCalc!C2968,"")))</f>
        <v>0.013892908112337465</v>
      </c>
      <c r="AB2968" s="5">
        <f>IF(AA2968="","",AA2968*M2968)</f>
        <v>0.040706220769148774</v>
      </c>
      <c r="AC2968" s="10">
        <f>IF(AA2968="","",N2968*1000/(AA2968*1000000))</f>
        <v>43.187502224043051</v>
      </c>
      <c r="AD2968" s="11">
        <f>IF(AB2968="","",MAX(Z2968,W2968)/AB2968)</f>
        <v>16937.97623488932</v>
      </c>
      <c r="AE2968" s="8">
        <f ca="1">IF(N2968="","",IF(LOOKUP(YEAR(C2968),Teuerung!$A$4:$A$29,Teuerung!$D$4:$D$29)="",0,LOOKUP(YEAR(C2968),Teuerung!$A$4:$A$29,Teuerung!$D$4:$D$29)))</f>
        <v>0.29999999999999999</v>
      </c>
      <c r="AF2968" s="7">
        <f t="shared" ca="1" si="90"/>
        <v>15858.063</v>
      </c>
      <c r="AG2968" s="2" t="s">
        <v>70</v>
      </c>
      <c r="AH2968" s="1"/>
      <c r="AI2968" s="1"/>
    </row>
    <row r="2969">
      <c r="A2969" s="2"/>
      <c r="B2969" s="2"/>
      <c r="C2969" s="3">
        <v>43599</v>
      </c>
      <c r="D2969" s="1"/>
      <c r="F2969" s="4" t="s">
        <v>51</v>
      </c>
      <c r="G2969" s="4" t="s">
        <v>51</v>
      </c>
      <c r="J2969" s="5">
        <v>0.13300000000000001</v>
      </c>
      <c r="M2969" s="6">
        <v>3.04</v>
      </c>
      <c r="N2969" s="7">
        <v>220</v>
      </c>
      <c r="P2969" s="1">
        <v>23</v>
      </c>
      <c r="Q2969" s="2" t="s">
        <v>52</v>
      </c>
      <c r="R2969" s="4" t="s">
        <v>51</v>
      </c>
      <c r="T2969" s="7">
        <v>613</v>
      </c>
      <c r="U2969" s="8">
        <v>0.17000000000000001</v>
      </c>
      <c r="V2969" s="6">
        <v>0</v>
      </c>
      <c r="W2969" s="7">
        <f>IF(R2969="","",(T2969*(1-U2969)*(1+AE2969))+V2969)</f>
        <v>661.42700000000002</v>
      </c>
      <c r="Z2969" s="9" t="str">
        <f>IF(S2969="","",(X2969*(1-Y2969)*(1+AE2969)))</f>
        <v/>
      </c>
      <c r="AA2969" s="64">
        <f>IF(Eingabe!G2969="x",libCalc!A2969,IF(Eingabe!H2969="x",libCalc!B2969,IF(Eingabe!I2969="x",libCalc!C2969,"")))</f>
        <v>0.013892908112337465</v>
      </c>
      <c r="AB2969" s="5">
        <f>IF(AA2969="","",AA2969*M2969)</f>
        <v>0.04223444066150589</v>
      </c>
      <c r="AC2969" s="10">
        <f>IF(AA2969="","",N2969*1000/(AA2969*1000000))</f>
        <v>15.835417482149118</v>
      </c>
      <c r="AD2969" s="11">
        <f>IF(AB2969="","",MAX(Z2969,W2969)/AB2969)</f>
        <v>15660.844316634937</v>
      </c>
      <c r="AE2969" s="8">
        <f ca="1">IF(N2969="","",IF(LOOKUP(YEAR(C2969),Teuerung!$A$4:$A$29,Teuerung!$D$4:$D$29)="",0,LOOKUP(YEAR(C2969),Teuerung!$A$4:$A$29,Teuerung!$D$4:$D$29)))</f>
        <v>0.29999999999999999</v>
      </c>
      <c r="AF2969" s="7">
        <f t="shared" ca="1" si="90"/>
        <v>15212.821</v>
      </c>
      <c r="AG2969" s="2" t="s">
        <v>70</v>
      </c>
      <c r="AH2969" s="1"/>
      <c r="AI2969" s="1"/>
    </row>
    <row r="2970">
      <c r="A2970" s="2"/>
      <c r="B2970" s="2"/>
      <c r="C2970" s="3">
        <v>43599</v>
      </c>
      <c r="D2970" s="1"/>
      <c r="F2970" s="4" t="s">
        <v>51</v>
      </c>
      <c r="G2970" s="4" t="s">
        <v>51</v>
      </c>
      <c r="J2970" s="5">
        <v>0.20000000000000001</v>
      </c>
      <c r="M2970" s="6">
        <v>2.6000000000000001</v>
      </c>
      <c r="N2970" s="7">
        <v>650</v>
      </c>
      <c r="P2970" s="1">
        <v>3</v>
      </c>
      <c r="Q2970" s="2" t="s">
        <v>52</v>
      </c>
      <c r="R2970" s="4" t="s">
        <v>51</v>
      </c>
      <c r="T2970" s="7">
        <v>584</v>
      </c>
      <c r="U2970" s="8">
        <v>0</v>
      </c>
      <c r="V2970" s="6">
        <v>0</v>
      </c>
      <c r="W2970" s="7">
        <f>IF(R2970="","",(T2970*(1-U2970)*(1+AE2970))+V2970)</f>
        <v>759.20000000000005</v>
      </c>
      <c r="Z2970" s="9" t="str">
        <f>IF(S2970="","",(X2970*(1-Y2970)*(1+AE2970)))</f>
        <v/>
      </c>
      <c r="AA2970" s="64">
        <f>IF(Eingabe!G2970="x",libCalc!A2970,IF(Eingabe!H2970="x",libCalc!B2970,IF(Eingabe!I2970="x",libCalc!C2970,"")))</f>
        <v>0.031415926535897934</v>
      </c>
      <c r="AB2970" s="5">
        <f>IF(AA2970="","",AA2970*M2970)</f>
        <v>0.081681408993334634</v>
      </c>
      <c r="AC2970" s="10">
        <f>IF(AA2970="","",N2970*1000/(AA2970*1000000))</f>
        <v>20.690142601946391</v>
      </c>
      <c r="AD2970" s="11">
        <f>IF(AB2970="","",MAX(Z2970,W2970)/AB2970)</f>
        <v>9294.6486765666868</v>
      </c>
      <c r="AE2970" s="8">
        <f ca="1">IF(N2970="","",IF(LOOKUP(YEAR(C2970),Teuerung!$A$4:$A$29,Teuerung!$D$4:$D$29)="",0,LOOKUP(YEAR(C2970),Teuerung!$A$4:$A$29,Teuerung!$D$4:$D$29)))</f>
        <v>0.29999999999999999</v>
      </c>
      <c r="AF2970" s="7">
        <f t="shared" ca="1" si="90"/>
        <v>2277.6000000000004</v>
      </c>
      <c r="AG2970" s="2" t="s">
        <v>70</v>
      </c>
      <c r="AH2970" s="1"/>
      <c r="AI2970" s="1"/>
    </row>
    <row r="2971">
      <c r="A2971" s="2"/>
      <c r="B2971" s="2"/>
      <c r="C2971" s="3">
        <v>43641</v>
      </c>
      <c r="D2971" s="1"/>
      <c r="E2971" s="4" t="s">
        <v>51</v>
      </c>
      <c r="H2971" s="4" t="s">
        <v>51</v>
      </c>
      <c r="K2971" s="6">
        <v>0.20000000000000001</v>
      </c>
      <c r="L2971" s="6">
        <v>0.29999999999999999</v>
      </c>
      <c r="M2971" s="6">
        <v>2.5350000000000001</v>
      </c>
      <c r="N2971" s="7">
        <v>1500</v>
      </c>
      <c r="P2971" s="1">
        <v>1</v>
      </c>
      <c r="Q2971" s="2" t="s">
        <v>56</v>
      </c>
      <c r="R2971" s="4" t="s">
        <v>51</v>
      </c>
      <c r="T2971" s="7">
        <v>459</v>
      </c>
      <c r="U2971" s="8">
        <v>0.20000000000000001</v>
      </c>
      <c r="V2971" s="6">
        <v>0</v>
      </c>
      <c r="W2971" s="7">
        <f>IF(R2971="","",(T2971*(1-U2971)*(1+AE2971))+V2971)</f>
        <v>477.36000000000007</v>
      </c>
      <c r="Z2971" s="9" t="str">
        <f>IF(S2971="","",(X2971*(1-Y2971)*(1+AE2971)))</f>
        <v/>
      </c>
      <c r="AA2971" s="64">
        <f>IF(Eingabe!G2971="x",libCalc!A2971,IF(Eingabe!H2971="x",libCalc!B2971,IF(Eingabe!I2971="x",libCalc!C2971,"")))</f>
        <v>0.059999999999999998</v>
      </c>
      <c r="AB2971" s="5">
        <f>IF(AA2971="","",AA2971*M2971)</f>
        <v>0.15210000000000001</v>
      </c>
      <c r="AC2971" s="10">
        <f>IF(AA2971="","",N2971*1000/(AA2971*1000000))</f>
        <v>25</v>
      </c>
      <c r="AD2971" s="11">
        <f>IF(AB2971="","",MAX(Z2971,W2971)/AB2971)</f>
        <v>3138.4615384615386</v>
      </c>
      <c r="AE2971" s="8">
        <f ca="1">IF(N2971="","",IF(LOOKUP(YEAR(C2971),Teuerung!$A$4:$A$29,Teuerung!$D$4:$D$29)="",0,LOOKUP(YEAR(C2971),Teuerung!$A$4:$A$29,Teuerung!$D$4:$D$29)))</f>
        <v>0.29999999999999999</v>
      </c>
      <c r="AF2971" s="7">
        <f t="shared" ca="1" si="90"/>
        <v>477.36000000000007</v>
      </c>
      <c r="AG2971" s="2" t="s">
        <v>70</v>
      </c>
      <c r="AH2971" s="1"/>
      <c r="AI2971" s="1"/>
    </row>
    <row r="2972">
      <c r="A2972" s="2"/>
      <c r="B2972" s="2"/>
      <c r="C2972" s="3">
        <v>43641</v>
      </c>
      <c r="D2972" s="1"/>
      <c r="E2972" s="4" t="s">
        <v>51</v>
      </c>
      <c r="H2972" s="4" t="s">
        <v>51</v>
      </c>
      <c r="K2972" s="6">
        <v>0.20000000000000001</v>
      </c>
      <c r="L2972" s="6">
        <v>0.29999999999999999</v>
      </c>
      <c r="M2972" s="6">
        <v>2.71</v>
      </c>
      <c r="N2972" s="7">
        <v>2500</v>
      </c>
      <c r="P2972" s="1">
        <v>4</v>
      </c>
      <c r="Q2972" s="2" t="s">
        <v>56</v>
      </c>
      <c r="R2972" s="4" t="s">
        <v>51</v>
      </c>
      <c r="T2972" s="7">
        <v>794</v>
      </c>
      <c r="U2972" s="8">
        <v>0.20000000000000001</v>
      </c>
      <c r="V2972" s="6">
        <v>0</v>
      </c>
      <c r="W2972" s="7">
        <f>IF(R2972="","",(T2972*(1-U2972)*(1+AE2972))+V2972)</f>
        <v>825.7600000000001</v>
      </c>
      <c r="Z2972" s="9" t="str">
        <f>IF(S2972="","",(X2972*(1-Y2972)*(1+AE2972)))</f>
        <v/>
      </c>
      <c r="AA2972" s="64">
        <f>IF(Eingabe!G2972="x",libCalc!A2972,IF(Eingabe!H2972="x",libCalc!B2972,IF(Eingabe!I2972="x",libCalc!C2972,"")))</f>
        <v>0.059999999999999998</v>
      </c>
      <c r="AB2972" s="5">
        <f>IF(AA2972="","",AA2972*M2972)</f>
        <v>0.16259999999999999</v>
      </c>
      <c r="AC2972" s="10">
        <f>IF(AA2972="","",N2972*1000/(AA2972*1000000))</f>
        <v>41.666666666666664</v>
      </c>
      <c r="AD2972" s="11">
        <f>IF(AB2972="","",MAX(Z2972,W2972)/AB2972)</f>
        <v>5078.4747847478484</v>
      </c>
      <c r="AE2972" s="8">
        <f ca="1">IF(N2972="","",IF(LOOKUP(YEAR(C2972),Teuerung!$A$4:$A$29,Teuerung!$D$4:$D$29)="",0,LOOKUP(YEAR(C2972),Teuerung!$A$4:$A$29,Teuerung!$D$4:$D$29)))</f>
        <v>0.29999999999999999</v>
      </c>
      <c r="AF2972" s="7">
        <f t="shared" ca="1" si="90"/>
        <v>3303.0400000000004</v>
      </c>
      <c r="AG2972" s="2" t="s">
        <v>70</v>
      </c>
      <c r="AH2972" s="1"/>
      <c r="AI2972" s="1"/>
    </row>
    <row r="2973">
      <c r="A2973" s="2"/>
      <c r="B2973" s="2"/>
      <c r="C2973" s="3">
        <v>43641</v>
      </c>
      <c r="D2973" s="1"/>
      <c r="E2973" s="4" t="s">
        <v>51</v>
      </c>
      <c r="H2973" s="4" t="s">
        <v>51</v>
      </c>
      <c r="K2973" s="6">
        <v>0.20000000000000001</v>
      </c>
      <c r="L2973" s="6">
        <v>0.29999999999999999</v>
      </c>
      <c r="M2973" s="6">
        <v>2.6299999999999999</v>
      </c>
      <c r="N2973" s="7">
        <v>3000</v>
      </c>
      <c r="P2973" s="1">
        <v>1</v>
      </c>
      <c r="Q2973" s="2" t="s">
        <v>56</v>
      </c>
      <c r="R2973" s="4" t="s">
        <v>51</v>
      </c>
      <c r="T2973" s="7">
        <v>1063</v>
      </c>
      <c r="U2973" s="8">
        <v>0.20000000000000001</v>
      </c>
      <c r="V2973" s="6">
        <v>0</v>
      </c>
      <c r="W2973" s="7">
        <f>IF(R2973="","",(T2973*(1-U2973)*(1+AE2973))+V2973)</f>
        <v>1105.5200000000002</v>
      </c>
      <c r="Z2973" s="9" t="str">
        <f>IF(S2973="","",(X2973*(1-Y2973)*(1+AE2973)))</f>
        <v/>
      </c>
      <c r="AA2973" s="64">
        <f>IF(Eingabe!G2973="x",libCalc!A2973,IF(Eingabe!H2973="x",libCalc!B2973,IF(Eingabe!I2973="x",libCalc!C2973,"")))</f>
        <v>0.059999999999999998</v>
      </c>
      <c r="AB2973" s="5">
        <f>IF(AA2973="","",AA2973*M2973)</f>
        <v>0.1578</v>
      </c>
      <c r="AC2973" s="10">
        <f>IF(AA2973="","",N2973*1000/(AA2973*1000000))</f>
        <v>50</v>
      </c>
      <c r="AD2973" s="11">
        <f>IF(AB2973="","",MAX(Z2973,W2973)/AB2973)</f>
        <v>7005.8301647655271</v>
      </c>
      <c r="AE2973" s="8">
        <f ca="1">IF(N2973="","",IF(LOOKUP(YEAR(C2973),Teuerung!$A$4:$A$29,Teuerung!$D$4:$D$29)="",0,LOOKUP(YEAR(C2973),Teuerung!$A$4:$A$29,Teuerung!$D$4:$D$29)))</f>
        <v>0.29999999999999999</v>
      </c>
      <c r="AF2973" s="7">
        <f t="shared" ca="1" si="90"/>
        <v>1105.5200000000002</v>
      </c>
      <c r="AG2973" s="2" t="s">
        <v>70</v>
      </c>
      <c r="AH2973" s="1"/>
      <c r="AI2973" s="1"/>
    </row>
    <row r="2974">
      <c r="A2974" s="2"/>
      <c r="B2974" s="2"/>
      <c r="C2974" s="3">
        <v>43641</v>
      </c>
      <c r="D2974" s="1"/>
      <c r="E2974" s="4" t="s">
        <v>51</v>
      </c>
      <c r="H2974" s="4" t="s">
        <v>51</v>
      </c>
      <c r="K2974" s="6">
        <v>0.20000000000000001</v>
      </c>
      <c r="L2974" s="6">
        <v>0.29999999999999999</v>
      </c>
      <c r="M2974" s="6">
        <v>2.8399999999999999</v>
      </c>
      <c r="N2974" s="7">
        <v>1500</v>
      </c>
      <c r="P2974" s="1">
        <v>2</v>
      </c>
      <c r="Q2974" s="2" t="s">
        <v>56</v>
      </c>
      <c r="R2974" s="4" t="s">
        <v>51</v>
      </c>
      <c r="T2974" s="7">
        <v>478</v>
      </c>
      <c r="U2974" s="8">
        <v>0.20000000000000001</v>
      </c>
      <c r="V2974" s="6">
        <v>0</v>
      </c>
      <c r="W2974" s="7">
        <f>IF(R2974="","",(T2974*(1-U2974)*(1+AE2974))+V2974)</f>
        <v>497.12000000000006</v>
      </c>
      <c r="Z2974" s="9" t="str">
        <f>IF(S2974="","",(X2974*(1-Y2974)*(1+AE2974)))</f>
        <v/>
      </c>
      <c r="AA2974" s="64">
        <f>IF(Eingabe!G2974="x",libCalc!A2974,IF(Eingabe!H2974="x",libCalc!B2974,IF(Eingabe!I2974="x",libCalc!C2974,"")))</f>
        <v>0.059999999999999998</v>
      </c>
      <c r="AB2974" s="5">
        <f>IF(AA2974="","",AA2974*M2974)</f>
        <v>0.1704</v>
      </c>
      <c r="AC2974" s="10">
        <f>IF(AA2974="","",N2974*1000/(AA2974*1000000))</f>
        <v>25</v>
      </c>
      <c r="AD2974" s="11">
        <f>IF(AB2974="","",MAX(Z2974,W2974)/AB2974)</f>
        <v>2917.3708920187796</v>
      </c>
      <c r="AE2974" s="8">
        <f ca="1">IF(N2974="","",IF(LOOKUP(YEAR(C2974),Teuerung!$A$4:$A$29,Teuerung!$D$4:$D$29)="",0,LOOKUP(YEAR(C2974),Teuerung!$A$4:$A$29,Teuerung!$D$4:$D$29)))</f>
        <v>0.29999999999999999</v>
      </c>
      <c r="AF2974" s="7">
        <f t="shared" ca="1" si="90"/>
        <v>994.24000000000012</v>
      </c>
      <c r="AG2974" s="2" t="s">
        <v>70</v>
      </c>
      <c r="AH2974" s="1"/>
      <c r="AI2974" s="1"/>
    </row>
    <row r="2975">
      <c r="A2975" s="2"/>
      <c r="B2975" s="2"/>
      <c r="C2975" s="3">
        <v>43641</v>
      </c>
      <c r="D2975" s="1"/>
      <c r="E2975" s="4" t="s">
        <v>51</v>
      </c>
      <c r="H2975" s="4" t="s">
        <v>51</v>
      </c>
      <c r="K2975" s="6">
        <v>0.20000000000000001</v>
      </c>
      <c r="L2975" s="6">
        <v>0.29999999999999999</v>
      </c>
      <c r="M2975" s="6">
        <v>2.875</v>
      </c>
      <c r="N2975" s="7">
        <v>1500</v>
      </c>
      <c r="P2975" s="1">
        <v>2</v>
      </c>
      <c r="Q2975" s="2" t="s">
        <v>56</v>
      </c>
      <c r="R2975" s="4" t="s">
        <v>51</v>
      </c>
      <c r="T2975" s="7">
        <v>482</v>
      </c>
      <c r="U2975" s="8">
        <v>0.20000000000000001</v>
      </c>
      <c r="V2975" s="6">
        <v>0</v>
      </c>
      <c r="W2975" s="7">
        <f>IF(R2975="","",(T2975*(1-U2975)*(1+AE2975))+V2975)</f>
        <v>501.28000000000003</v>
      </c>
      <c r="Z2975" s="9" t="str">
        <f>IF(S2975="","",(X2975*(1-Y2975)*(1+AE2975)))</f>
        <v/>
      </c>
      <c r="AA2975" s="64">
        <f>IF(Eingabe!G2975="x",libCalc!A2975,IF(Eingabe!H2975="x",libCalc!B2975,IF(Eingabe!I2975="x",libCalc!C2975,"")))</f>
        <v>0.059999999999999998</v>
      </c>
      <c r="AB2975" s="5">
        <f>IF(AA2975="","",AA2975*M2975)</f>
        <v>0.17249999999999999</v>
      </c>
      <c r="AC2975" s="10">
        <f>IF(AA2975="","",N2975*1000/(AA2975*1000000))</f>
        <v>25</v>
      </c>
      <c r="AD2975" s="11">
        <f>IF(AB2975="","",MAX(Z2975,W2975)/AB2975)</f>
        <v>2905.971014492754</v>
      </c>
      <c r="AE2975" s="8">
        <f ca="1">IF(N2975="","",IF(LOOKUP(YEAR(C2975),Teuerung!$A$4:$A$29,Teuerung!$D$4:$D$29)="",0,LOOKUP(YEAR(C2975),Teuerung!$A$4:$A$29,Teuerung!$D$4:$D$29)))</f>
        <v>0.29999999999999999</v>
      </c>
      <c r="AF2975" s="7">
        <f t="shared" ca="1" si="90"/>
        <v>1002.5600000000001</v>
      </c>
      <c r="AG2975" s="2" t="s">
        <v>70</v>
      </c>
      <c r="AH2975" s="1"/>
      <c r="AI2975" s="1"/>
    </row>
    <row r="2976">
      <c r="A2976" s="2"/>
      <c r="B2976" s="2"/>
      <c r="C2976" s="3">
        <v>43728</v>
      </c>
      <c r="D2976" s="1"/>
      <c r="E2976" s="4" t="s">
        <v>51</v>
      </c>
      <c r="H2976" s="4" t="s">
        <v>51</v>
      </c>
      <c r="K2976" s="6">
        <v>0.40000000000000002</v>
      </c>
      <c r="L2976" s="6">
        <v>0.90000000000000002</v>
      </c>
      <c r="M2976" s="6">
        <v>2.4700000000000002</v>
      </c>
      <c r="N2976" s="7">
        <v>18000</v>
      </c>
      <c r="P2976" s="1">
        <v>6</v>
      </c>
      <c r="Q2976" s="2" t="s">
        <v>53</v>
      </c>
      <c r="R2976" s="4" t="s">
        <v>51</v>
      </c>
      <c r="T2976" s="7">
        <v>1934</v>
      </c>
      <c r="U2976" s="8">
        <v>0</v>
      </c>
      <c r="V2976" s="6">
        <v>249.13</v>
      </c>
      <c r="W2976" s="7">
        <f>IF(R2976="","",(T2976*(1-U2976)*(1+AE2976))+V2976)</f>
        <v>2763.3300000000004</v>
      </c>
      <c r="Z2976" s="9" t="str">
        <f>IF(S2976="","",(X2976*(1-Y2976)*(1+AE2976)))</f>
        <v/>
      </c>
      <c r="AA2976" s="64">
        <f>IF(Eingabe!G2976="x",libCalc!A2976,IF(Eingabe!H2976="x",libCalc!B2976,IF(Eingabe!I2976="x",libCalc!C2976,"")))</f>
        <v>0.36000000000000004</v>
      </c>
      <c r="AB2976" s="5">
        <f>IF(AA2976="","",AA2976*M2976)</f>
        <v>0.88920000000000021</v>
      </c>
      <c r="AC2976" s="10">
        <f>IF(AA2976="","",N2976*1000/(AA2976*1000000))</f>
        <v>49.999999999999993</v>
      </c>
      <c r="AD2976" s="11">
        <f>IF(AB2976="","",MAX(Z2976,W2976)/AB2976)</f>
        <v>3107.6585695006743</v>
      </c>
      <c r="AE2976" s="8">
        <f ca="1">IF(N2976="","",IF(LOOKUP(YEAR(C2976),Teuerung!$A$4:$A$29,Teuerung!$D$4:$D$29)="",0,LOOKUP(YEAR(C2976),Teuerung!$A$4:$A$29,Teuerung!$D$4:$D$29)))</f>
        <v>0.29999999999999999</v>
      </c>
      <c r="AF2976" s="7">
        <f t="shared" ca="1" si="90"/>
        <v>16579.980000000003</v>
      </c>
      <c r="AG2976" s="2" t="s">
        <v>70</v>
      </c>
      <c r="AH2976" s="1"/>
      <c r="AI2976" s="1"/>
    </row>
    <row r="2977">
      <c r="A2977" s="2"/>
      <c r="B2977" s="2"/>
      <c r="C2977" s="3">
        <v>43728</v>
      </c>
      <c r="D2977" s="1"/>
      <c r="E2977" s="4" t="s">
        <v>51</v>
      </c>
      <c r="H2977" s="4" t="s">
        <v>51</v>
      </c>
      <c r="K2977" s="6">
        <v>0.40000000000000002</v>
      </c>
      <c r="L2977" s="6">
        <v>0.90000000000000002</v>
      </c>
      <c r="M2977" s="6">
        <v>2.4700000000000002</v>
      </c>
      <c r="N2977" s="7">
        <v>15700</v>
      </c>
      <c r="P2977" s="1">
        <v>8</v>
      </c>
      <c r="Q2977" s="2" t="s">
        <v>53</v>
      </c>
      <c r="R2977" s="4" t="s">
        <v>51</v>
      </c>
      <c r="T2977" s="7">
        <v>1480</v>
      </c>
      <c r="U2977" s="8">
        <v>0</v>
      </c>
      <c r="V2977" s="6">
        <v>249.13</v>
      </c>
      <c r="W2977" s="7">
        <f>IF(R2977="","",(T2977*(1-U2977)*(1+AE2977))+V2977)</f>
        <v>2173.1300000000001</v>
      </c>
      <c r="Z2977" s="9" t="str">
        <f>IF(S2977="","",(X2977*(1-Y2977)*(1+AE2977)))</f>
        <v/>
      </c>
      <c r="AA2977" s="64">
        <f>IF(Eingabe!G2977="x",libCalc!A2977,IF(Eingabe!H2977="x",libCalc!B2977,IF(Eingabe!I2977="x",libCalc!C2977,"")))</f>
        <v>0.36000000000000004</v>
      </c>
      <c r="AB2977" s="5">
        <f>IF(AA2977="","",AA2977*M2977)</f>
        <v>0.88920000000000021</v>
      </c>
      <c r="AC2977" s="10">
        <f>IF(AA2977="","",N2977*1000/(AA2977*1000000))</f>
        <v>43.611111111111107</v>
      </c>
      <c r="AD2977" s="11">
        <f>IF(AB2977="","",MAX(Z2977,W2977)/AB2977)</f>
        <v>2443.9158794421946</v>
      </c>
      <c r="AE2977" s="8">
        <f ca="1">IF(N2977="","",IF(LOOKUP(YEAR(C2977),Teuerung!$A$4:$A$29,Teuerung!$D$4:$D$29)="",0,LOOKUP(YEAR(C2977),Teuerung!$A$4:$A$29,Teuerung!$D$4:$D$29)))</f>
        <v>0.29999999999999999</v>
      </c>
      <c r="AF2977" s="7">
        <f t="shared" ca="1" si="90"/>
        <v>17385.040000000001</v>
      </c>
      <c r="AG2977" s="2" t="s">
        <v>70</v>
      </c>
      <c r="AH2977" s="1"/>
      <c r="AI2977" s="1"/>
    </row>
    <row r="2978">
      <c r="A2978" s="2"/>
      <c r="B2978" s="2"/>
      <c r="C2978" s="3">
        <v>43728</v>
      </c>
      <c r="D2978" s="1"/>
      <c r="E2978" s="4" t="s">
        <v>51</v>
      </c>
      <c r="H2978" s="4" t="s">
        <v>51</v>
      </c>
      <c r="K2978" s="6">
        <v>0.59999999999999998</v>
      </c>
      <c r="L2978" s="6">
        <v>0.59999999999999998</v>
      </c>
      <c r="M2978" s="6">
        <v>3.5099999999999998</v>
      </c>
      <c r="N2978" s="7">
        <v>12200</v>
      </c>
      <c r="P2978" s="1">
        <v>9</v>
      </c>
      <c r="Q2978" s="2" t="s">
        <v>53</v>
      </c>
      <c r="R2978" s="4" t="s">
        <v>51</v>
      </c>
      <c r="T2978" s="7">
        <v>1138</v>
      </c>
      <c r="U2978" s="8">
        <v>0</v>
      </c>
      <c r="V2978" s="6">
        <v>249.13</v>
      </c>
      <c r="W2978" s="7">
        <f>IF(R2978="","",(T2978*(1-U2978)*(1+AE2978))+V2978)</f>
        <v>1728.5300000000002</v>
      </c>
      <c r="Z2978" s="9" t="str">
        <f>IF(S2978="","",(X2978*(1-Y2978)*(1+AE2978)))</f>
        <v/>
      </c>
      <c r="AA2978" s="64">
        <f>IF(Eingabe!G2978="x",libCalc!A2978,IF(Eingabe!H2978="x",libCalc!B2978,IF(Eingabe!I2978="x",libCalc!C2978,"")))</f>
        <v>0.35999999999999999</v>
      </c>
      <c r="AB2978" s="5">
        <f>IF(AA2978="","",AA2978*M2978)</f>
        <v>1.2635999999999998</v>
      </c>
      <c r="AC2978" s="10">
        <f>IF(AA2978="","",N2978*1000/(AA2978*1000000))</f>
        <v>33.888888888888886</v>
      </c>
      <c r="AD2978" s="11">
        <f>IF(AB2978="","",MAX(Z2978,W2978)/AB2978)</f>
        <v>1367.9408040519154</v>
      </c>
      <c r="AE2978" s="8">
        <f ca="1">IF(N2978="","",IF(LOOKUP(YEAR(C2978),Teuerung!$A$4:$A$29,Teuerung!$D$4:$D$29)="",0,LOOKUP(YEAR(C2978),Teuerung!$A$4:$A$29,Teuerung!$D$4:$D$29)))</f>
        <v>0.29999999999999999</v>
      </c>
      <c r="AF2978" s="7">
        <f t="shared" ca="1" si="90"/>
        <v>15556.770000000002</v>
      </c>
      <c r="AG2978" s="2" t="s">
        <v>70</v>
      </c>
      <c r="AH2978" s="1"/>
      <c r="AI2978" s="1"/>
    </row>
    <row r="2979">
      <c r="A2979" s="2"/>
      <c r="B2979" s="2"/>
      <c r="C2979" s="3">
        <v>43728</v>
      </c>
      <c r="D2979" s="1"/>
      <c r="E2979" s="4" t="s">
        <v>51</v>
      </c>
      <c r="H2979" s="4" t="s">
        <v>51</v>
      </c>
      <c r="K2979" s="6">
        <v>0.5</v>
      </c>
      <c r="L2979" s="6">
        <v>0.5</v>
      </c>
      <c r="M2979" s="6">
        <v>7.0899999999999999</v>
      </c>
      <c r="N2979" s="7">
        <v>8100</v>
      </c>
      <c r="P2979" s="1">
        <v>13</v>
      </c>
      <c r="Q2979" s="2" t="s">
        <v>53</v>
      </c>
      <c r="R2979" s="4" t="s">
        <v>51</v>
      </c>
      <c r="T2979" s="7">
        <v>1650</v>
      </c>
      <c r="U2979" s="8">
        <v>0</v>
      </c>
      <c r="V2979" s="6">
        <v>249.13</v>
      </c>
      <c r="W2979" s="7">
        <f>IF(R2979="","",(T2979*(1-U2979)*(1+AE2979))+V2979)</f>
        <v>2394.1300000000001</v>
      </c>
      <c r="Z2979" s="9" t="str">
        <f>IF(S2979="","",(X2979*(1-Y2979)*(1+AE2979)))</f>
        <v/>
      </c>
      <c r="AA2979" s="64">
        <f>IF(Eingabe!G2979="x",libCalc!A2979,IF(Eingabe!H2979="x",libCalc!B2979,IF(Eingabe!I2979="x",libCalc!C2979,"")))</f>
        <v>0.25</v>
      </c>
      <c r="AB2979" s="5">
        <f>IF(AA2979="","",AA2979*M2979)</f>
        <v>1.7725</v>
      </c>
      <c r="AC2979" s="10">
        <f>IF(AA2979="","",N2979*1000/(AA2979*1000000))</f>
        <v>32.399999999999999</v>
      </c>
      <c r="AD2979" s="11">
        <f>IF(AB2979="","",MAX(Z2979,W2979)/AB2979)</f>
        <v>1350.7080394922427</v>
      </c>
      <c r="AE2979" s="8">
        <f ca="1">IF(N2979="","",IF(LOOKUP(YEAR(C2979),Teuerung!$A$4:$A$29,Teuerung!$D$4:$D$29)="",0,LOOKUP(YEAR(C2979),Teuerung!$A$4:$A$29,Teuerung!$D$4:$D$29)))</f>
        <v>0.29999999999999999</v>
      </c>
      <c r="AF2979" s="7">
        <f t="shared" ca="1" si="90"/>
        <v>31123.690000000002</v>
      </c>
      <c r="AG2979" s="2" t="s">
        <v>70</v>
      </c>
      <c r="AH2979" s="1"/>
      <c r="AI2979" s="1"/>
    </row>
    <row r="2980">
      <c r="A2980" s="2"/>
      <c r="B2980" s="2"/>
      <c r="C2980" s="3">
        <v>43728</v>
      </c>
      <c r="D2980" s="1"/>
      <c r="E2980" s="4" t="s">
        <v>51</v>
      </c>
      <c r="G2980" s="4" t="s">
        <v>51</v>
      </c>
      <c r="J2980" s="5">
        <v>0.5</v>
      </c>
      <c r="M2980" s="6">
        <v>7.0899999999999999</v>
      </c>
      <c r="N2980" s="7">
        <v>6000</v>
      </c>
      <c r="P2980" s="1">
        <v>1</v>
      </c>
      <c r="Q2980" s="2" t="s">
        <v>53</v>
      </c>
      <c r="R2980" s="4" t="s">
        <v>51</v>
      </c>
      <c r="T2980" s="7">
        <v>1582</v>
      </c>
      <c r="U2980" s="8">
        <v>0</v>
      </c>
      <c r="V2980" s="6">
        <v>249.13</v>
      </c>
      <c r="W2980" s="7">
        <f>IF(R2980="","",(T2980*(1-U2980)*(1+AE2980))+V2980)</f>
        <v>2305.73</v>
      </c>
      <c r="Z2980" s="9" t="str">
        <f>IF(S2980="","",(X2980*(1-Y2980)*(1+AE2980)))</f>
        <v/>
      </c>
      <c r="AA2980" s="64">
        <f>IF(Eingabe!G2980="x",libCalc!A2980,IF(Eingabe!H2980="x",libCalc!B2980,IF(Eingabe!I2980="x",libCalc!C2980,"")))</f>
        <v>0.19634954084936207</v>
      </c>
      <c r="AB2980" s="5">
        <f>IF(AA2980="","",AA2980*M2980)</f>
        <v>1.3921182446219771</v>
      </c>
      <c r="AC2980" s="10">
        <f>IF(AA2980="","",N2980*1000/(AA2980*1000000))</f>
        <v>30.557749073643908</v>
      </c>
      <c r="AD2980" s="11">
        <f>IF(AB2980="","",MAX(Z2980,W2980)/AB2980)</f>
        <v>1656.2745362381984</v>
      </c>
      <c r="AE2980" s="8">
        <f ca="1">IF(N2980="","",IF(LOOKUP(YEAR(C2980),Teuerung!$A$4:$A$29,Teuerung!$D$4:$D$29)="",0,LOOKUP(YEAR(C2980),Teuerung!$A$4:$A$29,Teuerung!$D$4:$D$29)))</f>
        <v>0.29999999999999999</v>
      </c>
      <c r="AF2980" s="7">
        <f t="shared" ca="1" si="90"/>
        <v>2305.73</v>
      </c>
      <c r="AG2980" s="2" t="s">
        <v>70</v>
      </c>
      <c r="AH2980" s="1"/>
      <c r="AI2980" s="1"/>
    </row>
    <row r="2981">
      <c r="A2981" s="2"/>
      <c r="B2981" s="2"/>
      <c r="C2981" s="3">
        <v>43728</v>
      </c>
      <c r="D2981" s="1"/>
      <c r="E2981" s="4" t="s">
        <v>51</v>
      </c>
      <c r="H2981" s="4" t="s">
        <v>51</v>
      </c>
      <c r="K2981" s="6">
        <v>0.5</v>
      </c>
      <c r="L2981" s="6">
        <v>0.5</v>
      </c>
      <c r="M2981" s="6">
        <v>2.9700000000000002</v>
      </c>
      <c r="N2981" s="7">
        <v>10000</v>
      </c>
      <c r="P2981" s="1">
        <v>9</v>
      </c>
      <c r="Q2981" s="2" t="s">
        <v>53</v>
      </c>
      <c r="R2981" s="4" t="s">
        <v>51</v>
      </c>
      <c r="T2981" s="7">
        <v>1074</v>
      </c>
      <c r="U2981" s="8">
        <v>0</v>
      </c>
      <c r="V2981" s="6">
        <v>249.13</v>
      </c>
      <c r="W2981" s="7">
        <f>IF(R2981="","",(T2981*(1-U2981)*(1+AE2981))+V2981)</f>
        <v>1645.3299999999999</v>
      </c>
      <c r="Z2981" s="9" t="str">
        <f>IF(S2981="","",(X2981*(1-Y2981)*(1+AE2981)))</f>
        <v/>
      </c>
      <c r="AA2981" s="64">
        <f>IF(Eingabe!G2981="x",libCalc!A2981,IF(Eingabe!H2981="x",libCalc!B2981,IF(Eingabe!I2981="x",libCalc!C2981,"")))</f>
        <v>0.25</v>
      </c>
      <c r="AB2981" s="5">
        <f>IF(AA2981="","",AA2981*M2981)</f>
        <v>0.74250000000000005</v>
      </c>
      <c r="AC2981" s="10">
        <f>IF(AA2981="","",N2981*1000/(AA2981*1000000))</f>
        <v>40</v>
      </c>
      <c r="AD2981" s="11">
        <f>IF(AB2981="","",MAX(Z2981,W2981)/AB2981)</f>
        <v>2215.9326599326596</v>
      </c>
      <c r="AE2981" s="8">
        <f ca="1">IF(N2981="","",IF(LOOKUP(YEAR(C2981),Teuerung!$A$4:$A$29,Teuerung!$D$4:$D$29)="",0,LOOKUP(YEAR(C2981),Teuerung!$A$4:$A$29,Teuerung!$D$4:$D$29)))</f>
        <v>0.29999999999999999</v>
      </c>
      <c r="AF2981" s="7">
        <f t="shared" ca="1" si="90"/>
        <v>14807.969999999999</v>
      </c>
      <c r="AG2981" s="2" t="s">
        <v>70</v>
      </c>
      <c r="AH2981" s="1"/>
      <c r="AI2981" s="1"/>
    </row>
    <row r="2982">
      <c r="A2982" s="2"/>
      <c r="B2982" s="2"/>
      <c r="C2982" s="3">
        <v>43728</v>
      </c>
      <c r="D2982" s="1"/>
      <c r="E2982" s="4" t="s">
        <v>51</v>
      </c>
      <c r="H2982" s="4" t="s">
        <v>51</v>
      </c>
      <c r="K2982" s="6">
        <v>0.5</v>
      </c>
      <c r="L2982" s="6">
        <v>0.5</v>
      </c>
      <c r="M2982" s="6">
        <v>5.7699999999999996</v>
      </c>
      <c r="N2982" s="7">
        <v>5100</v>
      </c>
      <c r="P2982" s="1">
        <v>34</v>
      </c>
      <c r="Q2982" s="2" t="s">
        <v>53</v>
      </c>
      <c r="R2982" s="4" t="s">
        <v>51</v>
      </c>
      <c r="T2982" s="7">
        <v>1386</v>
      </c>
      <c r="U2982" s="8">
        <v>0</v>
      </c>
      <c r="V2982" s="6">
        <v>249.13</v>
      </c>
      <c r="W2982" s="7">
        <f>IF(R2982="","",(T2982*(1-U2982)*(1+AE2982))+V2982)</f>
        <v>2050.9299999999998</v>
      </c>
      <c r="Z2982" s="9" t="str">
        <f>IF(S2982="","",(X2982*(1-Y2982)*(1+AE2982)))</f>
        <v/>
      </c>
      <c r="AA2982" s="64">
        <f>IF(Eingabe!G2982="x",libCalc!A2982,IF(Eingabe!H2982="x",libCalc!B2982,IF(Eingabe!I2982="x",libCalc!C2982,"")))</f>
        <v>0.25</v>
      </c>
      <c r="AB2982" s="5">
        <f>IF(AA2982="","",AA2982*M2982)</f>
        <v>1.4424999999999999</v>
      </c>
      <c r="AC2982" s="10">
        <f>IF(AA2982="","",N2982*1000/(AA2982*1000000))</f>
        <v>20.399999999999999</v>
      </c>
      <c r="AD2982" s="11">
        <f>IF(AB2982="","",MAX(Z2982,W2982)/AB2982)</f>
        <v>1421.78856152513</v>
      </c>
      <c r="AE2982" s="8">
        <f ca="1">IF(N2982="","",IF(LOOKUP(YEAR(C2982),Teuerung!$A$4:$A$29,Teuerung!$D$4:$D$29)="",0,LOOKUP(YEAR(C2982),Teuerung!$A$4:$A$29,Teuerung!$D$4:$D$29)))</f>
        <v>0.29999999999999999</v>
      </c>
      <c r="AF2982" s="7">
        <f t="shared" ca="1" si="90"/>
        <v>69731.619999999995</v>
      </c>
      <c r="AG2982" s="2" t="s">
        <v>70</v>
      </c>
      <c r="AH2982" s="1"/>
      <c r="AI2982" s="1"/>
    </row>
    <row r="2983">
      <c r="A2983" s="2"/>
      <c r="B2983" s="2"/>
      <c r="C2983" s="3">
        <v>43728</v>
      </c>
      <c r="D2983" s="1"/>
      <c r="E2983" s="4" t="s">
        <v>51</v>
      </c>
      <c r="H2983" s="4" t="s">
        <v>51</v>
      </c>
      <c r="K2983" s="6">
        <v>0.5</v>
      </c>
      <c r="L2983" s="6">
        <v>0.5</v>
      </c>
      <c r="M2983" s="6">
        <v>5.7699999999999996</v>
      </c>
      <c r="N2983" s="7">
        <v>7300</v>
      </c>
      <c r="P2983" s="1">
        <v>17</v>
      </c>
      <c r="Q2983" s="2" t="s">
        <v>53</v>
      </c>
      <c r="R2983" s="4" t="s">
        <v>51</v>
      </c>
      <c r="T2983" s="7">
        <v>1386</v>
      </c>
      <c r="U2983" s="8">
        <v>0</v>
      </c>
      <c r="V2983" s="6">
        <v>249.13</v>
      </c>
      <c r="W2983" s="7">
        <f>IF(R2983="","",(T2983*(1-U2983)*(1+AE2983))+V2983)</f>
        <v>2050.9299999999998</v>
      </c>
      <c r="Z2983" s="9" t="str">
        <f>IF(S2983="","",(X2983*(1-Y2983)*(1+AE2983)))</f>
        <v/>
      </c>
      <c r="AA2983" s="64">
        <f>IF(Eingabe!G2983="x",libCalc!A2983,IF(Eingabe!H2983="x",libCalc!B2983,IF(Eingabe!I2983="x",libCalc!C2983,"")))</f>
        <v>0.25</v>
      </c>
      <c r="AB2983" s="5">
        <f>IF(AA2983="","",AA2983*M2983)</f>
        <v>1.4424999999999999</v>
      </c>
      <c r="AC2983" s="10">
        <f>IF(AA2983="","",N2983*1000/(AA2983*1000000))</f>
        <v>29.199999999999999</v>
      </c>
      <c r="AD2983" s="11">
        <f>IF(AB2983="","",MAX(Z2983,W2983)/AB2983)</f>
        <v>1421.78856152513</v>
      </c>
      <c r="AE2983" s="8">
        <f ca="1">IF(N2983="","",IF(LOOKUP(YEAR(C2983),Teuerung!$A$4:$A$29,Teuerung!$D$4:$D$29)="",0,LOOKUP(YEAR(C2983),Teuerung!$A$4:$A$29,Teuerung!$D$4:$D$29)))</f>
        <v>0.29999999999999999</v>
      </c>
      <c r="AF2983" s="7">
        <f t="shared" ca="1" si="90"/>
        <v>34865.809999999998</v>
      </c>
      <c r="AG2983" s="2" t="s">
        <v>70</v>
      </c>
      <c r="AH2983" s="1"/>
      <c r="AI2983" s="1"/>
    </row>
    <row r="2984">
      <c r="A2984" s="2"/>
      <c r="B2984" s="2"/>
      <c r="C2984" s="3">
        <v>43728</v>
      </c>
      <c r="D2984" s="1"/>
      <c r="E2984" s="4" t="s">
        <v>51</v>
      </c>
      <c r="H2984" s="4" t="s">
        <v>51</v>
      </c>
      <c r="K2984" s="6">
        <v>0.5</v>
      </c>
      <c r="L2984" s="6">
        <v>0.5</v>
      </c>
      <c r="M2984" s="6">
        <v>5.7699999999999996</v>
      </c>
      <c r="N2984" s="7">
        <v>8500</v>
      </c>
      <c r="P2984" s="1">
        <v>9</v>
      </c>
      <c r="Q2984" s="2" t="s">
        <v>53</v>
      </c>
      <c r="R2984" s="4" t="s">
        <v>51</v>
      </c>
      <c r="T2984" s="7">
        <v>1662</v>
      </c>
      <c r="U2984" s="8">
        <v>0</v>
      </c>
      <c r="V2984" s="6">
        <v>249.13</v>
      </c>
      <c r="W2984" s="7">
        <f>IF(R2984="","",(T2984*(1-U2984)*(1+AE2984))+V2984)</f>
        <v>2409.73</v>
      </c>
      <c r="Z2984" s="9" t="str">
        <f>IF(S2984="","",(X2984*(1-Y2984)*(1+AE2984)))</f>
        <v/>
      </c>
      <c r="AA2984" s="64">
        <f>IF(Eingabe!G2984="x",libCalc!A2984,IF(Eingabe!H2984="x",libCalc!B2984,IF(Eingabe!I2984="x",libCalc!C2984,"")))</f>
        <v>0.25</v>
      </c>
      <c r="AB2984" s="5">
        <f>IF(AA2984="","",AA2984*M2984)</f>
        <v>1.4424999999999999</v>
      </c>
      <c r="AC2984" s="10">
        <f>IF(AA2984="","",N2984*1000/(AA2984*1000000))</f>
        <v>34</v>
      </c>
      <c r="AD2984" s="11">
        <f>IF(AB2984="","",MAX(Z2984,W2984)/AB2984)</f>
        <v>1670.5233968804162</v>
      </c>
      <c r="AE2984" s="8">
        <f ca="1">IF(N2984="","",IF(LOOKUP(YEAR(C2984),Teuerung!$A$4:$A$29,Teuerung!$D$4:$D$29)="",0,LOOKUP(YEAR(C2984),Teuerung!$A$4:$A$29,Teuerung!$D$4:$D$29)))</f>
        <v>0.29999999999999999</v>
      </c>
      <c r="AF2984" s="7">
        <f t="shared" ca="1" si="90"/>
        <v>21687.57</v>
      </c>
      <c r="AG2984" s="2" t="s">
        <v>70</v>
      </c>
      <c r="AH2984" s="1"/>
      <c r="AI2984" s="1"/>
    </row>
    <row r="2985">
      <c r="A2985" s="2"/>
      <c r="B2985" s="2"/>
      <c r="C2985" s="3">
        <v>43728</v>
      </c>
      <c r="D2985" s="1"/>
      <c r="E2985" s="4" t="s">
        <v>51</v>
      </c>
      <c r="H2985" s="4" t="s">
        <v>51</v>
      </c>
      <c r="K2985" s="6">
        <v>0.5</v>
      </c>
      <c r="L2985" s="6">
        <v>0.5</v>
      </c>
      <c r="M2985" s="6">
        <v>6.3099999999999996</v>
      </c>
      <c r="N2985" s="7">
        <v>2800</v>
      </c>
      <c r="P2985" s="1">
        <v>33</v>
      </c>
      <c r="Q2985" s="2" t="s">
        <v>53</v>
      </c>
      <c r="R2985" s="4" t="s">
        <v>51</v>
      </c>
      <c r="T2985" s="7">
        <v>1470</v>
      </c>
      <c r="U2985" s="8">
        <v>0</v>
      </c>
      <c r="V2985" s="6">
        <v>249.13</v>
      </c>
      <c r="W2985" s="7">
        <f>IF(R2985="","",(T2985*(1-U2985)*(1+AE2985))+V2985)</f>
        <v>2160.1300000000001</v>
      </c>
      <c r="Z2985" s="9" t="str">
        <f>IF(S2985="","",(X2985*(1-Y2985)*(1+AE2985)))</f>
        <v/>
      </c>
      <c r="AA2985" s="64">
        <f>IF(Eingabe!G2985="x",libCalc!A2985,IF(Eingabe!H2985="x",libCalc!B2985,IF(Eingabe!I2985="x",libCalc!C2985,"")))</f>
        <v>0.25</v>
      </c>
      <c r="AB2985" s="5">
        <f>IF(AA2985="","",AA2985*M2985)</f>
        <v>1.5774999999999999</v>
      </c>
      <c r="AC2985" s="10">
        <f>IF(AA2985="","",N2985*1000/(AA2985*1000000))</f>
        <v>11.199999999999999</v>
      </c>
      <c r="AD2985" s="11">
        <f>IF(AB2985="","",MAX(Z2985,W2985)/AB2985)</f>
        <v>1369.3375594294771</v>
      </c>
      <c r="AE2985" s="8">
        <f ca="1">IF(N2985="","",IF(LOOKUP(YEAR(C2985),Teuerung!$A$4:$A$29,Teuerung!$D$4:$D$29)="",0,LOOKUP(YEAR(C2985),Teuerung!$A$4:$A$29,Teuerung!$D$4:$D$29)))</f>
        <v>0.29999999999999999</v>
      </c>
      <c r="AF2985" s="7">
        <f t="shared" ca="1" si="90"/>
        <v>71284.290000000008</v>
      </c>
      <c r="AG2985" s="2" t="s">
        <v>70</v>
      </c>
      <c r="AH2985" s="1"/>
      <c r="AI2985" s="1"/>
    </row>
    <row r="2986">
      <c r="A2986" s="2"/>
      <c r="B2986" s="2"/>
      <c r="C2986" s="3">
        <v>43728</v>
      </c>
      <c r="D2986" s="1"/>
      <c r="E2986" s="4" t="s">
        <v>51</v>
      </c>
      <c r="H2986" s="4" t="s">
        <v>51</v>
      </c>
      <c r="K2986" s="6">
        <v>0.5</v>
      </c>
      <c r="L2986" s="6">
        <v>0.5</v>
      </c>
      <c r="M2986" s="6">
        <v>6.3099999999999996</v>
      </c>
      <c r="N2986" s="7">
        <v>4800</v>
      </c>
      <c r="P2986" s="1">
        <v>27</v>
      </c>
      <c r="Q2986" s="2" t="s">
        <v>53</v>
      </c>
      <c r="R2986" s="4" t="s">
        <v>51</v>
      </c>
      <c r="T2986" s="7">
        <v>1470</v>
      </c>
      <c r="U2986" s="8">
        <v>0</v>
      </c>
      <c r="V2986" s="6">
        <v>249.13</v>
      </c>
      <c r="W2986" s="7">
        <f>IF(R2986="","",(T2986*(1-U2986)*(1+AE2986))+V2986)</f>
        <v>2160.1300000000001</v>
      </c>
      <c r="Z2986" s="9" t="str">
        <f>IF(S2986="","",(X2986*(1-Y2986)*(1+AE2986)))</f>
        <v/>
      </c>
      <c r="AA2986" s="64">
        <f>IF(Eingabe!G2986="x",libCalc!A2986,IF(Eingabe!H2986="x",libCalc!B2986,IF(Eingabe!I2986="x",libCalc!C2986,"")))</f>
        <v>0.25</v>
      </c>
      <c r="AB2986" s="5">
        <f>IF(AA2986="","",AA2986*M2986)</f>
        <v>1.5774999999999999</v>
      </c>
      <c r="AC2986" s="10">
        <f>IF(AA2986="","",N2986*1000/(AA2986*1000000))</f>
        <v>19.199999999999999</v>
      </c>
      <c r="AD2986" s="11">
        <f>IF(AB2986="","",MAX(Z2986,W2986)/AB2986)</f>
        <v>1369.3375594294771</v>
      </c>
      <c r="AE2986" s="8">
        <f ca="1">IF(N2986="","",IF(LOOKUP(YEAR(C2986),Teuerung!$A$4:$A$29,Teuerung!$D$4:$D$29)="",0,LOOKUP(YEAR(C2986),Teuerung!$A$4:$A$29,Teuerung!$D$4:$D$29)))</f>
        <v>0.29999999999999999</v>
      </c>
      <c r="AF2986" s="7">
        <f t="shared" ca="1" si="90"/>
        <v>58323.510000000002</v>
      </c>
      <c r="AG2986" s="2" t="s">
        <v>70</v>
      </c>
      <c r="AH2986" s="1"/>
      <c r="AI2986" s="1"/>
    </row>
    <row r="2987">
      <c r="A2987" s="2"/>
      <c r="B2987" s="2"/>
      <c r="C2987" s="3">
        <v>43728</v>
      </c>
      <c r="D2987" s="1"/>
      <c r="E2987" s="4" t="s">
        <v>51</v>
      </c>
      <c r="H2987" s="4" t="s">
        <v>51</v>
      </c>
      <c r="K2987" s="6">
        <v>0.29999999999999999</v>
      </c>
      <c r="L2987" s="6">
        <v>0.29999999999999999</v>
      </c>
      <c r="M2987" s="6">
        <v>4.9199999999999999</v>
      </c>
      <c r="N2987" s="7">
        <v>1500</v>
      </c>
      <c r="P2987" s="1">
        <v>6</v>
      </c>
      <c r="Q2987" s="2" t="s">
        <v>53</v>
      </c>
      <c r="R2987" s="4" t="s">
        <v>51</v>
      </c>
      <c r="T2987" s="7">
        <v>516</v>
      </c>
      <c r="U2987" s="8">
        <v>0</v>
      </c>
      <c r="V2987" s="6">
        <v>249.13</v>
      </c>
      <c r="W2987" s="7">
        <f>IF(R2987="","",(T2987*(1-U2987)*(1+AE2987))+V2987)</f>
        <v>919.93000000000006</v>
      </c>
      <c r="Z2987" s="9" t="str">
        <f>IF(S2987="","",(X2987*(1-Y2987)*(1+AE2987)))</f>
        <v/>
      </c>
      <c r="AA2987" s="64">
        <f>IF(Eingabe!G2987="x",libCalc!A2987,IF(Eingabe!H2987="x",libCalc!B2987,IF(Eingabe!I2987="x",libCalc!C2987,"")))</f>
        <v>0.089999999999999997</v>
      </c>
      <c r="AB2987" s="5">
        <f>IF(AA2987="","",AA2987*M2987)</f>
        <v>0.44279999999999997</v>
      </c>
      <c r="AC2987" s="10">
        <f>IF(AA2987="","",N2987*1000/(AA2987*1000000))</f>
        <v>16.666666666666668</v>
      </c>
      <c r="AD2987" s="11">
        <f>IF(AB2987="","",MAX(Z2987,W2987)/AB2987)</f>
        <v>2077.5293586269199</v>
      </c>
      <c r="AE2987" s="8">
        <f ca="1">IF(N2987="","",IF(LOOKUP(YEAR(C2987),Teuerung!$A$4:$A$29,Teuerung!$D$4:$D$29)="",0,LOOKUP(YEAR(C2987),Teuerung!$A$4:$A$29,Teuerung!$D$4:$D$29)))</f>
        <v>0.29999999999999999</v>
      </c>
      <c r="AF2987" s="7">
        <f t="shared" ca="1" si="90"/>
        <v>5519.5799999999999</v>
      </c>
      <c r="AG2987" s="2" t="s">
        <v>70</v>
      </c>
      <c r="AH2987" s="1"/>
      <c r="AI2987" s="1"/>
    </row>
    <row r="2988">
      <c r="A2988" s="2"/>
      <c r="B2988" s="2"/>
      <c r="C2988" s="3">
        <v>43728</v>
      </c>
      <c r="D2988" s="1"/>
      <c r="E2988" s="4" t="s">
        <v>51</v>
      </c>
      <c r="H2988" s="4" t="s">
        <v>51</v>
      </c>
      <c r="K2988" s="6">
        <v>0.29999999999999999</v>
      </c>
      <c r="L2988" s="6">
        <v>0.29999999999999999</v>
      </c>
      <c r="M2988" s="6">
        <v>3.5800000000000001</v>
      </c>
      <c r="N2988" s="7">
        <v>1300</v>
      </c>
      <c r="P2988" s="1">
        <v>7</v>
      </c>
      <c r="Q2988" s="2" t="s">
        <v>53</v>
      </c>
      <c r="R2988" s="4" t="s">
        <v>51</v>
      </c>
      <c r="T2988" s="7">
        <v>406</v>
      </c>
      <c r="U2988" s="8">
        <v>0</v>
      </c>
      <c r="V2988" s="6">
        <v>249.13</v>
      </c>
      <c r="W2988" s="7">
        <f>IF(R2988="","",(T2988*(1-U2988)*(1+AE2988))+V2988)</f>
        <v>776.93000000000006</v>
      </c>
      <c r="Z2988" s="9" t="str">
        <f>IF(S2988="","",(X2988*(1-Y2988)*(1+AE2988)))</f>
        <v/>
      </c>
      <c r="AA2988" s="64">
        <f>IF(Eingabe!G2988="x",libCalc!A2988,IF(Eingabe!H2988="x",libCalc!B2988,IF(Eingabe!I2988="x",libCalc!C2988,"")))</f>
        <v>0.089999999999999997</v>
      </c>
      <c r="AB2988" s="5">
        <f>IF(AA2988="","",AA2988*M2988)</f>
        <v>0.32219999999999999</v>
      </c>
      <c r="AC2988" s="10">
        <f>IF(AA2988="","",N2988*1000/(AA2988*1000000))</f>
        <v>14.444444444444445</v>
      </c>
      <c r="AD2988" s="11">
        <f>IF(AB2988="","",MAX(Z2988,W2988)/AB2988)</f>
        <v>2411.328367473619</v>
      </c>
      <c r="AE2988" s="8">
        <f ca="1">IF(N2988="","",IF(LOOKUP(YEAR(C2988),Teuerung!$A$4:$A$29,Teuerung!$D$4:$D$29)="",0,LOOKUP(YEAR(C2988),Teuerung!$A$4:$A$29,Teuerung!$D$4:$D$29)))</f>
        <v>0.29999999999999999</v>
      </c>
      <c r="AF2988" s="7">
        <f t="shared" ca="1" si="90"/>
        <v>5438.5100000000002</v>
      </c>
      <c r="AG2988" s="2" t="s">
        <v>70</v>
      </c>
      <c r="AH2988" s="1"/>
      <c r="AI2988" s="1"/>
    </row>
    <row r="2989">
      <c r="A2989" s="2"/>
      <c r="B2989" s="2"/>
      <c r="C2989" s="3">
        <v>43728</v>
      </c>
      <c r="D2989" s="1"/>
      <c r="E2989" s="4" t="s">
        <v>51</v>
      </c>
      <c r="H2989" s="4" t="s">
        <v>51</v>
      </c>
      <c r="K2989" s="6">
        <v>0.29999999999999999</v>
      </c>
      <c r="L2989" s="6">
        <v>0.29999999999999999</v>
      </c>
      <c r="M2989" s="6">
        <v>3.3500000000000001</v>
      </c>
      <c r="N2989" s="7">
        <v>1200</v>
      </c>
      <c r="P2989" s="1">
        <v>13</v>
      </c>
      <c r="Q2989" s="2" t="s">
        <v>53</v>
      </c>
      <c r="R2989" s="4" t="s">
        <v>51</v>
      </c>
      <c r="T2989" s="7">
        <v>386</v>
      </c>
      <c r="U2989" s="8">
        <v>0</v>
      </c>
      <c r="V2989" s="6">
        <v>249.13</v>
      </c>
      <c r="W2989" s="7">
        <f>IF(R2989="","",(T2989*(1-U2989)*(1+AE2989))+V2989)</f>
        <v>750.93000000000006</v>
      </c>
      <c r="Z2989" s="9" t="str">
        <f>IF(S2989="","",(X2989*(1-Y2989)*(1+AE2989)))</f>
        <v/>
      </c>
      <c r="AA2989" s="64">
        <f>IF(Eingabe!G2989="x",libCalc!A2989,IF(Eingabe!H2989="x",libCalc!B2989,IF(Eingabe!I2989="x",libCalc!C2989,"")))</f>
        <v>0.089999999999999997</v>
      </c>
      <c r="AB2989" s="5">
        <f>IF(AA2989="","",AA2989*M2989)</f>
        <v>0.30149999999999999</v>
      </c>
      <c r="AC2989" s="10">
        <f>IF(AA2989="","",N2989*1000/(AA2989*1000000))</f>
        <v>13.333333333333334</v>
      </c>
      <c r="AD2989" s="11">
        <f>IF(AB2989="","",MAX(Z2989,W2989)/AB2989)</f>
        <v>2490.6467661691545</v>
      </c>
      <c r="AE2989" s="8">
        <f ca="1">IF(N2989="","",IF(LOOKUP(YEAR(C2989),Teuerung!$A$4:$A$29,Teuerung!$D$4:$D$29)="",0,LOOKUP(YEAR(C2989),Teuerung!$A$4:$A$29,Teuerung!$D$4:$D$29)))</f>
        <v>0.29999999999999999</v>
      </c>
      <c r="AF2989" s="7">
        <f t="shared" ca="1" si="90"/>
        <v>9762.0900000000001</v>
      </c>
      <c r="AG2989" s="2" t="s">
        <v>70</v>
      </c>
      <c r="AH2989" s="1"/>
      <c r="AI2989" s="1"/>
    </row>
    <row r="2990">
      <c r="A2990" s="2"/>
      <c r="B2990" s="2"/>
      <c r="C2990" s="3">
        <v>43728</v>
      </c>
      <c r="D2990" s="1"/>
      <c r="E2990" s="4" t="s">
        <v>51</v>
      </c>
      <c r="H2990" s="4" t="s">
        <v>51</v>
      </c>
      <c r="K2990" s="6">
        <v>0.25</v>
      </c>
      <c r="L2990" s="6">
        <v>0.25</v>
      </c>
      <c r="M2990" s="6">
        <v>1.51</v>
      </c>
      <c r="N2990" s="7">
        <v>100</v>
      </c>
      <c r="P2990" s="1">
        <v>12</v>
      </c>
      <c r="Q2990" s="2" t="s">
        <v>54</v>
      </c>
      <c r="R2990" s="4" t="s">
        <v>51</v>
      </c>
      <c r="T2990" s="7">
        <v>213</v>
      </c>
      <c r="U2990" s="8">
        <v>0</v>
      </c>
      <c r="V2990" s="6">
        <v>28.969999999999999</v>
      </c>
      <c r="W2990" s="7">
        <f>IF(R2990="","",(T2990*(1-U2990)*(1+AE2990))+V2990)</f>
        <v>305.87</v>
      </c>
      <c r="Z2990" s="9" t="str">
        <f>IF(S2990="","",(X2990*(1-Y2990)*(1+AE2990)))</f>
        <v/>
      </c>
      <c r="AA2990" s="64">
        <f>IF(Eingabe!G2990="x",libCalc!A2990,IF(Eingabe!H2990="x",libCalc!B2990,IF(Eingabe!I2990="x",libCalc!C2990,"")))</f>
        <v>0.0625</v>
      </c>
      <c r="AB2990" s="5">
        <f>IF(AA2990="","",AA2990*M2990)</f>
        <v>0.094375000000000001</v>
      </c>
      <c r="AC2990" s="10">
        <f>IF(AA2990="","",N2990*1000/(AA2990*1000000))</f>
        <v>1.6000000000000001</v>
      </c>
      <c r="AD2990" s="11">
        <f>IF(AB2990="","",MAX(Z2990,W2990)/AB2990)</f>
        <v>3241.0066225165565</v>
      </c>
      <c r="AE2990" s="8">
        <f ca="1">IF(N2990="","",IF(LOOKUP(YEAR(C2990),Teuerung!$A$4:$A$29,Teuerung!$D$4:$D$29)="",0,LOOKUP(YEAR(C2990),Teuerung!$A$4:$A$29,Teuerung!$D$4:$D$29)))</f>
        <v>0.29999999999999999</v>
      </c>
      <c r="AF2990" s="7">
        <f t="shared" ca="1" si="90"/>
        <v>3670.4400000000001</v>
      </c>
      <c r="AG2990" s="2" t="s">
        <v>70</v>
      </c>
      <c r="AH2990" s="1"/>
      <c r="AI2990" s="1"/>
    </row>
    <row r="2991">
      <c r="A2991" s="2"/>
      <c r="B2991" s="2"/>
      <c r="C2991" s="3">
        <v>43728</v>
      </c>
      <c r="D2991" s="1"/>
      <c r="E2991" s="4" t="s">
        <v>51</v>
      </c>
      <c r="H2991" s="4" t="s">
        <v>51</v>
      </c>
      <c r="K2991" s="6">
        <v>0.25</v>
      </c>
      <c r="L2991" s="6">
        <v>0.25</v>
      </c>
      <c r="M2991" s="6">
        <v>1.6599999999999999</v>
      </c>
      <c r="N2991" s="7">
        <v>100</v>
      </c>
      <c r="P2991" s="1">
        <v>14</v>
      </c>
      <c r="Q2991" s="2" t="s">
        <v>54</v>
      </c>
      <c r="R2991" s="4" t="s">
        <v>51</v>
      </c>
      <c r="T2991" s="7">
        <v>220</v>
      </c>
      <c r="U2991" s="8">
        <v>0</v>
      </c>
      <c r="V2991" s="6">
        <v>28.969999999999999</v>
      </c>
      <c r="W2991" s="7">
        <f>IF(R2991="","",(T2991*(1-U2991)*(1+AE2991))+V2991)</f>
        <v>314.97000000000003</v>
      </c>
      <c r="Z2991" s="9" t="str">
        <f>IF(S2991="","",(X2991*(1-Y2991)*(1+AE2991)))</f>
        <v/>
      </c>
      <c r="AA2991" s="64">
        <f>IF(Eingabe!G2991="x",libCalc!A2991,IF(Eingabe!H2991="x",libCalc!B2991,IF(Eingabe!I2991="x",libCalc!C2991,"")))</f>
        <v>0.0625</v>
      </c>
      <c r="AB2991" s="5">
        <f>IF(AA2991="","",AA2991*M2991)</f>
        <v>0.10375</v>
      </c>
      <c r="AC2991" s="10">
        <f>IF(AA2991="","",N2991*1000/(AA2991*1000000))</f>
        <v>1.6000000000000001</v>
      </c>
      <c r="AD2991" s="11">
        <f>IF(AB2991="","",MAX(Z2991,W2991)/AB2991)</f>
        <v>3035.8554216867474</v>
      </c>
      <c r="AE2991" s="8">
        <f ca="1">IF(N2991="","",IF(LOOKUP(YEAR(C2991),Teuerung!$A$4:$A$29,Teuerung!$D$4:$D$29)="",0,LOOKUP(YEAR(C2991),Teuerung!$A$4:$A$29,Teuerung!$D$4:$D$29)))</f>
        <v>0.29999999999999999</v>
      </c>
      <c r="AF2991" s="7">
        <f t="shared" ca="1" si="90"/>
        <v>4409.5799999999999</v>
      </c>
      <c r="AG2991" s="2" t="s">
        <v>70</v>
      </c>
      <c r="AH2991" s="1"/>
      <c r="AI2991" s="1"/>
    </row>
    <row r="2992">
      <c r="A2992" s="2"/>
      <c r="B2992" s="2"/>
      <c r="C2992" s="3">
        <v>43728</v>
      </c>
      <c r="D2992" s="1"/>
      <c r="E2992" s="4" t="s">
        <v>51</v>
      </c>
      <c r="H2992" s="4" t="s">
        <v>51</v>
      </c>
      <c r="K2992" s="6">
        <v>0.25</v>
      </c>
      <c r="L2992" s="6">
        <v>0.25</v>
      </c>
      <c r="M2992" s="6">
        <v>3.23</v>
      </c>
      <c r="N2992" s="7">
        <v>100</v>
      </c>
      <c r="P2992" s="1">
        <v>2</v>
      </c>
      <c r="Q2992" s="2" t="s">
        <v>54</v>
      </c>
      <c r="R2992" s="4" t="s">
        <v>51</v>
      </c>
      <c r="T2992" s="7">
        <v>328</v>
      </c>
      <c r="U2992" s="8">
        <v>0</v>
      </c>
      <c r="V2992" s="6">
        <v>28.969999999999999</v>
      </c>
      <c r="W2992" s="7">
        <f>IF(R2992="","",(T2992*(1-U2992)*(1+AE2992))+V2992)</f>
        <v>455.37</v>
      </c>
      <c r="Z2992" s="9" t="str">
        <f>IF(S2992="","",(X2992*(1-Y2992)*(1+AE2992)))</f>
        <v/>
      </c>
      <c r="AA2992" s="64">
        <f>IF(Eingabe!G2992="x",libCalc!A2992,IF(Eingabe!H2992="x",libCalc!B2992,IF(Eingabe!I2992="x",libCalc!C2992,"")))</f>
        <v>0.0625</v>
      </c>
      <c r="AB2992" s="5">
        <f>IF(AA2992="","",AA2992*M2992)</f>
        <v>0.201875</v>
      </c>
      <c r="AC2992" s="10">
        <f>IF(AA2992="","",N2992*1000/(AA2992*1000000))</f>
        <v>1.6000000000000001</v>
      </c>
      <c r="AD2992" s="11">
        <f>IF(AB2992="","",MAX(Z2992,W2992)/AB2992)</f>
        <v>2255.7027863777089</v>
      </c>
      <c r="AE2992" s="8">
        <f ca="1">IF(N2992="","",IF(LOOKUP(YEAR(C2992),Teuerung!$A$4:$A$29,Teuerung!$D$4:$D$29)="",0,LOOKUP(YEAR(C2992),Teuerung!$A$4:$A$29,Teuerung!$D$4:$D$29)))</f>
        <v>0.29999999999999999</v>
      </c>
      <c r="AF2992" s="7">
        <f t="shared" ca="1" si="90"/>
        <v>910.74000000000001</v>
      </c>
      <c r="AG2992" s="2" t="s">
        <v>70</v>
      </c>
      <c r="AH2992" s="1"/>
      <c r="AI2992" s="1"/>
    </row>
    <row r="2993">
      <c r="A2993" s="2"/>
      <c r="B2993" s="2"/>
      <c r="C2993" s="3">
        <v>43728</v>
      </c>
      <c r="D2993" s="1"/>
      <c r="E2993" s="4" t="s">
        <v>51</v>
      </c>
      <c r="H2993" s="4" t="s">
        <v>51</v>
      </c>
      <c r="K2993" s="6">
        <v>0.20000000000000001</v>
      </c>
      <c r="L2993" s="6">
        <v>0.20000000000000001</v>
      </c>
      <c r="M2993" s="6">
        <v>2.7799999999999998</v>
      </c>
      <c r="N2993" s="7">
        <v>100</v>
      </c>
      <c r="P2993" s="1">
        <v>1</v>
      </c>
      <c r="Q2993" s="2" t="s">
        <v>54</v>
      </c>
      <c r="R2993" s="4" t="s">
        <v>51</v>
      </c>
      <c r="T2993" s="7">
        <v>274</v>
      </c>
      <c r="U2993" s="8">
        <v>0</v>
      </c>
      <c r="V2993" s="6">
        <v>28.969999999999999</v>
      </c>
      <c r="W2993" s="7">
        <f>IF(R2993="","",(T2993*(1-U2993)*(1+AE2993))+V2993)</f>
        <v>385.16999999999996</v>
      </c>
      <c r="Z2993" s="9" t="str">
        <f>IF(S2993="","",(X2993*(1-Y2993)*(1+AE2993)))</f>
        <v/>
      </c>
      <c r="AA2993" s="64">
        <f>IF(Eingabe!G2993="x",libCalc!A2993,IF(Eingabe!H2993="x",libCalc!B2993,IF(Eingabe!I2993="x",libCalc!C2993,"")))</f>
        <v>0.040000000000000008</v>
      </c>
      <c r="AB2993" s="5">
        <f>IF(AA2993="","",AA2993*M2993)</f>
        <v>0.11120000000000001</v>
      </c>
      <c r="AC2993" s="10">
        <f>IF(AA2993="","",N2993*1000/(AA2993*1000000))</f>
        <v>2.4999999999999996</v>
      </c>
      <c r="AD2993" s="11">
        <f>IF(AB2993="","",MAX(Z2993,W2993)/AB2993)</f>
        <v>3463.7589928057546</v>
      </c>
      <c r="AE2993" s="8">
        <f ca="1">IF(N2993="","",IF(LOOKUP(YEAR(C2993),Teuerung!$A$4:$A$29,Teuerung!$D$4:$D$29)="",0,LOOKUP(YEAR(C2993),Teuerung!$A$4:$A$29,Teuerung!$D$4:$D$29)))</f>
        <v>0.29999999999999999</v>
      </c>
      <c r="AF2993" s="7">
        <f t="shared" ca="1" si="90"/>
        <v>385.16999999999996</v>
      </c>
      <c r="AG2993" s="2" t="s">
        <v>70</v>
      </c>
      <c r="AH2993" s="1"/>
      <c r="AI2993" s="1"/>
    </row>
    <row r="2994">
      <c r="A2994" s="2"/>
      <c r="B2994" s="2"/>
      <c r="C2994" s="3">
        <v>43745</v>
      </c>
      <c r="D2994" s="1"/>
      <c r="E2994" s="4" t="s">
        <v>51</v>
      </c>
      <c r="I2994" s="4" t="s">
        <v>51</v>
      </c>
      <c r="K2994" s="6">
        <v>0.20000000000000001</v>
      </c>
      <c r="L2994" s="6">
        <v>0.40000000000000002</v>
      </c>
      <c r="M2994" s="6">
        <v>2.4500000000000002</v>
      </c>
      <c r="N2994" s="7">
        <v>1800</v>
      </c>
      <c r="P2994" s="1">
        <v>3</v>
      </c>
      <c r="Q2994" s="2" t="s">
        <v>54</v>
      </c>
      <c r="R2994" s="4" t="s">
        <v>51</v>
      </c>
      <c r="T2994" s="7">
        <v>516</v>
      </c>
      <c r="U2994" s="8">
        <v>0</v>
      </c>
      <c r="V2994" s="6">
        <v>32.140000000000001</v>
      </c>
      <c r="W2994" s="7">
        <f>IF(R2994="","",(T2994*(1-U2994)*(1+AE2994))+V2994)</f>
        <v>702.94000000000005</v>
      </c>
      <c r="Z2994" s="9" t="str">
        <f>IF(S2994="","",(X2994*(1-Y2994)*(1+AE2994)))</f>
        <v/>
      </c>
      <c r="AA2994" s="64">
        <f>IF(Eingabe!G2994="x",libCalc!A2994,IF(Eingabe!H2994="x",libCalc!B2994,IF(Eingabe!I2994="x",libCalc!C2994,"")))</f>
        <v>0.080000000000000016</v>
      </c>
      <c r="AB2994" s="5">
        <f>IF(AA2994="","",AA2994*M2994)</f>
        <v>0.19600000000000006</v>
      </c>
      <c r="AC2994" s="10">
        <f>IF(AA2994="","",N2994*1000/(AA2994*1000000))</f>
        <v>22.499999999999996</v>
      </c>
      <c r="AD2994" s="11">
        <f>IF(AB2994="","",MAX(Z2994,W2994)/AB2994)</f>
        <v>3586.4285714285706</v>
      </c>
      <c r="AE2994" s="8">
        <f ca="1">IF(N2994="","",IF(LOOKUP(YEAR(C2994),Teuerung!$A$4:$A$29,Teuerung!$D$4:$D$29)="",0,LOOKUP(YEAR(C2994),Teuerung!$A$4:$A$29,Teuerung!$D$4:$D$29)))</f>
        <v>0.29999999999999999</v>
      </c>
      <c r="AF2994" s="7">
        <f t="shared" ca="1" si="90"/>
        <v>2108.8200000000002</v>
      </c>
      <c r="AG2994" s="2" t="s">
        <v>70</v>
      </c>
      <c r="AH2994" s="1"/>
      <c r="AI2994" s="1"/>
    </row>
    <row r="2995">
      <c r="A2995" s="2"/>
      <c r="B2995" s="2"/>
      <c r="C2995" s="3">
        <v>43745</v>
      </c>
      <c r="D2995" s="1"/>
      <c r="E2995" s="4" t="s">
        <v>51</v>
      </c>
      <c r="I2995" s="4" t="s">
        <v>51</v>
      </c>
      <c r="K2995" s="6">
        <v>0.20000000000000001</v>
      </c>
      <c r="L2995" s="6">
        <v>0.40000000000000002</v>
      </c>
      <c r="M2995" s="6">
        <v>2.4500000000000002</v>
      </c>
      <c r="N2995" s="7">
        <v>2500</v>
      </c>
      <c r="P2995" s="1">
        <v>4</v>
      </c>
      <c r="Q2995" s="2" t="s">
        <v>54</v>
      </c>
      <c r="R2995" s="4" t="s">
        <v>51</v>
      </c>
      <c r="T2995" s="7">
        <v>553</v>
      </c>
      <c r="U2995" s="8">
        <v>0</v>
      </c>
      <c r="V2995" s="6">
        <v>32.140000000000001</v>
      </c>
      <c r="W2995" s="7">
        <f>IF(R2995="","",(T2995*(1-U2995)*(1+AE2995))+V2995)</f>
        <v>751.03999999999996</v>
      </c>
      <c r="Z2995" s="9" t="str">
        <f>IF(S2995="","",(X2995*(1-Y2995)*(1+AE2995)))</f>
        <v/>
      </c>
      <c r="AA2995" s="64">
        <f>IF(Eingabe!G2995="x",libCalc!A2995,IF(Eingabe!H2995="x",libCalc!B2995,IF(Eingabe!I2995="x",libCalc!C2995,"")))</f>
        <v>0.080000000000000016</v>
      </c>
      <c r="AB2995" s="5">
        <f>IF(AA2995="","",AA2995*M2995)</f>
        <v>0.19600000000000006</v>
      </c>
      <c r="AC2995" s="10">
        <f>IF(AA2995="","",N2995*1000/(AA2995*1000000))</f>
        <v>31.249999999999993</v>
      </c>
      <c r="AD2995" s="11">
        <f>IF(AB2995="","",MAX(Z2995,W2995)/AB2995)</f>
        <v>3831.8367346938762</v>
      </c>
      <c r="AE2995" s="8">
        <f ca="1">IF(N2995="","",IF(LOOKUP(YEAR(C2995),Teuerung!$A$4:$A$29,Teuerung!$D$4:$D$29)="",0,LOOKUP(YEAR(C2995),Teuerung!$A$4:$A$29,Teuerung!$D$4:$D$29)))</f>
        <v>0.29999999999999999</v>
      </c>
      <c r="AF2995" s="7">
        <f t="shared" ca="1" si="90"/>
        <v>3004.1599999999999</v>
      </c>
      <c r="AG2995" s="2" t="s">
        <v>70</v>
      </c>
      <c r="AH2995" s="1"/>
      <c r="AI2995" s="1"/>
    </row>
    <row r="2996">
      <c r="A2996" s="2"/>
      <c r="B2996" s="2"/>
      <c r="C2996" s="3">
        <v>43745</v>
      </c>
      <c r="D2996" s="1"/>
      <c r="E2996" s="4" t="s">
        <v>51</v>
      </c>
      <c r="I2996" s="4" t="s">
        <v>51</v>
      </c>
      <c r="K2996" s="6">
        <v>0.20000000000000001</v>
      </c>
      <c r="L2996" s="6">
        <v>0.40000000000000002</v>
      </c>
      <c r="M2996" s="6">
        <v>2.4500000000000002</v>
      </c>
      <c r="N2996" s="7">
        <v>1200</v>
      </c>
      <c r="P2996" s="1">
        <v>2</v>
      </c>
      <c r="Q2996" s="2" t="s">
        <v>54</v>
      </c>
      <c r="R2996" s="4" t="s">
        <v>51</v>
      </c>
      <c r="T2996" s="7">
        <v>604</v>
      </c>
      <c r="U2996" s="8">
        <v>0</v>
      </c>
      <c r="V2996" s="6">
        <v>32.140000000000001</v>
      </c>
      <c r="W2996" s="7">
        <f>IF(R2996="","",(T2996*(1-U2996)*(1+AE2996))+V2996)</f>
        <v>817.34000000000003</v>
      </c>
      <c r="Z2996" s="9" t="str">
        <f>IF(S2996="","",(X2996*(1-Y2996)*(1+AE2996)))</f>
        <v/>
      </c>
      <c r="AA2996" s="64">
        <f>IF(Eingabe!G2996="x",libCalc!A2996,IF(Eingabe!H2996="x",libCalc!B2996,IF(Eingabe!I2996="x",libCalc!C2996,"")))</f>
        <v>0.080000000000000016</v>
      </c>
      <c r="AB2996" s="5">
        <f>IF(AA2996="","",AA2996*M2996)</f>
        <v>0.19600000000000006</v>
      </c>
      <c r="AC2996" s="10">
        <f>IF(AA2996="","",N2996*1000/(AA2996*1000000))</f>
        <v>14.999999999999996</v>
      </c>
      <c r="AD2996" s="11">
        <f>IF(AB2996="","",MAX(Z2996,W2996)/AB2996)</f>
        <v>4170.1020408163249</v>
      </c>
      <c r="AE2996" s="8">
        <f ca="1">IF(N2996="","",IF(LOOKUP(YEAR(C2996),Teuerung!$A$4:$A$29,Teuerung!$D$4:$D$29)="",0,LOOKUP(YEAR(C2996),Teuerung!$A$4:$A$29,Teuerung!$D$4:$D$29)))</f>
        <v>0.29999999999999999</v>
      </c>
      <c r="AF2996" s="7">
        <f t="shared" ca="1" si="90"/>
        <v>1634.6800000000001</v>
      </c>
      <c r="AG2996" s="2" t="s">
        <v>70</v>
      </c>
      <c r="AH2996" s="1"/>
      <c r="AI2996" s="1"/>
    </row>
    <row r="2997">
      <c r="A2997" s="2"/>
      <c r="B2997" s="2"/>
      <c r="C2997" s="3">
        <v>43745</v>
      </c>
      <c r="D2997" s="1"/>
      <c r="E2997" s="4" t="s">
        <v>51</v>
      </c>
      <c r="I2997" s="4" t="s">
        <v>51</v>
      </c>
      <c r="K2997" s="6">
        <v>0.20000000000000001</v>
      </c>
      <c r="L2997" s="6">
        <v>0.40000000000000002</v>
      </c>
      <c r="M2997" s="6">
        <v>2.4500000000000002</v>
      </c>
      <c r="N2997" s="7">
        <v>3100</v>
      </c>
      <c r="P2997" s="1">
        <v>3</v>
      </c>
      <c r="Q2997" s="2" t="s">
        <v>54</v>
      </c>
      <c r="R2997" s="4" t="s">
        <v>51</v>
      </c>
      <c r="T2997" s="7">
        <v>756</v>
      </c>
      <c r="U2997" s="8">
        <v>0</v>
      </c>
      <c r="V2997" s="6">
        <v>32.140000000000001</v>
      </c>
      <c r="W2997" s="7">
        <f>IF(R2997="","",(T2997*(1-U2997)*(1+AE2997))+V2997)</f>
        <v>1014.9400000000001</v>
      </c>
      <c r="Z2997" s="9" t="str">
        <f>IF(S2997="","",(X2997*(1-Y2997)*(1+AE2997)))</f>
        <v/>
      </c>
      <c r="AA2997" s="64">
        <f>IF(Eingabe!G2997="x",libCalc!A2997,IF(Eingabe!H2997="x",libCalc!B2997,IF(Eingabe!I2997="x",libCalc!C2997,"")))</f>
        <v>0.080000000000000016</v>
      </c>
      <c r="AB2997" s="5">
        <f>IF(AA2997="","",AA2997*M2997)</f>
        <v>0.19600000000000006</v>
      </c>
      <c r="AC2997" s="10">
        <f>IF(AA2997="","",N2997*1000/(AA2997*1000000))</f>
        <v>38.749999999999993</v>
      </c>
      <c r="AD2997" s="11">
        <f>IF(AB2997="","",MAX(Z2997,W2997)/AB2997)</f>
        <v>5178.2653061224473</v>
      </c>
      <c r="AE2997" s="8">
        <f ca="1">IF(N2997="","",IF(LOOKUP(YEAR(C2997),Teuerung!$A$4:$A$29,Teuerung!$D$4:$D$29)="",0,LOOKUP(YEAR(C2997),Teuerung!$A$4:$A$29,Teuerung!$D$4:$D$29)))</f>
        <v>0.29999999999999999</v>
      </c>
      <c r="AF2997" s="7">
        <f t="shared" ca="1" si="90"/>
        <v>3044.8200000000002</v>
      </c>
      <c r="AG2997" s="2" t="s">
        <v>70</v>
      </c>
      <c r="AH2997" s="1"/>
      <c r="AI2997" s="1"/>
    </row>
    <row r="2998">
      <c r="A2998" s="2"/>
      <c r="B2998" s="2"/>
      <c r="C2998" s="3">
        <v>43745</v>
      </c>
      <c r="D2998" s="1"/>
      <c r="E2998" s="4" t="s">
        <v>51</v>
      </c>
      <c r="I2998" s="4" t="s">
        <v>51</v>
      </c>
      <c r="K2998" s="6">
        <v>0.20000000000000001</v>
      </c>
      <c r="L2998" s="6">
        <v>0.40000000000000002</v>
      </c>
      <c r="M2998" s="6">
        <v>2.5800000000000001</v>
      </c>
      <c r="N2998" s="7">
        <v>1200</v>
      </c>
      <c r="P2998" s="1">
        <v>1</v>
      </c>
      <c r="Q2998" s="2" t="s">
        <v>54</v>
      </c>
      <c r="R2998" s="4" t="s">
        <v>51</v>
      </c>
      <c r="T2998" s="7">
        <v>587</v>
      </c>
      <c r="U2998" s="8">
        <v>0</v>
      </c>
      <c r="V2998" s="6">
        <v>32.140000000000001</v>
      </c>
      <c r="W2998" s="7">
        <f>IF(R2998="","",(T2998*(1-U2998)*(1+AE2998))+V2998)</f>
        <v>795.24000000000001</v>
      </c>
      <c r="Z2998" s="9" t="str">
        <f>IF(S2998="","",(X2998*(1-Y2998)*(1+AE2998)))</f>
        <v/>
      </c>
      <c r="AA2998" s="64">
        <f>IF(Eingabe!G2998="x",libCalc!A2998,IF(Eingabe!H2998="x",libCalc!B2998,IF(Eingabe!I2998="x",libCalc!C2998,"")))</f>
        <v>0.080000000000000016</v>
      </c>
      <c r="AB2998" s="5">
        <f>IF(AA2998="","",AA2998*M2998)</f>
        <v>0.20640000000000006</v>
      </c>
      <c r="AC2998" s="10">
        <f>IF(AA2998="","",N2998*1000/(AA2998*1000000))</f>
        <v>14.999999999999996</v>
      </c>
      <c r="AD2998" s="11">
        <f>IF(AB2998="","",MAX(Z2998,W2998)/AB2998)</f>
        <v>3852.9069767441852</v>
      </c>
      <c r="AE2998" s="8">
        <f ca="1">IF(N2998="","",IF(LOOKUP(YEAR(C2998),Teuerung!$A$4:$A$29,Teuerung!$D$4:$D$29)="",0,LOOKUP(YEAR(C2998),Teuerung!$A$4:$A$29,Teuerung!$D$4:$D$29)))</f>
        <v>0.29999999999999999</v>
      </c>
      <c r="AF2998" s="7">
        <f t="shared" ca="1" si="90"/>
        <v>795.24000000000001</v>
      </c>
      <c r="AG2998" s="2" t="s">
        <v>70</v>
      </c>
      <c r="AH2998" s="1"/>
      <c r="AI2998" s="1"/>
    </row>
    <row r="2999">
      <c r="A2999" s="2"/>
      <c r="B2999" s="2"/>
      <c r="C2999" s="3">
        <v>43745</v>
      </c>
      <c r="D2999" s="1"/>
      <c r="E2999" s="4" t="s">
        <v>51</v>
      </c>
      <c r="I2999" s="4" t="s">
        <v>51</v>
      </c>
      <c r="K2999" s="6">
        <v>0.20000000000000001</v>
      </c>
      <c r="L2999" s="6">
        <v>0.40000000000000002</v>
      </c>
      <c r="M2999" s="6">
        <v>2.5899999999999999</v>
      </c>
      <c r="N2999" s="7">
        <v>1800</v>
      </c>
      <c r="P2999" s="1">
        <v>1</v>
      </c>
      <c r="Q2999" s="2" t="s">
        <v>54</v>
      </c>
      <c r="R2999" s="4" t="s">
        <v>51</v>
      </c>
      <c r="T2999" s="7">
        <v>588</v>
      </c>
      <c r="U2999" s="8">
        <v>0</v>
      </c>
      <c r="V2999" s="6">
        <v>32.140000000000001</v>
      </c>
      <c r="W2999" s="7">
        <f>IF(R2999="","",(T2999*(1-U2999)*(1+AE2999))+V2999)</f>
        <v>796.53999999999996</v>
      </c>
      <c r="Z2999" s="9" t="str">
        <f>IF(S2999="","",(X2999*(1-Y2999)*(1+AE2999)))</f>
        <v/>
      </c>
      <c r="AA2999" s="64">
        <f>IF(Eingabe!G2999="x",libCalc!A2999,IF(Eingabe!H2999="x",libCalc!B2999,IF(Eingabe!I2999="x",libCalc!C2999,"")))</f>
        <v>0.080000000000000016</v>
      </c>
      <c r="AB2999" s="5">
        <f>IF(AA2999="","",AA2999*M2999)</f>
        <v>0.20720000000000002</v>
      </c>
      <c r="AC2999" s="10">
        <f>IF(AA2999="","",N2999*1000/(AA2999*1000000))</f>
        <v>22.499999999999996</v>
      </c>
      <c r="AD2999" s="11">
        <f>IF(AB2999="","",MAX(Z2999,W2999)/AB2999)</f>
        <v>3844.3050193050185</v>
      </c>
      <c r="AE2999" s="8">
        <f ca="1">IF(N2999="","",IF(LOOKUP(YEAR(C2999),Teuerung!$A$4:$A$29,Teuerung!$D$4:$D$29)="",0,LOOKUP(YEAR(C2999),Teuerung!$A$4:$A$29,Teuerung!$D$4:$D$29)))</f>
        <v>0.29999999999999999</v>
      </c>
      <c r="AF2999" s="7">
        <f t="shared" ca="1" si="90"/>
        <v>796.53999999999996</v>
      </c>
      <c r="AG2999" s="2" t="s">
        <v>70</v>
      </c>
      <c r="AH2999" s="1"/>
      <c r="AI2999" s="1"/>
    </row>
    <row r="3000">
      <c r="A3000" s="2"/>
      <c r="B3000" s="2"/>
      <c r="C3000" s="3">
        <v>43713</v>
      </c>
      <c r="D3000" s="1"/>
      <c r="E3000" s="4" t="s">
        <v>51</v>
      </c>
      <c r="H3000" s="4" t="s">
        <v>51</v>
      </c>
      <c r="K3000" s="6">
        <v>0.29999999999999999</v>
      </c>
      <c r="L3000" s="6">
        <v>0.29999999999999999</v>
      </c>
      <c r="M3000" s="6">
        <v>4.3600000000000003</v>
      </c>
      <c r="N3000" s="7">
        <v>3146</v>
      </c>
      <c r="P3000" s="1">
        <v>1</v>
      </c>
      <c r="Q3000" s="2" t="s">
        <v>56</v>
      </c>
      <c r="R3000" s="4" t="s">
        <v>51</v>
      </c>
      <c r="T3000" s="7">
        <v>1076</v>
      </c>
      <c r="U3000" s="8">
        <v>0</v>
      </c>
      <c r="V3000" s="6">
        <v>0</v>
      </c>
      <c r="W3000" s="7">
        <f>IF(R3000="","",(T3000*(1-U3000)*(1+AE3000))+V3000)</f>
        <v>1398.8</v>
      </c>
      <c r="Z3000" s="9" t="str">
        <f>IF(S3000="","",(X3000*(1-Y3000)*(1+AE3000)))</f>
        <v/>
      </c>
      <c r="AA3000" s="64">
        <f>IF(Eingabe!G3000="x",libCalc!A3000,IF(Eingabe!H3000="x",libCalc!B3000,IF(Eingabe!I3000="x",libCalc!C3000,"")))</f>
        <v>0.089999999999999997</v>
      </c>
      <c r="AB3000" s="5">
        <f>IF(AA3000="","",AA3000*M3000)</f>
        <v>0.39240000000000003</v>
      </c>
      <c r="AC3000" s="10">
        <f>IF(AA3000="","",N3000*1000/(AA3000*1000000))</f>
        <v>34.955555555555556</v>
      </c>
      <c r="AD3000" s="11">
        <f>IF(AB3000="","",MAX(Z3000,W3000)/AB3000)</f>
        <v>3564.7298674821609</v>
      </c>
      <c r="AE3000" s="8">
        <f ca="1">IF(N3000="","",IF(LOOKUP(YEAR(C3000),Teuerung!$A$4:$A$29,Teuerung!$D$4:$D$29)="",0,LOOKUP(YEAR(C3000),Teuerung!$A$4:$A$29,Teuerung!$D$4:$D$29)))</f>
        <v>0.29999999999999999</v>
      </c>
      <c r="AF3000" s="7">
        <f t="shared" ca="1" si="90"/>
        <v>1398.8</v>
      </c>
      <c r="AG3000" s="2" t="s">
        <v>70</v>
      </c>
      <c r="AH3000" s="1"/>
      <c r="AI3000" s="1"/>
    </row>
    <row r="3001">
      <c r="A3001" s="2"/>
      <c r="B3001" s="2"/>
      <c r="C3001" s="3">
        <v>43713</v>
      </c>
      <c r="D3001" s="1"/>
      <c r="E3001" s="4" t="s">
        <v>51</v>
      </c>
      <c r="H3001" s="4" t="s">
        <v>51</v>
      </c>
      <c r="K3001" s="6">
        <v>0.29999999999999999</v>
      </c>
      <c r="L3001" s="6">
        <v>0.29999999999999999</v>
      </c>
      <c r="M3001" s="6">
        <v>4.3600000000000003</v>
      </c>
      <c r="N3001" s="7">
        <v>5605</v>
      </c>
      <c r="P3001" s="1">
        <v>1</v>
      </c>
      <c r="Q3001" s="2" t="s">
        <v>56</v>
      </c>
      <c r="R3001" s="4" t="s">
        <v>51</v>
      </c>
      <c r="T3001" s="7">
        <v>1949</v>
      </c>
      <c r="U3001" s="8">
        <v>0</v>
      </c>
      <c r="V3001" s="6">
        <v>0</v>
      </c>
      <c r="W3001" s="7">
        <f>IF(R3001="","",(T3001*(1-U3001)*(1+AE3001))+V3001)</f>
        <v>2533.7000000000003</v>
      </c>
      <c r="Z3001" s="9" t="str">
        <f>IF(S3001="","",(X3001*(1-Y3001)*(1+AE3001)))</f>
        <v/>
      </c>
      <c r="AA3001" s="64">
        <f>IF(Eingabe!G3001="x",libCalc!A3001,IF(Eingabe!H3001="x",libCalc!B3001,IF(Eingabe!I3001="x",libCalc!C3001,"")))</f>
        <v>0.089999999999999997</v>
      </c>
      <c r="AB3001" s="5">
        <f>IF(AA3001="","",AA3001*M3001)</f>
        <v>0.39240000000000003</v>
      </c>
      <c r="AC3001" s="10">
        <f>IF(AA3001="","",N3001*1000/(AA3001*1000000))</f>
        <v>62.277777777777779</v>
      </c>
      <c r="AD3001" s="11">
        <f>IF(AB3001="","",MAX(Z3001,W3001)/AB3001)</f>
        <v>6456.9317023445465</v>
      </c>
      <c r="AE3001" s="8">
        <f ca="1">IF(N3001="","",IF(LOOKUP(YEAR(C3001),Teuerung!$A$4:$A$29,Teuerung!$D$4:$D$29)="",0,LOOKUP(YEAR(C3001),Teuerung!$A$4:$A$29,Teuerung!$D$4:$D$29)))</f>
        <v>0.29999999999999999</v>
      </c>
      <c r="AF3001" s="7">
        <f t="shared" ca="1" si="90"/>
        <v>2533.7000000000003</v>
      </c>
      <c r="AG3001" s="2" t="s">
        <v>70</v>
      </c>
      <c r="AH3001" s="1"/>
      <c r="AI3001" s="1"/>
    </row>
    <row r="3002">
      <c r="A3002" s="2"/>
      <c r="B3002" s="2"/>
      <c r="C3002" s="3">
        <v>43713</v>
      </c>
      <c r="D3002" s="1"/>
      <c r="E3002" s="4" t="s">
        <v>51</v>
      </c>
      <c r="H3002" s="4" t="s">
        <v>51</v>
      </c>
      <c r="K3002" s="6">
        <v>0.29999999999999999</v>
      </c>
      <c r="L3002" s="6">
        <v>0.29999999999999999</v>
      </c>
      <c r="M3002" s="6">
        <v>4.3600000000000003</v>
      </c>
      <c r="N3002" s="7">
        <v>5685</v>
      </c>
      <c r="P3002" s="1">
        <v>1</v>
      </c>
      <c r="Q3002" s="2" t="s">
        <v>56</v>
      </c>
      <c r="R3002" s="4" t="s">
        <v>51</v>
      </c>
      <c r="T3002" s="7">
        <v>1789</v>
      </c>
      <c r="U3002" s="8">
        <v>0</v>
      </c>
      <c r="V3002" s="6">
        <v>0</v>
      </c>
      <c r="W3002" s="7">
        <f>IF(R3002="","",(T3002*(1-U3002)*(1+AE3002))+V3002)</f>
        <v>2325.7000000000003</v>
      </c>
      <c r="Z3002" s="9" t="str">
        <f>IF(S3002="","",(X3002*(1-Y3002)*(1+AE3002)))</f>
        <v/>
      </c>
      <c r="AA3002" s="64">
        <f>IF(Eingabe!G3002="x",libCalc!A3002,IF(Eingabe!H3002="x",libCalc!B3002,IF(Eingabe!I3002="x",libCalc!C3002,"")))</f>
        <v>0.089999999999999997</v>
      </c>
      <c r="AB3002" s="5">
        <f>IF(AA3002="","",AA3002*M3002)</f>
        <v>0.39240000000000003</v>
      </c>
      <c r="AC3002" s="10">
        <f>IF(AA3002="","",N3002*1000/(AA3002*1000000))</f>
        <v>63.166666666666664</v>
      </c>
      <c r="AD3002" s="11">
        <f>IF(AB3002="","",MAX(Z3002,W3002)/AB3002)</f>
        <v>5926.8603465851174</v>
      </c>
      <c r="AE3002" s="8">
        <f ca="1">IF(N3002="","",IF(LOOKUP(YEAR(C3002),Teuerung!$A$4:$A$29,Teuerung!$D$4:$D$29)="",0,LOOKUP(YEAR(C3002),Teuerung!$A$4:$A$29,Teuerung!$D$4:$D$29)))</f>
        <v>0.29999999999999999</v>
      </c>
      <c r="AF3002" s="7">
        <f t="shared" ca="1" si="90"/>
        <v>2325.7000000000003</v>
      </c>
      <c r="AG3002" s="2" t="s">
        <v>70</v>
      </c>
      <c r="AH3002" s="1"/>
      <c r="AI3002" s="1"/>
    </row>
    <row r="3003">
      <c r="A3003" s="2"/>
      <c r="B3003" s="2"/>
      <c r="C3003" s="3">
        <v>43713</v>
      </c>
      <c r="D3003" s="1"/>
      <c r="E3003" s="4" t="s">
        <v>51</v>
      </c>
      <c r="H3003" s="4" t="s">
        <v>51</v>
      </c>
      <c r="K3003" s="6">
        <v>0.29999999999999999</v>
      </c>
      <c r="L3003" s="6">
        <v>0.29999999999999999</v>
      </c>
      <c r="M3003" s="6">
        <v>4.3600000000000003</v>
      </c>
      <c r="N3003" s="7">
        <v>8380</v>
      </c>
      <c r="P3003" s="1">
        <v>1</v>
      </c>
      <c r="Q3003" s="2" t="s">
        <v>56</v>
      </c>
      <c r="R3003" s="4" t="s">
        <v>51</v>
      </c>
      <c r="T3003" s="7">
        <v>2806</v>
      </c>
      <c r="U3003" s="8">
        <v>0</v>
      </c>
      <c r="V3003" s="6">
        <v>0</v>
      </c>
      <c r="W3003" s="7">
        <f>IF(R3003="","",(T3003*(1-U3003)*(1+AE3003))+V3003)</f>
        <v>3647.8000000000002</v>
      </c>
      <c r="Z3003" s="9" t="str">
        <f>IF(S3003="","",(X3003*(1-Y3003)*(1+AE3003)))</f>
        <v/>
      </c>
      <c r="AA3003" s="64">
        <f>IF(Eingabe!G3003="x",libCalc!A3003,IF(Eingabe!H3003="x",libCalc!B3003,IF(Eingabe!I3003="x",libCalc!C3003,"")))</f>
        <v>0.089999999999999997</v>
      </c>
      <c r="AB3003" s="5">
        <f>IF(AA3003="","",AA3003*M3003)</f>
        <v>0.39240000000000003</v>
      </c>
      <c r="AC3003" s="10">
        <f>IF(AA3003="","",N3003*1000/(AA3003*1000000))</f>
        <v>93.111111111111114</v>
      </c>
      <c r="AD3003" s="11">
        <f>IF(AB3003="","",MAX(Z3003,W3003)/AB3003)</f>
        <v>9296.1264016309888</v>
      </c>
      <c r="AE3003" s="8">
        <f ca="1">IF(N3003="","",IF(LOOKUP(YEAR(C3003),Teuerung!$A$4:$A$29,Teuerung!$D$4:$D$29)="",0,LOOKUP(YEAR(C3003),Teuerung!$A$4:$A$29,Teuerung!$D$4:$D$29)))</f>
        <v>0.29999999999999999</v>
      </c>
      <c r="AF3003" s="7">
        <f t="shared" ca="1" si="90"/>
        <v>3647.8000000000002</v>
      </c>
      <c r="AG3003" s="2" t="s">
        <v>70</v>
      </c>
      <c r="AH3003" s="1"/>
      <c r="AI3003" s="1"/>
    </row>
    <row r="3004">
      <c r="A3004" s="2"/>
      <c r="B3004" s="2"/>
      <c r="C3004" s="3">
        <v>43713</v>
      </c>
      <c r="D3004" s="1"/>
      <c r="E3004" s="4" t="s">
        <v>51</v>
      </c>
      <c r="H3004" s="4" t="s">
        <v>51</v>
      </c>
      <c r="K3004" s="6">
        <v>0.29999999999999999</v>
      </c>
      <c r="L3004" s="6">
        <v>0.29999999999999999</v>
      </c>
      <c r="M3004" s="6">
        <v>4.3600000000000003</v>
      </c>
      <c r="N3004" s="7">
        <v>4131</v>
      </c>
      <c r="P3004" s="1">
        <v>1</v>
      </c>
      <c r="Q3004" s="2" t="s">
        <v>56</v>
      </c>
      <c r="R3004" s="4" t="s">
        <v>51</v>
      </c>
      <c r="T3004" s="7">
        <v>1318</v>
      </c>
      <c r="U3004" s="8">
        <v>0</v>
      </c>
      <c r="V3004" s="6">
        <v>0</v>
      </c>
      <c r="W3004" s="7">
        <f>IF(R3004="","",(T3004*(1-U3004)*(1+AE3004))+V3004)</f>
        <v>1713.4000000000001</v>
      </c>
      <c r="Z3004" s="9" t="str">
        <f>IF(S3004="","",(X3004*(1-Y3004)*(1+AE3004)))</f>
        <v/>
      </c>
      <c r="AA3004" s="64">
        <f>IF(Eingabe!G3004="x",libCalc!A3004,IF(Eingabe!H3004="x",libCalc!B3004,IF(Eingabe!I3004="x",libCalc!C3004,"")))</f>
        <v>0.089999999999999997</v>
      </c>
      <c r="AB3004" s="5">
        <f>IF(AA3004="","",AA3004*M3004)</f>
        <v>0.39240000000000003</v>
      </c>
      <c r="AC3004" s="10">
        <f>IF(AA3004="","",N3004*1000/(AA3004*1000000))</f>
        <v>45.899999999999999</v>
      </c>
      <c r="AD3004" s="11">
        <f>IF(AB3004="","",MAX(Z3004,W3004)/AB3004)</f>
        <v>4366.4627930682973</v>
      </c>
      <c r="AE3004" s="8">
        <f ca="1">IF(N3004="","",IF(LOOKUP(YEAR(C3004),Teuerung!$A$4:$A$29,Teuerung!$D$4:$D$29)="",0,LOOKUP(YEAR(C3004),Teuerung!$A$4:$A$29,Teuerung!$D$4:$D$29)))</f>
        <v>0.29999999999999999</v>
      </c>
      <c r="AF3004" s="7">
        <f t="shared" ca="1" si="90"/>
        <v>1713.4000000000001</v>
      </c>
      <c r="AG3004" s="2" t="s">
        <v>70</v>
      </c>
      <c r="AH3004" s="1"/>
      <c r="AI3004" s="1"/>
    </row>
    <row r="3005">
      <c r="A3005" s="2"/>
      <c r="B3005" s="2"/>
      <c r="C3005" s="3">
        <v>43713</v>
      </c>
      <c r="D3005" s="1"/>
      <c r="E3005" s="4" t="s">
        <v>51</v>
      </c>
      <c r="H3005" s="4" t="s">
        <v>51</v>
      </c>
      <c r="K3005" s="6">
        <v>0.29999999999999999</v>
      </c>
      <c r="L3005" s="6">
        <v>0.29999999999999999</v>
      </c>
      <c r="M3005" s="6">
        <v>4.3600000000000003</v>
      </c>
      <c r="N3005" s="7">
        <v>2828</v>
      </c>
      <c r="P3005" s="1">
        <v>1</v>
      </c>
      <c r="Q3005" s="2" t="s">
        <v>56</v>
      </c>
      <c r="R3005" s="4" t="s">
        <v>51</v>
      </c>
      <c r="T3005" s="7">
        <v>923</v>
      </c>
      <c r="U3005" s="8">
        <v>0</v>
      </c>
      <c r="V3005" s="6">
        <v>0</v>
      </c>
      <c r="W3005" s="7">
        <f>IF(R3005="","",(T3005*(1-U3005)*(1+AE3005))+V3005)</f>
        <v>1199.9000000000001</v>
      </c>
      <c r="Z3005" s="9" t="str">
        <f>IF(S3005="","",(X3005*(1-Y3005)*(1+AE3005)))</f>
        <v/>
      </c>
      <c r="AA3005" s="64">
        <f>IF(Eingabe!G3005="x",libCalc!A3005,IF(Eingabe!H3005="x",libCalc!B3005,IF(Eingabe!I3005="x",libCalc!C3005,"")))</f>
        <v>0.089999999999999997</v>
      </c>
      <c r="AB3005" s="5">
        <f>IF(AA3005="","",AA3005*M3005)</f>
        <v>0.39240000000000003</v>
      </c>
      <c r="AC3005" s="10">
        <f>IF(AA3005="","",N3005*1000/(AA3005*1000000))</f>
        <v>31.422222222222221</v>
      </c>
      <c r="AD3005" s="11">
        <f>IF(AB3005="","",MAX(Z3005,W3005)/AB3005)</f>
        <v>3057.8491335372069</v>
      </c>
      <c r="AE3005" s="8">
        <f ca="1">IF(N3005="","",IF(LOOKUP(YEAR(C3005),Teuerung!$A$4:$A$29,Teuerung!$D$4:$D$29)="",0,LOOKUP(YEAR(C3005),Teuerung!$A$4:$A$29,Teuerung!$D$4:$D$29)))</f>
        <v>0.29999999999999999</v>
      </c>
      <c r="AF3005" s="7">
        <f t="shared" ca="1" si="90"/>
        <v>1199.9000000000001</v>
      </c>
      <c r="AG3005" s="2" t="s">
        <v>70</v>
      </c>
      <c r="AH3005" s="1"/>
      <c r="AI3005" s="1"/>
    </row>
    <row r="3006">
      <c r="A3006" s="2"/>
      <c r="B3006" s="2"/>
      <c r="C3006" s="3">
        <v>43713</v>
      </c>
      <c r="D3006" s="1"/>
      <c r="E3006" s="4" t="s">
        <v>51</v>
      </c>
      <c r="H3006" s="4" t="s">
        <v>51</v>
      </c>
      <c r="K3006" s="6">
        <v>0.29999999999999999</v>
      </c>
      <c r="L3006" s="6">
        <v>0.29999999999999999</v>
      </c>
      <c r="M3006" s="6">
        <v>4.3600000000000003</v>
      </c>
      <c r="N3006" s="7">
        <v>689</v>
      </c>
      <c r="P3006" s="1">
        <v>1</v>
      </c>
      <c r="Q3006" s="2" t="s">
        <v>56</v>
      </c>
      <c r="R3006" s="4" t="s">
        <v>51</v>
      </c>
      <c r="T3006" s="7">
        <v>1235</v>
      </c>
      <c r="U3006" s="8">
        <v>0</v>
      </c>
      <c r="V3006" s="6">
        <v>0</v>
      </c>
      <c r="W3006" s="7">
        <f>IF(R3006="","",(T3006*(1-U3006)*(1+AE3006))+V3006)</f>
        <v>1605.5</v>
      </c>
      <c r="Z3006" s="9" t="str">
        <f>IF(S3006="","",(X3006*(1-Y3006)*(1+AE3006)))</f>
        <v/>
      </c>
      <c r="AA3006" s="64">
        <f>IF(Eingabe!G3006="x",libCalc!A3006,IF(Eingabe!H3006="x",libCalc!B3006,IF(Eingabe!I3006="x",libCalc!C3006,"")))</f>
        <v>0.089999999999999997</v>
      </c>
      <c r="AB3006" s="5">
        <f>IF(AA3006="","",AA3006*M3006)</f>
        <v>0.39240000000000003</v>
      </c>
      <c r="AC3006" s="10">
        <f>IF(AA3006="","",N3006*1000/(AA3006*1000000))</f>
        <v>7.6555555555555559</v>
      </c>
      <c r="AD3006" s="11">
        <f>IF(AB3006="","",MAX(Z3006,W3006)/AB3006)</f>
        <v>4091.4882772680935</v>
      </c>
      <c r="AE3006" s="8">
        <f ca="1">IF(N3006="","",IF(LOOKUP(YEAR(C3006),Teuerung!$A$4:$A$29,Teuerung!$D$4:$D$29)="",0,LOOKUP(YEAR(C3006),Teuerung!$A$4:$A$29,Teuerung!$D$4:$D$29)))</f>
        <v>0.29999999999999999</v>
      </c>
      <c r="AF3006" s="7">
        <f t="shared" ca="1" si="90"/>
        <v>1605.5</v>
      </c>
      <c r="AG3006" s="2" t="s">
        <v>70</v>
      </c>
      <c r="AH3006" s="1"/>
      <c r="AI3006" s="1"/>
    </row>
    <row r="3007">
      <c r="A3007" s="2"/>
      <c r="B3007" s="2"/>
      <c r="C3007" s="3">
        <v>43713</v>
      </c>
      <c r="D3007" s="1"/>
      <c r="E3007" s="4" t="s">
        <v>51</v>
      </c>
      <c r="H3007" s="4" t="s">
        <v>51</v>
      </c>
      <c r="K3007" s="6">
        <v>0.29999999999999999</v>
      </c>
      <c r="L3007" s="6">
        <v>0.29999999999999999</v>
      </c>
      <c r="M3007" s="6">
        <v>4.3600000000000003</v>
      </c>
      <c r="N3007" s="7">
        <v>5874</v>
      </c>
      <c r="P3007" s="1">
        <v>1</v>
      </c>
      <c r="Q3007" s="2" t="s">
        <v>56</v>
      </c>
      <c r="R3007" s="4" t="s">
        <v>51</v>
      </c>
      <c r="T3007" s="7">
        <v>2195</v>
      </c>
      <c r="U3007" s="8">
        <v>0</v>
      </c>
      <c r="V3007" s="6">
        <v>0</v>
      </c>
      <c r="W3007" s="7">
        <f>IF(R3007="","",(T3007*(1-U3007)*(1+AE3007))+V3007)</f>
        <v>2853.5</v>
      </c>
      <c r="Z3007" s="9" t="str">
        <f>IF(S3007="","",(X3007*(1-Y3007)*(1+AE3007)))</f>
        <v/>
      </c>
      <c r="AA3007" s="64">
        <f>IF(Eingabe!G3007="x",libCalc!A3007,IF(Eingabe!H3007="x",libCalc!B3007,IF(Eingabe!I3007="x",libCalc!C3007,"")))</f>
        <v>0.089999999999999997</v>
      </c>
      <c r="AB3007" s="5">
        <f>IF(AA3007="","",AA3007*M3007)</f>
        <v>0.39240000000000003</v>
      </c>
      <c r="AC3007" s="10">
        <f>IF(AA3007="","",N3007*1000/(AA3007*1000000))</f>
        <v>65.266666666666666</v>
      </c>
      <c r="AD3007" s="11">
        <f>IF(AB3007="","",MAX(Z3007,W3007)/AB3007)</f>
        <v>7271.9164118246681</v>
      </c>
      <c r="AE3007" s="8">
        <f ca="1">IF(N3007="","",IF(LOOKUP(YEAR(C3007),Teuerung!$A$4:$A$29,Teuerung!$D$4:$D$29)="",0,LOOKUP(YEAR(C3007),Teuerung!$A$4:$A$29,Teuerung!$D$4:$D$29)))</f>
        <v>0.29999999999999999</v>
      </c>
      <c r="AF3007" s="7">
        <f t="shared" ca="1" si="90"/>
        <v>2853.5</v>
      </c>
      <c r="AG3007" s="2" t="s">
        <v>70</v>
      </c>
      <c r="AH3007" s="1"/>
      <c r="AI3007" s="1"/>
    </row>
    <row r="3008">
      <c r="A3008" s="2"/>
      <c r="B3008" s="2"/>
      <c r="C3008" s="3">
        <v>43713</v>
      </c>
      <c r="D3008" s="1"/>
      <c r="E3008" s="4" t="s">
        <v>51</v>
      </c>
      <c r="H3008" s="4" t="s">
        <v>51</v>
      </c>
      <c r="K3008" s="6">
        <v>0.29999999999999999</v>
      </c>
      <c r="L3008" s="6">
        <v>0.29999999999999999</v>
      </c>
      <c r="M3008" s="6">
        <v>4.3600000000000003</v>
      </c>
      <c r="N3008" s="7">
        <v>7235</v>
      </c>
      <c r="P3008" s="1">
        <v>1</v>
      </c>
      <c r="Q3008" s="2" t="s">
        <v>56</v>
      </c>
      <c r="R3008" s="4" t="s">
        <v>51</v>
      </c>
      <c r="T3008" s="7">
        <v>2363</v>
      </c>
      <c r="U3008" s="8">
        <v>0</v>
      </c>
      <c r="V3008" s="6">
        <v>0</v>
      </c>
      <c r="W3008" s="7">
        <f>IF(R3008="","",(T3008*(1-U3008)*(1+AE3008))+V3008)</f>
        <v>3071.9000000000001</v>
      </c>
      <c r="Z3008" s="9" t="str">
        <f>IF(S3008="","",(X3008*(1-Y3008)*(1+AE3008)))</f>
        <v/>
      </c>
      <c r="AA3008" s="64">
        <f>IF(Eingabe!G3008="x",libCalc!A3008,IF(Eingabe!H3008="x",libCalc!B3008,IF(Eingabe!I3008="x",libCalc!C3008,"")))</f>
        <v>0.089999999999999997</v>
      </c>
      <c r="AB3008" s="5">
        <f>IF(AA3008="","",AA3008*M3008)</f>
        <v>0.39240000000000003</v>
      </c>
      <c r="AC3008" s="10">
        <f>IF(AA3008="","",N3008*1000/(AA3008*1000000))</f>
        <v>80.388888888888886</v>
      </c>
      <c r="AD3008" s="11">
        <f>IF(AB3008="","",MAX(Z3008,W3008)/AB3008)</f>
        <v>7828.4913353720694</v>
      </c>
      <c r="AE3008" s="8">
        <f ca="1">IF(N3008="","",IF(LOOKUP(YEAR(C3008),Teuerung!$A$4:$A$29,Teuerung!$D$4:$D$29)="",0,LOOKUP(YEAR(C3008),Teuerung!$A$4:$A$29,Teuerung!$D$4:$D$29)))</f>
        <v>0.29999999999999999</v>
      </c>
      <c r="AF3008" s="7">
        <f t="shared" ca="1" si="90"/>
        <v>3071.9000000000001</v>
      </c>
      <c r="AG3008" s="2" t="s">
        <v>70</v>
      </c>
      <c r="AH3008" s="1"/>
      <c r="AI3008" s="1"/>
    </row>
    <row r="3009">
      <c r="A3009" s="2"/>
      <c r="B3009" s="2"/>
      <c r="C3009" s="3">
        <v>43713</v>
      </c>
      <c r="D3009" s="1"/>
      <c r="E3009" s="4" t="s">
        <v>51</v>
      </c>
      <c r="H3009" s="4" t="s">
        <v>51</v>
      </c>
      <c r="K3009" s="6">
        <v>0.29999999999999999</v>
      </c>
      <c r="L3009" s="6">
        <v>0.29999999999999999</v>
      </c>
      <c r="M3009" s="6">
        <v>4.3600000000000003</v>
      </c>
      <c r="N3009" s="7">
        <v>1779</v>
      </c>
      <c r="P3009" s="1">
        <v>1</v>
      </c>
      <c r="Q3009" s="2" t="s">
        <v>56</v>
      </c>
      <c r="R3009" s="4" t="s">
        <v>51</v>
      </c>
      <c r="T3009" s="7">
        <v>820</v>
      </c>
      <c r="U3009" s="8">
        <v>0</v>
      </c>
      <c r="V3009" s="6">
        <v>0</v>
      </c>
      <c r="W3009" s="7">
        <f>IF(R3009="","",(T3009*(1-U3009)*(1+AE3009))+V3009)</f>
        <v>1066</v>
      </c>
      <c r="Z3009" s="9" t="str">
        <f>IF(S3009="","",(X3009*(1-Y3009)*(1+AE3009)))</f>
        <v/>
      </c>
      <c r="AA3009" s="64">
        <f>IF(Eingabe!G3009="x",libCalc!A3009,IF(Eingabe!H3009="x",libCalc!B3009,IF(Eingabe!I3009="x",libCalc!C3009,"")))</f>
        <v>0.089999999999999997</v>
      </c>
      <c r="AB3009" s="5">
        <f>IF(AA3009="","",AA3009*M3009)</f>
        <v>0.39240000000000003</v>
      </c>
      <c r="AC3009" s="10">
        <f>IF(AA3009="","",N3009*1000/(AA3009*1000000))</f>
        <v>19.766666666666666</v>
      </c>
      <c r="AD3009" s="11">
        <f>IF(AB3009="","",MAX(Z3009,W3009)/AB3009)</f>
        <v>2716.6156982670741</v>
      </c>
      <c r="AE3009" s="8">
        <f ca="1">IF(N3009="","",IF(LOOKUP(YEAR(C3009),Teuerung!$A$4:$A$29,Teuerung!$D$4:$D$29)="",0,LOOKUP(YEAR(C3009),Teuerung!$A$4:$A$29,Teuerung!$D$4:$D$29)))</f>
        <v>0.29999999999999999</v>
      </c>
      <c r="AF3009" s="7">
        <f t="shared" ca="1" si="90"/>
        <v>1066</v>
      </c>
      <c r="AG3009" s="2" t="s">
        <v>70</v>
      </c>
      <c r="AH3009" s="1"/>
      <c r="AI3009" s="1"/>
    </row>
    <row r="3010">
      <c r="A3010" s="2"/>
      <c r="B3010" s="2"/>
      <c r="C3010" s="3">
        <v>43713</v>
      </c>
      <c r="D3010" s="1"/>
      <c r="E3010" s="4" t="s">
        <v>51</v>
      </c>
      <c r="H3010" s="4" t="s">
        <v>51</v>
      </c>
      <c r="K3010" s="6">
        <v>0.29999999999999999</v>
      </c>
      <c r="L3010" s="6">
        <v>0.29999999999999999</v>
      </c>
      <c r="M3010" s="6">
        <v>4.3600000000000003</v>
      </c>
      <c r="N3010" s="7">
        <v>3847</v>
      </c>
      <c r="P3010" s="1">
        <v>1</v>
      </c>
      <c r="Q3010" s="2" t="s">
        <v>56</v>
      </c>
      <c r="R3010" s="4" t="s">
        <v>51</v>
      </c>
      <c r="T3010" s="7">
        <v>1252</v>
      </c>
      <c r="U3010" s="8">
        <v>0</v>
      </c>
      <c r="V3010" s="6">
        <v>0</v>
      </c>
      <c r="W3010" s="7">
        <f>IF(R3010="","",(T3010*(1-U3010)*(1+AE3010))+V3010)</f>
        <v>1627.6000000000001</v>
      </c>
      <c r="Z3010" s="9" t="str">
        <f>IF(S3010="","",(X3010*(1-Y3010)*(1+AE3010)))</f>
        <v/>
      </c>
      <c r="AA3010" s="64">
        <f>IF(Eingabe!G3010="x",libCalc!A3010,IF(Eingabe!H3010="x",libCalc!B3010,IF(Eingabe!I3010="x",libCalc!C3010,"")))</f>
        <v>0.089999999999999997</v>
      </c>
      <c r="AB3010" s="5">
        <f>IF(AA3010="","",AA3010*M3010)</f>
        <v>0.39240000000000003</v>
      </c>
      <c r="AC3010" s="10">
        <f>IF(AA3010="","",N3010*1000/(AA3010*1000000))</f>
        <v>42.744444444444447</v>
      </c>
      <c r="AD3010" s="11">
        <f>IF(AB3010="","",MAX(Z3010,W3010)/AB3010)</f>
        <v>4147.8083588175332</v>
      </c>
      <c r="AE3010" s="8">
        <f ca="1">IF(N3010="","",IF(LOOKUP(YEAR(C3010),Teuerung!$A$4:$A$29,Teuerung!$D$4:$D$29)="",0,LOOKUP(YEAR(C3010),Teuerung!$A$4:$A$29,Teuerung!$D$4:$D$29)))</f>
        <v>0.29999999999999999</v>
      </c>
      <c r="AF3010" s="7">
        <f t="shared" ca="1" si="90"/>
        <v>1627.6000000000001</v>
      </c>
      <c r="AG3010" s="2" t="s">
        <v>70</v>
      </c>
      <c r="AH3010" s="1"/>
      <c r="AI3010" s="1"/>
    </row>
    <row r="3011">
      <c r="A3011" s="2"/>
      <c r="B3011" s="2"/>
      <c r="C3011" s="3">
        <v>43713</v>
      </c>
      <c r="D3011" s="1"/>
      <c r="E3011" s="4" t="s">
        <v>51</v>
      </c>
      <c r="H3011" s="4" t="s">
        <v>51</v>
      </c>
      <c r="K3011" s="6">
        <v>0.29999999999999999</v>
      </c>
      <c r="L3011" s="6">
        <v>0.29999999999999999</v>
      </c>
      <c r="M3011" s="6">
        <v>4.3600000000000003</v>
      </c>
      <c r="N3011" s="7">
        <v>6435</v>
      </c>
      <c r="P3011" s="1">
        <v>1</v>
      </c>
      <c r="Q3011" s="2" t="s">
        <v>56</v>
      </c>
      <c r="R3011" s="4" t="s">
        <v>51</v>
      </c>
      <c r="T3011" s="7">
        <v>2446</v>
      </c>
      <c r="U3011" s="8">
        <v>0</v>
      </c>
      <c r="V3011" s="6">
        <v>0</v>
      </c>
      <c r="W3011" s="7">
        <f>IF(R3011="","",(T3011*(1-U3011)*(1+AE3011))+V3011)</f>
        <v>3179.8000000000002</v>
      </c>
      <c r="Z3011" s="9" t="str">
        <f>IF(S3011="","",(X3011*(1-Y3011)*(1+AE3011)))</f>
        <v/>
      </c>
      <c r="AA3011" s="64">
        <f>IF(Eingabe!G3011="x",libCalc!A3011,IF(Eingabe!H3011="x",libCalc!B3011,IF(Eingabe!I3011="x",libCalc!C3011,"")))</f>
        <v>0.089999999999999997</v>
      </c>
      <c r="AB3011" s="5">
        <f>IF(AA3011="","",AA3011*M3011)</f>
        <v>0.39240000000000003</v>
      </c>
      <c r="AC3011" s="10">
        <f>IF(AA3011="","",N3011*1000/(AA3011*1000000))</f>
        <v>71.5</v>
      </c>
      <c r="AD3011" s="11">
        <f>IF(AB3011="","",MAX(Z3011,W3011)/AB3011)</f>
        <v>8103.4658511722728</v>
      </c>
      <c r="AE3011" s="8">
        <f ca="1">IF(N3011="","",IF(LOOKUP(YEAR(C3011),Teuerung!$A$4:$A$29,Teuerung!$D$4:$D$29)="",0,LOOKUP(YEAR(C3011),Teuerung!$A$4:$A$29,Teuerung!$D$4:$D$29)))</f>
        <v>0.29999999999999999</v>
      </c>
      <c r="AF3011" s="7">
        <f t="shared" ca="1" si="90"/>
        <v>3179.8000000000002</v>
      </c>
      <c r="AG3011" s="2" t="s">
        <v>70</v>
      </c>
      <c r="AH3011" s="1"/>
      <c r="AI3011" s="1"/>
    </row>
    <row r="3012">
      <c r="A3012" s="2"/>
      <c r="B3012" s="2"/>
      <c r="C3012" s="3">
        <v>43713</v>
      </c>
      <c r="D3012" s="1"/>
      <c r="E3012" s="4" t="s">
        <v>51</v>
      </c>
      <c r="H3012" s="4" t="s">
        <v>51</v>
      </c>
      <c r="K3012" s="6">
        <v>0.29999999999999999</v>
      </c>
      <c r="L3012" s="6">
        <v>0.29999999999999999</v>
      </c>
      <c r="M3012" s="6">
        <v>4.3600000000000003</v>
      </c>
      <c r="N3012" s="7">
        <v>6217</v>
      </c>
      <c r="P3012" s="1">
        <v>1</v>
      </c>
      <c r="Q3012" s="2" t="s">
        <v>56</v>
      </c>
      <c r="R3012" s="4" t="s">
        <v>51</v>
      </c>
      <c r="T3012" s="7">
        <v>2294</v>
      </c>
      <c r="U3012" s="8">
        <v>0</v>
      </c>
      <c r="V3012" s="6">
        <v>0</v>
      </c>
      <c r="W3012" s="7">
        <f>IF(R3012="","",(T3012*(1-U3012)*(1+AE3012))+V3012)</f>
        <v>2982.2000000000003</v>
      </c>
      <c r="Z3012" s="9" t="str">
        <f>IF(S3012="","",(X3012*(1-Y3012)*(1+AE3012)))</f>
        <v/>
      </c>
      <c r="AA3012" s="64">
        <f>IF(Eingabe!G3012="x",libCalc!A3012,IF(Eingabe!H3012="x",libCalc!B3012,IF(Eingabe!I3012="x",libCalc!C3012,"")))</f>
        <v>0.089999999999999997</v>
      </c>
      <c r="AB3012" s="5">
        <f>IF(AA3012="","",AA3012*M3012)</f>
        <v>0.39240000000000003</v>
      </c>
      <c r="AC3012" s="10">
        <f>IF(AA3012="","",N3012*1000/(AA3012*1000000))</f>
        <v>69.077777777777783</v>
      </c>
      <c r="AD3012" s="11">
        <f>IF(AB3012="","",MAX(Z3012,W3012)/AB3012)</f>
        <v>7599.8980632008161</v>
      </c>
      <c r="AE3012" s="8">
        <f ca="1">IF(N3012="","",IF(LOOKUP(YEAR(C3012),Teuerung!$A$4:$A$29,Teuerung!$D$4:$D$29)="",0,LOOKUP(YEAR(C3012),Teuerung!$A$4:$A$29,Teuerung!$D$4:$D$29)))</f>
        <v>0.29999999999999999</v>
      </c>
      <c r="AF3012" s="7">
        <f t="shared" ca="1" si="90"/>
        <v>2982.2000000000003</v>
      </c>
      <c r="AG3012" s="2" t="s">
        <v>70</v>
      </c>
      <c r="AH3012" s="1"/>
      <c r="AI3012" s="1"/>
    </row>
    <row r="3013">
      <c r="A3013" s="2"/>
      <c r="B3013" s="2"/>
      <c r="C3013" s="3">
        <v>43713</v>
      </c>
      <c r="D3013" s="1"/>
      <c r="E3013" s="4" t="s">
        <v>51</v>
      </c>
      <c r="H3013" s="4" t="s">
        <v>51</v>
      </c>
      <c r="K3013" s="6">
        <v>0.29999999999999999</v>
      </c>
      <c r="L3013" s="6">
        <v>0.29999999999999999</v>
      </c>
      <c r="M3013" s="6">
        <v>4.3600000000000003</v>
      </c>
      <c r="N3013" s="7">
        <v>3215</v>
      </c>
      <c r="P3013" s="1">
        <v>1</v>
      </c>
      <c r="Q3013" s="2" t="s">
        <v>56</v>
      </c>
      <c r="R3013" s="4" t="s">
        <v>51</v>
      </c>
      <c r="T3013" s="7">
        <v>1157</v>
      </c>
      <c r="U3013" s="8">
        <v>0</v>
      </c>
      <c r="V3013" s="6">
        <v>0</v>
      </c>
      <c r="W3013" s="7">
        <f>IF(R3013="","",(T3013*(1-U3013)*(1+AE3013))+V3013)</f>
        <v>1504.1000000000001</v>
      </c>
      <c r="Z3013" s="9" t="str">
        <f>IF(S3013="","",(X3013*(1-Y3013)*(1+AE3013)))</f>
        <v/>
      </c>
      <c r="AA3013" s="64">
        <f>IF(Eingabe!G3013="x",libCalc!A3013,IF(Eingabe!H3013="x",libCalc!B3013,IF(Eingabe!I3013="x",libCalc!C3013,"")))</f>
        <v>0.089999999999999997</v>
      </c>
      <c r="AB3013" s="5">
        <f>IF(AA3013="","",AA3013*M3013)</f>
        <v>0.39240000000000003</v>
      </c>
      <c r="AC3013" s="10">
        <f>IF(AA3013="","",N3013*1000/(AA3013*1000000))</f>
        <v>35.722222222222221</v>
      </c>
      <c r="AD3013" s="11">
        <f>IF(AB3013="","",MAX(Z3013,W3013)/AB3013)</f>
        <v>3833.0784913353723</v>
      </c>
      <c r="AE3013" s="8">
        <f ca="1">IF(N3013="","",IF(LOOKUP(YEAR(C3013),Teuerung!$A$4:$A$29,Teuerung!$D$4:$D$29)="",0,LOOKUP(YEAR(C3013),Teuerung!$A$4:$A$29,Teuerung!$D$4:$D$29)))</f>
        <v>0.29999999999999999</v>
      </c>
      <c r="AF3013" s="7">
        <f t="shared" ca="1" si="90"/>
        <v>1504.1000000000001</v>
      </c>
      <c r="AG3013" s="2" t="s">
        <v>70</v>
      </c>
      <c r="AH3013" s="1"/>
      <c r="AI3013" s="1"/>
    </row>
    <row r="3014">
      <c r="A3014" s="2"/>
      <c r="B3014" s="2"/>
      <c r="C3014" s="3">
        <v>43713</v>
      </c>
      <c r="D3014" s="1"/>
      <c r="E3014" s="4" t="s">
        <v>51</v>
      </c>
      <c r="H3014" s="4" t="s">
        <v>51</v>
      </c>
      <c r="K3014" s="6">
        <v>0.29999999999999999</v>
      </c>
      <c r="L3014" s="6">
        <v>0.29999999999999999</v>
      </c>
      <c r="M3014" s="6">
        <v>4.3600000000000003</v>
      </c>
      <c r="N3014" s="7">
        <v>3129</v>
      </c>
      <c r="P3014" s="1">
        <v>1</v>
      </c>
      <c r="Q3014" s="2" t="s">
        <v>56</v>
      </c>
      <c r="R3014" s="4" t="s">
        <v>51</v>
      </c>
      <c r="T3014" s="7">
        <v>1109</v>
      </c>
      <c r="U3014" s="8">
        <v>0</v>
      </c>
      <c r="V3014" s="6">
        <v>0</v>
      </c>
      <c r="W3014" s="7">
        <f>IF(R3014="","",(T3014*(1-U3014)*(1+AE3014))+V3014)</f>
        <v>1441.7</v>
      </c>
      <c r="Z3014" s="9" t="str">
        <f>IF(S3014="","",(X3014*(1-Y3014)*(1+AE3014)))</f>
        <v/>
      </c>
      <c r="AA3014" s="64">
        <f>IF(Eingabe!G3014="x",libCalc!A3014,IF(Eingabe!H3014="x",libCalc!B3014,IF(Eingabe!I3014="x",libCalc!C3014,"")))</f>
        <v>0.089999999999999997</v>
      </c>
      <c r="AB3014" s="5">
        <f>IF(AA3014="","",AA3014*M3014)</f>
        <v>0.39240000000000003</v>
      </c>
      <c r="AC3014" s="10">
        <f>IF(AA3014="","",N3014*1000/(AA3014*1000000))</f>
        <v>34.766666666666666</v>
      </c>
      <c r="AD3014" s="11">
        <f>IF(AB3014="","",MAX(Z3014,W3014)/AB3014)</f>
        <v>3674.0570846075434</v>
      </c>
      <c r="AE3014" s="8">
        <f ca="1">IF(N3014="","",IF(LOOKUP(YEAR(C3014),Teuerung!$A$4:$A$29,Teuerung!$D$4:$D$29)="",0,LOOKUP(YEAR(C3014),Teuerung!$A$4:$A$29,Teuerung!$D$4:$D$29)))</f>
        <v>0.29999999999999999</v>
      </c>
      <c r="AF3014" s="7">
        <f t="shared" ca="1" si="90"/>
        <v>1441.7</v>
      </c>
      <c r="AG3014" s="2" t="s">
        <v>70</v>
      </c>
      <c r="AH3014" s="1"/>
      <c r="AI3014" s="1"/>
    </row>
    <row r="3015">
      <c r="A3015" s="2"/>
      <c r="B3015" s="2"/>
      <c r="C3015" s="3">
        <v>43713</v>
      </c>
      <c r="D3015" s="1"/>
      <c r="E3015" s="4" t="s">
        <v>51</v>
      </c>
      <c r="H3015" s="4" t="s">
        <v>51</v>
      </c>
      <c r="K3015" s="6">
        <v>0.29999999999999999</v>
      </c>
      <c r="L3015" s="6">
        <v>0.29999999999999999</v>
      </c>
      <c r="M3015" s="6">
        <v>4.3600000000000003</v>
      </c>
      <c r="N3015" s="7">
        <v>6677</v>
      </c>
      <c r="P3015" s="1">
        <v>1</v>
      </c>
      <c r="Q3015" s="2" t="s">
        <v>56</v>
      </c>
      <c r="R3015" s="4" t="s">
        <v>51</v>
      </c>
      <c r="T3015" s="7">
        <v>2476</v>
      </c>
      <c r="U3015" s="8">
        <v>0</v>
      </c>
      <c r="V3015" s="6">
        <v>0</v>
      </c>
      <c r="W3015" s="7">
        <f>IF(R3015="","",(T3015*(1-U3015)*(1+AE3015))+V3015)</f>
        <v>3218.8000000000002</v>
      </c>
      <c r="Z3015" s="9" t="str">
        <f>IF(S3015="","",(X3015*(1-Y3015)*(1+AE3015)))</f>
        <v/>
      </c>
      <c r="AA3015" s="64">
        <f>IF(Eingabe!G3015="x",libCalc!A3015,IF(Eingabe!H3015="x",libCalc!B3015,IF(Eingabe!I3015="x",libCalc!C3015,"")))</f>
        <v>0.089999999999999997</v>
      </c>
      <c r="AB3015" s="5">
        <f>IF(AA3015="","",AA3015*M3015)</f>
        <v>0.39240000000000003</v>
      </c>
      <c r="AC3015" s="10">
        <f>IF(AA3015="","",N3015*1000/(AA3015*1000000))</f>
        <v>74.188888888888883</v>
      </c>
      <c r="AD3015" s="11">
        <f>IF(AB3015="","",MAX(Z3015,W3015)/AB3015)</f>
        <v>8202.8542303771665</v>
      </c>
      <c r="AE3015" s="8">
        <f ca="1">IF(N3015="","",IF(LOOKUP(YEAR(C3015),Teuerung!$A$4:$A$29,Teuerung!$D$4:$D$29)="",0,LOOKUP(YEAR(C3015),Teuerung!$A$4:$A$29,Teuerung!$D$4:$D$29)))</f>
        <v>0.29999999999999999</v>
      </c>
      <c r="AF3015" s="7">
        <f t="shared" ca="1" si="90"/>
        <v>3218.8000000000002</v>
      </c>
      <c r="AG3015" s="2" t="s">
        <v>70</v>
      </c>
      <c r="AH3015" s="1"/>
      <c r="AI3015" s="1"/>
    </row>
    <row r="3016">
      <c r="A3016" s="2"/>
      <c r="B3016" s="2"/>
      <c r="C3016" s="3">
        <v>43713</v>
      </c>
      <c r="D3016" s="1"/>
      <c r="E3016" s="4" t="s">
        <v>51</v>
      </c>
      <c r="H3016" s="4" t="s">
        <v>51</v>
      </c>
      <c r="K3016" s="6">
        <v>0.29999999999999999</v>
      </c>
      <c r="L3016" s="6">
        <v>0.29999999999999999</v>
      </c>
      <c r="M3016" s="6">
        <v>4.3600000000000003</v>
      </c>
      <c r="N3016" s="7">
        <v>4848</v>
      </c>
      <c r="P3016" s="1">
        <v>1</v>
      </c>
      <c r="Q3016" s="2" t="s">
        <v>56</v>
      </c>
      <c r="R3016" s="4" t="s">
        <v>51</v>
      </c>
      <c r="T3016" s="7">
        <v>1538</v>
      </c>
      <c r="U3016" s="8">
        <v>0</v>
      </c>
      <c r="V3016" s="6">
        <v>0</v>
      </c>
      <c r="W3016" s="7">
        <f>IF(R3016="","",(T3016*(1-U3016)*(1+AE3016))+V3016)</f>
        <v>1999.4000000000001</v>
      </c>
      <c r="Z3016" s="9" t="str">
        <f>IF(S3016="","",(X3016*(1-Y3016)*(1+AE3016)))</f>
        <v/>
      </c>
      <c r="AA3016" s="64">
        <f>IF(Eingabe!G3016="x",libCalc!A3016,IF(Eingabe!H3016="x",libCalc!B3016,IF(Eingabe!I3016="x",libCalc!C3016,"")))</f>
        <v>0.089999999999999997</v>
      </c>
      <c r="AB3016" s="5">
        <f>IF(AA3016="","",AA3016*M3016)</f>
        <v>0.39240000000000003</v>
      </c>
      <c r="AC3016" s="10">
        <f>IF(AA3016="","",N3016*1000/(AA3016*1000000))</f>
        <v>53.866666666666667</v>
      </c>
      <c r="AD3016" s="11">
        <f>IF(AB3016="","",MAX(Z3016,W3016)/AB3016)</f>
        <v>5095.3109072375128</v>
      </c>
      <c r="AE3016" s="8">
        <f ca="1">IF(N3016="","",IF(LOOKUP(YEAR(C3016),Teuerung!$A$4:$A$29,Teuerung!$D$4:$D$29)="",0,LOOKUP(YEAR(C3016),Teuerung!$A$4:$A$29,Teuerung!$D$4:$D$29)))</f>
        <v>0.29999999999999999</v>
      </c>
      <c r="AF3016" s="7">
        <f t="shared" ca="1" si="90"/>
        <v>1999.4000000000001</v>
      </c>
      <c r="AG3016" s="2" t="s">
        <v>70</v>
      </c>
      <c r="AH3016" s="1"/>
      <c r="AI3016" s="1"/>
    </row>
    <row r="3017">
      <c r="A3017" s="2"/>
      <c r="B3017" s="2"/>
      <c r="C3017" s="3">
        <v>43713</v>
      </c>
      <c r="D3017" s="1"/>
      <c r="E3017" s="4" t="s">
        <v>51</v>
      </c>
      <c r="H3017" s="4" t="s">
        <v>51</v>
      </c>
      <c r="K3017" s="6">
        <v>0.29999999999999999</v>
      </c>
      <c r="L3017" s="6">
        <v>0.29999999999999999</v>
      </c>
      <c r="M3017" s="6">
        <v>4.3600000000000003</v>
      </c>
      <c r="N3017" s="7">
        <v>1520</v>
      </c>
      <c r="P3017" s="1">
        <v>1</v>
      </c>
      <c r="Q3017" s="2" t="s">
        <v>56</v>
      </c>
      <c r="R3017" s="4" t="s">
        <v>51</v>
      </c>
      <c r="T3017" s="7">
        <v>1235</v>
      </c>
      <c r="U3017" s="8">
        <v>0</v>
      </c>
      <c r="V3017" s="6">
        <v>0</v>
      </c>
      <c r="W3017" s="7">
        <f>IF(R3017="","",(T3017*(1-U3017)*(1+AE3017))+V3017)</f>
        <v>1605.5</v>
      </c>
      <c r="Z3017" s="9" t="str">
        <f>IF(S3017="","",(X3017*(1-Y3017)*(1+AE3017)))</f>
        <v/>
      </c>
      <c r="AA3017" s="64">
        <f>IF(Eingabe!G3017="x",libCalc!A3017,IF(Eingabe!H3017="x",libCalc!B3017,IF(Eingabe!I3017="x",libCalc!C3017,"")))</f>
        <v>0.089999999999999997</v>
      </c>
      <c r="AB3017" s="5">
        <f>IF(AA3017="","",AA3017*M3017)</f>
        <v>0.39240000000000003</v>
      </c>
      <c r="AC3017" s="10">
        <f>IF(AA3017="","",N3017*1000/(AA3017*1000000))</f>
        <v>16.888888888888889</v>
      </c>
      <c r="AD3017" s="11">
        <f>IF(AB3017="","",MAX(Z3017,W3017)/AB3017)</f>
        <v>4091.4882772680935</v>
      </c>
      <c r="AE3017" s="8">
        <f ca="1">IF(N3017="","",IF(LOOKUP(YEAR(C3017),Teuerung!$A$4:$A$29,Teuerung!$D$4:$D$29)="",0,LOOKUP(YEAR(C3017),Teuerung!$A$4:$A$29,Teuerung!$D$4:$D$29)))</f>
        <v>0.29999999999999999</v>
      </c>
      <c r="AF3017" s="7">
        <f t="shared" ca="1" si="90"/>
        <v>1605.5</v>
      </c>
      <c r="AG3017" s="2" t="s">
        <v>70</v>
      </c>
      <c r="AH3017" s="1"/>
      <c r="AI3017" s="1"/>
    </row>
    <row r="3018">
      <c r="A3018" s="2"/>
      <c r="B3018" s="2"/>
      <c r="C3018" s="3">
        <v>43713</v>
      </c>
      <c r="D3018" s="1"/>
      <c r="E3018" s="4" t="s">
        <v>51</v>
      </c>
      <c r="H3018" s="4" t="s">
        <v>51</v>
      </c>
      <c r="K3018" s="6">
        <v>0.29999999999999999</v>
      </c>
      <c r="L3018" s="6">
        <v>0.29999999999999999</v>
      </c>
      <c r="M3018" s="6">
        <v>4.3600000000000003</v>
      </c>
      <c r="N3018" s="7">
        <v>5474</v>
      </c>
      <c r="P3018" s="1">
        <v>1</v>
      </c>
      <c r="Q3018" s="2" t="s">
        <v>56</v>
      </c>
      <c r="R3018" s="4" t="s">
        <v>51</v>
      </c>
      <c r="T3018" s="7">
        <v>2024</v>
      </c>
      <c r="U3018" s="8">
        <v>0</v>
      </c>
      <c r="V3018" s="6">
        <v>0</v>
      </c>
      <c r="W3018" s="7">
        <f>IF(R3018="","",(T3018*(1-U3018)*(1+AE3018))+V3018)</f>
        <v>2631.2000000000003</v>
      </c>
      <c r="Z3018" s="9" t="str">
        <f>IF(S3018="","",(X3018*(1-Y3018)*(1+AE3018)))</f>
        <v/>
      </c>
      <c r="AA3018" s="64">
        <f>IF(Eingabe!G3018="x",libCalc!A3018,IF(Eingabe!H3018="x",libCalc!B3018,IF(Eingabe!I3018="x",libCalc!C3018,"")))</f>
        <v>0.089999999999999997</v>
      </c>
      <c r="AB3018" s="5">
        <f>IF(AA3018="","",AA3018*M3018)</f>
        <v>0.39240000000000003</v>
      </c>
      <c r="AC3018" s="10">
        <f>IF(AA3018="","",N3018*1000/(AA3018*1000000))</f>
        <v>60.822222222222223</v>
      </c>
      <c r="AD3018" s="11">
        <f>IF(AB3018="","",MAX(Z3018,W3018)/AB3018)</f>
        <v>6705.4026503567793</v>
      </c>
      <c r="AE3018" s="8">
        <f ca="1">IF(N3018="","",IF(LOOKUP(YEAR(C3018),Teuerung!$A$4:$A$29,Teuerung!$D$4:$D$29)="",0,LOOKUP(YEAR(C3018),Teuerung!$A$4:$A$29,Teuerung!$D$4:$D$29)))</f>
        <v>0.29999999999999999</v>
      </c>
      <c r="AF3018" s="7">
        <f t="shared" ca="1" si="90"/>
        <v>2631.2000000000003</v>
      </c>
      <c r="AG3018" s="2" t="s">
        <v>70</v>
      </c>
      <c r="AH3018" s="1"/>
      <c r="AI3018" s="1"/>
    </row>
    <row r="3019">
      <c r="A3019" s="2"/>
      <c r="B3019" s="2"/>
      <c r="C3019" s="3">
        <v>43713</v>
      </c>
      <c r="D3019" s="1"/>
      <c r="E3019" s="4" t="s">
        <v>51</v>
      </c>
      <c r="H3019" s="4" t="s">
        <v>51</v>
      </c>
      <c r="K3019" s="6">
        <v>0.29999999999999999</v>
      </c>
      <c r="L3019" s="6">
        <v>0.29999999999999999</v>
      </c>
      <c r="M3019" s="6">
        <v>4.3600000000000003</v>
      </c>
      <c r="N3019" s="7">
        <v>3318</v>
      </c>
      <c r="P3019" s="1">
        <v>1</v>
      </c>
      <c r="Q3019" s="2" t="s">
        <v>56</v>
      </c>
      <c r="R3019" s="4" t="s">
        <v>51</v>
      </c>
      <c r="T3019" s="7">
        <v>1179</v>
      </c>
      <c r="U3019" s="8">
        <v>0</v>
      </c>
      <c r="V3019" s="6">
        <v>0</v>
      </c>
      <c r="W3019" s="7">
        <f>IF(R3019="","",(T3019*(1-U3019)*(1+AE3019))+V3019)</f>
        <v>1532.7</v>
      </c>
      <c r="Z3019" s="9" t="str">
        <f>IF(S3019="","",(X3019*(1-Y3019)*(1+AE3019)))</f>
        <v/>
      </c>
      <c r="AA3019" s="64">
        <f>IF(Eingabe!G3019="x",libCalc!A3019,IF(Eingabe!H3019="x",libCalc!B3019,IF(Eingabe!I3019="x",libCalc!C3019,"")))</f>
        <v>0.089999999999999997</v>
      </c>
      <c r="AB3019" s="5">
        <f>IF(AA3019="","",AA3019*M3019)</f>
        <v>0.39240000000000003</v>
      </c>
      <c r="AC3019" s="10">
        <f>IF(AA3019="","",N3019*1000/(AA3019*1000000))</f>
        <v>36.866666666666667</v>
      </c>
      <c r="AD3019" s="11">
        <f>IF(AB3019="","",MAX(Z3019,W3019)/AB3019)</f>
        <v>3905.9633027522932</v>
      </c>
      <c r="AE3019" s="8">
        <f ca="1">IF(N3019="","",IF(LOOKUP(YEAR(C3019),Teuerung!$A$4:$A$29,Teuerung!$D$4:$D$29)="",0,LOOKUP(YEAR(C3019),Teuerung!$A$4:$A$29,Teuerung!$D$4:$D$29)))</f>
        <v>0.29999999999999999</v>
      </c>
      <c r="AF3019" s="7">
        <f t="shared" ca="1" si="90"/>
        <v>1532.7</v>
      </c>
      <c r="AG3019" s="2" t="s">
        <v>70</v>
      </c>
      <c r="AH3019" s="1"/>
      <c r="AI3019" s="1"/>
    </row>
    <row r="3020">
      <c r="A3020" s="2"/>
      <c r="B3020" s="2"/>
      <c r="C3020" s="3">
        <v>43713</v>
      </c>
      <c r="D3020" s="1"/>
      <c r="E3020" s="4" t="s">
        <v>51</v>
      </c>
      <c r="H3020" s="4" t="s">
        <v>51</v>
      </c>
      <c r="K3020" s="6">
        <v>0.29999999999999999</v>
      </c>
      <c r="L3020" s="6">
        <v>0.29999999999999999</v>
      </c>
      <c r="M3020" s="6">
        <v>4.3600000000000003</v>
      </c>
      <c r="N3020" s="7">
        <v>3468</v>
      </c>
      <c r="P3020" s="1">
        <v>1</v>
      </c>
      <c r="Q3020" s="2" t="s">
        <v>56</v>
      </c>
      <c r="R3020" s="4" t="s">
        <v>51</v>
      </c>
      <c r="T3020" s="7">
        <v>1236</v>
      </c>
      <c r="U3020" s="8">
        <v>0</v>
      </c>
      <c r="V3020" s="6">
        <v>0</v>
      </c>
      <c r="W3020" s="7">
        <f>IF(R3020="","",(T3020*(1-U3020)*(1+AE3020))+V3020)</f>
        <v>1606.8</v>
      </c>
      <c r="Z3020" s="9" t="str">
        <f>IF(S3020="","",(X3020*(1-Y3020)*(1+AE3020)))</f>
        <v/>
      </c>
      <c r="AA3020" s="64">
        <f>IF(Eingabe!G3020="x",libCalc!A3020,IF(Eingabe!H3020="x",libCalc!B3020,IF(Eingabe!I3020="x",libCalc!C3020,"")))</f>
        <v>0.089999999999999997</v>
      </c>
      <c r="AB3020" s="5">
        <f>IF(AA3020="","",AA3020*M3020)</f>
        <v>0.39240000000000003</v>
      </c>
      <c r="AC3020" s="10">
        <f>IF(AA3020="","",N3020*1000/(AA3020*1000000))</f>
        <v>38.533333333333331</v>
      </c>
      <c r="AD3020" s="11">
        <f>IF(AB3020="","",MAX(Z3020,W3020)/AB3020)</f>
        <v>4094.8012232415899</v>
      </c>
      <c r="AE3020" s="8">
        <f ca="1">IF(N3020="","",IF(LOOKUP(YEAR(C3020),Teuerung!$A$4:$A$29,Teuerung!$D$4:$D$29)="",0,LOOKUP(YEAR(C3020),Teuerung!$A$4:$A$29,Teuerung!$D$4:$D$29)))</f>
        <v>0.29999999999999999</v>
      </c>
      <c r="AF3020" s="7">
        <f t="shared" ca="1" si="90"/>
        <v>1606.8</v>
      </c>
      <c r="AG3020" s="2" t="s">
        <v>70</v>
      </c>
      <c r="AH3020" s="1"/>
      <c r="AI3020" s="1"/>
    </row>
    <row r="3021">
      <c r="A3021" s="2"/>
      <c r="B3021" s="2"/>
      <c r="C3021" s="3">
        <v>43713</v>
      </c>
      <c r="D3021" s="1"/>
      <c r="E3021" s="4" t="s">
        <v>51</v>
      </c>
      <c r="H3021" s="4" t="s">
        <v>51</v>
      </c>
      <c r="K3021" s="6">
        <v>0.29999999999999999</v>
      </c>
      <c r="L3021" s="6">
        <v>0.29999999999999999</v>
      </c>
      <c r="M3021" s="6">
        <v>4.3600000000000003</v>
      </c>
      <c r="N3021" s="7">
        <v>3175</v>
      </c>
      <c r="P3021" s="1">
        <v>1</v>
      </c>
      <c r="Q3021" s="2" t="s">
        <v>56</v>
      </c>
      <c r="R3021" s="4" t="s">
        <v>51</v>
      </c>
      <c r="T3021" s="7">
        <v>1085</v>
      </c>
      <c r="U3021" s="8">
        <v>0</v>
      </c>
      <c r="V3021" s="6">
        <v>0</v>
      </c>
      <c r="W3021" s="7">
        <f>IF(R3021="","",(T3021*(1-U3021)*(1+AE3021))+V3021)</f>
        <v>1410.5</v>
      </c>
      <c r="Z3021" s="9" t="str">
        <f>IF(S3021="","",(X3021*(1-Y3021)*(1+AE3021)))</f>
        <v/>
      </c>
      <c r="AA3021" s="64">
        <f>IF(Eingabe!G3021="x",libCalc!A3021,IF(Eingabe!H3021="x",libCalc!B3021,IF(Eingabe!I3021="x",libCalc!C3021,"")))</f>
        <v>0.089999999999999997</v>
      </c>
      <c r="AB3021" s="5">
        <f>IF(AA3021="","",AA3021*M3021)</f>
        <v>0.39240000000000003</v>
      </c>
      <c r="AC3021" s="10">
        <f>IF(AA3021="","",N3021*1000/(AA3021*1000000))</f>
        <v>35.277777777777779</v>
      </c>
      <c r="AD3021" s="11">
        <f>IF(AB3021="","",MAX(Z3021,W3021)/AB3021)</f>
        <v>3594.5463812436287</v>
      </c>
      <c r="AE3021" s="8">
        <f ca="1">IF(N3021="","",IF(LOOKUP(YEAR(C3021),Teuerung!$A$4:$A$29,Teuerung!$D$4:$D$29)="",0,LOOKUP(YEAR(C3021),Teuerung!$A$4:$A$29,Teuerung!$D$4:$D$29)))</f>
        <v>0.29999999999999999</v>
      </c>
      <c r="AF3021" s="7">
        <f t="shared" ca="1" si="90"/>
        <v>1410.5</v>
      </c>
      <c r="AG3021" s="2" t="s">
        <v>70</v>
      </c>
      <c r="AH3021" s="1"/>
      <c r="AI3021" s="1"/>
    </row>
    <row r="3022">
      <c r="A3022" s="2"/>
      <c r="B3022" s="2"/>
      <c r="C3022" s="3">
        <v>43713</v>
      </c>
      <c r="D3022" s="1"/>
      <c r="E3022" s="4" t="s">
        <v>51</v>
      </c>
      <c r="H3022" s="4" t="s">
        <v>51</v>
      </c>
      <c r="K3022" s="6">
        <v>0.29999999999999999</v>
      </c>
      <c r="L3022" s="6">
        <v>0.29999999999999999</v>
      </c>
      <c r="M3022" s="6">
        <v>4.3600000000000003</v>
      </c>
      <c r="N3022" s="7">
        <v>3035</v>
      </c>
      <c r="P3022" s="1">
        <v>1</v>
      </c>
      <c r="Q3022" s="2" t="s">
        <v>56</v>
      </c>
      <c r="R3022" s="4" t="s">
        <v>51</v>
      </c>
      <c r="T3022" s="7">
        <v>1054</v>
      </c>
      <c r="U3022" s="8">
        <v>0</v>
      </c>
      <c r="V3022" s="6">
        <v>0</v>
      </c>
      <c r="W3022" s="7">
        <f>IF(R3022="","",(T3022*(1-U3022)*(1+AE3022))+V3022)</f>
        <v>1370.2</v>
      </c>
      <c r="Z3022" s="9" t="str">
        <f>IF(S3022="","",(X3022*(1-Y3022)*(1+AE3022)))</f>
        <v/>
      </c>
      <c r="AA3022" s="64">
        <f>IF(Eingabe!G3022="x",libCalc!A3022,IF(Eingabe!H3022="x",libCalc!B3022,IF(Eingabe!I3022="x",libCalc!C3022,"")))</f>
        <v>0.089999999999999997</v>
      </c>
      <c r="AB3022" s="5">
        <f>IF(AA3022="","",AA3022*M3022)</f>
        <v>0.39240000000000003</v>
      </c>
      <c r="AC3022" s="10">
        <f>IF(AA3022="","",N3022*1000/(AA3022*1000000))</f>
        <v>33.722222222222221</v>
      </c>
      <c r="AD3022" s="11">
        <f>IF(AB3022="","",MAX(Z3022,W3022)/AB3022)</f>
        <v>3491.8450560652395</v>
      </c>
      <c r="AE3022" s="8">
        <f ca="1">IF(N3022="","",IF(LOOKUP(YEAR(C3022),Teuerung!$A$4:$A$29,Teuerung!$D$4:$D$29)="",0,LOOKUP(YEAR(C3022),Teuerung!$A$4:$A$29,Teuerung!$D$4:$D$29)))</f>
        <v>0.29999999999999999</v>
      </c>
      <c r="AF3022" s="7">
        <f t="shared" ca="1" si="90"/>
        <v>1370.2</v>
      </c>
      <c r="AG3022" s="2" t="s">
        <v>70</v>
      </c>
      <c r="AH3022" s="1"/>
      <c r="AI3022" s="1"/>
    </row>
    <row r="3023">
      <c r="A3023" s="2"/>
      <c r="B3023" s="2"/>
      <c r="C3023" s="3">
        <v>43713</v>
      </c>
      <c r="D3023" s="1"/>
      <c r="E3023" s="4" t="s">
        <v>51</v>
      </c>
      <c r="H3023" s="4" t="s">
        <v>51</v>
      </c>
      <c r="K3023" s="6">
        <v>0.29999999999999999</v>
      </c>
      <c r="L3023" s="6">
        <v>0.29999999999999999</v>
      </c>
      <c r="M3023" s="6">
        <v>4.3600000000000003</v>
      </c>
      <c r="N3023" s="7">
        <v>5181</v>
      </c>
      <c r="P3023" s="1">
        <v>1</v>
      </c>
      <c r="Q3023" s="2" t="s">
        <v>56</v>
      </c>
      <c r="R3023" s="4" t="s">
        <v>51</v>
      </c>
      <c r="T3023" s="7">
        <v>1945</v>
      </c>
      <c r="U3023" s="8">
        <v>0</v>
      </c>
      <c r="V3023" s="6">
        <v>0</v>
      </c>
      <c r="W3023" s="7">
        <f>IF(R3023="","",(T3023*(1-U3023)*(1+AE3023))+V3023)</f>
        <v>2528.5</v>
      </c>
      <c r="Z3023" s="9" t="str">
        <f>IF(S3023="","",(X3023*(1-Y3023)*(1+AE3023)))</f>
        <v/>
      </c>
      <c r="AA3023" s="64">
        <f>IF(Eingabe!G3023="x",libCalc!A3023,IF(Eingabe!H3023="x",libCalc!B3023,IF(Eingabe!I3023="x",libCalc!C3023,"")))</f>
        <v>0.089999999999999997</v>
      </c>
      <c r="AB3023" s="5">
        <f>IF(AA3023="","",AA3023*M3023)</f>
        <v>0.39240000000000003</v>
      </c>
      <c r="AC3023" s="10">
        <f>IF(AA3023="","",N3023*1000/(AA3023*1000000))</f>
        <v>57.56666666666667</v>
      </c>
      <c r="AD3023" s="11">
        <f>IF(AB3023="","",MAX(Z3023,W3023)/AB3023)</f>
        <v>6443.6799184505599</v>
      </c>
      <c r="AE3023" s="8">
        <f ca="1">IF(N3023="","",IF(LOOKUP(YEAR(C3023),Teuerung!$A$4:$A$29,Teuerung!$D$4:$D$29)="",0,LOOKUP(YEAR(C3023),Teuerung!$A$4:$A$29,Teuerung!$D$4:$D$29)))</f>
        <v>0.29999999999999999</v>
      </c>
      <c r="AF3023" s="7">
        <f t="shared" ca="1" si="90"/>
        <v>2528.5</v>
      </c>
      <c r="AG3023" s="2" t="s">
        <v>70</v>
      </c>
      <c r="AH3023" s="1"/>
      <c r="AI3023" s="1"/>
    </row>
    <row r="3024">
      <c r="A3024" s="2"/>
      <c r="B3024" s="2"/>
      <c r="C3024" s="3">
        <v>43713</v>
      </c>
      <c r="D3024" s="1"/>
      <c r="E3024" s="4" t="s">
        <v>51</v>
      </c>
      <c r="H3024" s="4" t="s">
        <v>51</v>
      </c>
      <c r="K3024" s="6">
        <v>0.29999999999999999</v>
      </c>
      <c r="L3024" s="6">
        <v>0.29999999999999999</v>
      </c>
      <c r="M3024" s="6">
        <v>4.3600000000000003</v>
      </c>
      <c r="N3024" s="7">
        <v>5206</v>
      </c>
      <c r="P3024" s="1">
        <v>1</v>
      </c>
      <c r="Q3024" s="2" t="s">
        <v>56</v>
      </c>
      <c r="R3024" s="4" t="s">
        <v>51</v>
      </c>
      <c r="T3024" s="7">
        <v>1945</v>
      </c>
      <c r="U3024" s="8">
        <v>0</v>
      </c>
      <c r="V3024" s="6">
        <v>0</v>
      </c>
      <c r="W3024" s="7">
        <f>IF(R3024="","",(T3024*(1-U3024)*(1+AE3024))+V3024)</f>
        <v>2528.5</v>
      </c>
      <c r="Z3024" s="9" t="str">
        <f>IF(S3024="","",(X3024*(1-Y3024)*(1+AE3024)))</f>
        <v/>
      </c>
      <c r="AA3024" s="64">
        <f>IF(Eingabe!G3024="x",libCalc!A3024,IF(Eingabe!H3024="x",libCalc!B3024,IF(Eingabe!I3024="x",libCalc!C3024,"")))</f>
        <v>0.089999999999999997</v>
      </c>
      <c r="AB3024" s="5">
        <f>IF(AA3024="","",AA3024*M3024)</f>
        <v>0.39240000000000003</v>
      </c>
      <c r="AC3024" s="10">
        <f>IF(AA3024="","",N3024*1000/(AA3024*1000000))</f>
        <v>57.844444444444441</v>
      </c>
      <c r="AD3024" s="11">
        <f>IF(AB3024="","",MAX(Z3024,W3024)/AB3024)</f>
        <v>6443.6799184505599</v>
      </c>
      <c r="AE3024" s="8">
        <f ca="1">IF(N3024="","",IF(LOOKUP(YEAR(C3024),Teuerung!$A$4:$A$29,Teuerung!$D$4:$D$29)="",0,LOOKUP(YEAR(C3024),Teuerung!$A$4:$A$29,Teuerung!$D$4:$D$29)))</f>
        <v>0.29999999999999999</v>
      </c>
      <c r="AF3024" s="7">
        <f t="shared" ca="1" si="90"/>
        <v>2528.5</v>
      </c>
      <c r="AG3024" s="2" t="s">
        <v>70</v>
      </c>
      <c r="AH3024" s="1"/>
      <c r="AI3024" s="1"/>
    </row>
    <row r="3025">
      <c r="A3025" s="2"/>
      <c r="B3025" s="2"/>
      <c r="C3025" s="3">
        <v>43713</v>
      </c>
      <c r="D3025" s="1"/>
      <c r="E3025" s="4" t="s">
        <v>51</v>
      </c>
      <c r="H3025" s="4" t="s">
        <v>51</v>
      </c>
      <c r="K3025" s="6">
        <v>0.29999999999999999</v>
      </c>
      <c r="L3025" s="6">
        <v>0.29999999999999999</v>
      </c>
      <c r="M3025" s="6">
        <v>4.3600000000000003</v>
      </c>
      <c r="N3025" s="7">
        <v>3210</v>
      </c>
      <c r="P3025" s="1">
        <v>1</v>
      </c>
      <c r="Q3025" s="2" t="s">
        <v>56</v>
      </c>
      <c r="R3025" s="4" t="s">
        <v>51</v>
      </c>
      <c r="T3025" s="7">
        <v>1135</v>
      </c>
      <c r="U3025" s="8">
        <v>0</v>
      </c>
      <c r="V3025" s="6">
        <v>0</v>
      </c>
      <c r="W3025" s="7">
        <f>IF(R3025="","",(T3025*(1-U3025)*(1+AE3025))+V3025)</f>
        <v>1475.5</v>
      </c>
      <c r="Z3025" s="9" t="str">
        <f>IF(S3025="","",(X3025*(1-Y3025)*(1+AE3025)))</f>
        <v/>
      </c>
      <c r="AA3025" s="64">
        <f>IF(Eingabe!G3025="x",libCalc!A3025,IF(Eingabe!H3025="x",libCalc!B3025,IF(Eingabe!I3025="x",libCalc!C3025,"")))</f>
        <v>0.089999999999999997</v>
      </c>
      <c r="AB3025" s="5">
        <f>IF(AA3025="","",AA3025*M3025)</f>
        <v>0.39240000000000003</v>
      </c>
      <c r="AC3025" s="10">
        <f>IF(AA3025="","",N3025*1000/(AA3025*1000000))</f>
        <v>35.666666666666664</v>
      </c>
      <c r="AD3025" s="11">
        <f>IF(AB3025="","",MAX(Z3025,W3025)/AB3025)</f>
        <v>3760.1936799184505</v>
      </c>
      <c r="AE3025" s="8">
        <f ca="1">IF(N3025="","",IF(LOOKUP(YEAR(C3025),Teuerung!$A$4:$A$29,Teuerung!$D$4:$D$29)="",0,LOOKUP(YEAR(C3025),Teuerung!$A$4:$A$29,Teuerung!$D$4:$D$29)))</f>
        <v>0.29999999999999999</v>
      </c>
      <c r="AF3025" s="7">
        <f t="shared" ca="1" si="90"/>
        <v>1475.5</v>
      </c>
      <c r="AG3025" s="2" t="s">
        <v>70</v>
      </c>
      <c r="AH3025" s="1"/>
      <c r="AI3025" s="1"/>
    </row>
    <row r="3026">
      <c r="A3026" s="2"/>
      <c r="B3026" s="2"/>
      <c r="C3026" s="3">
        <v>43713</v>
      </c>
      <c r="D3026" s="1"/>
      <c r="E3026" s="4" t="s">
        <v>51</v>
      </c>
      <c r="H3026" s="4" t="s">
        <v>51</v>
      </c>
      <c r="K3026" s="6">
        <v>0.29999999999999999</v>
      </c>
      <c r="L3026" s="6">
        <v>0.29999999999999999</v>
      </c>
      <c r="M3026" s="6">
        <v>4.3600000000000003</v>
      </c>
      <c r="N3026" s="7">
        <v>2572</v>
      </c>
      <c r="P3026" s="1">
        <v>1</v>
      </c>
      <c r="Q3026" s="2" t="s">
        <v>56</v>
      </c>
      <c r="R3026" s="4" t="s">
        <v>51</v>
      </c>
      <c r="T3026" s="7">
        <v>953</v>
      </c>
      <c r="U3026" s="8">
        <v>0</v>
      </c>
      <c r="V3026" s="6">
        <v>0</v>
      </c>
      <c r="W3026" s="7">
        <f>IF(R3026="","",(T3026*(1-U3026)*(1+AE3026))+V3026)</f>
        <v>1238.9000000000001</v>
      </c>
      <c r="Z3026" s="9" t="str">
        <f>IF(S3026="","",(X3026*(1-Y3026)*(1+AE3026)))</f>
        <v/>
      </c>
      <c r="AA3026" s="64">
        <f>IF(Eingabe!G3026="x",libCalc!A3026,IF(Eingabe!H3026="x",libCalc!B3026,IF(Eingabe!I3026="x",libCalc!C3026,"")))</f>
        <v>0.089999999999999997</v>
      </c>
      <c r="AB3026" s="5">
        <f>IF(AA3026="","",AA3026*M3026)</f>
        <v>0.39240000000000003</v>
      </c>
      <c r="AC3026" s="10">
        <f>IF(AA3026="","",N3026*1000/(AA3026*1000000))</f>
        <v>28.577777777777779</v>
      </c>
      <c r="AD3026" s="11">
        <f>IF(AB3026="","",MAX(Z3026,W3026)/AB3026)</f>
        <v>3157.2375127421001</v>
      </c>
      <c r="AE3026" s="8">
        <f ca="1">IF(N3026="","",IF(LOOKUP(YEAR(C3026),Teuerung!$A$4:$A$29,Teuerung!$D$4:$D$29)="",0,LOOKUP(YEAR(C3026),Teuerung!$A$4:$A$29,Teuerung!$D$4:$D$29)))</f>
        <v>0.29999999999999999</v>
      </c>
      <c r="AF3026" s="7">
        <f t="shared" ca="1" si="90"/>
        <v>1238.9000000000001</v>
      </c>
      <c r="AG3026" s="2" t="s">
        <v>70</v>
      </c>
      <c r="AH3026" s="1"/>
      <c r="AI3026" s="1"/>
    </row>
    <row r="3027">
      <c r="A3027" s="2"/>
      <c r="B3027" s="2"/>
      <c r="C3027" s="3">
        <v>43713</v>
      </c>
      <c r="D3027" s="1"/>
      <c r="E3027" s="4" t="s">
        <v>51</v>
      </c>
      <c r="H3027" s="4" t="s">
        <v>51</v>
      </c>
      <c r="K3027" s="6">
        <v>0.29999999999999999</v>
      </c>
      <c r="L3027" s="6">
        <v>0.29999999999999999</v>
      </c>
      <c r="M3027" s="6">
        <v>4.3600000000000003</v>
      </c>
      <c r="N3027" s="7">
        <v>865</v>
      </c>
      <c r="P3027" s="1">
        <v>1</v>
      </c>
      <c r="Q3027" s="2" t="s">
        <v>56</v>
      </c>
      <c r="R3027" s="4" t="s">
        <v>51</v>
      </c>
      <c r="T3027" s="7">
        <v>1028</v>
      </c>
      <c r="U3027" s="8">
        <v>0</v>
      </c>
      <c r="V3027" s="6">
        <v>0</v>
      </c>
      <c r="W3027" s="7">
        <f>IF(R3027="","",(T3027*(1-U3027)*(1+AE3027))+V3027)</f>
        <v>1336.4000000000001</v>
      </c>
      <c r="Z3027" s="9" t="str">
        <f>IF(S3027="","",(X3027*(1-Y3027)*(1+AE3027)))</f>
        <v/>
      </c>
      <c r="AA3027" s="64">
        <f>IF(Eingabe!G3027="x",libCalc!A3027,IF(Eingabe!H3027="x",libCalc!B3027,IF(Eingabe!I3027="x",libCalc!C3027,"")))</f>
        <v>0.089999999999999997</v>
      </c>
      <c r="AB3027" s="5">
        <f>IF(AA3027="","",AA3027*M3027)</f>
        <v>0.39240000000000003</v>
      </c>
      <c r="AC3027" s="10">
        <f>IF(AA3027="","",N3027*1000/(AA3027*1000000))</f>
        <v>9.6111111111111107</v>
      </c>
      <c r="AD3027" s="11">
        <f>IF(AB3027="","",MAX(Z3027,W3027)/AB3027)</f>
        <v>3405.7084607543325</v>
      </c>
      <c r="AE3027" s="8">
        <f ca="1">IF(N3027="","",IF(LOOKUP(YEAR(C3027),Teuerung!$A$4:$A$29,Teuerung!$D$4:$D$29)="",0,LOOKUP(YEAR(C3027),Teuerung!$A$4:$A$29,Teuerung!$D$4:$D$29)))</f>
        <v>0.29999999999999999</v>
      </c>
      <c r="AF3027" s="7">
        <f t="shared" ref="AF3027:AF3090" ca="1" si="91">IF(P3027="","",P3027*MAX(W3027,Z3027))</f>
        <v>1336.4000000000001</v>
      </c>
      <c r="AG3027" s="2" t="s">
        <v>70</v>
      </c>
      <c r="AH3027" s="1"/>
      <c r="AI3027" s="1"/>
    </row>
    <row r="3028">
      <c r="A3028" s="2"/>
      <c r="B3028" s="2"/>
      <c r="C3028" s="3">
        <v>43713</v>
      </c>
      <c r="D3028" s="1"/>
      <c r="E3028" s="4" t="s">
        <v>51</v>
      </c>
      <c r="H3028" s="4" t="s">
        <v>51</v>
      </c>
      <c r="K3028" s="6">
        <v>0.29999999999999999</v>
      </c>
      <c r="L3028" s="6">
        <v>0.29999999999999999</v>
      </c>
      <c r="M3028" s="6">
        <v>3.8799999999999999</v>
      </c>
      <c r="N3028" s="7">
        <v>2631</v>
      </c>
      <c r="P3028" s="1">
        <v>1</v>
      </c>
      <c r="Q3028" s="2" t="s">
        <v>56</v>
      </c>
      <c r="R3028" s="4" t="s">
        <v>51</v>
      </c>
      <c r="T3028" s="7">
        <v>749</v>
      </c>
      <c r="U3028" s="8">
        <v>0</v>
      </c>
      <c r="V3028" s="6">
        <v>0</v>
      </c>
      <c r="W3028" s="7">
        <f>IF(R3028="","",(T3028*(1-U3028)*(1+AE3028))+V3028)</f>
        <v>973.70000000000005</v>
      </c>
      <c r="Z3028" s="9" t="str">
        <f>IF(S3028="","",(X3028*(1-Y3028)*(1+AE3028)))</f>
        <v/>
      </c>
      <c r="AA3028" s="64">
        <f>IF(Eingabe!G3028="x",libCalc!A3028,IF(Eingabe!H3028="x",libCalc!B3028,IF(Eingabe!I3028="x",libCalc!C3028,"")))</f>
        <v>0.089999999999999997</v>
      </c>
      <c r="AB3028" s="5">
        <f>IF(AA3028="","",AA3028*M3028)</f>
        <v>0.34919999999999995</v>
      </c>
      <c r="AC3028" s="10">
        <f>IF(AA3028="","",N3028*1000/(AA3028*1000000))</f>
        <v>29.233333333333334</v>
      </c>
      <c r="AD3028" s="11">
        <f>IF(AB3028="","",MAX(Z3028,W3028)/AB3028)</f>
        <v>2788.3734249713634</v>
      </c>
      <c r="AE3028" s="8">
        <f ca="1">IF(N3028="","",IF(LOOKUP(YEAR(C3028),Teuerung!$A$4:$A$29,Teuerung!$D$4:$D$29)="",0,LOOKUP(YEAR(C3028),Teuerung!$A$4:$A$29,Teuerung!$D$4:$D$29)))</f>
        <v>0.29999999999999999</v>
      </c>
      <c r="AF3028" s="7">
        <f t="shared" ca="1" si="91"/>
        <v>973.70000000000005</v>
      </c>
      <c r="AG3028" s="2" t="s">
        <v>70</v>
      </c>
      <c r="AH3028" s="1"/>
      <c r="AI3028" s="1"/>
    </row>
    <row r="3029">
      <c r="A3029" s="2"/>
      <c r="B3029" s="2"/>
      <c r="C3029" s="3">
        <v>43713</v>
      </c>
      <c r="D3029" s="1"/>
      <c r="E3029" s="4" t="s">
        <v>51</v>
      </c>
      <c r="H3029" s="4" t="s">
        <v>51</v>
      </c>
      <c r="K3029" s="6">
        <v>0.29999999999999999</v>
      </c>
      <c r="L3029" s="6">
        <v>0.29999999999999999</v>
      </c>
      <c r="M3029" s="6">
        <v>3.8799999999999999</v>
      </c>
      <c r="N3029" s="7">
        <v>5019</v>
      </c>
      <c r="P3029" s="1">
        <v>1</v>
      </c>
      <c r="Q3029" s="2" t="s">
        <v>56</v>
      </c>
      <c r="R3029" s="4" t="s">
        <v>51</v>
      </c>
      <c r="T3029" s="7">
        <v>1390</v>
      </c>
      <c r="U3029" s="8">
        <v>0</v>
      </c>
      <c r="V3029" s="6">
        <v>0</v>
      </c>
      <c r="W3029" s="7">
        <f>IF(R3029="","",(T3029*(1-U3029)*(1+AE3029))+V3029)</f>
        <v>1807</v>
      </c>
      <c r="Z3029" s="9" t="str">
        <f>IF(S3029="","",(X3029*(1-Y3029)*(1+AE3029)))</f>
        <v/>
      </c>
      <c r="AA3029" s="64">
        <f>IF(Eingabe!G3029="x",libCalc!A3029,IF(Eingabe!H3029="x",libCalc!B3029,IF(Eingabe!I3029="x",libCalc!C3029,"")))</f>
        <v>0.089999999999999997</v>
      </c>
      <c r="AB3029" s="5">
        <f>IF(AA3029="","",AA3029*M3029)</f>
        <v>0.34919999999999995</v>
      </c>
      <c r="AC3029" s="10">
        <f>IF(AA3029="","",N3029*1000/(AA3029*1000000))</f>
        <v>55.766666666666666</v>
      </c>
      <c r="AD3029" s="11">
        <f>IF(AB3029="","",MAX(Z3029,W3029)/AB3029)</f>
        <v>5174.684994272624</v>
      </c>
      <c r="AE3029" s="8">
        <f ca="1">IF(N3029="","",IF(LOOKUP(YEAR(C3029),Teuerung!$A$4:$A$29,Teuerung!$D$4:$D$29)="",0,LOOKUP(YEAR(C3029),Teuerung!$A$4:$A$29,Teuerung!$D$4:$D$29)))</f>
        <v>0.29999999999999999</v>
      </c>
      <c r="AF3029" s="7">
        <f t="shared" ca="1" si="91"/>
        <v>1807</v>
      </c>
      <c r="AG3029" s="2" t="s">
        <v>70</v>
      </c>
      <c r="AH3029" s="1"/>
      <c r="AI3029" s="1"/>
    </row>
    <row r="3030">
      <c r="A3030" s="2"/>
      <c r="B3030" s="2"/>
      <c r="C3030" s="3">
        <v>43713</v>
      </c>
      <c r="D3030" s="1"/>
      <c r="E3030" s="4" t="s">
        <v>51</v>
      </c>
      <c r="H3030" s="4" t="s">
        <v>51</v>
      </c>
      <c r="K3030" s="6">
        <v>0.29999999999999999</v>
      </c>
      <c r="L3030" s="6">
        <v>0.29999999999999999</v>
      </c>
      <c r="M3030" s="6">
        <v>3.8799999999999999</v>
      </c>
      <c r="N3030" s="7">
        <v>3672</v>
      </c>
      <c r="P3030" s="1">
        <v>1</v>
      </c>
      <c r="Q3030" s="2" t="s">
        <v>56</v>
      </c>
      <c r="R3030" s="4" t="s">
        <v>51</v>
      </c>
      <c r="T3030" s="7">
        <v>974</v>
      </c>
      <c r="U3030" s="8">
        <v>0</v>
      </c>
      <c r="V3030" s="6">
        <v>0</v>
      </c>
      <c r="W3030" s="7">
        <f>IF(R3030="","",(T3030*(1-U3030)*(1+AE3030))+V3030)</f>
        <v>1266.2</v>
      </c>
      <c r="Z3030" s="9" t="str">
        <f>IF(S3030="","",(X3030*(1-Y3030)*(1+AE3030)))</f>
        <v/>
      </c>
      <c r="AA3030" s="64">
        <f>IF(Eingabe!G3030="x",libCalc!A3030,IF(Eingabe!H3030="x",libCalc!B3030,IF(Eingabe!I3030="x",libCalc!C3030,"")))</f>
        <v>0.089999999999999997</v>
      </c>
      <c r="AB3030" s="5">
        <f>IF(AA3030="","",AA3030*M3030)</f>
        <v>0.34919999999999995</v>
      </c>
      <c r="AC3030" s="10">
        <f>IF(AA3030="","",N3030*1000/(AA3030*1000000))</f>
        <v>40.799999999999997</v>
      </c>
      <c r="AD3030" s="11">
        <f>IF(AB3030="","",MAX(Z3030,W3030)/AB3030)</f>
        <v>3626.0022909507452</v>
      </c>
      <c r="AE3030" s="8">
        <f ca="1">IF(N3030="","",IF(LOOKUP(YEAR(C3030),Teuerung!$A$4:$A$29,Teuerung!$D$4:$D$29)="",0,LOOKUP(YEAR(C3030),Teuerung!$A$4:$A$29,Teuerung!$D$4:$D$29)))</f>
        <v>0.29999999999999999</v>
      </c>
      <c r="AF3030" s="7">
        <f t="shared" ca="1" si="91"/>
        <v>1266.2</v>
      </c>
      <c r="AG3030" s="2" t="s">
        <v>70</v>
      </c>
      <c r="AH3030" s="1"/>
      <c r="AI3030" s="1"/>
    </row>
    <row r="3031">
      <c r="A3031" s="2"/>
      <c r="B3031" s="2"/>
      <c r="C3031" s="3">
        <v>43713</v>
      </c>
      <c r="D3031" s="1"/>
      <c r="E3031" s="4" t="s">
        <v>51</v>
      </c>
      <c r="H3031" s="4" t="s">
        <v>51</v>
      </c>
      <c r="K3031" s="6">
        <v>0.29999999999999999</v>
      </c>
      <c r="L3031" s="6">
        <v>0.29999999999999999</v>
      </c>
      <c r="M3031" s="6">
        <v>3.8799999999999999</v>
      </c>
      <c r="N3031" s="7">
        <v>3086</v>
      </c>
      <c r="P3031" s="1">
        <v>1</v>
      </c>
      <c r="Q3031" s="2" t="s">
        <v>56</v>
      </c>
      <c r="R3031" s="4" t="s">
        <v>51</v>
      </c>
      <c r="T3031" s="7">
        <v>817</v>
      </c>
      <c r="U3031" s="8">
        <v>0</v>
      </c>
      <c r="V3031" s="6">
        <v>0</v>
      </c>
      <c r="W3031" s="7">
        <f>IF(R3031="","",(T3031*(1-U3031)*(1+AE3031))+V3031)</f>
        <v>1062.1000000000001</v>
      </c>
      <c r="Z3031" s="9" t="str">
        <f>IF(S3031="","",(X3031*(1-Y3031)*(1+AE3031)))</f>
        <v/>
      </c>
      <c r="AA3031" s="64">
        <f>IF(Eingabe!G3031="x",libCalc!A3031,IF(Eingabe!H3031="x",libCalc!B3031,IF(Eingabe!I3031="x",libCalc!C3031,"")))</f>
        <v>0.089999999999999997</v>
      </c>
      <c r="AB3031" s="5">
        <f>IF(AA3031="","",AA3031*M3031)</f>
        <v>0.34919999999999995</v>
      </c>
      <c r="AC3031" s="10">
        <f>IF(AA3031="","",N3031*1000/(AA3031*1000000))</f>
        <v>34.288888888888891</v>
      </c>
      <c r="AD3031" s="11">
        <f>IF(AB3031="","",MAX(Z3031,W3031)/AB3031)</f>
        <v>3041.5234822451325</v>
      </c>
      <c r="AE3031" s="8">
        <f ca="1">IF(N3031="","",IF(LOOKUP(YEAR(C3031),Teuerung!$A$4:$A$29,Teuerung!$D$4:$D$29)="",0,LOOKUP(YEAR(C3031),Teuerung!$A$4:$A$29,Teuerung!$D$4:$D$29)))</f>
        <v>0.29999999999999999</v>
      </c>
      <c r="AF3031" s="7">
        <f t="shared" ca="1" si="91"/>
        <v>1062.1000000000001</v>
      </c>
      <c r="AG3031" s="2" t="s">
        <v>70</v>
      </c>
      <c r="AH3031" s="1"/>
      <c r="AI3031" s="1"/>
    </row>
    <row r="3032">
      <c r="A3032" s="2"/>
      <c r="B3032" s="2"/>
      <c r="C3032" s="3">
        <v>43713</v>
      </c>
      <c r="D3032" s="1"/>
      <c r="E3032" s="4" t="s">
        <v>51</v>
      </c>
      <c r="H3032" s="4" t="s">
        <v>51</v>
      </c>
      <c r="K3032" s="6">
        <v>0.29999999999999999</v>
      </c>
      <c r="L3032" s="6">
        <v>0.29999999999999999</v>
      </c>
      <c r="M3032" s="6">
        <v>3.8799999999999999</v>
      </c>
      <c r="N3032" s="7">
        <v>4953</v>
      </c>
      <c r="P3032" s="1">
        <v>1</v>
      </c>
      <c r="Q3032" s="2" t="s">
        <v>56</v>
      </c>
      <c r="R3032" s="4" t="s">
        <v>51</v>
      </c>
      <c r="T3032" s="7">
        <v>1390</v>
      </c>
      <c r="U3032" s="8">
        <v>0</v>
      </c>
      <c r="V3032" s="6">
        <v>0</v>
      </c>
      <c r="W3032" s="7">
        <f>IF(R3032="","",(T3032*(1-U3032)*(1+AE3032))+V3032)</f>
        <v>1807</v>
      </c>
      <c r="Z3032" s="9" t="str">
        <f>IF(S3032="","",(X3032*(1-Y3032)*(1+AE3032)))</f>
        <v/>
      </c>
      <c r="AA3032" s="64">
        <f>IF(Eingabe!G3032="x",libCalc!A3032,IF(Eingabe!H3032="x",libCalc!B3032,IF(Eingabe!I3032="x",libCalc!C3032,"")))</f>
        <v>0.089999999999999997</v>
      </c>
      <c r="AB3032" s="5">
        <f>IF(AA3032="","",AA3032*M3032)</f>
        <v>0.34919999999999995</v>
      </c>
      <c r="AC3032" s="10">
        <f>IF(AA3032="","",N3032*1000/(AA3032*1000000))</f>
        <v>55.033333333333331</v>
      </c>
      <c r="AD3032" s="11">
        <f>IF(AB3032="","",MAX(Z3032,W3032)/AB3032)</f>
        <v>5174.684994272624</v>
      </c>
      <c r="AE3032" s="8">
        <f ca="1">IF(N3032="","",IF(LOOKUP(YEAR(C3032),Teuerung!$A$4:$A$29,Teuerung!$D$4:$D$29)="",0,LOOKUP(YEAR(C3032),Teuerung!$A$4:$A$29,Teuerung!$D$4:$D$29)))</f>
        <v>0.29999999999999999</v>
      </c>
      <c r="AF3032" s="7">
        <f t="shared" ca="1" si="91"/>
        <v>1807</v>
      </c>
      <c r="AG3032" s="2" t="s">
        <v>70</v>
      </c>
      <c r="AH3032" s="1"/>
      <c r="AI3032" s="1"/>
    </row>
    <row r="3033">
      <c r="A3033" s="2"/>
      <c r="B3033" s="2"/>
      <c r="C3033" s="3">
        <v>43713</v>
      </c>
      <c r="D3033" s="1"/>
      <c r="E3033" s="4" t="s">
        <v>51</v>
      </c>
      <c r="H3033" s="4" t="s">
        <v>51</v>
      </c>
      <c r="K3033" s="6">
        <v>0.29999999999999999</v>
      </c>
      <c r="L3033" s="6">
        <v>0.29999999999999999</v>
      </c>
      <c r="M3033" s="6">
        <v>4.3600000000000003</v>
      </c>
      <c r="N3033" s="7">
        <v>4193</v>
      </c>
      <c r="P3033" s="1">
        <v>1</v>
      </c>
      <c r="Q3033" s="2" t="s">
        <v>56</v>
      </c>
      <c r="R3033" s="4" t="s">
        <v>51</v>
      </c>
      <c r="T3033" s="7">
        <v>1547</v>
      </c>
      <c r="U3033" s="8">
        <v>0</v>
      </c>
      <c r="V3033" s="6">
        <v>0</v>
      </c>
      <c r="W3033" s="7">
        <f>IF(R3033="","",(T3033*(1-U3033)*(1+AE3033))+V3033)</f>
        <v>2011.1000000000001</v>
      </c>
      <c r="Z3033" s="9" t="str">
        <f>IF(S3033="","",(X3033*(1-Y3033)*(1+AE3033)))</f>
        <v/>
      </c>
      <c r="AA3033" s="64">
        <f>IF(Eingabe!G3033="x",libCalc!A3033,IF(Eingabe!H3033="x",libCalc!B3033,IF(Eingabe!I3033="x",libCalc!C3033,"")))</f>
        <v>0.089999999999999997</v>
      </c>
      <c r="AB3033" s="5">
        <f>IF(AA3033="","",AA3033*M3033)</f>
        <v>0.39240000000000003</v>
      </c>
      <c r="AC3033" s="10">
        <f>IF(AA3033="","",N3033*1000/(AA3033*1000000))</f>
        <v>46.588888888888889</v>
      </c>
      <c r="AD3033" s="11">
        <f>IF(AB3033="","",MAX(Z3033,W3033)/AB3033)</f>
        <v>5125.1274209989806</v>
      </c>
      <c r="AE3033" s="8">
        <f ca="1">IF(N3033="","",IF(LOOKUP(YEAR(C3033),Teuerung!$A$4:$A$29,Teuerung!$D$4:$D$29)="",0,LOOKUP(YEAR(C3033),Teuerung!$A$4:$A$29,Teuerung!$D$4:$D$29)))</f>
        <v>0.29999999999999999</v>
      </c>
      <c r="AF3033" s="7">
        <f t="shared" ca="1" si="91"/>
        <v>2011.1000000000001</v>
      </c>
      <c r="AG3033" s="2" t="s">
        <v>70</v>
      </c>
      <c r="AH3033" s="1"/>
      <c r="AI3033" s="1"/>
    </row>
    <row r="3034">
      <c r="A3034" s="2"/>
      <c r="B3034" s="2"/>
      <c r="C3034" s="3">
        <v>43713</v>
      </c>
      <c r="D3034" s="1"/>
      <c r="E3034" s="4" t="s">
        <v>51</v>
      </c>
      <c r="H3034" s="4" t="s">
        <v>51</v>
      </c>
      <c r="K3034" s="6">
        <v>0.29999999999999999</v>
      </c>
      <c r="L3034" s="6">
        <v>0.29999999999999999</v>
      </c>
      <c r="M3034" s="6">
        <v>4.3600000000000003</v>
      </c>
      <c r="N3034" s="7">
        <v>4930</v>
      </c>
      <c r="P3034" s="1">
        <v>1</v>
      </c>
      <c r="Q3034" s="2" t="s">
        <v>56</v>
      </c>
      <c r="R3034" s="4" t="s">
        <v>51</v>
      </c>
      <c r="T3034" s="7">
        <v>1994</v>
      </c>
      <c r="U3034" s="8">
        <v>0</v>
      </c>
      <c r="V3034" s="6">
        <v>0</v>
      </c>
      <c r="W3034" s="7">
        <f>IF(R3034="","",(T3034*(1-U3034)*(1+AE3034))+V3034)</f>
        <v>2592.2000000000003</v>
      </c>
      <c r="Z3034" s="9" t="str">
        <f>IF(S3034="","",(X3034*(1-Y3034)*(1+AE3034)))</f>
        <v/>
      </c>
      <c r="AA3034" s="64">
        <f>IF(Eingabe!G3034="x",libCalc!A3034,IF(Eingabe!H3034="x",libCalc!B3034,IF(Eingabe!I3034="x",libCalc!C3034,"")))</f>
        <v>0.089999999999999997</v>
      </c>
      <c r="AB3034" s="5">
        <f>IF(AA3034="","",AA3034*M3034)</f>
        <v>0.39240000000000003</v>
      </c>
      <c r="AC3034" s="10">
        <f>IF(AA3034="","",N3034*1000/(AA3034*1000000))</f>
        <v>54.777777777777779</v>
      </c>
      <c r="AD3034" s="11">
        <f>IF(AB3034="","",MAX(Z3034,W3034)/AB3034)</f>
        <v>6606.0142711518865</v>
      </c>
      <c r="AE3034" s="8">
        <f ca="1">IF(N3034="","",IF(LOOKUP(YEAR(C3034),Teuerung!$A$4:$A$29,Teuerung!$D$4:$D$29)="",0,LOOKUP(YEAR(C3034),Teuerung!$A$4:$A$29,Teuerung!$D$4:$D$29)))</f>
        <v>0.29999999999999999</v>
      </c>
      <c r="AF3034" s="7">
        <f t="shared" ca="1" si="91"/>
        <v>2592.2000000000003</v>
      </c>
      <c r="AG3034" s="2" t="s">
        <v>70</v>
      </c>
      <c r="AH3034" s="1"/>
      <c r="AI3034" s="1"/>
    </row>
    <row r="3035">
      <c r="A3035" s="2"/>
      <c r="B3035" s="2"/>
      <c r="C3035" s="3">
        <v>43713</v>
      </c>
      <c r="D3035" s="1"/>
      <c r="E3035" s="4" t="s">
        <v>51</v>
      </c>
      <c r="H3035" s="4" t="s">
        <v>51</v>
      </c>
      <c r="K3035" s="6">
        <v>0.29999999999999999</v>
      </c>
      <c r="L3035" s="6">
        <v>0.29999999999999999</v>
      </c>
      <c r="M3035" s="6">
        <v>4.3600000000000003</v>
      </c>
      <c r="N3035" s="7">
        <v>4160</v>
      </c>
      <c r="P3035" s="1">
        <v>1</v>
      </c>
      <c r="Q3035" s="2" t="s">
        <v>56</v>
      </c>
      <c r="R3035" s="4" t="s">
        <v>51</v>
      </c>
      <c r="T3035" s="7">
        <v>1153</v>
      </c>
      <c r="U3035" s="8">
        <v>0</v>
      </c>
      <c r="V3035" s="6">
        <v>0</v>
      </c>
      <c r="W3035" s="7">
        <f>IF(R3035="","",(T3035*(1-U3035)*(1+AE3035))+V3035)</f>
        <v>1498.9000000000001</v>
      </c>
      <c r="Z3035" s="9" t="str">
        <f>IF(S3035="","",(X3035*(1-Y3035)*(1+AE3035)))</f>
        <v/>
      </c>
      <c r="AA3035" s="64">
        <f>IF(Eingabe!G3035="x",libCalc!A3035,IF(Eingabe!H3035="x",libCalc!B3035,IF(Eingabe!I3035="x",libCalc!C3035,"")))</f>
        <v>0.089999999999999997</v>
      </c>
      <c r="AB3035" s="5">
        <f>IF(AA3035="","",AA3035*M3035)</f>
        <v>0.39240000000000003</v>
      </c>
      <c r="AC3035" s="10">
        <f>IF(AA3035="","",N3035*1000/(AA3035*1000000))</f>
        <v>46.222222222222221</v>
      </c>
      <c r="AD3035" s="11">
        <f>IF(AB3035="","",MAX(Z3035,W3035)/AB3035)</f>
        <v>3819.8267074413861</v>
      </c>
      <c r="AE3035" s="8">
        <f ca="1">IF(N3035="","",IF(LOOKUP(YEAR(C3035),Teuerung!$A$4:$A$29,Teuerung!$D$4:$D$29)="",0,LOOKUP(YEAR(C3035),Teuerung!$A$4:$A$29,Teuerung!$D$4:$D$29)))</f>
        <v>0.29999999999999999</v>
      </c>
      <c r="AF3035" s="7">
        <f t="shared" ca="1" si="91"/>
        <v>1498.9000000000001</v>
      </c>
      <c r="AG3035" s="2" t="s">
        <v>70</v>
      </c>
      <c r="AH3035" s="1"/>
      <c r="AI3035" s="1"/>
    </row>
    <row r="3036">
      <c r="A3036" s="2"/>
      <c r="B3036" s="2"/>
      <c r="C3036" s="3">
        <v>43713</v>
      </c>
      <c r="D3036" s="1"/>
      <c r="E3036" s="4" t="s">
        <v>51</v>
      </c>
      <c r="H3036" s="4" t="s">
        <v>51</v>
      </c>
      <c r="K3036" s="6">
        <v>0.29999999999999999</v>
      </c>
      <c r="L3036" s="6">
        <v>0.29999999999999999</v>
      </c>
      <c r="M3036" s="6">
        <v>4.3600000000000003</v>
      </c>
      <c r="N3036" s="7">
        <v>6870</v>
      </c>
      <c r="P3036" s="1">
        <v>1</v>
      </c>
      <c r="Q3036" s="2" t="s">
        <v>56</v>
      </c>
      <c r="R3036" s="4" t="s">
        <v>51</v>
      </c>
      <c r="T3036" s="7">
        <v>2197</v>
      </c>
      <c r="U3036" s="8">
        <v>0</v>
      </c>
      <c r="V3036" s="6">
        <v>0</v>
      </c>
      <c r="W3036" s="7">
        <f>IF(R3036="","",(T3036*(1-U3036)*(1+AE3036))+V3036)</f>
        <v>2856.0999999999999</v>
      </c>
      <c r="Z3036" s="9" t="str">
        <f>IF(S3036="","",(X3036*(1-Y3036)*(1+AE3036)))</f>
        <v/>
      </c>
      <c r="AA3036" s="64">
        <f>IF(Eingabe!G3036="x",libCalc!A3036,IF(Eingabe!H3036="x",libCalc!B3036,IF(Eingabe!I3036="x",libCalc!C3036,"")))</f>
        <v>0.089999999999999997</v>
      </c>
      <c r="AB3036" s="5">
        <f>IF(AA3036="","",AA3036*M3036)</f>
        <v>0.39240000000000003</v>
      </c>
      <c r="AC3036" s="10">
        <f>IF(AA3036="","",N3036*1000/(AA3036*1000000))</f>
        <v>76.333333333333329</v>
      </c>
      <c r="AD3036" s="11">
        <f>IF(AB3036="","",MAX(Z3036,W3036)/AB3036)</f>
        <v>7278.542303771661</v>
      </c>
      <c r="AE3036" s="8">
        <f ca="1">IF(N3036="","",IF(LOOKUP(YEAR(C3036),Teuerung!$A$4:$A$29,Teuerung!$D$4:$D$29)="",0,LOOKUP(YEAR(C3036),Teuerung!$A$4:$A$29,Teuerung!$D$4:$D$29)))</f>
        <v>0.29999999999999999</v>
      </c>
      <c r="AF3036" s="7">
        <f t="shared" ca="1" si="91"/>
        <v>2856.0999999999999</v>
      </c>
      <c r="AG3036" s="2" t="s">
        <v>70</v>
      </c>
      <c r="AH3036" s="1"/>
      <c r="AI3036" s="1"/>
    </row>
    <row r="3037">
      <c r="A3037" s="2"/>
      <c r="B3037" s="2"/>
      <c r="C3037" s="3">
        <v>43713</v>
      </c>
      <c r="D3037" s="1"/>
      <c r="E3037" s="4" t="s">
        <v>51</v>
      </c>
      <c r="H3037" s="4" t="s">
        <v>51</v>
      </c>
      <c r="K3037" s="6">
        <v>0.29999999999999999</v>
      </c>
      <c r="L3037" s="6">
        <v>0.29999999999999999</v>
      </c>
      <c r="M3037" s="6">
        <v>4.3600000000000003</v>
      </c>
      <c r="N3037" s="7">
        <v>3057</v>
      </c>
      <c r="P3037" s="1">
        <v>1</v>
      </c>
      <c r="Q3037" s="2" t="s">
        <v>56</v>
      </c>
      <c r="R3037" s="4" t="s">
        <v>51</v>
      </c>
      <c r="T3037" s="7">
        <v>848</v>
      </c>
      <c r="U3037" s="8">
        <v>0</v>
      </c>
      <c r="V3037" s="6">
        <v>0</v>
      </c>
      <c r="W3037" s="7">
        <f>IF(R3037="","",(T3037*(1-U3037)*(1+AE3037))+V3037)</f>
        <v>1102.4000000000001</v>
      </c>
      <c r="Z3037" s="9" t="str">
        <f>IF(S3037="","",(X3037*(1-Y3037)*(1+AE3037)))</f>
        <v/>
      </c>
      <c r="AA3037" s="64">
        <f>IF(Eingabe!G3037="x",libCalc!A3037,IF(Eingabe!H3037="x",libCalc!B3037,IF(Eingabe!I3037="x",libCalc!C3037,"")))</f>
        <v>0.089999999999999997</v>
      </c>
      <c r="AB3037" s="5">
        <f>IF(AA3037="","",AA3037*M3037)</f>
        <v>0.39240000000000003</v>
      </c>
      <c r="AC3037" s="10">
        <f>IF(AA3037="","",N3037*1000/(AA3037*1000000))</f>
        <v>33.966666666666669</v>
      </c>
      <c r="AD3037" s="11">
        <f>IF(AB3037="","",MAX(Z3037,W3037)/AB3037)</f>
        <v>2809.3781855249745</v>
      </c>
      <c r="AE3037" s="8">
        <f ca="1">IF(N3037="","",IF(LOOKUP(YEAR(C3037),Teuerung!$A$4:$A$29,Teuerung!$D$4:$D$29)="",0,LOOKUP(YEAR(C3037),Teuerung!$A$4:$A$29,Teuerung!$D$4:$D$29)))</f>
        <v>0.29999999999999999</v>
      </c>
      <c r="AF3037" s="7">
        <f t="shared" ca="1" si="91"/>
        <v>1102.4000000000001</v>
      </c>
      <c r="AG3037" s="2" t="s">
        <v>70</v>
      </c>
      <c r="AH3037" s="1"/>
      <c r="AI3037" s="1"/>
    </row>
    <row r="3038">
      <c r="A3038" s="2"/>
      <c r="B3038" s="2"/>
      <c r="C3038" s="3">
        <v>43713</v>
      </c>
      <c r="D3038" s="1"/>
      <c r="E3038" s="4" t="s">
        <v>51</v>
      </c>
      <c r="H3038" s="4" t="s">
        <v>51</v>
      </c>
      <c r="K3038" s="6">
        <v>0.29999999999999999</v>
      </c>
      <c r="L3038" s="6">
        <v>0.29999999999999999</v>
      </c>
      <c r="M3038" s="6">
        <v>4.3600000000000003</v>
      </c>
      <c r="N3038" s="7">
        <v>2024</v>
      </c>
      <c r="P3038" s="1">
        <v>1</v>
      </c>
      <c r="Q3038" s="2" t="s">
        <v>56</v>
      </c>
      <c r="R3038" s="4" t="s">
        <v>51</v>
      </c>
      <c r="T3038" s="7">
        <v>737</v>
      </c>
      <c r="U3038" s="8">
        <v>0</v>
      </c>
      <c r="V3038" s="6">
        <v>0</v>
      </c>
      <c r="W3038" s="7">
        <f>IF(R3038="","",(T3038*(1-U3038)*(1+AE3038))+V3038)</f>
        <v>958.10000000000002</v>
      </c>
      <c r="Z3038" s="9" t="str">
        <f>IF(S3038="","",(X3038*(1-Y3038)*(1+AE3038)))</f>
        <v/>
      </c>
      <c r="AA3038" s="64">
        <f>IF(Eingabe!G3038="x",libCalc!A3038,IF(Eingabe!H3038="x",libCalc!B3038,IF(Eingabe!I3038="x",libCalc!C3038,"")))</f>
        <v>0.089999999999999997</v>
      </c>
      <c r="AB3038" s="5">
        <f>IF(AA3038="","",AA3038*M3038)</f>
        <v>0.39240000000000003</v>
      </c>
      <c r="AC3038" s="10">
        <f>IF(AA3038="","",N3038*1000/(AA3038*1000000))</f>
        <v>22.488888888888887</v>
      </c>
      <c r="AD3038" s="11">
        <f>IF(AB3038="","",MAX(Z3038,W3038)/AB3038)</f>
        <v>2441.6411824668703</v>
      </c>
      <c r="AE3038" s="8">
        <f ca="1">IF(N3038="","",IF(LOOKUP(YEAR(C3038),Teuerung!$A$4:$A$29,Teuerung!$D$4:$D$29)="",0,LOOKUP(YEAR(C3038),Teuerung!$A$4:$A$29,Teuerung!$D$4:$D$29)))</f>
        <v>0.29999999999999999</v>
      </c>
      <c r="AF3038" s="7">
        <f t="shared" ca="1" si="91"/>
        <v>958.10000000000002</v>
      </c>
      <c r="AG3038" s="2" t="s">
        <v>70</v>
      </c>
      <c r="AH3038" s="1"/>
      <c r="AI3038" s="1"/>
    </row>
    <row r="3039">
      <c r="A3039" s="2"/>
      <c r="B3039" s="2"/>
      <c r="C3039" s="3">
        <v>43713</v>
      </c>
      <c r="D3039" s="1"/>
      <c r="E3039" s="4" t="s">
        <v>51</v>
      </c>
      <c r="H3039" s="4" t="s">
        <v>51</v>
      </c>
      <c r="K3039" s="6">
        <v>0.29999999999999999</v>
      </c>
      <c r="L3039" s="6">
        <v>0.29999999999999999</v>
      </c>
      <c r="M3039" s="6">
        <v>4.3600000000000003</v>
      </c>
      <c r="N3039" s="7">
        <v>595</v>
      </c>
      <c r="P3039" s="1">
        <v>1</v>
      </c>
      <c r="Q3039" s="2" t="s">
        <v>56</v>
      </c>
      <c r="R3039" s="4" t="s">
        <v>51</v>
      </c>
      <c r="T3039" s="7">
        <v>1078</v>
      </c>
      <c r="U3039" s="8">
        <v>0</v>
      </c>
      <c r="V3039" s="6">
        <v>0</v>
      </c>
      <c r="W3039" s="7">
        <f>IF(R3039="","",(T3039*(1-U3039)*(1+AE3039))+V3039)</f>
        <v>1401.4000000000001</v>
      </c>
      <c r="Z3039" s="9" t="str">
        <f>IF(S3039="","",(X3039*(1-Y3039)*(1+AE3039)))</f>
        <v/>
      </c>
      <c r="AA3039" s="64">
        <f>IF(Eingabe!G3039="x",libCalc!A3039,IF(Eingabe!H3039="x",libCalc!B3039,IF(Eingabe!I3039="x",libCalc!C3039,"")))</f>
        <v>0.089999999999999997</v>
      </c>
      <c r="AB3039" s="5">
        <f>IF(AA3039="","",AA3039*M3039)</f>
        <v>0.39240000000000003</v>
      </c>
      <c r="AC3039" s="10">
        <f>IF(AA3039="","",N3039*1000/(AA3039*1000000))</f>
        <v>6.6111111111111107</v>
      </c>
      <c r="AD3039" s="11">
        <f>IF(AB3039="","",MAX(Z3039,W3039)/AB3039)</f>
        <v>3571.3557594291537</v>
      </c>
      <c r="AE3039" s="8">
        <f ca="1">IF(N3039="","",IF(LOOKUP(YEAR(C3039),Teuerung!$A$4:$A$29,Teuerung!$D$4:$D$29)="",0,LOOKUP(YEAR(C3039),Teuerung!$A$4:$A$29,Teuerung!$D$4:$D$29)))</f>
        <v>0.29999999999999999</v>
      </c>
      <c r="AF3039" s="7">
        <f t="shared" ca="1" si="91"/>
        <v>1401.4000000000001</v>
      </c>
      <c r="AG3039" s="2" t="s">
        <v>70</v>
      </c>
      <c r="AH3039" s="1"/>
      <c r="AI3039" s="1"/>
    </row>
    <row r="3040">
      <c r="A3040" s="2"/>
      <c r="B3040" s="2"/>
      <c r="C3040" s="3">
        <v>43713</v>
      </c>
      <c r="D3040" s="1"/>
      <c r="E3040" s="4" t="s">
        <v>51</v>
      </c>
      <c r="H3040" s="4" t="s">
        <v>51</v>
      </c>
      <c r="K3040" s="6">
        <v>0.29999999999999999</v>
      </c>
      <c r="L3040" s="6">
        <v>0.29999999999999999</v>
      </c>
      <c r="M3040" s="6">
        <v>2.5899999999999999</v>
      </c>
      <c r="N3040" s="7">
        <v>5843</v>
      </c>
      <c r="P3040" s="1">
        <v>1</v>
      </c>
      <c r="Q3040" s="2" t="s">
        <v>56</v>
      </c>
      <c r="R3040" s="4" t="s">
        <v>51</v>
      </c>
      <c r="T3040" s="7">
        <v>1063</v>
      </c>
      <c r="U3040" s="8">
        <v>0</v>
      </c>
      <c r="V3040" s="6">
        <v>0</v>
      </c>
      <c r="W3040" s="7">
        <f>IF(R3040="","",(T3040*(1-U3040)*(1+AE3040))+V3040)</f>
        <v>1381.9000000000001</v>
      </c>
      <c r="Z3040" s="9" t="str">
        <f>IF(S3040="","",(X3040*(1-Y3040)*(1+AE3040)))</f>
        <v/>
      </c>
      <c r="AA3040" s="64">
        <f>IF(Eingabe!G3040="x",libCalc!A3040,IF(Eingabe!H3040="x",libCalc!B3040,IF(Eingabe!I3040="x",libCalc!C3040,"")))</f>
        <v>0.089999999999999997</v>
      </c>
      <c r="AB3040" s="5">
        <f>IF(AA3040="","",AA3040*M3040)</f>
        <v>0.23309999999999997</v>
      </c>
      <c r="AC3040" s="10">
        <f>IF(AA3040="","",N3040*1000/(AA3040*1000000))</f>
        <v>64.922222222222217</v>
      </c>
      <c r="AD3040" s="11">
        <f>IF(AB3040="","",MAX(Z3040,W3040)/AB3040)</f>
        <v>5928.3569283569295</v>
      </c>
      <c r="AE3040" s="8">
        <f ca="1">IF(N3040="","",IF(LOOKUP(YEAR(C3040),Teuerung!$A$4:$A$29,Teuerung!$D$4:$D$29)="",0,LOOKUP(YEAR(C3040),Teuerung!$A$4:$A$29,Teuerung!$D$4:$D$29)))</f>
        <v>0.29999999999999999</v>
      </c>
      <c r="AF3040" s="7">
        <f t="shared" ca="1" si="91"/>
        <v>1381.9000000000001</v>
      </c>
      <c r="AG3040" s="2" t="s">
        <v>70</v>
      </c>
      <c r="AH3040" s="1"/>
      <c r="AI3040" s="1"/>
    </row>
    <row r="3041">
      <c r="A3041" s="2"/>
      <c r="B3041" s="2"/>
      <c r="C3041" s="3">
        <v>43713</v>
      </c>
      <c r="D3041" s="1"/>
      <c r="E3041" s="4" t="s">
        <v>51</v>
      </c>
      <c r="H3041" s="4" t="s">
        <v>51</v>
      </c>
      <c r="K3041" s="6">
        <v>0.29999999999999999</v>
      </c>
      <c r="L3041" s="6">
        <v>0.29999999999999999</v>
      </c>
      <c r="M3041" s="6">
        <v>3.8799999999999999</v>
      </c>
      <c r="N3041" s="7">
        <v>6575</v>
      </c>
      <c r="P3041" s="1">
        <v>1</v>
      </c>
      <c r="Q3041" s="2" t="s">
        <v>56</v>
      </c>
      <c r="R3041" s="4" t="s">
        <v>51</v>
      </c>
      <c r="T3041" s="7">
        <v>2035</v>
      </c>
      <c r="U3041" s="8">
        <v>0</v>
      </c>
      <c r="V3041" s="6">
        <v>0</v>
      </c>
      <c r="W3041" s="7">
        <f>IF(R3041="","",(T3041*(1-U3041)*(1+AE3041))+V3041)</f>
        <v>2645.5</v>
      </c>
      <c r="Z3041" s="9" t="str">
        <f>IF(S3041="","",(X3041*(1-Y3041)*(1+AE3041)))</f>
        <v/>
      </c>
      <c r="AA3041" s="64">
        <f>IF(Eingabe!G3041="x",libCalc!A3041,IF(Eingabe!H3041="x",libCalc!B3041,IF(Eingabe!I3041="x",libCalc!C3041,"")))</f>
        <v>0.089999999999999997</v>
      </c>
      <c r="AB3041" s="5">
        <f>IF(AA3041="","",AA3041*M3041)</f>
        <v>0.34919999999999995</v>
      </c>
      <c r="AC3041" s="10">
        <f>IF(AA3041="","",N3041*1000/(AA3041*1000000))</f>
        <v>73.055555555555557</v>
      </c>
      <c r="AD3041" s="11">
        <f>IF(AB3041="","",MAX(Z3041,W3041)/AB3041)</f>
        <v>7575.8877434135175</v>
      </c>
      <c r="AE3041" s="8">
        <f ca="1">IF(N3041="","",IF(LOOKUP(YEAR(C3041),Teuerung!$A$4:$A$29,Teuerung!$D$4:$D$29)="",0,LOOKUP(YEAR(C3041),Teuerung!$A$4:$A$29,Teuerung!$D$4:$D$29)))</f>
        <v>0.29999999999999999</v>
      </c>
      <c r="AF3041" s="7">
        <f t="shared" ca="1" si="91"/>
        <v>2645.5</v>
      </c>
      <c r="AG3041" s="2" t="s">
        <v>70</v>
      </c>
      <c r="AH3041" s="1"/>
      <c r="AI3041" s="1"/>
    </row>
    <row r="3042">
      <c r="A3042" s="2"/>
      <c r="B3042" s="2"/>
      <c r="C3042" s="3">
        <v>43713</v>
      </c>
      <c r="D3042" s="1"/>
      <c r="E3042" s="4" t="s">
        <v>51</v>
      </c>
      <c r="H3042" s="4" t="s">
        <v>51</v>
      </c>
      <c r="K3042" s="6">
        <v>0.29999999999999999</v>
      </c>
      <c r="L3042" s="6">
        <v>0.29999999999999999</v>
      </c>
      <c r="M3042" s="6">
        <v>3.8799999999999999</v>
      </c>
      <c r="N3042" s="7">
        <v>1038</v>
      </c>
      <c r="P3042" s="1">
        <v>1</v>
      </c>
      <c r="Q3042" s="2" t="s">
        <v>56</v>
      </c>
      <c r="R3042" s="4" t="s">
        <v>51</v>
      </c>
      <c r="T3042" s="7">
        <v>614</v>
      </c>
      <c r="U3042" s="8">
        <v>0</v>
      </c>
      <c r="V3042" s="6">
        <v>0</v>
      </c>
      <c r="W3042" s="7">
        <f>IF(R3042="","",(T3042*(1-U3042)*(1+AE3042))+V3042)</f>
        <v>798.20000000000005</v>
      </c>
      <c r="Z3042" s="9" t="str">
        <f>IF(S3042="","",(X3042*(1-Y3042)*(1+AE3042)))</f>
        <v/>
      </c>
      <c r="AA3042" s="64">
        <f>IF(Eingabe!G3042="x",libCalc!A3042,IF(Eingabe!H3042="x",libCalc!B3042,IF(Eingabe!I3042="x",libCalc!C3042,"")))</f>
        <v>0.089999999999999997</v>
      </c>
      <c r="AB3042" s="5">
        <f>IF(AA3042="","",AA3042*M3042)</f>
        <v>0.34919999999999995</v>
      </c>
      <c r="AC3042" s="10">
        <f>IF(AA3042="","",N3042*1000/(AA3042*1000000))</f>
        <v>11.533333333333333</v>
      </c>
      <c r="AD3042" s="11">
        <f>IF(AB3042="","",MAX(Z3042,W3042)/AB3042)</f>
        <v>2285.7961053837348</v>
      </c>
      <c r="AE3042" s="8">
        <f ca="1">IF(N3042="","",IF(LOOKUP(YEAR(C3042),Teuerung!$A$4:$A$29,Teuerung!$D$4:$D$29)="",0,LOOKUP(YEAR(C3042),Teuerung!$A$4:$A$29,Teuerung!$D$4:$D$29)))</f>
        <v>0.29999999999999999</v>
      </c>
      <c r="AF3042" s="7">
        <f t="shared" ca="1" si="91"/>
        <v>798.20000000000005</v>
      </c>
      <c r="AG3042" s="2" t="s">
        <v>70</v>
      </c>
      <c r="AH3042" s="1"/>
      <c r="AI3042" s="1"/>
    </row>
    <row r="3043">
      <c r="A3043" s="2"/>
      <c r="B3043" s="2"/>
      <c r="C3043" s="3">
        <v>43713</v>
      </c>
      <c r="D3043" s="1"/>
      <c r="E3043" s="4" t="s">
        <v>51</v>
      </c>
      <c r="H3043" s="4" t="s">
        <v>51</v>
      </c>
      <c r="K3043" s="6">
        <v>0.29999999999999999</v>
      </c>
      <c r="L3043" s="6">
        <v>0.29999999999999999</v>
      </c>
      <c r="M3043" s="6">
        <v>2.5899999999999999</v>
      </c>
      <c r="N3043" s="7">
        <v>3144</v>
      </c>
      <c r="P3043" s="1">
        <v>1</v>
      </c>
      <c r="Q3043" s="2" t="s">
        <v>56</v>
      </c>
      <c r="R3043" s="4" t="s">
        <v>51</v>
      </c>
      <c r="T3043" s="7">
        <v>526</v>
      </c>
      <c r="U3043" s="8">
        <v>0</v>
      </c>
      <c r="V3043" s="6">
        <v>0</v>
      </c>
      <c r="W3043" s="7">
        <f>IF(R3043="","",(T3043*(1-U3043)*(1+AE3043))+V3043)</f>
        <v>683.80000000000007</v>
      </c>
      <c r="Z3043" s="9" t="str">
        <f>IF(S3043="","",(X3043*(1-Y3043)*(1+AE3043)))</f>
        <v/>
      </c>
      <c r="AA3043" s="64">
        <f>IF(Eingabe!G3043="x",libCalc!A3043,IF(Eingabe!H3043="x",libCalc!B3043,IF(Eingabe!I3043="x",libCalc!C3043,"")))</f>
        <v>0.089999999999999997</v>
      </c>
      <c r="AB3043" s="5">
        <f>IF(AA3043="","",AA3043*M3043)</f>
        <v>0.23309999999999997</v>
      </c>
      <c r="AC3043" s="10">
        <f>IF(AA3043="","",N3043*1000/(AA3043*1000000))</f>
        <v>34.93333333333333</v>
      </c>
      <c r="AD3043" s="11">
        <f>IF(AB3043="","",MAX(Z3043,W3043)/AB3043)</f>
        <v>2933.5049335049343</v>
      </c>
      <c r="AE3043" s="8">
        <f ca="1">IF(N3043="","",IF(LOOKUP(YEAR(C3043),Teuerung!$A$4:$A$29,Teuerung!$D$4:$D$29)="",0,LOOKUP(YEAR(C3043),Teuerung!$A$4:$A$29,Teuerung!$D$4:$D$29)))</f>
        <v>0.29999999999999999</v>
      </c>
      <c r="AF3043" s="7">
        <f t="shared" ca="1" si="91"/>
        <v>683.80000000000007</v>
      </c>
      <c r="AG3043" s="2" t="s">
        <v>70</v>
      </c>
      <c r="AH3043" s="1"/>
      <c r="AI3043" s="1"/>
    </row>
    <row r="3044">
      <c r="A3044" s="2"/>
      <c r="B3044" s="2"/>
      <c r="C3044" s="3">
        <v>43713</v>
      </c>
      <c r="D3044" s="1"/>
      <c r="E3044" s="4" t="s">
        <v>51</v>
      </c>
      <c r="H3044" s="4" t="s">
        <v>51</v>
      </c>
      <c r="K3044" s="6">
        <v>0.29999999999999999</v>
      </c>
      <c r="L3044" s="6">
        <v>0.29999999999999999</v>
      </c>
      <c r="M3044" s="6">
        <v>4.3600000000000003</v>
      </c>
      <c r="N3044" s="7">
        <v>3939</v>
      </c>
      <c r="P3044" s="1">
        <v>1</v>
      </c>
      <c r="Q3044" s="2" t="s">
        <v>56</v>
      </c>
      <c r="R3044" s="4" t="s">
        <v>51</v>
      </c>
      <c r="T3044" s="7">
        <v>1583</v>
      </c>
      <c r="U3044" s="8">
        <v>0</v>
      </c>
      <c r="V3044" s="6">
        <v>0</v>
      </c>
      <c r="W3044" s="7">
        <f>IF(R3044="","",(T3044*(1-U3044)*(1+AE3044))+V3044)</f>
        <v>2057.9000000000001</v>
      </c>
      <c r="Z3044" s="9" t="str">
        <f>IF(S3044="","",(X3044*(1-Y3044)*(1+AE3044)))</f>
        <v/>
      </c>
      <c r="AA3044" s="64">
        <f>IF(Eingabe!G3044="x",libCalc!A3044,IF(Eingabe!H3044="x",libCalc!B3044,IF(Eingabe!I3044="x",libCalc!C3044,"")))</f>
        <v>0.089999999999999997</v>
      </c>
      <c r="AB3044" s="5">
        <f>IF(AA3044="","",AA3044*M3044)</f>
        <v>0.39240000000000003</v>
      </c>
      <c r="AC3044" s="10">
        <f>IF(AA3044="","",N3044*1000/(AA3044*1000000))</f>
        <v>43.766666666666666</v>
      </c>
      <c r="AD3044" s="11">
        <f>IF(AB3044="","",MAX(Z3044,W3044)/AB3044)</f>
        <v>5244.3934760448519</v>
      </c>
      <c r="AE3044" s="8">
        <f ca="1">IF(N3044="","",IF(LOOKUP(YEAR(C3044),Teuerung!$A$4:$A$29,Teuerung!$D$4:$D$29)="",0,LOOKUP(YEAR(C3044),Teuerung!$A$4:$A$29,Teuerung!$D$4:$D$29)))</f>
        <v>0.29999999999999999</v>
      </c>
      <c r="AF3044" s="7">
        <f t="shared" ca="1" si="91"/>
        <v>2057.9000000000001</v>
      </c>
      <c r="AG3044" s="2" t="s">
        <v>70</v>
      </c>
      <c r="AH3044" s="1"/>
      <c r="AI3044" s="1"/>
    </row>
    <row r="3045">
      <c r="A3045" s="2"/>
      <c r="B3045" s="2"/>
      <c r="C3045" s="3">
        <v>43713</v>
      </c>
      <c r="D3045" s="1"/>
      <c r="E3045" s="4" t="s">
        <v>51</v>
      </c>
      <c r="H3045" s="4" t="s">
        <v>51</v>
      </c>
      <c r="K3045" s="6">
        <v>0.29999999999999999</v>
      </c>
      <c r="L3045" s="6">
        <v>0.29999999999999999</v>
      </c>
      <c r="M3045" s="6">
        <v>4.3600000000000003</v>
      </c>
      <c r="N3045" s="7">
        <v>5597</v>
      </c>
      <c r="P3045" s="1">
        <v>1</v>
      </c>
      <c r="Q3045" s="2" t="s">
        <v>56</v>
      </c>
      <c r="R3045" s="4" t="s">
        <v>51</v>
      </c>
      <c r="T3045" s="7">
        <v>2030</v>
      </c>
      <c r="U3045" s="8">
        <v>0</v>
      </c>
      <c r="V3045" s="6">
        <v>0</v>
      </c>
      <c r="W3045" s="7">
        <f>IF(R3045="","",(T3045*(1-U3045)*(1+AE3045))+V3045)</f>
        <v>2639</v>
      </c>
      <c r="Z3045" s="9" t="str">
        <f>IF(S3045="","",(X3045*(1-Y3045)*(1+AE3045)))</f>
        <v/>
      </c>
      <c r="AA3045" s="64">
        <f>IF(Eingabe!G3045="x",libCalc!A3045,IF(Eingabe!H3045="x",libCalc!B3045,IF(Eingabe!I3045="x",libCalc!C3045,"")))</f>
        <v>0.089999999999999997</v>
      </c>
      <c r="AB3045" s="5">
        <f>IF(AA3045="","",AA3045*M3045)</f>
        <v>0.39240000000000003</v>
      </c>
      <c r="AC3045" s="10">
        <f>IF(AA3045="","",N3045*1000/(AA3045*1000000))</f>
        <v>62.18888888888889</v>
      </c>
      <c r="AD3045" s="11">
        <f>IF(AB3045="","",MAX(Z3045,W3045)/AB3045)</f>
        <v>6725.2803261977569</v>
      </c>
      <c r="AE3045" s="8">
        <f ca="1">IF(N3045="","",IF(LOOKUP(YEAR(C3045),Teuerung!$A$4:$A$29,Teuerung!$D$4:$D$29)="",0,LOOKUP(YEAR(C3045),Teuerung!$A$4:$A$29,Teuerung!$D$4:$D$29)))</f>
        <v>0.29999999999999999</v>
      </c>
      <c r="AF3045" s="7">
        <f t="shared" ca="1" si="91"/>
        <v>2639</v>
      </c>
      <c r="AG3045" s="2" t="s">
        <v>70</v>
      </c>
      <c r="AH3045" s="1"/>
      <c r="AI3045" s="1"/>
    </row>
    <row r="3046">
      <c r="A3046" s="2"/>
      <c r="B3046" s="2"/>
      <c r="C3046" s="3">
        <v>43713</v>
      </c>
      <c r="D3046" s="1"/>
      <c r="E3046" s="4" t="s">
        <v>51</v>
      </c>
      <c r="H3046" s="4" t="s">
        <v>51</v>
      </c>
      <c r="K3046" s="6">
        <v>0.29999999999999999</v>
      </c>
      <c r="L3046" s="6">
        <v>0.29999999999999999</v>
      </c>
      <c r="M3046" s="6">
        <v>4.3600000000000003</v>
      </c>
      <c r="N3046" s="7">
        <v>4704</v>
      </c>
      <c r="P3046" s="1">
        <v>1</v>
      </c>
      <c r="Q3046" s="2" t="s">
        <v>56</v>
      </c>
      <c r="R3046" s="4" t="s">
        <v>51</v>
      </c>
      <c r="T3046" s="7">
        <v>1577</v>
      </c>
      <c r="U3046" s="8">
        <v>0</v>
      </c>
      <c r="V3046" s="6">
        <v>0</v>
      </c>
      <c r="W3046" s="7">
        <f>IF(R3046="","",(T3046*(1-U3046)*(1+AE3046))+V3046)</f>
        <v>2050.0999999999999</v>
      </c>
      <c r="Z3046" s="9" t="str">
        <f>IF(S3046="","",(X3046*(1-Y3046)*(1+AE3046)))</f>
        <v/>
      </c>
      <c r="AA3046" s="64">
        <f>IF(Eingabe!G3046="x",libCalc!A3046,IF(Eingabe!H3046="x",libCalc!B3046,IF(Eingabe!I3046="x",libCalc!C3046,"")))</f>
        <v>0.089999999999999997</v>
      </c>
      <c r="AB3046" s="5">
        <f>IF(AA3046="","",AA3046*M3046)</f>
        <v>0.39240000000000003</v>
      </c>
      <c r="AC3046" s="10">
        <f>IF(AA3046="","",N3046*1000/(AA3046*1000000))</f>
        <v>52.266666666666666</v>
      </c>
      <c r="AD3046" s="11">
        <f>IF(AB3046="","",MAX(Z3046,W3046)/AB3046)</f>
        <v>5224.5158002038734</v>
      </c>
      <c r="AE3046" s="8">
        <f ca="1">IF(N3046="","",IF(LOOKUP(YEAR(C3046),Teuerung!$A$4:$A$29,Teuerung!$D$4:$D$29)="",0,LOOKUP(YEAR(C3046),Teuerung!$A$4:$A$29,Teuerung!$D$4:$D$29)))</f>
        <v>0.29999999999999999</v>
      </c>
      <c r="AF3046" s="7">
        <f t="shared" ca="1" si="91"/>
        <v>2050.0999999999999</v>
      </c>
      <c r="AG3046" s="2" t="s">
        <v>70</v>
      </c>
      <c r="AH3046" s="1"/>
      <c r="AI3046" s="1"/>
    </row>
    <row r="3047">
      <c r="A3047" s="2"/>
      <c r="B3047" s="2"/>
      <c r="C3047" s="3">
        <v>43713</v>
      </c>
      <c r="D3047" s="1"/>
      <c r="E3047" s="4" t="s">
        <v>51</v>
      </c>
      <c r="H3047" s="4" t="s">
        <v>51</v>
      </c>
      <c r="K3047" s="6">
        <v>0.29999999999999999</v>
      </c>
      <c r="L3047" s="6">
        <v>0.29999999999999999</v>
      </c>
      <c r="M3047" s="6">
        <v>4.3600000000000003</v>
      </c>
      <c r="N3047" s="7">
        <v>4637</v>
      </c>
      <c r="P3047" s="1">
        <v>1</v>
      </c>
      <c r="Q3047" s="2" t="s">
        <v>56</v>
      </c>
      <c r="R3047" s="4" t="s">
        <v>51</v>
      </c>
      <c r="T3047" s="7">
        <v>1402</v>
      </c>
      <c r="U3047" s="8">
        <v>0</v>
      </c>
      <c r="V3047" s="6">
        <v>0</v>
      </c>
      <c r="W3047" s="7">
        <f>IF(R3047="","",(T3047*(1-U3047)*(1+AE3047))+V3047)</f>
        <v>1822.6000000000001</v>
      </c>
      <c r="Z3047" s="9" t="str">
        <f>IF(S3047="","",(X3047*(1-Y3047)*(1+AE3047)))</f>
        <v/>
      </c>
      <c r="AA3047" s="64">
        <f>IF(Eingabe!G3047="x",libCalc!A3047,IF(Eingabe!H3047="x",libCalc!B3047,IF(Eingabe!I3047="x",libCalc!C3047,"")))</f>
        <v>0.089999999999999997</v>
      </c>
      <c r="AB3047" s="5">
        <f>IF(AA3047="","",AA3047*M3047)</f>
        <v>0.39240000000000003</v>
      </c>
      <c r="AC3047" s="10">
        <f>IF(AA3047="","",N3047*1000/(AA3047*1000000))</f>
        <v>51.522222222222226</v>
      </c>
      <c r="AD3047" s="11">
        <f>IF(AB3047="","",MAX(Z3047,W3047)/AB3047)</f>
        <v>4644.750254841998</v>
      </c>
      <c r="AE3047" s="8">
        <f ca="1">IF(N3047="","",IF(LOOKUP(YEAR(C3047),Teuerung!$A$4:$A$29,Teuerung!$D$4:$D$29)="",0,LOOKUP(YEAR(C3047),Teuerung!$A$4:$A$29,Teuerung!$D$4:$D$29)))</f>
        <v>0.29999999999999999</v>
      </c>
      <c r="AF3047" s="7">
        <f t="shared" ca="1" si="91"/>
        <v>1822.6000000000001</v>
      </c>
      <c r="AG3047" s="2" t="s">
        <v>70</v>
      </c>
      <c r="AH3047" s="1"/>
      <c r="AI3047" s="1"/>
    </row>
    <row r="3048">
      <c r="A3048" s="2"/>
      <c r="B3048" s="2"/>
      <c r="C3048" s="3">
        <v>43713</v>
      </c>
      <c r="D3048" s="1"/>
      <c r="E3048" s="4" t="s">
        <v>51</v>
      </c>
      <c r="H3048" s="4" t="s">
        <v>51</v>
      </c>
      <c r="K3048" s="6">
        <v>0.29999999999999999</v>
      </c>
      <c r="L3048" s="6">
        <v>0.29999999999999999</v>
      </c>
      <c r="M3048" s="6">
        <v>4.3600000000000003</v>
      </c>
      <c r="N3048" s="7">
        <v>4963</v>
      </c>
      <c r="P3048" s="1">
        <v>1</v>
      </c>
      <c r="Q3048" s="2" t="s">
        <v>56</v>
      </c>
      <c r="R3048" s="4" t="s">
        <v>51</v>
      </c>
      <c r="T3048" s="7">
        <v>1796</v>
      </c>
      <c r="U3048" s="8">
        <v>0</v>
      </c>
      <c r="V3048" s="6">
        <v>0</v>
      </c>
      <c r="W3048" s="7">
        <f>IF(R3048="","",(T3048*(1-U3048)*(1+AE3048))+V3048)</f>
        <v>2334.8000000000002</v>
      </c>
      <c r="Z3048" s="9" t="str">
        <f>IF(S3048="","",(X3048*(1-Y3048)*(1+AE3048)))</f>
        <v/>
      </c>
      <c r="AA3048" s="64">
        <f>IF(Eingabe!G3048="x",libCalc!A3048,IF(Eingabe!H3048="x",libCalc!B3048,IF(Eingabe!I3048="x",libCalc!C3048,"")))</f>
        <v>0.089999999999999997</v>
      </c>
      <c r="AB3048" s="5">
        <f>IF(AA3048="","",AA3048*M3048)</f>
        <v>0.39240000000000003</v>
      </c>
      <c r="AC3048" s="10">
        <f>IF(AA3048="","",N3048*1000/(AA3048*1000000))</f>
        <v>55.144444444444446</v>
      </c>
      <c r="AD3048" s="11">
        <f>IF(AB3048="","",MAX(Z3048,W3048)/AB3048)</f>
        <v>5950.0509683995924</v>
      </c>
      <c r="AE3048" s="8">
        <f ca="1">IF(N3048="","",IF(LOOKUP(YEAR(C3048),Teuerung!$A$4:$A$29,Teuerung!$D$4:$D$29)="",0,LOOKUP(YEAR(C3048),Teuerung!$A$4:$A$29,Teuerung!$D$4:$D$29)))</f>
        <v>0.29999999999999999</v>
      </c>
      <c r="AF3048" s="7">
        <f t="shared" ca="1" si="91"/>
        <v>2334.8000000000002</v>
      </c>
      <c r="AG3048" s="2" t="s">
        <v>70</v>
      </c>
      <c r="AH3048" s="1"/>
      <c r="AI3048" s="1"/>
    </row>
    <row r="3049">
      <c r="A3049" s="2"/>
      <c r="B3049" s="2"/>
      <c r="C3049" s="3">
        <v>43713</v>
      </c>
      <c r="D3049" s="1"/>
      <c r="E3049" s="4" t="s">
        <v>51</v>
      </c>
      <c r="H3049" s="4" t="s">
        <v>51</v>
      </c>
      <c r="K3049" s="6">
        <v>0.29999999999999999</v>
      </c>
      <c r="L3049" s="6">
        <v>0.29999999999999999</v>
      </c>
      <c r="M3049" s="6">
        <v>4.3600000000000003</v>
      </c>
      <c r="N3049" s="7">
        <v>3582</v>
      </c>
      <c r="P3049" s="1">
        <v>1</v>
      </c>
      <c r="Q3049" s="2" t="s">
        <v>56</v>
      </c>
      <c r="R3049" s="4" t="s">
        <v>51</v>
      </c>
      <c r="T3049" s="7">
        <v>958</v>
      </c>
      <c r="U3049" s="8">
        <v>0</v>
      </c>
      <c r="V3049" s="6">
        <v>0</v>
      </c>
      <c r="W3049" s="7">
        <f>IF(R3049="","",(T3049*(1-U3049)*(1+AE3049))+V3049)</f>
        <v>1245.4000000000001</v>
      </c>
      <c r="Z3049" s="9" t="str">
        <f>IF(S3049="","",(X3049*(1-Y3049)*(1+AE3049)))</f>
        <v/>
      </c>
      <c r="AA3049" s="64">
        <f>IF(Eingabe!G3049="x",libCalc!A3049,IF(Eingabe!H3049="x",libCalc!B3049,IF(Eingabe!I3049="x",libCalc!C3049,"")))</f>
        <v>0.089999999999999997</v>
      </c>
      <c r="AB3049" s="5">
        <f>IF(AA3049="","",AA3049*M3049)</f>
        <v>0.39240000000000003</v>
      </c>
      <c r="AC3049" s="10">
        <f>IF(AA3049="","",N3049*1000/(AA3049*1000000))</f>
        <v>39.799999999999997</v>
      </c>
      <c r="AD3049" s="11">
        <f>IF(AB3049="","",MAX(Z3049,W3049)/AB3049)</f>
        <v>3173.8022426095822</v>
      </c>
      <c r="AE3049" s="8">
        <f ca="1">IF(N3049="","",IF(LOOKUP(YEAR(C3049),Teuerung!$A$4:$A$29,Teuerung!$D$4:$D$29)="",0,LOOKUP(YEAR(C3049),Teuerung!$A$4:$A$29,Teuerung!$D$4:$D$29)))</f>
        <v>0.29999999999999999</v>
      </c>
      <c r="AF3049" s="7">
        <f t="shared" ca="1" si="91"/>
        <v>1245.4000000000001</v>
      </c>
      <c r="AG3049" s="2" t="s">
        <v>70</v>
      </c>
      <c r="AH3049" s="1"/>
      <c r="AI3049" s="1"/>
    </row>
    <row r="3050">
      <c r="A3050" s="2"/>
      <c r="B3050" s="2"/>
      <c r="C3050" s="3">
        <v>43713</v>
      </c>
      <c r="D3050" s="1"/>
      <c r="E3050" s="4" t="s">
        <v>51</v>
      </c>
      <c r="H3050" s="4" t="s">
        <v>51</v>
      </c>
      <c r="K3050" s="6">
        <v>0.29999999999999999</v>
      </c>
      <c r="L3050" s="6">
        <v>0.29999999999999999</v>
      </c>
      <c r="M3050" s="6">
        <v>3.8799999999999999</v>
      </c>
      <c r="N3050" s="7">
        <v>1196</v>
      </c>
      <c r="P3050" s="1">
        <v>1</v>
      </c>
      <c r="Q3050" s="2" t="s">
        <v>56</v>
      </c>
      <c r="R3050" s="4" t="s">
        <v>51</v>
      </c>
      <c r="T3050" s="7">
        <v>1030</v>
      </c>
      <c r="U3050" s="8">
        <v>0</v>
      </c>
      <c r="V3050" s="6">
        <v>0</v>
      </c>
      <c r="W3050" s="7">
        <f>IF(R3050="","",(T3050*(1-U3050)*(1+AE3050))+V3050)</f>
        <v>1339</v>
      </c>
      <c r="Z3050" s="9" t="str">
        <f>IF(S3050="","",(X3050*(1-Y3050)*(1+AE3050)))</f>
        <v/>
      </c>
      <c r="AA3050" s="64">
        <f>IF(Eingabe!G3050="x",libCalc!A3050,IF(Eingabe!H3050="x",libCalc!B3050,IF(Eingabe!I3050="x",libCalc!C3050,"")))</f>
        <v>0.089999999999999997</v>
      </c>
      <c r="AB3050" s="5">
        <f>IF(AA3050="","",AA3050*M3050)</f>
        <v>0.34919999999999995</v>
      </c>
      <c r="AC3050" s="10">
        <f>IF(AA3050="","",N3050*1000/(AA3050*1000000))</f>
        <v>13.28888888888889</v>
      </c>
      <c r="AD3050" s="11">
        <f>IF(AB3050="","",MAX(Z3050,W3050)/AB3050)</f>
        <v>3834.4788087056131</v>
      </c>
      <c r="AE3050" s="8">
        <f ca="1">IF(N3050="","",IF(LOOKUP(YEAR(C3050),Teuerung!$A$4:$A$29,Teuerung!$D$4:$D$29)="",0,LOOKUP(YEAR(C3050),Teuerung!$A$4:$A$29,Teuerung!$D$4:$D$29)))</f>
        <v>0.29999999999999999</v>
      </c>
      <c r="AF3050" s="7">
        <f t="shared" ca="1" si="91"/>
        <v>1339</v>
      </c>
      <c r="AG3050" s="2" t="s">
        <v>70</v>
      </c>
      <c r="AH3050" s="1"/>
      <c r="AI3050" s="1"/>
    </row>
    <row r="3051">
      <c r="A3051" s="2"/>
      <c r="B3051" s="2"/>
      <c r="C3051" s="3">
        <v>43713</v>
      </c>
      <c r="D3051" s="1"/>
      <c r="E3051" s="4" t="s">
        <v>51</v>
      </c>
      <c r="H3051" s="4" t="s">
        <v>51</v>
      </c>
      <c r="K3051" s="6">
        <v>0.29999999999999999</v>
      </c>
      <c r="L3051" s="6">
        <v>0.29999999999999999</v>
      </c>
      <c r="M3051" s="6">
        <v>3.8799999999999999</v>
      </c>
      <c r="N3051" s="7">
        <v>5586</v>
      </c>
      <c r="P3051" s="1">
        <v>1</v>
      </c>
      <c r="Q3051" s="2" t="s">
        <v>56</v>
      </c>
      <c r="R3051" s="4" t="s">
        <v>51</v>
      </c>
      <c r="T3051" s="7">
        <v>1762</v>
      </c>
      <c r="U3051" s="8">
        <v>0</v>
      </c>
      <c r="V3051" s="6">
        <v>0</v>
      </c>
      <c r="W3051" s="7">
        <f>IF(R3051="","",(T3051*(1-U3051)*(1+AE3051))+V3051)</f>
        <v>2290.5999999999999</v>
      </c>
      <c r="Z3051" s="9" t="str">
        <f>IF(S3051="","",(X3051*(1-Y3051)*(1+AE3051)))</f>
        <v/>
      </c>
      <c r="AA3051" s="64">
        <f>IF(Eingabe!G3051="x",libCalc!A3051,IF(Eingabe!H3051="x",libCalc!B3051,IF(Eingabe!I3051="x",libCalc!C3051,"")))</f>
        <v>0.089999999999999997</v>
      </c>
      <c r="AB3051" s="5">
        <f>IF(AA3051="","",AA3051*M3051)</f>
        <v>0.34919999999999995</v>
      </c>
      <c r="AC3051" s="10">
        <f>IF(AA3051="","",N3051*1000/(AA3051*1000000))</f>
        <v>62.06666666666667</v>
      </c>
      <c r="AD3051" s="11">
        <f>IF(AB3051="","",MAX(Z3051,W3051)/AB3051)</f>
        <v>6559.5647193585346</v>
      </c>
      <c r="AE3051" s="8">
        <f ca="1">IF(N3051="","",IF(LOOKUP(YEAR(C3051),Teuerung!$A$4:$A$29,Teuerung!$D$4:$D$29)="",0,LOOKUP(YEAR(C3051),Teuerung!$A$4:$A$29,Teuerung!$D$4:$D$29)))</f>
        <v>0.29999999999999999</v>
      </c>
      <c r="AF3051" s="7">
        <f t="shared" ca="1" si="91"/>
        <v>2290.5999999999999</v>
      </c>
      <c r="AG3051" s="2" t="s">
        <v>70</v>
      </c>
      <c r="AH3051" s="1"/>
      <c r="AI3051" s="1"/>
    </row>
    <row r="3052">
      <c r="A3052" s="2"/>
      <c r="B3052" s="2"/>
      <c r="C3052" s="3">
        <v>43713</v>
      </c>
      <c r="D3052" s="1"/>
      <c r="E3052" s="4" t="s">
        <v>51</v>
      </c>
      <c r="H3052" s="4" t="s">
        <v>51</v>
      </c>
      <c r="K3052" s="6">
        <v>0.29999999999999999</v>
      </c>
      <c r="L3052" s="6">
        <v>0.29999999999999999</v>
      </c>
      <c r="M3052" s="6">
        <v>3.8799999999999999</v>
      </c>
      <c r="N3052" s="7">
        <v>2968</v>
      </c>
      <c r="P3052" s="1">
        <v>1</v>
      </c>
      <c r="Q3052" s="2" t="s">
        <v>56</v>
      </c>
      <c r="R3052" s="4" t="s">
        <v>51</v>
      </c>
      <c r="T3052" s="7">
        <v>837</v>
      </c>
      <c r="U3052" s="8">
        <v>0</v>
      </c>
      <c r="V3052" s="6">
        <v>0</v>
      </c>
      <c r="W3052" s="7">
        <f>IF(R3052="","",(T3052*(1-U3052)*(1+AE3052))+V3052)</f>
        <v>1088.1000000000001</v>
      </c>
      <c r="Z3052" s="9" t="str">
        <f>IF(S3052="","",(X3052*(1-Y3052)*(1+AE3052)))</f>
        <v/>
      </c>
      <c r="AA3052" s="64">
        <f>IF(Eingabe!G3052="x",libCalc!A3052,IF(Eingabe!H3052="x",libCalc!B3052,IF(Eingabe!I3052="x",libCalc!C3052,"")))</f>
        <v>0.089999999999999997</v>
      </c>
      <c r="AB3052" s="5">
        <f>IF(AA3052="","",AA3052*M3052)</f>
        <v>0.34919999999999995</v>
      </c>
      <c r="AC3052" s="10">
        <f>IF(AA3052="","",N3052*1000/(AA3052*1000000))</f>
        <v>32.977777777777774</v>
      </c>
      <c r="AD3052" s="11">
        <f>IF(AB3052="","",MAX(Z3052,W3052)/AB3052)</f>
        <v>3115.9793814432996</v>
      </c>
      <c r="AE3052" s="8">
        <f ca="1">IF(N3052="","",IF(LOOKUP(YEAR(C3052),Teuerung!$A$4:$A$29,Teuerung!$D$4:$D$29)="",0,LOOKUP(YEAR(C3052),Teuerung!$A$4:$A$29,Teuerung!$D$4:$D$29)))</f>
        <v>0.29999999999999999</v>
      </c>
      <c r="AF3052" s="7">
        <f t="shared" ca="1" si="91"/>
        <v>1088.1000000000001</v>
      </c>
      <c r="AG3052" s="2" t="s">
        <v>70</v>
      </c>
      <c r="AH3052" s="1"/>
      <c r="AI3052" s="1"/>
    </row>
    <row r="3053">
      <c r="A3053" s="2"/>
      <c r="B3053" s="2"/>
      <c r="C3053" s="3">
        <v>43713</v>
      </c>
      <c r="D3053" s="1"/>
      <c r="E3053" s="4" t="s">
        <v>51</v>
      </c>
      <c r="H3053" s="4" t="s">
        <v>51</v>
      </c>
      <c r="K3053" s="6">
        <v>0.29999999999999999</v>
      </c>
      <c r="L3053" s="6">
        <v>0.29999999999999999</v>
      </c>
      <c r="M3053" s="6">
        <v>3.8799999999999999</v>
      </c>
      <c r="N3053" s="7">
        <v>2934</v>
      </c>
      <c r="P3053" s="1">
        <v>1</v>
      </c>
      <c r="Q3053" s="2" t="s">
        <v>56</v>
      </c>
      <c r="R3053" s="4" t="s">
        <v>51</v>
      </c>
      <c r="T3053" s="7">
        <v>837</v>
      </c>
      <c r="U3053" s="8">
        <v>0</v>
      </c>
      <c r="V3053" s="6">
        <v>0</v>
      </c>
      <c r="W3053" s="7">
        <f>IF(R3053="","",(T3053*(1-U3053)*(1+AE3053))+V3053)</f>
        <v>1088.1000000000001</v>
      </c>
      <c r="Z3053" s="9" t="str">
        <f>IF(S3053="","",(X3053*(1-Y3053)*(1+AE3053)))</f>
        <v/>
      </c>
      <c r="AA3053" s="64">
        <f>IF(Eingabe!G3053="x",libCalc!A3053,IF(Eingabe!H3053="x",libCalc!B3053,IF(Eingabe!I3053="x",libCalc!C3053,"")))</f>
        <v>0.089999999999999997</v>
      </c>
      <c r="AB3053" s="5">
        <f>IF(AA3053="","",AA3053*M3053)</f>
        <v>0.34919999999999995</v>
      </c>
      <c r="AC3053" s="10">
        <f>IF(AA3053="","",N3053*1000/(AA3053*1000000))</f>
        <v>32.600000000000001</v>
      </c>
      <c r="AD3053" s="11">
        <f>IF(AB3053="","",MAX(Z3053,W3053)/AB3053)</f>
        <v>3115.9793814432996</v>
      </c>
      <c r="AE3053" s="8">
        <f ca="1">IF(N3053="","",IF(LOOKUP(YEAR(C3053),Teuerung!$A$4:$A$29,Teuerung!$D$4:$D$29)="",0,LOOKUP(YEAR(C3053),Teuerung!$A$4:$A$29,Teuerung!$D$4:$D$29)))</f>
        <v>0.29999999999999999</v>
      </c>
      <c r="AF3053" s="7">
        <f t="shared" ca="1" si="91"/>
        <v>1088.1000000000001</v>
      </c>
      <c r="AG3053" s="2" t="s">
        <v>70</v>
      </c>
      <c r="AH3053" s="1"/>
      <c r="AI3053" s="1"/>
    </row>
    <row r="3054">
      <c r="A3054" s="2"/>
      <c r="B3054" s="2"/>
      <c r="C3054" s="3">
        <v>43713</v>
      </c>
      <c r="D3054" s="1"/>
      <c r="E3054" s="4" t="s">
        <v>51</v>
      </c>
      <c r="H3054" s="4" t="s">
        <v>51</v>
      </c>
      <c r="K3054" s="6">
        <v>0.29999999999999999</v>
      </c>
      <c r="L3054" s="6">
        <v>0.29999999999999999</v>
      </c>
      <c r="M3054" s="6">
        <v>3.8799999999999999</v>
      </c>
      <c r="N3054" s="7">
        <v>2305</v>
      </c>
      <c r="P3054" s="1">
        <v>1</v>
      </c>
      <c r="Q3054" s="2" t="s">
        <v>56</v>
      </c>
      <c r="R3054" s="4" t="s">
        <v>51</v>
      </c>
      <c r="T3054" s="7">
        <v>725</v>
      </c>
      <c r="U3054" s="8">
        <v>0</v>
      </c>
      <c r="V3054" s="6">
        <v>0</v>
      </c>
      <c r="W3054" s="7">
        <f>IF(R3054="","",(T3054*(1-U3054)*(1+AE3054))+V3054)</f>
        <v>942.5</v>
      </c>
      <c r="Z3054" s="9" t="str">
        <f>IF(S3054="","",(X3054*(1-Y3054)*(1+AE3054)))</f>
        <v/>
      </c>
      <c r="AA3054" s="64">
        <f>IF(Eingabe!G3054="x",libCalc!A3054,IF(Eingabe!H3054="x",libCalc!B3054,IF(Eingabe!I3054="x",libCalc!C3054,"")))</f>
        <v>0.089999999999999997</v>
      </c>
      <c r="AB3054" s="5">
        <f>IF(AA3054="","",AA3054*M3054)</f>
        <v>0.34919999999999995</v>
      </c>
      <c r="AC3054" s="10">
        <f>IF(AA3054="","",N3054*1000/(AA3054*1000000))</f>
        <v>25.611111111111111</v>
      </c>
      <c r="AD3054" s="11">
        <f>IF(AB3054="","",MAX(Z3054,W3054)/AB3054)</f>
        <v>2699.0263459335629</v>
      </c>
      <c r="AE3054" s="8">
        <f ca="1">IF(N3054="","",IF(LOOKUP(YEAR(C3054),Teuerung!$A$4:$A$29,Teuerung!$D$4:$D$29)="",0,LOOKUP(YEAR(C3054),Teuerung!$A$4:$A$29,Teuerung!$D$4:$D$29)))</f>
        <v>0.29999999999999999</v>
      </c>
      <c r="AF3054" s="7">
        <f t="shared" ca="1" si="91"/>
        <v>942.5</v>
      </c>
      <c r="AG3054" s="2" t="s">
        <v>70</v>
      </c>
      <c r="AH3054" s="1"/>
      <c r="AI3054" s="1"/>
    </row>
    <row r="3055">
      <c r="A3055" s="2"/>
      <c r="B3055" s="2"/>
      <c r="C3055" s="3">
        <v>43713</v>
      </c>
      <c r="D3055" s="1"/>
      <c r="E3055" s="4" t="s">
        <v>51</v>
      </c>
      <c r="H3055" s="4" t="s">
        <v>51</v>
      </c>
      <c r="K3055" s="6">
        <v>0.29999999999999999</v>
      </c>
      <c r="L3055" s="6">
        <v>0.29999999999999999</v>
      </c>
      <c r="M3055" s="6">
        <v>3.8799999999999999</v>
      </c>
      <c r="N3055" s="7">
        <v>2245</v>
      </c>
      <c r="P3055" s="1">
        <v>1</v>
      </c>
      <c r="Q3055" s="2" t="s">
        <v>56</v>
      </c>
      <c r="R3055" s="4" t="s">
        <v>51</v>
      </c>
      <c r="T3055" s="7">
        <v>725</v>
      </c>
      <c r="U3055" s="8">
        <v>0</v>
      </c>
      <c r="V3055" s="6">
        <v>0</v>
      </c>
      <c r="W3055" s="7">
        <f>IF(R3055="","",(T3055*(1-U3055)*(1+AE3055))+V3055)</f>
        <v>942.5</v>
      </c>
      <c r="Z3055" s="9" t="str">
        <f>IF(S3055="","",(X3055*(1-Y3055)*(1+AE3055)))</f>
        <v/>
      </c>
      <c r="AA3055" s="64">
        <f>IF(Eingabe!G3055="x",libCalc!A3055,IF(Eingabe!H3055="x",libCalc!B3055,IF(Eingabe!I3055="x",libCalc!C3055,"")))</f>
        <v>0.089999999999999997</v>
      </c>
      <c r="AB3055" s="5">
        <f>IF(AA3055="","",AA3055*M3055)</f>
        <v>0.34919999999999995</v>
      </c>
      <c r="AC3055" s="10">
        <f>IF(AA3055="","",N3055*1000/(AA3055*1000000))</f>
        <v>24.944444444444443</v>
      </c>
      <c r="AD3055" s="11">
        <f>IF(AB3055="","",MAX(Z3055,W3055)/AB3055)</f>
        <v>2699.0263459335629</v>
      </c>
      <c r="AE3055" s="8">
        <f ca="1">IF(N3055="","",IF(LOOKUP(YEAR(C3055),Teuerung!$A$4:$A$29,Teuerung!$D$4:$D$29)="",0,LOOKUP(YEAR(C3055),Teuerung!$A$4:$A$29,Teuerung!$D$4:$D$29)))</f>
        <v>0.29999999999999999</v>
      </c>
      <c r="AF3055" s="7">
        <f t="shared" ca="1" si="91"/>
        <v>942.5</v>
      </c>
      <c r="AG3055" s="2" t="s">
        <v>70</v>
      </c>
      <c r="AH3055" s="1"/>
      <c r="AI3055" s="1"/>
    </row>
    <row r="3056">
      <c r="A3056" s="2"/>
      <c r="B3056" s="2"/>
      <c r="C3056" s="3">
        <v>43713</v>
      </c>
      <c r="D3056" s="1"/>
      <c r="E3056" s="4" t="s">
        <v>51</v>
      </c>
      <c r="H3056" s="4" t="s">
        <v>51</v>
      </c>
      <c r="K3056" s="6">
        <v>0.29999999999999999</v>
      </c>
      <c r="L3056" s="6">
        <v>0.29999999999999999</v>
      </c>
      <c r="M3056" s="6">
        <v>3.8799999999999999</v>
      </c>
      <c r="N3056" s="7">
        <v>4398</v>
      </c>
      <c r="P3056" s="1">
        <v>1</v>
      </c>
      <c r="Q3056" s="2" t="s">
        <v>56</v>
      </c>
      <c r="R3056" s="4" t="s">
        <v>51</v>
      </c>
      <c r="T3056" s="7">
        <v>1207</v>
      </c>
      <c r="U3056" s="8">
        <v>0</v>
      </c>
      <c r="V3056" s="6">
        <v>0</v>
      </c>
      <c r="W3056" s="7">
        <f>IF(R3056="","",(T3056*(1-U3056)*(1+AE3056))+V3056)</f>
        <v>1569.1000000000001</v>
      </c>
      <c r="Z3056" s="9" t="str">
        <f>IF(S3056="","",(X3056*(1-Y3056)*(1+AE3056)))</f>
        <v/>
      </c>
      <c r="AA3056" s="64">
        <f>IF(Eingabe!G3056="x",libCalc!A3056,IF(Eingabe!H3056="x",libCalc!B3056,IF(Eingabe!I3056="x",libCalc!C3056,"")))</f>
        <v>0.089999999999999997</v>
      </c>
      <c r="AB3056" s="5">
        <f>IF(AA3056="","",AA3056*M3056)</f>
        <v>0.34919999999999995</v>
      </c>
      <c r="AC3056" s="10">
        <f>IF(AA3056="","",N3056*1000/(AA3056*1000000))</f>
        <v>48.866666666666667</v>
      </c>
      <c r="AD3056" s="11">
        <f>IF(AB3056="","",MAX(Z3056,W3056)/AB3056)</f>
        <v>4493.4135166093938</v>
      </c>
      <c r="AE3056" s="8">
        <f ca="1">IF(N3056="","",IF(LOOKUP(YEAR(C3056),Teuerung!$A$4:$A$29,Teuerung!$D$4:$D$29)="",0,LOOKUP(YEAR(C3056),Teuerung!$A$4:$A$29,Teuerung!$D$4:$D$29)))</f>
        <v>0.29999999999999999</v>
      </c>
      <c r="AF3056" s="7">
        <f t="shared" ca="1" si="91"/>
        <v>1569.1000000000001</v>
      </c>
      <c r="AG3056" s="2" t="s">
        <v>70</v>
      </c>
      <c r="AH3056" s="1"/>
      <c r="AI3056" s="1"/>
    </row>
    <row r="3057">
      <c r="A3057" s="2"/>
      <c r="B3057" s="2"/>
      <c r="C3057" s="3">
        <v>43713</v>
      </c>
      <c r="D3057" s="1"/>
      <c r="E3057" s="4" t="s">
        <v>51</v>
      </c>
      <c r="H3057" s="4" t="s">
        <v>51</v>
      </c>
      <c r="K3057" s="6">
        <v>0.29999999999999999</v>
      </c>
      <c r="L3057" s="6">
        <v>0.29999999999999999</v>
      </c>
      <c r="M3057" s="6">
        <v>3.8799999999999999</v>
      </c>
      <c r="N3057" s="7">
        <v>4441</v>
      </c>
      <c r="P3057" s="1">
        <v>1</v>
      </c>
      <c r="Q3057" s="2" t="s">
        <v>56</v>
      </c>
      <c r="R3057" s="4" t="s">
        <v>51</v>
      </c>
      <c r="T3057" s="7">
        <v>1283</v>
      </c>
      <c r="U3057" s="8">
        <v>0</v>
      </c>
      <c r="V3057" s="6">
        <v>0</v>
      </c>
      <c r="W3057" s="7">
        <f>IF(R3057="","",(T3057*(1-U3057)*(1+AE3057))+V3057)</f>
        <v>1667.9000000000001</v>
      </c>
      <c r="Z3057" s="9" t="str">
        <f>IF(S3057="","",(X3057*(1-Y3057)*(1+AE3057)))</f>
        <v/>
      </c>
      <c r="AA3057" s="64">
        <f>IF(Eingabe!G3057="x",libCalc!A3057,IF(Eingabe!H3057="x",libCalc!B3057,IF(Eingabe!I3057="x",libCalc!C3057,"")))</f>
        <v>0.089999999999999997</v>
      </c>
      <c r="AB3057" s="5">
        <f>IF(AA3057="","",AA3057*M3057)</f>
        <v>0.34919999999999995</v>
      </c>
      <c r="AC3057" s="10">
        <f>IF(AA3057="","",N3057*1000/(AA3057*1000000))</f>
        <v>49.344444444444441</v>
      </c>
      <c r="AD3057" s="11">
        <f>IF(AB3057="","",MAX(Z3057,W3057)/AB3057)</f>
        <v>4776.3459335624293</v>
      </c>
      <c r="AE3057" s="8">
        <f ca="1">IF(N3057="","",IF(LOOKUP(YEAR(C3057),Teuerung!$A$4:$A$29,Teuerung!$D$4:$D$29)="",0,LOOKUP(YEAR(C3057),Teuerung!$A$4:$A$29,Teuerung!$D$4:$D$29)))</f>
        <v>0.29999999999999999</v>
      </c>
      <c r="AF3057" s="7">
        <f t="shared" ca="1" si="91"/>
        <v>1667.9000000000001</v>
      </c>
      <c r="AG3057" s="2" t="s">
        <v>70</v>
      </c>
      <c r="AH3057" s="1"/>
      <c r="AI3057" s="1"/>
    </row>
    <row r="3058">
      <c r="A3058" s="2"/>
      <c r="B3058" s="2"/>
      <c r="C3058" s="3">
        <v>43713</v>
      </c>
      <c r="D3058" s="1"/>
      <c r="E3058" s="4" t="s">
        <v>51</v>
      </c>
      <c r="H3058" s="4" t="s">
        <v>51</v>
      </c>
      <c r="K3058" s="6">
        <v>0.29999999999999999</v>
      </c>
      <c r="L3058" s="6">
        <v>0.29999999999999999</v>
      </c>
      <c r="M3058" s="6">
        <v>3.8799999999999999</v>
      </c>
      <c r="N3058" s="7">
        <v>2489</v>
      </c>
      <c r="P3058" s="1">
        <v>1</v>
      </c>
      <c r="Q3058" s="2" t="s">
        <v>56</v>
      </c>
      <c r="R3058" s="4" t="s">
        <v>51</v>
      </c>
      <c r="T3058" s="7">
        <v>749</v>
      </c>
      <c r="U3058" s="8">
        <v>0</v>
      </c>
      <c r="V3058" s="6">
        <v>0</v>
      </c>
      <c r="W3058" s="7">
        <f>IF(R3058="","",(T3058*(1-U3058)*(1+AE3058))+V3058)</f>
        <v>973.70000000000005</v>
      </c>
      <c r="Z3058" s="9" t="str">
        <f>IF(S3058="","",(X3058*(1-Y3058)*(1+AE3058)))</f>
        <v/>
      </c>
      <c r="AA3058" s="64">
        <f>IF(Eingabe!G3058="x",libCalc!A3058,IF(Eingabe!H3058="x",libCalc!B3058,IF(Eingabe!I3058="x",libCalc!C3058,"")))</f>
        <v>0.089999999999999997</v>
      </c>
      <c r="AB3058" s="5">
        <f>IF(AA3058="","",AA3058*M3058)</f>
        <v>0.34919999999999995</v>
      </c>
      <c r="AC3058" s="10">
        <f>IF(AA3058="","",N3058*1000/(AA3058*1000000))</f>
        <v>27.655555555555555</v>
      </c>
      <c r="AD3058" s="11">
        <f>IF(AB3058="","",MAX(Z3058,W3058)/AB3058)</f>
        <v>2788.3734249713634</v>
      </c>
      <c r="AE3058" s="8">
        <f ca="1">IF(N3058="","",IF(LOOKUP(YEAR(C3058),Teuerung!$A$4:$A$29,Teuerung!$D$4:$D$29)="",0,LOOKUP(YEAR(C3058),Teuerung!$A$4:$A$29,Teuerung!$D$4:$D$29)))</f>
        <v>0.29999999999999999</v>
      </c>
      <c r="AF3058" s="7">
        <f t="shared" ca="1" si="91"/>
        <v>973.70000000000005</v>
      </c>
      <c r="AG3058" s="2" t="s">
        <v>70</v>
      </c>
      <c r="AH3058" s="1"/>
      <c r="AI3058" s="1"/>
    </row>
    <row r="3059">
      <c r="A3059" s="2"/>
      <c r="B3059" s="2"/>
      <c r="C3059" s="3">
        <v>43713</v>
      </c>
      <c r="D3059" s="1"/>
      <c r="E3059" s="4" t="s">
        <v>51</v>
      </c>
      <c r="H3059" s="4" t="s">
        <v>51</v>
      </c>
      <c r="K3059" s="6">
        <v>0.29999999999999999</v>
      </c>
      <c r="L3059" s="6">
        <v>0.29999999999999999</v>
      </c>
      <c r="M3059" s="6">
        <v>3.8799999999999999</v>
      </c>
      <c r="N3059" s="7">
        <v>1874</v>
      </c>
      <c r="P3059" s="1">
        <v>1</v>
      </c>
      <c r="Q3059" s="2" t="s">
        <v>56</v>
      </c>
      <c r="R3059" s="4" t="s">
        <v>51</v>
      </c>
      <c r="T3059" s="7">
        <v>614</v>
      </c>
      <c r="U3059" s="8">
        <v>0</v>
      </c>
      <c r="V3059" s="6">
        <v>0</v>
      </c>
      <c r="W3059" s="7">
        <f>IF(R3059="","",(T3059*(1-U3059)*(1+AE3059))+V3059)</f>
        <v>798.20000000000005</v>
      </c>
      <c r="Z3059" s="9" t="str">
        <f>IF(S3059="","",(X3059*(1-Y3059)*(1+AE3059)))</f>
        <v/>
      </c>
      <c r="AA3059" s="64">
        <f>IF(Eingabe!G3059="x",libCalc!A3059,IF(Eingabe!H3059="x",libCalc!B3059,IF(Eingabe!I3059="x",libCalc!C3059,"")))</f>
        <v>0.089999999999999997</v>
      </c>
      <c r="AB3059" s="5">
        <f>IF(AA3059="","",AA3059*M3059)</f>
        <v>0.34919999999999995</v>
      </c>
      <c r="AC3059" s="10">
        <f>IF(AA3059="","",N3059*1000/(AA3059*1000000))</f>
        <v>20.822222222222223</v>
      </c>
      <c r="AD3059" s="11">
        <f>IF(AB3059="","",MAX(Z3059,W3059)/AB3059)</f>
        <v>2285.7961053837348</v>
      </c>
      <c r="AE3059" s="8">
        <f ca="1">IF(N3059="","",IF(LOOKUP(YEAR(C3059),Teuerung!$A$4:$A$29,Teuerung!$D$4:$D$29)="",0,LOOKUP(YEAR(C3059),Teuerung!$A$4:$A$29,Teuerung!$D$4:$D$29)))</f>
        <v>0.29999999999999999</v>
      </c>
      <c r="AF3059" s="7">
        <f t="shared" ca="1" si="91"/>
        <v>798.20000000000005</v>
      </c>
      <c r="AG3059" s="2" t="s">
        <v>70</v>
      </c>
      <c r="AH3059" s="1"/>
      <c r="AI3059" s="1"/>
    </row>
    <row r="3060">
      <c r="A3060" s="2"/>
      <c r="B3060" s="2"/>
      <c r="C3060" s="3">
        <v>43713</v>
      </c>
      <c r="D3060" s="1"/>
      <c r="E3060" s="4" t="s">
        <v>51</v>
      </c>
      <c r="H3060" s="4" t="s">
        <v>51</v>
      </c>
      <c r="K3060" s="6">
        <v>0.29999999999999999</v>
      </c>
      <c r="L3060" s="6">
        <v>0.29999999999999999</v>
      </c>
      <c r="M3060" s="6">
        <v>3.8799999999999999</v>
      </c>
      <c r="N3060" s="7">
        <v>666</v>
      </c>
      <c r="P3060" s="1">
        <v>1</v>
      </c>
      <c r="Q3060" s="2" t="s">
        <v>56</v>
      </c>
      <c r="R3060" s="4" t="s">
        <v>51</v>
      </c>
      <c r="T3060" s="7">
        <v>822</v>
      </c>
      <c r="U3060" s="8">
        <v>0</v>
      </c>
      <c r="V3060" s="6">
        <v>0</v>
      </c>
      <c r="W3060" s="7">
        <f>IF(R3060="","",(T3060*(1-U3060)*(1+AE3060))+V3060)</f>
        <v>1068.6000000000001</v>
      </c>
      <c r="Z3060" s="9" t="str">
        <f>IF(S3060="","",(X3060*(1-Y3060)*(1+AE3060)))</f>
        <v/>
      </c>
      <c r="AA3060" s="64">
        <f>IF(Eingabe!G3060="x",libCalc!A3060,IF(Eingabe!H3060="x",libCalc!B3060,IF(Eingabe!I3060="x",libCalc!C3060,"")))</f>
        <v>0.089999999999999997</v>
      </c>
      <c r="AB3060" s="5">
        <f>IF(AA3060="","",AA3060*M3060)</f>
        <v>0.34919999999999995</v>
      </c>
      <c r="AC3060" s="10">
        <f>IF(AA3060="","",N3060*1000/(AA3060*1000000))</f>
        <v>7.4000000000000004</v>
      </c>
      <c r="AD3060" s="11">
        <f>IF(AB3060="","",MAX(Z3060,W3060)/AB3060)</f>
        <v>3060.1374570446742</v>
      </c>
      <c r="AE3060" s="8">
        <f ca="1">IF(N3060="","",IF(LOOKUP(YEAR(C3060),Teuerung!$A$4:$A$29,Teuerung!$D$4:$D$29)="",0,LOOKUP(YEAR(C3060),Teuerung!$A$4:$A$29,Teuerung!$D$4:$D$29)))</f>
        <v>0.29999999999999999</v>
      </c>
      <c r="AF3060" s="7">
        <f t="shared" ca="1" si="91"/>
        <v>1068.6000000000001</v>
      </c>
      <c r="AG3060" s="2" t="s">
        <v>70</v>
      </c>
      <c r="AH3060" s="1"/>
      <c r="AI3060" s="1"/>
    </row>
    <row r="3061">
      <c r="A3061" s="2"/>
      <c r="B3061" s="2"/>
      <c r="C3061" s="3">
        <v>43713</v>
      </c>
      <c r="D3061" s="1"/>
      <c r="E3061" s="4" t="s">
        <v>51</v>
      </c>
      <c r="H3061" s="4" t="s">
        <v>51</v>
      </c>
      <c r="K3061" s="6">
        <v>0.29999999999999999</v>
      </c>
      <c r="L3061" s="6">
        <v>0.29999999999999999</v>
      </c>
      <c r="M3061" s="6">
        <v>3.3399999999999999</v>
      </c>
      <c r="N3061" s="7">
        <v>2124</v>
      </c>
      <c r="P3061" s="1">
        <v>1</v>
      </c>
      <c r="Q3061" s="2" t="s">
        <v>56</v>
      </c>
      <c r="R3061" s="4" t="s">
        <v>51</v>
      </c>
      <c r="T3061" s="7">
        <v>691</v>
      </c>
      <c r="U3061" s="8">
        <v>0</v>
      </c>
      <c r="V3061" s="6">
        <v>0</v>
      </c>
      <c r="W3061" s="7">
        <f>IF(R3061="","",(T3061*(1-U3061)*(1+AE3061))+V3061)</f>
        <v>898.30000000000007</v>
      </c>
      <c r="Z3061" s="9" t="str">
        <f>IF(S3061="","",(X3061*(1-Y3061)*(1+AE3061)))</f>
        <v/>
      </c>
      <c r="AA3061" s="64">
        <f>IF(Eingabe!G3061="x",libCalc!A3061,IF(Eingabe!H3061="x",libCalc!B3061,IF(Eingabe!I3061="x",libCalc!C3061,"")))</f>
        <v>0.089999999999999997</v>
      </c>
      <c r="AB3061" s="5">
        <f>IF(AA3061="","",AA3061*M3061)</f>
        <v>0.30059999999999998</v>
      </c>
      <c r="AC3061" s="10">
        <f>IF(AA3061="","",N3061*1000/(AA3061*1000000))</f>
        <v>23.600000000000001</v>
      </c>
      <c r="AD3061" s="11">
        <f>IF(AB3061="","",MAX(Z3061,W3061)/AB3061)</f>
        <v>2988.3566200931473</v>
      </c>
      <c r="AE3061" s="8">
        <f ca="1">IF(N3061="","",IF(LOOKUP(YEAR(C3061),Teuerung!$A$4:$A$29,Teuerung!$D$4:$D$29)="",0,LOOKUP(YEAR(C3061),Teuerung!$A$4:$A$29,Teuerung!$D$4:$D$29)))</f>
        <v>0.29999999999999999</v>
      </c>
      <c r="AF3061" s="7">
        <f t="shared" ca="1" si="91"/>
        <v>898.30000000000007</v>
      </c>
      <c r="AG3061" s="2" t="s">
        <v>70</v>
      </c>
      <c r="AH3061" s="1"/>
      <c r="AI3061" s="1"/>
    </row>
    <row r="3062">
      <c r="A3062" s="2"/>
      <c r="B3062" s="2"/>
      <c r="C3062" s="3">
        <v>43713</v>
      </c>
      <c r="D3062" s="1"/>
      <c r="E3062" s="4" t="s">
        <v>51</v>
      </c>
      <c r="H3062" s="4" t="s">
        <v>51</v>
      </c>
      <c r="K3062" s="6">
        <v>0.29999999999999999</v>
      </c>
      <c r="L3062" s="6">
        <v>0.29999999999999999</v>
      </c>
      <c r="M3062" s="6">
        <v>3.3399999999999999</v>
      </c>
      <c r="N3062" s="7">
        <v>4111</v>
      </c>
      <c r="P3062" s="1">
        <v>1</v>
      </c>
      <c r="Q3062" s="2" t="s">
        <v>56</v>
      </c>
      <c r="R3062" s="4" t="s">
        <v>51</v>
      </c>
      <c r="T3062" s="7">
        <v>1022</v>
      </c>
      <c r="U3062" s="8">
        <v>0</v>
      </c>
      <c r="V3062" s="6">
        <v>0</v>
      </c>
      <c r="W3062" s="7">
        <f>IF(R3062="","",(T3062*(1-U3062)*(1+AE3062))+V3062)</f>
        <v>1328.6000000000001</v>
      </c>
      <c r="Z3062" s="9" t="str">
        <f>IF(S3062="","",(X3062*(1-Y3062)*(1+AE3062)))</f>
        <v/>
      </c>
      <c r="AA3062" s="64">
        <f>IF(Eingabe!G3062="x",libCalc!A3062,IF(Eingabe!H3062="x",libCalc!B3062,IF(Eingabe!I3062="x",libCalc!C3062,"")))</f>
        <v>0.089999999999999997</v>
      </c>
      <c r="AB3062" s="5">
        <f>IF(AA3062="","",AA3062*M3062)</f>
        <v>0.30059999999999998</v>
      </c>
      <c r="AC3062" s="10">
        <f>IF(AA3062="","",N3062*1000/(AA3062*1000000))</f>
        <v>45.677777777777777</v>
      </c>
      <c r="AD3062" s="11">
        <f>IF(AB3062="","",MAX(Z3062,W3062)/AB3062)</f>
        <v>4419.8270126413845</v>
      </c>
      <c r="AE3062" s="8">
        <f ca="1">IF(N3062="","",IF(LOOKUP(YEAR(C3062),Teuerung!$A$4:$A$29,Teuerung!$D$4:$D$29)="",0,LOOKUP(YEAR(C3062),Teuerung!$A$4:$A$29,Teuerung!$D$4:$D$29)))</f>
        <v>0.29999999999999999</v>
      </c>
      <c r="AF3062" s="7">
        <f t="shared" ca="1" si="91"/>
        <v>1328.6000000000001</v>
      </c>
      <c r="AG3062" s="2" t="s">
        <v>70</v>
      </c>
      <c r="AH3062" s="1"/>
      <c r="AI3062" s="1"/>
    </row>
    <row r="3063">
      <c r="A3063" s="2"/>
      <c r="B3063" s="2"/>
      <c r="C3063" s="3">
        <v>43713</v>
      </c>
      <c r="D3063" s="1"/>
      <c r="E3063" s="4" t="s">
        <v>51</v>
      </c>
      <c r="H3063" s="4" t="s">
        <v>51</v>
      </c>
      <c r="K3063" s="6">
        <v>0.29999999999999999</v>
      </c>
      <c r="L3063" s="6">
        <v>0.29999999999999999</v>
      </c>
      <c r="M3063" s="6">
        <v>3.3399999999999999</v>
      </c>
      <c r="N3063" s="7">
        <v>2930</v>
      </c>
      <c r="P3063" s="1">
        <v>1</v>
      </c>
      <c r="Q3063" s="2" t="s">
        <v>56</v>
      </c>
      <c r="R3063" s="4" t="s">
        <v>51</v>
      </c>
      <c r="T3063" s="7">
        <v>739</v>
      </c>
      <c r="U3063" s="8">
        <v>0</v>
      </c>
      <c r="V3063" s="6">
        <v>0</v>
      </c>
      <c r="W3063" s="7">
        <f>IF(R3063="","",(T3063*(1-U3063)*(1+AE3063))+V3063)</f>
        <v>960.70000000000005</v>
      </c>
      <c r="Z3063" s="9" t="str">
        <f>IF(S3063="","",(X3063*(1-Y3063)*(1+AE3063)))</f>
        <v/>
      </c>
      <c r="AA3063" s="64">
        <f>IF(Eingabe!G3063="x",libCalc!A3063,IF(Eingabe!H3063="x",libCalc!B3063,IF(Eingabe!I3063="x",libCalc!C3063,"")))</f>
        <v>0.089999999999999997</v>
      </c>
      <c r="AB3063" s="5">
        <f>IF(AA3063="","",AA3063*M3063)</f>
        <v>0.30059999999999998</v>
      </c>
      <c r="AC3063" s="10">
        <f>IF(AA3063="","",N3063*1000/(AA3063*1000000))</f>
        <v>32.555555555555557</v>
      </c>
      <c r="AD3063" s="11">
        <f>IF(AB3063="","",MAX(Z3063,W3063)/AB3063)</f>
        <v>3195.9414504324686</v>
      </c>
      <c r="AE3063" s="8">
        <f ca="1">IF(N3063="","",IF(LOOKUP(YEAR(C3063),Teuerung!$A$4:$A$29,Teuerung!$D$4:$D$29)="",0,LOOKUP(YEAR(C3063),Teuerung!$A$4:$A$29,Teuerung!$D$4:$D$29)))</f>
        <v>0.29999999999999999</v>
      </c>
      <c r="AF3063" s="7">
        <f t="shared" ca="1" si="91"/>
        <v>960.70000000000005</v>
      </c>
      <c r="AG3063" s="2" t="s">
        <v>70</v>
      </c>
      <c r="AH3063" s="1"/>
      <c r="AI3063" s="1"/>
    </row>
    <row r="3064">
      <c r="A3064" s="2"/>
      <c r="B3064" s="2"/>
      <c r="C3064" s="3">
        <v>43713</v>
      </c>
      <c r="D3064" s="1"/>
      <c r="E3064" s="4" t="s">
        <v>51</v>
      </c>
      <c r="H3064" s="4" t="s">
        <v>51</v>
      </c>
      <c r="K3064" s="6">
        <v>0.29999999999999999</v>
      </c>
      <c r="L3064" s="6">
        <v>0.29999999999999999</v>
      </c>
      <c r="M3064" s="6">
        <v>3.3399999999999999</v>
      </c>
      <c r="N3064" s="7">
        <v>2647</v>
      </c>
      <c r="P3064" s="1">
        <v>1</v>
      </c>
      <c r="Q3064" s="2" t="s">
        <v>56</v>
      </c>
      <c r="R3064" s="4" t="s">
        <v>51</v>
      </c>
      <c r="T3064" s="7">
        <v>739</v>
      </c>
      <c r="U3064" s="8">
        <v>0</v>
      </c>
      <c r="V3064" s="6">
        <v>0</v>
      </c>
      <c r="W3064" s="7">
        <f>IF(R3064="","",(T3064*(1-U3064)*(1+AE3064))+V3064)</f>
        <v>960.70000000000005</v>
      </c>
      <c r="Z3064" s="9" t="str">
        <f>IF(S3064="","",(X3064*(1-Y3064)*(1+AE3064)))</f>
        <v/>
      </c>
      <c r="AA3064" s="64">
        <f>IF(Eingabe!G3064="x",libCalc!A3064,IF(Eingabe!H3064="x",libCalc!B3064,IF(Eingabe!I3064="x",libCalc!C3064,"")))</f>
        <v>0.089999999999999997</v>
      </c>
      <c r="AB3064" s="5">
        <f>IF(AA3064="","",AA3064*M3064)</f>
        <v>0.30059999999999998</v>
      </c>
      <c r="AC3064" s="10">
        <f>IF(AA3064="","",N3064*1000/(AA3064*1000000))</f>
        <v>29.411111111111111</v>
      </c>
      <c r="AD3064" s="11">
        <f>IF(AB3064="","",MAX(Z3064,W3064)/AB3064)</f>
        <v>3195.9414504324686</v>
      </c>
      <c r="AE3064" s="8">
        <f ca="1">IF(N3064="","",IF(LOOKUP(YEAR(C3064),Teuerung!$A$4:$A$29,Teuerung!$D$4:$D$29)="",0,LOOKUP(YEAR(C3064),Teuerung!$A$4:$A$29,Teuerung!$D$4:$D$29)))</f>
        <v>0.29999999999999999</v>
      </c>
      <c r="AF3064" s="7">
        <f t="shared" ca="1" si="91"/>
        <v>960.70000000000005</v>
      </c>
      <c r="AG3064" s="2" t="s">
        <v>70</v>
      </c>
      <c r="AH3064" s="1"/>
      <c r="AI3064" s="1"/>
    </row>
    <row r="3065">
      <c r="A3065" s="2"/>
      <c r="B3065" s="2"/>
      <c r="C3065" s="3">
        <v>43713</v>
      </c>
      <c r="D3065" s="1"/>
      <c r="E3065" s="4" t="s">
        <v>51</v>
      </c>
      <c r="H3065" s="4" t="s">
        <v>51</v>
      </c>
      <c r="K3065" s="6">
        <v>0.29999999999999999</v>
      </c>
      <c r="L3065" s="6">
        <v>0.29999999999999999</v>
      </c>
      <c r="M3065" s="6">
        <v>3.3399999999999999</v>
      </c>
      <c r="N3065" s="7">
        <v>1170</v>
      </c>
      <c r="P3065" s="1">
        <v>1</v>
      </c>
      <c r="Q3065" s="2" t="s">
        <v>56</v>
      </c>
      <c r="R3065" s="4" t="s">
        <v>51</v>
      </c>
      <c r="T3065" s="7">
        <v>559</v>
      </c>
      <c r="U3065" s="8">
        <v>0</v>
      </c>
      <c r="V3065" s="6">
        <v>0</v>
      </c>
      <c r="W3065" s="7">
        <f>IF(R3065="","",(T3065*(1-U3065)*(1+AE3065))+V3065)</f>
        <v>726.70000000000005</v>
      </c>
      <c r="Z3065" s="9" t="str">
        <f>IF(S3065="","",(X3065*(1-Y3065)*(1+AE3065)))</f>
        <v/>
      </c>
      <c r="AA3065" s="64">
        <f>IF(Eingabe!G3065="x",libCalc!A3065,IF(Eingabe!H3065="x",libCalc!B3065,IF(Eingabe!I3065="x",libCalc!C3065,"")))</f>
        <v>0.089999999999999997</v>
      </c>
      <c r="AB3065" s="5">
        <f>IF(AA3065="","",AA3065*M3065)</f>
        <v>0.30059999999999998</v>
      </c>
      <c r="AC3065" s="10">
        <f>IF(AA3065="","",N3065*1000/(AA3065*1000000))</f>
        <v>13</v>
      </c>
      <c r="AD3065" s="11">
        <f>IF(AB3065="","",MAX(Z3065,W3065)/AB3065)</f>
        <v>2417.4983366600136</v>
      </c>
      <c r="AE3065" s="8">
        <f ca="1">IF(N3065="","",IF(LOOKUP(YEAR(C3065),Teuerung!$A$4:$A$29,Teuerung!$D$4:$D$29)="",0,LOOKUP(YEAR(C3065),Teuerung!$A$4:$A$29,Teuerung!$D$4:$D$29)))</f>
        <v>0.29999999999999999</v>
      </c>
      <c r="AF3065" s="7">
        <f t="shared" ca="1" si="91"/>
        <v>726.70000000000005</v>
      </c>
      <c r="AG3065" s="2" t="s">
        <v>70</v>
      </c>
      <c r="AH3065" s="1"/>
      <c r="AI3065" s="1"/>
    </row>
    <row r="3066">
      <c r="A3066" s="2"/>
      <c r="B3066" s="2"/>
      <c r="C3066" s="3">
        <v>43713</v>
      </c>
      <c r="D3066" s="1"/>
      <c r="E3066" s="4" t="s">
        <v>51</v>
      </c>
      <c r="H3066" s="4" t="s">
        <v>51</v>
      </c>
      <c r="K3066" s="6">
        <v>0.29999999999999999</v>
      </c>
      <c r="L3066" s="6">
        <v>0.29999999999999999</v>
      </c>
      <c r="M3066" s="6">
        <v>3.3399999999999999</v>
      </c>
      <c r="N3066" s="7">
        <v>1271</v>
      </c>
      <c r="P3066" s="1">
        <v>1</v>
      </c>
      <c r="Q3066" s="2" t="s">
        <v>56</v>
      </c>
      <c r="R3066" s="4" t="s">
        <v>51</v>
      </c>
      <c r="T3066" s="7">
        <v>559</v>
      </c>
      <c r="U3066" s="8">
        <v>0</v>
      </c>
      <c r="V3066" s="6">
        <v>0</v>
      </c>
      <c r="W3066" s="7">
        <f>IF(R3066="","",(T3066*(1-U3066)*(1+AE3066))+V3066)</f>
        <v>726.70000000000005</v>
      </c>
      <c r="Z3066" s="9" t="str">
        <f>IF(S3066="","",(X3066*(1-Y3066)*(1+AE3066)))</f>
        <v/>
      </c>
      <c r="AA3066" s="64">
        <f>IF(Eingabe!G3066="x",libCalc!A3066,IF(Eingabe!H3066="x",libCalc!B3066,IF(Eingabe!I3066="x",libCalc!C3066,"")))</f>
        <v>0.089999999999999997</v>
      </c>
      <c r="AB3066" s="5">
        <f>IF(AA3066="","",AA3066*M3066)</f>
        <v>0.30059999999999998</v>
      </c>
      <c r="AC3066" s="10">
        <f>IF(AA3066="","",N3066*1000/(AA3066*1000000))</f>
        <v>14.122222222222222</v>
      </c>
      <c r="AD3066" s="11">
        <f>IF(AB3066="","",MAX(Z3066,W3066)/AB3066)</f>
        <v>2417.4983366600136</v>
      </c>
      <c r="AE3066" s="8">
        <f ca="1">IF(N3066="","",IF(LOOKUP(YEAR(C3066),Teuerung!$A$4:$A$29,Teuerung!$D$4:$D$29)="",0,LOOKUP(YEAR(C3066),Teuerung!$A$4:$A$29,Teuerung!$D$4:$D$29)))</f>
        <v>0.29999999999999999</v>
      </c>
      <c r="AF3066" s="7">
        <f t="shared" ca="1" si="91"/>
        <v>726.70000000000005</v>
      </c>
      <c r="AG3066" s="2" t="s">
        <v>70</v>
      </c>
      <c r="AH3066" s="1"/>
      <c r="AI3066" s="1"/>
    </row>
    <row r="3067">
      <c r="A3067" s="2"/>
      <c r="B3067" s="2"/>
      <c r="C3067" s="3">
        <v>43713</v>
      </c>
      <c r="D3067" s="1"/>
      <c r="E3067" s="4" t="s">
        <v>51</v>
      </c>
      <c r="H3067" s="4" t="s">
        <v>51</v>
      </c>
      <c r="K3067" s="6">
        <v>0.29999999999999999</v>
      </c>
      <c r="L3067" s="6">
        <v>0.29999999999999999</v>
      </c>
      <c r="M3067" s="6">
        <v>3.3399999999999999</v>
      </c>
      <c r="N3067" s="7">
        <v>3716</v>
      </c>
      <c r="P3067" s="1">
        <v>1</v>
      </c>
      <c r="Q3067" s="2" t="s">
        <v>56</v>
      </c>
      <c r="R3067" s="4" t="s">
        <v>51</v>
      </c>
      <c r="T3067" s="7">
        <v>908</v>
      </c>
      <c r="U3067" s="8">
        <v>0</v>
      </c>
      <c r="V3067" s="6">
        <v>0</v>
      </c>
      <c r="W3067" s="7">
        <f>IF(R3067="","",(T3067*(1-U3067)*(1+AE3067))+V3067)</f>
        <v>1180.4000000000001</v>
      </c>
      <c r="Z3067" s="9" t="str">
        <f>IF(S3067="","",(X3067*(1-Y3067)*(1+AE3067)))</f>
        <v/>
      </c>
      <c r="AA3067" s="64">
        <f>IF(Eingabe!G3067="x",libCalc!A3067,IF(Eingabe!H3067="x",libCalc!B3067,IF(Eingabe!I3067="x",libCalc!C3067,"")))</f>
        <v>0.089999999999999997</v>
      </c>
      <c r="AB3067" s="5">
        <f>IF(AA3067="","",AA3067*M3067)</f>
        <v>0.30059999999999998</v>
      </c>
      <c r="AC3067" s="10">
        <f>IF(AA3067="","",N3067*1000/(AA3067*1000000))</f>
        <v>41.288888888888891</v>
      </c>
      <c r="AD3067" s="11">
        <f>IF(AB3067="","",MAX(Z3067,W3067)/AB3067)</f>
        <v>3926.8130405854963</v>
      </c>
      <c r="AE3067" s="8">
        <f ca="1">IF(N3067="","",IF(LOOKUP(YEAR(C3067),Teuerung!$A$4:$A$29,Teuerung!$D$4:$D$29)="",0,LOOKUP(YEAR(C3067),Teuerung!$A$4:$A$29,Teuerung!$D$4:$D$29)))</f>
        <v>0.29999999999999999</v>
      </c>
      <c r="AF3067" s="7">
        <f t="shared" ca="1" si="91"/>
        <v>1180.4000000000001</v>
      </c>
      <c r="AG3067" s="2" t="s">
        <v>70</v>
      </c>
      <c r="AH3067" s="1"/>
      <c r="AI3067" s="1"/>
    </row>
    <row r="3068">
      <c r="A3068" s="2"/>
      <c r="B3068" s="2"/>
      <c r="C3068" s="3">
        <v>43713</v>
      </c>
      <c r="D3068" s="1"/>
      <c r="E3068" s="4" t="s">
        <v>51</v>
      </c>
      <c r="H3068" s="4" t="s">
        <v>51</v>
      </c>
      <c r="K3068" s="6">
        <v>0.29999999999999999</v>
      </c>
      <c r="L3068" s="6">
        <v>0.29999999999999999</v>
      </c>
      <c r="M3068" s="6">
        <v>3.8199999999999998</v>
      </c>
      <c r="N3068" s="7">
        <v>3923</v>
      </c>
      <c r="P3068" s="1">
        <v>1</v>
      </c>
      <c r="Q3068" s="2" t="s">
        <v>56</v>
      </c>
      <c r="R3068" s="4" t="s">
        <v>51</v>
      </c>
      <c r="T3068" s="7">
        <v>1528</v>
      </c>
      <c r="U3068" s="8">
        <v>0</v>
      </c>
      <c r="V3068" s="6">
        <v>0</v>
      </c>
      <c r="W3068" s="7">
        <f>IF(R3068="","",(T3068*(1-U3068)*(1+AE3068))+V3068)</f>
        <v>1986.4000000000001</v>
      </c>
      <c r="Z3068" s="9" t="str">
        <f>IF(S3068="","",(X3068*(1-Y3068)*(1+AE3068)))</f>
        <v/>
      </c>
      <c r="AA3068" s="64">
        <f>IF(Eingabe!G3068="x",libCalc!A3068,IF(Eingabe!H3068="x",libCalc!B3068,IF(Eingabe!I3068="x",libCalc!C3068,"")))</f>
        <v>0.089999999999999997</v>
      </c>
      <c r="AB3068" s="5">
        <f>IF(AA3068="","",AA3068*M3068)</f>
        <v>0.34379999999999999</v>
      </c>
      <c r="AC3068" s="10">
        <f>IF(AA3068="","",N3068*1000/(AA3068*1000000))</f>
        <v>43.588888888888889</v>
      </c>
      <c r="AD3068" s="11">
        <f>IF(AB3068="","",MAX(Z3068,W3068)/AB3068)</f>
        <v>5777.7777777777783</v>
      </c>
      <c r="AE3068" s="8">
        <f ca="1">IF(N3068="","",IF(LOOKUP(YEAR(C3068),Teuerung!$A$4:$A$29,Teuerung!$D$4:$D$29)="",0,LOOKUP(YEAR(C3068),Teuerung!$A$4:$A$29,Teuerung!$D$4:$D$29)))</f>
        <v>0.29999999999999999</v>
      </c>
      <c r="AF3068" s="7">
        <f t="shared" ca="1" si="91"/>
        <v>1986.4000000000001</v>
      </c>
      <c r="AG3068" s="2" t="s">
        <v>70</v>
      </c>
      <c r="AH3068" s="1"/>
      <c r="AI3068" s="1"/>
    </row>
    <row r="3069">
      <c r="A3069" s="2"/>
      <c r="B3069" s="2"/>
      <c r="C3069" s="3">
        <v>43713</v>
      </c>
      <c r="D3069" s="1"/>
      <c r="E3069" s="4" t="s">
        <v>51</v>
      </c>
      <c r="H3069" s="4" t="s">
        <v>51</v>
      </c>
      <c r="K3069" s="6">
        <v>0.29999999999999999</v>
      </c>
      <c r="L3069" s="6">
        <v>0.29999999999999999</v>
      </c>
      <c r="M3069" s="6">
        <v>3.8199999999999998</v>
      </c>
      <c r="N3069" s="7">
        <v>4048</v>
      </c>
      <c r="P3069" s="1">
        <v>1</v>
      </c>
      <c r="Q3069" s="2" t="s">
        <v>56</v>
      </c>
      <c r="R3069" s="4" t="s">
        <v>51</v>
      </c>
      <c r="T3069" s="7">
        <v>1502</v>
      </c>
      <c r="U3069" s="8">
        <v>0</v>
      </c>
      <c r="V3069" s="6">
        <v>0</v>
      </c>
      <c r="W3069" s="7">
        <f>IF(R3069="","",(T3069*(1-U3069)*(1+AE3069))+V3069)</f>
        <v>1952.6000000000001</v>
      </c>
      <c r="AA3069" s="64">
        <f>IF(Eingabe!G3069="x",libCalc!A3069,IF(Eingabe!H3069="x",libCalc!B3069,IF(Eingabe!I3069="x",libCalc!C3069,"")))</f>
        <v>0.089999999999999997</v>
      </c>
      <c r="AB3069" s="5">
        <f>IF(AA3069="","",AA3069*M3069)</f>
        <v>0.34379999999999999</v>
      </c>
      <c r="AC3069" s="10">
        <f>IF(AA3069="","",N3069*1000/(AA3069*1000000))</f>
        <v>44.977777777777774</v>
      </c>
      <c r="AD3069" s="11">
        <f>IF(AB3069="","",MAX(Z3069,W3069)/AB3069)</f>
        <v>5679.4648051192562</v>
      </c>
      <c r="AE3069" s="8">
        <f ca="1">IF(N3069="","",IF(LOOKUP(YEAR(C3069),Teuerung!$A$4:$A$29,Teuerung!$D$4:$D$29)="",0,LOOKUP(YEAR(C3069),Teuerung!$A$4:$A$29,Teuerung!$D$4:$D$29)))</f>
        <v>0.29999999999999999</v>
      </c>
      <c r="AF3069" s="7">
        <f t="shared" ca="1" si="91"/>
        <v>1952.6000000000001</v>
      </c>
      <c r="AG3069" s="2" t="s">
        <v>70</v>
      </c>
      <c r="AH3069" s="1"/>
      <c r="AI3069" s="1"/>
    </row>
    <row r="3070">
      <c r="A3070" s="2"/>
      <c r="B3070" s="2"/>
      <c r="C3070" s="3">
        <v>43713</v>
      </c>
      <c r="D3070" s="1"/>
      <c r="E3070" s="4" t="s">
        <v>51</v>
      </c>
      <c r="H3070" s="4" t="s">
        <v>51</v>
      </c>
      <c r="K3070" s="6">
        <v>0.29999999999999999</v>
      </c>
      <c r="L3070" s="6">
        <v>0.29999999999999999</v>
      </c>
      <c r="M3070" s="6">
        <v>3.8199999999999998</v>
      </c>
      <c r="N3070" s="7">
        <v>2614</v>
      </c>
      <c r="P3070" s="1">
        <v>1</v>
      </c>
      <c r="Q3070" s="2" t="s">
        <v>56</v>
      </c>
      <c r="R3070" s="4" t="s">
        <v>51</v>
      </c>
      <c r="T3070" s="7">
        <v>679</v>
      </c>
      <c r="U3070" s="8">
        <v>0</v>
      </c>
      <c r="V3070" s="6">
        <v>0</v>
      </c>
      <c r="W3070" s="7">
        <f>IF(R3070="","",(T3070*(1-U3070)*(1+AE3070))+V3070)</f>
        <v>882.70000000000005</v>
      </c>
      <c r="AA3070" s="64">
        <f>IF(Eingabe!G3070="x",libCalc!A3070,IF(Eingabe!H3070="x",libCalc!B3070,IF(Eingabe!I3070="x",libCalc!C3070,"")))</f>
        <v>0.089999999999999997</v>
      </c>
      <c r="AB3070" s="5">
        <f>IF(AA3070="","",AA3070*M3070)</f>
        <v>0.34379999999999999</v>
      </c>
      <c r="AC3070" s="10">
        <f>IF(AA3070="","",N3070*1000/(AA3070*1000000))</f>
        <v>29.044444444444444</v>
      </c>
      <c r="AD3070" s="11">
        <f>IF(AB3070="","",MAX(Z3070,W3070)/AB3070)</f>
        <v>2567.4810936591043</v>
      </c>
      <c r="AE3070" s="8">
        <f ca="1">IF(N3070="","",IF(LOOKUP(YEAR(C3070),Teuerung!$A$4:$A$29,Teuerung!$D$4:$D$29)="",0,LOOKUP(YEAR(C3070),Teuerung!$A$4:$A$29,Teuerung!$D$4:$D$29)))</f>
        <v>0.29999999999999999</v>
      </c>
      <c r="AF3070" s="7">
        <f t="shared" ca="1" si="91"/>
        <v>882.70000000000005</v>
      </c>
      <c r="AG3070" s="2" t="s">
        <v>70</v>
      </c>
      <c r="AH3070" s="1"/>
      <c r="AI3070" s="1"/>
    </row>
    <row r="3071">
      <c r="A3071" s="2"/>
      <c r="B3071" s="2"/>
      <c r="C3071" s="3">
        <v>43713</v>
      </c>
      <c r="D3071" s="1"/>
      <c r="E3071" s="4" t="s">
        <v>51</v>
      </c>
      <c r="H3071" s="4" t="s">
        <v>51</v>
      </c>
      <c r="K3071" s="6">
        <v>0.29999999999999999</v>
      </c>
      <c r="L3071" s="6">
        <v>0.29999999999999999</v>
      </c>
      <c r="M3071" s="6">
        <v>3.8199999999999998</v>
      </c>
      <c r="N3071" s="7">
        <v>5240</v>
      </c>
      <c r="P3071" s="1">
        <v>1</v>
      </c>
      <c r="Q3071" s="2" t="s">
        <v>56</v>
      </c>
      <c r="R3071" s="4" t="s">
        <v>51</v>
      </c>
      <c r="T3071" s="7">
        <v>1484</v>
      </c>
      <c r="U3071" s="8">
        <v>0</v>
      </c>
      <c r="V3071" s="6">
        <v>0</v>
      </c>
      <c r="W3071" s="7">
        <f>IF(R3071="","",(T3071*(1-U3071)*(1+AE3071))+V3071)</f>
        <v>1929.2</v>
      </c>
      <c r="AA3071" s="64">
        <f>IF(Eingabe!G3071="x",libCalc!A3071,IF(Eingabe!H3071="x",libCalc!B3071,IF(Eingabe!I3071="x",libCalc!C3071,"")))</f>
        <v>0.089999999999999997</v>
      </c>
      <c r="AB3071" s="5">
        <f>IF(AA3071="","",AA3071*M3071)</f>
        <v>0.34379999999999999</v>
      </c>
      <c r="AC3071" s="10">
        <f>IF(AA3071="","",N3071*1000/(AA3071*1000000))</f>
        <v>58.222222222222221</v>
      </c>
      <c r="AD3071" s="11">
        <f>IF(AB3071="","",MAX(Z3071,W3071)/AB3071)</f>
        <v>5611.4019778941247</v>
      </c>
      <c r="AE3071" s="8">
        <f ca="1">IF(N3071="","",IF(LOOKUP(YEAR(C3071),Teuerung!$A$4:$A$29,Teuerung!$D$4:$D$29)="",0,LOOKUP(YEAR(C3071),Teuerung!$A$4:$A$29,Teuerung!$D$4:$D$29)))</f>
        <v>0.29999999999999999</v>
      </c>
      <c r="AF3071" s="7">
        <f t="shared" ca="1" si="91"/>
        <v>1929.2</v>
      </c>
      <c r="AG3071" s="2" t="s">
        <v>70</v>
      </c>
      <c r="AH3071" s="1"/>
      <c r="AI3071" s="1"/>
    </row>
    <row r="3072">
      <c r="A3072" s="2"/>
      <c r="B3072" s="2"/>
      <c r="C3072" s="3">
        <v>43713</v>
      </c>
      <c r="D3072" s="1"/>
      <c r="E3072" s="4" t="s">
        <v>51</v>
      </c>
      <c r="H3072" s="4" t="s">
        <v>51</v>
      </c>
      <c r="K3072" s="6">
        <v>0.29999999999999999</v>
      </c>
      <c r="L3072" s="6">
        <v>0.29999999999999999</v>
      </c>
      <c r="M3072" s="6">
        <v>3.8199999999999998</v>
      </c>
      <c r="N3072" s="7">
        <v>2151</v>
      </c>
      <c r="P3072" s="1">
        <v>1</v>
      </c>
      <c r="Q3072" s="2" t="s">
        <v>56</v>
      </c>
      <c r="R3072" s="4" t="s">
        <v>51</v>
      </c>
      <c r="T3072" s="7">
        <v>679</v>
      </c>
      <c r="U3072" s="8">
        <v>0</v>
      </c>
      <c r="V3072" s="6">
        <v>0</v>
      </c>
      <c r="W3072" s="7">
        <f>IF(R3072="","",(T3072*(1-U3072)*(1+AE3072))+V3072)</f>
        <v>882.70000000000005</v>
      </c>
      <c r="AA3072" s="64">
        <f>IF(Eingabe!G3072="x",libCalc!A3072,IF(Eingabe!H3072="x",libCalc!B3072,IF(Eingabe!I3072="x",libCalc!C3072,"")))</f>
        <v>0.089999999999999997</v>
      </c>
      <c r="AB3072" s="5">
        <f>IF(AA3072="","",AA3072*M3072)</f>
        <v>0.34379999999999999</v>
      </c>
      <c r="AC3072" s="10">
        <f>IF(AA3072="","",N3072*1000/(AA3072*1000000))</f>
        <v>23.899999999999999</v>
      </c>
      <c r="AD3072" s="11">
        <f>IF(AB3072="","",MAX(Z3072,W3072)/AB3072)</f>
        <v>2567.4810936591043</v>
      </c>
      <c r="AE3072" s="8">
        <f ca="1">IF(N3072="","",IF(LOOKUP(YEAR(C3072),Teuerung!$A$4:$A$29,Teuerung!$D$4:$D$29)="",0,LOOKUP(YEAR(C3072),Teuerung!$A$4:$A$29,Teuerung!$D$4:$D$29)))</f>
        <v>0.29999999999999999</v>
      </c>
      <c r="AF3072" s="7">
        <f t="shared" ca="1" si="91"/>
        <v>882.70000000000005</v>
      </c>
      <c r="AG3072" s="2" t="s">
        <v>70</v>
      </c>
      <c r="AH3072" s="1"/>
      <c r="AI3072" s="1"/>
    </row>
    <row r="3073">
      <c r="A3073" s="2"/>
      <c r="B3073" s="2"/>
      <c r="C3073" s="3">
        <v>43713</v>
      </c>
      <c r="D3073" s="1"/>
      <c r="E3073" s="4" t="s">
        <v>51</v>
      </c>
      <c r="H3073" s="4" t="s">
        <v>51</v>
      </c>
      <c r="K3073" s="6">
        <v>0.29999999999999999</v>
      </c>
      <c r="L3073" s="6">
        <v>0.29999999999999999</v>
      </c>
      <c r="M3073" s="6">
        <v>3.8199999999999998</v>
      </c>
      <c r="N3073" s="7">
        <v>1291</v>
      </c>
      <c r="P3073" s="1">
        <v>1</v>
      </c>
      <c r="Q3073" s="2" t="s">
        <v>56</v>
      </c>
      <c r="R3073" s="4" t="s">
        <v>51</v>
      </c>
      <c r="T3073" s="7">
        <v>670</v>
      </c>
      <c r="U3073" s="8">
        <v>0</v>
      </c>
      <c r="V3073" s="6">
        <v>0</v>
      </c>
      <c r="W3073" s="7">
        <f>IF(R3073="","",(T3073*(1-U3073)*(1+AE3073))+V3073)</f>
        <v>871</v>
      </c>
      <c r="AA3073" s="64">
        <f>IF(Eingabe!G3073="x",libCalc!A3073,IF(Eingabe!H3073="x",libCalc!B3073,IF(Eingabe!I3073="x",libCalc!C3073,"")))</f>
        <v>0.089999999999999997</v>
      </c>
      <c r="AB3073" s="5">
        <f>IF(AA3073="","",AA3073*M3073)</f>
        <v>0.34379999999999999</v>
      </c>
      <c r="AC3073" s="10">
        <f>IF(AA3073="","",N3073*1000/(AA3073*1000000))</f>
        <v>14.344444444444445</v>
      </c>
      <c r="AD3073" s="11">
        <f>IF(AB3073="","",MAX(Z3073,W3073)/AB3073)</f>
        <v>2533.4496800465386</v>
      </c>
      <c r="AE3073" s="8">
        <f ca="1">IF(N3073="","",IF(LOOKUP(YEAR(C3073),Teuerung!$A$4:$A$29,Teuerung!$D$4:$D$29)="",0,LOOKUP(YEAR(C3073),Teuerung!$A$4:$A$29,Teuerung!$D$4:$D$29)))</f>
        <v>0.29999999999999999</v>
      </c>
      <c r="AF3073" s="7">
        <f t="shared" ca="1" si="91"/>
        <v>871</v>
      </c>
      <c r="AG3073" s="2" t="s">
        <v>70</v>
      </c>
      <c r="AH3073" s="1"/>
      <c r="AI3073" s="1"/>
    </row>
    <row r="3074">
      <c r="A3074" s="2"/>
      <c r="B3074" s="2"/>
      <c r="C3074" s="3">
        <v>43713</v>
      </c>
      <c r="D3074" s="1"/>
      <c r="E3074" s="4" t="s">
        <v>51</v>
      </c>
      <c r="H3074" s="4" t="s">
        <v>51</v>
      </c>
      <c r="K3074" s="6">
        <v>0.29999999999999999</v>
      </c>
      <c r="L3074" s="6">
        <v>0.29999999999999999</v>
      </c>
      <c r="M3074" s="6">
        <v>3.8199999999999998</v>
      </c>
      <c r="N3074" s="7">
        <v>411</v>
      </c>
      <c r="P3074" s="1">
        <v>1</v>
      </c>
      <c r="Q3074" s="2" t="s">
        <v>56</v>
      </c>
      <c r="R3074" s="4" t="s">
        <v>51</v>
      </c>
      <c r="T3074" s="7">
        <v>1024</v>
      </c>
      <c r="U3074" s="8">
        <v>0</v>
      </c>
      <c r="V3074" s="6">
        <v>0</v>
      </c>
      <c r="W3074" s="7">
        <f>IF(R3074="","",(T3074*(1-U3074)*(1+AE3074))+V3074)</f>
        <v>1331.2</v>
      </c>
      <c r="AA3074" s="64">
        <f>IF(Eingabe!G3074="x",libCalc!A3074,IF(Eingabe!H3074="x",libCalc!B3074,IF(Eingabe!I3074="x",libCalc!C3074,"")))</f>
        <v>0.089999999999999997</v>
      </c>
      <c r="AB3074" s="5">
        <f>IF(AA3074="","",AA3074*M3074)</f>
        <v>0.34379999999999999</v>
      </c>
      <c r="AC3074" s="10">
        <f>IF(AA3074="","",N3074*1000/(AA3074*1000000))</f>
        <v>4.5666666666666664</v>
      </c>
      <c r="AD3074" s="11">
        <f>IF(AB3074="","",MAX(Z3074,W3074)/AB3074)</f>
        <v>3872.0186154741132</v>
      </c>
      <c r="AE3074" s="8">
        <f ca="1">IF(N3074="","",IF(LOOKUP(YEAR(C3074),Teuerung!$A$4:$A$29,Teuerung!$D$4:$D$29)="",0,LOOKUP(YEAR(C3074),Teuerung!$A$4:$A$29,Teuerung!$D$4:$D$29)))</f>
        <v>0.29999999999999999</v>
      </c>
      <c r="AF3074" s="7">
        <f t="shared" ca="1" si="91"/>
        <v>1331.2</v>
      </c>
      <c r="AG3074" s="2" t="s">
        <v>70</v>
      </c>
      <c r="AH3074" s="1"/>
      <c r="AI3074" s="1"/>
    </row>
    <row r="3075">
      <c r="A3075" s="2"/>
      <c r="B3075" s="2"/>
      <c r="C3075" s="3">
        <v>43713</v>
      </c>
      <c r="D3075" s="1"/>
      <c r="E3075" s="4" t="s">
        <v>51</v>
      </c>
      <c r="H3075" s="4" t="s">
        <v>51</v>
      </c>
      <c r="K3075" s="6">
        <v>0.29999999999999999</v>
      </c>
      <c r="L3075" s="6">
        <v>0.29999999999999999</v>
      </c>
      <c r="M3075" s="6">
        <v>2.5899999999999999</v>
      </c>
      <c r="N3075" s="7">
        <v>2622</v>
      </c>
      <c r="P3075" s="1">
        <v>1</v>
      </c>
      <c r="Q3075" s="2" t="s">
        <v>56</v>
      </c>
      <c r="R3075" s="4" t="s">
        <v>51</v>
      </c>
      <c r="T3075" s="7">
        <v>526</v>
      </c>
      <c r="U3075" s="8">
        <v>0</v>
      </c>
      <c r="V3075" s="6">
        <v>0</v>
      </c>
      <c r="W3075" s="7">
        <f>IF(R3075="","",(T3075*(1-U3075)*(1+AE3075))+V3075)</f>
        <v>683.80000000000007</v>
      </c>
      <c r="AA3075" s="64">
        <f>IF(Eingabe!G3075="x",libCalc!A3075,IF(Eingabe!H3075="x",libCalc!B3075,IF(Eingabe!I3075="x",libCalc!C3075,"")))</f>
        <v>0.089999999999999997</v>
      </c>
      <c r="AB3075" s="5">
        <f>IF(AA3075="","",AA3075*M3075)</f>
        <v>0.23309999999999997</v>
      </c>
      <c r="AC3075" s="10">
        <f>IF(AA3075="","",N3075*1000/(AA3075*1000000))</f>
        <v>29.133333333333333</v>
      </c>
      <c r="AD3075" s="11">
        <f>IF(AB3075="","",MAX(Z3075,W3075)/AB3075)</f>
        <v>2933.5049335049343</v>
      </c>
      <c r="AE3075" s="8">
        <f ca="1">IF(N3075="","",IF(LOOKUP(YEAR(C3075),Teuerung!$A$4:$A$29,Teuerung!$D$4:$D$29)="",0,LOOKUP(YEAR(C3075),Teuerung!$A$4:$A$29,Teuerung!$D$4:$D$29)))</f>
        <v>0.29999999999999999</v>
      </c>
      <c r="AF3075" s="7">
        <f t="shared" ca="1" si="91"/>
        <v>683.80000000000007</v>
      </c>
      <c r="AG3075" s="2" t="s">
        <v>70</v>
      </c>
      <c r="AH3075" s="1"/>
      <c r="AI3075" s="1"/>
    </row>
    <row r="3076">
      <c r="A3076" s="2"/>
      <c r="B3076" s="2"/>
      <c r="C3076" s="3">
        <v>43713</v>
      </c>
      <c r="D3076" s="1"/>
      <c r="E3076" s="4" t="s">
        <v>51</v>
      </c>
      <c r="H3076" s="4" t="s">
        <v>51</v>
      </c>
      <c r="K3076" s="6">
        <v>0.29999999999999999</v>
      </c>
      <c r="L3076" s="6">
        <v>0.29999999999999999</v>
      </c>
      <c r="M3076" s="6">
        <v>2.5899999999999999</v>
      </c>
      <c r="N3076" s="7">
        <v>2953</v>
      </c>
      <c r="P3076" s="1">
        <v>1</v>
      </c>
      <c r="Q3076" s="2" t="s">
        <v>56</v>
      </c>
      <c r="R3076" s="4" t="s">
        <v>51</v>
      </c>
      <c r="T3076" s="7">
        <v>526</v>
      </c>
      <c r="U3076" s="8">
        <v>0</v>
      </c>
      <c r="V3076" s="6">
        <v>0</v>
      </c>
      <c r="W3076" s="7">
        <f>IF(R3076="","",(T3076*(1-U3076)*(1+AE3076))+V3076)</f>
        <v>683.80000000000007</v>
      </c>
      <c r="AA3076" s="64">
        <f>IF(Eingabe!G3076="x",libCalc!A3076,IF(Eingabe!H3076="x",libCalc!B3076,IF(Eingabe!I3076="x",libCalc!C3076,"")))</f>
        <v>0.089999999999999997</v>
      </c>
      <c r="AB3076" s="5">
        <f>IF(AA3076="","",AA3076*M3076)</f>
        <v>0.23309999999999997</v>
      </c>
      <c r="AC3076" s="10">
        <f>IF(AA3076="","",N3076*1000/(AA3076*1000000))</f>
        <v>32.81111111111111</v>
      </c>
      <c r="AD3076" s="11">
        <f>IF(AB3076="","",MAX(Z3076,W3076)/AB3076)</f>
        <v>2933.5049335049343</v>
      </c>
      <c r="AE3076" s="8">
        <f ca="1">IF(N3076="","",IF(LOOKUP(YEAR(C3076),Teuerung!$A$4:$A$29,Teuerung!$D$4:$D$29)="",0,LOOKUP(YEAR(C3076),Teuerung!$A$4:$A$29,Teuerung!$D$4:$D$29)))</f>
        <v>0.29999999999999999</v>
      </c>
      <c r="AF3076" s="7">
        <f t="shared" ca="1" si="91"/>
        <v>683.80000000000007</v>
      </c>
      <c r="AG3076" s="2" t="s">
        <v>70</v>
      </c>
      <c r="AH3076" s="1"/>
      <c r="AI3076" s="1"/>
    </row>
    <row r="3077">
      <c r="A3077" s="2"/>
      <c r="B3077" s="2"/>
      <c r="C3077" s="3">
        <v>43713</v>
      </c>
      <c r="D3077" s="1"/>
      <c r="E3077" s="4" t="s">
        <v>51</v>
      </c>
      <c r="H3077" s="4" t="s">
        <v>51</v>
      </c>
      <c r="K3077" s="6">
        <v>0.29999999999999999</v>
      </c>
      <c r="L3077" s="6">
        <v>0.29999999999999999</v>
      </c>
      <c r="M3077" s="6">
        <v>3.8199999999999998</v>
      </c>
      <c r="N3077" s="7">
        <v>3873</v>
      </c>
      <c r="P3077" s="1">
        <v>1</v>
      </c>
      <c r="Q3077" s="2" t="s">
        <v>56</v>
      </c>
      <c r="R3077" s="4" t="s">
        <v>51</v>
      </c>
      <c r="T3077" s="7">
        <v>1424</v>
      </c>
      <c r="U3077" s="8">
        <v>0</v>
      </c>
      <c r="V3077" s="6">
        <v>0</v>
      </c>
      <c r="W3077" s="7">
        <f>IF(R3077="","",(T3077*(1-U3077)*(1+AE3077))+V3077)</f>
        <v>1851.2</v>
      </c>
      <c r="AA3077" s="64">
        <f>IF(Eingabe!G3077="x",libCalc!A3077,IF(Eingabe!H3077="x",libCalc!B3077,IF(Eingabe!I3077="x",libCalc!C3077,"")))</f>
        <v>0.089999999999999997</v>
      </c>
      <c r="AB3077" s="5">
        <f>IF(AA3077="","",AA3077*M3077)</f>
        <v>0.34379999999999999</v>
      </c>
      <c r="AC3077" s="10">
        <f>IF(AA3077="","",N3077*1000/(AA3077*1000000))</f>
        <v>43.033333333333331</v>
      </c>
      <c r="AD3077" s="11">
        <f>IF(AB3077="","",MAX(Z3077,W3077)/AB3077)</f>
        <v>5384.5258871436881</v>
      </c>
      <c r="AE3077" s="8">
        <f ca="1">IF(N3077="","",IF(LOOKUP(YEAR(C3077),Teuerung!$A$4:$A$29,Teuerung!$D$4:$D$29)="",0,LOOKUP(YEAR(C3077),Teuerung!$A$4:$A$29,Teuerung!$D$4:$D$29)))</f>
        <v>0.29999999999999999</v>
      </c>
      <c r="AF3077" s="7">
        <f t="shared" ca="1" si="91"/>
        <v>1851.2</v>
      </c>
      <c r="AG3077" s="2" t="s">
        <v>70</v>
      </c>
      <c r="AH3077" s="1"/>
      <c r="AI3077" s="1"/>
    </row>
    <row r="3078">
      <c r="A3078" s="2"/>
      <c r="B3078" s="2"/>
      <c r="C3078" s="3">
        <v>43713</v>
      </c>
      <c r="D3078" s="1"/>
      <c r="E3078" s="4" t="s">
        <v>51</v>
      </c>
      <c r="H3078" s="4" t="s">
        <v>51</v>
      </c>
      <c r="K3078" s="6">
        <v>0.29999999999999999</v>
      </c>
      <c r="L3078" s="6">
        <v>0.29999999999999999</v>
      </c>
      <c r="M3078" s="6">
        <v>3.8199999999999998</v>
      </c>
      <c r="N3078" s="7">
        <v>4740</v>
      </c>
      <c r="P3078" s="1">
        <v>1</v>
      </c>
      <c r="Q3078" s="2" t="s">
        <v>56</v>
      </c>
      <c r="R3078" s="4" t="s">
        <v>51</v>
      </c>
      <c r="T3078" s="7">
        <v>1724</v>
      </c>
      <c r="U3078" s="8">
        <v>0</v>
      </c>
      <c r="V3078" s="6">
        <v>0</v>
      </c>
      <c r="W3078" s="7">
        <f>IF(R3078="","",(T3078*(1-U3078)*(1+AE3078))+V3078)</f>
        <v>2241.2000000000003</v>
      </c>
      <c r="AA3078" s="64">
        <f>IF(Eingabe!G3078="x",libCalc!A3078,IF(Eingabe!H3078="x",libCalc!B3078,IF(Eingabe!I3078="x",libCalc!C3078,"")))</f>
        <v>0.089999999999999997</v>
      </c>
      <c r="AB3078" s="5">
        <f>IF(AA3078="","",AA3078*M3078)</f>
        <v>0.34379999999999999</v>
      </c>
      <c r="AC3078" s="10">
        <f>IF(AA3078="","",N3078*1000/(AA3078*1000000))</f>
        <v>52.666666666666664</v>
      </c>
      <c r="AD3078" s="11">
        <f>IF(AB3078="","",MAX(Z3078,W3078)/AB3078)</f>
        <v>6518.9063408958709</v>
      </c>
      <c r="AE3078" s="8">
        <f ca="1">IF(N3078="","",IF(LOOKUP(YEAR(C3078),Teuerung!$A$4:$A$29,Teuerung!$D$4:$D$29)="",0,LOOKUP(YEAR(C3078),Teuerung!$A$4:$A$29,Teuerung!$D$4:$D$29)))</f>
        <v>0.29999999999999999</v>
      </c>
      <c r="AF3078" s="7">
        <f t="shared" ca="1" si="91"/>
        <v>2241.2000000000003</v>
      </c>
      <c r="AG3078" s="2" t="s">
        <v>70</v>
      </c>
      <c r="AH3078" s="1"/>
      <c r="AI3078" s="1"/>
    </row>
    <row r="3079">
      <c r="A3079" s="2"/>
      <c r="B3079" s="2"/>
      <c r="C3079" s="3">
        <v>43713</v>
      </c>
      <c r="D3079" s="1"/>
      <c r="E3079" s="4" t="s">
        <v>51</v>
      </c>
      <c r="H3079" s="4" t="s">
        <v>51</v>
      </c>
      <c r="K3079" s="6">
        <v>0.29999999999999999</v>
      </c>
      <c r="L3079" s="6">
        <v>0.29999999999999999</v>
      </c>
      <c r="M3079" s="6">
        <v>3.8199999999999998</v>
      </c>
      <c r="N3079" s="7">
        <v>3003</v>
      </c>
      <c r="P3079" s="1">
        <v>1</v>
      </c>
      <c r="Q3079" s="2" t="s">
        <v>56</v>
      </c>
      <c r="R3079" s="4" t="s">
        <v>51</v>
      </c>
      <c r="T3079" s="7">
        <v>913</v>
      </c>
      <c r="U3079" s="8">
        <v>0</v>
      </c>
      <c r="V3079" s="6">
        <v>0</v>
      </c>
      <c r="W3079" s="7">
        <f>IF(R3079="","",(T3079*(1-U3079)*(1+AE3079))+V3079)</f>
        <v>1186.9000000000001</v>
      </c>
      <c r="AA3079" s="64">
        <f>IF(Eingabe!G3079="x",libCalc!A3079,IF(Eingabe!H3079="x",libCalc!B3079,IF(Eingabe!I3079="x",libCalc!C3079,"")))</f>
        <v>0.089999999999999997</v>
      </c>
      <c r="AB3079" s="5">
        <f>IF(AA3079="","",AA3079*M3079)</f>
        <v>0.34379999999999999</v>
      </c>
      <c r="AC3079" s="10">
        <f>IF(AA3079="","",N3079*1000/(AA3079*1000000))</f>
        <v>33.366666666666667</v>
      </c>
      <c r="AD3079" s="11">
        <f>IF(AB3079="","",MAX(Z3079,W3079)/AB3079)</f>
        <v>3452.2978475858058</v>
      </c>
      <c r="AE3079" s="8">
        <f ca="1">IF(N3079="","",IF(LOOKUP(YEAR(C3079),Teuerung!$A$4:$A$29,Teuerung!$D$4:$D$29)="",0,LOOKUP(YEAR(C3079),Teuerung!$A$4:$A$29,Teuerung!$D$4:$D$29)))</f>
        <v>0.29999999999999999</v>
      </c>
      <c r="AF3079" s="7">
        <f t="shared" ca="1" si="91"/>
        <v>1186.9000000000001</v>
      </c>
      <c r="AG3079" s="2" t="s">
        <v>70</v>
      </c>
      <c r="AH3079" s="1"/>
      <c r="AI3079" s="1"/>
    </row>
    <row r="3080">
      <c r="A3080" s="2"/>
      <c r="B3080" s="2"/>
      <c r="C3080" s="3">
        <v>43713</v>
      </c>
      <c r="D3080" s="1"/>
      <c r="E3080" s="4" t="s">
        <v>51</v>
      </c>
      <c r="H3080" s="4" t="s">
        <v>51</v>
      </c>
      <c r="K3080" s="6">
        <v>0.29999999999999999</v>
      </c>
      <c r="L3080" s="6">
        <v>0.29999999999999999</v>
      </c>
      <c r="M3080" s="6">
        <v>3.8199999999999998</v>
      </c>
      <c r="N3080" s="7">
        <v>2923</v>
      </c>
      <c r="P3080" s="1">
        <v>1</v>
      </c>
      <c r="Q3080" s="2" t="s">
        <v>56</v>
      </c>
      <c r="R3080" s="4" t="s">
        <v>51</v>
      </c>
      <c r="T3080" s="7">
        <v>692</v>
      </c>
      <c r="U3080" s="8">
        <v>0</v>
      </c>
      <c r="V3080" s="6">
        <v>0</v>
      </c>
      <c r="W3080" s="7">
        <f>IF(R3080="","",(T3080*(1-U3080)*(1+AE3080))+V3080)</f>
        <v>899.60000000000002</v>
      </c>
      <c r="AA3080" s="64">
        <f>IF(Eingabe!G3080="x",libCalc!A3080,IF(Eingabe!H3080="x",libCalc!B3080,IF(Eingabe!I3080="x",libCalc!C3080,"")))</f>
        <v>0.089999999999999997</v>
      </c>
      <c r="AB3080" s="5">
        <f>IF(AA3080="","",AA3080*M3080)</f>
        <v>0.34379999999999999</v>
      </c>
      <c r="AC3080" s="10">
        <f>IF(AA3080="","",N3080*1000/(AA3080*1000000))</f>
        <v>32.477777777777774</v>
      </c>
      <c r="AD3080" s="11">
        <f>IF(AB3080="","",MAX(Z3080,W3080)/AB3080)</f>
        <v>2616.6375799883654</v>
      </c>
      <c r="AE3080" s="8">
        <f ca="1">IF(N3080="","",IF(LOOKUP(YEAR(C3080),Teuerung!$A$4:$A$29,Teuerung!$D$4:$D$29)="",0,LOOKUP(YEAR(C3080),Teuerung!$A$4:$A$29,Teuerung!$D$4:$D$29)))</f>
        <v>0.29999999999999999</v>
      </c>
      <c r="AF3080" s="7">
        <f t="shared" ca="1" si="91"/>
        <v>899.60000000000002</v>
      </c>
      <c r="AG3080" s="2" t="s">
        <v>70</v>
      </c>
      <c r="AH3080" s="1"/>
      <c r="AI3080" s="1"/>
    </row>
    <row r="3081">
      <c r="A3081" s="2"/>
      <c r="B3081" s="2"/>
      <c r="C3081" s="3">
        <v>43713</v>
      </c>
      <c r="D3081" s="1"/>
      <c r="E3081" s="4" t="s">
        <v>51</v>
      </c>
      <c r="H3081" s="4" t="s">
        <v>51</v>
      </c>
      <c r="K3081" s="6">
        <v>0.29999999999999999</v>
      </c>
      <c r="L3081" s="6">
        <v>0.29999999999999999</v>
      </c>
      <c r="M3081" s="6">
        <v>3.8199999999999998</v>
      </c>
      <c r="N3081" s="7">
        <v>3125</v>
      </c>
      <c r="P3081" s="1">
        <v>1</v>
      </c>
      <c r="Q3081" s="2" t="s">
        <v>56</v>
      </c>
      <c r="R3081" s="4" t="s">
        <v>51</v>
      </c>
      <c r="T3081" s="7">
        <v>917</v>
      </c>
      <c r="U3081" s="8">
        <v>0</v>
      </c>
      <c r="V3081" s="6">
        <v>0</v>
      </c>
      <c r="W3081" s="7">
        <f>IF(R3081="","",(T3081*(1-U3081)*(1+AE3081))+V3081)</f>
        <v>1192.1000000000001</v>
      </c>
      <c r="AA3081" s="64">
        <f>IF(Eingabe!G3081="x",libCalc!A3081,IF(Eingabe!H3081="x",libCalc!B3081,IF(Eingabe!I3081="x",libCalc!C3081,"")))</f>
        <v>0.089999999999999997</v>
      </c>
      <c r="AB3081" s="5">
        <f>IF(AA3081="","",AA3081*M3081)</f>
        <v>0.34379999999999999</v>
      </c>
      <c r="AC3081" s="10">
        <f>IF(AA3081="","",N3081*1000/(AA3081*1000000))</f>
        <v>34.722222222222221</v>
      </c>
      <c r="AD3081" s="11">
        <f>IF(AB3081="","",MAX(Z3081,W3081)/AB3081)</f>
        <v>3467.422920302502</v>
      </c>
      <c r="AE3081" s="8">
        <f ca="1">IF(N3081="","",IF(LOOKUP(YEAR(C3081),Teuerung!$A$4:$A$29,Teuerung!$D$4:$D$29)="",0,LOOKUP(YEAR(C3081),Teuerung!$A$4:$A$29,Teuerung!$D$4:$D$29)))</f>
        <v>0.29999999999999999</v>
      </c>
      <c r="AF3081" s="7">
        <f t="shared" ca="1" si="91"/>
        <v>1192.1000000000001</v>
      </c>
      <c r="AG3081" s="2" t="s">
        <v>70</v>
      </c>
      <c r="AH3081" s="1"/>
      <c r="AI3081" s="1"/>
    </row>
    <row r="3082">
      <c r="A3082" s="2"/>
      <c r="B3082" s="2"/>
      <c r="C3082" s="3">
        <v>43713</v>
      </c>
      <c r="D3082" s="1"/>
      <c r="E3082" s="4" t="s">
        <v>51</v>
      </c>
      <c r="H3082" s="4" t="s">
        <v>51</v>
      </c>
      <c r="K3082" s="6">
        <v>0.29999999999999999</v>
      </c>
      <c r="L3082" s="6">
        <v>0.29999999999999999</v>
      </c>
      <c r="M3082" s="6">
        <v>3.8199999999999998</v>
      </c>
      <c r="N3082" s="7">
        <v>2289</v>
      </c>
      <c r="P3082" s="1">
        <v>1</v>
      </c>
      <c r="Q3082" s="2" t="s">
        <v>56</v>
      </c>
      <c r="R3082" s="4" t="s">
        <v>51</v>
      </c>
      <c r="T3082" s="7">
        <v>679</v>
      </c>
      <c r="U3082" s="8">
        <v>0</v>
      </c>
      <c r="V3082" s="6">
        <v>0</v>
      </c>
      <c r="W3082" s="7">
        <f>IF(R3082="","",(T3082*(1-U3082)*(1+AE3082))+V3082)</f>
        <v>882.70000000000005</v>
      </c>
      <c r="AA3082" s="64">
        <f>IF(Eingabe!G3082="x",libCalc!A3082,IF(Eingabe!H3082="x",libCalc!B3082,IF(Eingabe!I3082="x",libCalc!C3082,"")))</f>
        <v>0.089999999999999997</v>
      </c>
      <c r="AB3082" s="5">
        <f>IF(AA3082="","",AA3082*M3082)</f>
        <v>0.34379999999999999</v>
      </c>
      <c r="AC3082" s="10">
        <f>IF(AA3082="","",N3082*1000/(AA3082*1000000))</f>
        <v>25.433333333333334</v>
      </c>
      <c r="AD3082" s="11">
        <f>IF(AB3082="","",MAX(Z3082,W3082)/AB3082)</f>
        <v>2567.4810936591043</v>
      </c>
      <c r="AE3082" s="8">
        <f ca="1">IF(N3082="","",IF(LOOKUP(YEAR(C3082),Teuerung!$A$4:$A$29,Teuerung!$D$4:$D$29)="",0,LOOKUP(YEAR(C3082),Teuerung!$A$4:$A$29,Teuerung!$D$4:$D$29)))</f>
        <v>0.29999999999999999</v>
      </c>
      <c r="AF3082" s="7">
        <f t="shared" ca="1" si="91"/>
        <v>882.70000000000005</v>
      </c>
      <c r="AG3082" s="2" t="s">
        <v>70</v>
      </c>
      <c r="AH3082" s="1"/>
      <c r="AI3082" s="1"/>
    </row>
    <row r="3083">
      <c r="A3083" s="2"/>
      <c r="B3083" s="2"/>
      <c r="C3083" s="3">
        <v>43713</v>
      </c>
      <c r="D3083" s="1"/>
      <c r="E3083" s="4" t="s">
        <v>51</v>
      </c>
      <c r="H3083" s="4" t="s">
        <v>51</v>
      </c>
      <c r="K3083" s="6">
        <v>0.29999999999999999</v>
      </c>
      <c r="L3083" s="6">
        <v>0.29999999999999999</v>
      </c>
      <c r="M3083" s="6">
        <v>3.8199999999999998</v>
      </c>
      <c r="N3083" s="7">
        <v>770</v>
      </c>
      <c r="P3083" s="1">
        <v>1</v>
      </c>
      <c r="Q3083" s="2" t="s">
        <v>56</v>
      </c>
      <c r="R3083" s="4" t="s">
        <v>51</v>
      </c>
      <c r="T3083" s="7">
        <v>1024</v>
      </c>
      <c r="U3083" s="8">
        <v>0</v>
      </c>
      <c r="V3083" s="6">
        <v>0</v>
      </c>
      <c r="W3083" s="7">
        <f>IF(R3083="","",(T3083*(1-U3083)*(1+AE3083))+V3083)</f>
        <v>1331.2</v>
      </c>
      <c r="AA3083" s="64">
        <f>IF(Eingabe!G3083="x",libCalc!A3083,IF(Eingabe!H3083="x",libCalc!B3083,IF(Eingabe!I3083="x",libCalc!C3083,"")))</f>
        <v>0.089999999999999997</v>
      </c>
      <c r="AB3083" s="5">
        <f>IF(AA3083="","",AA3083*M3083)</f>
        <v>0.34379999999999999</v>
      </c>
      <c r="AC3083" s="10">
        <f>IF(AA3083="","",N3083*1000/(AA3083*1000000))</f>
        <v>8.5555555555555554</v>
      </c>
      <c r="AD3083" s="11">
        <f>IF(AB3083="","",MAX(Z3083,W3083)/AB3083)</f>
        <v>3872.0186154741132</v>
      </c>
      <c r="AE3083" s="8">
        <f ca="1">IF(N3083="","",IF(LOOKUP(YEAR(C3083),Teuerung!$A$4:$A$29,Teuerung!$D$4:$D$29)="",0,LOOKUP(YEAR(C3083),Teuerung!$A$4:$A$29,Teuerung!$D$4:$D$29)))</f>
        <v>0.29999999999999999</v>
      </c>
      <c r="AF3083" s="7">
        <f t="shared" ca="1" si="91"/>
        <v>1331.2</v>
      </c>
      <c r="AG3083" s="2" t="s">
        <v>70</v>
      </c>
      <c r="AH3083" s="1"/>
      <c r="AI3083" s="1"/>
    </row>
    <row r="3084">
      <c r="A3084" s="2"/>
      <c r="B3084" s="2"/>
      <c r="C3084" s="3">
        <v>43713</v>
      </c>
      <c r="D3084" s="1"/>
      <c r="E3084" s="4" t="s">
        <v>51</v>
      </c>
      <c r="H3084" s="4" t="s">
        <v>51</v>
      </c>
      <c r="K3084" s="6">
        <v>0.29999999999999999</v>
      </c>
      <c r="L3084" s="6">
        <v>0.29999999999999999</v>
      </c>
      <c r="M3084" s="6">
        <v>2.5899999999999999</v>
      </c>
      <c r="N3084" s="7">
        <v>1942</v>
      </c>
      <c r="P3084" s="1">
        <v>1</v>
      </c>
      <c r="Q3084" s="2" t="s">
        <v>56</v>
      </c>
      <c r="R3084" s="4" t="s">
        <v>51</v>
      </c>
      <c r="T3084" s="7">
        <v>526</v>
      </c>
      <c r="U3084" s="8">
        <v>0</v>
      </c>
      <c r="V3084" s="6">
        <v>0</v>
      </c>
      <c r="W3084" s="7">
        <f>IF(R3084="","",(T3084*(1-U3084)*(1+AE3084))+V3084)</f>
        <v>683.80000000000007</v>
      </c>
      <c r="AA3084" s="64">
        <f>IF(Eingabe!G3084="x",libCalc!A3084,IF(Eingabe!H3084="x",libCalc!B3084,IF(Eingabe!I3084="x",libCalc!C3084,"")))</f>
        <v>0.089999999999999997</v>
      </c>
      <c r="AB3084" s="5">
        <f>IF(AA3084="","",AA3084*M3084)</f>
        <v>0.23309999999999997</v>
      </c>
      <c r="AC3084" s="10">
        <f>IF(AA3084="","",N3084*1000/(AA3084*1000000))</f>
        <v>21.577777777777779</v>
      </c>
      <c r="AD3084" s="11">
        <f>IF(AB3084="","",MAX(Z3084,W3084)/AB3084)</f>
        <v>2933.5049335049343</v>
      </c>
      <c r="AE3084" s="8">
        <f ca="1">IF(N3084="","",IF(LOOKUP(YEAR(C3084),Teuerung!$A$4:$A$29,Teuerung!$D$4:$D$29)="",0,LOOKUP(YEAR(C3084),Teuerung!$A$4:$A$29,Teuerung!$D$4:$D$29)))</f>
        <v>0.29999999999999999</v>
      </c>
      <c r="AF3084" s="7">
        <f t="shared" ca="1" si="91"/>
        <v>683.80000000000007</v>
      </c>
      <c r="AG3084" s="2" t="s">
        <v>70</v>
      </c>
      <c r="AH3084" s="1"/>
      <c r="AI3084" s="1"/>
    </row>
    <row r="3085">
      <c r="A3085" s="2"/>
      <c r="B3085" s="2"/>
      <c r="C3085" s="3">
        <v>43713</v>
      </c>
      <c r="D3085" s="1"/>
      <c r="E3085" s="4" t="s">
        <v>51</v>
      </c>
      <c r="H3085" s="4" t="s">
        <v>51</v>
      </c>
      <c r="K3085" s="6">
        <v>0.29999999999999999</v>
      </c>
      <c r="L3085" s="6">
        <v>0.29999999999999999</v>
      </c>
      <c r="M3085" s="6">
        <v>3.3399999999999999</v>
      </c>
      <c r="N3085" s="7">
        <v>5580</v>
      </c>
      <c r="P3085" s="1">
        <v>1</v>
      </c>
      <c r="Q3085" s="2" t="s">
        <v>56</v>
      </c>
      <c r="R3085" s="4" t="s">
        <v>51</v>
      </c>
      <c r="T3085" s="7">
        <v>1618</v>
      </c>
      <c r="U3085" s="8">
        <v>0</v>
      </c>
      <c r="V3085" s="6">
        <v>0</v>
      </c>
      <c r="W3085" s="7">
        <f>IF(R3085="","",(T3085*(1-U3085)*(1+AE3085))+V3085)</f>
        <v>2103.4000000000001</v>
      </c>
      <c r="AA3085" s="64">
        <f>IF(Eingabe!G3085="x",libCalc!A3085,IF(Eingabe!H3085="x",libCalc!B3085,IF(Eingabe!I3085="x",libCalc!C3085,"")))</f>
        <v>0.089999999999999997</v>
      </c>
      <c r="AB3085" s="5">
        <f>IF(AA3085="","",AA3085*M3085)</f>
        <v>0.30059999999999998</v>
      </c>
      <c r="AC3085" s="10">
        <f>IF(AA3085="","",N3085*1000/(AA3085*1000000))</f>
        <v>62</v>
      </c>
      <c r="AD3085" s="11">
        <f>IF(AB3085="","",MAX(Z3085,W3085)/AB3085)</f>
        <v>6997.3386560212912</v>
      </c>
      <c r="AE3085" s="8">
        <f ca="1">IF(N3085="","",IF(LOOKUP(YEAR(C3085),Teuerung!$A$4:$A$29,Teuerung!$D$4:$D$29)="",0,LOOKUP(YEAR(C3085),Teuerung!$A$4:$A$29,Teuerung!$D$4:$D$29)))</f>
        <v>0.29999999999999999</v>
      </c>
      <c r="AF3085" s="7">
        <f t="shared" ca="1" si="91"/>
        <v>2103.4000000000001</v>
      </c>
      <c r="AG3085" s="2" t="s">
        <v>70</v>
      </c>
      <c r="AH3085" s="1"/>
      <c r="AI3085" s="1"/>
    </row>
    <row r="3086">
      <c r="A3086" s="2"/>
      <c r="B3086" s="2"/>
      <c r="C3086" s="3">
        <v>43713</v>
      </c>
      <c r="D3086" s="1"/>
      <c r="E3086" s="4" t="s">
        <v>51</v>
      </c>
      <c r="H3086" s="4" t="s">
        <v>51</v>
      </c>
      <c r="K3086" s="6">
        <v>0.29999999999999999</v>
      </c>
      <c r="L3086" s="6">
        <v>0.29999999999999999</v>
      </c>
      <c r="M3086" s="6">
        <v>3.3399999999999999</v>
      </c>
      <c r="N3086" s="7">
        <v>2757</v>
      </c>
      <c r="P3086" s="1">
        <v>1</v>
      </c>
      <c r="Q3086" s="2" t="s">
        <v>56</v>
      </c>
      <c r="R3086" s="4" t="s">
        <v>51</v>
      </c>
      <c r="T3086" s="7">
        <v>780</v>
      </c>
      <c r="U3086" s="8">
        <v>0</v>
      </c>
      <c r="V3086" s="6">
        <v>0</v>
      </c>
      <c r="W3086" s="7">
        <f>IF(R3086="","",(T3086*(1-U3086)*(1+AE3086))+V3086)</f>
        <v>1014</v>
      </c>
      <c r="AA3086" s="64">
        <f>IF(Eingabe!G3086="x",libCalc!A3086,IF(Eingabe!H3086="x",libCalc!B3086,IF(Eingabe!I3086="x",libCalc!C3086,"")))</f>
        <v>0.089999999999999997</v>
      </c>
      <c r="AB3086" s="5">
        <f>IF(AA3086="","",AA3086*M3086)</f>
        <v>0.30059999999999998</v>
      </c>
      <c r="AC3086" s="10">
        <f>IF(AA3086="","",N3086*1000/(AA3086*1000000))</f>
        <v>30.633333333333333</v>
      </c>
      <c r="AD3086" s="11">
        <f>IF(AB3086="","",MAX(Z3086,W3086)/AB3086)</f>
        <v>3373.2534930139723</v>
      </c>
      <c r="AE3086" s="8">
        <f ca="1">IF(N3086="","",IF(LOOKUP(YEAR(C3086),Teuerung!$A$4:$A$29,Teuerung!$D$4:$D$29)="",0,LOOKUP(YEAR(C3086),Teuerung!$A$4:$A$29,Teuerung!$D$4:$D$29)))</f>
        <v>0.29999999999999999</v>
      </c>
      <c r="AF3086" s="7">
        <f t="shared" ca="1" si="91"/>
        <v>1014</v>
      </c>
      <c r="AG3086" s="2" t="s">
        <v>70</v>
      </c>
      <c r="AH3086" s="1"/>
      <c r="AI3086" s="1"/>
    </row>
    <row r="3087">
      <c r="A3087" s="2"/>
      <c r="B3087" s="2"/>
      <c r="C3087" s="3">
        <v>43713</v>
      </c>
      <c r="D3087" s="1"/>
      <c r="E3087" s="4" t="s">
        <v>51</v>
      </c>
      <c r="H3087" s="4" t="s">
        <v>51</v>
      </c>
      <c r="K3087" s="6">
        <v>0.29999999999999999</v>
      </c>
      <c r="L3087" s="6">
        <v>0.29999999999999999</v>
      </c>
      <c r="M3087" s="6">
        <v>3.3399999999999999</v>
      </c>
      <c r="N3087" s="7">
        <v>2461</v>
      </c>
      <c r="P3087" s="1">
        <v>1</v>
      </c>
      <c r="Q3087" s="2" t="s">
        <v>56</v>
      </c>
      <c r="R3087" s="4" t="s">
        <v>51</v>
      </c>
      <c r="T3087" s="7">
        <v>780</v>
      </c>
      <c r="U3087" s="8">
        <v>0</v>
      </c>
      <c r="V3087" s="6">
        <v>0</v>
      </c>
      <c r="W3087" s="7">
        <f>IF(R3087="","",(T3087*(1-U3087)*(1+AE3087))+V3087)</f>
        <v>1014</v>
      </c>
      <c r="AA3087" s="64">
        <f>IF(Eingabe!G3087="x",libCalc!A3087,IF(Eingabe!H3087="x",libCalc!B3087,IF(Eingabe!I3087="x",libCalc!C3087,"")))</f>
        <v>0.089999999999999997</v>
      </c>
      <c r="AB3087" s="5">
        <f>IF(AA3087="","",AA3087*M3087)</f>
        <v>0.30059999999999998</v>
      </c>
      <c r="AC3087" s="10">
        <f>IF(AA3087="","",N3087*1000/(AA3087*1000000))</f>
        <v>27.344444444444445</v>
      </c>
      <c r="AD3087" s="11">
        <f>IF(AB3087="","",MAX(Z3087,W3087)/AB3087)</f>
        <v>3373.2534930139723</v>
      </c>
      <c r="AE3087" s="8">
        <f ca="1">IF(N3087="","",IF(LOOKUP(YEAR(C3087),Teuerung!$A$4:$A$29,Teuerung!$D$4:$D$29)="",0,LOOKUP(YEAR(C3087),Teuerung!$A$4:$A$29,Teuerung!$D$4:$D$29)))</f>
        <v>0.29999999999999999</v>
      </c>
      <c r="AF3087" s="7">
        <f t="shared" ca="1" si="91"/>
        <v>1014</v>
      </c>
      <c r="AG3087" s="2" t="s">
        <v>70</v>
      </c>
      <c r="AH3087" s="1"/>
      <c r="AI3087" s="1"/>
    </row>
    <row r="3088">
      <c r="A3088" s="2"/>
      <c r="B3088" s="2"/>
      <c r="C3088" s="3">
        <v>43713</v>
      </c>
      <c r="D3088" s="1"/>
      <c r="E3088" s="4" t="s">
        <v>51</v>
      </c>
      <c r="H3088" s="4" t="s">
        <v>51</v>
      </c>
      <c r="K3088" s="6">
        <v>0.29999999999999999</v>
      </c>
      <c r="L3088" s="6">
        <v>0.29999999999999999</v>
      </c>
      <c r="M3088" s="6">
        <v>3.3399999999999999</v>
      </c>
      <c r="N3088" s="7">
        <v>1437</v>
      </c>
      <c r="P3088" s="1">
        <v>1</v>
      </c>
      <c r="Q3088" s="2" t="s">
        <v>56</v>
      </c>
      <c r="R3088" s="4" t="s">
        <v>51</v>
      </c>
      <c r="T3088" s="7">
        <v>559</v>
      </c>
      <c r="U3088" s="8">
        <v>0</v>
      </c>
      <c r="V3088" s="6">
        <v>0</v>
      </c>
      <c r="W3088" s="7">
        <f>IF(R3088="","",(T3088*(1-U3088)*(1+AE3088))+V3088)</f>
        <v>726.70000000000005</v>
      </c>
      <c r="AA3088" s="64">
        <f>IF(Eingabe!G3088="x",libCalc!A3088,IF(Eingabe!H3088="x",libCalc!B3088,IF(Eingabe!I3088="x",libCalc!C3088,"")))</f>
        <v>0.089999999999999997</v>
      </c>
      <c r="AB3088" s="5">
        <f>IF(AA3088="","",AA3088*M3088)</f>
        <v>0.30059999999999998</v>
      </c>
      <c r="AC3088" s="10">
        <f>IF(AA3088="","",N3088*1000/(AA3088*1000000))</f>
        <v>15.966666666666667</v>
      </c>
      <c r="AD3088" s="11">
        <f>IF(AB3088="","",MAX(Z3088,W3088)/AB3088)</f>
        <v>2417.4983366600136</v>
      </c>
      <c r="AE3088" s="8">
        <f ca="1">IF(N3088="","",IF(LOOKUP(YEAR(C3088),Teuerung!$A$4:$A$29,Teuerung!$D$4:$D$29)="",0,LOOKUP(YEAR(C3088),Teuerung!$A$4:$A$29,Teuerung!$D$4:$D$29)))</f>
        <v>0.29999999999999999</v>
      </c>
      <c r="AF3088" s="7">
        <f t="shared" ca="1" si="91"/>
        <v>726.70000000000005</v>
      </c>
      <c r="AG3088" s="2" t="s">
        <v>70</v>
      </c>
      <c r="AH3088" s="1"/>
      <c r="AI3088" s="1"/>
    </row>
    <row r="3089">
      <c r="A3089" s="2"/>
      <c r="B3089" s="2"/>
      <c r="C3089" s="3">
        <v>43713</v>
      </c>
      <c r="D3089" s="1"/>
      <c r="E3089" s="4" t="s">
        <v>51</v>
      </c>
      <c r="H3089" s="4" t="s">
        <v>51</v>
      </c>
      <c r="K3089" s="6">
        <v>0.29999999999999999</v>
      </c>
      <c r="L3089" s="6">
        <v>0.29999999999999999</v>
      </c>
      <c r="M3089" s="6">
        <v>3.3399999999999999</v>
      </c>
      <c r="N3089" s="7">
        <v>1468</v>
      </c>
      <c r="P3089" s="1">
        <v>1</v>
      </c>
      <c r="Q3089" s="2" t="s">
        <v>56</v>
      </c>
      <c r="R3089" s="4" t="s">
        <v>51</v>
      </c>
      <c r="T3089" s="7">
        <v>559</v>
      </c>
      <c r="U3089" s="8">
        <v>0</v>
      </c>
      <c r="V3089" s="6">
        <v>0</v>
      </c>
      <c r="W3089" s="7">
        <f>IF(R3089="","",(T3089*(1-U3089)*(1+AE3089))+V3089)</f>
        <v>726.70000000000005</v>
      </c>
      <c r="AA3089" s="64">
        <f>IF(Eingabe!G3089="x",libCalc!A3089,IF(Eingabe!H3089="x",libCalc!B3089,IF(Eingabe!I3089="x",libCalc!C3089,"")))</f>
        <v>0.089999999999999997</v>
      </c>
      <c r="AB3089" s="5">
        <f>IF(AA3089="","",AA3089*M3089)</f>
        <v>0.30059999999999998</v>
      </c>
      <c r="AC3089" s="10">
        <f>IF(AA3089="","",N3089*1000/(AA3089*1000000))</f>
        <v>16.31111111111111</v>
      </c>
      <c r="AD3089" s="11">
        <f>IF(AB3089="","",MAX(Z3089,W3089)/AB3089)</f>
        <v>2417.4983366600136</v>
      </c>
      <c r="AE3089" s="8">
        <f ca="1">IF(N3089="","",IF(LOOKUP(YEAR(C3089),Teuerung!$A$4:$A$29,Teuerung!$D$4:$D$29)="",0,LOOKUP(YEAR(C3089),Teuerung!$A$4:$A$29,Teuerung!$D$4:$D$29)))</f>
        <v>0.29999999999999999</v>
      </c>
      <c r="AF3089" s="7">
        <f t="shared" ca="1" si="91"/>
        <v>726.70000000000005</v>
      </c>
      <c r="AG3089" s="2" t="s">
        <v>70</v>
      </c>
      <c r="AH3089" s="1"/>
      <c r="AI3089" s="1"/>
    </row>
    <row r="3090">
      <c r="A3090" s="2"/>
      <c r="B3090" s="2"/>
      <c r="C3090" s="3">
        <v>43713</v>
      </c>
      <c r="D3090" s="1"/>
      <c r="E3090" s="4" t="s">
        <v>51</v>
      </c>
      <c r="H3090" s="4" t="s">
        <v>51</v>
      </c>
      <c r="K3090" s="6">
        <v>0.29999999999999999</v>
      </c>
      <c r="L3090" s="6">
        <v>0.29999999999999999</v>
      </c>
      <c r="M3090" s="6">
        <v>3.3399999999999999</v>
      </c>
      <c r="N3090" s="7">
        <v>3543</v>
      </c>
      <c r="P3090" s="1">
        <v>1</v>
      </c>
      <c r="Q3090" s="2" t="s">
        <v>56</v>
      </c>
      <c r="R3090" s="4" t="s">
        <v>51</v>
      </c>
      <c r="T3090" s="7">
        <v>906</v>
      </c>
      <c r="U3090" s="8">
        <v>0</v>
      </c>
      <c r="V3090" s="6">
        <v>0</v>
      </c>
      <c r="W3090" s="7">
        <f>IF(R3090="","",(T3090*(1-U3090)*(1+AE3090))+V3090)</f>
        <v>1177.8</v>
      </c>
      <c r="AA3090" s="64">
        <f>IF(Eingabe!G3090="x",libCalc!A3090,IF(Eingabe!H3090="x",libCalc!B3090,IF(Eingabe!I3090="x",libCalc!C3090,"")))</f>
        <v>0.089999999999999997</v>
      </c>
      <c r="AB3090" s="5">
        <f>IF(AA3090="","",AA3090*M3090)</f>
        <v>0.30059999999999998</v>
      </c>
      <c r="AC3090" s="10">
        <f>IF(AA3090="","",N3090*1000/(AA3090*1000000))</f>
        <v>39.366666666666667</v>
      </c>
      <c r="AD3090" s="11">
        <f>IF(AB3090="","",MAX(Z3090,W3090)/AB3090)</f>
        <v>3918.1636726546908</v>
      </c>
      <c r="AE3090" s="8">
        <f ca="1">IF(N3090="","",IF(LOOKUP(YEAR(C3090),Teuerung!$A$4:$A$29,Teuerung!$D$4:$D$29)="",0,LOOKUP(YEAR(C3090),Teuerung!$A$4:$A$29,Teuerung!$D$4:$D$29)))</f>
        <v>0.29999999999999999</v>
      </c>
      <c r="AF3090" s="7">
        <f t="shared" ca="1" si="91"/>
        <v>1177.8</v>
      </c>
      <c r="AG3090" s="2" t="s">
        <v>70</v>
      </c>
      <c r="AH3090" s="1"/>
      <c r="AI3090" s="1"/>
    </row>
    <row r="3091">
      <c r="A3091" s="2"/>
      <c r="B3091" s="2"/>
      <c r="C3091" s="3">
        <v>43713</v>
      </c>
      <c r="D3091" s="1"/>
      <c r="E3091" s="4" t="s">
        <v>51</v>
      </c>
      <c r="H3091" s="4" t="s">
        <v>51</v>
      </c>
      <c r="K3091" s="6">
        <v>0.29999999999999999</v>
      </c>
      <c r="L3091" s="6">
        <v>0.29999999999999999</v>
      </c>
      <c r="M3091" s="6">
        <v>3.3399999999999999</v>
      </c>
      <c r="N3091" s="7">
        <v>3609</v>
      </c>
      <c r="P3091" s="1">
        <v>1</v>
      </c>
      <c r="Q3091" s="2" t="s">
        <v>56</v>
      </c>
      <c r="R3091" s="4" t="s">
        <v>51</v>
      </c>
      <c r="T3091" s="7">
        <v>906</v>
      </c>
      <c r="U3091" s="8">
        <v>0</v>
      </c>
      <c r="V3091" s="6">
        <v>0</v>
      </c>
      <c r="W3091" s="7">
        <f>IF(R3091="","",(T3091*(1-U3091)*(1+AE3091))+V3091)</f>
        <v>1177.8</v>
      </c>
      <c r="AA3091" s="64">
        <f>IF(Eingabe!G3091="x",libCalc!A3091,IF(Eingabe!H3091="x",libCalc!B3091,IF(Eingabe!I3091="x",libCalc!C3091,"")))</f>
        <v>0.089999999999999997</v>
      </c>
      <c r="AB3091" s="5">
        <f>IF(AA3091="","",AA3091*M3091)</f>
        <v>0.30059999999999998</v>
      </c>
      <c r="AC3091" s="10">
        <f>IF(AA3091="","",N3091*1000/(AA3091*1000000))</f>
        <v>40.100000000000001</v>
      </c>
      <c r="AD3091" s="11">
        <f>IF(AB3091="","",MAX(Z3091,W3091)/AB3091)</f>
        <v>3918.1636726546908</v>
      </c>
      <c r="AE3091" s="8">
        <f ca="1">IF(N3091="","",IF(LOOKUP(YEAR(C3091),Teuerung!$A$4:$A$29,Teuerung!$D$4:$D$29)="",0,LOOKUP(YEAR(C3091),Teuerung!$A$4:$A$29,Teuerung!$D$4:$D$29)))</f>
        <v>0.29999999999999999</v>
      </c>
      <c r="AF3091" s="7">
        <f t="shared" ref="AF3091:AF3154" ca="1" si="92">IF(P3091="","",P3091*MAX(W3091,Z3091))</f>
        <v>1177.8</v>
      </c>
      <c r="AG3091" s="2" t="s">
        <v>70</v>
      </c>
      <c r="AH3091" s="1"/>
      <c r="AI3091" s="1"/>
    </row>
    <row r="3092">
      <c r="A3092" s="2"/>
      <c r="B3092" s="2"/>
      <c r="C3092" s="3">
        <v>43713</v>
      </c>
      <c r="D3092" s="1"/>
      <c r="E3092" s="4" t="s">
        <v>51</v>
      </c>
      <c r="H3092" s="4" t="s">
        <v>51</v>
      </c>
      <c r="K3092" s="6">
        <v>0.29999999999999999</v>
      </c>
      <c r="L3092" s="6">
        <v>0.29999999999999999</v>
      </c>
      <c r="M3092" s="6">
        <v>3.3399999999999999</v>
      </c>
      <c r="N3092" s="7">
        <v>1782</v>
      </c>
      <c r="P3092" s="1">
        <v>1</v>
      </c>
      <c r="Q3092" s="2" t="s">
        <v>56</v>
      </c>
      <c r="R3092" s="4" t="s">
        <v>51</v>
      </c>
      <c r="T3092" s="7">
        <v>559</v>
      </c>
      <c r="U3092" s="8">
        <v>0</v>
      </c>
      <c r="V3092" s="6">
        <v>0</v>
      </c>
      <c r="W3092" s="7">
        <f>IF(R3092="","",(T3092*(1-U3092)*(1+AE3092))+V3092)</f>
        <v>726.70000000000005</v>
      </c>
      <c r="AA3092" s="64">
        <f>IF(Eingabe!G3092="x",libCalc!A3092,IF(Eingabe!H3092="x",libCalc!B3092,IF(Eingabe!I3092="x",libCalc!C3092,"")))</f>
        <v>0.089999999999999997</v>
      </c>
      <c r="AB3092" s="5">
        <f>IF(AA3092="","",AA3092*M3092)</f>
        <v>0.30059999999999998</v>
      </c>
      <c r="AC3092" s="10">
        <f>IF(AA3092="","",N3092*1000/(AA3092*1000000))</f>
        <v>19.800000000000001</v>
      </c>
      <c r="AD3092" s="11">
        <f>IF(AB3092="","",MAX(Z3092,W3092)/AB3092)</f>
        <v>2417.4983366600136</v>
      </c>
      <c r="AE3092" s="8">
        <f ca="1">IF(N3092="","",IF(LOOKUP(YEAR(C3092),Teuerung!$A$4:$A$29,Teuerung!$D$4:$D$29)="",0,LOOKUP(YEAR(C3092),Teuerung!$A$4:$A$29,Teuerung!$D$4:$D$29)))</f>
        <v>0.29999999999999999</v>
      </c>
      <c r="AF3092" s="7">
        <f t="shared" ca="1" si="92"/>
        <v>726.70000000000005</v>
      </c>
      <c r="AG3092" s="2" t="s">
        <v>70</v>
      </c>
      <c r="AH3092" s="1"/>
      <c r="AI3092" s="1"/>
    </row>
    <row r="3093">
      <c r="A3093" s="2"/>
      <c r="B3093" s="2"/>
      <c r="C3093" s="3">
        <v>43713</v>
      </c>
      <c r="D3093" s="1"/>
      <c r="E3093" s="4" t="s">
        <v>51</v>
      </c>
      <c r="H3093" s="4" t="s">
        <v>51</v>
      </c>
      <c r="K3093" s="6">
        <v>0.29999999999999999</v>
      </c>
      <c r="L3093" s="6">
        <v>0.29999999999999999</v>
      </c>
      <c r="M3093" s="6">
        <v>3.3399999999999999</v>
      </c>
      <c r="N3093" s="7">
        <v>1187</v>
      </c>
      <c r="P3093" s="1">
        <v>1</v>
      </c>
      <c r="Q3093" s="2" t="s">
        <v>56</v>
      </c>
      <c r="R3093" s="4" t="s">
        <v>51</v>
      </c>
      <c r="T3093" s="7">
        <v>559</v>
      </c>
      <c r="U3093" s="8">
        <v>0</v>
      </c>
      <c r="V3093" s="6">
        <v>0</v>
      </c>
      <c r="W3093" s="7">
        <f>IF(R3093="","",(T3093*(1-U3093)*(1+AE3093))+V3093)</f>
        <v>726.70000000000005</v>
      </c>
      <c r="AA3093" s="64">
        <f>IF(Eingabe!G3093="x",libCalc!A3093,IF(Eingabe!H3093="x",libCalc!B3093,IF(Eingabe!I3093="x",libCalc!C3093,"")))</f>
        <v>0.089999999999999997</v>
      </c>
      <c r="AB3093" s="5">
        <f>IF(AA3093="","",AA3093*M3093)</f>
        <v>0.30059999999999998</v>
      </c>
      <c r="AC3093" s="10">
        <f>IF(AA3093="","",N3093*1000/(AA3093*1000000))</f>
        <v>13.188888888888888</v>
      </c>
      <c r="AD3093" s="11">
        <f>IF(AB3093="","",MAX(Z3093,W3093)/AB3093)</f>
        <v>2417.4983366600136</v>
      </c>
      <c r="AE3093" s="8">
        <f ca="1">IF(N3093="","",IF(LOOKUP(YEAR(C3093),Teuerung!$A$4:$A$29,Teuerung!$D$4:$D$29)="",0,LOOKUP(YEAR(C3093),Teuerung!$A$4:$A$29,Teuerung!$D$4:$D$29)))</f>
        <v>0.29999999999999999</v>
      </c>
      <c r="AF3093" s="7">
        <f t="shared" ca="1" si="92"/>
        <v>726.70000000000005</v>
      </c>
      <c r="AG3093" s="2" t="s">
        <v>70</v>
      </c>
      <c r="AH3093" s="1"/>
      <c r="AI3093" s="1"/>
    </row>
    <row r="3094">
      <c r="A3094" s="2"/>
      <c r="B3094" s="2"/>
      <c r="C3094" s="3">
        <v>43713</v>
      </c>
      <c r="D3094" s="1"/>
      <c r="E3094" s="4" t="s">
        <v>51</v>
      </c>
      <c r="H3094" s="4" t="s">
        <v>51</v>
      </c>
      <c r="K3094" s="6">
        <v>0.29999999999999999</v>
      </c>
      <c r="L3094" s="6">
        <v>0.29999999999999999</v>
      </c>
      <c r="M3094" s="6">
        <v>3.3399999999999999</v>
      </c>
      <c r="N3094" s="7">
        <v>433</v>
      </c>
      <c r="P3094" s="1">
        <v>1</v>
      </c>
      <c r="Q3094" s="2" t="s">
        <v>56</v>
      </c>
      <c r="R3094" s="4" t="s">
        <v>51</v>
      </c>
      <c r="T3094" s="7">
        <v>767</v>
      </c>
      <c r="U3094" s="8">
        <v>0</v>
      </c>
      <c r="V3094" s="6">
        <v>0</v>
      </c>
      <c r="W3094" s="7">
        <f>IF(R3094="","",(T3094*(1-U3094)*(1+AE3094))+V3094)</f>
        <v>997.10000000000002</v>
      </c>
      <c r="AA3094" s="64">
        <f>IF(Eingabe!G3094="x",libCalc!A3094,IF(Eingabe!H3094="x",libCalc!B3094,IF(Eingabe!I3094="x",libCalc!C3094,"")))</f>
        <v>0.089999999999999997</v>
      </c>
      <c r="AB3094" s="5">
        <f>IF(AA3094="","",AA3094*M3094)</f>
        <v>0.30059999999999998</v>
      </c>
      <c r="AC3094" s="10">
        <f>IF(AA3094="","",N3094*1000/(AA3094*1000000))</f>
        <v>4.8111111111111109</v>
      </c>
      <c r="AD3094" s="11">
        <f>IF(AB3094="","",MAX(Z3094,W3094)/AB3094)</f>
        <v>3317.0326014637394</v>
      </c>
      <c r="AE3094" s="8">
        <f ca="1">IF(N3094="","",IF(LOOKUP(YEAR(C3094),Teuerung!$A$4:$A$29,Teuerung!$D$4:$D$29)="",0,LOOKUP(YEAR(C3094),Teuerung!$A$4:$A$29,Teuerung!$D$4:$D$29)))</f>
        <v>0.29999999999999999</v>
      </c>
      <c r="AF3094" s="7">
        <f t="shared" ca="1" si="92"/>
        <v>997.10000000000002</v>
      </c>
      <c r="AG3094" s="2" t="s">
        <v>70</v>
      </c>
      <c r="AH3094" s="1"/>
      <c r="AI3094" s="1"/>
    </row>
    <row r="3095">
      <c r="A3095" s="2"/>
      <c r="B3095" s="2"/>
      <c r="C3095" s="3">
        <v>43713</v>
      </c>
      <c r="D3095" s="1"/>
      <c r="E3095" s="4" t="s">
        <v>51</v>
      </c>
      <c r="H3095" s="4" t="s">
        <v>51</v>
      </c>
      <c r="K3095" s="6">
        <v>0.29999999999999999</v>
      </c>
      <c r="L3095" s="6">
        <v>0.29999999999999999</v>
      </c>
      <c r="M3095" s="6">
        <v>3.3399999999999999</v>
      </c>
      <c r="N3095" s="7">
        <v>1695</v>
      </c>
      <c r="P3095" s="1">
        <v>1</v>
      </c>
      <c r="Q3095" s="2" t="s">
        <v>56</v>
      </c>
      <c r="R3095" s="4" t="s">
        <v>51</v>
      </c>
      <c r="T3095" s="7">
        <v>559</v>
      </c>
      <c r="U3095" s="8">
        <v>0</v>
      </c>
      <c r="V3095" s="6">
        <v>0</v>
      </c>
      <c r="W3095" s="7">
        <f>IF(R3095="","",(T3095*(1-U3095)*(1+AE3095))+V3095)</f>
        <v>726.70000000000005</v>
      </c>
      <c r="AA3095" s="64">
        <f>IF(Eingabe!G3095="x",libCalc!A3095,IF(Eingabe!H3095="x",libCalc!B3095,IF(Eingabe!I3095="x",libCalc!C3095,"")))</f>
        <v>0.089999999999999997</v>
      </c>
      <c r="AB3095" s="5">
        <f>IF(AA3095="","",AA3095*M3095)</f>
        <v>0.30059999999999998</v>
      </c>
      <c r="AC3095" s="10">
        <f>IF(AA3095="","",N3095*1000/(AA3095*1000000))</f>
        <v>18.833333333333332</v>
      </c>
      <c r="AD3095" s="11">
        <f>IF(AB3095="","",MAX(Z3095,W3095)/AB3095)</f>
        <v>2417.4983366600136</v>
      </c>
      <c r="AE3095" s="8">
        <f ca="1">IF(N3095="","",IF(LOOKUP(YEAR(C3095),Teuerung!$A$4:$A$29,Teuerung!$D$4:$D$29)="",0,LOOKUP(YEAR(C3095),Teuerung!$A$4:$A$29,Teuerung!$D$4:$D$29)))</f>
        <v>0.29999999999999999</v>
      </c>
      <c r="AF3095" s="7">
        <f t="shared" ca="1" si="92"/>
        <v>726.70000000000005</v>
      </c>
      <c r="AG3095" s="2" t="s">
        <v>70</v>
      </c>
      <c r="AH3095" s="1"/>
      <c r="AI3095" s="1"/>
    </row>
    <row r="3096">
      <c r="A3096" s="2"/>
      <c r="B3096" s="2"/>
      <c r="C3096" s="3">
        <v>43713</v>
      </c>
      <c r="D3096" s="1"/>
      <c r="E3096" s="4" t="s">
        <v>51</v>
      </c>
      <c r="H3096" s="4" t="s">
        <v>51</v>
      </c>
      <c r="K3096" s="6">
        <v>0.29999999999999999</v>
      </c>
      <c r="L3096" s="6">
        <v>0.29999999999999999</v>
      </c>
      <c r="M3096" s="6">
        <v>3.3399999999999999</v>
      </c>
      <c r="N3096" s="7">
        <v>3213</v>
      </c>
      <c r="P3096" s="1">
        <v>1</v>
      </c>
      <c r="Q3096" s="2" t="s">
        <v>56</v>
      </c>
      <c r="R3096" s="4" t="s">
        <v>51</v>
      </c>
      <c r="T3096" s="7">
        <v>766</v>
      </c>
      <c r="U3096" s="8">
        <v>0</v>
      </c>
      <c r="V3096" s="6">
        <v>0</v>
      </c>
      <c r="W3096" s="7">
        <f>IF(R3096="","",(T3096*(1-U3096)*(1+AE3096))+V3096)</f>
        <v>995.80000000000007</v>
      </c>
      <c r="AA3096" s="64">
        <f>IF(Eingabe!G3096="x",libCalc!A3096,IF(Eingabe!H3096="x",libCalc!B3096,IF(Eingabe!I3096="x",libCalc!C3096,"")))</f>
        <v>0.089999999999999997</v>
      </c>
      <c r="AB3096" s="5">
        <f>IF(AA3096="","",AA3096*M3096)</f>
        <v>0.30059999999999998</v>
      </c>
      <c r="AC3096" s="10">
        <f>IF(AA3096="","",N3096*1000/(AA3096*1000000))</f>
        <v>35.700000000000003</v>
      </c>
      <c r="AD3096" s="11">
        <f>IF(AB3096="","",MAX(Z3096,W3096)/AB3096)</f>
        <v>3312.7079174983373</v>
      </c>
      <c r="AE3096" s="8">
        <f ca="1">IF(N3096="","",IF(LOOKUP(YEAR(C3096),Teuerung!$A$4:$A$29,Teuerung!$D$4:$D$29)="",0,LOOKUP(YEAR(C3096),Teuerung!$A$4:$A$29,Teuerung!$D$4:$D$29)))</f>
        <v>0.29999999999999999</v>
      </c>
      <c r="AF3096" s="7">
        <f t="shared" ca="1" si="92"/>
        <v>995.80000000000007</v>
      </c>
      <c r="AG3096" s="2" t="s">
        <v>70</v>
      </c>
      <c r="AH3096" s="1"/>
      <c r="AI3096" s="1"/>
    </row>
    <row r="3097">
      <c r="A3097" s="2"/>
      <c r="B3097" s="2"/>
      <c r="C3097" s="3">
        <v>43713</v>
      </c>
      <c r="D3097" s="1"/>
      <c r="E3097" s="4" t="s">
        <v>51</v>
      </c>
      <c r="H3097" s="4" t="s">
        <v>51</v>
      </c>
      <c r="K3097" s="6">
        <v>0.29999999999999999</v>
      </c>
      <c r="L3097" s="6">
        <v>0.29999999999999999</v>
      </c>
      <c r="M3097" s="6">
        <v>3.3399999999999999</v>
      </c>
      <c r="N3097" s="7">
        <v>2301</v>
      </c>
      <c r="P3097" s="1">
        <v>1</v>
      </c>
      <c r="Q3097" s="2" t="s">
        <v>56</v>
      </c>
      <c r="R3097" s="4" t="s">
        <v>51</v>
      </c>
      <c r="T3097" s="7">
        <v>691</v>
      </c>
      <c r="U3097" s="8">
        <v>0</v>
      </c>
      <c r="V3097" s="6">
        <v>0</v>
      </c>
      <c r="W3097" s="7">
        <f>IF(R3097="","",(T3097*(1-U3097)*(1+AE3097))+V3097)</f>
        <v>898.30000000000007</v>
      </c>
      <c r="AA3097" s="64">
        <f>IF(Eingabe!G3097="x",libCalc!A3097,IF(Eingabe!H3097="x",libCalc!B3097,IF(Eingabe!I3097="x",libCalc!C3097,"")))</f>
        <v>0.089999999999999997</v>
      </c>
      <c r="AB3097" s="5">
        <f>IF(AA3097="","",AA3097*M3097)</f>
        <v>0.30059999999999998</v>
      </c>
      <c r="AC3097" s="10">
        <f>IF(AA3097="","",N3097*1000/(AA3097*1000000))</f>
        <v>25.566666666666666</v>
      </c>
      <c r="AD3097" s="11">
        <f>IF(AB3097="","",MAX(Z3097,W3097)/AB3097)</f>
        <v>2988.3566200931473</v>
      </c>
      <c r="AE3097" s="8">
        <f ca="1">IF(N3097="","",IF(LOOKUP(YEAR(C3097),Teuerung!$A$4:$A$29,Teuerung!$D$4:$D$29)="",0,LOOKUP(YEAR(C3097),Teuerung!$A$4:$A$29,Teuerung!$D$4:$D$29)))</f>
        <v>0.29999999999999999</v>
      </c>
      <c r="AF3097" s="7">
        <f t="shared" ca="1" si="92"/>
        <v>898.30000000000007</v>
      </c>
      <c r="AG3097" s="2" t="s">
        <v>70</v>
      </c>
      <c r="AH3097" s="1"/>
      <c r="AI3097" s="1"/>
    </row>
    <row r="3098">
      <c r="A3098" s="2"/>
      <c r="B3098" s="2"/>
      <c r="C3098" s="3">
        <v>43713</v>
      </c>
      <c r="D3098" s="1"/>
      <c r="E3098" s="4" t="s">
        <v>51</v>
      </c>
      <c r="H3098" s="4" t="s">
        <v>51</v>
      </c>
      <c r="K3098" s="6">
        <v>0.29999999999999999</v>
      </c>
      <c r="L3098" s="6">
        <v>0.29999999999999999</v>
      </c>
      <c r="M3098" s="6">
        <v>3.3399999999999999</v>
      </c>
      <c r="N3098" s="7">
        <v>2227</v>
      </c>
      <c r="P3098" s="1">
        <v>1</v>
      </c>
      <c r="Q3098" s="2" t="s">
        <v>56</v>
      </c>
      <c r="R3098" s="4" t="s">
        <v>51</v>
      </c>
      <c r="T3098" s="7">
        <v>691</v>
      </c>
      <c r="U3098" s="8">
        <v>0</v>
      </c>
      <c r="V3098" s="6">
        <v>0</v>
      </c>
      <c r="W3098" s="7">
        <f>IF(R3098="","",(T3098*(1-U3098)*(1+AE3098))+V3098)</f>
        <v>898.30000000000007</v>
      </c>
      <c r="AA3098" s="64">
        <f>IF(Eingabe!G3098="x",libCalc!A3098,IF(Eingabe!H3098="x",libCalc!B3098,IF(Eingabe!I3098="x",libCalc!C3098,"")))</f>
        <v>0.089999999999999997</v>
      </c>
      <c r="AB3098" s="5">
        <f>IF(AA3098="","",AA3098*M3098)</f>
        <v>0.30059999999999998</v>
      </c>
      <c r="AC3098" s="10">
        <f>IF(AA3098="","",N3098*1000/(AA3098*1000000))</f>
        <v>24.744444444444444</v>
      </c>
      <c r="AD3098" s="11">
        <f>IF(AB3098="","",MAX(Z3098,W3098)/AB3098)</f>
        <v>2988.3566200931473</v>
      </c>
      <c r="AE3098" s="8">
        <f ca="1">IF(N3098="","",IF(LOOKUP(YEAR(C3098),Teuerung!$A$4:$A$29,Teuerung!$D$4:$D$29)="",0,LOOKUP(YEAR(C3098),Teuerung!$A$4:$A$29,Teuerung!$D$4:$D$29)))</f>
        <v>0.29999999999999999</v>
      </c>
      <c r="AF3098" s="7">
        <f t="shared" ca="1" si="92"/>
        <v>898.30000000000007</v>
      </c>
      <c r="AG3098" s="2" t="s">
        <v>70</v>
      </c>
      <c r="AH3098" s="1"/>
      <c r="AI3098" s="1"/>
    </row>
    <row r="3099">
      <c r="A3099" s="2"/>
      <c r="B3099" s="2"/>
      <c r="C3099" s="3">
        <v>43713</v>
      </c>
      <c r="D3099" s="1"/>
      <c r="E3099" s="4" t="s">
        <v>51</v>
      </c>
      <c r="H3099" s="4" t="s">
        <v>51</v>
      </c>
      <c r="K3099" s="6">
        <v>0.29999999999999999</v>
      </c>
      <c r="L3099" s="6">
        <v>0.29999999999999999</v>
      </c>
      <c r="M3099" s="6">
        <v>3.3399999999999999</v>
      </c>
      <c r="N3099" s="7">
        <v>507</v>
      </c>
      <c r="P3099" s="1">
        <v>1</v>
      </c>
      <c r="Q3099" s="2" t="s">
        <v>56</v>
      </c>
      <c r="R3099" s="4" t="s">
        <v>51</v>
      </c>
      <c r="T3099" s="7">
        <v>565</v>
      </c>
      <c r="U3099" s="8">
        <v>0</v>
      </c>
      <c r="V3099" s="6">
        <v>0</v>
      </c>
      <c r="W3099" s="7">
        <f>IF(R3099="","",(T3099*(1-U3099)*(1+AE3099))+V3099)</f>
        <v>734.5</v>
      </c>
      <c r="AA3099" s="64">
        <f>IF(Eingabe!G3099="x",libCalc!A3099,IF(Eingabe!H3099="x",libCalc!B3099,IF(Eingabe!I3099="x",libCalc!C3099,"")))</f>
        <v>0.089999999999999997</v>
      </c>
      <c r="AB3099" s="5">
        <f>IF(AA3099="","",AA3099*M3099)</f>
        <v>0.30059999999999998</v>
      </c>
      <c r="AC3099" s="10">
        <f>IF(AA3099="","",N3099*1000/(AA3099*1000000))</f>
        <v>5.6333333333333337</v>
      </c>
      <c r="AD3099" s="11">
        <f>IF(AB3099="","",MAX(Z3099,W3099)/AB3099)</f>
        <v>2443.4464404524288</v>
      </c>
      <c r="AE3099" s="8">
        <f ca="1">IF(N3099="","",IF(LOOKUP(YEAR(C3099),Teuerung!$A$4:$A$29,Teuerung!$D$4:$D$29)="",0,LOOKUP(YEAR(C3099),Teuerung!$A$4:$A$29,Teuerung!$D$4:$D$29)))</f>
        <v>0.29999999999999999</v>
      </c>
      <c r="AF3099" s="7">
        <f t="shared" ca="1" si="92"/>
        <v>734.5</v>
      </c>
      <c r="AG3099" s="2" t="s">
        <v>70</v>
      </c>
      <c r="AH3099" s="1"/>
      <c r="AI3099" s="1"/>
    </row>
    <row r="3100">
      <c r="A3100" s="2"/>
      <c r="B3100" s="2"/>
      <c r="C3100" s="3">
        <v>43713</v>
      </c>
      <c r="D3100" s="1"/>
      <c r="E3100" s="4" t="s">
        <v>51</v>
      </c>
      <c r="H3100" s="4" t="s">
        <v>51</v>
      </c>
      <c r="K3100" s="6">
        <v>0.29999999999999999</v>
      </c>
      <c r="L3100" s="6">
        <v>0.29999999999999999</v>
      </c>
      <c r="M3100" s="6">
        <v>3.3399999999999999</v>
      </c>
      <c r="N3100" s="7">
        <v>544</v>
      </c>
      <c r="P3100" s="1">
        <v>1</v>
      </c>
      <c r="Q3100" s="2" t="s">
        <v>56</v>
      </c>
      <c r="R3100" s="4" t="s">
        <v>51</v>
      </c>
      <c r="T3100" s="7">
        <v>565</v>
      </c>
      <c r="U3100" s="8">
        <v>0</v>
      </c>
      <c r="V3100" s="6">
        <v>0</v>
      </c>
      <c r="W3100" s="7">
        <f>IF(R3100="","",(T3100*(1-U3100)*(1+AE3100))+V3100)</f>
        <v>734.5</v>
      </c>
      <c r="AA3100" s="64">
        <f>IF(Eingabe!G3100="x",libCalc!A3100,IF(Eingabe!H3100="x",libCalc!B3100,IF(Eingabe!I3100="x",libCalc!C3100,"")))</f>
        <v>0.089999999999999997</v>
      </c>
      <c r="AB3100" s="5">
        <f>IF(AA3100="","",AA3100*M3100)</f>
        <v>0.30059999999999998</v>
      </c>
      <c r="AC3100" s="10">
        <f>IF(AA3100="","",N3100*1000/(AA3100*1000000))</f>
        <v>6.0444444444444443</v>
      </c>
      <c r="AD3100" s="11">
        <f>IF(AB3100="","",MAX(Z3100,W3100)/AB3100)</f>
        <v>2443.4464404524288</v>
      </c>
      <c r="AE3100" s="8">
        <f ca="1">IF(N3100="","",IF(LOOKUP(YEAR(C3100),Teuerung!$A$4:$A$29,Teuerung!$D$4:$D$29)="",0,LOOKUP(YEAR(C3100),Teuerung!$A$4:$A$29,Teuerung!$D$4:$D$29)))</f>
        <v>0.29999999999999999</v>
      </c>
      <c r="AF3100" s="7">
        <f t="shared" ca="1" si="92"/>
        <v>734.5</v>
      </c>
      <c r="AG3100" s="2" t="s">
        <v>70</v>
      </c>
      <c r="AH3100" s="1"/>
      <c r="AI3100" s="1"/>
    </row>
    <row r="3101">
      <c r="A3101" s="2"/>
      <c r="B3101" s="2"/>
      <c r="C3101" s="3">
        <v>43713</v>
      </c>
      <c r="D3101" s="1"/>
      <c r="E3101" s="4" t="s">
        <v>51</v>
      </c>
      <c r="H3101" s="4" t="s">
        <v>51</v>
      </c>
      <c r="K3101" s="6">
        <v>0.29999999999999999</v>
      </c>
      <c r="L3101" s="6">
        <v>0.29999999999999999</v>
      </c>
      <c r="M3101" s="6">
        <v>3.3399999999999999</v>
      </c>
      <c r="N3101" s="7">
        <v>2905</v>
      </c>
      <c r="P3101" s="1">
        <v>1</v>
      </c>
      <c r="Q3101" s="2" t="s">
        <v>56</v>
      </c>
      <c r="R3101" s="4" t="s">
        <v>51</v>
      </c>
      <c r="T3101" s="7">
        <v>691</v>
      </c>
      <c r="U3101" s="8">
        <v>0</v>
      </c>
      <c r="V3101" s="6">
        <v>0</v>
      </c>
      <c r="W3101" s="7">
        <f>IF(R3101="","",(T3101*(1-U3101)*(1+AE3101))+V3101)</f>
        <v>898.30000000000007</v>
      </c>
      <c r="AA3101" s="64">
        <f>IF(Eingabe!G3101="x",libCalc!A3101,IF(Eingabe!H3101="x",libCalc!B3101,IF(Eingabe!I3101="x",libCalc!C3101,"")))</f>
        <v>0.089999999999999997</v>
      </c>
      <c r="AB3101" s="5">
        <f>IF(AA3101="","",AA3101*M3101)</f>
        <v>0.30059999999999998</v>
      </c>
      <c r="AC3101" s="10">
        <f>IF(AA3101="","",N3101*1000/(AA3101*1000000))</f>
        <v>32.277777777777779</v>
      </c>
      <c r="AD3101" s="11">
        <f>IF(AB3101="","",MAX(Z3101,W3101)/AB3101)</f>
        <v>2988.3566200931473</v>
      </c>
      <c r="AE3101" s="8">
        <f ca="1">IF(N3101="","",IF(LOOKUP(YEAR(C3101),Teuerung!$A$4:$A$29,Teuerung!$D$4:$D$29)="",0,LOOKUP(YEAR(C3101),Teuerung!$A$4:$A$29,Teuerung!$D$4:$D$29)))</f>
        <v>0.29999999999999999</v>
      </c>
      <c r="AF3101" s="7">
        <f t="shared" ca="1" si="92"/>
        <v>898.30000000000007</v>
      </c>
      <c r="AG3101" s="2" t="s">
        <v>70</v>
      </c>
      <c r="AH3101" s="1"/>
      <c r="AI3101" s="1"/>
    </row>
    <row r="3102">
      <c r="A3102" s="2"/>
      <c r="B3102" s="2"/>
      <c r="C3102" s="3">
        <v>43713</v>
      </c>
      <c r="D3102" s="1"/>
      <c r="E3102" s="4" t="s">
        <v>51</v>
      </c>
      <c r="H3102" s="4" t="s">
        <v>51</v>
      </c>
      <c r="K3102" s="6">
        <v>0.29999999999999999</v>
      </c>
      <c r="L3102" s="6">
        <v>0.29999999999999999</v>
      </c>
      <c r="M3102" s="6">
        <v>3.8199999999999998</v>
      </c>
      <c r="N3102" s="7">
        <v>3658</v>
      </c>
      <c r="P3102" s="1">
        <v>1</v>
      </c>
      <c r="Q3102" s="2" t="s">
        <v>56</v>
      </c>
      <c r="R3102" s="4" t="s">
        <v>51</v>
      </c>
      <c r="T3102" s="7">
        <v>922</v>
      </c>
      <c r="U3102" s="8">
        <v>0</v>
      </c>
      <c r="V3102" s="6">
        <v>0</v>
      </c>
      <c r="W3102" s="7">
        <f>IF(R3102="","",(T3102*(1-U3102)*(1+AE3102))+V3102)</f>
        <v>1198.6000000000001</v>
      </c>
      <c r="AA3102" s="64">
        <f>IF(Eingabe!G3102="x",libCalc!A3102,IF(Eingabe!H3102="x",libCalc!B3102,IF(Eingabe!I3102="x",libCalc!C3102,"")))</f>
        <v>0.089999999999999997</v>
      </c>
      <c r="AB3102" s="5">
        <f>IF(AA3102="","",AA3102*M3102)</f>
        <v>0.34379999999999999</v>
      </c>
      <c r="AC3102" s="10">
        <f>IF(AA3102="","",N3102*1000/(AA3102*1000000))</f>
        <v>40.644444444444446</v>
      </c>
      <c r="AD3102" s="11">
        <f>IF(AB3102="","",MAX(Z3102,W3102)/AB3102)</f>
        <v>3486.3292611983716</v>
      </c>
      <c r="AE3102" s="8">
        <f ca="1">IF(N3102="","",IF(LOOKUP(YEAR(C3102),Teuerung!$A$4:$A$29,Teuerung!$D$4:$D$29)="",0,LOOKUP(YEAR(C3102),Teuerung!$A$4:$A$29,Teuerung!$D$4:$D$29)))</f>
        <v>0.29999999999999999</v>
      </c>
      <c r="AF3102" s="7">
        <f t="shared" ca="1" si="92"/>
        <v>1198.6000000000001</v>
      </c>
      <c r="AG3102" s="2" t="s">
        <v>70</v>
      </c>
      <c r="AH3102" s="1"/>
      <c r="AI3102" s="1"/>
    </row>
    <row r="3103">
      <c r="A3103" s="2"/>
      <c r="B3103" s="2"/>
      <c r="C3103" s="3">
        <v>43713</v>
      </c>
      <c r="D3103" s="1"/>
      <c r="E3103" s="4" t="s">
        <v>51</v>
      </c>
      <c r="H3103" s="4" t="s">
        <v>51</v>
      </c>
      <c r="K3103" s="6">
        <v>0.29999999999999999</v>
      </c>
      <c r="L3103" s="6">
        <v>0.29999999999999999</v>
      </c>
      <c r="M3103" s="6">
        <v>3.8199999999999998</v>
      </c>
      <c r="N3103" s="7">
        <v>3254</v>
      </c>
      <c r="P3103" s="1">
        <v>1</v>
      </c>
      <c r="Q3103" s="2" t="s">
        <v>56</v>
      </c>
      <c r="R3103" s="4" t="s">
        <v>51</v>
      </c>
      <c r="T3103" s="7">
        <v>881</v>
      </c>
      <c r="U3103" s="8">
        <v>0</v>
      </c>
      <c r="V3103" s="6">
        <v>0</v>
      </c>
      <c r="W3103" s="7">
        <f>IF(R3103="","",(T3103*(1-U3103)*(1+AE3103))+V3103)</f>
        <v>1145.3</v>
      </c>
      <c r="AA3103" s="64">
        <f>IF(Eingabe!G3103="x",libCalc!A3103,IF(Eingabe!H3103="x",libCalc!B3103,IF(Eingabe!I3103="x",libCalc!C3103,"")))</f>
        <v>0.089999999999999997</v>
      </c>
      <c r="AB3103" s="5">
        <f>IF(AA3103="","",AA3103*M3103)</f>
        <v>0.34379999999999999</v>
      </c>
      <c r="AC3103" s="10">
        <f>IF(AA3103="","",N3103*1000/(AA3103*1000000))</f>
        <v>36.155555555555559</v>
      </c>
      <c r="AD3103" s="11">
        <f>IF(AB3103="","",MAX(Z3103,W3103)/AB3103)</f>
        <v>3331.2972658522394</v>
      </c>
      <c r="AE3103" s="8">
        <f ca="1">IF(N3103="","",IF(LOOKUP(YEAR(C3103),Teuerung!$A$4:$A$29,Teuerung!$D$4:$D$29)="",0,LOOKUP(YEAR(C3103),Teuerung!$A$4:$A$29,Teuerung!$D$4:$D$29)))</f>
        <v>0.29999999999999999</v>
      </c>
      <c r="AF3103" s="7">
        <f t="shared" ca="1" si="92"/>
        <v>1145.3</v>
      </c>
      <c r="AG3103" s="2" t="s">
        <v>70</v>
      </c>
      <c r="AH3103" s="1"/>
      <c r="AI3103" s="1"/>
    </row>
    <row r="3104">
      <c r="A3104" s="2"/>
      <c r="B3104" s="2"/>
      <c r="C3104" s="3">
        <v>43713</v>
      </c>
      <c r="D3104" s="1"/>
      <c r="E3104" s="4" t="s">
        <v>51</v>
      </c>
      <c r="H3104" s="4" t="s">
        <v>51</v>
      </c>
      <c r="K3104" s="6">
        <v>0.29999999999999999</v>
      </c>
      <c r="L3104" s="6">
        <v>0.29999999999999999</v>
      </c>
      <c r="M3104" s="6">
        <v>3.8199999999999998</v>
      </c>
      <c r="N3104" s="7">
        <v>1081</v>
      </c>
      <c r="P3104" s="1">
        <v>1</v>
      </c>
      <c r="Q3104" s="2" t="s">
        <v>56</v>
      </c>
      <c r="R3104" s="4" t="s">
        <v>51</v>
      </c>
      <c r="T3104" s="7">
        <v>614</v>
      </c>
      <c r="U3104" s="8">
        <v>0</v>
      </c>
      <c r="V3104" s="6">
        <v>0</v>
      </c>
      <c r="W3104" s="7">
        <f>IF(R3104="","",(T3104*(1-U3104)*(1+AE3104))+V3104)</f>
        <v>798.20000000000005</v>
      </c>
      <c r="AA3104" s="64">
        <f>IF(Eingabe!G3104="x",libCalc!A3104,IF(Eingabe!H3104="x",libCalc!B3104,IF(Eingabe!I3104="x",libCalc!C3104,"")))</f>
        <v>0.089999999999999997</v>
      </c>
      <c r="AB3104" s="5">
        <f>IF(AA3104="","",AA3104*M3104)</f>
        <v>0.34379999999999999</v>
      </c>
      <c r="AC3104" s="10">
        <f>IF(AA3104="","",N3104*1000/(AA3104*1000000))</f>
        <v>12.011111111111111</v>
      </c>
      <c r="AD3104" s="11">
        <f>IF(AB3104="","",MAX(Z3104,W3104)/AB3104)</f>
        <v>2321.6986620127982</v>
      </c>
      <c r="AE3104" s="8">
        <f ca="1">IF(N3104="","",IF(LOOKUP(YEAR(C3104),Teuerung!$A$4:$A$29,Teuerung!$D$4:$D$29)="",0,LOOKUP(YEAR(C3104),Teuerung!$A$4:$A$29,Teuerung!$D$4:$D$29)))</f>
        <v>0.29999999999999999</v>
      </c>
      <c r="AF3104" s="7">
        <f t="shared" ca="1" si="92"/>
        <v>798.20000000000005</v>
      </c>
      <c r="AG3104" s="2" t="s">
        <v>70</v>
      </c>
      <c r="AH3104" s="1"/>
      <c r="AI3104" s="1"/>
    </row>
    <row r="3105">
      <c r="A3105" s="2"/>
      <c r="B3105" s="2"/>
      <c r="C3105" s="3">
        <v>43713</v>
      </c>
      <c r="D3105" s="1"/>
      <c r="E3105" s="4" t="s">
        <v>51</v>
      </c>
      <c r="H3105" s="4" t="s">
        <v>51</v>
      </c>
      <c r="K3105" s="6">
        <v>0.29999999999999999</v>
      </c>
      <c r="L3105" s="6">
        <v>0.29999999999999999</v>
      </c>
      <c r="M3105" s="6">
        <v>3.8199999999999998</v>
      </c>
      <c r="N3105" s="7">
        <v>3560</v>
      </c>
      <c r="P3105" s="1">
        <v>1</v>
      </c>
      <c r="Q3105" s="2" t="s">
        <v>56</v>
      </c>
      <c r="R3105" s="4" t="s">
        <v>51</v>
      </c>
      <c r="T3105" s="7">
        <v>922</v>
      </c>
      <c r="U3105" s="8">
        <v>0</v>
      </c>
      <c r="V3105" s="6">
        <v>0</v>
      </c>
      <c r="W3105" s="7">
        <f>IF(R3105="","",(T3105*(1-U3105)*(1+AE3105))+V3105)</f>
        <v>1198.6000000000001</v>
      </c>
      <c r="AA3105" s="64">
        <f>IF(Eingabe!G3105="x",libCalc!A3105,IF(Eingabe!H3105="x",libCalc!B3105,IF(Eingabe!I3105="x",libCalc!C3105,"")))</f>
        <v>0.089999999999999997</v>
      </c>
      <c r="AB3105" s="5">
        <f>IF(AA3105="","",AA3105*M3105)</f>
        <v>0.34379999999999999</v>
      </c>
      <c r="AC3105" s="10">
        <f>IF(AA3105="","",N3105*1000/(AA3105*1000000))</f>
        <v>39.555555555555557</v>
      </c>
      <c r="AD3105" s="11">
        <f>IF(AB3105="","",MAX(Z3105,W3105)/AB3105)</f>
        <v>3486.3292611983716</v>
      </c>
      <c r="AE3105" s="8">
        <f ca="1">IF(N3105="","",IF(LOOKUP(YEAR(C3105),Teuerung!$A$4:$A$29,Teuerung!$D$4:$D$29)="",0,LOOKUP(YEAR(C3105),Teuerung!$A$4:$A$29,Teuerung!$D$4:$D$29)))</f>
        <v>0.29999999999999999</v>
      </c>
      <c r="AF3105" s="7">
        <f t="shared" ca="1" si="92"/>
        <v>1198.6000000000001</v>
      </c>
      <c r="AG3105" s="2" t="s">
        <v>70</v>
      </c>
      <c r="AH3105" s="1"/>
      <c r="AI3105" s="1"/>
    </row>
    <row r="3106">
      <c r="A3106" s="2"/>
      <c r="B3106" s="2"/>
      <c r="C3106" s="3">
        <v>43713</v>
      </c>
      <c r="D3106" s="1"/>
      <c r="E3106" s="4" t="s">
        <v>51</v>
      </c>
      <c r="H3106" s="4" t="s">
        <v>51</v>
      </c>
      <c r="K3106" s="6">
        <v>0.29999999999999999</v>
      </c>
      <c r="L3106" s="6">
        <v>0.29999999999999999</v>
      </c>
      <c r="M3106" s="6">
        <v>3.8199999999999998</v>
      </c>
      <c r="N3106" s="7">
        <v>1152</v>
      </c>
      <c r="P3106" s="1">
        <v>1</v>
      </c>
      <c r="Q3106" s="2" t="s">
        <v>56</v>
      </c>
      <c r="R3106" s="4" t="s">
        <v>51</v>
      </c>
      <c r="T3106" s="7">
        <v>614</v>
      </c>
      <c r="U3106" s="8">
        <v>0</v>
      </c>
      <c r="V3106" s="6">
        <v>0</v>
      </c>
      <c r="W3106" s="7">
        <f>IF(R3106="","",(T3106*(1-U3106)*(1+AE3106))+V3106)</f>
        <v>798.20000000000005</v>
      </c>
      <c r="AA3106" s="64">
        <f>IF(Eingabe!G3106="x",libCalc!A3106,IF(Eingabe!H3106="x",libCalc!B3106,IF(Eingabe!I3106="x",libCalc!C3106,"")))</f>
        <v>0.089999999999999997</v>
      </c>
      <c r="AB3106" s="5">
        <f>IF(AA3106="","",AA3106*M3106)</f>
        <v>0.34379999999999999</v>
      </c>
      <c r="AC3106" s="10">
        <f>IF(AA3106="","",N3106*1000/(AA3106*1000000))</f>
        <v>12.800000000000001</v>
      </c>
      <c r="AD3106" s="11">
        <f>IF(AB3106="","",MAX(Z3106,W3106)/AB3106)</f>
        <v>2321.6986620127982</v>
      </c>
      <c r="AE3106" s="8">
        <f ca="1">IF(N3106="","",IF(LOOKUP(YEAR(C3106),Teuerung!$A$4:$A$29,Teuerung!$D$4:$D$29)="",0,LOOKUP(YEAR(C3106),Teuerung!$A$4:$A$29,Teuerung!$D$4:$D$29)))</f>
        <v>0.29999999999999999</v>
      </c>
      <c r="AF3106" s="7">
        <f t="shared" ca="1" si="92"/>
        <v>798.20000000000005</v>
      </c>
      <c r="AG3106" s="2" t="s">
        <v>70</v>
      </c>
      <c r="AH3106" s="1"/>
      <c r="AI3106" s="1"/>
    </row>
    <row r="3107">
      <c r="A3107" s="2"/>
      <c r="B3107" s="2"/>
      <c r="C3107" s="3">
        <v>43713</v>
      </c>
      <c r="D3107" s="1"/>
      <c r="E3107" s="4" t="s">
        <v>51</v>
      </c>
      <c r="H3107" s="4" t="s">
        <v>51</v>
      </c>
      <c r="K3107" s="6">
        <v>0.29999999999999999</v>
      </c>
      <c r="L3107" s="6">
        <v>0.29999999999999999</v>
      </c>
      <c r="M3107" s="6">
        <v>3.8199999999999998</v>
      </c>
      <c r="N3107" s="7">
        <v>565</v>
      </c>
      <c r="P3107" s="1">
        <v>1</v>
      </c>
      <c r="Q3107" s="2" t="s">
        <v>56</v>
      </c>
      <c r="R3107" s="4" t="s">
        <v>51</v>
      </c>
      <c r="T3107" s="7">
        <v>614</v>
      </c>
      <c r="U3107" s="8">
        <v>0</v>
      </c>
      <c r="V3107" s="6">
        <v>0</v>
      </c>
      <c r="W3107" s="7">
        <f>IF(R3107="","",(T3107*(1-U3107)*(1+AE3107))+V3107)</f>
        <v>798.20000000000005</v>
      </c>
      <c r="AA3107" s="64">
        <f>IF(Eingabe!G3107="x",libCalc!A3107,IF(Eingabe!H3107="x",libCalc!B3107,IF(Eingabe!I3107="x",libCalc!C3107,"")))</f>
        <v>0.089999999999999997</v>
      </c>
      <c r="AB3107" s="5">
        <f>IF(AA3107="","",AA3107*M3107)</f>
        <v>0.34379999999999999</v>
      </c>
      <c r="AC3107" s="10">
        <f>IF(AA3107="","",N3107*1000/(AA3107*1000000))</f>
        <v>6.2777777777777777</v>
      </c>
      <c r="AD3107" s="11">
        <f>IF(AB3107="","",MAX(Z3107,W3107)/AB3107)</f>
        <v>2321.6986620127982</v>
      </c>
      <c r="AE3107" s="8">
        <f ca="1">IF(N3107="","",IF(LOOKUP(YEAR(C3107),Teuerung!$A$4:$A$29,Teuerung!$D$4:$D$29)="",0,LOOKUP(YEAR(C3107),Teuerung!$A$4:$A$29,Teuerung!$D$4:$D$29)))</f>
        <v>0.29999999999999999</v>
      </c>
      <c r="AF3107" s="7">
        <f t="shared" ca="1" si="92"/>
        <v>798.20000000000005</v>
      </c>
      <c r="AG3107" s="2" t="s">
        <v>70</v>
      </c>
      <c r="AH3107" s="1"/>
      <c r="AI3107" s="1"/>
    </row>
    <row r="3108">
      <c r="A3108" s="2"/>
      <c r="B3108" s="2"/>
      <c r="C3108" s="3">
        <v>43713</v>
      </c>
      <c r="D3108" s="1"/>
      <c r="E3108" s="4" t="s">
        <v>51</v>
      </c>
      <c r="H3108" s="4" t="s">
        <v>51</v>
      </c>
      <c r="K3108" s="6">
        <v>0.29999999999999999</v>
      </c>
      <c r="L3108" s="6">
        <v>0.29999999999999999</v>
      </c>
      <c r="M3108" s="6">
        <v>3.8199999999999998</v>
      </c>
      <c r="N3108" s="7">
        <v>214</v>
      </c>
      <c r="P3108" s="1">
        <v>1</v>
      </c>
      <c r="Q3108" s="2" t="s">
        <v>56</v>
      </c>
      <c r="R3108" s="4" t="s">
        <v>51</v>
      </c>
      <c r="T3108" s="7">
        <v>1030</v>
      </c>
      <c r="U3108" s="8">
        <v>0</v>
      </c>
      <c r="V3108" s="6">
        <v>0</v>
      </c>
      <c r="W3108" s="7">
        <f>IF(R3108="","",(T3108*(1-U3108)*(1+AE3108))+V3108)</f>
        <v>1339</v>
      </c>
      <c r="AA3108" s="64">
        <f>IF(Eingabe!G3108="x",libCalc!A3108,IF(Eingabe!H3108="x",libCalc!B3108,IF(Eingabe!I3108="x",libCalc!C3108,"")))</f>
        <v>0.089999999999999997</v>
      </c>
      <c r="AB3108" s="5">
        <f>IF(AA3108="","",AA3108*M3108)</f>
        <v>0.34379999999999999</v>
      </c>
      <c r="AC3108" s="10">
        <f>IF(AA3108="","",N3108*1000/(AA3108*1000000))</f>
        <v>2.3777777777777778</v>
      </c>
      <c r="AD3108" s="11">
        <f>IF(AB3108="","",MAX(Z3108,W3108)/AB3108)</f>
        <v>3894.7062245491566</v>
      </c>
      <c r="AE3108" s="8">
        <f ca="1">IF(N3108="","",IF(LOOKUP(YEAR(C3108),Teuerung!$A$4:$A$29,Teuerung!$D$4:$D$29)="",0,LOOKUP(YEAR(C3108),Teuerung!$A$4:$A$29,Teuerung!$D$4:$D$29)))</f>
        <v>0.29999999999999999</v>
      </c>
      <c r="AF3108" s="7">
        <f t="shared" ca="1" si="92"/>
        <v>1339</v>
      </c>
      <c r="AG3108" s="2" t="s">
        <v>70</v>
      </c>
      <c r="AH3108" s="1"/>
      <c r="AI3108" s="1"/>
    </row>
    <row r="3109">
      <c r="A3109" s="2"/>
      <c r="B3109" s="2"/>
      <c r="C3109" s="3">
        <v>43713</v>
      </c>
      <c r="D3109" s="1"/>
      <c r="E3109" s="4" t="s">
        <v>51</v>
      </c>
      <c r="H3109" s="4" t="s">
        <v>51</v>
      </c>
      <c r="K3109" s="6">
        <v>0.29999999999999999</v>
      </c>
      <c r="L3109" s="6">
        <v>0.29999999999999999</v>
      </c>
      <c r="M3109" s="6">
        <v>3.3399999999999999</v>
      </c>
      <c r="N3109" s="7">
        <v>2089</v>
      </c>
      <c r="P3109" s="1">
        <v>1</v>
      </c>
      <c r="Q3109" s="2" t="s">
        <v>56</v>
      </c>
      <c r="R3109" s="4" t="s">
        <v>51</v>
      </c>
      <c r="T3109" s="7">
        <v>680</v>
      </c>
      <c r="U3109" s="8">
        <v>0</v>
      </c>
      <c r="V3109" s="6">
        <v>0</v>
      </c>
      <c r="W3109" s="7">
        <f>IF(R3109="","",(T3109*(1-U3109)*(1+AE3109))+V3109)</f>
        <v>884</v>
      </c>
      <c r="AA3109" s="64">
        <f>IF(Eingabe!G3109="x",libCalc!A3109,IF(Eingabe!H3109="x",libCalc!B3109,IF(Eingabe!I3109="x",libCalc!C3109,"")))</f>
        <v>0.089999999999999997</v>
      </c>
      <c r="AB3109" s="5">
        <f>IF(AA3109="","",AA3109*M3109)</f>
        <v>0.30059999999999998</v>
      </c>
      <c r="AC3109" s="10">
        <f>IF(AA3109="","",N3109*1000/(AA3109*1000000))</f>
        <v>23.211111111111112</v>
      </c>
      <c r="AD3109" s="11">
        <f>IF(AB3109="","",MAX(Z3109,W3109)/AB3109)</f>
        <v>2940.7850964737195</v>
      </c>
      <c r="AE3109" s="8">
        <f ca="1">IF(N3109="","",IF(LOOKUP(YEAR(C3109),Teuerung!$A$4:$A$29,Teuerung!$D$4:$D$29)="",0,LOOKUP(YEAR(C3109),Teuerung!$A$4:$A$29,Teuerung!$D$4:$D$29)))</f>
        <v>0.29999999999999999</v>
      </c>
      <c r="AF3109" s="7">
        <f t="shared" ca="1" si="92"/>
        <v>884</v>
      </c>
      <c r="AG3109" s="2" t="s">
        <v>70</v>
      </c>
      <c r="AH3109" s="1"/>
      <c r="AI3109" s="1"/>
    </row>
    <row r="3110">
      <c r="A3110" s="2"/>
      <c r="B3110" s="2"/>
      <c r="C3110" s="3">
        <v>43713</v>
      </c>
      <c r="D3110" s="1"/>
      <c r="E3110" s="4" t="s">
        <v>51</v>
      </c>
      <c r="H3110" s="4" t="s">
        <v>51</v>
      </c>
      <c r="K3110" s="6">
        <v>0.29999999999999999</v>
      </c>
      <c r="L3110" s="6">
        <v>0.29999999999999999</v>
      </c>
      <c r="M3110" s="6">
        <v>3.3399999999999999</v>
      </c>
      <c r="N3110" s="7">
        <v>2344</v>
      </c>
      <c r="P3110" s="1">
        <v>1</v>
      </c>
      <c r="Q3110" s="2" t="s">
        <v>56</v>
      </c>
      <c r="R3110" s="4" t="s">
        <v>51</v>
      </c>
      <c r="T3110" s="7">
        <v>691</v>
      </c>
      <c r="U3110" s="8">
        <v>0</v>
      </c>
      <c r="V3110" s="6">
        <v>0</v>
      </c>
      <c r="W3110" s="7">
        <f>IF(R3110="","",(T3110*(1-U3110)*(1+AE3110))+V3110)</f>
        <v>898.30000000000007</v>
      </c>
      <c r="AA3110" s="64">
        <f>IF(Eingabe!G3110="x",libCalc!A3110,IF(Eingabe!H3110="x",libCalc!B3110,IF(Eingabe!I3110="x",libCalc!C3110,"")))</f>
        <v>0.089999999999999997</v>
      </c>
      <c r="AB3110" s="5">
        <f>IF(AA3110="","",AA3110*M3110)</f>
        <v>0.30059999999999998</v>
      </c>
      <c r="AC3110" s="10">
        <f>IF(AA3110="","",N3110*1000/(AA3110*1000000))</f>
        <v>26.044444444444444</v>
      </c>
      <c r="AD3110" s="11">
        <f>IF(AB3110="","",MAX(Z3110,W3110)/AB3110)</f>
        <v>2988.3566200931473</v>
      </c>
      <c r="AE3110" s="8">
        <f ca="1">IF(N3110="","",IF(LOOKUP(YEAR(C3110),Teuerung!$A$4:$A$29,Teuerung!$D$4:$D$29)="",0,LOOKUP(YEAR(C3110),Teuerung!$A$4:$A$29,Teuerung!$D$4:$D$29)))</f>
        <v>0.29999999999999999</v>
      </c>
      <c r="AF3110" s="7">
        <f t="shared" ca="1" si="92"/>
        <v>898.30000000000007</v>
      </c>
      <c r="AG3110" s="2" t="s">
        <v>70</v>
      </c>
      <c r="AH3110" s="1"/>
      <c r="AI3110" s="1"/>
    </row>
    <row r="3111">
      <c r="A3111" s="2"/>
      <c r="B3111" s="2"/>
      <c r="C3111" s="3">
        <v>43713</v>
      </c>
      <c r="D3111" s="1"/>
      <c r="E3111" s="4" t="s">
        <v>51</v>
      </c>
      <c r="H3111" s="4" t="s">
        <v>51</v>
      </c>
      <c r="K3111" s="6">
        <v>0.29999999999999999</v>
      </c>
      <c r="L3111" s="6">
        <v>0.29999999999999999</v>
      </c>
      <c r="M3111" s="6">
        <v>3.8199999999999998</v>
      </c>
      <c r="N3111" s="7">
        <v>3947</v>
      </c>
      <c r="P3111" s="1">
        <v>1</v>
      </c>
      <c r="Q3111" s="2" t="s">
        <v>56</v>
      </c>
      <c r="R3111" s="4" t="s">
        <v>51</v>
      </c>
      <c r="T3111" s="7">
        <v>959</v>
      </c>
      <c r="U3111" s="8">
        <v>0</v>
      </c>
      <c r="V3111" s="6">
        <v>0</v>
      </c>
      <c r="W3111" s="7">
        <f>IF(R3111="","",(T3111*(1-U3111)*(1+AE3111))+V3111)</f>
        <v>1246.7</v>
      </c>
      <c r="AA3111" s="64">
        <f>IF(Eingabe!G3111="x",libCalc!A3111,IF(Eingabe!H3111="x",libCalc!B3111,IF(Eingabe!I3111="x",libCalc!C3111,"")))</f>
        <v>0.089999999999999997</v>
      </c>
      <c r="AB3111" s="5">
        <f>IF(AA3111="","",AA3111*M3111)</f>
        <v>0.34379999999999999</v>
      </c>
      <c r="AC3111" s="10">
        <f>IF(AA3111="","",N3111*1000/(AA3111*1000000))</f>
        <v>43.855555555555554</v>
      </c>
      <c r="AD3111" s="11">
        <f>IF(AB3111="","",MAX(Z3111,W3111)/AB3111)</f>
        <v>3626.2361838278071</v>
      </c>
      <c r="AE3111" s="8">
        <f ca="1">IF(N3111="","",IF(LOOKUP(YEAR(C3111),Teuerung!$A$4:$A$29,Teuerung!$D$4:$D$29)="",0,LOOKUP(YEAR(C3111),Teuerung!$A$4:$A$29,Teuerung!$D$4:$D$29)))</f>
        <v>0.29999999999999999</v>
      </c>
      <c r="AF3111" s="7">
        <f t="shared" ca="1" si="92"/>
        <v>1246.7</v>
      </c>
      <c r="AG3111" s="2" t="s">
        <v>70</v>
      </c>
      <c r="AH3111" s="1"/>
      <c r="AI3111" s="1"/>
    </row>
    <row r="3112">
      <c r="A3112" s="2"/>
      <c r="B3112" s="2"/>
      <c r="C3112" s="3">
        <v>43713</v>
      </c>
      <c r="D3112" s="1"/>
      <c r="E3112" s="4" t="s">
        <v>51</v>
      </c>
      <c r="H3112" s="4" t="s">
        <v>51</v>
      </c>
      <c r="K3112" s="6">
        <v>0.29999999999999999</v>
      </c>
      <c r="L3112" s="6">
        <v>0.29999999999999999</v>
      </c>
      <c r="M3112" s="6">
        <v>3.8199999999999998</v>
      </c>
      <c r="N3112" s="7">
        <v>3920</v>
      </c>
      <c r="P3112" s="1">
        <v>1</v>
      </c>
      <c r="Q3112" s="2" t="s">
        <v>56</v>
      </c>
      <c r="R3112" s="4" t="s">
        <v>51</v>
      </c>
      <c r="T3112" s="7">
        <v>1037</v>
      </c>
      <c r="U3112" s="8">
        <v>0</v>
      </c>
      <c r="V3112" s="6">
        <v>0</v>
      </c>
      <c r="W3112" s="7">
        <f>IF(R3112="","",(T3112*(1-U3112)*(1+AE3112))+V3112)</f>
        <v>1348.1000000000001</v>
      </c>
      <c r="AA3112" s="64">
        <f>IF(Eingabe!G3112="x",libCalc!A3112,IF(Eingabe!H3112="x",libCalc!B3112,IF(Eingabe!I3112="x",libCalc!C3112,"")))</f>
        <v>0.089999999999999997</v>
      </c>
      <c r="AB3112" s="5">
        <f>IF(AA3112="","",AA3112*M3112)</f>
        <v>0.34379999999999999</v>
      </c>
      <c r="AC3112" s="10">
        <f>IF(AA3112="","",N3112*1000/(AA3112*1000000))</f>
        <v>43.555555555555557</v>
      </c>
      <c r="AD3112" s="11">
        <f>IF(AB3112="","",MAX(Z3112,W3112)/AB3112)</f>
        <v>3921.1751018033747</v>
      </c>
      <c r="AE3112" s="8">
        <f ca="1">IF(N3112="","",IF(LOOKUP(YEAR(C3112),Teuerung!$A$4:$A$29,Teuerung!$D$4:$D$29)="",0,LOOKUP(YEAR(C3112),Teuerung!$A$4:$A$29,Teuerung!$D$4:$D$29)))</f>
        <v>0.29999999999999999</v>
      </c>
      <c r="AF3112" s="7">
        <f t="shared" ca="1" si="92"/>
        <v>1348.1000000000001</v>
      </c>
      <c r="AG3112" s="2" t="s">
        <v>70</v>
      </c>
      <c r="AH3112" s="1"/>
      <c r="AI3112" s="1"/>
    </row>
    <row r="3113">
      <c r="A3113" s="2"/>
      <c r="B3113" s="2"/>
      <c r="C3113" s="3">
        <v>43713</v>
      </c>
      <c r="D3113" s="1"/>
      <c r="E3113" s="4" t="s">
        <v>51</v>
      </c>
      <c r="H3113" s="4" t="s">
        <v>51</v>
      </c>
      <c r="K3113" s="6">
        <v>0.29999999999999999</v>
      </c>
      <c r="L3113" s="6">
        <v>0.29999999999999999</v>
      </c>
      <c r="M3113" s="6">
        <v>3.8199999999999998</v>
      </c>
      <c r="N3113" s="7">
        <v>1211</v>
      </c>
      <c r="P3113" s="1">
        <v>1</v>
      </c>
      <c r="Q3113" s="2" t="s">
        <v>56</v>
      </c>
      <c r="R3113" s="4" t="s">
        <v>51</v>
      </c>
      <c r="T3113" s="7">
        <v>614</v>
      </c>
      <c r="U3113" s="8">
        <v>0</v>
      </c>
      <c r="V3113" s="6">
        <v>0</v>
      </c>
      <c r="W3113" s="7">
        <f>IF(R3113="","",(T3113*(1-U3113)*(1+AE3113))+V3113)</f>
        <v>798.20000000000005</v>
      </c>
      <c r="AA3113" s="64">
        <f>IF(Eingabe!G3113="x",libCalc!A3113,IF(Eingabe!H3113="x",libCalc!B3113,IF(Eingabe!I3113="x",libCalc!C3113,"")))</f>
        <v>0.089999999999999997</v>
      </c>
      <c r="AB3113" s="5">
        <f>IF(AA3113="","",AA3113*M3113)</f>
        <v>0.34379999999999999</v>
      </c>
      <c r="AC3113" s="10">
        <f>IF(AA3113="","",N3113*1000/(AA3113*1000000))</f>
        <v>13.455555555555556</v>
      </c>
      <c r="AD3113" s="11">
        <f>IF(AB3113="","",MAX(Z3113,W3113)/AB3113)</f>
        <v>2321.6986620127982</v>
      </c>
      <c r="AE3113" s="8">
        <f ca="1">IF(N3113="","",IF(LOOKUP(YEAR(C3113),Teuerung!$A$4:$A$29,Teuerung!$D$4:$D$29)="",0,LOOKUP(YEAR(C3113),Teuerung!$A$4:$A$29,Teuerung!$D$4:$D$29)))</f>
        <v>0.29999999999999999</v>
      </c>
      <c r="AF3113" s="7">
        <f t="shared" ca="1" si="92"/>
        <v>798.20000000000005</v>
      </c>
      <c r="AG3113" s="2" t="s">
        <v>70</v>
      </c>
      <c r="AH3113" s="1"/>
      <c r="AI3113" s="1"/>
    </row>
    <row r="3114">
      <c r="A3114" s="2"/>
      <c r="B3114" s="2"/>
      <c r="C3114" s="3">
        <v>43713</v>
      </c>
      <c r="D3114" s="1"/>
      <c r="E3114" s="4" t="s">
        <v>51</v>
      </c>
      <c r="H3114" s="4" t="s">
        <v>51</v>
      </c>
      <c r="K3114" s="6">
        <v>0.29999999999999999</v>
      </c>
      <c r="L3114" s="6">
        <v>0.29999999999999999</v>
      </c>
      <c r="M3114" s="6">
        <v>3.8199999999999998</v>
      </c>
      <c r="N3114" s="7">
        <v>1168</v>
      </c>
      <c r="P3114" s="1">
        <v>1</v>
      </c>
      <c r="Q3114" s="2" t="s">
        <v>56</v>
      </c>
      <c r="R3114" s="4" t="s">
        <v>51</v>
      </c>
      <c r="T3114" s="7">
        <v>614</v>
      </c>
      <c r="U3114" s="8">
        <v>0</v>
      </c>
      <c r="V3114" s="6">
        <v>0</v>
      </c>
      <c r="W3114" s="7">
        <f>IF(R3114="","",(T3114*(1-U3114)*(1+AE3114))+V3114)</f>
        <v>798.20000000000005</v>
      </c>
      <c r="AA3114" s="64">
        <f>IF(Eingabe!G3114="x",libCalc!A3114,IF(Eingabe!H3114="x",libCalc!B3114,IF(Eingabe!I3114="x",libCalc!C3114,"")))</f>
        <v>0.089999999999999997</v>
      </c>
      <c r="AB3114" s="5">
        <f>IF(AA3114="","",AA3114*M3114)</f>
        <v>0.34379999999999999</v>
      </c>
      <c r="AC3114" s="10">
        <f>IF(AA3114="","",N3114*1000/(AA3114*1000000))</f>
        <v>12.977777777777778</v>
      </c>
      <c r="AD3114" s="11">
        <f>IF(AB3114="","",MAX(Z3114,W3114)/AB3114)</f>
        <v>2321.6986620127982</v>
      </c>
      <c r="AE3114" s="8">
        <f ca="1">IF(N3114="","",IF(LOOKUP(YEAR(C3114),Teuerung!$A$4:$A$29,Teuerung!$D$4:$D$29)="",0,LOOKUP(YEAR(C3114),Teuerung!$A$4:$A$29,Teuerung!$D$4:$D$29)))</f>
        <v>0.29999999999999999</v>
      </c>
      <c r="AF3114" s="7">
        <f t="shared" ca="1" si="92"/>
        <v>798.20000000000005</v>
      </c>
      <c r="AG3114" s="2" t="s">
        <v>70</v>
      </c>
      <c r="AH3114" s="1"/>
      <c r="AI3114" s="1"/>
    </row>
    <row r="3115">
      <c r="A3115" s="2"/>
      <c r="B3115" s="2"/>
      <c r="C3115" s="3">
        <v>43713</v>
      </c>
      <c r="D3115" s="1"/>
      <c r="E3115" s="4" t="s">
        <v>51</v>
      </c>
      <c r="H3115" s="4" t="s">
        <v>51</v>
      </c>
      <c r="K3115" s="6">
        <v>0.29999999999999999</v>
      </c>
      <c r="L3115" s="6">
        <v>0.29999999999999999</v>
      </c>
      <c r="M3115" s="6">
        <v>3.8199999999999998</v>
      </c>
      <c r="N3115" s="7">
        <v>1239</v>
      </c>
      <c r="P3115" s="1">
        <v>1</v>
      </c>
      <c r="Q3115" s="2" t="s">
        <v>56</v>
      </c>
      <c r="R3115" s="4" t="s">
        <v>51</v>
      </c>
      <c r="T3115" s="7">
        <v>614</v>
      </c>
      <c r="U3115" s="8">
        <v>0</v>
      </c>
      <c r="V3115" s="6">
        <v>0</v>
      </c>
      <c r="W3115" s="7">
        <f>IF(R3115="","",(T3115*(1-U3115)*(1+AE3115))+V3115)</f>
        <v>798.20000000000005</v>
      </c>
      <c r="AA3115" s="64">
        <f>IF(Eingabe!G3115="x",libCalc!A3115,IF(Eingabe!H3115="x",libCalc!B3115,IF(Eingabe!I3115="x",libCalc!C3115,"")))</f>
        <v>0.089999999999999997</v>
      </c>
      <c r="AB3115" s="5">
        <f>IF(AA3115="","",AA3115*M3115)</f>
        <v>0.34379999999999999</v>
      </c>
      <c r="AC3115" s="10">
        <f>IF(AA3115="","",N3115*1000/(AA3115*1000000))</f>
        <v>13.766666666666667</v>
      </c>
      <c r="AD3115" s="11">
        <f>IF(AB3115="","",MAX(Z3115,W3115)/AB3115)</f>
        <v>2321.6986620127982</v>
      </c>
      <c r="AE3115" s="8">
        <f ca="1">IF(N3115="","",IF(LOOKUP(YEAR(C3115),Teuerung!$A$4:$A$29,Teuerung!$D$4:$D$29)="",0,LOOKUP(YEAR(C3115),Teuerung!$A$4:$A$29,Teuerung!$D$4:$D$29)))</f>
        <v>0.29999999999999999</v>
      </c>
      <c r="AF3115" s="7">
        <f t="shared" ca="1" si="92"/>
        <v>798.20000000000005</v>
      </c>
      <c r="AG3115" s="2" t="s">
        <v>70</v>
      </c>
      <c r="AH3115" s="1"/>
      <c r="AI3115" s="1"/>
    </row>
    <row r="3116">
      <c r="A3116" s="2"/>
      <c r="B3116" s="2"/>
      <c r="C3116" s="3">
        <v>43713</v>
      </c>
      <c r="D3116" s="1"/>
      <c r="E3116" s="4" t="s">
        <v>51</v>
      </c>
      <c r="H3116" s="4" t="s">
        <v>51</v>
      </c>
      <c r="K3116" s="6">
        <v>0.29999999999999999</v>
      </c>
      <c r="L3116" s="6">
        <v>0.29999999999999999</v>
      </c>
      <c r="M3116" s="6">
        <v>3.8199999999999998</v>
      </c>
      <c r="N3116" s="7">
        <v>971</v>
      </c>
      <c r="P3116" s="1">
        <v>1</v>
      </c>
      <c r="Q3116" s="2" t="s">
        <v>56</v>
      </c>
      <c r="R3116" s="4" t="s">
        <v>51</v>
      </c>
      <c r="T3116" s="7">
        <v>614</v>
      </c>
      <c r="U3116" s="8">
        <v>0</v>
      </c>
      <c r="V3116" s="6">
        <v>0</v>
      </c>
      <c r="W3116" s="7">
        <f>IF(R3116="","",(T3116*(1-U3116)*(1+AE3116))+V3116)</f>
        <v>798.20000000000005</v>
      </c>
      <c r="AA3116" s="64">
        <f>IF(Eingabe!G3116="x",libCalc!A3116,IF(Eingabe!H3116="x",libCalc!B3116,IF(Eingabe!I3116="x",libCalc!C3116,"")))</f>
        <v>0.089999999999999997</v>
      </c>
      <c r="AB3116" s="5">
        <f>IF(AA3116="","",AA3116*M3116)</f>
        <v>0.34379999999999999</v>
      </c>
      <c r="AC3116" s="10">
        <f>IF(AA3116="","",N3116*1000/(AA3116*1000000))</f>
        <v>10.78888888888889</v>
      </c>
      <c r="AD3116" s="11">
        <f>IF(AB3116="","",MAX(Z3116,W3116)/AB3116)</f>
        <v>2321.6986620127982</v>
      </c>
      <c r="AE3116" s="8">
        <f ca="1">IF(N3116="","",IF(LOOKUP(YEAR(C3116),Teuerung!$A$4:$A$29,Teuerung!$D$4:$D$29)="",0,LOOKUP(YEAR(C3116),Teuerung!$A$4:$A$29,Teuerung!$D$4:$D$29)))</f>
        <v>0.29999999999999999</v>
      </c>
      <c r="AF3116" s="7">
        <f t="shared" ca="1" si="92"/>
        <v>798.20000000000005</v>
      </c>
      <c r="AG3116" s="2" t="s">
        <v>70</v>
      </c>
      <c r="AH3116" s="1"/>
      <c r="AI3116" s="1"/>
    </row>
    <row r="3117">
      <c r="A3117" s="2"/>
      <c r="B3117" s="2"/>
      <c r="C3117" s="3">
        <v>43713</v>
      </c>
      <c r="D3117" s="1"/>
      <c r="E3117" s="4" t="s">
        <v>51</v>
      </c>
      <c r="H3117" s="4" t="s">
        <v>51</v>
      </c>
      <c r="K3117" s="6">
        <v>0.29999999999999999</v>
      </c>
      <c r="L3117" s="6">
        <v>0.29999999999999999</v>
      </c>
      <c r="M3117" s="6">
        <v>3.8199999999999998</v>
      </c>
      <c r="N3117" s="7">
        <v>341</v>
      </c>
      <c r="P3117" s="1">
        <v>1</v>
      </c>
      <c r="Q3117" s="2" t="s">
        <v>56</v>
      </c>
      <c r="R3117" s="4" t="s">
        <v>51</v>
      </c>
      <c r="T3117" s="7">
        <v>1030</v>
      </c>
      <c r="U3117" s="8">
        <v>0</v>
      </c>
      <c r="V3117" s="6">
        <v>0</v>
      </c>
      <c r="W3117" s="7">
        <f>IF(R3117="","",(T3117*(1-U3117)*(1+AE3117))+V3117)</f>
        <v>1339</v>
      </c>
      <c r="AA3117" s="64">
        <f>IF(Eingabe!G3117="x",libCalc!A3117,IF(Eingabe!H3117="x",libCalc!B3117,IF(Eingabe!I3117="x",libCalc!C3117,"")))</f>
        <v>0.089999999999999997</v>
      </c>
      <c r="AB3117" s="5">
        <f>IF(AA3117="","",AA3117*M3117)</f>
        <v>0.34379999999999999</v>
      </c>
      <c r="AC3117" s="10">
        <f>IF(AA3117="","",N3117*1000/(AA3117*1000000))</f>
        <v>3.7888888888888888</v>
      </c>
      <c r="AD3117" s="11">
        <f>IF(AB3117="","",MAX(Z3117,W3117)/AB3117)</f>
        <v>3894.7062245491566</v>
      </c>
      <c r="AE3117" s="8">
        <f ca="1">IF(N3117="","",IF(LOOKUP(YEAR(C3117),Teuerung!$A$4:$A$29,Teuerung!$D$4:$D$29)="",0,LOOKUP(YEAR(C3117),Teuerung!$A$4:$A$29,Teuerung!$D$4:$D$29)))</f>
        <v>0.29999999999999999</v>
      </c>
      <c r="AF3117" s="7">
        <f t="shared" ca="1" si="92"/>
        <v>1339</v>
      </c>
      <c r="AG3117" s="2" t="s">
        <v>70</v>
      </c>
      <c r="AH3117" s="1"/>
      <c r="AI3117" s="1"/>
    </row>
    <row r="3118">
      <c r="A3118" s="2"/>
      <c r="B3118" s="2"/>
      <c r="C3118" s="3">
        <v>43713</v>
      </c>
      <c r="D3118" s="1"/>
      <c r="E3118" s="4" t="s">
        <v>51</v>
      </c>
      <c r="H3118" s="4" t="s">
        <v>51</v>
      </c>
      <c r="K3118" s="6">
        <v>0.29999999999999999</v>
      </c>
      <c r="L3118" s="6">
        <v>0.29999999999999999</v>
      </c>
      <c r="M3118" s="6">
        <v>3.3399999999999999</v>
      </c>
      <c r="N3118" s="7">
        <v>687</v>
      </c>
      <c r="P3118" s="1">
        <v>1</v>
      </c>
      <c r="Q3118" s="2" t="s">
        <v>56</v>
      </c>
      <c r="R3118" s="4" t="s">
        <v>51</v>
      </c>
      <c r="T3118" s="7">
        <v>559</v>
      </c>
      <c r="U3118" s="8">
        <v>0</v>
      </c>
      <c r="V3118" s="6">
        <v>0</v>
      </c>
      <c r="W3118" s="7">
        <f>IF(R3118="","",(T3118*(1-U3118)*(1+AE3118))+V3118)</f>
        <v>726.70000000000005</v>
      </c>
      <c r="AA3118" s="64">
        <f>IF(Eingabe!G3118="x",libCalc!A3118,IF(Eingabe!H3118="x",libCalc!B3118,IF(Eingabe!I3118="x",libCalc!C3118,"")))</f>
        <v>0.089999999999999997</v>
      </c>
      <c r="AB3118" s="5">
        <f>IF(AA3118="","",AA3118*M3118)</f>
        <v>0.30059999999999998</v>
      </c>
      <c r="AC3118" s="10">
        <f>IF(AA3118="","",N3118*1000/(AA3118*1000000))</f>
        <v>7.6333333333333337</v>
      </c>
      <c r="AD3118" s="11">
        <f>IF(AB3118="","",MAX(Z3118,W3118)/AB3118)</f>
        <v>2417.4983366600136</v>
      </c>
      <c r="AE3118" s="8">
        <f ca="1">IF(N3118="","",IF(LOOKUP(YEAR(C3118),Teuerung!$A$4:$A$29,Teuerung!$D$4:$D$29)="",0,LOOKUP(YEAR(C3118),Teuerung!$A$4:$A$29,Teuerung!$D$4:$D$29)))</f>
        <v>0.29999999999999999</v>
      </c>
      <c r="AF3118" s="7">
        <f t="shared" ca="1" si="92"/>
        <v>726.70000000000005</v>
      </c>
      <c r="AG3118" s="2" t="s">
        <v>70</v>
      </c>
      <c r="AH3118" s="1"/>
      <c r="AI3118" s="1"/>
    </row>
    <row r="3119">
      <c r="A3119" s="2"/>
      <c r="B3119" s="2"/>
      <c r="C3119" s="3">
        <v>43713</v>
      </c>
      <c r="D3119" s="1"/>
      <c r="E3119" s="4" t="s">
        <v>51</v>
      </c>
      <c r="H3119" s="4" t="s">
        <v>51</v>
      </c>
      <c r="K3119" s="6">
        <v>0.29999999999999999</v>
      </c>
      <c r="L3119" s="6">
        <v>0.29999999999999999</v>
      </c>
      <c r="M3119" s="6">
        <v>3.3399999999999999</v>
      </c>
      <c r="N3119" s="7">
        <v>3449</v>
      </c>
      <c r="P3119" s="1">
        <v>1</v>
      </c>
      <c r="Q3119" s="2" t="s">
        <v>56</v>
      </c>
      <c r="R3119" s="4" t="s">
        <v>51</v>
      </c>
      <c r="T3119" s="7">
        <v>848</v>
      </c>
      <c r="U3119" s="8">
        <v>0</v>
      </c>
      <c r="V3119" s="6">
        <v>0</v>
      </c>
      <c r="W3119" s="7">
        <f>IF(R3119="","",(T3119*(1-U3119)*(1+AE3119))+V3119)</f>
        <v>1102.4000000000001</v>
      </c>
      <c r="AA3119" s="64">
        <f>IF(Eingabe!G3119="x",libCalc!A3119,IF(Eingabe!H3119="x",libCalc!B3119,IF(Eingabe!I3119="x",libCalc!C3119,"")))</f>
        <v>0.089999999999999997</v>
      </c>
      <c r="AB3119" s="5">
        <f>IF(AA3119="","",AA3119*M3119)</f>
        <v>0.30059999999999998</v>
      </c>
      <c r="AC3119" s="10">
        <f>IF(AA3119="","",N3119*1000/(AA3119*1000000))</f>
        <v>38.322222222222223</v>
      </c>
      <c r="AD3119" s="11">
        <f>IF(AB3119="","",MAX(Z3119,W3119)/AB3119)</f>
        <v>3667.3320026613446</v>
      </c>
      <c r="AE3119" s="8">
        <f ca="1">IF(N3119="","",IF(LOOKUP(YEAR(C3119),Teuerung!$A$4:$A$29,Teuerung!$D$4:$D$29)="",0,LOOKUP(YEAR(C3119),Teuerung!$A$4:$A$29,Teuerung!$D$4:$D$29)))</f>
        <v>0.29999999999999999</v>
      </c>
      <c r="AF3119" s="7">
        <f t="shared" ca="1" si="92"/>
        <v>1102.4000000000001</v>
      </c>
      <c r="AG3119" s="2" t="s">
        <v>70</v>
      </c>
      <c r="AH3119" s="1"/>
      <c r="AI3119" s="1"/>
    </row>
    <row r="3120">
      <c r="A3120" s="2"/>
      <c r="B3120" s="2"/>
      <c r="C3120" s="3">
        <v>43713</v>
      </c>
      <c r="D3120" s="1"/>
      <c r="E3120" s="4" t="s">
        <v>51</v>
      </c>
      <c r="H3120" s="4" t="s">
        <v>51</v>
      </c>
      <c r="K3120" s="6">
        <v>0.29999999999999999</v>
      </c>
      <c r="L3120" s="6">
        <v>0.29999999999999999</v>
      </c>
      <c r="M3120" s="6">
        <v>3.3399999999999999</v>
      </c>
      <c r="N3120" s="7">
        <v>2350</v>
      </c>
      <c r="P3120" s="1">
        <v>1</v>
      </c>
      <c r="Q3120" s="2" t="s">
        <v>56</v>
      </c>
      <c r="R3120" s="4" t="s">
        <v>51</v>
      </c>
      <c r="T3120" s="7">
        <v>680</v>
      </c>
      <c r="U3120" s="8">
        <v>0</v>
      </c>
      <c r="V3120" s="6">
        <v>0</v>
      </c>
      <c r="W3120" s="7">
        <f>IF(R3120="","",(T3120*(1-U3120)*(1+AE3120))+V3120)</f>
        <v>884</v>
      </c>
      <c r="AA3120" s="64">
        <f>IF(Eingabe!G3120="x",libCalc!A3120,IF(Eingabe!H3120="x",libCalc!B3120,IF(Eingabe!I3120="x",libCalc!C3120,"")))</f>
        <v>0.089999999999999997</v>
      </c>
      <c r="AB3120" s="5">
        <f>IF(AA3120="","",AA3120*M3120)</f>
        <v>0.30059999999999998</v>
      </c>
      <c r="AC3120" s="10">
        <f>IF(AA3120="","",N3120*1000/(AA3120*1000000))</f>
        <v>26.111111111111111</v>
      </c>
      <c r="AD3120" s="11">
        <f>IF(AB3120="","",MAX(Z3120,W3120)/AB3120)</f>
        <v>2940.7850964737195</v>
      </c>
      <c r="AE3120" s="8">
        <f ca="1">IF(N3120="","",IF(LOOKUP(YEAR(C3120),Teuerung!$A$4:$A$29,Teuerung!$D$4:$D$29)="",0,LOOKUP(YEAR(C3120),Teuerung!$A$4:$A$29,Teuerung!$D$4:$D$29)))</f>
        <v>0.29999999999999999</v>
      </c>
      <c r="AF3120" s="7">
        <f t="shared" ca="1" si="92"/>
        <v>884</v>
      </c>
      <c r="AG3120" s="2" t="s">
        <v>70</v>
      </c>
      <c r="AH3120" s="1"/>
      <c r="AI3120" s="1"/>
    </row>
    <row r="3121">
      <c r="A3121" s="2"/>
      <c r="B3121" s="2"/>
      <c r="C3121" s="3">
        <v>43713</v>
      </c>
      <c r="D3121" s="1"/>
      <c r="E3121" s="4" t="s">
        <v>51</v>
      </c>
      <c r="H3121" s="4" t="s">
        <v>51</v>
      </c>
      <c r="K3121" s="6">
        <v>0.29999999999999999</v>
      </c>
      <c r="L3121" s="6">
        <v>0.29999999999999999</v>
      </c>
      <c r="M3121" s="6">
        <v>3.3399999999999999</v>
      </c>
      <c r="N3121" s="7">
        <v>2511</v>
      </c>
      <c r="P3121" s="1">
        <v>1</v>
      </c>
      <c r="Q3121" s="2" t="s">
        <v>56</v>
      </c>
      <c r="R3121" s="4" t="s">
        <v>51</v>
      </c>
      <c r="T3121" s="7">
        <v>691</v>
      </c>
      <c r="U3121" s="8">
        <v>0</v>
      </c>
      <c r="V3121" s="6">
        <v>0</v>
      </c>
      <c r="W3121" s="7">
        <f>IF(R3121="","",(T3121*(1-U3121)*(1+AE3121))+V3121)</f>
        <v>898.30000000000007</v>
      </c>
      <c r="AA3121" s="64">
        <f>IF(Eingabe!G3121="x",libCalc!A3121,IF(Eingabe!H3121="x",libCalc!B3121,IF(Eingabe!I3121="x",libCalc!C3121,"")))</f>
        <v>0.089999999999999997</v>
      </c>
      <c r="AB3121" s="5">
        <f>IF(AA3121="","",AA3121*M3121)</f>
        <v>0.30059999999999998</v>
      </c>
      <c r="AC3121" s="10">
        <f>IF(AA3121="","",N3121*1000/(AA3121*1000000))</f>
        <v>27.899999999999999</v>
      </c>
      <c r="AD3121" s="11">
        <f>IF(AB3121="","",MAX(Z3121,W3121)/AB3121)</f>
        <v>2988.3566200931473</v>
      </c>
      <c r="AE3121" s="8">
        <f ca="1">IF(N3121="","",IF(LOOKUP(YEAR(C3121),Teuerung!$A$4:$A$29,Teuerung!$D$4:$D$29)="",0,LOOKUP(YEAR(C3121),Teuerung!$A$4:$A$29,Teuerung!$D$4:$D$29)))</f>
        <v>0.29999999999999999</v>
      </c>
      <c r="AF3121" s="7">
        <f t="shared" ca="1" si="92"/>
        <v>898.30000000000007</v>
      </c>
      <c r="AG3121" s="2" t="s">
        <v>70</v>
      </c>
      <c r="AH3121" s="1"/>
      <c r="AI3121" s="1"/>
    </row>
    <row r="3122">
      <c r="A3122" s="2"/>
      <c r="B3122" s="2"/>
      <c r="C3122" s="3">
        <v>43713</v>
      </c>
      <c r="D3122" s="1"/>
      <c r="E3122" s="4" t="s">
        <v>51</v>
      </c>
      <c r="H3122" s="4" t="s">
        <v>51</v>
      </c>
      <c r="K3122" s="6">
        <v>0.29999999999999999</v>
      </c>
      <c r="L3122" s="6">
        <v>0.29999999999999999</v>
      </c>
      <c r="M3122" s="6">
        <v>3.3399999999999999</v>
      </c>
      <c r="N3122" s="7">
        <v>2017</v>
      </c>
      <c r="P3122" s="1">
        <v>1</v>
      </c>
      <c r="Q3122" s="2" t="s">
        <v>56</v>
      </c>
      <c r="R3122" s="4" t="s">
        <v>51</v>
      </c>
      <c r="T3122" s="7">
        <v>559</v>
      </c>
      <c r="U3122" s="8">
        <v>0</v>
      </c>
      <c r="V3122" s="6">
        <v>0</v>
      </c>
      <c r="W3122" s="7">
        <f>IF(R3122="","",(T3122*(1-U3122)*(1+AE3122))+V3122)</f>
        <v>726.70000000000005</v>
      </c>
      <c r="AA3122" s="64">
        <f>IF(Eingabe!G3122="x",libCalc!A3122,IF(Eingabe!H3122="x",libCalc!B3122,IF(Eingabe!I3122="x",libCalc!C3122,"")))</f>
        <v>0.089999999999999997</v>
      </c>
      <c r="AB3122" s="5">
        <f>IF(AA3122="","",AA3122*M3122)</f>
        <v>0.30059999999999998</v>
      </c>
      <c r="AC3122" s="10">
        <f>IF(AA3122="","",N3122*1000/(AA3122*1000000))</f>
        <v>22.411111111111111</v>
      </c>
      <c r="AD3122" s="11">
        <f>IF(AB3122="","",MAX(Z3122,W3122)/AB3122)</f>
        <v>2417.4983366600136</v>
      </c>
      <c r="AE3122" s="8">
        <f ca="1">IF(N3122="","",IF(LOOKUP(YEAR(C3122),Teuerung!$A$4:$A$29,Teuerung!$D$4:$D$29)="",0,LOOKUP(YEAR(C3122),Teuerung!$A$4:$A$29,Teuerung!$D$4:$D$29)))</f>
        <v>0.29999999999999999</v>
      </c>
      <c r="AF3122" s="7">
        <f t="shared" ca="1" si="92"/>
        <v>726.70000000000005</v>
      </c>
      <c r="AG3122" s="2" t="s">
        <v>70</v>
      </c>
      <c r="AH3122" s="1"/>
      <c r="AI3122" s="1"/>
    </row>
    <row r="3123">
      <c r="A3123" s="2"/>
      <c r="B3123" s="2"/>
      <c r="C3123" s="3">
        <v>43713</v>
      </c>
      <c r="D3123" s="1"/>
      <c r="E3123" s="4" t="s">
        <v>51</v>
      </c>
      <c r="H3123" s="4" t="s">
        <v>51</v>
      </c>
      <c r="K3123" s="6">
        <v>0.29999999999999999</v>
      </c>
      <c r="L3123" s="6">
        <v>0.29999999999999999</v>
      </c>
      <c r="M3123" s="6">
        <v>3.3399999999999999</v>
      </c>
      <c r="N3123" s="7">
        <v>599</v>
      </c>
      <c r="P3123" s="1">
        <v>1</v>
      </c>
      <c r="Q3123" s="2" t="s">
        <v>56</v>
      </c>
      <c r="R3123" s="4" t="s">
        <v>51</v>
      </c>
      <c r="T3123" s="7">
        <v>565</v>
      </c>
      <c r="U3123" s="8">
        <v>0</v>
      </c>
      <c r="V3123" s="6">
        <v>0</v>
      </c>
      <c r="W3123" s="7">
        <f>IF(R3123="","",(T3123*(1-U3123)*(1+AE3123))+V3123)</f>
        <v>734.5</v>
      </c>
      <c r="AA3123" s="64">
        <f>IF(Eingabe!G3123="x",libCalc!A3123,IF(Eingabe!H3123="x",libCalc!B3123,IF(Eingabe!I3123="x",libCalc!C3123,"")))</f>
        <v>0.089999999999999997</v>
      </c>
      <c r="AB3123" s="5">
        <f>IF(AA3123="","",AA3123*M3123)</f>
        <v>0.30059999999999998</v>
      </c>
      <c r="AC3123" s="10">
        <f>IF(AA3123="","",N3123*1000/(AA3123*1000000))</f>
        <v>6.6555555555555559</v>
      </c>
      <c r="AD3123" s="11">
        <f>IF(AB3123="","",MAX(Z3123,W3123)/AB3123)</f>
        <v>2443.4464404524288</v>
      </c>
      <c r="AE3123" s="8">
        <f ca="1">IF(N3123="","",IF(LOOKUP(YEAR(C3123),Teuerung!$A$4:$A$29,Teuerung!$D$4:$D$29)="",0,LOOKUP(YEAR(C3123),Teuerung!$A$4:$A$29,Teuerung!$D$4:$D$29)))</f>
        <v>0.29999999999999999</v>
      </c>
      <c r="AF3123" s="7">
        <f t="shared" ca="1" si="92"/>
        <v>734.5</v>
      </c>
      <c r="AG3123" s="2" t="s">
        <v>70</v>
      </c>
      <c r="AH3123" s="1"/>
      <c r="AI3123" s="1"/>
    </row>
    <row r="3124">
      <c r="A3124" s="2"/>
      <c r="B3124" s="2"/>
      <c r="C3124" s="3">
        <v>43713</v>
      </c>
      <c r="D3124" s="1"/>
      <c r="E3124" s="4" t="s">
        <v>51</v>
      </c>
      <c r="H3124" s="4" t="s">
        <v>51</v>
      </c>
      <c r="K3124" s="6">
        <v>0.29999999999999999</v>
      </c>
      <c r="L3124" s="6">
        <v>0.29999999999999999</v>
      </c>
      <c r="M3124" s="6">
        <v>3.3399999999999999</v>
      </c>
      <c r="N3124" s="7">
        <v>609</v>
      </c>
      <c r="P3124" s="1">
        <v>1</v>
      </c>
      <c r="Q3124" s="2" t="s">
        <v>56</v>
      </c>
      <c r="R3124" s="4" t="s">
        <v>51</v>
      </c>
      <c r="T3124" s="7">
        <v>565</v>
      </c>
      <c r="U3124" s="8">
        <v>0</v>
      </c>
      <c r="V3124" s="6">
        <v>0</v>
      </c>
      <c r="W3124" s="7">
        <f>IF(R3124="","",(T3124*(1-U3124)*(1+AE3124))+V3124)</f>
        <v>734.5</v>
      </c>
      <c r="AA3124" s="64">
        <f>IF(Eingabe!G3124="x",libCalc!A3124,IF(Eingabe!H3124="x",libCalc!B3124,IF(Eingabe!I3124="x",libCalc!C3124,"")))</f>
        <v>0.089999999999999997</v>
      </c>
      <c r="AB3124" s="5">
        <f>IF(AA3124="","",AA3124*M3124)</f>
        <v>0.30059999999999998</v>
      </c>
      <c r="AC3124" s="10">
        <f>IF(AA3124="","",N3124*1000/(AA3124*1000000))</f>
        <v>6.7666666666666666</v>
      </c>
      <c r="AD3124" s="11">
        <f>IF(AB3124="","",MAX(Z3124,W3124)/AB3124)</f>
        <v>2443.4464404524288</v>
      </c>
      <c r="AE3124" s="8">
        <f ca="1">IF(N3124="","",IF(LOOKUP(YEAR(C3124),Teuerung!$A$4:$A$29,Teuerung!$D$4:$D$29)="",0,LOOKUP(YEAR(C3124),Teuerung!$A$4:$A$29,Teuerung!$D$4:$D$29)))</f>
        <v>0.29999999999999999</v>
      </c>
      <c r="AF3124" s="7">
        <f t="shared" ca="1" si="92"/>
        <v>734.5</v>
      </c>
      <c r="AG3124" s="2" t="s">
        <v>70</v>
      </c>
      <c r="AH3124" s="1"/>
      <c r="AI3124" s="1"/>
    </row>
    <row r="3125">
      <c r="A3125" s="2"/>
      <c r="B3125" s="2"/>
      <c r="C3125" s="3">
        <v>43713</v>
      </c>
      <c r="D3125" s="1"/>
      <c r="E3125" s="4" t="s">
        <v>51</v>
      </c>
      <c r="H3125" s="4" t="s">
        <v>51</v>
      </c>
      <c r="K3125" s="6">
        <v>0.29999999999999999</v>
      </c>
      <c r="L3125" s="6">
        <v>0.29999999999999999</v>
      </c>
      <c r="M3125" s="6">
        <v>3.3399999999999999</v>
      </c>
      <c r="N3125" s="7">
        <v>3121</v>
      </c>
      <c r="P3125" s="1">
        <v>1</v>
      </c>
      <c r="Q3125" s="2" t="s">
        <v>56</v>
      </c>
      <c r="R3125" s="4" t="s">
        <v>51</v>
      </c>
      <c r="T3125" s="7">
        <v>698</v>
      </c>
      <c r="U3125" s="8">
        <v>0</v>
      </c>
      <c r="V3125" s="6">
        <v>0</v>
      </c>
      <c r="W3125" s="7">
        <f>IF(R3125="","",(T3125*(1-U3125)*(1+AE3125))+V3125)</f>
        <v>907.39999999999998</v>
      </c>
      <c r="AA3125" s="64">
        <f>IF(Eingabe!G3125="x",libCalc!A3125,IF(Eingabe!H3125="x",libCalc!B3125,IF(Eingabe!I3125="x",libCalc!C3125,"")))</f>
        <v>0.089999999999999997</v>
      </c>
      <c r="AB3125" s="5">
        <f>IF(AA3125="","",AA3125*M3125)</f>
        <v>0.30059999999999998</v>
      </c>
      <c r="AC3125" s="10">
        <f>IF(AA3125="","",N3125*1000/(AA3125*1000000))</f>
        <v>34.677777777777777</v>
      </c>
      <c r="AD3125" s="11">
        <f>IF(AB3125="","",MAX(Z3125,W3125)/AB3125)</f>
        <v>3018.629407850965</v>
      </c>
      <c r="AE3125" s="8">
        <f ca="1">IF(N3125="","",IF(LOOKUP(YEAR(C3125),Teuerung!$A$4:$A$29,Teuerung!$D$4:$D$29)="",0,LOOKUP(YEAR(C3125),Teuerung!$A$4:$A$29,Teuerung!$D$4:$D$29)))</f>
        <v>0.29999999999999999</v>
      </c>
      <c r="AF3125" s="7">
        <f t="shared" ca="1" si="92"/>
        <v>907.39999999999998</v>
      </c>
      <c r="AG3125" s="2" t="s">
        <v>70</v>
      </c>
      <c r="AH3125" s="1"/>
      <c r="AI3125" s="1"/>
    </row>
    <row r="3126">
      <c r="A3126" s="2"/>
      <c r="B3126" s="2"/>
      <c r="C3126" s="3">
        <v>43713</v>
      </c>
      <c r="D3126" s="1"/>
      <c r="E3126" s="4" t="s">
        <v>51</v>
      </c>
      <c r="H3126" s="4" t="s">
        <v>51</v>
      </c>
      <c r="K3126" s="6">
        <v>0.29999999999999999</v>
      </c>
      <c r="L3126" s="6">
        <v>0.29999999999999999</v>
      </c>
      <c r="M3126" s="6">
        <v>3.3399999999999999</v>
      </c>
      <c r="N3126" s="7">
        <v>3202</v>
      </c>
      <c r="P3126" s="1">
        <v>1</v>
      </c>
      <c r="Q3126" s="2" t="s">
        <v>56</v>
      </c>
      <c r="R3126" s="4" t="s">
        <v>51</v>
      </c>
      <c r="T3126" s="7">
        <v>712</v>
      </c>
      <c r="U3126" s="8">
        <v>0</v>
      </c>
      <c r="V3126" s="6">
        <v>0</v>
      </c>
      <c r="W3126" s="7">
        <f>IF(R3126="","",(T3126*(1-U3126)*(1+AE3126))+V3126)</f>
        <v>925.60000000000002</v>
      </c>
      <c r="AA3126" s="64">
        <f>IF(Eingabe!G3126="x",libCalc!A3126,IF(Eingabe!H3126="x",libCalc!B3126,IF(Eingabe!I3126="x",libCalc!C3126,"")))</f>
        <v>0.089999999999999997</v>
      </c>
      <c r="AB3126" s="5">
        <f>IF(AA3126="","",AA3126*M3126)</f>
        <v>0.30059999999999998</v>
      </c>
      <c r="AC3126" s="10">
        <f>IF(AA3126="","",N3126*1000/(AA3126*1000000))</f>
        <v>35.577777777777776</v>
      </c>
      <c r="AD3126" s="11">
        <f>IF(AB3126="","",MAX(Z3126,W3126)/AB3126)</f>
        <v>3079.1749833666004</v>
      </c>
      <c r="AE3126" s="8">
        <f ca="1">IF(N3126="","",IF(LOOKUP(YEAR(C3126),Teuerung!$A$4:$A$29,Teuerung!$D$4:$D$29)="",0,LOOKUP(YEAR(C3126),Teuerung!$A$4:$A$29,Teuerung!$D$4:$D$29)))</f>
        <v>0.29999999999999999</v>
      </c>
      <c r="AF3126" s="7">
        <f t="shared" ca="1" si="92"/>
        <v>925.60000000000002</v>
      </c>
      <c r="AG3126" s="2" t="s">
        <v>70</v>
      </c>
      <c r="AH3126" s="1"/>
      <c r="AI3126" s="1"/>
    </row>
    <row r="3127">
      <c r="A3127" s="2"/>
      <c r="B3127" s="2"/>
      <c r="C3127" s="3">
        <v>43713</v>
      </c>
      <c r="D3127" s="1"/>
      <c r="E3127" s="4" t="s">
        <v>51</v>
      </c>
      <c r="H3127" s="4" t="s">
        <v>51</v>
      </c>
      <c r="K3127" s="6">
        <v>0.29999999999999999</v>
      </c>
      <c r="L3127" s="6">
        <v>0.29999999999999999</v>
      </c>
      <c r="M3127" s="6">
        <v>3.3399999999999999</v>
      </c>
      <c r="N3127" s="7">
        <v>1020</v>
      </c>
      <c r="P3127" s="1">
        <v>1</v>
      </c>
      <c r="Q3127" s="2" t="s">
        <v>56</v>
      </c>
      <c r="R3127" s="4" t="s">
        <v>51</v>
      </c>
      <c r="T3127" s="7">
        <v>565</v>
      </c>
      <c r="U3127" s="8">
        <v>0</v>
      </c>
      <c r="V3127" s="6">
        <v>0</v>
      </c>
      <c r="W3127" s="7">
        <f>IF(R3127="","",(T3127*(1-U3127)*(1+AE3127))+V3127)</f>
        <v>734.5</v>
      </c>
      <c r="AA3127" s="64">
        <f>IF(Eingabe!G3127="x",libCalc!A3127,IF(Eingabe!H3127="x",libCalc!B3127,IF(Eingabe!I3127="x",libCalc!C3127,"")))</f>
        <v>0.089999999999999997</v>
      </c>
      <c r="AB3127" s="5">
        <f>IF(AA3127="","",AA3127*M3127)</f>
        <v>0.30059999999999998</v>
      </c>
      <c r="AC3127" s="10">
        <f>IF(AA3127="","",N3127*1000/(AA3127*1000000))</f>
        <v>11.333333333333334</v>
      </c>
      <c r="AD3127" s="11">
        <f>IF(AB3127="","",MAX(Z3127,W3127)/AB3127)</f>
        <v>2443.4464404524288</v>
      </c>
      <c r="AE3127" s="8">
        <f ca="1">IF(N3127="","",IF(LOOKUP(YEAR(C3127),Teuerung!$A$4:$A$29,Teuerung!$D$4:$D$29)="",0,LOOKUP(YEAR(C3127),Teuerung!$A$4:$A$29,Teuerung!$D$4:$D$29)))</f>
        <v>0.29999999999999999</v>
      </c>
      <c r="AF3127" s="7">
        <f t="shared" ca="1" si="92"/>
        <v>734.5</v>
      </c>
      <c r="AG3127" s="2" t="s">
        <v>70</v>
      </c>
      <c r="AH3127" s="1"/>
      <c r="AI3127" s="1"/>
    </row>
    <row r="3128">
      <c r="A3128" s="2"/>
      <c r="B3128" s="2"/>
      <c r="C3128" s="3">
        <v>43713</v>
      </c>
      <c r="D3128" s="1"/>
      <c r="E3128" s="4" t="s">
        <v>51</v>
      </c>
      <c r="H3128" s="4" t="s">
        <v>51</v>
      </c>
      <c r="K3128" s="6">
        <v>0.29999999999999999</v>
      </c>
      <c r="L3128" s="6">
        <v>0.29999999999999999</v>
      </c>
      <c r="M3128" s="6">
        <v>3.3399999999999999</v>
      </c>
      <c r="N3128" s="7">
        <v>527</v>
      </c>
      <c r="P3128" s="1">
        <v>1</v>
      </c>
      <c r="Q3128" s="2" t="s">
        <v>56</v>
      </c>
      <c r="R3128" s="4" t="s">
        <v>51</v>
      </c>
      <c r="T3128" s="7">
        <v>565</v>
      </c>
      <c r="U3128" s="8">
        <v>0</v>
      </c>
      <c r="V3128" s="6">
        <v>0</v>
      </c>
      <c r="W3128" s="7">
        <f>IF(R3128="","",(T3128*(1-U3128)*(1+AE3128))+V3128)</f>
        <v>734.5</v>
      </c>
      <c r="AA3128" s="64">
        <f>IF(Eingabe!G3128="x",libCalc!A3128,IF(Eingabe!H3128="x",libCalc!B3128,IF(Eingabe!I3128="x",libCalc!C3128,"")))</f>
        <v>0.089999999999999997</v>
      </c>
      <c r="AB3128" s="5">
        <f>IF(AA3128="","",AA3128*M3128)</f>
        <v>0.30059999999999998</v>
      </c>
      <c r="AC3128" s="10">
        <f>IF(AA3128="","",N3128*1000/(AA3128*1000000))</f>
        <v>5.8555555555555552</v>
      </c>
      <c r="AD3128" s="11">
        <f>IF(AB3128="","",MAX(Z3128,W3128)/AB3128)</f>
        <v>2443.4464404524288</v>
      </c>
      <c r="AE3128" s="8">
        <f ca="1">IF(N3128="","",IF(LOOKUP(YEAR(C3128),Teuerung!$A$4:$A$29,Teuerung!$D$4:$D$29)="",0,LOOKUP(YEAR(C3128),Teuerung!$A$4:$A$29,Teuerung!$D$4:$D$29)))</f>
        <v>0.29999999999999999</v>
      </c>
      <c r="AF3128" s="7">
        <f t="shared" ca="1" si="92"/>
        <v>734.5</v>
      </c>
      <c r="AG3128" s="2" t="s">
        <v>70</v>
      </c>
      <c r="AH3128" s="1"/>
      <c r="AI3128" s="1"/>
    </row>
    <row r="3129">
      <c r="A3129" s="2"/>
      <c r="B3129" s="2"/>
      <c r="C3129" s="3">
        <v>43713</v>
      </c>
      <c r="D3129" s="1"/>
      <c r="E3129" s="4" t="s">
        <v>51</v>
      </c>
      <c r="H3129" s="4" t="s">
        <v>51</v>
      </c>
      <c r="K3129" s="6">
        <v>0.29999999999999999</v>
      </c>
      <c r="L3129" s="6">
        <v>0.29999999999999999</v>
      </c>
      <c r="M3129" s="6">
        <v>3.3399999999999999</v>
      </c>
      <c r="N3129" s="7">
        <v>198</v>
      </c>
      <c r="P3129" s="1">
        <v>1</v>
      </c>
      <c r="Q3129" s="2" t="s">
        <v>56</v>
      </c>
      <c r="R3129" s="4" t="s">
        <v>51</v>
      </c>
      <c r="T3129" s="7">
        <v>773</v>
      </c>
      <c r="U3129" s="8">
        <v>0</v>
      </c>
      <c r="V3129" s="6">
        <v>0</v>
      </c>
      <c r="W3129" s="7">
        <f>IF(R3129="","",(T3129*(1-U3129)*(1+AE3129))+V3129)</f>
        <v>1004.9000000000001</v>
      </c>
      <c r="AA3129" s="64">
        <f>IF(Eingabe!G3129="x",libCalc!A3129,IF(Eingabe!H3129="x",libCalc!B3129,IF(Eingabe!I3129="x",libCalc!C3129,"")))</f>
        <v>0.089999999999999997</v>
      </c>
      <c r="AB3129" s="5">
        <f>IF(AA3129="","",AA3129*M3129)</f>
        <v>0.30059999999999998</v>
      </c>
      <c r="AC3129" s="10">
        <f>IF(AA3129="","",N3129*1000/(AA3129*1000000))</f>
        <v>2.2000000000000002</v>
      </c>
      <c r="AD3129" s="11">
        <f>IF(AB3129="","",MAX(Z3129,W3129)/AB3129)</f>
        <v>3342.980705256155</v>
      </c>
      <c r="AE3129" s="8">
        <f ca="1">IF(N3129="","",IF(LOOKUP(YEAR(C3129),Teuerung!$A$4:$A$29,Teuerung!$D$4:$D$29)="",0,LOOKUP(YEAR(C3129),Teuerung!$A$4:$A$29,Teuerung!$D$4:$D$29)))</f>
        <v>0.29999999999999999</v>
      </c>
      <c r="AF3129" s="7">
        <f t="shared" ca="1" si="92"/>
        <v>1004.9000000000001</v>
      </c>
      <c r="AG3129" s="2" t="s">
        <v>70</v>
      </c>
      <c r="AH3129" s="1"/>
      <c r="AI3129" s="1"/>
    </row>
    <row r="3130">
      <c r="A3130" s="2"/>
      <c r="B3130" s="2"/>
      <c r="C3130" s="3">
        <v>43713</v>
      </c>
      <c r="D3130" s="1"/>
      <c r="E3130" s="4" t="s">
        <v>51</v>
      </c>
      <c r="H3130" s="4" t="s">
        <v>51</v>
      </c>
      <c r="K3130" s="6">
        <v>0.29999999999999999</v>
      </c>
      <c r="L3130" s="6">
        <v>0.29999999999999999</v>
      </c>
      <c r="M3130" s="6">
        <v>3.1600000000000001</v>
      </c>
      <c r="N3130" s="7">
        <v>1271</v>
      </c>
      <c r="P3130" s="1">
        <v>1</v>
      </c>
      <c r="Q3130" s="2" t="s">
        <v>56</v>
      </c>
      <c r="R3130" s="4" t="s">
        <v>51</v>
      </c>
      <c r="T3130" s="7">
        <v>542</v>
      </c>
      <c r="U3130" s="8">
        <v>0</v>
      </c>
      <c r="V3130" s="6">
        <v>0</v>
      </c>
      <c r="W3130" s="7">
        <f>IF(R3130="","",(T3130*(1-U3130)*(1+AE3130))+V3130)</f>
        <v>704.60000000000002</v>
      </c>
      <c r="AA3130" s="64">
        <f>IF(Eingabe!G3130="x",libCalc!A3130,IF(Eingabe!H3130="x",libCalc!B3130,IF(Eingabe!I3130="x",libCalc!C3130,"")))</f>
        <v>0.089999999999999997</v>
      </c>
      <c r="AB3130" s="5">
        <f>IF(AA3130="","",AA3130*M3130)</f>
        <v>0.28439999999999999</v>
      </c>
      <c r="AC3130" s="10">
        <f>IF(AA3130="","",N3130*1000/(AA3130*1000000))</f>
        <v>14.122222222222222</v>
      </c>
      <c r="AD3130" s="11">
        <f>IF(AB3130="","",MAX(Z3130,W3130)/AB3130)</f>
        <v>2477.4964838255978</v>
      </c>
      <c r="AE3130" s="8">
        <f ca="1">IF(N3130="","",IF(LOOKUP(YEAR(C3130),Teuerung!$A$4:$A$29,Teuerung!$D$4:$D$29)="",0,LOOKUP(YEAR(C3130),Teuerung!$A$4:$A$29,Teuerung!$D$4:$D$29)))</f>
        <v>0.29999999999999999</v>
      </c>
      <c r="AF3130" s="7">
        <f t="shared" ca="1" si="92"/>
        <v>704.60000000000002</v>
      </c>
      <c r="AG3130" s="2" t="s">
        <v>70</v>
      </c>
      <c r="AH3130" s="1"/>
      <c r="AI3130" s="1"/>
    </row>
    <row r="3131">
      <c r="A3131" s="2"/>
      <c r="B3131" s="2"/>
      <c r="C3131" s="3">
        <v>43713</v>
      </c>
      <c r="D3131" s="1"/>
      <c r="E3131" s="4" t="s">
        <v>51</v>
      </c>
      <c r="H3131" s="4" t="s">
        <v>51</v>
      </c>
      <c r="K3131" s="6">
        <v>0.29999999999999999</v>
      </c>
      <c r="L3131" s="6">
        <v>0.29999999999999999</v>
      </c>
      <c r="M3131" s="6">
        <v>3.1600000000000001</v>
      </c>
      <c r="N3131" s="7">
        <v>2481</v>
      </c>
      <c r="P3131" s="1">
        <v>1</v>
      </c>
      <c r="Q3131" s="2" t="s">
        <v>56</v>
      </c>
      <c r="R3131" s="4" t="s">
        <v>51</v>
      </c>
      <c r="T3131" s="7">
        <v>652</v>
      </c>
      <c r="U3131" s="8">
        <v>0</v>
      </c>
      <c r="V3131" s="6">
        <v>0</v>
      </c>
      <c r="W3131" s="7">
        <f>IF(R3131="","",(T3131*(1-U3131)*(1+AE3131))+V3131)</f>
        <v>847.60000000000002</v>
      </c>
      <c r="AA3131" s="64">
        <f>IF(Eingabe!G3131="x",libCalc!A3131,IF(Eingabe!H3131="x",libCalc!B3131,IF(Eingabe!I3131="x",libCalc!C3131,"")))</f>
        <v>0.089999999999999997</v>
      </c>
      <c r="AB3131" s="5">
        <f>IF(AA3131="","",AA3131*M3131)</f>
        <v>0.28439999999999999</v>
      </c>
      <c r="AC3131" s="10">
        <f>IF(AA3131="","",N3131*1000/(AA3131*1000000))</f>
        <v>27.566666666666666</v>
      </c>
      <c r="AD3131" s="11">
        <f>IF(AB3131="","",MAX(Z3131,W3131)/AB3131)</f>
        <v>2980.3094233473985</v>
      </c>
      <c r="AE3131" s="8">
        <f ca="1">IF(N3131="","",IF(LOOKUP(YEAR(C3131),Teuerung!$A$4:$A$29,Teuerung!$D$4:$D$29)="",0,LOOKUP(YEAR(C3131),Teuerung!$A$4:$A$29,Teuerung!$D$4:$D$29)))</f>
        <v>0.29999999999999999</v>
      </c>
      <c r="AF3131" s="7">
        <f t="shared" ca="1" si="92"/>
        <v>847.60000000000002</v>
      </c>
      <c r="AG3131" s="2" t="s">
        <v>70</v>
      </c>
      <c r="AH3131" s="1"/>
      <c r="AI3131" s="1"/>
    </row>
    <row r="3132">
      <c r="A3132" s="2"/>
      <c r="B3132" s="2"/>
      <c r="C3132" s="3">
        <v>43713</v>
      </c>
      <c r="D3132" s="1"/>
      <c r="E3132" s="4" t="s">
        <v>51</v>
      </c>
      <c r="H3132" s="4" t="s">
        <v>51</v>
      </c>
      <c r="K3132" s="6">
        <v>0.29999999999999999</v>
      </c>
      <c r="L3132" s="6">
        <v>0.29999999999999999</v>
      </c>
      <c r="M3132" s="6">
        <v>3.1600000000000001</v>
      </c>
      <c r="N3132" s="7">
        <v>1659</v>
      </c>
      <c r="P3132" s="1">
        <v>1</v>
      </c>
      <c r="Q3132" s="2" t="s">
        <v>56</v>
      </c>
      <c r="R3132" s="4" t="s">
        <v>51</v>
      </c>
      <c r="T3132" s="7">
        <v>542</v>
      </c>
      <c r="U3132" s="8">
        <v>0</v>
      </c>
      <c r="V3132" s="6">
        <v>0</v>
      </c>
      <c r="W3132" s="7">
        <f>IF(R3132="","",(T3132*(1-U3132)*(1+AE3132))+V3132)</f>
        <v>704.60000000000002</v>
      </c>
      <c r="AA3132" s="64">
        <f>IF(Eingabe!G3132="x",libCalc!A3132,IF(Eingabe!H3132="x",libCalc!B3132,IF(Eingabe!I3132="x",libCalc!C3132,"")))</f>
        <v>0.089999999999999997</v>
      </c>
      <c r="AB3132" s="5">
        <f>IF(AA3132="","",AA3132*M3132)</f>
        <v>0.28439999999999999</v>
      </c>
      <c r="AC3132" s="10">
        <f>IF(AA3132="","",N3132*1000/(AA3132*1000000))</f>
        <v>18.433333333333334</v>
      </c>
      <c r="AD3132" s="11">
        <f>IF(AB3132="","",MAX(Z3132,W3132)/AB3132)</f>
        <v>2477.4964838255978</v>
      </c>
      <c r="AE3132" s="8">
        <f ca="1">IF(N3132="","",IF(LOOKUP(YEAR(C3132),Teuerung!$A$4:$A$29,Teuerung!$D$4:$D$29)="",0,LOOKUP(YEAR(C3132),Teuerung!$A$4:$A$29,Teuerung!$D$4:$D$29)))</f>
        <v>0.29999999999999999</v>
      </c>
      <c r="AF3132" s="7">
        <f t="shared" ca="1" si="92"/>
        <v>704.60000000000002</v>
      </c>
      <c r="AG3132" s="2" t="s">
        <v>70</v>
      </c>
      <c r="AH3132" s="1"/>
      <c r="AI3132" s="1"/>
    </row>
    <row r="3133">
      <c r="A3133" s="2"/>
      <c r="B3133" s="2"/>
      <c r="C3133" s="3">
        <v>43713</v>
      </c>
      <c r="D3133" s="1"/>
      <c r="E3133" s="4" t="s">
        <v>51</v>
      </c>
      <c r="H3133" s="4" t="s">
        <v>51</v>
      </c>
      <c r="K3133" s="6">
        <v>0.29999999999999999</v>
      </c>
      <c r="L3133" s="6">
        <v>0.29999999999999999</v>
      </c>
      <c r="M3133" s="6">
        <v>3.1600000000000001</v>
      </c>
      <c r="N3133" s="7">
        <v>1920</v>
      </c>
      <c r="P3133" s="1">
        <v>1</v>
      </c>
      <c r="Q3133" s="2" t="s">
        <v>56</v>
      </c>
      <c r="R3133" s="4" t="s">
        <v>51</v>
      </c>
      <c r="T3133" s="7">
        <v>542</v>
      </c>
      <c r="U3133" s="8">
        <v>0</v>
      </c>
      <c r="V3133" s="6">
        <v>0</v>
      </c>
      <c r="W3133" s="7">
        <f>IF(R3133="","",(T3133*(1-U3133)*(1+AE3133))+V3133)</f>
        <v>704.60000000000002</v>
      </c>
      <c r="AA3133" s="64">
        <f>IF(Eingabe!G3133="x",libCalc!A3133,IF(Eingabe!H3133="x",libCalc!B3133,IF(Eingabe!I3133="x",libCalc!C3133,"")))</f>
        <v>0.089999999999999997</v>
      </c>
      <c r="AB3133" s="5">
        <f>IF(AA3133="","",AA3133*M3133)</f>
        <v>0.28439999999999999</v>
      </c>
      <c r="AC3133" s="10">
        <f>IF(AA3133="","",N3133*1000/(AA3133*1000000))</f>
        <v>21.333333333333332</v>
      </c>
      <c r="AD3133" s="11">
        <f>IF(AB3133="","",MAX(Z3133,W3133)/AB3133)</f>
        <v>2477.4964838255978</v>
      </c>
      <c r="AE3133" s="8">
        <f ca="1">IF(N3133="","",IF(LOOKUP(YEAR(C3133),Teuerung!$A$4:$A$29,Teuerung!$D$4:$D$29)="",0,LOOKUP(YEAR(C3133),Teuerung!$A$4:$A$29,Teuerung!$D$4:$D$29)))</f>
        <v>0.29999999999999999</v>
      </c>
      <c r="AF3133" s="7">
        <f t="shared" ca="1" si="92"/>
        <v>704.60000000000002</v>
      </c>
      <c r="AG3133" s="2" t="s">
        <v>70</v>
      </c>
      <c r="AH3133" s="1"/>
      <c r="AI3133" s="1"/>
    </row>
    <row r="3134">
      <c r="A3134" s="2"/>
      <c r="B3134" s="2"/>
      <c r="C3134" s="3">
        <v>43713</v>
      </c>
      <c r="D3134" s="1"/>
      <c r="E3134" s="4" t="s">
        <v>51</v>
      </c>
      <c r="H3134" s="4" t="s">
        <v>51</v>
      </c>
      <c r="K3134" s="6">
        <v>0.29999999999999999</v>
      </c>
      <c r="L3134" s="6">
        <v>0.29999999999999999</v>
      </c>
      <c r="M3134" s="6">
        <v>3.1600000000000001</v>
      </c>
      <c r="N3134" s="7">
        <v>1339</v>
      </c>
      <c r="P3134" s="1">
        <v>1</v>
      </c>
      <c r="Q3134" s="2" t="s">
        <v>56</v>
      </c>
      <c r="R3134" s="4" t="s">
        <v>51</v>
      </c>
      <c r="T3134" s="7">
        <v>542</v>
      </c>
      <c r="U3134" s="8">
        <v>0</v>
      </c>
      <c r="V3134" s="6">
        <v>0</v>
      </c>
      <c r="W3134" s="7">
        <f>IF(R3134="","",(T3134*(1-U3134)*(1+AE3134))+V3134)</f>
        <v>704.60000000000002</v>
      </c>
      <c r="AA3134" s="64">
        <f>IF(Eingabe!G3134="x",libCalc!A3134,IF(Eingabe!H3134="x",libCalc!B3134,IF(Eingabe!I3134="x",libCalc!C3134,"")))</f>
        <v>0.089999999999999997</v>
      </c>
      <c r="AB3134" s="5">
        <f>IF(AA3134="","",AA3134*M3134)</f>
        <v>0.28439999999999999</v>
      </c>
      <c r="AC3134" s="10">
        <f>IF(AA3134="","",N3134*1000/(AA3134*1000000))</f>
        <v>14.877777777777778</v>
      </c>
      <c r="AD3134" s="11">
        <f>IF(AB3134="","",MAX(Z3134,W3134)/AB3134)</f>
        <v>2477.4964838255978</v>
      </c>
      <c r="AE3134" s="8">
        <f ca="1">IF(N3134="","",IF(LOOKUP(YEAR(C3134),Teuerung!$A$4:$A$29,Teuerung!$D$4:$D$29)="",0,LOOKUP(YEAR(C3134),Teuerung!$A$4:$A$29,Teuerung!$D$4:$D$29)))</f>
        <v>0.29999999999999999</v>
      </c>
      <c r="AF3134" s="7">
        <f t="shared" ca="1" si="92"/>
        <v>704.60000000000002</v>
      </c>
      <c r="AG3134" s="2" t="s">
        <v>70</v>
      </c>
      <c r="AH3134" s="1"/>
      <c r="AI3134" s="1"/>
    </row>
    <row r="3135">
      <c r="A3135" s="2"/>
      <c r="B3135" s="2"/>
      <c r="C3135" s="3">
        <v>43713</v>
      </c>
      <c r="D3135" s="1"/>
      <c r="E3135" s="4" t="s">
        <v>51</v>
      </c>
      <c r="H3135" s="4" t="s">
        <v>51</v>
      </c>
      <c r="K3135" s="6">
        <v>0.29999999999999999</v>
      </c>
      <c r="L3135" s="6">
        <v>0.29999999999999999</v>
      </c>
      <c r="M3135" s="6">
        <v>3.1600000000000001</v>
      </c>
      <c r="N3135" s="7">
        <v>2170</v>
      </c>
      <c r="P3135" s="1">
        <v>1</v>
      </c>
      <c r="Q3135" s="2" t="s">
        <v>56</v>
      </c>
      <c r="R3135" s="4" t="s">
        <v>51</v>
      </c>
      <c r="T3135" s="7">
        <v>542</v>
      </c>
      <c r="U3135" s="8">
        <v>0</v>
      </c>
      <c r="V3135" s="6">
        <v>0</v>
      </c>
      <c r="W3135" s="7">
        <f>IF(R3135="","",(T3135*(1-U3135)*(1+AE3135))+V3135)</f>
        <v>704.60000000000002</v>
      </c>
      <c r="AA3135" s="64">
        <f>IF(Eingabe!G3135="x",libCalc!A3135,IF(Eingabe!H3135="x",libCalc!B3135,IF(Eingabe!I3135="x",libCalc!C3135,"")))</f>
        <v>0.089999999999999997</v>
      </c>
      <c r="AB3135" s="5">
        <f>IF(AA3135="","",AA3135*M3135)</f>
        <v>0.28439999999999999</v>
      </c>
      <c r="AC3135" s="10">
        <f>IF(AA3135="","",N3135*1000/(AA3135*1000000))</f>
        <v>24.111111111111111</v>
      </c>
      <c r="AD3135" s="11">
        <f>IF(AB3135="","",MAX(Z3135,W3135)/AB3135)</f>
        <v>2477.4964838255978</v>
      </c>
      <c r="AE3135" s="8">
        <f ca="1">IF(N3135="","",IF(LOOKUP(YEAR(C3135),Teuerung!$A$4:$A$29,Teuerung!$D$4:$D$29)="",0,LOOKUP(YEAR(C3135),Teuerung!$A$4:$A$29,Teuerung!$D$4:$D$29)))</f>
        <v>0.29999999999999999</v>
      </c>
      <c r="AF3135" s="7">
        <f t="shared" ca="1" si="92"/>
        <v>704.60000000000002</v>
      </c>
      <c r="AG3135" s="2" t="s">
        <v>70</v>
      </c>
      <c r="AH3135" s="1"/>
      <c r="AI3135" s="1"/>
    </row>
    <row r="3136">
      <c r="A3136" s="2"/>
      <c r="B3136" s="2"/>
      <c r="C3136" s="3">
        <v>43713</v>
      </c>
      <c r="D3136" s="1"/>
      <c r="E3136" s="4" t="s">
        <v>51</v>
      </c>
      <c r="H3136" s="4" t="s">
        <v>51</v>
      </c>
      <c r="K3136" s="6">
        <v>0.29999999999999999</v>
      </c>
      <c r="L3136" s="6">
        <v>0.29999999999999999</v>
      </c>
      <c r="M3136" s="6">
        <v>3.6400000000000001</v>
      </c>
      <c r="N3136" s="7">
        <v>3135</v>
      </c>
      <c r="P3136" s="1">
        <v>1</v>
      </c>
      <c r="Q3136" s="2" t="s">
        <v>56</v>
      </c>
      <c r="R3136" s="4" t="s">
        <v>51</v>
      </c>
      <c r="T3136" s="7">
        <v>707</v>
      </c>
      <c r="U3136" s="8">
        <v>0</v>
      </c>
      <c r="V3136" s="6">
        <v>0</v>
      </c>
      <c r="W3136" s="7">
        <f>IF(R3136="","",(T3136*(1-U3136)*(1+AE3136))+V3136)</f>
        <v>919.10000000000002</v>
      </c>
      <c r="AA3136" s="64">
        <f>IF(Eingabe!G3136="x",libCalc!A3136,IF(Eingabe!H3136="x",libCalc!B3136,IF(Eingabe!I3136="x",libCalc!C3136,"")))</f>
        <v>0.089999999999999997</v>
      </c>
      <c r="AB3136" s="5">
        <f>IF(AA3136="","",AA3136*M3136)</f>
        <v>0.3276</v>
      </c>
      <c r="AC3136" s="10">
        <f>IF(AA3136="","",N3136*1000/(AA3136*1000000))</f>
        <v>34.833333333333336</v>
      </c>
      <c r="AD3136" s="11">
        <f>IF(AB3136="","",MAX(Z3136,W3136)/AB3136)</f>
        <v>2805.5555555555557</v>
      </c>
      <c r="AE3136" s="8">
        <f ca="1">IF(N3136="","",IF(LOOKUP(YEAR(C3136),Teuerung!$A$4:$A$29,Teuerung!$D$4:$D$29)="",0,LOOKUP(YEAR(C3136),Teuerung!$A$4:$A$29,Teuerung!$D$4:$D$29)))</f>
        <v>0.29999999999999999</v>
      </c>
      <c r="AF3136" s="7">
        <f t="shared" ca="1" si="92"/>
        <v>919.10000000000002</v>
      </c>
      <c r="AG3136" s="2" t="s">
        <v>70</v>
      </c>
      <c r="AH3136" s="1"/>
      <c r="AI3136" s="1"/>
    </row>
    <row r="3137">
      <c r="A3137" s="2"/>
      <c r="B3137" s="2"/>
      <c r="C3137" s="3">
        <v>43713</v>
      </c>
      <c r="D3137" s="1"/>
      <c r="E3137" s="4" t="s">
        <v>51</v>
      </c>
      <c r="H3137" s="4" t="s">
        <v>51</v>
      </c>
      <c r="K3137" s="6">
        <v>0.29999999999999999</v>
      </c>
      <c r="L3137" s="6">
        <v>0.29999999999999999</v>
      </c>
      <c r="M3137" s="6">
        <v>3.1600000000000001</v>
      </c>
      <c r="N3137" s="7">
        <v>2525</v>
      </c>
      <c r="P3137" s="1">
        <v>1</v>
      </c>
      <c r="Q3137" s="2" t="s">
        <v>56</v>
      </c>
      <c r="R3137" s="4" t="s">
        <v>51</v>
      </c>
      <c r="T3137" s="7">
        <v>676</v>
      </c>
      <c r="U3137" s="8">
        <v>0</v>
      </c>
      <c r="V3137" s="6">
        <v>0</v>
      </c>
      <c r="W3137" s="7">
        <f>IF(R3137="","",(T3137*(1-U3137)*(1+AE3137))+V3137)</f>
        <v>878.80000000000007</v>
      </c>
      <c r="AA3137" s="64">
        <f>IF(Eingabe!G3137="x",libCalc!A3137,IF(Eingabe!H3137="x",libCalc!B3137,IF(Eingabe!I3137="x",libCalc!C3137,"")))</f>
        <v>0.089999999999999997</v>
      </c>
      <c r="AB3137" s="5">
        <f>IF(AA3137="","",AA3137*M3137)</f>
        <v>0.28439999999999999</v>
      </c>
      <c r="AC3137" s="10">
        <f>IF(AA3137="","",N3137*1000/(AA3137*1000000))</f>
        <v>28.055555555555557</v>
      </c>
      <c r="AD3137" s="11">
        <f>IF(AB3137="","",MAX(Z3137,W3137)/AB3137)</f>
        <v>3090.0140646976092</v>
      </c>
      <c r="AE3137" s="8">
        <f ca="1">IF(N3137="","",IF(LOOKUP(YEAR(C3137),Teuerung!$A$4:$A$29,Teuerung!$D$4:$D$29)="",0,LOOKUP(YEAR(C3137),Teuerung!$A$4:$A$29,Teuerung!$D$4:$D$29)))</f>
        <v>0.29999999999999999</v>
      </c>
      <c r="AF3137" s="7">
        <f t="shared" ca="1" si="92"/>
        <v>878.80000000000007</v>
      </c>
      <c r="AG3137" s="2" t="s">
        <v>70</v>
      </c>
      <c r="AH3137" s="1"/>
      <c r="AI3137" s="1"/>
    </row>
    <row r="3138">
      <c r="A3138" s="2"/>
      <c r="B3138" s="2"/>
      <c r="C3138" s="3">
        <v>43713</v>
      </c>
      <c r="D3138" s="1"/>
      <c r="E3138" s="4" t="s">
        <v>51</v>
      </c>
      <c r="H3138" s="4" t="s">
        <v>51</v>
      </c>
      <c r="K3138" s="6">
        <v>0.29999999999999999</v>
      </c>
      <c r="L3138" s="6">
        <v>0.29999999999999999</v>
      </c>
      <c r="M3138" s="6">
        <v>3.1600000000000001</v>
      </c>
      <c r="N3138" s="7">
        <v>1739</v>
      </c>
      <c r="P3138" s="1">
        <v>1</v>
      </c>
      <c r="Q3138" s="2" t="s">
        <v>56</v>
      </c>
      <c r="R3138" s="4" t="s">
        <v>51</v>
      </c>
      <c r="T3138" s="7">
        <v>542</v>
      </c>
      <c r="U3138" s="8">
        <v>0</v>
      </c>
      <c r="V3138" s="6">
        <v>0</v>
      </c>
      <c r="W3138" s="7">
        <f>IF(R3138="","",(T3138*(1-U3138)*(1+AE3138))+V3138)</f>
        <v>704.60000000000002</v>
      </c>
      <c r="AA3138" s="64">
        <f>IF(Eingabe!G3138="x",libCalc!A3138,IF(Eingabe!H3138="x",libCalc!B3138,IF(Eingabe!I3138="x",libCalc!C3138,"")))</f>
        <v>0.089999999999999997</v>
      </c>
      <c r="AB3138" s="5">
        <f>IF(AA3138="","",AA3138*M3138)</f>
        <v>0.28439999999999999</v>
      </c>
      <c r="AC3138" s="10">
        <f>IF(AA3138="","",N3138*1000/(AA3138*1000000))</f>
        <v>19.322222222222223</v>
      </c>
      <c r="AD3138" s="11">
        <f>IF(AB3138="","",MAX(Z3138,W3138)/AB3138)</f>
        <v>2477.4964838255978</v>
      </c>
      <c r="AE3138" s="8">
        <f ca="1">IF(N3138="","",IF(LOOKUP(YEAR(C3138),Teuerung!$A$4:$A$29,Teuerung!$D$4:$D$29)="",0,LOOKUP(YEAR(C3138),Teuerung!$A$4:$A$29,Teuerung!$D$4:$D$29)))</f>
        <v>0.29999999999999999</v>
      </c>
      <c r="AF3138" s="7">
        <f t="shared" ca="1" si="92"/>
        <v>704.60000000000002</v>
      </c>
      <c r="AG3138" s="2" t="s">
        <v>70</v>
      </c>
      <c r="AH3138" s="1"/>
      <c r="AI3138" s="1"/>
    </row>
    <row r="3139">
      <c r="A3139" s="2"/>
      <c r="B3139" s="2"/>
      <c r="C3139" s="3">
        <v>43713</v>
      </c>
      <c r="D3139" s="1"/>
      <c r="E3139" s="4" t="s">
        <v>51</v>
      </c>
      <c r="H3139" s="4" t="s">
        <v>51</v>
      </c>
      <c r="K3139" s="6">
        <v>0.29999999999999999</v>
      </c>
      <c r="L3139" s="6">
        <v>0.29999999999999999</v>
      </c>
      <c r="M3139" s="6">
        <v>3.6400000000000001</v>
      </c>
      <c r="N3139" s="7">
        <v>3290</v>
      </c>
      <c r="P3139" s="1">
        <v>1</v>
      </c>
      <c r="Q3139" s="2" t="s">
        <v>56</v>
      </c>
      <c r="R3139" s="4" t="s">
        <v>51</v>
      </c>
      <c r="T3139" s="7">
        <v>785</v>
      </c>
      <c r="U3139" s="8">
        <v>0</v>
      </c>
      <c r="V3139" s="6">
        <v>0</v>
      </c>
      <c r="W3139" s="7">
        <f>IF(R3139="","",(T3139*(1-U3139)*(1+AE3139))+V3139)</f>
        <v>1020.5</v>
      </c>
      <c r="AA3139" s="64">
        <f>IF(Eingabe!G3139="x",libCalc!A3139,IF(Eingabe!H3139="x",libCalc!B3139,IF(Eingabe!I3139="x",libCalc!C3139,"")))</f>
        <v>0.089999999999999997</v>
      </c>
      <c r="AB3139" s="5">
        <f>IF(AA3139="","",AA3139*M3139)</f>
        <v>0.3276</v>
      </c>
      <c r="AC3139" s="10">
        <f>IF(AA3139="","",N3139*1000/(AA3139*1000000))</f>
        <v>36.555555555555557</v>
      </c>
      <c r="AD3139" s="11">
        <f>IF(AB3139="","",MAX(Z3139,W3139)/AB3139)</f>
        <v>3115.0793650793648</v>
      </c>
      <c r="AE3139" s="8">
        <f ca="1">IF(N3139="","",IF(LOOKUP(YEAR(C3139),Teuerung!$A$4:$A$29,Teuerung!$D$4:$D$29)="",0,LOOKUP(YEAR(C3139),Teuerung!$A$4:$A$29,Teuerung!$D$4:$D$29)))</f>
        <v>0.29999999999999999</v>
      </c>
      <c r="AF3139" s="7">
        <f t="shared" ca="1" si="92"/>
        <v>1020.5</v>
      </c>
      <c r="AG3139" s="2" t="s">
        <v>70</v>
      </c>
      <c r="AH3139" s="1"/>
      <c r="AI3139" s="1"/>
    </row>
    <row r="3140">
      <c r="A3140" s="2"/>
      <c r="B3140" s="2"/>
      <c r="C3140" s="3">
        <v>43713</v>
      </c>
      <c r="D3140" s="1"/>
      <c r="E3140" s="4" t="s">
        <v>51</v>
      </c>
      <c r="H3140" s="4" t="s">
        <v>51</v>
      </c>
      <c r="K3140" s="6">
        <v>0.29999999999999999</v>
      </c>
      <c r="L3140" s="6">
        <v>0.29999999999999999</v>
      </c>
      <c r="M3140" s="6">
        <v>3.1600000000000001</v>
      </c>
      <c r="N3140" s="7">
        <v>2562</v>
      </c>
      <c r="P3140" s="1">
        <v>1</v>
      </c>
      <c r="Q3140" s="2" t="s">
        <v>56</v>
      </c>
      <c r="R3140" s="4" t="s">
        <v>51</v>
      </c>
      <c r="T3140" s="7">
        <v>676</v>
      </c>
      <c r="U3140" s="8">
        <v>0</v>
      </c>
      <c r="V3140" s="6">
        <v>0</v>
      </c>
      <c r="W3140" s="7">
        <f>IF(R3140="","",(T3140*(1-U3140)*(1+AE3140))+V3140)</f>
        <v>878.80000000000007</v>
      </c>
      <c r="AA3140" s="64">
        <f>IF(Eingabe!G3140="x",libCalc!A3140,IF(Eingabe!H3140="x",libCalc!B3140,IF(Eingabe!I3140="x",libCalc!C3140,"")))</f>
        <v>0.089999999999999997</v>
      </c>
      <c r="AB3140" s="5">
        <f>IF(AA3140="","",AA3140*M3140)</f>
        <v>0.28439999999999999</v>
      </c>
      <c r="AC3140" s="10">
        <f>IF(AA3140="","",N3140*1000/(AA3140*1000000))</f>
        <v>28.466666666666665</v>
      </c>
      <c r="AD3140" s="11">
        <f>IF(AB3140="","",MAX(Z3140,W3140)/AB3140)</f>
        <v>3090.0140646976092</v>
      </c>
      <c r="AE3140" s="8">
        <f ca="1">IF(N3140="","",IF(LOOKUP(YEAR(C3140),Teuerung!$A$4:$A$29,Teuerung!$D$4:$D$29)="",0,LOOKUP(YEAR(C3140),Teuerung!$A$4:$A$29,Teuerung!$D$4:$D$29)))</f>
        <v>0.29999999999999999</v>
      </c>
      <c r="AF3140" s="7">
        <f t="shared" ca="1" si="92"/>
        <v>878.80000000000007</v>
      </c>
      <c r="AG3140" s="2" t="s">
        <v>70</v>
      </c>
      <c r="AH3140" s="1"/>
      <c r="AI3140" s="1"/>
    </row>
    <row r="3141">
      <c r="A3141" s="2"/>
      <c r="B3141" s="2"/>
      <c r="C3141" s="3">
        <v>43713</v>
      </c>
      <c r="D3141" s="1"/>
      <c r="E3141" s="4" t="s">
        <v>51</v>
      </c>
      <c r="H3141" s="4" t="s">
        <v>51</v>
      </c>
      <c r="K3141" s="6">
        <v>0.29999999999999999</v>
      </c>
      <c r="L3141" s="6">
        <v>0.29999999999999999</v>
      </c>
      <c r="M3141" s="6">
        <v>3.2599999999999998</v>
      </c>
      <c r="N3141" s="7">
        <v>1720</v>
      </c>
      <c r="P3141" s="1">
        <v>1</v>
      </c>
      <c r="Q3141" s="2" t="s">
        <v>56</v>
      </c>
      <c r="R3141" s="4" t="s">
        <v>51</v>
      </c>
      <c r="T3141" s="7">
        <v>551</v>
      </c>
      <c r="U3141" s="8">
        <v>0</v>
      </c>
      <c r="V3141" s="6">
        <v>0</v>
      </c>
      <c r="W3141" s="7">
        <f>IF(R3141="","",(T3141*(1-U3141)*(1+AE3141))+V3141)</f>
        <v>716.30000000000007</v>
      </c>
      <c r="AA3141" s="64">
        <f>IF(Eingabe!G3141="x",libCalc!A3141,IF(Eingabe!H3141="x",libCalc!B3141,IF(Eingabe!I3141="x",libCalc!C3141,"")))</f>
        <v>0.089999999999999997</v>
      </c>
      <c r="AB3141" s="5">
        <f>IF(AA3141="","",AA3141*M3141)</f>
        <v>0.29339999999999999</v>
      </c>
      <c r="AC3141" s="10">
        <f>IF(AA3141="","",N3141*1000/(AA3141*1000000))</f>
        <v>19.111111111111111</v>
      </c>
      <c r="AD3141" s="11">
        <f>IF(AB3141="","",MAX(Z3141,W3141)/AB3141)</f>
        <v>2441.3769597818682</v>
      </c>
      <c r="AE3141" s="8">
        <f ca="1">IF(N3141="","",IF(LOOKUP(YEAR(C3141),Teuerung!$A$4:$A$29,Teuerung!$D$4:$D$29)="",0,LOOKUP(YEAR(C3141),Teuerung!$A$4:$A$29,Teuerung!$D$4:$D$29)))</f>
        <v>0.29999999999999999</v>
      </c>
      <c r="AF3141" s="7">
        <f t="shared" ca="1" si="92"/>
        <v>716.30000000000007</v>
      </c>
      <c r="AG3141" s="2" t="s">
        <v>70</v>
      </c>
      <c r="AH3141" s="1"/>
      <c r="AI3141" s="1"/>
    </row>
    <row r="3142">
      <c r="A3142" s="2"/>
      <c r="B3142" s="2"/>
      <c r="C3142" s="3">
        <v>43713</v>
      </c>
      <c r="D3142" s="1"/>
      <c r="E3142" s="4" t="s">
        <v>51</v>
      </c>
      <c r="H3142" s="4" t="s">
        <v>51</v>
      </c>
      <c r="K3142" s="6">
        <v>0.29999999999999999</v>
      </c>
      <c r="L3142" s="6">
        <v>0.29999999999999999</v>
      </c>
      <c r="M3142" s="6">
        <v>3.1600000000000001</v>
      </c>
      <c r="N3142" s="7">
        <v>1976</v>
      </c>
      <c r="P3142" s="1">
        <v>1</v>
      </c>
      <c r="Q3142" s="2" t="s">
        <v>56</v>
      </c>
      <c r="R3142" s="4" t="s">
        <v>51</v>
      </c>
      <c r="T3142" s="7">
        <v>542</v>
      </c>
      <c r="U3142" s="8">
        <v>0</v>
      </c>
      <c r="V3142" s="6">
        <v>0</v>
      </c>
      <c r="W3142" s="7">
        <f>IF(R3142="","",(T3142*(1-U3142)*(1+AE3142))+V3142)</f>
        <v>704.60000000000002</v>
      </c>
      <c r="AA3142" s="64">
        <f>IF(Eingabe!G3142="x",libCalc!A3142,IF(Eingabe!H3142="x",libCalc!B3142,IF(Eingabe!I3142="x",libCalc!C3142,"")))</f>
        <v>0.089999999999999997</v>
      </c>
      <c r="AB3142" s="5">
        <f>IF(AA3142="","",AA3142*M3142)</f>
        <v>0.28439999999999999</v>
      </c>
      <c r="AC3142" s="10">
        <f>IF(AA3142="","",N3142*1000/(AA3142*1000000))</f>
        <v>21.955555555555556</v>
      </c>
      <c r="AD3142" s="11">
        <f>IF(AB3142="","",MAX(Z3142,W3142)/AB3142)</f>
        <v>2477.4964838255978</v>
      </c>
      <c r="AE3142" s="8">
        <f ca="1">IF(N3142="","",IF(LOOKUP(YEAR(C3142),Teuerung!$A$4:$A$29,Teuerung!$D$4:$D$29)="",0,LOOKUP(YEAR(C3142),Teuerung!$A$4:$A$29,Teuerung!$D$4:$D$29)))</f>
        <v>0.29999999999999999</v>
      </c>
      <c r="AF3142" s="7">
        <f t="shared" ca="1" si="92"/>
        <v>704.60000000000002</v>
      </c>
      <c r="AG3142" s="2" t="s">
        <v>70</v>
      </c>
      <c r="AH3142" s="1"/>
      <c r="AI3142" s="1"/>
    </row>
    <row r="3143">
      <c r="A3143" s="2"/>
      <c r="B3143" s="2"/>
      <c r="C3143" s="3">
        <v>43713</v>
      </c>
      <c r="D3143" s="1"/>
      <c r="E3143" s="4" t="s">
        <v>51</v>
      </c>
      <c r="H3143" s="4" t="s">
        <v>51</v>
      </c>
      <c r="K3143" s="6">
        <v>0.29999999999999999</v>
      </c>
      <c r="L3143" s="6">
        <v>0.29999999999999999</v>
      </c>
      <c r="M3143" s="6">
        <v>3.1600000000000001</v>
      </c>
      <c r="N3143" s="7">
        <v>1302</v>
      </c>
      <c r="P3143" s="1">
        <v>1</v>
      </c>
      <c r="Q3143" s="2" t="s">
        <v>56</v>
      </c>
      <c r="R3143" s="4" t="s">
        <v>51</v>
      </c>
      <c r="T3143" s="7">
        <v>542</v>
      </c>
      <c r="U3143" s="8">
        <v>0</v>
      </c>
      <c r="V3143" s="6">
        <v>0</v>
      </c>
      <c r="W3143" s="7">
        <f>IF(R3143="","",(T3143*(1-U3143)*(1+AE3143))+V3143)</f>
        <v>704.60000000000002</v>
      </c>
      <c r="AA3143" s="64">
        <f>IF(Eingabe!G3143="x",libCalc!A3143,IF(Eingabe!H3143="x",libCalc!B3143,IF(Eingabe!I3143="x",libCalc!C3143,"")))</f>
        <v>0.089999999999999997</v>
      </c>
      <c r="AB3143" s="5">
        <f>IF(AA3143="","",AA3143*M3143)</f>
        <v>0.28439999999999999</v>
      </c>
      <c r="AC3143" s="10">
        <f>IF(AA3143="","",N3143*1000/(AA3143*1000000))</f>
        <v>14.466666666666667</v>
      </c>
      <c r="AD3143" s="11">
        <f>IF(AB3143="","",MAX(Z3143,W3143)/AB3143)</f>
        <v>2477.4964838255978</v>
      </c>
      <c r="AE3143" s="8">
        <f ca="1">IF(N3143="","",IF(LOOKUP(YEAR(C3143),Teuerung!$A$4:$A$29,Teuerung!$D$4:$D$29)="",0,LOOKUP(YEAR(C3143),Teuerung!$A$4:$A$29,Teuerung!$D$4:$D$29)))</f>
        <v>0.29999999999999999</v>
      </c>
      <c r="AF3143" s="7">
        <f t="shared" ca="1" si="92"/>
        <v>704.60000000000002</v>
      </c>
      <c r="AG3143" s="2" t="s">
        <v>70</v>
      </c>
      <c r="AH3143" s="1"/>
      <c r="AI3143" s="1"/>
    </row>
    <row r="3144">
      <c r="A3144" s="2"/>
      <c r="B3144" s="2"/>
      <c r="C3144" s="3">
        <v>43713</v>
      </c>
      <c r="D3144" s="1"/>
      <c r="E3144" s="4" t="s">
        <v>51</v>
      </c>
      <c r="H3144" s="4" t="s">
        <v>51</v>
      </c>
      <c r="K3144" s="6">
        <v>0.29999999999999999</v>
      </c>
      <c r="L3144" s="6">
        <v>0.29999999999999999</v>
      </c>
      <c r="M3144" s="6">
        <v>3.1600000000000001</v>
      </c>
      <c r="N3144" s="7">
        <v>826</v>
      </c>
      <c r="P3144" s="1">
        <v>1</v>
      </c>
      <c r="Q3144" s="2" t="s">
        <v>56</v>
      </c>
      <c r="R3144" s="4" t="s">
        <v>51</v>
      </c>
      <c r="T3144" s="7">
        <v>542</v>
      </c>
      <c r="U3144" s="8">
        <v>0</v>
      </c>
      <c r="V3144" s="6">
        <v>0</v>
      </c>
      <c r="W3144" s="7">
        <f>IF(R3144="","",(T3144*(1-U3144)*(1+AE3144))+V3144)</f>
        <v>704.60000000000002</v>
      </c>
      <c r="AA3144" s="64">
        <f>IF(Eingabe!G3144="x",libCalc!A3144,IF(Eingabe!H3144="x",libCalc!B3144,IF(Eingabe!I3144="x",libCalc!C3144,"")))</f>
        <v>0.089999999999999997</v>
      </c>
      <c r="AB3144" s="5">
        <f>IF(AA3144="","",AA3144*M3144)</f>
        <v>0.28439999999999999</v>
      </c>
      <c r="AC3144" s="10">
        <f>IF(AA3144="","",N3144*1000/(AA3144*1000000))</f>
        <v>9.1777777777777771</v>
      </c>
      <c r="AD3144" s="11">
        <f>IF(AB3144="","",MAX(Z3144,W3144)/AB3144)</f>
        <v>2477.4964838255978</v>
      </c>
      <c r="AE3144" s="8">
        <f ca="1">IF(N3144="","",IF(LOOKUP(YEAR(C3144),Teuerung!$A$4:$A$29,Teuerung!$D$4:$D$29)="",0,LOOKUP(YEAR(C3144),Teuerung!$A$4:$A$29,Teuerung!$D$4:$D$29)))</f>
        <v>0.29999999999999999</v>
      </c>
      <c r="AF3144" s="7">
        <f t="shared" ca="1" si="92"/>
        <v>704.60000000000002</v>
      </c>
      <c r="AG3144" s="2" t="s">
        <v>70</v>
      </c>
      <c r="AH3144" s="1"/>
      <c r="AI3144" s="1"/>
    </row>
    <row r="3145">
      <c r="A3145" s="2"/>
      <c r="B3145" s="2"/>
      <c r="C3145" s="3">
        <v>43713</v>
      </c>
      <c r="D3145" s="1"/>
      <c r="E3145" s="4" t="s">
        <v>51</v>
      </c>
      <c r="H3145" s="4" t="s">
        <v>51</v>
      </c>
      <c r="K3145" s="6">
        <v>0.29999999999999999</v>
      </c>
      <c r="L3145" s="6">
        <v>0.29999999999999999</v>
      </c>
      <c r="M3145" s="6">
        <v>3.1600000000000001</v>
      </c>
      <c r="N3145" s="7">
        <v>1536</v>
      </c>
      <c r="P3145" s="1">
        <v>1</v>
      </c>
      <c r="Q3145" s="2" t="s">
        <v>56</v>
      </c>
      <c r="R3145" s="4" t="s">
        <v>51</v>
      </c>
      <c r="T3145" s="7">
        <v>542</v>
      </c>
      <c r="U3145" s="8">
        <v>0</v>
      </c>
      <c r="V3145" s="6">
        <v>0</v>
      </c>
      <c r="W3145" s="7">
        <f>IF(R3145="","",(T3145*(1-U3145)*(1+AE3145))+V3145)</f>
        <v>704.60000000000002</v>
      </c>
      <c r="AA3145" s="64">
        <f>IF(Eingabe!G3145="x",libCalc!A3145,IF(Eingabe!H3145="x",libCalc!B3145,IF(Eingabe!I3145="x",libCalc!C3145,"")))</f>
        <v>0.089999999999999997</v>
      </c>
      <c r="AB3145" s="5">
        <f>IF(AA3145="","",AA3145*M3145)</f>
        <v>0.28439999999999999</v>
      </c>
      <c r="AC3145" s="10">
        <f>IF(AA3145="","",N3145*1000/(AA3145*1000000))</f>
        <v>17.066666666666666</v>
      </c>
      <c r="AD3145" s="11">
        <f>IF(AB3145="","",MAX(Z3145,W3145)/AB3145)</f>
        <v>2477.4964838255978</v>
      </c>
      <c r="AE3145" s="8">
        <f ca="1">IF(N3145="","",IF(LOOKUP(YEAR(C3145),Teuerung!$A$4:$A$29,Teuerung!$D$4:$D$29)="",0,LOOKUP(YEAR(C3145),Teuerung!$A$4:$A$29,Teuerung!$D$4:$D$29)))</f>
        <v>0.29999999999999999</v>
      </c>
      <c r="AF3145" s="7">
        <f t="shared" ca="1" si="92"/>
        <v>704.60000000000002</v>
      </c>
      <c r="AG3145" s="2" t="s">
        <v>70</v>
      </c>
      <c r="AH3145" s="1"/>
      <c r="AI3145" s="1"/>
    </row>
    <row r="3146">
      <c r="A3146" s="2"/>
      <c r="B3146" s="2"/>
      <c r="C3146" s="3">
        <v>43713</v>
      </c>
      <c r="D3146" s="1"/>
      <c r="E3146" s="4" t="s">
        <v>51</v>
      </c>
      <c r="H3146" s="4" t="s">
        <v>51</v>
      </c>
      <c r="K3146" s="6">
        <v>0.29999999999999999</v>
      </c>
      <c r="L3146" s="6">
        <v>0.29999999999999999</v>
      </c>
      <c r="M3146" s="6">
        <v>3.1600000000000001</v>
      </c>
      <c r="N3146" s="7">
        <v>1071</v>
      </c>
      <c r="P3146" s="1">
        <v>1</v>
      </c>
      <c r="Q3146" s="2" t="s">
        <v>56</v>
      </c>
      <c r="R3146" s="4" t="s">
        <v>51</v>
      </c>
      <c r="T3146" s="7">
        <v>542</v>
      </c>
      <c r="U3146" s="8">
        <v>0</v>
      </c>
      <c r="V3146" s="6">
        <v>0</v>
      </c>
      <c r="W3146" s="7">
        <f>IF(R3146="","",(T3146*(1-U3146)*(1+AE3146))+V3146)</f>
        <v>704.60000000000002</v>
      </c>
      <c r="AA3146" s="64">
        <f>IF(Eingabe!G3146="x",libCalc!A3146,IF(Eingabe!H3146="x",libCalc!B3146,IF(Eingabe!I3146="x",libCalc!C3146,"")))</f>
        <v>0.089999999999999997</v>
      </c>
      <c r="AB3146" s="5">
        <f>IF(AA3146="","",AA3146*M3146)</f>
        <v>0.28439999999999999</v>
      </c>
      <c r="AC3146" s="10">
        <f>IF(AA3146="","",N3146*1000/(AA3146*1000000))</f>
        <v>11.9</v>
      </c>
      <c r="AD3146" s="11">
        <f>IF(AB3146="","",MAX(Z3146,W3146)/AB3146)</f>
        <v>2477.4964838255978</v>
      </c>
      <c r="AE3146" s="8">
        <f ca="1">IF(N3146="","",IF(LOOKUP(YEAR(C3146),Teuerung!$A$4:$A$29,Teuerung!$D$4:$D$29)="",0,LOOKUP(YEAR(C3146),Teuerung!$A$4:$A$29,Teuerung!$D$4:$D$29)))</f>
        <v>0.29999999999999999</v>
      </c>
      <c r="AF3146" s="7">
        <f t="shared" ca="1" si="92"/>
        <v>704.60000000000002</v>
      </c>
      <c r="AG3146" s="2" t="s">
        <v>70</v>
      </c>
      <c r="AH3146" s="1"/>
      <c r="AI3146" s="1"/>
    </row>
    <row r="3147">
      <c r="A3147" s="2"/>
      <c r="B3147" s="2"/>
      <c r="C3147" s="3">
        <v>43713</v>
      </c>
      <c r="D3147" s="1"/>
      <c r="E3147" s="4" t="s">
        <v>51</v>
      </c>
      <c r="H3147" s="4" t="s">
        <v>51</v>
      </c>
      <c r="K3147" s="6">
        <v>0.29999999999999999</v>
      </c>
      <c r="L3147" s="6">
        <v>0.29999999999999999</v>
      </c>
      <c r="M3147" s="6">
        <v>3.1600000000000001</v>
      </c>
      <c r="N3147" s="7">
        <v>1220</v>
      </c>
      <c r="P3147" s="1">
        <v>1</v>
      </c>
      <c r="Q3147" s="2" t="s">
        <v>56</v>
      </c>
      <c r="R3147" s="4" t="s">
        <v>51</v>
      </c>
      <c r="T3147" s="7">
        <v>542</v>
      </c>
      <c r="U3147" s="8">
        <v>0</v>
      </c>
      <c r="V3147" s="6">
        <v>0</v>
      </c>
      <c r="W3147" s="7">
        <f>IF(R3147="","",(T3147*(1-U3147)*(1+AE3147))+V3147)</f>
        <v>704.60000000000002</v>
      </c>
      <c r="AA3147" s="64">
        <f>IF(Eingabe!G3147="x",libCalc!A3147,IF(Eingabe!H3147="x",libCalc!B3147,IF(Eingabe!I3147="x",libCalc!C3147,"")))</f>
        <v>0.089999999999999997</v>
      </c>
      <c r="AB3147" s="5">
        <f>IF(AA3147="","",AA3147*M3147)</f>
        <v>0.28439999999999999</v>
      </c>
      <c r="AC3147" s="10">
        <f>IF(AA3147="","",N3147*1000/(AA3147*1000000))</f>
        <v>13.555555555555555</v>
      </c>
      <c r="AD3147" s="11">
        <f>IF(AB3147="","",MAX(Z3147,W3147)/AB3147)</f>
        <v>2477.4964838255978</v>
      </c>
      <c r="AE3147" s="8">
        <f ca="1">IF(N3147="","",IF(LOOKUP(YEAR(C3147),Teuerung!$A$4:$A$29,Teuerung!$D$4:$D$29)="",0,LOOKUP(YEAR(C3147),Teuerung!$A$4:$A$29,Teuerung!$D$4:$D$29)))</f>
        <v>0.29999999999999999</v>
      </c>
      <c r="AF3147" s="7">
        <f t="shared" ca="1" si="92"/>
        <v>704.60000000000002</v>
      </c>
      <c r="AG3147" s="2" t="s">
        <v>70</v>
      </c>
      <c r="AH3147" s="1"/>
      <c r="AI3147" s="1"/>
    </row>
    <row r="3148">
      <c r="A3148" s="2"/>
      <c r="B3148" s="2"/>
      <c r="C3148" s="3">
        <v>43713</v>
      </c>
      <c r="D3148" s="1"/>
      <c r="E3148" s="4" t="s">
        <v>51</v>
      </c>
      <c r="H3148" s="4" t="s">
        <v>51</v>
      </c>
      <c r="K3148" s="6">
        <v>0.29999999999999999</v>
      </c>
      <c r="L3148" s="6">
        <v>0.29999999999999999</v>
      </c>
      <c r="M3148" s="6">
        <v>3.1600000000000001</v>
      </c>
      <c r="N3148" s="7">
        <v>879</v>
      </c>
      <c r="P3148" s="1">
        <v>1</v>
      </c>
      <c r="Q3148" s="2" t="s">
        <v>56</v>
      </c>
      <c r="R3148" s="4" t="s">
        <v>51</v>
      </c>
      <c r="T3148" s="7">
        <v>542</v>
      </c>
      <c r="U3148" s="8">
        <v>0</v>
      </c>
      <c r="V3148" s="6">
        <v>0</v>
      </c>
      <c r="W3148" s="7">
        <f>IF(R3148="","",(T3148*(1-U3148)*(1+AE3148))+V3148)</f>
        <v>704.60000000000002</v>
      </c>
      <c r="AA3148" s="64">
        <f>IF(Eingabe!G3148="x",libCalc!A3148,IF(Eingabe!H3148="x",libCalc!B3148,IF(Eingabe!I3148="x",libCalc!C3148,"")))</f>
        <v>0.089999999999999997</v>
      </c>
      <c r="AB3148" s="5">
        <f>IF(AA3148="","",AA3148*M3148)</f>
        <v>0.28439999999999999</v>
      </c>
      <c r="AC3148" s="10">
        <f>IF(AA3148="","",N3148*1000/(AA3148*1000000))</f>
        <v>9.7666666666666675</v>
      </c>
      <c r="AD3148" s="11">
        <f>IF(AB3148="","",MAX(Z3148,W3148)/AB3148)</f>
        <v>2477.4964838255978</v>
      </c>
      <c r="AE3148" s="8">
        <f ca="1">IF(N3148="","",IF(LOOKUP(YEAR(C3148),Teuerung!$A$4:$A$29,Teuerung!$D$4:$D$29)="",0,LOOKUP(YEAR(C3148),Teuerung!$A$4:$A$29,Teuerung!$D$4:$D$29)))</f>
        <v>0.29999999999999999</v>
      </c>
      <c r="AF3148" s="7">
        <f t="shared" ca="1" si="92"/>
        <v>704.60000000000002</v>
      </c>
      <c r="AG3148" s="2" t="s">
        <v>70</v>
      </c>
      <c r="AH3148" s="1"/>
      <c r="AI3148" s="1"/>
    </row>
    <row r="3149">
      <c r="A3149" s="2"/>
      <c r="B3149" s="2"/>
      <c r="C3149" s="3">
        <v>43713</v>
      </c>
      <c r="D3149" s="1"/>
      <c r="E3149" s="4" t="s">
        <v>51</v>
      </c>
      <c r="H3149" s="4" t="s">
        <v>51</v>
      </c>
      <c r="K3149" s="6">
        <v>0.29999999999999999</v>
      </c>
      <c r="L3149" s="6">
        <v>0.29999999999999999</v>
      </c>
      <c r="M3149" s="6">
        <v>3.1600000000000001</v>
      </c>
      <c r="N3149" s="7">
        <v>1377</v>
      </c>
      <c r="P3149" s="1">
        <v>1</v>
      </c>
      <c r="Q3149" s="2" t="s">
        <v>56</v>
      </c>
      <c r="R3149" s="4" t="s">
        <v>51</v>
      </c>
      <c r="T3149" s="7">
        <v>542</v>
      </c>
      <c r="U3149" s="8">
        <v>0</v>
      </c>
      <c r="V3149" s="6">
        <v>0</v>
      </c>
      <c r="W3149" s="7">
        <f>IF(R3149="","",(T3149*(1-U3149)*(1+AE3149))+V3149)</f>
        <v>704.60000000000002</v>
      </c>
      <c r="AA3149" s="64">
        <f>IF(Eingabe!G3149="x",libCalc!A3149,IF(Eingabe!H3149="x",libCalc!B3149,IF(Eingabe!I3149="x",libCalc!C3149,"")))</f>
        <v>0.089999999999999997</v>
      </c>
      <c r="AB3149" s="5">
        <f>IF(AA3149="","",AA3149*M3149)</f>
        <v>0.28439999999999999</v>
      </c>
      <c r="AC3149" s="10">
        <f>IF(AA3149="","",N3149*1000/(AA3149*1000000))</f>
        <v>15.300000000000001</v>
      </c>
      <c r="AD3149" s="11">
        <f>IF(AB3149="","",MAX(Z3149,W3149)/AB3149)</f>
        <v>2477.4964838255978</v>
      </c>
      <c r="AE3149" s="8">
        <f ca="1">IF(N3149="","",IF(LOOKUP(YEAR(C3149),Teuerung!$A$4:$A$29,Teuerung!$D$4:$D$29)="",0,LOOKUP(YEAR(C3149),Teuerung!$A$4:$A$29,Teuerung!$D$4:$D$29)))</f>
        <v>0.29999999999999999</v>
      </c>
      <c r="AF3149" s="7">
        <f t="shared" ca="1" si="92"/>
        <v>704.60000000000002</v>
      </c>
      <c r="AG3149" s="2" t="s">
        <v>70</v>
      </c>
      <c r="AH3149" s="1"/>
      <c r="AI3149" s="1"/>
    </row>
    <row r="3150">
      <c r="A3150" s="2"/>
      <c r="B3150" s="2"/>
      <c r="C3150" s="3">
        <v>43713</v>
      </c>
      <c r="D3150" s="1"/>
      <c r="E3150" s="4" t="s">
        <v>51</v>
      </c>
      <c r="H3150" s="4" t="s">
        <v>51</v>
      </c>
      <c r="K3150" s="6">
        <v>0.29999999999999999</v>
      </c>
      <c r="L3150" s="6">
        <v>0.29999999999999999</v>
      </c>
      <c r="M3150" s="6">
        <v>3.6400000000000001</v>
      </c>
      <c r="N3150" s="7">
        <v>2261</v>
      </c>
      <c r="P3150" s="1">
        <v>1</v>
      </c>
      <c r="Q3150" s="2" t="s">
        <v>56</v>
      </c>
      <c r="R3150" s="4" t="s">
        <v>51</v>
      </c>
      <c r="T3150" s="7">
        <v>655</v>
      </c>
      <c r="U3150" s="8">
        <v>0</v>
      </c>
      <c r="V3150" s="6">
        <v>0</v>
      </c>
      <c r="W3150" s="7">
        <f>IF(R3150="","",(T3150*(1-U3150)*(1+AE3150))+V3150)</f>
        <v>851.5</v>
      </c>
      <c r="AA3150" s="64">
        <f>IF(Eingabe!G3150="x",libCalc!A3150,IF(Eingabe!H3150="x",libCalc!B3150,IF(Eingabe!I3150="x",libCalc!C3150,"")))</f>
        <v>0.089999999999999997</v>
      </c>
      <c r="AB3150" s="5">
        <f>IF(AA3150="","",AA3150*M3150)</f>
        <v>0.3276</v>
      </c>
      <c r="AC3150" s="10">
        <f>IF(AA3150="","",N3150*1000/(AA3150*1000000))</f>
        <v>25.122222222222224</v>
      </c>
      <c r="AD3150" s="11">
        <f>IF(AB3150="","",MAX(Z3150,W3150)/AB3150)</f>
        <v>2599.2063492063494</v>
      </c>
      <c r="AE3150" s="8">
        <f ca="1">IF(N3150="","",IF(LOOKUP(YEAR(C3150),Teuerung!$A$4:$A$29,Teuerung!$D$4:$D$29)="",0,LOOKUP(YEAR(C3150),Teuerung!$A$4:$A$29,Teuerung!$D$4:$D$29)))</f>
        <v>0.29999999999999999</v>
      </c>
      <c r="AF3150" s="7">
        <f t="shared" ca="1" si="92"/>
        <v>851.5</v>
      </c>
      <c r="AG3150" s="2" t="s">
        <v>70</v>
      </c>
      <c r="AH3150" s="1"/>
      <c r="AI3150" s="1"/>
    </row>
    <row r="3151">
      <c r="A3151" s="2"/>
      <c r="B3151" s="2"/>
      <c r="C3151" s="3">
        <v>43713</v>
      </c>
      <c r="D3151" s="1"/>
      <c r="E3151" s="4" t="s">
        <v>51</v>
      </c>
      <c r="H3151" s="4" t="s">
        <v>51</v>
      </c>
      <c r="K3151" s="6">
        <v>0.29999999999999999</v>
      </c>
      <c r="L3151" s="6">
        <v>0.29999999999999999</v>
      </c>
      <c r="M3151" s="6">
        <v>3.1600000000000001</v>
      </c>
      <c r="N3151" s="7">
        <v>1615</v>
      </c>
      <c r="P3151" s="1">
        <v>1</v>
      </c>
      <c r="Q3151" s="2" t="s">
        <v>56</v>
      </c>
      <c r="R3151" s="4" t="s">
        <v>51</v>
      </c>
      <c r="T3151" s="7">
        <v>542</v>
      </c>
      <c r="U3151" s="8">
        <v>0</v>
      </c>
      <c r="V3151" s="6">
        <v>0</v>
      </c>
      <c r="W3151" s="7">
        <f>IF(R3151="","",(T3151*(1-U3151)*(1+AE3151))+V3151)</f>
        <v>704.60000000000002</v>
      </c>
      <c r="AA3151" s="64">
        <f>IF(Eingabe!G3151="x",libCalc!A3151,IF(Eingabe!H3151="x",libCalc!B3151,IF(Eingabe!I3151="x",libCalc!C3151,"")))</f>
        <v>0.089999999999999997</v>
      </c>
      <c r="AB3151" s="5">
        <f>IF(AA3151="","",AA3151*M3151)</f>
        <v>0.28439999999999999</v>
      </c>
      <c r="AC3151" s="10">
        <f>IF(AA3151="","",N3151*1000/(AA3151*1000000))</f>
        <v>17.944444444444443</v>
      </c>
      <c r="AD3151" s="11">
        <f>IF(AB3151="","",MAX(Z3151,W3151)/AB3151)</f>
        <v>2477.4964838255978</v>
      </c>
      <c r="AE3151" s="8">
        <f ca="1">IF(N3151="","",IF(LOOKUP(YEAR(C3151),Teuerung!$A$4:$A$29,Teuerung!$D$4:$D$29)="",0,LOOKUP(YEAR(C3151),Teuerung!$A$4:$A$29,Teuerung!$D$4:$D$29)))</f>
        <v>0.29999999999999999</v>
      </c>
      <c r="AF3151" s="7">
        <f t="shared" ca="1" si="92"/>
        <v>704.60000000000002</v>
      </c>
      <c r="AG3151" s="2" t="s">
        <v>70</v>
      </c>
      <c r="AH3151" s="1"/>
      <c r="AI3151" s="1"/>
    </row>
    <row r="3152">
      <c r="A3152" s="2"/>
      <c r="B3152" s="2"/>
      <c r="C3152" s="3">
        <v>43713</v>
      </c>
      <c r="D3152" s="1"/>
      <c r="E3152" s="4" t="s">
        <v>51</v>
      </c>
      <c r="H3152" s="4" t="s">
        <v>51</v>
      </c>
      <c r="K3152" s="6">
        <v>0.29999999999999999</v>
      </c>
      <c r="L3152" s="6">
        <v>0.29999999999999999</v>
      </c>
      <c r="M3152" s="6">
        <v>3.1600000000000001</v>
      </c>
      <c r="N3152" s="7">
        <v>1032</v>
      </c>
      <c r="P3152" s="1">
        <v>1</v>
      </c>
      <c r="Q3152" s="2" t="s">
        <v>56</v>
      </c>
      <c r="R3152" s="4" t="s">
        <v>51</v>
      </c>
      <c r="T3152" s="7">
        <v>542</v>
      </c>
      <c r="U3152" s="8">
        <v>0</v>
      </c>
      <c r="V3152" s="6">
        <v>0</v>
      </c>
      <c r="W3152" s="7">
        <f>IF(R3152="","",(T3152*(1-U3152)*(1+AE3152))+V3152)</f>
        <v>704.60000000000002</v>
      </c>
      <c r="AA3152" s="64">
        <f>IF(Eingabe!G3152="x",libCalc!A3152,IF(Eingabe!H3152="x",libCalc!B3152,IF(Eingabe!I3152="x",libCalc!C3152,"")))</f>
        <v>0.089999999999999997</v>
      </c>
      <c r="AB3152" s="5">
        <f>IF(AA3152="","",AA3152*M3152)</f>
        <v>0.28439999999999999</v>
      </c>
      <c r="AC3152" s="10">
        <f>IF(AA3152="","",N3152*1000/(AA3152*1000000))</f>
        <v>11.466666666666667</v>
      </c>
      <c r="AD3152" s="11">
        <f>IF(AB3152="","",MAX(Z3152,W3152)/AB3152)</f>
        <v>2477.4964838255978</v>
      </c>
      <c r="AE3152" s="8">
        <f ca="1">IF(N3152="","",IF(LOOKUP(YEAR(C3152),Teuerung!$A$4:$A$29,Teuerung!$D$4:$D$29)="",0,LOOKUP(YEAR(C3152),Teuerung!$A$4:$A$29,Teuerung!$D$4:$D$29)))</f>
        <v>0.29999999999999999</v>
      </c>
      <c r="AF3152" s="7">
        <f t="shared" ca="1" si="92"/>
        <v>704.60000000000002</v>
      </c>
      <c r="AG3152" s="2" t="s">
        <v>70</v>
      </c>
      <c r="AH3152" s="1"/>
      <c r="AI3152" s="1"/>
    </row>
    <row r="3153">
      <c r="A3153" s="2"/>
      <c r="B3153" s="2"/>
      <c r="C3153" s="3">
        <v>43713</v>
      </c>
      <c r="D3153" s="1"/>
      <c r="E3153" s="4" t="s">
        <v>51</v>
      </c>
      <c r="H3153" s="4" t="s">
        <v>51</v>
      </c>
      <c r="K3153" s="6">
        <v>0.29999999999999999</v>
      </c>
      <c r="L3153" s="6">
        <v>0.29999999999999999</v>
      </c>
      <c r="M3153" s="6">
        <v>3.1600000000000001</v>
      </c>
      <c r="N3153" s="7">
        <v>1105</v>
      </c>
      <c r="P3153" s="1">
        <v>1</v>
      </c>
      <c r="Q3153" s="2" t="s">
        <v>56</v>
      </c>
      <c r="R3153" s="4" t="s">
        <v>51</v>
      </c>
      <c r="T3153" s="7">
        <v>542</v>
      </c>
      <c r="U3153" s="8">
        <v>0</v>
      </c>
      <c r="V3153" s="6">
        <v>0</v>
      </c>
      <c r="W3153" s="7">
        <f>IF(R3153="","",(T3153*(1-U3153)*(1+AE3153))+V3153)</f>
        <v>704.60000000000002</v>
      </c>
      <c r="AA3153" s="64">
        <f>IF(Eingabe!G3153="x",libCalc!A3153,IF(Eingabe!H3153="x",libCalc!B3153,IF(Eingabe!I3153="x",libCalc!C3153,"")))</f>
        <v>0.089999999999999997</v>
      </c>
      <c r="AB3153" s="5">
        <f>IF(AA3153="","",AA3153*M3153)</f>
        <v>0.28439999999999999</v>
      </c>
      <c r="AC3153" s="10">
        <f>IF(AA3153="","",N3153*1000/(AA3153*1000000))</f>
        <v>12.277777777777779</v>
      </c>
      <c r="AD3153" s="11">
        <f>IF(AB3153="","",MAX(Z3153,W3153)/AB3153)</f>
        <v>2477.4964838255978</v>
      </c>
      <c r="AE3153" s="8">
        <f ca="1">IF(N3153="","",IF(LOOKUP(YEAR(C3153),Teuerung!$A$4:$A$29,Teuerung!$D$4:$D$29)="",0,LOOKUP(YEAR(C3153),Teuerung!$A$4:$A$29,Teuerung!$D$4:$D$29)))</f>
        <v>0.29999999999999999</v>
      </c>
      <c r="AF3153" s="7">
        <f t="shared" ca="1" si="92"/>
        <v>704.60000000000002</v>
      </c>
      <c r="AG3153" s="2" t="s">
        <v>70</v>
      </c>
      <c r="AH3153" s="1"/>
      <c r="AI3153" s="1"/>
    </row>
    <row r="3154">
      <c r="A3154" s="2"/>
      <c r="B3154" s="2"/>
      <c r="C3154" s="3">
        <v>43713</v>
      </c>
      <c r="D3154" s="1"/>
      <c r="E3154" s="4" t="s">
        <v>51</v>
      </c>
      <c r="H3154" s="4" t="s">
        <v>51</v>
      </c>
      <c r="K3154" s="6">
        <v>0.29999999999999999</v>
      </c>
      <c r="L3154" s="6">
        <v>0.29999999999999999</v>
      </c>
      <c r="M3154" s="6">
        <v>3.6400000000000001</v>
      </c>
      <c r="N3154" s="7">
        <v>2640</v>
      </c>
      <c r="P3154" s="1">
        <v>1</v>
      </c>
      <c r="Q3154" s="2" t="s">
        <v>56</v>
      </c>
      <c r="R3154" s="4" t="s">
        <v>51</v>
      </c>
      <c r="T3154" s="7">
        <v>655</v>
      </c>
      <c r="U3154" s="8">
        <v>0</v>
      </c>
      <c r="V3154" s="6">
        <v>0</v>
      </c>
      <c r="W3154" s="7">
        <f>IF(R3154="","",(T3154*(1-U3154)*(1+AE3154))+V3154)</f>
        <v>851.5</v>
      </c>
      <c r="AA3154" s="64">
        <f>IF(Eingabe!G3154="x",libCalc!A3154,IF(Eingabe!H3154="x",libCalc!B3154,IF(Eingabe!I3154="x",libCalc!C3154,"")))</f>
        <v>0.089999999999999997</v>
      </c>
      <c r="AB3154" s="5">
        <f>IF(AA3154="","",AA3154*M3154)</f>
        <v>0.3276</v>
      </c>
      <c r="AC3154" s="10">
        <f>IF(AA3154="","",N3154*1000/(AA3154*1000000))</f>
        <v>29.333333333333332</v>
      </c>
      <c r="AD3154" s="11">
        <f>IF(AB3154="","",MAX(Z3154,W3154)/AB3154)</f>
        <v>2599.2063492063494</v>
      </c>
      <c r="AE3154" s="8">
        <f ca="1">IF(N3154="","",IF(LOOKUP(YEAR(C3154),Teuerung!$A$4:$A$29,Teuerung!$D$4:$D$29)="",0,LOOKUP(YEAR(C3154),Teuerung!$A$4:$A$29,Teuerung!$D$4:$D$29)))</f>
        <v>0.29999999999999999</v>
      </c>
      <c r="AF3154" s="7">
        <f t="shared" ca="1" si="92"/>
        <v>851.5</v>
      </c>
      <c r="AG3154" s="2" t="s">
        <v>70</v>
      </c>
      <c r="AH3154" s="1"/>
      <c r="AI3154" s="1"/>
    </row>
    <row r="3155">
      <c r="A3155" s="2"/>
      <c r="B3155" s="2"/>
      <c r="C3155" s="3">
        <v>43713</v>
      </c>
      <c r="D3155" s="1"/>
      <c r="E3155" s="4" t="s">
        <v>51</v>
      </c>
      <c r="H3155" s="4" t="s">
        <v>51</v>
      </c>
      <c r="K3155" s="6">
        <v>0.29999999999999999</v>
      </c>
      <c r="L3155" s="6">
        <v>0.29999999999999999</v>
      </c>
      <c r="M3155" s="6">
        <v>3.1600000000000001</v>
      </c>
      <c r="N3155" s="7">
        <v>1624</v>
      </c>
      <c r="P3155" s="1">
        <v>1</v>
      </c>
      <c r="Q3155" s="2" t="s">
        <v>56</v>
      </c>
      <c r="R3155" s="4" t="s">
        <v>51</v>
      </c>
      <c r="T3155" s="7">
        <v>542</v>
      </c>
      <c r="U3155" s="8">
        <v>0</v>
      </c>
      <c r="V3155" s="6">
        <v>0</v>
      </c>
      <c r="W3155" s="7">
        <f>IF(R3155="","",(T3155*(1-U3155)*(1+AE3155))+V3155)</f>
        <v>704.60000000000002</v>
      </c>
      <c r="AA3155" s="64">
        <f>IF(Eingabe!G3155="x",libCalc!A3155,IF(Eingabe!H3155="x",libCalc!B3155,IF(Eingabe!I3155="x",libCalc!C3155,"")))</f>
        <v>0.089999999999999997</v>
      </c>
      <c r="AB3155" s="5">
        <f>IF(AA3155="","",AA3155*M3155)</f>
        <v>0.28439999999999999</v>
      </c>
      <c r="AC3155" s="10">
        <f>IF(AA3155="","",N3155*1000/(AA3155*1000000))</f>
        <v>18.044444444444444</v>
      </c>
      <c r="AD3155" s="11">
        <f>IF(AB3155="","",MAX(Z3155,W3155)/AB3155)</f>
        <v>2477.4964838255978</v>
      </c>
      <c r="AE3155" s="8">
        <f ca="1">IF(N3155="","",IF(LOOKUP(YEAR(C3155),Teuerung!$A$4:$A$29,Teuerung!$D$4:$D$29)="",0,LOOKUP(YEAR(C3155),Teuerung!$A$4:$A$29,Teuerung!$D$4:$D$29)))</f>
        <v>0.29999999999999999</v>
      </c>
      <c r="AF3155" s="7">
        <f t="shared" ref="AF3155:AF3218" ca="1" si="93">IF(P3155="","",P3155*MAX(W3155,Z3155))</f>
        <v>704.60000000000002</v>
      </c>
      <c r="AG3155" s="2" t="s">
        <v>70</v>
      </c>
      <c r="AH3155" s="1"/>
      <c r="AI3155" s="1"/>
    </row>
    <row r="3156">
      <c r="A3156" s="2"/>
      <c r="B3156" s="2"/>
      <c r="C3156" s="3">
        <v>43713</v>
      </c>
      <c r="D3156" s="1"/>
      <c r="E3156" s="4" t="s">
        <v>51</v>
      </c>
      <c r="H3156" s="4" t="s">
        <v>51</v>
      </c>
      <c r="K3156" s="6">
        <v>0.29999999999999999</v>
      </c>
      <c r="L3156" s="6">
        <v>0.29999999999999999</v>
      </c>
      <c r="M3156" s="6">
        <v>3.1600000000000001</v>
      </c>
      <c r="N3156" s="7">
        <v>307</v>
      </c>
      <c r="P3156" s="1">
        <v>1</v>
      </c>
      <c r="Q3156" s="2" t="s">
        <v>56</v>
      </c>
      <c r="R3156" s="4" t="s">
        <v>51</v>
      </c>
      <c r="T3156" s="7">
        <v>542</v>
      </c>
      <c r="U3156" s="8">
        <v>0</v>
      </c>
      <c r="V3156" s="6">
        <v>0</v>
      </c>
      <c r="W3156" s="7">
        <f>IF(R3156="","",(T3156*(1-U3156)*(1+AE3156))+V3156)</f>
        <v>704.60000000000002</v>
      </c>
      <c r="AA3156" s="64">
        <f>IF(Eingabe!G3156="x",libCalc!A3156,IF(Eingabe!H3156="x",libCalc!B3156,IF(Eingabe!I3156="x",libCalc!C3156,"")))</f>
        <v>0.089999999999999997</v>
      </c>
      <c r="AB3156" s="5">
        <f>IF(AA3156="","",AA3156*M3156)</f>
        <v>0.28439999999999999</v>
      </c>
      <c r="AC3156" s="10">
        <f>IF(AA3156="","",N3156*1000/(AA3156*1000000))</f>
        <v>3.411111111111111</v>
      </c>
      <c r="AD3156" s="11">
        <f>IF(AB3156="","",MAX(Z3156,W3156)/AB3156)</f>
        <v>2477.4964838255978</v>
      </c>
      <c r="AE3156" s="8">
        <f ca="1">IF(N3156="","",IF(LOOKUP(YEAR(C3156),Teuerung!$A$4:$A$29,Teuerung!$D$4:$D$29)="",0,LOOKUP(YEAR(C3156),Teuerung!$A$4:$A$29,Teuerung!$D$4:$D$29)))</f>
        <v>0.29999999999999999</v>
      </c>
      <c r="AF3156" s="7">
        <f t="shared" ca="1" si="93"/>
        <v>704.60000000000002</v>
      </c>
      <c r="AG3156" s="2" t="s">
        <v>70</v>
      </c>
      <c r="AH3156" s="1"/>
      <c r="AI3156" s="1"/>
    </row>
    <row r="3157">
      <c r="A3157" s="2"/>
      <c r="B3157" s="2"/>
      <c r="C3157" s="3">
        <v>43713</v>
      </c>
      <c r="D3157" s="1"/>
      <c r="E3157" s="4" t="s">
        <v>51</v>
      </c>
      <c r="H3157" s="4" t="s">
        <v>51</v>
      </c>
      <c r="K3157" s="6">
        <v>0.29999999999999999</v>
      </c>
      <c r="L3157" s="6">
        <v>0.29999999999999999</v>
      </c>
      <c r="M3157" s="6">
        <v>3.1600000000000001</v>
      </c>
      <c r="N3157" s="7">
        <v>1536</v>
      </c>
      <c r="P3157" s="1">
        <v>1</v>
      </c>
      <c r="Q3157" s="2" t="s">
        <v>56</v>
      </c>
      <c r="R3157" s="4" t="s">
        <v>51</v>
      </c>
      <c r="T3157" s="7">
        <v>542</v>
      </c>
      <c r="U3157" s="8">
        <v>0</v>
      </c>
      <c r="V3157" s="6">
        <v>0</v>
      </c>
      <c r="W3157" s="7">
        <f>IF(R3157="","",(T3157*(1-U3157)*(1+AE3157))+V3157)</f>
        <v>704.60000000000002</v>
      </c>
      <c r="AA3157" s="64">
        <f>IF(Eingabe!G3157="x",libCalc!A3157,IF(Eingabe!H3157="x",libCalc!B3157,IF(Eingabe!I3157="x",libCalc!C3157,"")))</f>
        <v>0.089999999999999997</v>
      </c>
      <c r="AB3157" s="5">
        <f>IF(AA3157="","",AA3157*M3157)</f>
        <v>0.28439999999999999</v>
      </c>
      <c r="AC3157" s="10">
        <f>IF(AA3157="","",N3157*1000/(AA3157*1000000))</f>
        <v>17.066666666666666</v>
      </c>
      <c r="AD3157" s="11">
        <f>IF(AB3157="","",MAX(Z3157,W3157)/AB3157)</f>
        <v>2477.4964838255978</v>
      </c>
      <c r="AE3157" s="8">
        <f ca="1">IF(N3157="","",IF(LOOKUP(YEAR(C3157),Teuerung!$A$4:$A$29,Teuerung!$D$4:$D$29)="",0,LOOKUP(YEAR(C3157),Teuerung!$A$4:$A$29,Teuerung!$D$4:$D$29)))</f>
        <v>0.29999999999999999</v>
      </c>
      <c r="AF3157" s="7">
        <f t="shared" ca="1" si="93"/>
        <v>704.60000000000002</v>
      </c>
      <c r="AG3157" s="2" t="s">
        <v>70</v>
      </c>
      <c r="AH3157" s="1"/>
      <c r="AI3157" s="1"/>
    </row>
    <row r="3158">
      <c r="A3158" s="2"/>
      <c r="B3158" s="2"/>
      <c r="C3158" s="3">
        <v>43713</v>
      </c>
      <c r="D3158" s="1"/>
      <c r="E3158" s="4" t="s">
        <v>51</v>
      </c>
      <c r="H3158" s="4" t="s">
        <v>51</v>
      </c>
      <c r="K3158" s="6">
        <v>0.29999999999999999</v>
      </c>
      <c r="L3158" s="6">
        <v>0.29999999999999999</v>
      </c>
      <c r="M3158" s="6">
        <v>3.1600000000000001</v>
      </c>
      <c r="N3158" s="7">
        <v>1108</v>
      </c>
      <c r="P3158" s="1">
        <v>1</v>
      </c>
      <c r="Q3158" s="2" t="s">
        <v>56</v>
      </c>
      <c r="R3158" s="4" t="s">
        <v>51</v>
      </c>
      <c r="T3158" s="7">
        <v>542</v>
      </c>
      <c r="U3158" s="8">
        <v>0</v>
      </c>
      <c r="V3158" s="6">
        <v>0</v>
      </c>
      <c r="W3158" s="7">
        <f>IF(R3158="","",(T3158*(1-U3158)*(1+AE3158))+V3158)</f>
        <v>704.60000000000002</v>
      </c>
      <c r="AA3158" s="64">
        <f>IF(Eingabe!G3158="x",libCalc!A3158,IF(Eingabe!H3158="x",libCalc!B3158,IF(Eingabe!I3158="x",libCalc!C3158,"")))</f>
        <v>0.089999999999999997</v>
      </c>
      <c r="AB3158" s="5">
        <f>IF(AA3158="","",AA3158*M3158)</f>
        <v>0.28439999999999999</v>
      </c>
      <c r="AC3158" s="10">
        <f>IF(AA3158="","",N3158*1000/(AA3158*1000000))</f>
        <v>12.311111111111112</v>
      </c>
      <c r="AD3158" s="11">
        <f>IF(AB3158="","",MAX(Z3158,W3158)/AB3158)</f>
        <v>2477.4964838255978</v>
      </c>
      <c r="AE3158" s="8">
        <f ca="1">IF(N3158="","",IF(LOOKUP(YEAR(C3158),Teuerung!$A$4:$A$29,Teuerung!$D$4:$D$29)="",0,LOOKUP(YEAR(C3158),Teuerung!$A$4:$A$29,Teuerung!$D$4:$D$29)))</f>
        <v>0.29999999999999999</v>
      </c>
      <c r="AF3158" s="7">
        <f t="shared" ca="1" si="93"/>
        <v>704.60000000000002</v>
      </c>
      <c r="AG3158" s="2" t="s">
        <v>70</v>
      </c>
      <c r="AH3158" s="1"/>
      <c r="AI3158" s="1"/>
    </row>
    <row r="3159">
      <c r="A3159" s="2"/>
      <c r="B3159" s="2"/>
      <c r="C3159" s="3">
        <v>43713</v>
      </c>
      <c r="D3159" s="1"/>
      <c r="E3159" s="4" t="s">
        <v>51</v>
      </c>
      <c r="H3159" s="4" t="s">
        <v>51</v>
      </c>
      <c r="K3159" s="6">
        <v>0.29999999999999999</v>
      </c>
      <c r="L3159" s="6">
        <v>0.29999999999999999</v>
      </c>
      <c r="M3159" s="6">
        <v>3.1600000000000001</v>
      </c>
      <c r="N3159" s="7">
        <v>1257</v>
      </c>
      <c r="P3159" s="1">
        <v>1</v>
      </c>
      <c r="Q3159" s="2" t="s">
        <v>56</v>
      </c>
      <c r="R3159" s="4" t="s">
        <v>51</v>
      </c>
      <c r="T3159" s="7">
        <v>542</v>
      </c>
      <c r="U3159" s="8">
        <v>0</v>
      </c>
      <c r="V3159" s="6">
        <v>0</v>
      </c>
      <c r="W3159" s="7">
        <f>IF(R3159="","",(T3159*(1-U3159)*(1+AE3159))+V3159)</f>
        <v>704.60000000000002</v>
      </c>
      <c r="AA3159" s="64">
        <f>IF(Eingabe!G3159="x",libCalc!A3159,IF(Eingabe!H3159="x",libCalc!B3159,IF(Eingabe!I3159="x",libCalc!C3159,"")))</f>
        <v>0.089999999999999997</v>
      </c>
      <c r="AB3159" s="5">
        <f>IF(AA3159="","",AA3159*M3159)</f>
        <v>0.28439999999999999</v>
      </c>
      <c r="AC3159" s="10">
        <f>IF(AA3159="","",N3159*1000/(AA3159*1000000))</f>
        <v>13.966666666666667</v>
      </c>
      <c r="AD3159" s="11">
        <f>IF(AB3159="","",MAX(Z3159,W3159)/AB3159)</f>
        <v>2477.4964838255978</v>
      </c>
      <c r="AE3159" s="8">
        <f ca="1">IF(N3159="","",IF(LOOKUP(YEAR(C3159),Teuerung!$A$4:$A$29,Teuerung!$D$4:$D$29)="",0,LOOKUP(YEAR(C3159),Teuerung!$A$4:$A$29,Teuerung!$D$4:$D$29)))</f>
        <v>0.29999999999999999</v>
      </c>
      <c r="AF3159" s="7">
        <f t="shared" ca="1" si="93"/>
        <v>704.60000000000002</v>
      </c>
      <c r="AG3159" s="2" t="s">
        <v>70</v>
      </c>
      <c r="AH3159" s="1"/>
      <c r="AI3159" s="1"/>
    </row>
    <row r="3160">
      <c r="A3160" s="2"/>
      <c r="B3160" s="2"/>
      <c r="C3160" s="3">
        <v>43713</v>
      </c>
      <c r="D3160" s="1"/>
      <c r="E3160" s="4" t="s">
        <v>51</v>
      </c>
      <c r="H3160" s="4" t="s">
        <v>51</v>
      </c>
      <c r="K3160" s="6">
        <v>0.29999999999999999</v>
      </c>
      <c r="L3160" s="6">
        <v>0.29999999999999999</v>
      </c>
      <c r="M3160" s="6">
        <v>3.1600000000000001</v>
      </c>
      <c r="N3160" s="7">
        <v>846</v>
      </c>
      <c r="P3160" s="1">
        <v>1</v>
      </c>
      <c r="Q3160" s="2" t="s">
        <v>56</v>
      </c>
      <c r="R3160" s="4" t="s">
        <v>51</v>
      </c>
      <c r="T3160" s="7">
        <v>542</v>
      </c>
      <c r="U3160" s="8">
        <v>0</v>
      </c>
      <c r="V3160" s="6">
        <v>0</v>
      </c>
      <c r="W3160" s="7">
        <f>IF(R3160="","",(T3160*(1-U3160)*(1+AE3160))+V3160)</f>
        <v>704.60000000000002</v>
      </c>
      <c r="AA3160" s="64">
        <f>IF(Eingabe!G3160="x",libCalc!A3160,IF(Eingabe!H3160="x",libCalc!B3160,IF(Eingabe!I3160="x",libCalc!C3160,"")))</f>
        <v>0.089999999999999997</v>
      </c>
      <c r="AB3160" s="5">
        <f>IF(AA3160="","",AA3160*M3160)</f>
        <v>0.28439999999999999</v>
      </c>
      <c r="AC3160" s="10">
        <f>IF(AA3160="","",N3160*1000/(AA3160*1000000))</f>
        <v>9.4000000000000004</v>
      </c>
      <c r="AD3160" s="11">
        <f>IF(AB3160="","",MAX(Z3160,W3160)/AB3160)</f>
        <v>2477.4964838255978</v>
      </c>
      <c r="AE3160" s="8">
        <f ca="1">IF(N3160="","",IF(LOOKUP(YEAR(C3160),Teuerung!$A$4:$A$29,Teuerung!$D$4:$D$29)="",0,LOOKUP(YEAR(C3160),Teuerung!$A$4:$A$29,Teuerung!$D$4:$D$29)))</f>
        <v>0.29999999999999999</v>
      </c>
      <c r="AF3160" s="7">
        <f t="shared" ca="1" si="93"/>
        <v>704.60000000000002</v>
      </c>
      <c r="AG3160" s="2" t="s">
        <v>70</v>
      </c>
      <c r="AH3160" s="1"/>
      <c r="AI3160" s="1"/>
    </row>
    <row r="3161">
      <c r="A3161" s="2"/>
      <c r="B3161" s="2"/>
      <c r="C3161" s="3">
        <v>43713</v>
      </c>
      <c r="D3161" s="1"/>
      <c r="E3161" s="4" t="s">
        <v>51</v>
      </c>
      <c r="H3161" s="4" t="s">
        <v>51</v>
      </c>
      <c r="K3161" s="6">
        <v>0.29999999999999999</v>
      </c>
      <c r="L3161" s="6">
        <v>0.29999999999999999</v>
      </c>
      <c r="M3161" s="6">
        <v>3.1600000000000001</v>
      </c>
      <c r="N3161" s="7">
        <v>378</v>
      </c>
      <c r="P3161" s="1">
        <v>1</v>
      </c>
      <c r="Q3161" s="2" t="s">
        <v>56</v>
      </c>
      <c r="R3161" s="4" t="s">
        <v>51</v>
      </c>
      <c r="T3161" s="7">
        <v>547</v>
      </c>
      <c r="U3161" s="8">
        <v>0</v>
      </c>
      <c r="V3161" s="6">
        <v>0</v>
      </c>
      <c r="W3161" s="7">
        <f>IF(R3161="","",(T3161*(1-U3161)*(1+AE3161))+V3161)</f>
        <v>711.10000000000002</v>
      </c>
      <c r="AA3161" s="64">
        <f>IF(Eingabe!G3161="x",libCalc!A3161,IF(Eingabe!H3161="x",libCalc!B3161,IF(Eingabe!I3161="x",libCalc!C3161,"")))</f>
        <v>0.089999999999999997</v>
      </c>
      <c r="AB3161" s="5">
        <f>IF(AA3161="","",AA3161*M3161)</f>
        <v>0.28439999999999999</v>
      </c>
      <c r="AC3161" s="10">
        <f>IF(AA3161="","",N3161*1000/(AA3161*1000000))</f>
        <v>4.2000000000000002</v>
      </c>
      <c r="AD3161" s="11">
        <f>IF(AB3161="","",MAX(Z3161,W3161)/AB3161)</f>
        <v>2500.3516174402253</v>
      </c>
      <c r="AE3161" s="8">
        <f ca="1">IF(N3161="","",IF(LOOKUP(YEAR(C3161),Teuerung!$A$4:$A$29,Teuerung!$D$4:$D$29)="",0,LOOKUP(YEAR(C3161),Teuerung!$A$4:$A$29,Teuerung!$D$4:$D$29)))</f>
        <v>0.29999999999999999</v>
      </c>
      <c r="AF3161" s="7">
        <f t="shared" ca="1" si="93"/>
        <v>711.10000000000002</v>
      </c>
      <c r="AG3161" s="2" t="s">
        <v>70</v>
      </c>
      <c r="AH3161" s="1"/>
      <c r="AI3161" s="1"/>
    </row>
    <row r="3162">
      <c r="A3162" s="2"/>
      <c r="B3162" s="2"/>
      <c r="C3162" s="3">
        <v>43713</v>
      </c>
      <c r="D3162" s="1"/>
      <c r="E3162" s="4" t="s">
        <v>51</v>
      </c>
      <c r="H3162" s="4" t="s">
        <v>51</v>
      </c>
      <c r="K3162" s="6">
        <v>0.29999999999999999</v>
      </c>
      <c r="L3162" s="6">
        <v>0.29999999999999999</v>
      </c>
      <c r="M3162" s="6">
        <v>3.1600000000000001</v>
      </c>
      <c r="N3162" s="7">
        <v>671</v>
      </c>
      <c r="P3162" s="1">
        <v>1</v>
      </c>
      <c r="Q3162" s="2" t="s">
        <v>56</v>
      </c>
      <c r="R3162" s="4" t="s">
        <v>51</v>
      </c>
      <c r="T3162" s="7">
        <v>547</v>
      </c>
      <c r="U3162" s="8">
        <v>0</v>
      </c>
      <c r="V3162" s="6">
        <v>0</v>
      </c>
      <c r="W3162" s="7">
        <f>IF(R3162="","",(T3162*(1-U3162)*(1+AE3162))+V3162)</f>
        <v>711.10000000000002</v>
      </c>
      <c r="AA3162" s="64">
        <f>IF(Eingabe!G3162="x",libCalc!A3162,IF(Eingabe!H3162="x",libCalc!B3162,IF(Eingabe!I3162="x",libCalc!C3162,"")))</f>
        <v>0.089999999999999997</v>
      </c>
      <c r="AB3162" s="5">
        <f>IF(AA3162="","",AA3162*M3162)</f>
        <v>0.28439999999999999</v>
      </c>
      <c r="AC3162" s="10">
        <f>IF(AA3162="","",N3162*1000/(AA3162*1000000))</f>
        <v>7.4555555555555557</v>
      </c>
      <c r="AD3162" s="11">
        <f>IF(AB3162="","",MAX(Z3162,W3162)/AB3162)</f>
        <v>2500.3516174402253</v>
      </c>
      <c r="AE3162" s="8">
        <f ca="1">IF(N3162="","",IF(LOOKUP(YEAR(C3162),Teuerung!$A$4:$A$29,Teuerung!$D$4:$D$29)="",0,LOOKUP(YEAR(C3162),Teuerung!$A$4:$A$29,Teuerung!$D$4:$D$29)))</f>
        <v>0.29999999999999999</v>
      </c>
      <c r="AF3162" s="7">
        <f t="shared" ca="1" si="93"/>
        <v>711.10000000000002</v>
      </c>
      <c r="AG3162" s="2" t="s">
        <v>70</v>
      </c>
      <c r="AH3162" s="1"/>
      <c r="AI3162" s="1"/>
    </row>
    <row r="3163">
      <c r="A3163" s="2"/>
      <c r="B3163" s="2"/>
      <c r="C3163" s="3">
        <v>43713</v>
      </c>
      <c r="D3163" s="1"/>
      <c r="E3163" s="4" t="s">
        <v>51</v>
      </c>
      <c r="H3163" s="4" t="s">
        <v>51</v>
      </c>
      <c r="K3163" s="6">
        <v>0.29999999999999999</v>
      </c>
      <c r="L3163" s="6">
        <v>0.29999999999999999</v>
      </c>
      <c r="M3163" s="6">
        <v>3.1600000000000001</v>
      </c>
      <c r="N3163" s="7">
        <v>479</v>
      </c>
      <c r="P3163" s="1">
        <v>1</v>
      </c>
      <c r="Q3163" s="2" t="s">
        <v>56</v>
      </c>
      <c r="R3163" s="4" t="s">
        <v>51</v>
      </c>
      <c r="T3163" s="7">
        <v>547</v>
      </c>
      <c r="U3163" s="8">
        <v>0</v>
      </c>
      <c r="V3163" s="6">
        <v>0</v>
      </c>
      <c r="W3163" s="7">
        <f>IF(R3163="","",(T3163*(1-U3163)*(1+AE3163))+V3163)</f>
        <v>711.10000000000002</v>
      </c>
      <c r="AA3163" s="64">
        <f>IF(Eingabe!G3163="x",libCalc!A3163,IF(Eingabe!H3163="x",libCalc!B3163,IF(Eingabe!I3163="x",libCalc!C3163,"")))</f>
        <v>0.089999999999999997</v>
      </c>
      <c r="AB3163" s="5">
        <f>IF(AA3163="","",AA3163*M3163)</f>
        <v>0.28439999999999999</v>
      </c>
      <c r="AC3163" s="10">
        <f>IF(AA3163="","",N3163*1000/(AA3163*1000000))</f>
        <v>5.322222222222222</v>
      </c>
      <c r="AD3163" s="11">
        <f>IF(AB3163="","",MAX(Z3163,W3163)/AB3163)</f>
        <v>2500.3516174402253</v>
      </c>
      <c r="AE3163" s="8">
        <f ca="1">IF(N3163="","",IF(LOOKUP(YEAR(C3163),Teuerung!$A$4:$A$29,Teuerung!$D$4:$D$29)="",0,LOOKUP(YEAR(C3163),Teuerung!$A$4:$A$29,Teuerung!$D$4:$D$29)))</f>
        <v>0.29999999999999999</v>
      </c>
      <c r="AF3163" s="7">
        <f t="shared" ca="1" si="93"/>
        <v>711.10000000000002</v>
      </c>
      <c r="AG3163" s="2" t="s">
        <v>70</v>
      </c>
      <c r="AH3163" s="1"/>
      <c r="AI3163" s="1"/>
    </row>
    <row r="3164">
      <c r="A3164" s="2"/>
      <c r="B3164" s="2"/>
      <c r="C3164" s="3">
        <v>43713</v>
      </c>
      <c r="D3164" s="1"/>
      <c r="E3164" s="4" t="s">
        <v>51</v>
      </c>
      <c r="H3164" s="4" t="s">
        <v>51</v>
      </c>
      <c r="K3164" s="6">
        <v>0.29999999999999999</v>
      </c>
      <c r="L3164" s="6">
        <v>0.29999999999999999</v>
      </c>
      <c r="M3164" s="6">
        <v>3.1600000000000001</v>
      </c>
      <c r="N3164" s="7">
        <v>531</v>
      </c>
      <c r="P3164" s="1">
        <v>1</v>
      </c>
      <c r="Q3164" s="2" t="s">
        <v>56</v>
      </c>
      <c r="R3164" s="4" t="s">
        <v>51</v>
      </c>
      <c r="T3164" s="7">
        <v>547</v>
      </c>
      <c r="U3164" s="8">
        <v>0</v>
      </c>
      <c r="V3164" s="6">
        <v>0</v>
      </c>
      <c r="W3164" s="7">
        <f>IF(R3164="","",(T3164*(1-U3164)*(1+AE3164))+V3164)</f>
        <v>711.10000000000002</v>
      </c>
      <c r="AA3164" s="64">
        <f>IF(Eingabe!G3164="x",libCalc!A3164,IF(Eingabe!H3164="x",libCalc!B3164,IF(Eingabe!I3164="x",libCalc!C3164,"")))</f>
        <v>0.089999999999999997</v>
      </c>
      <c r="AB3164" s="5">
        <f>IF(AA3164="","",AA3164*M3164)</f>
        <v>0.28439999999999999</v>
      </c>
      <c r="AC3164" s="10">
        <f>IF(AA3164="","",N3164*1000/(AA3164*1000000))</f>
        <v>5.9000000000000004</v>
      </c>
      <c r="AD3164" s="11">
        <f>IF(AB3164="","",MAX(Z3164,W3164)/AB3164)</f>
        <v>2500.3516174402253</v>
      </c>
      <c r="AE3164" s="8">
        <f ca="1">IF(N3164="","",IF(LOOKUP(YEAR(C3164),Teuerung!$A$4:$A$29,Teuerung!$D$4:$D$29)="",0,LOOKUP(YEAR(C3164),Teuerung!$A$4:$A$29,Teuerung!$D$4:$D$29)))</f>
        <v>0.29999999999999999</v>
      </c>
      <c r="AF3164" s="7">
        <f t="shared" ca="1" si="93"/>
        <v>711.10000000000002</v>
      </c>
      <c r="AG3164" s="2" t="s">
        <v>70</v>
      </c>
      <c r="AH3164" s="1"/>
      <c r="AI3164" s="1"/>
    </row>
    <row r="3165">
      <c r="A3165" s="2"/>
      <c r="B3165" s="2"/>
      <c r="C3165" s="3">
        <v>43713</v>
      </c>
      <c r="D3165" s="1"/>
      <c r="E3165" s="4" t="s">
        <v>51</v>
      </c>
      <c r="H3165" s="4" t="s">
        <v>51</v>
      </c>
      <c r="K3165" s="6">
        <v>0.29999999999999999</v>
      </c>
      <c r="L3165" s="6">
        <v>0.29999999999999999</v>
      </c>
      <c r="M3165" s="6">
        <v>3.1600000000000001</v>
      </c>
      <c r="N3165" s="7">
        <v>401</v>
      </c>
      <c r="P3165" s="1">
        <v>1</v>
      </c>
      <c r="Q3165" s="2" t="s">
        <v>56</v>
      </c>
      <c r="R3165" s="4" t="s">
        <v>51</v>
      </c>
      <c r="T3165" s="7">
        <v>547</v>
      </c>
      <c r="U3165" s="8">
        <v>0</v>
      </c>
      <c r="V3165" s="6">
        <v>0</v>
      </c>
      <c r="W3165" s="7">
        <f>IF(R3165="","",(T3165*(1-U3165)*(1+AE3165))+V3165)</f>
        <v>711.10000000000002</v>
      </c>
      <c r="AA3165" s="64">
        <f>IF(Eingabe!G3165="x",libCalc!A3165,IF(Eingabe!H3165="x",libCalc!B3165,IF(Eingabe!I3165="x",libCalc!C3165,"")))</f>
        <v>0.089999999999999997</v>
      </c>
      <c r="AB3165" s="5">
        <f>IF(AA3165="","",AA3165*M3165)</f>
        <v>0.28439999999999999</v>
      </c>
      <c r="AC3165" s="10">
        <f>IF(AA3165="","",N3165*1000/(AA3165*1000000))</f>
        <v>4.4555555555555557</v>
      </c>
      <c r="AD3165" s="11">
        <f>IF(AB3165="","",MAX(Z3165,W3165)/AB3165)</f>
        <v>2500.3516174402253</v>
      </c>
      <c r="AE3165" s="8">
        <f ca="1">IF(N3165="","",IF(LOOKUP(YEAR(C3165),Teuerung!$A$4:$A$29,Teuerung!$D$4:$D$29)="",0,LOOKUP(YEAR(C3165),Teuerung!$A$4:$A$29,Teuerung!$D$4:$D$29)))</f>
        <v>0.29999999999999999</v>
      </c>
      <c r="AF3165" s="7">
        <f t="shared" ca="1" si="93"/>
        <v>711.10000000000002</v>
      </c>
      <c r="AG3165" s="2" t="s">
        <v>70</v>
      </c>
      <c r="AH3165" s="1"/>
      <c r="AI3165" s="1"/>
    </row>
    <row r="3166">
      <c r="A3166" s="2"/>
      <c r="B3166" s="2"/>
      <c r="C3166" s="3">
        <v>43713</v>
      </c>
      <c r="D3166" s="1"/>
      <c r="E3166" s="4" t="s">
        <v>51</v>
      </c>
      <c r="H3166" s="4" t="s">
        <v>51</v>
      </c>
      <c r="K3166" s="6">
        <v>0.29999999999999999</v>
      </c>
      <c r="L3166" s="6">
        <v>0.29999999999999999</v>
      </c>
      <c r="M3166" s="6">
        <v>3.1600000000000001</v>
      </c>
      <c r="N3166" s="7">
        <v>588</v>
      </c>
      <c r="P3166" s="1">
        <v>1</v>
      </c>
      <c r="Q3166" s="2" t="s">
        <v>56</v>
      </c>
      <c r="R3166" s="4" t="s">
        <v>51</v>
      </c>
      <c r="T3166" s="7">
        <v>547</v>
      </c>
      <c r="U3166" s="8">
        <v>0</v>
      </c>
      <c r="V3166" s="6">
        <v>0</v>
      </c>
      <c r="W3166" s="7">
        <f>IF(R3166="","",(T3166*(1-U3166)*(1+AE3166))+V3166)</f>
        <v>711.10000000000002</v>
      </c>
      <c r="AA3166" s="64">
        <f>IF(Eingabe!G3166="x",libCalc!A3166,IF(Eingabe!H3166="x",libCalc!B3166,IF(Eingabe!I3166="x",libCalc!C3166,"")))</f>
        <v>0.089999999999999997</v>
      </c>
      <c r="AB3166" s="5">
        <f>IF(AA3166="","",AA3166*M3166)</f>
        <v>0.28439999999999999</v>
      </c>
      <c r="AC3166" s="10">
        <f>IF(AA3166="","",N3166*1000/(AA3166*1000000))</f>
        <v>6.5333333333333332</v>
      </c>
      <c r="AD3166" s="11">
        <f>IF(AB3166="","",MAX(Z3166,W3166)/AB3166)</f>
        <v>2500.3516174402253</v>
      </c>
      <c r="AE3166" s="8">
        <f ca="1">IF(N3166="","",IF(LOOKUP(YEAR(C3166),Teuerung!$A$4:$A$29,Teuerung!$D$4:$D$29)="",0,LOOKUP(YEAR(C3166),Teuerung!$A$4:$A$29,Teuerung!$D$4:$D$29)))</f>
        <v>0.29999999999999999</v>
      </c>
      <c r="AF3166" s="7">
        <f t="shared" ca="1" si="93"/>
        <v>711.10000000000002</v>
      </c>
      <c r="AG3166" s="2" t="s">
        <v>70</v>
      </c>
      <c r="AH3166" s="1"/>
      <c r="AI3166" s="1"/>
    </row>
    <row r="3167">
      <c r="A3167" s="2"/>
      <c r="B3167" s="2"/>
      <c r="C3167" s="3">
        <v>43713</v>
      </c>
      <c r="D3167" s="1"/>
      <c r="E3167" s="4" t="s">
        <v>51</v>
      </c>
      <c r="H3167" s="4" t="s">
        <v>51</v>
      </c>
      <c r="K3167" s="6">
        <v>0.29999999999999999</v>
      </c>
      <c r="L3167" s="6">
        <v>0.29999999999999999</v>
      </c>
      <c r="M3167" s="6">
        <v>3.1600000000000001</v>
      </c>
      <c r="N3167" s="7">
        <v>913</v>
      </c>
      <c r="P3167" s="1">
        <v>1</v>
      </c>
      <c r="Q3167" s="2" t="s">
        <v>56</v>
      </c>
      <c r="R3167" s="4" t="s">
        <v>51</v>
      </c>
      <c r="T3167" s="7">
        <v>598</v>
      </c>
      <c r="U3167" s="8">
        <v>0</v>
      </c>
      <c r="V3167" s="6">
        <v>0</v>
      </c>
      <c r="W3167" s="7">
        <f>IF(R3167="","",(T3167*(1-U3167)*(1+AE3167))+V3167)</f>
        <v>777.39999999999998</v>
      </c>
      <c r="AA3167" s="64">
        <f>IF(Eingabe!G3167="x",libCalc!A3167,IF(Eingabe!H3167="x",libCalc!B3167,IF(Eingabe!I3167="x",libCalc!C3167,"")))</f>
        <v>0.089999999999999997</v>
      </c>
      <c r="AB3167" s="5">
        <f>IF(AA3167="","",AA3167*M3167)</f>
        <v>0.28439999999999999</v>
      </c>
      <c r="AC3167" s="10">
        <f>IF(AA3167="","",N3167*1000/(AA3167*1000000))</f>
        <v>10.144444444444444</v>
      </c>
      <c r="AD3167" s="11">
        <f>IF(AB3167="","",MAX(Z3167,W3167)/AB3167)</f>
        <v>2733.4739803094235</v>
      </c>
      <c r="AE3167" s="8">
        <f ca="1">IF(N3167="","",IF(LOOKUP(YEAR(C3167),Teuerung!$A$4:$A$29,Teuerung!$D$4:$D$29)="",0,LOOKUP(YEAR(C3167),Teuerung!$A$4:$A$29,Teuerung!$D$4:$D$29)))</f>
        <v>0.29999999999999999</v>
      </c>
      <c r="AF3167" s="7">
        <f t="shared" ca="1" si="93"/>
        <v>777.39999999999998</v>
      </c>
      <c r="AG3167" s="2" t="s">
        <v>70</v>
      </c>
      <c r="AH3167" s="1"/>
      <c r="AI3167" s="1"/>
    </row>
    <row r="3168">
      <c r="A3168" s="2"/>
      <c r="B3168" s="2"/>
      <c r="C3168" s="3">
        <v>43713</v>
      </c>
      <c r="D3168" s="1"/>
      <c r="E3168" s="4" t="s">
        <v>51</v>
      </c>
      <c r="H3168" s="4" t="s">
        <v>51</v>
      </c>
      <c r="K3168" s="6">
        <v>0.29999999999999999</v>
      </c>
      <c r="L3168" s="6">
        <v>0.29999999999999999</v>
      </c>
      <c r="M3168" s="6">
        <v>3.1600000000000001</v>
      </c>
      <c r="N3168" s="7">
        <v>700</v>
      </c>
      <c r="P3168" s="1">
        <v>1</v>
      </c>
      <c r="Q3168" s="2" t="s">
        <v>56</v>
      </c>
      <c r="R3168" s="4" t="s">
        <v>51</v>
      </c>
      <c r="T3168" s="7">
        <v>547</v>
      </c>
      <c r="U3168" s="8">
        <v>0</v>
      </c>
      <c r="V3168" s="6">
        <v>0</v>
      </c>
      <c r="W3168" s="7">
        <f>IF(R3168="","",(T3168*(1-U3168)*(1+AE3168))+V3168)</f>
        <v>711.10000000000002</v>
      </c>
      <c r="AA3168" s="64">
        <f>IF(Eingabe!G3168="x",libCalc!A3168,IF(Eingabe!H3168="x",libCalc!B3168,IF(Eingabe!I3168="x",libCalc!C3168,"")))</f>
        <v>0.089999999999999997</v>
      </c>
      <c r="AB3168" s="5">
        <f>IF(AA3168="","",AA3168*M3168)</f>
        <v>0.28439999999999999</v>
      </c>
      <c r="AC3168" s="10">
        <f>IF(AA3168="","",N3168*1000/(AA3168*1000000))</f>
        <v>7.7777777777777777</v>
      </c>
      <c r="AD3168" s="11">
        <f>IF(AB3168="","",MAX(Z3168,W3168)/AB3168)</f>
        <v>2500.3516174402253</v>
      </c>
      <c r="AE3168" s="8">
        <f ca="1">IF(N3168="","",IF(LOOKUP(YEAR(C3168),Teuerung!$A$4:$A$29,Teuerung!$D$4:$D$29)="",0,LOOKUP(YEAR(C3168),Teuerung!$A$4:$A$29,Teuerung!$D$4:$D$29)))</f>
        <v>0.29999999999999999</v>
      </c>
      <c r="AF3168" s="7">
        <f t="shared" ca="1" si="93"/>
        <v>711.10000000000002</v>
      </c>
      <c r="AG3168" s="2" t="s">
        <v>70</v>
      </c>
      <c r="AH3168" s="1"/>
      <c r="AI3168" s="1"/>
    </row>
    <row r="3169">
      <c r="A3169" s="2"/>
      <c r="B3169" s="2"/>
      <c r="C3169" s="3">
        <v>43713</v>
      </c>
      <c r="D3169" s="1"/>
      <c r="E3169" s="4" t="s">
        <v>51</v>
      </c>
      <c r="H3169" s="4" t="s">
        <v>51</v>
      </c>
      <c r="K3169" s="6">
        <v>0.29999999999999999</v>
      </c>
      <c r="L3169" s="6">
        <v>0.29999999999999999</v>
      </c>
      <c r="M3169" s="6">
        <v>3.1600000000000001</v>
      </c>
      <c r="N3169" s="7">
        <v>462</v>
      </c>
      <c r="P3169" s="1">
        <v>1</v>
      </c>
      <c r="Q3169" s="2" t="s">
        <v>56</v>
      </c>
      <c r="R3169" s="4" t="s">
        <v>51</v>
      </c>
      <c r="T3169" s="7">
        <v>547</v>
      </c>
      <c r="U3169" s="8">
        <v>0</v>
      </c>
      <c r="V3169" s="6">
        <v>0</v>
      </c>
      <c r="W3169" s="7">
        <f>IF(R3169="","",(T3169*(1-U3169)*(1+AE3169))+V3169)</f>
        <v>711.10000000000002</v>
      </c>
      <c r="AA3169" s="64">
        <f>IF(Eingabe!G3169="x",libCalc!A3169,IF(Eingabe!H3169="x",libCalc!B3169,IF(Eingabe!I3169="x",libCalc!C3169,"")))</f>
        <v>0.089999999999999997</v>
      </c>
      <c r="AB3169" s="5">
        <f>IF(AA3169="","",AA3169*M3169)</f>
        <v>0.28439999999999999</v>
      </c>
      <c r="AC3169" s="10">
        <f>IF(AA3169="","",N3169*1000/(AA3169*1000000))</f>
        <v>5.1333333333333337</v>
      </c>
      <c r="AD3169" s="11">
        <f>IF(AB3169="","",MAX(Z3169,W3169)/AB3169)</f>
        <v>2500.3516174402253</v>
      </c>
      <c r="AE3169" s="8">
        <f ca="1">IF(N3169="","",IF(LOOKUP(YEAR(C3169),Teuerung!$A$4:$A$29,Teuerung!$D$4:$D$29)="",0,LOOKUP(YEAR(C3169),Teuerung!$A$4:$A$29,Teuerung!$D$4:$D$29)))</f>
        <v>0.29999999999999999</v>
      </c>
      <c r="AF3169" s="7">
        <f t="shared" ca="1" si="93"/>
        <v>711.10000000000002</v>
      </c>
      <c r="AG3169" s="2" t="s">
        <v>70</v>
      </c>
      <c r="AH3169" s="1"/>
      <c r="AI3169" s="1"/>
    </row>
    <row r="3170">
      <c r="A3170" s="2"/>
      <c r="B3170" s="2"/>
      <c r="C3170" s="3">
        <v>43713</v>
      </c>
      <c r="D3170" s="1"/>
      <c r="E3170" s="4" t="s">
        <v>51</v>
      </c>
      <c r="H3170" s="4" t="s">
        <v>51</v>
      </c>
      <c r="K3170" s="6">
        <v>0.29999999999999999</v>
      </c>
      <c r="L3170" s="6">
        <v>0.29999999999999999</v>
      </c>
      <c r="M3170" s="6">
        <v>3.1600000000000001</v>
      </c>
      <c r="N3170" s="7">
        <v>464</v>
      </c>
      <c r="P3170" s="1">
        <v>1</v>
      </c>
      <c r="Q3170" s="2" t="s">
        <v>56</v>
      </c>
      <c r="R3170" s="4" t="s">
        <v>51</v>
      </c>
      <c r="T3170" s="7">
        <v>547</v>
      </c>
      <c r="U3170" s="8">
        <v>0</v>
      </c>
      <c r="V3170" s="6">
        <v>0</v>
      </c>
      <c r="W3170" s="7">
        <f>IF(R3170="","",(T3170*(1-U3170)*(1+AE3170))+V3170)</f>
        <v>711.10000000000002</v>
      </c>
      <c r="AA3170" s="64">
        <f>IF(Eingabe!G3170="x",libCalc!A3170,IF(Eingabe!H3170="x",libCalc!B3170,IF(Eingabe!I3170="x",libCalc!C3170,"")))</f>
        <v>0.089999999999999997</v>
      </c>
      <c r="AB3170" s="5">
        <f>IF(AA3170="","",AA3170*M3170)</f>
        <v>0.28439999999999999</v>
      </c>
      <c r="AC3170" s="10">
        <f>IF(AA3170="","",N3170*1000/(AA3170*1000000))</f>
        <v>5.1555555555555559</v>
      </c>
      <c r="AD3170" s="11">
        <f>IF(AB3170="","",MAX(Z3170,W3170)/AB3170)</f>
        <v>2500.3516174402253</v>
      </c>
      <c r="AE3170" s="8">
        <f ca="1">IF(N3170="","",IF(LOOKUP(YEAR(C3170),Teuerung!$A$4:$A$29,Teuerung!$D$4:$D$29)="",0,LOOKUP(YEAR(C3170),Teuerung!$A$4:$A$29,Teuerung!$D$4:$D$29)))</f>
        <v>0.29999999999999999</v>
      </c>
      <c r="AF3170" s="7">
        <f t="shared" ca="1" si="93"/>
        <v>711.10000000000002</v>
      </c>
      <c r="AG3170" s="2" t="s">
        <v>70</v>
      </c>
      <c r="AH3170" s="1"/>
      <c r="AI3170" s="1"/>
    </row>
    <row r="3171">
      <c r="A3171" s="2"/>
      <c r="B3171" s="2"/>
      <c r="C3171" s="3">
        <v>43713</v>
      </c>
      <c r="D3171" s="1"/>
      <c r="E3171" s="4" t="s">
        <v>51</v>
      </c>
      <c r="H3171" s="4" t="s">
        <v>51</v>
      </c>
      <c r="K3171" s="6">
        <v>0.29999999999999999</v>
      </c>
      <c r="L3171" s="6">
        <v>0.29999999999999999</v>
      </c>
      <c r="M3171" s="6">
        <v>3.6400000000000001</v>
      </c>
      <c r="N3171" s="7">
        <v>922</v>
      </c>
      <c r="P3171" s="1">
        <v>1</v>
      </c>
      <c r="Q3171" s="2" t="s">
        <v>56</v>
      </c>
      <c r="R3171" s="4" t="s">
        <v>51</v>
      </c>
      <c r="T3171" s="7">
        <v>598</v>
      </c>
      <c r="U3171" s="8">
        <v>0</v>
      </c>
      <c r="V3171" s="6">
        <v>0</v>
      </c>
      <c r="W3171" s="7">
        <f>IF(R3171="","",(T3171*(1-U3171)*(1+AE3171))+V3171)</f>
        <v>777.39999999999998</v>
      </c>
      <c r="AA3171" s="64">
        <f>IF(Eingabe!G3171="x",libCalc!A3171,IF(Eingabe!H3171="x",libCalc!B3171,IF(Eingabe!I3171="x",libCalc!C3171,"")))</f>
        <v>0.089999999999999997</v>
      </c>
      <c r="AB3171" s="5">
        <f>IF(AA3171="","",AA3171*M3171)</f>
        <v>0.3276</v>
      </c>
      <c r="AC3171" s="10">
        <f>IF(AA3171="","",N3171*1000/(AA3171*1000000))</f>
        <v>10.244444444444444</v>
      </c>
      <c r="AD3171" s="11">
        <f>IF(AB3171="","",MAX(Z3171,W3171)/AB3171)</f>
        <v>2373.0158730158728</v>
      </c>
      <c r="AE3171" s="8">
        <f ca="1">IF(N3171="","",IF(LOOKUP(YEAR(C3171),Teuerung!$A$4:$A$29,Teuerung!$D$4:$D$29)="",0,LOOKUP(YEAR(C3171),Teuerung!$A$4:$A$29,Teuerung!$D$4:$D$29)))</f>
        <v>0.29999999999999999</v>
      </c>
      <c r="AF3171" s="7">
        <f t="shared" ca="1" si="93"/>
        <v>777.39999999999998</v>
      </c>
      <c r="AG3171" s="2" t="s">
        <v>70</v>
      </c>
      <c r="AH3171" s="1"/>
      <c r="AI3171" s="1"/>
    </row>
    <row r="3172">
      <c r="A3172" s="2"/>
      <c r="B3172" s="2"/>
      <c r="C3172" s="3">
        <v>43713</v>
      </c>
      <c r="D3172" s="1"/>
      <c r="E3172" s="4" t="s">
        <v>51</v>
      </c>
      <c r="H3172" s="4" t="s">
        <v>51</v>
      </c>
      <c r="K3172" s="6">
        <v>0.29999999999999999</v>
      </c>
      <c r="L3172" s="6">
        <v>0.29999999999999999</v>
      </c>
      <c r="M3172" s="6">
        <v>3.1600000000000001</v>
      </c>
      <c r="N3172" s="7">
        <v>707</v>
      </c>
      <c r="P3172" s="1">
        <v>1</v>
      </c>
      <c r="Q3172" s="2" t="s">
        <v>56</v>
      </c>
      <c r="R3172" s="4" t="s">
        <v>51</v>
      </c>
      <c r="T3172" s="7">
        <v>547</v>
      </c>
      <c r="U3172" s="8">
        <v>0</v>
      </c>
      <c r="V3172" s="6">
        <v>0</v>
      </c>
      <c r="W3172" s="7">
        <f>IF(R3172="","",(T3172*(1-U3172)*(1+AE3172))+V3172)</f>
        <v>711.10000000000002</v>
      </c>
      <c r="AA3172" s="64">
        <f>IF(Eingabe!G3172="x",libCalc!A3172,IF(Eingabe!H3172="x",libCalc!B3172,IF(Eingabe!I3172="x",libCalc!C3172,"")))</f>
        <v>0.089999999999999997</v>
      </c>
      <c r="AB3172" s="5">
        <f>IF(AA3172="","",AA3172*M3172)</f>
        <v>0.28439999999999999</v>
      </c>
      <c r="AC3172" s="10">
        <f>IF(AA3172="","",N3172*1000/(AA3172*1000000))</f>
        <v>7.8555555555555552</v>
      </c>
      <c r="AD3172" s="11">
        <f>IF(AB3172="","",MAX(Z3172,W3172)/AB3172)</f>
        <v>2500.3516174402253</v>
      </c>
      <c r="AE3172" s="8">
        <f ca="1">IF(N3172="","",IF(LOOKUP(YEAR(C3172),Teuerung!$A$4:$A$29,Teuerung!$D$4:$D$29)="",0,LOOKUP(YEAR(C3172),Teuerung!$A$4:$A$29,Teuerung!$D$4:$D$29)))</f>
        <v>0.29999999999999999</v>
      </c>
      <c r="AF3172" s="7">
        <f t="shared" ca="1" si="93"/>
        <v>711.10000000000002</v>
      </c>
      <c r="AG3172" s="2" t="s">
        <v>70</v>
      </c>
      <c r="AH3172" s="1"/>
      <c r="AI3172" s="1"/>
    </row>
    <row r="3173">
      <c r="A3173" s="2"/>
      <c r="B3173" s="2"/>
      <c r="C3173" s="3">
        <v>43713</v>
      </c>
      <c r="D3173" s="1"/>
      <c r="E3173" s="4" t="s">
        <v>51</v>
      </c>
      <c r="H3173" s="4" t="s">
        <v>51</v>
      </c>
      <c r="K3173" s="6">
        <v>0.29999999999999999</v>
      </c>
      <c r="L3173" s="6">
        <v>0.29999999999999999</v>
      </c>
      <c r="M3173" s="6">
        <v>3.1600000000000001</v>
      </c>
      <c r="N3173" s="7">
        <v>462</v>
      </c>
      <c r="P3173" s="1">
        <v>1</v>
      </c>
      <c r="Q3173" s="2" t="s">
        <v>56</v>
      </c>
      <c r="R3173" s="4" t="s">
        <v>51</v>
      </c>
      <c r="T3173" s="7">
        <v>547</v>
      </c>
      <c r="U3173" s="8">
        <v>0</v>
      </c>
      <c r="V3173" s="6">
        <v>0</v>
      </c>
      <c r="W3173" s="7">
        <f>IF(R3173="","",(T3173*(1-U3173)*(1+AE3173))+V3173)</f>
        <v>711.10000000000002</v>
      </c>
      <c r="AA3173" s="64">
        <f>IF(Eingabe!G3173="x",libCalc!A3173,IF(Eingabe!H3173="x",libCalc!B3173,IF(Eingabe!I3173="x",libCalc!C3173,"")))</f>
        <v>0.089999999999999997</v>
      </c>
      <c r="AB3173" s="5">
        <f>IF(AA3173="","",AA3173*M3173)</f>
        <v>0.28439999999999999</v>
      </c>
      <c r="AC3173" s="10">
        <f>IF(AA3173="","",N3173*1000/(AA3173*1000000))</f>
        <v>5.1333333333333337</v>
      </c>
      <c r="AD3173" s="11">
        <f>IF(AB3173="","",MAX(Z3173,W3173)/AB3173)</f>
        <v>2500.3516174402253</v>
      </c>
      <c r="AE3173" s="8">
        <f ca="1">IF(N3173="","",IF(LOOKUP(YEAR(C3173),Teuerung!$A$4:$A$29,Teuerung!$D$4:$D$29)="",0,LOOKUP(YEAR(C3173),Teuerung!$A$4:$A$29,Teuerung!$D$4:$D$29)))</f>
        <v>0.29999999999999999</v>
      </c>
      <c r="AF3173" s="7">
        <f t="shared" ca="1" si="93"/>
        <v>711.10000000000002</v>
      </c>
      <c r="AG3173" s="2" t="s">
        <v>70</v>
      </c>
      <c r="AH3173" s="1"/>
      <c r="AI3173" s="1"/>
    </row>
    <row r="3174">
      <c r="A3174" s="2"/>
      <c r="B3174" s="2"/>
      <c r="C3174" s="3">
        <v>43713</v>
      </c>
      <c r="D3174" s="1"/>
      <c r="E3174" s="4" t="s">
        <v>51</v>
      </c>
      <c r="H3174" s="4" t="s">
        <v>51</v>
      </c>
      <c r="K3174" s="6">
        <v>0.29999999999999999</v>
      </c>
      <c r="L3174" s="6">
        <v>0.29999999999999999</v>
      </c>
      <c r="M3174" s="6">
        <v>3.1600000000000001</v>
      </c>
      <c r="N3174" s="7">
        <v>639</v>
      </c>
      <c r="P3174" s="1">
        <v>1</v>
      </c>
      <c r="Q3174" s="2" t="s">
        <v>56</v>
      </c>
      <c r="R3174" s="4" t="s">
        <v>51</v>
      </c>
      <c r="T3174" s="7">
        <v>547</v>
      </c>
      <c r="U3174" s="8">
        <v>0</v>
      </c>
      <c r="V3174" s="6">
        <v>0</v>
      </c>
      <c r="W3174" s="7">
        <f>IF(R3174="","",(T3174*(1-U3174)*(1+AE3174))+V3174)</f>
        <v>711.10000000000002</v>
      </c>
      <c r="AA3174" s="64">
        <f>IF(Eingabe!G3174="x",libCalc!A3174,IF(Eingabe!H3174="x",libCalc!B3174,IF(Eingabe!I3174="x",libCalc!C3174,"")))</f>
        <v>0.089999999999999997</v>
      </c>
      <c r="AB3174" s="5">
        <f>IF(AA3174="","",AA3174*M3174)</f>
        <v>0.28439999999999999</v>
      </c>
      <c r="AC3174" s="10">
        <f>IF(AA3174="","",N3174*1000/(AA3174*1000000))</f>
        <v>7.0999999999999996</v>
      </c>
      <c r="AD3174" s="11">
        <f>IF(AB3174="","",MAX(Z3174,W3174)/AB3174)</f>
        <v>2500.3516174402253</v>
      </c>
      <c r="AE3174" s="8">
        <f ca="1">IF(N3174="","",IF(LOOKUP(YEAR(C3174),Teuerung!$A$4:$A$29,Teuerung!$D$4:$D$29)="",0,LOOKUP(YEAR(C3174),Teuerung!$A$4:$A$29,Teuerung!$D$4:$D$29)))</f>
        <v>0.29999999999999999</v>
      </c>
      <c r="AF3174" s="7">
        <f t="shared" ca="1" si="93"/>
        <v>711.10000000000002</v>
      </c>
      <c r="AG3174" s="2" t="s">
        <v>70</v>
      </c>
      <c r="AH3174" s="1"/>
      <c r="AI3174" s="1"/>
    </row>
    <row r="3175">
      <c r="A3175" s="2"/>
      <c r="B3175" s="2"/>
      <c r="C3175" s="3">
        <v>43713</v>
      </c>
      <c r="D3175" s="1"/>
      <c r="E3175" s="4" t="s">
        <v>51</v>
      </c>
      <c r="H3175" s="4" t="s">
        <v>51</v>
      </c>
      <c r="K3175" s="6">
        <v>0.29999999999999999</v>
      </c>
      <c r="L3175" s="6">
        <v>0.29999999999999999</v>
      </c>
      <c r="M3175" s="6">
        <v>3.1600000000000001</v>
      </c>
      <c r="N3175" s="7">
        <v>486</v>
      </c>
      <c r="P3175" s="1">
        <v>1</v>
      </c>
      <c r="Q3175" s="2" t="s">
        <v>56</v>
      </c>
      <c r="R3175" s="4" t="s">
        <v>51</v>
      </c>
      <c r="T3175" s="7">
        <v>547</v>
      </c>
      <c r="U3175" s="8">
        <v>0</v>
      </c>
      <c r="V3175" s="6">
        <v>0</v>
      </c>
      <c r="W3175" s="7">
        <f>IF(R3175="","",(T3175*(1-U3175)*(1+AE3175))+V3175)</f>
        <v>711.10000000000002</v>
      </c>
      <c r="AA3175" s="64">
        <f>IF(Eingabe!G3175="x",libCalc!A3175,IF(Eingabe!H3175="x",libCalc!B3175,IF(Eingabe!I3175="x",libCalc!C3175,"")))</f>
        <v>0.089999999999999997</v>
      </c>
      <c r="AB3175" s="5">
        <f>IF(AA3175="","",AA3175*M3175)</f>
        <v>0.28439999999999999</v>
      </c>
      <c r="AC3175" s="10">
        <f>IF(AA3175="","",N3175*1000/(AA3175*1000000))</f>
        <v>5.4000000000000004</v>
      </c>
      <c r="AD3175" s="11">
        <f>IF(AB3175="","",MAX(Z3175,W3175)/AB3175)</f>
        <v>2500.3516174402253</v>
      </c>
      <c r="AE3175" s="8">
        <f ca="1">IF(N3175="","",IF(LOOKUP(YEAR(C3175),Teuerung!$A$4:$A$29,Teuerung!$D$4:$D$29)="",0,LOOKUP(YEAR(C3175),Teuerung!$A$4:$A$29,Teuerung!$D$4:$D$29)))</f>
        <v>0.29999999999999999</v>
      </c>
      <c r="AF3175" s="7">
        <f t="shared" ca="1" si="93"/>
        <v>711.10000000000002</v>
      </c>
      <c r="AG3175" s="2" t="s">
        <v>70</v>
      </c>
      <c r="AH3175" s="1"/>
      <c r="AI3175" s="1"/>
    </row>
    <row r="3176">
      <c r="A3176" s="2"/>
      <c r="B3176" s="2"/>
      <c r="C3176" s="3">
        <v>43713</v>
      </c>
      <c r="D3176" s="1"/>
      <c r="E3176" s="4" t="s">
        <v>51</v>
      </c>
      <c r="H3176" s="4" t="s">
        <v>51</v>
      </c>
      <c r="K3176" s="6">
        <v>0.29999999999999999</v>
      </c>
      <c r="L3176" s="6">
        <v>0.29999999999999999</v>
      </c>
      <c r="M3176" s="6">
        <v>3.1600000000000001</v>
      </c>
      <c r="N3176" s="7">
        <v>547</v>
      </c>
      <c r="P3176" s="1">
        <v>1</v>
      </c>
      <c r="Q3176" s="2" t="s">
        <v>56</v>
      </c>
      <c r="R3176" s="4" t="s">
        <v>51</v>
      </c>
      <c r="T3176" s="7">
        <v>547</v>
      </c>
      <c r="U3176" s="8">
        <v>0</v>
      </c>
      <c r="V3176" s="6">
        <v>0</v>
      </c>
      <c r="W3176" s="7">
        <f>IF(R3176="","",(T3176*(1-U3176)*(1+AE3176))+V3176)</f>
        <v>711.10000000000002</v>
      </c>
      <c r="AA3176" s="64">
        <f>IF(Eingabe!G3176="x",libCalc!A3176,IF(Eingabe!H3176="x",libCalc!B3176,IF(Eingabe!I3176="x",libCalc!C3176,"")))</f>
        <v>0.089999999999999997</v>
      </c>
      <c r="AB3176" s="5">
        <f>IF(AA3176="","",AA3176*M3176)</f>
        <v>0.28439999999999999</v>
      </c>
      <c r="AC3176" s="10">
        <f>IF(AA3176="","",N3176*1000/(AA3176*1000000))</f>
        <v>6.0777777777777775</v>
      </c>
      <c r="AD3176" s="11">
        <f>IF(AB3176="","",MAX(Z3176,W3176)/AB3176)</f>
        <v>2500.3516174402253</v>
      </c>
      <c r="AE3176" s="8">
        <f ca="1">IF(N3176="","",IF(LOOKUP(YEAR(C3176),Teuerung!$A$4:$A$29,Teuerung!$D$4:$D$29)="",0,LOOKUP(YEAR(C3176),Teuerung!$A$4:$A$29,Teuerung!$D$4:$D$29)))</f>
        <v>0.29999999999999999</v>
      </c>
      <c r="AF3176" s="7">
        <f t="shared" ca="1" si="93"/>
        <v>711.10000000000002</v>
      </c>
      <c r="AG3176" s="2" t="s">
        <v>70</v>
      </c>
      <c r="AH3176" s="1"/>
      <c r="AI3176" s="1"/>
    </row>
    <row r="3177">
      <c r="A3177" s="2"/>
      <c r="B3177" s="2"/>
      <c r="C3177" s="3">
        <v>43713</v>
      </c>
      <c r="D3177" s="1"/>
      <c r="E3177" s="4" t="s">
        <v>51</v>
      </c>
      <c r="H3177" s="4" t="s">
        <v>51</v>
      </c>
      <c r="K3177" s="6">
        <v>0.29999999999999999</v>
      </c>
      <c r="L3177" s="6">
        <v>0.29999999999999999</v>
      </c>
      <c r="M3177" s="6">
        <v>3.1600000000000001</v>
      </c>
      <c r="N3177" s="7">
        <v>385</v>
      </c>
      <c r="P3177" s="1">
        <v>1</v>
      </c>
      <c r="Q3177" s="2" t="s">
        <v>56</v>
      </c>
      <c r="R3177" s="4" t="s">
        <v>51</v>
      </c>
      <c r="T3177" s="7">
        <v>547</v>
      </c>
      <c r="U3177" s="8">
        <v>0</v>
      </c>
      <c r="V3177" s="6">
        <v>0</v>
      </c>
      <c r="W3177" s="7">
        <f>IF(R3177="","",(T3177*(1-U3177)*(1+AE3177))+V3177)</f>
        <v>711.10000000000002</v>
      </c>
      <c r="AA3177" s="64">
        <f>IF(Eingabe!G3177="x",libCalc!A3177,IF(Eingabe!H3177="x",libCalc!B3177,IF(Eingabe!I3177="x",libCalc!C3177,"")))</f>
        <v>0.089999999999999997</v>
      </c>
      <c r="AB3177" s="5">
        <f>IF(AA3177="","",AA3177*M3177)</f>
        <v>0.28439999999999999</v>
      </c>
      <c r="AC3177" s="10">
        <f>IF(AA3177="","",N3177*1000/(AA3177*1000000))</f>
        <v>4.2777777777777777</v>
      </c>
      <c r="AD3177" s="11">
        <f>IF(AB3177="","",MAX(Z3177,W3177)/AB3177)</f>
        <v>2500.3516174402253</v>
      </c>
      <c r="AE3177" s="8">
        <f ca="1">IF(N3177="","",IF(LOOKUP(YEAR(C3177),Teuerung!$A$4:$A$29,Teuerung!$D$4:$D$29)="",0,LOOKUP(YEAR(C3177),Teuerung!$A$4:$A$29,Teuerung!$D$4:$D$29)))</f>
        <v>0.29999999999999999</v>
      </c>
      <c r="AF3177" s="7">
        <f t="shared" ca="1" si="93"/>
        <v>711.10000000000002</v>
      </c>
      <c r="AG3177" s="2" t="s">
        <v>70</v>
      </c>
      <c r="AH3177" s="1"/>
      <c r="AI3177" s="1"/>
    </row>
    <row r="3178">
      <c r="A3178" s="2"/>
      <c r="B3178" s="2"/>
      <c r="C3178" s="3">
        <v>43754</v>
      </c>
      <c r="F3178" s="4" t="s">
        <v>51</v>
      </c>
      <c r="H3178" s="4" t="s">
        <v>51</v>
      </c>
      <c r="K3178" s="6">
        <v>0.12</v>
      </c>
      <c r="L3178" s="6">
        <v>0.20000000000000001</v>
      </c>
      <c r="M3178" s="6">
        <v>3.2999999999999998</v>
      </c>
      <c r="N3178" s="7">
        <v>400</v>
      </c>
      <c r="P3178" s="1">
        <v>2</v>
      </c>
      <c r="Q3178" s="2" t="s">
        <v>52</v>
      </c>
      <c r="R3178" s="4" t="s">
        <v>51</v>
      </c>
      <c r="T3178" s="7">
        <v>935</v>
      </c>
      <c r="U3178" s="8">
        <v>0.13</v>
      </c>
      <c r="V3178" s="6">
        <v>0</v>
      </c>
      <c r="W3178" s="7">
        <f>IF(R3178="","",(T3178*(1-U3178)*(1+AE3178))+V3178)</f>
        <v>1057.4850000000001</v>
      </c>
      <c r="AA3178" s="64">
        <f>IF(Eingabe!G3178="x",libCalc!A3178,IF(Eingabe!H3178="x",libCalc!B3178,IF(Eingabe!I3178="x",libCalc!C3178,"")))</f>
        <v>0.024</v>
      </c>
      <c r="AB3178" s="5">
        <f>IF(AA3178="","",AA3178*M3178)</f>
        <v>0.079199999999999993</v>
      </c>
      <c r="AC3178" s="10">
        <f>IF(AA3178="","",N3178*1000/(AA3178*1000000))</f>
        <v>16.666666666666668</v>
      </c>
      <c r="AD3178" s="11">
        <f>IF(AB3178="","",MAX(Z3178,W3178)/AB3178)</f>
        <v>13352.083333333336</v>
      </c>
      <c r="AE3178" s="8">
        <f ca="1">IF(N3178="","",IF(LOOKUP(YEAR(C3178),Teuerung!$A$4:$A$29,Teuerung!$D$4:$D$29)="",0,LOOKUP(YEAR(C3178),Teuerung!$A$4:$A$29,Teuerung!$D$4:$D$29)))</f>
        <v>0.29999999999999999</v>
      </c>
      <c r="AF3178" s="7">
        <f t="shared" ca="1" si="93"/>
        <v>2114.9700000000003</v>
      </c>
      <c r="AG3178" s="2" t="s">
        <v>81</v>
      </c>
      <c r="AH3178" s="1"/>
      <c r="AI3178" s="1"/>
    </row>
    <row r="3179">
      <c r="A3179" s="2"/>
      <c r="B3179" s="2"/>
      <c r="C3179" s="3">
        <v>43754</v>
      </c>
      <c r="F3179" s="4" t="s">
        <v>51</v>
      </c>
      <c r="H3179" s="4" t="s">
        <v>51</v>
      </c>
      <c r="K3179" s="6">
        <v>0.12</v>
      </c>
      <c r="L3179" s="6">
        <v>0.20000000000000001</v>
      </c>
      <c r="M3179" s="6">
        <v>3.2999999999999998</v>
      </c>
      <c r="N3179" s="7">
        <v>650</v>
      </c>
      <c r="P3179" s="1">
        <v>2</v>
      </c>
      <c r="Q3179" s="2" t="s">
        <v>52</v>
      </c>
      <c r="R3179" s="4" t="s">
        <v>51</v>
      </c>
      <c r="T3179" s="7">
        <v>1049</v>
      </c>
      <c r="U3179" s="8">
        <v>0.13</v>
      </c>
      <c r="V3179" s="6">
        <v>0</v>
      </c>
      <c r="W3179" s="7">
        <f>IF(R3179="","",(T3179*(1-U3179)*(1+AE3179))+V3179)</f>
        <v>1186.4190000000001</v>
      </c>
      <c r="AA3179" s="64">
        <f>IF(Eingabe!G3179="x",libCalc!A3179,IF(Eingabe!H3179="x",libCalc!B3179,IF(Eingabe!I3179="x",libCalc!C3179,"")))</f>
        <v>0.024</v>
      </c>
      <c r="AB3179" s="5">
        <f>IF(AA3179="","",AA3179*M3179)</f>
        <v>0.079199999999999993</v>
      </c>
      <c r="AC3179" s="10">
        <f>IF(AA3179="","",N3179*1000/(AA3179*1000000))</f>
        <v>27.083333333333332</v>
      </c>
      <c r="AD3179" s="11">
        <f>IF(AB3179="","",MAX(Z3179,W3179)/AB3179)</f>
        <v>14980.037878787882</v>
      </c>
      <c r="AE3179" s="8">
        <f ca="1">IF(N3179="","",IF(LOOKUP(YEAR(C3179),Teuerung!$A$4:$A$29,Teuerung!$D$4:$D$29)="",0,LOOKUP(YEAR(C3179),Teuerung!$A$4:$A$29,Teuerung!$D$4:$D$29)))</f>
        <v>0.29999999999999999</v>
      </c>
      <c r="AF3179" s="7">
        <f t="shared" ca="1" si="93"/>
        <v>2372.8380000000002</v>
      </c>
      <c r="AG3179" s="2" t="s">
        <v>81</v>
      </c>
      <c r="AH3179" s="1"/>
      <c r="AI3179" s="1"/>
    </row>
    <row r="3180">
      <c r="A3180" s="2"/>
      <c r="B3180" s="2"/>
      <c r="C3180" s="3">
        <v>43754</v>
      </c>
      <c r="F3180" s="4" t="s">
        <v>51</v>
      </c>
      <c r="H3180" s="4" t="s">
        <v>51</v>
      </c>
      <c r="K3180" s="6">
        <v>0.12</v>
      </c>
      <c r="L3180" s="6">
        <v>0.20000000000000001</v>
      </c>
      <c r="M3180" s="6">
        <v>3.2999999999999998</v>
      </c>
      <c r="N3180" s="7">
        <v>750</v>
      </c>
      <c r="P3180" s="1">
        <v>1</v>
      </c>
      <c r="Q3180" s="2" t="s">
        <v>52</v>
      </c>
      <c r="R3180" s="4" t="s">
        <v>51</v>
      </c>
      <c r="T3180" s="7">
        <v>1051</v>
      </c>
      <c r="U3180" s="8">
        <v>0.13</v>
      </c>
      <c r="V3180" s="6">
        <v>0</v>
      </c>
      <c r="W3180" s="7">
        <f>IF(R3180="","",(T3180*(1-U3180)*(1+AE3180))+V3180)</f>
        <v>1188.681</v>
      </c>
      <c r="AA3180" s="64">
        <f>IF(Eingabe!G3180="x",libCalc!A3180,IF(Eingabe!H3180="x",libCalc!B3180,IF(Eingabe!I3180="x",libCalc!C3180,"")))</f>
        <v>0.024</v>
      </c>
      <c r="AB3180" s="5">
        <f>IF(AA3180="","",AA3180*M3180)</f>
        <v>0.079199999999999993</v>
      </c>
      <c r="AC3180" s="10">
        <f>IF(AA3180="","",N3180*1000/(AA3180*1000000))</f>
        <v>31.25</v>
      </c>
      <c r="AD3180" s="11">
        <f>IF(AB3180="","",MAX(Z3180,W3180)/AB3180)</f>
        <v>15008.598484848486</v>
      </c>
      <c r="AE3180" s="8">
        <f ca="1">IF(N3180="","",IF(LOOKUP(YEAR(C3180),Teuerung!$A$4:$A$29,Teuerung!$D$4:$D$29)="",0,LOOKUP(YEAR(C3180),Teuerung!$A$4:$A$29,Teuerung!$D$4:$D$29)))</f>
        <v>0.29999999999999999</v>
      </c>
      <c r="AF3180" s="7">
        <f t="shared" ca="1" si="93"/>
        <v>1188.681</v>
      </c>
      <c r="AG3180" s="2" t="s">
        <v>81</v>
      </c>
      <c r="AH3180" s="1"/>
      <c r="AI3180" s="1"/>
    </row>
    <row r="3181">
      <c r="A3181" s="2"/>
      <c r="B3181" s="2"/>
      <c r="C3181" s="3">
        <v>43754</v>
      </c>
      <c r="F3181" s="4" t="s">
        <v>51</v>
      </c>
      <c r="H3181" s="4" t="s">
        <v>51</v>
      </c>
      <c r="K3181" s="6">
        <v>0.12</v>
      </c>
      <c r="L3181" s="6">
        <v>0.20000000000000001</v>
      </c>
      <c r="M3181" s="6">
        <v>3.2999999999999998</v>
      </c>
      <c r="N3181" s="7">
        <v>500</v>
      </c>
      <c r="P3181" s="1">
        <v>1</v>
      </c>
      <c r="Q3181" s="2" t="s">
        <v>52</v>
      </c>
      <c r="R3181" s="4" t="s">
        <v>51</v>
      </c>
      <c r="T3181" s="7">
        <v>982</v>
      </c>
      <c r="U3181" s="8">
        <v>0.13</v>
      </c>
      <c r="V3181" s="6">
        <v>0</v>
      </c>
      <c r="W3181" s="7">
        <f>IF(R3181="","",(T3181*(1-U3181)*(1+AE3181))+V3181)</f>
        <v>1110.6420000000001</v>
      </c>
      <c r="AA3181" s="64">
        <f>IF(Eingabe!G3181="x",libCalc!A3181,IF(Eingabe!H3181="x",libCalc!B3181,IF(Eingabe!I3181="x",libCalc!C3181,"")))</f>
        <v>0.024</v>
      </c>
      <c r="AB3181" s="5">
        <f>IF(AA3181="","",AA3181*M3181)</f>
        <v>0.079199999999999993</v>
      </c>
      <c r="AC3181" s="10">
        <f>IF(AA3181="","",N3181*1000/(AA3181*1000000))</f>
        <v>20.833333333333332</v>
      </c>
      <c r="AD3181" s="11">
        <f>IF(AB3181="","",MAX(Z3181,W3181)/AB3181)</f>
        <v>14023.257575757578</v>
      </c>
      <c r="AE3181" s="8">
        <f ca="1">IF(N3181="","",IF(LOOKUP(YEAR(C3181),Teuerung!$A$4:$A$29,Teuerung!$D$4:$D$29)="",0,LOOKUP(YEAR(C3181),Teuerung!$A$4:$A$29,Teuerung!$D$4:$D$29)))</f>
        <v>0.29999999999999999</v>
      </c>
      <c r="AF3181" s="7">
        <f t="shared" ca="1" si="93"/>
        <v>1110.6420000000001</v>
      </c>
      <c r="AG3181" s="2" t="s">
        <v>81</v>
      </c>
      <c r="AH3181" s="1"/>
      <c r="AI3181" s="1"/>
    </row>
    <row r="3182">
      <c r="A3182" s="2"/>
      <c r="B3182" s="2"/>
      <c r="C3182" s="3">
        <v>43754</v>
      </c>
      <c r="F3182" s="4" t="s">
        <v>51</v>
      </c>
      <c r="H3182" s="4" t="s">
        <v>51</v>
      </c>
      <c r="K3182" s="6">
        <v>0.12</v>
      </c>
      <c r="L3182" s="6">
        <v>0.20000000000000001</v>
      </c>
      <c r="M3182" s="6">
        <v>3.2999999999999998</v>
      </c>
      <c r="N3182" s="7">
        <v>400</v>
      </c>
      <c r="P3182" s="1">
        <v>1</v>
      </c>
      <c r="Q3182" s="2" t="s">
        <v>52</v>
      </c>
      <c r="R3182" s="4" t="s">
        <v>51</v>
      </c>
      <c r="T3182" s="7">
        <v>935</v>
      </c>
      <c r="U3182" s="8">
        <v>0.13</v>
      </c>
      <c r="V3182" s="6">
        <v>0</v>
      </c>
      <c r="W3182" s="7">
        <f>IF(R3182="","",(T3182*(1-U3182)*(1+AE3182))+V3182)</f>
        <v>1057.4850000000001</v>
      </c>
      <c r="AA3182" s="64">
        <f>IF(Eingabe!G3182="x",libCalc!A3182,IF(Eingabe!H3182="x",libCalc!B3182,IF(Eingabe!I3182="x",libCalc!C3182,"")))</f>
        <v>0.024</v>
      </c>
      <c r="AB3182" s="5">
        <f>IF(AA3182="","",AA3182*M3182)</f>
        <v>0.079199999999999993</v>
      </c>
      <c r="AC3182" s="10">
        <f>IF(AA3182="","",N3182*1000/(AA3182*1000000))</f>
        <v>16.666666666666668</v>
      </c>
      <c r="AD3182" s="11">
        <f>IF(AB3182="","",MAX(Z3182,W3182)/AB3182)</f>
        <v>13352.083333333336</v>
      </c>
      <c r="AE3182" s="8">
        <f ca="1">IF(N3182="","",IF(LOOKUP(YEAR(C3182),Teuerung!$A$4:$A$29,Teuerung!$D$4:$D$29)="",0,LOOKUP(YEAR(C3182),Teuerung!$A$4:$A$29,Teuerung!$D$4:$D$29)))</f>
        <v>0.29999999999999999</v>
      </c>
      <c r="AF3182" s="7">
        <f t="shared" ca="1" si="93"/>
        <v>1057.4850000000001</v>
      </c>
      <c r="AG3182" s="2" t="s">
        <v>81</v>
      </c>
      <c r="AH3182" s="1"/>
      <c r="AI3182" s="1"/>
    </row>
    <row r="3183">
      <c r="A3183" s="2"/>
      <c r="B3183" s="2"/>
      <c r="C3183" s="3">
        <v>43754</v>
      </c>
      <c r="F3183" s="4" t="s">
        <v>51</v>
      </c>
      <c r="H3183" s="4" t="s">
        <v>51</v>
      </c>
      <c r="K3183" s="6">
        <v>0.12</v>
      </c>
      <c r="L3183" s="6">
        <v>0.20000000000000001</v>
      </c>
      <c r="M3183" s="6">
        <v>3.2999999999999998</v>
      </c>
      <c r="N3183" s="7">
        <v>550</v>
      </c>
      <c r="P3183" s="1">
        <v>2</v>
      </c>
      <c r="Q3183" s="2" t="s">
        <v>52</v>
      </c>
      <c r="R3183" s="4" t="s">
        <v>51</v>
      </c>
      <c r="T3183" s="7">
        <v>982</v>
      </c>
      <c r="U3183" s="8">
        <v>0.13</v>
      </c>
      <c r="V3183" s="6">
        <v>0</v>
      </c>
      <c r="W3183" s="7">
        <f>IF(R3183="","",(T3183*(1-U3183)*(1+AE3183))+V3183)</f>
        <v>1110.6420000000001</v>
      </c>
      <c r="AA3183" s="64">
        <f>IF(Eingabe!G3183="x",libCalc!A3183,IF(Eingabe!H3183="x",libCalc!B3183,IF(Eingabe!I3183="x",libCalc!C3183,"")))</f>
        <v>0.024</v>
      </c>
      <c r="AB3183" s="5">
        <f>IF(AA3183="","",AA3183*M3183)</f>
        <v>0.079199999999999993</v>
      </c>
      <c r="AC3183" s="10">
        <f>IF(AA3183="","",N3183*1000/(AA3183*1000000))</f>
        <v>22.916666666666668</v>
      </c>
      <c r="AD3183" s="11">
        <f>IF(AB3183="","",MAX(Z3183,W3183)/AB3183)</f>
        <v>14023.257575757578</v>
      </c>
      <c r="AE3183" s="8">
        <f ca="1">IF(N3183="","",IF(LOOKUP(YEAR(C3183),Teuerung!$A$4:$A$29,Teuerung!$D$4:$D$29)="",0,LOOKUP(YEAR(C3183),Teuerung!$A$4:$A$29,Teuerung!$D$4:$D$29)))</f>
        <v>0.29999999999999999</v>
      </c>
      <c r="AF3183" s="7">
        <f t="shared" ca="1" si="93"/>
        <v>2221.2840000000001</v>
      </c>
      <c r="AG3183" s="2" t="s">
        <v>81</v>
      </c>
      <c r="AH3183" s="1"/>
      <c r="AI3183" s="1"/>
    </row>
    <row r="3184">
      <c r="A3184" s="2"/>
      <c r="B3184" s="2"/>
      <c r="C3184" s="3">
        <v>43754</v>
      </c>
      <c r="F3184" s="4" t="s">
        <v>51</v>
      </c>
      <c r="H3184" s="4" t="s">
        <v>51</v>
      </c>
      <c r="K3184" s="6">
        <v>0.12</v>
      </c>
      <c r="L3184" s="6">
        <v>0.20000000000000001</v>
      </c>
      <c r="M3184" s="6">
        <v>3.2999999999999998</v>
      </c>
      <c r="N3184" s="7">
        <v>250</v>
      </c>
      <c r="P3184" s="1">
        <v>1</v>
      </c>
      <c r="Q3184" s="2" t="s">
        <v>52</v>
      </c>
      <c r="R3184" s="4" t="s">
        <v>51</v>
      </c>
      <c r="T3184" s="7">
        <v>938</v>
      </c>
      <c r="U3184" s="8">
        <v>0.13</v>
      </c>
      <c r="V3184" s="6">
        <v>0</v>
      </c>
      <c r="W3184" s="7">
        <f>IF(R3184="","",(T3184*(1-U3184)*(1+AE3184))+V3184)</f>
        <v>1060.8779999999999</v>
      </c>
      <c r="AA3184" s="64">
        <f>IF(Eingabe!G3184="x",libCalc!A3184,IF(Eingabe!H3184="x",libCalc!B3184,IF(Eingabe!I3184="x",libCalc!C3184,"")))</f>
        <v>0.024</v>
      </c>
      <c r="AB3184" s="5">
        <f>IF(AA3184="","",AA3184*M3184)</f>
        <v>0.079199999999999993</v>
      </c>
      <c r="AC3184" s="10">
        <f>IF(AA3184="","",N3184*1000/(AA3184*1000000))</f>
        <v>10.416666666666666</v>
      </c>
      <c r="AD3184" s="11">
        <f>IF(AB3184="","",MAX(Z3184,W3184)/AB3184)</f>
        <v>13394.924242424242</v>
      </c>
      <c r="AE3184" s="8">
        <f ca="1">IF(N3184="","",IF(LOOKUP(YEAR(C3184),Teuerung!$A$4:$A$29,Teuerung!$D$4:$D$29)="",0,LOOKUP(YEAR(C3184),Teuerung!$A$4:$A$29,Teuerung!$D$4:$D$29)))</f>
        <v>0.29999999999999999</v>
      </c>
      <c r="AF3184" s="7">
        <f t="shared" ca="1" si="93"/>
        <v>1060.8779999999999</v>
      </c>
      <c r="AG3184" s="2" t="s">
        <v>81</v>
      </c>
      <c r="AH3184" s="1"/>
      <c r="AI3184" s="1"/>
    </row>
    <row r="3185">
      <c r="A3185" s="2"/>
      <c r="B3185" s="2"/>
      <c r="C3185" s="3">
        <v>43754</v>
      </c>
      <c r="F3185" s="4" t="s">
        <v>51</v>
      </c>
      <c r="H3185" s="4" t="s">
        <v>51</v>
      </c>
      <c r="K3185" s="6">
        <v>0.12</v>
      </c>
      <c r="L3185" s="6">
        <v>0.20000000000000001</v>
      </c>
      <c r="M3185" s="6">
        <v>3.1299999999999999</v>
      </c>
      <c r="N3185" s="7">
        <v>300</v>
      </c>
      <c r="P3185" s="1">
        <v>4</v>
      </c>
      <c r="Q3185" s="2" t="s">
        <v>52</v>
      </c>
      <c r="R3185" s="4" t="s">
        <v>51</v>
      </c>
      <c r="T3185" s="7">
        <v>896</v>
      </c>
      <c r="U3185" s="8">
        <v>0.13</v>
      </c>
      <c r="V3185" s="6">
        <v>0</v>
      </c>
      <c r="W3185" s="7">
        <f>IF(R3185="","",(T3185*(1-U3185)*(1+AE3185))+V3185)</f>
        <v>1013.376</v>
      </c>
      <c r="AA3185" s="64">
        <f>IF(Eingabe!G3185="x",libCalc!A3185,IF(Eingabe!H3185="x",libCalc!B3185,IF(Eingabe!I3185="x",libCalc!C3185,"")))</f>
        <v>0.024</v>
      </c>
      <c r="AB3185" s="5">
        <f>IF(AA3185="","",AA3185*M3185)</f>
        <v>0.075119999999999992</v>
      </c>
      <c r="AC3185" s="10">
        <f>IF(AA3185="","",N3185*1000/(AA3185*1000000))</f>
        <v>12.5</v>
      </c>
      <c r="AD3185" s="11">
        <f>IF(AB3185="","",MAX(Z3185,W3185)/AB3185)</f>
        <v>13490.095846645369</v>
      </c>
      <c r="AE3185" s="8">
        <f ca="1">IF(N3185="","",IF(LOOKUP(YEAR(C3185),Teuerung!$A$4:$A$29,Teuerung!$D$4:$D$29)="",0,LOOKUP(YEAR(C3185),Teuerung!$A$4:$A$29,Teuerung!$D$4:$D$29)))</f>
        <v>0.29999999999999999</v>
      </c>
      <c r="AF3185" s="7">
        <f t="shared" ca="1" si="93"/>
        <v>4053.5039999999999</v>
      </c>
      <c r="AG3185" s="2" t="s">
        <v>81</v>
      </c>
      <c r="AH3185" s="1"/>
      <c r="AI3185" s="1"/>
    </row>
    <row r="3186">
      <c r="A3186" s="2"/>
      <c r="B3186" s="2"/>
      <c r="C3186" s="3">
        <v>43754</v>
      </c>
      <c r="F3186" s="4" t="s">
        <v>51</v>
      </c>
      <c r="H3186" s="4" t="s">
        <v>51</v>
      </c>
      <c r="K3186" s="6">
        <v>0.12</v>
      </c>
      <c r="L3186" s="6">
        <v>0.20000000000000001</v>
      </c>
      <c r="M3186" s="6">
        <v>3.1299999999999999</v>
      </c>
      <c r="N3186" s="7">
        <v>250</v>
      </c>
      <c r="P3186" s="1">
        <v>3</v>
      </c>
      <c r="Q3186" s="2" t="s">
        <v>52</v>
      </c>
      <c r="R3186" s="4" t="s">
        <v>51</v>
      </c>
      <c r="T3186" s="7">
        <v>896</v>
      </c>
      <c r="U3186" s="8">
        <v>0.13</v>
      </c>
      <c r="V3186" s="6">
        <v>0</v>
      </c>
      <c r="W3186" s="7">
        <f>IF(R3186="","",(T3186*(1-U3186)*(1+AE3186))+V3186)</f>
        <v>1013.376</v>
      </c>
      <c r="AA3186" s="64">
        <f>IF(Eingabe!G3186="x",libCalc!A3186,IF(Eingabe!H3186="x",libCalc!B3186,IF(Eingabe!I3186="x",libCalc!C3186,"")))</f>
        <v>0.024</v>
      </c>
      <c r="AB3186" s="5">
        <f>IF(AA3186="","",AA3186*M3186)</f>
        <v>0.075119999999999992</v>
      </c>
      <c r="AC3186" s="10">
        <f>IF(AA3186="","",N3186*1000/(AA3186*1000000))</f>
        <v>10.416666666666666</v>
      </c>
      <c r="AD3186" s="11">
        <f>IF(AB3186="","",MAX(Z3186,W3186)/AB3186)</f>
        <v>13490.095846645369</v>
      </c>
      <c r="AE3186" s="8">
        <f ca="1">IF(N3186="","",IF(LOOKUP(YEAR(C3186),Teuerung!$A$4:$A$29,Teuerung!$D$4:$D$29)="",0,LOOKUP(YEAR(C3186),Teuerung!$A$4:$A$29,Teuerung!$D$4:$D$29)))</f>
        <v>0.29999999999999999</v>
      </c>
      <c r="AF3186" s="7">
        <f t="shared" ca="1" si="93"/>
        <v>3040.1279999999997</v>
      </c>
      <c r="AG3186" s="2" t="s">
        <v>81</v>
      </c>
      <c r="AH3186" s="1"/>
      <c r="AI3186" s="1"/>
    </row>
    <row r="3187">
      <c r="A3187" s="2"/>
      <c r="B3187" s="2"/>
      <c r="C3187" s="3">
        <v>43754</v>
      </c>
      <c r="F3187" s="4" t="s">
        <v>51</v>
      </c>
      <c r="H3187" s="4" t="s">
        <v>51</v>
      </c>
      <c r="K3187" s="6">
        <v>0.12</v>
      </c>
      <c r="L3187" s="6">
        <v>0.20000000000000001</v>
      </c>
      <c r="M3187" s="6">
        <v>2.98</v>
      </c>
      <c r="N3187" s="7">
        <v>800</v>
      </c>
      <c r="P3187" s="1">
        <v>1</v>
      </c>
      <c r="Q3187" s="2" t="s">
        <v>52</v>
      </c>
      <c r="R3187" s="4" t="s">
        <v>51</v>
      </c>
      <c r="T3187" s="7">
        <v>1029</v>
      </c>
      <c r="U3187" s="8">
        <v>0.13</v>
      </c>
      <c r="V3187" s="6">
        <v>0</v>
      </c>
      <c r="W3187" s="7">
        <f>IF(R3187="","",(T3187*(1-U3187)*(1+AE3187))+V3187)</f>
        <v>1163.799</v>
      </c>
      <c r="AA3187" s="64">
        <f>IF(Eingabe!G3187="x",libCalc!A3187,IF(Eingabe!H3187="x",libCalc!B3187,IF(Eingabe!I3187="x",libCalc!C3187,"")))</f>
        <v>0.024</v>
      </c>
      <c r="AB3187" s="5">
        <f>IF(AA3187="","",AA3187*M3187)</f>
        <v>0.07152</v>
      </c>
      <c r="AC3187" s="10">
        <f>IF(AA3187="","",N3187*1000/(AA3187*1000000))</f>
        <v>33.333333333333336</v>
      </c>
      <c r="AD3187" s="11">
        <f>IF(AB3187="","",MAX(Z3187,W3187)/AB3187)</f>
        <v>16272.357382550335</v>
      </c>
      <c r="AE3187" s="8">
        <f ca="1">IF(N3187="","",IF(LOOKUP(YEAR(C3187),Teuerung!$A$4:$A$29,Teuerung!$D$4:$D$29)="",0,LOOKUP(YEAR(C3187),Teuerung!$A$4:$A$29,Teuerung!$D$4:$D$29)))</f>
        <v>0.29999999999999999</v>
      </c>
      <c r="AF3187" s="7">
        <f t="shared" ca="1" si="93"/>
        <v>1163.799</v>
      </c>
      <c r="AG3187" s="2" t="s">
        <v>81</v>
      </c>
      <c r="AH3187" s="1"/>
      <c r="AI3187" s="1"/>
    </row>
    <row r="3188">
      <c r="A3188" s="2"/>
      <c r="B3188" s="2"/>
      <c r="C3188" s="3">
        <v>43754</v>
      </c>
      <c r="F3188" s="4" t="s">
        <v>51</v>
      </c>
      <c r="H3188" s="4" t="s">
        <v>51</v>
      </c>
      <c r="K3188" s="6">
        <v>0.12</v>
      </c>
      <c r="L3188" s="6">
        <v>0.20000000000000001</v>
      </c>
      <c r="M3188" s="6">
        <v>2.98</v>
      </c>
      <c r="N3188" s="7">
        <v>650</v>
      </c>
      <c r="P3188" s="1">
        <v>1</v>
      </c>
      <c r="Q3188" s="2" t="s">
        <v>52</v>
      </c>
      <c r="R3188" s="4" t="s">
        <v>51</v>
      </c>
      <c r="T3188" s="7">
        <v>930</v>
      </c>
      <c r="U3188" s="8">
        <v>0.13</v>
      </c>
      <c r="V3188" s="6">
        <v>0</v>
      </c>
      <c r="W3188" s="7">
        <f>IF(R3188="","",(T3188*(1-U3188)*(1+AE3188))+V3188)</f>
        <v>1051.8300000000002</v>
      </c>
      <c r="AA3188" s="64">
        <f>IF(Eingabe!G3188="x",libCalc!A3188,IF(Eingabe!H3188="x",libCalc!B3188,IF(Eingabe!I3188="x",libCalc!C3188,"")))</f>
        <v>0.024</v>
      </c>
      <c r="AB3188" s="5">
        <f>IF(AA3188="","",AA3188*M3188)</f>
        <v>0.07152</v>
      </c>
      <c r="AC3188" s="10">
        <f>IF(AA3188="","",N3188*1000/(AA3188*1000000))</f>
        <v>27.083333333333332</v>
      </c>
      <c r="AD3188" s="11">
        <f>IF(AB3188="","",MAX(Z3188,W3188)/AB3188)</f>
        <v>14706.795302013425</v>
      </c>
      <c r="AE3188" s="8">
        <f ca="1">IF(N3188="","",IF(LOOKUP(YEAR(C3188),Teuerung!$A$4:$A$29,Teuerung!$D$4:$D$29)="",0,LOOKUP(YEAR(C3188),Teuerung!$A$4:$A$29,Teuerung!$D$4:$D$29)))</f>
        <v>0.29999999999999999</v>
      </c>
      <c r="AF3188" s="7">
        <f t="shared" ca="1" si="93"/>
        <v>1051.8300000000002</v>
      </c>
      <c r="AG3188" s="2" t="s">
        <v>81</v>
      </c>
      <c r="AH3188" s="1"/>
      <c r="AI3188" s="1"/>
    </row>
    <row r="3189">
      <c r="A3189" s="2"/>
      <c r="B3189" s="2"/>
      <c r="C3189" s="3">
        <v>43754</v>
      </c>
      <c r="F3189" s="4" t="s">
        <v>51</v>
      </c>
      <c r="H3189" s="4" t="s">
        <v>51</v>
      </c>
      <c r="K3189" s="6">
        <v>0.12</v>
      </c>
      <c r="L3189" s="6">
        <v>0.20000000000000001</v>
      </c>
      <c r="M3189" s="6">
        <v>2.98</v>
      </c>
      <c r="N3189" s="7">
        <v>450</v>
      </c>
      <c r="P3189" s="1">
        <v>1</v>
      </c>
      <c r="Q3189" s="2" t="s">
        <v>52</v>
      </c>
      <c r="R3189" s="4" t="s">
        <v>51</v>
      </c>
      <c r="T3189" s="7">
        <v>910</v>
      </c>
      <c r="U3189" s="8">
        <v>0.13</v>
      </c>
      <c r="V3189" s="6">
        <v>0</v>
      </c>
      <c r="W3189" s="7">
        <f>IF(R3189="","",(T3189*(1-U3189)*(1+AE3189))+V3189)</f>
        <v>1029.21</v>
      </c>
      <c r="AA3189" s="64">
        <f>IF(Eingabe!G3189="x",libCalc!A3189,IF(Eingabe!H3189="x",libCalc!B3189,IF(Eingabe!I3189="x",libCalc!C3189,"")))</f>
        <v>0.024</v>
      </c>
      <c r="AB3189" s="5">
        <f>IF(AA3189="","",AA3189*M3189)</f>
        <v>0.07152</v>
      </c>
      <c r="AC3189" s="10">
        <f>IF(AA3189="","",N3189*1000/(AA3189*1000000))</f>
        <v>18.75</v>
      </c>
      <c r="AD3189" s="11">
        <f>IF(AB3189="","",MAX(Z3189,W3189)/AB3189)</f>
        <v>14390.520134228189</v>
      </c>
      <c r="AE3189" s="8">
        <f ca="1">IF(N3189="","",IF(LOOKUP(YEAR(C3189),Teuerung!$A$4:$A$29,Teuerung!$D$4:$D$29)="",0,LOOKUP(YEAR(C3189),Teuerung!$A$4:$A$29,Teuerung!$D$4:$D$29)))</f>
        <v>0.29999999999999999</v>
      </c>
      <c r="AF3189" s="7">
        <f t="shared" ca="1" si="93"/>
        <v>1029.21</v>
      </c>
      <c r="AG3189" s="2" t="s">
        <v>81</v>
      </c>
      <c r="AH3189" s="1"/>
      <c r="AI3189" s="1"/>
    </row>
    <row r="3190">
      <c r="A3190" s="2"/>
      <c r="B3190" s="2"/>
      <c r="C3190" s="3">
        <v>43754</v>
      </c>
      <c r="F3190" s="4" t="s">
        <v>51</v>
      </c>
      <c r="H3190" s="4" t="s">
        <v>51</v>
      </c>
      <c r="K3190" s="6">
        <v>0.12</v>
      </c>
      <c r="L3190" s="6">
        <v>0.20000000000000001</v>
      </c>
      <c r="M3190" s="6">
        <v>2.98</v>
      </c>
      <c r="N3190" s="7">
        <v>350</v>
      </c>
      <c r="P3190" s="1">
        <v>1</v>
      </c>
      <c r="Q3190" s="2" t="s">
        <v>52</v>
      </c>
      <c r="R3190" s="4" t="s">
        <v>51</v>
      </c>
      <c r="T3190" s="7">
        <v>864</v>
      </c>
      <c r="U3190" s="8">
        <v>0.13</v>
      </c>
      <c r="V3190" s="6">
        <v>0</v>
      </c>
      <c r="W3190" s="7">
        <f>IF(R3190="","",(T3190*(1-U3190)*(1+AE3190))+V3190)</f>
        <v>977.18399999999997</v>
      </c>
      <c r="AA3190" s="64">
        <f>IF(Eingabe!G3190="x",libCalc!A3190,IF(Eingabe!H3190="x",libCalc!B3190,IF(Eingabe!I3190="x",libCalc!C3190,"")))</f>
        <v>0.024</v>
      </c>
      <c r="AB3190" s="5">
        <f>IF(AA3190="","",AA3190*M3190)</f>
        <v>0.07152</v>
      </c>
      <c r="AC3190" s="10">
        <f>IF(AA3190="","",N3190*1000/(AA3190*1000000))</f>
        <v>14.583333333333334</v>
      </c>
      <c r="AD3190" s="11">
        <f>IF(AB3190="","",MAX(Z3190,W3190)/AB3190)</f>
        <v>13663.087248322146</v>
      </c>
      <c r="AE3190" s="8">
        <f ca="1">IF(N3190="","",IF(LOOKUP(YEAR(C3190),Teuerung!$A$4:$A$29,Teuerung!$D$4:$D$29)="",0,LOOKUP(YEAR(C3190),Teuerung!$A$4:$A$29,Teuerung!$D$4:$D$29)))</f>
        <v>0.29999999999999999</v>
      </c>
      <c r="AF3190" s="7">
        <f t="shared" ca="1" si="93"/>
        <v>977.18399999999997</v>
      </c>
      <c r="AG3190" s="2" t="s">
        <v>81</v>
      </c>
      <c r="AH3190" s="1"/>
      <c r="AI3190" s="1"/>
    </row>
    <row r="3191">
      <c r="A3191" s="2"/>
      <c r="B3191" s="2"/>
      <c r="C3191" s="3">
        <v>43754</v>
      </c>
      <c r="F3191" s="4" t="s">
        <v>51</v>
      </c>
      <c r="H3191" s="4" t="s">
        <v>51</v>
      </c>
      <c r="K3191" s="6">
        <v>0.10000000000000001</v>
      </c>
      <c r="L3191" s="6">
        <v>0.14999999999999999</v>
      </c>
      <c r="M3191" s="6">
        <v>2.5099999999999998</v>
      </c>
      <c r="N3191" s="7">
        <v>100</v>
      </c>
      <c r="P3191" s="1">
        <v>1</v>
      </c>
      <c r="Q3191" s="2" t="s">
        <v>52</v>
      </c>
      <c r="R3191" s="4" t="s">
        <v>51</v>
      </c>
      <c r="T3191" s="7">
        <v>506</v>
      </c>
      <c r="U3191" s="8">
        <v>0.13</v>
      </c>
      <c r="V3191" s="6">
        <v>0</v>
      </c>
      <c r="W3191" s="7">
        <f>IF(R3191="","",(T3191*(1-U3191)*(1+AE3191))+V3191)</f>
        <v>572.28599999999994</v>
      </c>
      <c r="AA3191" s="64">
        <f>IF(Eingabe!G3191="x",libCalc!A3191,IF(Eingabe!H3191="x",libCalc!B3191,IF(Eingabe!I3191="x",libCalc!C3191,"")))</f>
        <v>0.014999999999999999</v>
      </c>
      <c r="AB3191" s="5">
        <f>IF(AA3191="","",AA3191*M3191)</f>
        <v>0.037649999999999996</v>
      </c>
      <c r="AC3191" s="10">
        <f>IF(AA3191="","",N3191*1000/(AA3191*1000000))</f>
        <v>6.666666666666667</v>
      </c>
      <c r="AD3191" s="11">
        <f>IF(AB3191="","",MAX(Z3191,W3191)/AB3191)</f>
        <v>15200.159362549801</v>
      </c>
      <c r="AE3191" s="8">
        <f ca="1">IF(N3191="","",IF(LOOKUP(YEAR(C3191),Teuerung!$A$4:$A$29,Teuerung!$D$4:$D$29)="",0,LOOKUP(YEAR(C3191),Teuerung!$A$4:$A$29,Teuerung!$D$4:$D$29)))</f>
        <v>0.29999999999999999</v>
      </c>
      <c r="AF3191" s="7">
        <f t="shared" ca="1" si="93"/>
        <v>572.28599999999994</v>
      </c>
      <c r="AG3191" s="2" t="s">
        <v>81</v>
      </c>
      <c r="AH3191" s="1"/>
      <c r="AI3191" s="1"/>
    </row>
    <row r="3192">
      <c r="A3192" s="2"/>
      <c r="B3192" s="2"/>
      <c r="C3192" s="3">
        <v>43754</v>
      </c>
      <c r="F3192" s="4" t="s">
        <v>51</v>
      </c>
      <c r="H3192" s="4" t="s">
        <v>51</v>
      </c>
      <c r="K3192" s="6">
        <v>0.10000000000000001</v>
      </c>
      <c r="L3192" s="6">
        <v>0.14999999999999999</v>
      </c>
      <c r="M3192" s="6">
        <v>2.5099999999999998</v>
      </c>
      <c r="N3192" s="7">
        <v>300</v>
      </c>
      <c r="P3192" s="1">
        <v>1</v>
      </c>
      <c r="Q3192" s="2" t="s">
        <v>52</v>
      </c>
      <c r="R3192" s="4" t="s">
        <v>51</v>
      </c>
      <c r="T3192" s="7">
        <v>549</v>
      </c>
      <c r="U3192" s="8">
        <v>0.13</v>
      </c>
      <c r="V3192" s="6">
        <v>0</v>
      </c>
      <c r="W3192" s="7">
        <f>IF(R3192="","",(T3192*(1-U3192)*(1+AE3192))+V3192)</f>
        <v>620.91899999999998</v>
      </c>
      <c r="AA3192" s="64">
        <f>IF(Eingabe!G3192="x",libCalc!A3192,IF(Eingabe!H3192="x",libCalc!B3192,IF(Eingabe!I3192="x",libCalc!C3192,"")))</f>
        <v>0.014999999999999999</v>
      </c>
      <c r="AB3192" s="5">
        <f>IF(AA3192="","",AA3192*M3192)</f>
        <v>0.037649999999999996</v>
      </c>
      <c r="AC3192" s="10">
        <f>IF(AA3192="","",N3192*1000/(AA3192*1000000))</f>
        <v>20</v>
      </c>
      <c r="AD3192" s="11">
        <f>IF(AB3192="","",MAX(Z3192,W3192)/AB3192)</f>
        <v>16491.872509960162</v>
      </c>
      <c r="AE3192" s="8">
        <f ca="1">IF(N3192="","",IF(LOOKUP(YEAR(C3192),Teuerung!$A$4:$A$29,Teuerung!$D$4:$D$29)="",0,LOOKUP(YEAR(C3192),Teuerung!$A$4:$A$29,Teuerung!$D$4:$D$29)))</f>
        <v>0.29999999999999999</v>
      </c>
      <c r="AF3192" s="7">
        <f t="shared" ca="1" si="93"/>
        <v>620.91899999999998</v>
      </c>
      <c r="AG3192" s="2" t="s">
        <v>81</v>
      </c>
      <c r="AH3192" s="1"/>
      <c r="AI3192" s="1"/>
    </row>
    <row r="3193">
      <c r="A3193" s="2"/>
      <c r="B3193" s="2"/>
      <c r="C3193" s="3">
        <v>43754</v>
      </c>
      <c r="F3193" s="4" t="s">
        <v>51</v>
      </c>
      <c r="H3193" s="4" t="s">
        <v>51</v>
      </c>
      <c r="K3193" s="6">
        <v>0.10000000000000001</v>
      </c>
      <c r="L3193" s="6">
        <v>0.14999999999999999</v>
      </c>
      <c r="M3193" s="6">
        <v>2.5099999999999998</v>
      </c>
      <c r="N3193" s="7">
        <v>550</v>
      </c>
      <c r="P3193" s="1">
        <v>4</v>
      </c>
      <c r="Q3193" s="2" t="s">
        <v>52</v>
      </c>
      <c r="R3193" s="4" t="s">
        <v>51</v>
      </c>
      <c r="T3193" s="7">
        <v>558</v>
      </c>
      <c r="U3193" s="8">
        <v>0.13</v>
      </c>
      <c r="V3193" s="6">
        <v>0</v>
      </c>
      <c r="W3193" s="7">
        <f>IF(R3193="","",(T3193*(1-U3193)*(1+AE3193))+V3193)</f>
        <v>631.09799999999996</v>
      </c>
      <c r="AA3193" s="64">
        <f>IF(Eingabe!G3193="x",libCalc!A3193,IF(Eingabe!H3193="x",libCalc!B3193,IF(Eingabe!I3193="x",libCalc!C3193,"")))</f>
        <v>0.014999999999999999</v>
      </c>
      <c r="AB3193" s="5">
        <f>IF(AA3193="","",AA3193*M3193)</f>
        <v>0.037649999999999996</v>
      </c>
      <c r="AC3193" s="10">
        <f>IF(AA3193="","",N3193*1000/(AA3193*1000000))</f>
        <v>36.666666666666664</v>
      </c>
      <c r="AD3193" s="11">
        <f>IF(AB3193="","",MAX(Z3193,W3193)/AB3193)</f>
        <v>16762.231075697211</v>
      </c>
      <c r="AE3193" s="8">
        <f ca="1">IF(N3193="","",IF(LOOKUP(YEAR(C3193),Teuerung!$A$4:$A$29,Teuerung!$D$4:$D$29)="",0,LOOKUP(YEAR(C3193),Teuerung!$A$4:$A$29,Teuerung!$D$4:$D$29)))</f>
        <v>0.29999999999999999</v>
      </c>
      <c r="AF3193" s="7">
        <f t="shared" ca="1" si="93"/>
        <v>2524.3919999999998</v>
      </c>
      <c r="AG3193" s="2" t="s">
        <v>81</v>
      </c>
      <c r="AH3193" s="1"/>
      <c r="AI3193" s="1"/>
    </row>
    <row r="3194">
      <c r="A3194" s="2"/>
      <c r="B3194" s="2"/>
      <c r="C3194" s="3">
        <v>43754</v>
      </c>
      <c r="F3194" s="4" t="s">
        <v>51</v>
      </c>
      <c r="H3194" s="4" t="s">
        <v>51</v>
      </c>
      <c r="K3194" s="6">
        <v>0.10000000000000001</v>
      </c>
      <c r="L3194" s="6">
        <v>0.14999999999999999</v>
      </c>
      <c r="M3194" s="6">
        <v>2.5099999999999998</v>
      </c>
      <c r="N3194" s="7">
        <v>500</v>
      </c>
      <c r="P3194" s="1">
        <v>1</v>
      </c>
      <c r="Q3194" s="2" t="s">
        <v>52</v>
      </c>
      <c r="R3194" s="4" t="s">
        <v>51</v>
      </c>
      <c r="T3194" s="7">
        <v>500</v>
      </c>
      <c r="U3194" s="8">
        <v>0.13</v>
      </c>
      <c r="V3194" s="6">
        <v>0</v>
      </c>
      <c r="W3194" s="7">
        <f>IF(R3194="","",(T3194*(1-U3194)*(1+AE3194))+V3194)</f>
        <v>565.5</v>
      </c>
      <c r="AA3194" s="64">
        <f>IF(Eingabe!G3194="x",libCalc!A3194,IF(Eingabe!H3194="x",libCalc!B3194,IF(Eingabe!I3194="x",libCalc!C3194,"")))</f>
        <v>0.014999999999999999</v>
      </c>
      <c r="AB3194" s="5">
        <f>IF(AA3194="","",AA3194*M3194)</f>
        <v>0.037649999999999996</v>
      </c>
      <c r="AC3194" s="10">
        <f>IF(AA3194="","",N3194*1000/(AA3194*1000000))</f>
        <v>33.333333333333336</v>
      </c>
      <c r="AD3194" s="11">
        <f>IF(AB3194="","",MAX(Z3194,W3194)/AB3194)</f>
        <v>15019.920318725101</v>
      </c>
      <c r="AE3194" s="8">
        <f ca="1">IF(N3194="","",IF(LOOKUP(YEAR(C3194),Teuerung!$A$4:$A$29,Teuerung!$D$4:$D$29)="",0,LOOKUP(YEAR(C3194),Teuerung!$A$4:$A$29,Teuerung!$D$4:$D$29)))</f>
        <v>0.29999999999999999</v>
      </c>
      <c r="AF3194" s="7">
        <f t="shared" ca="1" si="93"/>
        <v>565.5</v>
      </c>
      <c r="AG3194" s="2" t="s">
        <v>81</v>
      </c>
      <c r="AH3194" s="1"/>
      <c r="AI3194" s="1"/>
    </row>
    <row r="3195">
      <c r="A3195" s="2"/>
      <c r="B3195" s="2"/>
      <c r="C3195" s="3">
        <v>43754</v>
      </c>
      <c r="F3195" s="4" t="s">
        <v>51</v>
      </c>
      <c r="H3195" s="4" t="s">
        <v>51</v>
      </c>
      <c r="K3195" s="6">
        <v>0.10000000000000001</v>
      </c>
      <c r="L3195" s="6">
        <v>0.14999999999999999</v>
      </c>
      <c r="M3195" s="6">
        <v>2.5099999999999998</v>
      </c>
      <c r="N3195" s="7">
        <v>300</v>
      </c>
      <c r="P3195" s="1">
        <v>1</v>
      </c>
      <c r="Q3195" s="2" t="s">
        <v>52</v>
      </c>
      <c r="R3195" s="4" t="s">
        <v>51</v>
      </c>
      <c r="T3195" s="7">
        <v>549</v>
      </c>
      <c r="U3195" s="8">
        <v>0.13</v>
      </c>
      <c r="V3195" s="6">
        <v>0</v>
      </c>
      <c r="W3195" s="7">
        <f>IF(R3195="","",(T3195*(1-U3195)*(1+AE3195))+V3195)</f>
        <v>620.91899999999998</v>
      </c>
      <c r="AA3195" s="64">
        <f>IF(Eingabe!G3195="x",libCalc!A3195,IF(Eingabe!H3195="x",libCalc!B3195,IF(Eingabe!I3195="x",libCalc!C3195,"")))</f>
        <v>0.014999999999999999</v>
      </c>
      <c r="AB3195" s="5">
        <f>IF(AA3195="","",AA3195*M3195)</f>
        <v>0.037649999999999996</v>
      </c>
      <c r="AC3195" s="10">
        <f>IF(AA3195="","",N3195*1000/(AA3195*1000000))</f>
        <v>20</v>
      </c>
      <c r="AD3195" s="11">
        <f>IF(AB3195="","",MAX(Z3195,W3195)/AB3195)</f>
        <v>16491.872509960162</v>
      </c>
      <c r="AE3195" s="8">
        <f ca="1">IF(N3195="","",IF(LOOKUP(YEAR(C3195),Teuerung!$A$4:$A$29,Teuerung!$D$4:$D$29)="",0,LOOKUP(YEAR(C3195),Teuerung!$A$4:$A$29,Teuerung!$D$4:$D$29)))</f>
        <v>0.29999999999999999</v>
      </c>
      <c r="AF3195" s="7">
        <f t="shared" ca="1" si="93"/>
        <v>620.91899999999998</v>
      </c>
      <c r="AG3195" s="2" t="s">
        <v>81</v>
      </c>
      <c r="AH3195" s="1"/>
      <c r="AI3195" s="1"/>
    </row>
    <row r="3196">
      <c r="A3196" s="2"/>
      <c r="B3196" s="2"/>
      <c r="C3196" s="3">
        <v>43754</v>
      </c>
      <c r="F3196" s="4" t="s">
        <v>51</v>
      </c>
      <c r="H3196" s="4" t="s">
        <v>51</v>
      </c>
      <c r="K3196" s="6">
        <v>0.10000000000000001</v>
      </c>
      <c r="L3196" s="6">
        <v>0.14999999999999999</v>
      </c>
      <c r="M3196" s="6">
        <v>2.0649999999999999</v>
      </c>
      <c r="N3196" s="7">
        <v>100</v>
      </c>
      <c r="P3196" s="1">
        <v>5</v>
      </c>
      <c r="Q3196" s="2" t="s">
        <v>52</v>
      </c>
      <c r="R3196" s="4" t="s">
        <v>51</v>
      </c>
      <c r="T3196" s="7">
        <v>453</v>
      </c>
      <c r="U3196" s="8">
        <v>0.13</v>
      </c>
      <c r="V3196" s="6">
        <v>0</v>
      </c>
      <c r="W3196" s="7">
        <f>IF(R3196="","",(T3196*(1-U3196)*(1+AE3196))+V3196)</f>
        <v>512.34300000000007</v>
      </c>
      <c r="AA3196" s="64">
        <f>IF(Eingabe!G3196="x",libCalc!A3196,IF(Eingabe!H3196="x",libCalc!B3196,IF(Eingabe!I3196="x",libCalc!C3196,"")))</f>
        <v>0.014999999999999999</v>
      </c>
      <c r="AB3196" s="5">
        <f>IF(AA3196="","",AA3196*M3196)</f>
        <v>0.030974999999999999</v>
      </c>
      <c r="AC3196" s="10">
        <f>IF(AA3196="","",N3196*1000/(AA3196*1000000))</f>
        <v>6.666666666666667</v>
      </c>
      <c r="AD3196" s="11">
        <f>IF(AB3196="","",MAX(Z3196,W3196)/AB3196)</f>
        <v>16540.532687651335</v>
      </c>
      <c r="AE3196" s="8">
        <f ca="1">IF(N3196="","",IF(LOOKUP(YEAR(C3196),Teuerung!$A$4:$A$29,Teuerung!$D$4:$D$29)="",0,LOOKUP(YEAR(C3196),Teuerung!$A$4:$A$29,Teuerung!$D$4:$D$29)))</f>
        <v>0.29999999999999999</v>
      </c>
      <c r="AF3196" s="7">
        <f t="shared" ca="1" si="93"/>
        <v>2561.7150000000001</v>
      </c>
      <c r="AG3196" s="2" t="s">
        <v>81</v>
      </c>
      <c r="AH3196" s="1"/>
      <c r="AI3196" s="1"/>
    </row>
    <row r="3197">
      <c r="A3197" s="2"/>
      <c r="B3197" s="2"/>
      <c r="C3197" s="3">
        <v>43754</v>
      </c>
      <c r="F3197" s="4" t="s">
        <v>51</v>
      </c>
      <c r="H3197" s="4" t="s">
        <v>51</v>
      </c>
      <c r="K3197" s="6">
        <v>0.10000000000000001</v>
      </c>
      <c r="L3197" s="6">
        <v>0.14999999999999999</v>
      </c>
      <c r="M3197" s="6">
        <v>2.0649999999999999</v>
      </c>
      <c r="N3197" s="7">
        <v>150</v>
      </c>
      <c r="P3197" s="1">
        <v>2</v>
      </c>
      <c r="Q3197" s="2" t="s">
        <v>52</v>
      </c>
      <c r="R3197" s="4" t="s">
        <v>51</v>
      </c>
      <c r="T3197" s="7">
        <v>453</v>
      </c>
      <c r="U3197" s="8">
        <v>0.13</v>
      </c>
      <c r="V3197" s="6">
        <v>0</v>
      </c>
      <c r="W3197" s="7">
        <f>IF(R3197="","",(T3197*(1-U3197)*(1+AE3197))+V3197)</f>
        <v>512.34300000000007</v>
      </c>
      <c r="AA3197" s="64">
        <f>IF(Eingabe!G3197="x",libCalc!A3197,IF(Eingabe!H3197="x",libCalc!B3197,IF(Eingabe!I3197="x",libCalc!C3197,"")))</f>
        <v>0.014999999999999999</v>
      </c>
      <c r="AB3197" s="5">
        <f>IF(AA3197="","",AA3197*M3197)</f>
        <v>0.030974999999999999</v>
      </c>
      <c r="AC3197" s="10">
        <f>IF(AA3197="","",N3197*1000/(AA3197*1000000))</f>
        <v>10</v>
      </c>
      <c r="AD3197" s="11">
        <f>IF(AB3197="","",MAX(Z3197,W3197)/AB3197)</f>
        <v>16540.532687651335</v>
      </c>
      <c r="AE3197" s="8">
        <f ca="1">IF(N3197="","",IF(LOOKUP(YEAR(C3197),Teuerung!$A$4:$A$29,Teuerung!$D$4:$D$29)="",0,LOOKUP(YEAR(C3197),Teuerung!$A$4:$A$29,Teuerung!$D$4:$D$29)))</f>
        <v>0.29999999999999999</v>
      </c>
      <c r="AF3197" s="7">
        <f t="shared" ca="1" si="93"/>
        <v>1024.6860000000001</v>
      </c>
      <c r="AG3197" s="2" t="s">
        <v>81</v>
      </c>
      <c r="AH3197" s="1"/>
      <c r="AI3197" s="1"/>
    </row>
    <row r="3198">
      <c r="A3198" s="2"/>
      <c r="B3198" s="2"/>
      <c r="C3198" s="3">
        <v>43754</v>
      </c>
      <c r="F3198" s="4" t="s">
        <v>51</v>
      </c>
      <c r="H3198" s="4" t="s">
        <v>51</v>
      </c>
      <c r="K3198" s="6">
        <v>0.10000000000000001</v>
      </c>
      <c r="L3198" s="6">
        <v>0.14999999999999999</v>
      </c>
      <c r="M3198" s="6">
        <v>2.0649999999999999</v>
      </c>
      <c r="N3198" s="7">
        <v>200</v>
      </c>
      <c r="P3198" s="1">
        <v>1</v>
      </c>
      <c r="Q3198" s="2" t="s">
        <v>52</v>
      </c>
      <c r="R3198" s="4" t="s">
        <v>51</v>
      </c>
      <c r="T3198" s="7">
        <v>453</v>
      </c>
      <c r="U3198" s="8">
        <v>0.13</v>
      </c>
      <c r="V3198" s="6">
        <v>0</v>
      </c>
      <c r="W3198" s="7">
        <f>IF(R3198="","",(T3198*(1-U3198)*(1+AE3198))+V3198)</f>
        <v>512.34300000000007</v>
      </c>
      <c r="AA3198" s="64">
        <f>IF(Eingabe!G3198="x",libCalc!A3198,IF(Eingabe!H3198="x",libCalc!B3198,IF(Eingabe!I3198="x",libCalc!C3198,"")))</f>
        <v>0.014999999999999999</v>
      </c>
      <c r="AB3198" s="5">
        <f>IF(AA3198="","",AA3198*M3198)</f>
        <v>0.030974999999999999</v>
      </c>
      <c r="AC3198" s="10">
        <f>IF(AA3198="","",N3198*1000/(AA3198*1000000))</f>
        <v>13.333333333333334</v>
      </c>
      <c r="AD3198" s="11">
        <f>IF(AB3198="","",MAX(Z3198,W3198)/AB3198)</f>
        <v>16540.532687651335</v>
      </c>
      <c r="AE3198" s="8">
        <f ca="1">IF(N3198="","",IF(LOOKUP(YEAR(C3198),Teuerung!$A$4:$A$29,Teuerung!$D$4:$D$29)="",0,LOOKUP(YEAR(C3198),Teuerung!$A$4:$A$29,Teuerung!$D$4:$D$29)))</f>
        <v>0.29999999999999999</v>
      </c>
      <c r="AF3198" s="7">
        <f t="shared" ca="1" si="93"/>
        <v>512.34300000000007</v>
      </c>
      <c r="AG3198" s="2" t="s">
        <v>81</v>
      </c>
      <c r="AH3198" s="1"/>
      <c r="AI3198" s="1"/>
    </row>
    <row r="3199">
      <c r="A3199" s="2"/>
      <c r="B3199" s="2"/>
      <c r="C3199" s="3">
        <v>43754</v>
      </c>
      <c r="F3199" s="4" t="s">
        <v>51</v>
      </c>
      <c r="H3199" s="4" t="s">
        <v>51</v>
      </c>
      <c r="K3199" s="6">
        <v>0.10000000000000001</v>
      </c>
      <c r="L3199" s="6">
        <v>0.14999999999999999</v>
      </c>
      <c r="M3199" s="6">
        <v>2.0649999999999999</v>
      </c>
      <c r="N3199" s="7">
        <v>200</v>
      </c>
      <c r="P3199" s="1">
        <v>1</v>
      </c>
      <c r="Q3199" s="2" t="s">
        <v>52</v>
      </c>
      <c r="R3199" s="4" t="s">
        <v>51</v>
      </c>
      <c r="T3199" s="7">
        <v>453</v>
      </c>
      <c r="U3199" s="8">
        <v>0.13</v>
      </c>
      <c r="V3199" s="6">
        <v>0</v>
      </c>
      <c r="W3199" s="7">
        <f>IF(R3199="","",(T3199*(1-U3199)*(1+AE3199))+V3199)</f>
        <v>512.34300000000007</v>
      </c>
      <c r="AA3199" s="64">
        <f>IF(Eingabe!G3199="x",libCalc!A3199,IF(Eingabe!H3199="x",libCalc!B3199,IF(Eingabe!I3199="x",libCalc!C3199,"")))</f>
        <v>0.014999999999999999</v>
      </c>
      <c r="AB3199" s="5">
        <f>IF(AA3199="","",AA3199*M3199)</f>
        <v>0.030974999999999999</v>
      </c>
      <c r="AC3199" s="10">
        <f>IF(AA3199="","",N3199*1000/(AA3199*1000000))</f>
        <v>13.333333333333334</v>
      </c>
      <c r="AD3199" s="11">
        <f>IF(AB3199="","",MAX(Z3199,W3199)/AB3199)</f>
        <v>16540.532687651335</v>
      </c>
      <c r="AE3199" s="8">
        <f ca="1">IF(N3199="","",IF(LOOKUP(YEAR(C3199),Teuerung!$A$4:$A$29,Teuerung!$D$4:$D$29)="",0,LOOKUP(YEAR(C3199),Teuerung!$A$4:$A$29,Teuerung!$D$4:$D$29)))</f>
        <v>0.29999999999999999</v>
      </c>
      <c r="AF3199" s="7">
        <f t="shared" ca="1" si="93"/>
        <v>512.34300000000007</v>
      </c>
      <c r="AG3199" s="2" t="s">
        <v>81</v>
      </c>
      <c r="AH3199" s="1"/>
      <c r="AI3199" s="1"/>
    </row>
    <row r="3200">
      <c r="A3200" s="2"/>
      <c r="B3200" s="2"/>
      <c r="C3200" s="3">
        <v>43754</v>
      </c>
      <c r="F3200" s="4" t="s">
        <v>51</v>
      </c>
      <c r="H3200" s="4" t="s">
        <v>51</v>
      </c>
      <c r="K3200" s="6">
        <v>0.10000000000000001</v>
      </c>
      <c r="L3200" s="6">
        <v>0.14999999999999999</v>
      </c>
      <c r="M3200" s="6">
        <v>2.0649999999999999</v>
      </c>
      <c r="N3200" s="7">
        <v>500</v>
      </c>
      <c r="P3200" s="1">
        <v>1</v>
      </c>
      <c r="Q3200" s="2" t="s">
        <v>52</v>
      </c>
      <c r="R3200" s="4" t="s">
        <v>51</v>
      </c>
      <c r="T3200" s="7">
        <v>541</v>
      </c>
      <c r="U3200" s="8">
        <v>0.13</v>
      </c>
      <c r="V3200" s="6">
        <v>0</v>
      </c>
      <c r="W3200" s="7">
        <f>IF(R3200="","",(T3200*(1-U3200)*(1+AE3200))+V3200)</f>
        <v>611.87100000000009</v>
      </c>
      <c r="AA3200" s="64">
        <f>IF(Eingabe!G3200="x",libCalc!A3200,IF(Eingabe!H3200="x",libCalc!B3200,IF(Eingabe!I3200="x",libCalc!C3200,"")))</f>
        <v>0.014999999999999999</v>
      </c>
      <c r="AB3200" s="5">
        <f>IF(AA3200="","",AA3200*M3200)</f>
        <v>0.030974999999999999</v>
      </c>
      <c r="AC3200" s="10">
        <f>IF(AA3200="","",N3200*1000/(AA3200*1000000))</f>
        <v>33.333333333333336</v>
      </c>
      <c r="AD3200" s="11">
        <f>IF(AB3200="","",MAX(Z3200,W3200)/AB3200)</f>
        <v>19753.704600484267</v>
      </c>
      <c r="AE3200" s="8">
        <f ca="1">IF(N3200="","",IF(LOOKUP(YEAR(C3200),Teuerung!$A$4:$A$29,Teuerung!$D$4:$D$29)="",0,LOOKUP(YEAR(C3200),Teuerung!$A$4:$A$29,Teuerung!$D$4:$D$29)))</f>
        <v>0.29999999999999999</v>
      </c>
      <c r="AF3200" s="7">
        <f t="shared" ca="1" si="93"/>
        <v>611.87100000000009</v>
      </c>
      <c r="AG3200" s="2" t="s">
        <v>81</v>
      </c>
      <c r="AH3200" s="1"/>
      <c r="AI3200" s="1"/>
    </row>
    <row r="3201">
      <c r="A3201" s="2"/>
      <c r="B3201" s="2"/>
      <c r="C3201" s="3">
        <v>43754</v>
      </c>
      <c r="F3201" s="4" t="s">
        <v>51</v>
      </c>
      <c r="H3201" s="4" t="s">
        <v>51</v>
      </c>
      <c r="K3201" s="6">
        <v>0.10000000000000001</v>
      </c>
      <c r="L3201" s="6">
        <v>0.14999999999999999</v>
      </c>
      <c r="M3201" s="6">
        <v>2.0649999999999999</v>
      </c>
      <c r="N3201" s="7">
        <v>600</v>
      </c>
      <c r="P3201" s="1">
        <v>1</v>
      </c>
      <c r="Q3201" s="2" t="s">
        <v>52</v>
      </c>
      <c r="R3201" s="4" t="s">
        <v>51</v>
      </c>
      <c r="T3201" s="7">
        <v>563</v>
      </c>
      <c r="U3201" s="8">
        <v>0.13</v>
      </c>
      <c r="V3201" s="6">
        <v>0</v>
      </c>
      <c r="W3201" s="7">
        <f>IF(R3201="","",(T3201*(1-U3201)*(1+AE3201))+V3201)</f>
        <v>636.75300000000004</v>
      </c>
      <c r="AA3201" s="64">
        <f>IF(Eingabe!G3201="x",libCalc!A3201,IF(Eingabe!H3201="x",libCalc!B3201,IF(Eingabe!I3201="x",libCalc!C3201,"")))</f>
        <v>0.014999999999999999</v>
      </c>
      <c r="AB3201" s="5">
        <f>IF(AA3201="","",AA3201*M3201)</f>
        <v>0.030974999999999999</v>
      </c>
      <c r="AC3201" s="10">
        <f>IF(AA3201="","",N3201*1000/(AA3201*1000000))</f>
        <v>40</v>
      </c>
      <c r="AD3201" s="11">
        <f>IF(AB3201="","",MAX(Z3201,W3201)/AB3201)</f>
        <v>20556.997578692495</v>
      </c>
      <c r="AE3201" s="8">
        <f ca="1">IF(N3201="","",IF(LOOKUP(YEAR(C3201),Teuerung!$A$4:$A$29,Teuerung!$D$4:$D$29)="",0,LOOKUP(YEAR(C3201),Teuerung!$A$4:$A$29,Teuerung!$D$4:$D$29)))</f>
        <v>0.29999999999999999</v>
      </c>
      <c r="AF3201" s="7">
        <f t="shared" ca="1" si="93"/>
        <v>636.75300000000004</v>
      </c>
      <c r="AG3201" s="2" t="s">
        <v>81</v>
      </c>
      <c r="AH3201" s="1"/>
      <c r="AI3201" s="1"/>
    </row>
    <row r="3202">
      <c r="A3202" s="2"/>
      <c r="B3202" s="2"/>
      <c r="C3202" s="3">
        <v>43754</v>
      </c>
      <c r="F3202" s="4" t="s">
        <v>51</v>
      </c>
      <c r="H3202" s="4" t="s">
        <v>51</v>
      </c>
      <c r="K3202" s="6">
        <v>0.10000000000000001</v>
      </c>
      <c r="L3202" s="6">
        <v>0.14999999999999999</v>
      </c>
      <c r="M3202" s="6">
        <v>2.0649999999999999</v>
      </c>
      <c r="N3202" s="7">
        <v>350</v>
      </c>
      <c r="P3202" s="1">
        <v>2</v>
      </c>
      <c r="Q3202" s="2" t="s">
        <v>52</v>
      </c>
      <c r="R3202" s="4" t="s">
        <v>51</v>
      </c>
      <c r="T3202" s="7">
        <v>495</v>
      </c>
      <c r="U3202" s="8">
        <v>0.13</v>
      </c>
      <c r="V3202" s="6">
        <v>0</v>
      </c>
      <c r="W3202" s="7">
        <f>IF(R3202="","",(T3202*(1-U3202)*(1+AE3202))+V3202)</f>
        <v>559.84500000000003</v>
      </c>
      <c r="AA3202" s="64">
        <f>IF(Eingabe!G3202="x",libCalc!A3202,IF(Eingabe!H3202="x",libCalc!B3202,IF(Eingabe!I3202="x",libCalc!C3202,"")))</f>
        <v>0.014999999999999999</v>
      </c>
      <c r="AB3202" s="5">
        <f>IF(AA3202="","",AA3202*M3202)</f>
        <v>0.030974999999999999</v>
      </c>
      <c r="AC3202" s="10">
        <f>IF(AA3202="","",N3202*1000/(AA3202*1000000))</f>
        <v>23.333333333333332</v>
      </c>
      <c r="AD3202" s="11">
        <f>IF(AB3202="","",MAX(Z3202,W3202)/AB3202)</f>
        <v>18074.092009685231</v>
      </c>
      <c r="AE3202" s="8">
        <f ca="1">IF(N3202="","",IF(LOOKUP(YEAR(C3202),Teuerung!$A$4:$A$29,Teuerung!$D$4:$D$29)="",0,LOOKUP(YEAR(C3202),Teuerung!$A$4:$A$29,Teuerung!$D$4:$D$29)))</f>
        <v>0.29999999999999999</v>
      </c>
      <c r="AF3202" s="7">
        <f t="shared" ca="1" si="93"/>
        <v>1119.6900000000001</v>
      </c>
      <c r="AG3202" s="2" t="s">
        <v>81</v>
      </c>
      <c r="AH3202" s="1"/>
      <c r="AI3202" s="1"/>
    </row>
    <row r="3203">
      <c r="A3203" s="2"/>
      <c r="B3203" s="2"/>
      <c r="C3203" s="3">
        <v>43754</v>
      </c>
      <c r="F3203" s="4" t="s">
        <v>51</v>
      </c>
      <c r="H3203" s="4" t="s">
        <v>51</v>
      </c>
      <c r="K3203" s="6">
        <v>0.10000000000000001</v>
      </c>
      <c r="L3203" s="6">
        <v>0.14999999999999999</v>
      </c>
      <c r="M3203" s="6">
        <v>2.0649999999999999</v>
      </c>
      <c r="N3203" s="7">
        <v>300</v>
      </c>
      <c r="P3203" s="1">
        <v>1</v>
      </c>
      <c r="Q3203" s="2" t="s">
        <v>52</v>
      </c>
      <c r="R3203" s="4" t="s">
        <v>51</v>
      </c>
      <c r="T3203" s="7">
        <v>497</v>
      </c>
      <c r="U3203" s="8">
        <v>0.13</v>
      </c>
      <c r="V3203" s="6">
        <v>0</v>
      </c>
      <c r="W3203" s="7">
        <f>IF(R3203="","",(T3203*(1-U3203)*(1+AE3203))+V3203)</f>
        <v>562.10699999999997</v>
      </c>
      <c r="AA3203" s="64">
        <f>IF(Eingabe!G3203="x",libCalc!A3203,IF(Eingabe!H3203="x",libCalc!B3203,IF(Eingabe!I3203="x",libCalc!C3203,"")))</f>
        <v>0.014999999999999999</v>
      </c>
      <c r="AB3203" s="5">
        <f>IF(AA3203="","",AA3203*M3203)</f>
        <v>0.030974999999999999</v>
      </c>
      <c r="AC3203" s="10">
        <f>IF(AA3203="","",N3203*1000/(AA3203*1000000))</f>
        <v>20</v>
      </c>
      <c r="AD3203" s="11">
        <f>IF(AB3203="","",MAX(Z3203,W3203)/AB3203)</f>
        <v>18147.118644067796</v>
      </c>
      <c r="AE3203" s="8">
        <f ca="1">IF(N3203="","",IF(LOOKUP(YEAR(C3203),Teuerung!$A$4:$A$29,Teuerung!$D$4:$D$29)="",0,LOOKUP(YEAR(C3203),Teuerung!$A$4:$A$29,Teuerung!$D$4:$D$29)))</f>
        <v>0.29999999999999999</v>
      </c>
      <c r="AF3203" s="7">
        <f t="shared" ca="1" si="93"/>
        <v>562.10699999999997</v>
      </c>
      <c r="AG3203" s="2" t="s">
        <v>81</v>
      </c>
      <c r="AH3203" s="1"/>
      <c r="AI3203" s="1"/>
    </row>
    <row r="3204">
      <c r="A3204" s="2"/>
      <c r="B3204" s="2"/>
      <c r="C3204" s="3">
        <v>43754</v>
      </c>
      <c r="F3204" s="4" t="s">
        <v>51</v>
      </c>
      <c r="H3204" s="4" t="s">
        <v>51</v>
      </c>
      <c r="K3204" s="6">
        <v>0.10000000000000001</v>
      </c>
      <c r="L3204" s="6">
        <v>0.14999999999999999</v>
      </c>
      <c r="M3204" s="6">
        <v>2.0950000000000002</v>
      </c>
      <c r="N3204" s="7">
        <v>100</v>
      </c>
      <c r="P3204" s="1">
        <v>36</v>
      </c>
      <c r="Q3204" s="2" t="s">
        <v>52</v>
      </c>
      <c r="R3204" s="4" t="s">
        <v>51</v>
      </c>
      <c r="T3204" s="7">
        <v>456</v>
      </c>
      <c r="U3204" s="8">
        <v>0.13</v>
      </c>
      <c r="V3204" s="6">
        <v>0</v>
      </c>
      <c r="W3204" s="7">
        <f>IF(R3204="","",(T3204*(1-U3204)*(1+AE3204))+V3204)</f>
        <v>515.73599999999999</v>
      </c>
      <c r="AA3204" s="64">
        <f>IF(Eingabe!G3204="x",libCalc!A3204,IF(Eingabe!H3204="x",libCalc!B3204,IF(Eingabe!I3204="x",libCalc!C3204,"")))</f>
        <v>0.014999999999999999</v>
      </c>
      <c r="AB3204" s="5">
        <f>IF(AA3204="","",AA3204*M3204)</f>
        <v>0.031425000000000002</v>
      </c>
      <c r="AC3204" s="10">
        <f>IF(AA3204="","",N3204*1000/(AA3204*1000000))</f>
        <v>6.666666666666667</v>
      </c>
      <c r="AD3204" s="11">
        <f>IF(AB3204="","",MAX(Z3204,W3204)/AB3204)</f>
        <v>16411.646778042959</v>
      </c>
      <c r="AE3204" s="8">
        <f ca="1">IF(N3204="","",IF(LOOKUP(YEAR(C3204),Teuerung!$A$4:$A$29,Teuerung!$D$4:$D$29)="",0,LOOKUP(YEAR(C3204),Teuerung!$A$4:$A$29,Teuerung!$D$4:$D$29)))</f>
        <v>0.29999999999999999</v>
      </c>
      <c r="AF3204" s="7">
        <f t="shared" ca="1" si="93"/>
        <v>18566.495999999999</v>
      </c>
      <c r="AG3204" s="2" t="s">
        <v>81</v>
      </c>
      <c r="AH3204" s="1"/>
      <c r="AI3204" s="1"/>
    </row>
    <row r="3205">
      <c r="A3205" s="2"/>
      <c r="B3205" s="2"/>
      <c r="C3205" s="3">
        <v>43754</v>
      </c>
      <c r="F3205" s="4" t="s">
        <v>51</v>
      </c>
      <c r="H3205" s="4" t="s">
        <v>51</v>
      </c>
      <c r="K3205" s="6">
        <v>0.10000000000000001</v>
      </c>
      <c r="L3205" s="6">
        <v>0.14999999999999999</v>
      </c>
      <c r="M3205" s="6">
        <v>2.0950000000000002</v>
      </c>
      <c r="N3205" s="7">
        <v>100</v>
      </c>
      <c r="P3205" s="1">
        <v>9</v>
      </c>
      <c r="Q3205" s="2" t="s">
        <v>52</v>
      </c>
      <c r="R3205" s="4" t="s">
        <v>51</v>
      </c>
      <c r="T3205" s="7">
        <v>454</v>
      </c>
      <c r="U3205" s="8">
        <v>0.13</v>
      </c>
      <c r="V3205" s="6">
        <v>0</v>
      </c>
      <c r="W3205" s="7">
        <f>IF(R3205="","",(T3205*(1-U3205)*(1+AE3205))+V3205)</f>
        <v>513.47400000000005</v>
      </c>
      <c r="AA3205" s="64">
        <f>IF(Eingabe!G3205="x",libCalc!A3205,IF(Eingabe!H3205="x",libCalc!B3205,IF(Eingabe!I3205="x",libCalc!C3205,"")))</f>
        <v>0.014999999999999999</v>
      </c>
      <c r="AB3205" s="5">
        <f>IF(AA3205="","",AA3205*M3205)</f>
        <v>0.031425000000000002</v>
      </c>
      <c r="AC3205" s="10">
        <f>IF(AA3205="","",N3205*1000/(AA3205*1000000))</f>
        <v>6.666666666666667</v>
      </c>
      <c r="AD3205" s="11">
        <f>IF(AB3205="","",MAX(Z3205,W3205)/AB3205)</f>
        <v>16339.665871121719</v>
      </c>
      <c r="AE3205" s="8">
        <f ca="1">IF(N3205="","",IF(LOOKUP(YEAR(C3205),Teuerung!$A$4:$A$29,Teuerung!$D$4:$D$29)="",0,LOOKUP(YEAR(C3205),Teuerung!$A$4:$A$29,Teuerung!$D$4:$D$29)))</f>
        <v>0.29999999999999999</v>
      </c>
      <c r="AF3205" s="7">
        <f t="shared" ca="1" si="93"/>
        <v>4621.2660000000005</v>
      </c>
      <c r="AG3205" s="2" t="s">
        <v>81</v>
      </c>
      <c r="AH3205" s="1"/>
      <c r="AI3205" s="1"/>
    </row>
    <row r="3206">
      <c r="A3206" s="2"/>
      <c r="B3206" s="2"/>
      <c r="C3206" s="3">
        <v>43754</v>
      </c>
      <c r="F3206" s="4" t="s">
        <v>51</v>
      </c>
      <c r="H3206" s="4" t="s">
        <v>51</v>
      </c>
      <c r="K3206" s="6">
        <v>0.10000000000000001</v>
      </c>
      <c r="L3206" s="6">
        <v>0.14999999999999999</v>
      </c>
      <c r="M3206" s="6">
        <v>2.0950000000000002</v>
      </c>
      <c r="N3206" s="7">
        <v>150</v>
      </c>
      <c r="P3206" s="1">
        <v>2</v>
      </c>
      <c r="Q3206" s="2" t="s">
        <v>52</v>
      </c>
      <c r="R3206" s="4" t="s">
        <v>51</v>
      </c>
      <c r="T3206" s="7">
        <v>456</v>
      </c>
      <c r="U3206" s="8">
        <v>0.13</v>
      </c>
      <c r="V3206" s="6">
        <v>0</v>
      </c>
      <c r="W3206" s="7">
        <f>IF(R3206="","",(T3206*(1-U3206)*(1+AE3206))+V3206)</f>
        <v>515.73599999999999</v>
      </c>
      <c r="AA3206" s="64">
        <f>IF(Eingabe!G3206="x",libCalc!A3206,IF(Eingabe!H3206="x",libCalc!B3206,IF(Eingabe!I3206="x",libCalc!C3206,"")))</f>
        <v>0.014999999999999999</v>
      </c>
      <c r="AB3206" s="5">
        <f>IF(AA3206="","",AA3206*M3206)</f>
        <v>0.031425000000000002</v>
      </c>
      <c r="AC3206" s="10">
        <f>IF(AA3206="","",N3206*1000/(AA3206*1000000))</f>
        <v>10</v>
      </c>
      <c r="AD3206" s="11">
        <f>IF(AB3206="","",MAX(Z3206,W3206)/AB3206)</f>
        <v>16411.646778042959</v>
      </c>
      <c r="AE3206" s="8">
        <f ca="1">IF(N3206="","",IF(LOOKUP(YEAR(C3206),Teuerung!$A$4:$A$29,Teuerung!$D$4:$D$29)="",0,LOOKUP(YEAR(C3206),Teuerung!$A$4:$A$29,Teuerung!$D$4:$D$29)))</f>
        <v>0.29999999999999999</v>
      </c>
      <c r="AF3206" s="7">
        <f t="shared" ca="1" si="93"/>
        <v>1031.472</v>
      </c>
      <c r="AG3206" s="2" t="s">
        <v>81</v>
      </c>
      <c r="AH3206" s="1"/>
      <c r="AI3206" s="1"/>
    </row>
    <row r="3207">
      <c r="A3207" s="2"/>
      <c r="B3207" s="2"/>
      <c r="C3207" s="3">
        <v>43754</v>
      </c>
      <c r="F3207" s="4" t="s">
        <v>51</v>
      </c>
      <c r="H3207" s="4" t="s">
        <v>51</v>
      </c>
      <c r="K3207" s="6">
        <v>0.10000000000000001</v>
      </c>
      <c r="L3207" s="6">
        <v>0.14999999999999999</v>
      </c>
      <c r="M3207" s="6">
        <v>2.0950000000000002</v>
      </c>
      <c r="N3207" s="7">
        <v>200</v>
      </c>
      <c r="P3207" s="1">
        <v>3</v>
      </c>
      <c r="Q3207" s="2" t="s">
        <v>52</v>
      </c>
      <c r="R3207" s="4" t="s">
        <v>51</v>
      </c>
      <c r="T3207" s="7">
        <v>456</v>
      </c>
      <c r="U3207" s="8">
        <v>0.13</v>
      </c>
      <c r="V3207" s="6">
        <v>0</v>
      </c>
      <c r="W3207" s="7">
        <f>IF(R3207="","",(T3207*(1-U3207)*(1+AE3207))+V3207)</f>
        <v>515.73599999999999</v>
      </c>
      <c r="AA3207" s="64">
        <f>IF(Eingabe!G3207="x",libCalc!A3207,IF(Eingabe!H3207="x",libCalc!B3207,IF(Eingabe!I3207="x",libCalc!C3207,"")))</f>
        <v>0.014999999999999999</v>
      </c>
      <c r="AB3207" s="5">
        <f>IF(AA3207="","",AA3207*M3207)</f>
        <v>0.031425000000000002</v>
      </c>
      <c r="AC3207" s="10">
        <f>IF(AA3207="","",N3207*1000/(AA3207*1000000))</f>
        <v>13.333333333333334</v>
      </c>
      <c r="AD3207" s="11">
        <f>IF(AB3207="","",MAX(Z3207,W3207)/AB3207)</f>
        <v>16411.646778042959</v>
      </c>
      <c r="AE3207" s="8">
        <f ca="1">IF(N3207="","",IF(LOOKUP(YEAR(C3207),Teuerung!$A$4:$A$29,Teuerung!$D$4:$D$29)="",0,LOOKUP(YEAR(C3207),Teuerung!$A$4:$A$29,Teuerung!$D$4:$D$29)))</f>
        <v>0.29999999999999999</v>
      </c>
      <c r="AF3207" s="7">
        <f t="shared" ca="1" si="93"/>
        <v>1547.2080000000001</v>
      </c>
      <c r="AG3207" s="2" t="s">
        <v>81</v>
      </c>
      <c r="AH3207" s="1"/>
      <c r="AI3207" s="1"/>
    </row>
    <row r="3208">
      <c r="A3208" s="2"/>
      <c r="B3208" s="2"/>
      <c r="C3208" s="3">
        <v>43754</v>
      </c>
      <c r="F3208" s="4" t="s">
        <v>51</v>
      </c>
      <c r="H3208" s="4" t="s">
        <v>51</v>
      </c>
      <c r="K3208" s="6">
        <v>0.10000000000000001</v>
      </c>
      <c r="L3208" s="6">
        <v>0.14999999999999999</v>
      </c>
      <c r="M3208" s="6">
        <v>2.0950000000000002</v>
      </c>
      <c r="N3208" s="7">
        <v>200</v>
      </c>
      <c r="P3208" s="1">
        <v>2</v>
      </c>
      <c r="Q3208" s="2" t="s">
        <v>52</v>
      </c>
      <c r="R3208" s="4" t="s">
        <v>51</v>
      </c>
      <c r="T3208" s="7">
        <v>456</v>
      </c>
      <c r="U3208" s="8">
        <v>0.13</v>
      </c>
      <c r="V3208" s="6">
        <v>0</v>
      </c>
      <c r="W3208" s="7">
        <f>IF(R3208="","",(T3208*(1-U3208)*(1+AE3208))+V3208)</f>
        <v>515.73599999999999</v>
      </c>
      <c r="AA3208" s="64">
        <f>IF(Eingabe!G3208="x",libCalc!A3208,IF(Eingabe!H3208="x",libCalc!B3208,IF(Eingabe!I3208="x",libCalc!C3208,"")))</f>
        <v>0.014999999999999999</v>
      </c>
      <c r="AB3208" s="5">
        <f>IF(AA3208="","",AA3208*M3208)</f>
        <v>0.031425000000000002</v>
      </c>
      <c r="AC3208" s="10">
        <f>IF(AA3208="","",N3208*1000/(AA3208*1000000))</f>
        <v>13.333333333333334</v>
      </c>
      <c r="AD3208" s="11">
        <f>IF(AB3208="","",MAX(Z3208,W3208)/AB3208)</f>
        <v>16411.646778042959</v>
      </c>
      <c r="AE3208" s="8">
        <f ca="1">IF(N3208="","",IF(LOOKUP(YEAR(C3208),Teuerung!$A$4:$A$29,Teuerung!$D$4:$D$29)="",0,LOOKUP(YEAR(C3208),Teuerung!$A$4:$A$29,Teuerung!$D$4:$D$29)))</f>
        <v>0.29999999999999999</v>
      </c>
      <c r="AF3208" s="7">
        <f t="shared" ca="1" si="93"/>
        <v>1031.472</v>
      </c>
      <c r="AG3208" s="2" t="s">
        <v>81</v>
      </c>
      <c r="AH3208" s="1"/>
      <c r="AI3208" s="1"/>
    </row>
    <row r="3209">
      <c r="A3209" s="2"/>
      <c r="B3209" s="2"/>
      <c r="C3209" s="3">
        <v>43754</v>
      </c>
      <c r="F3209" s="4" t="s">
        <v>51</v>
      </c>
      <c r="H3209" s="4" t="s">
        <v>51</v>
      </c>
      <c r="K3209" s="6">
        <v>0.10000000000000001</v>
      </c>
      <c r="L3209" s="6">
        <v>0.14999999999999999</v>
      </c>
      <c r="M3209" s="6">
        <v>2.3650000000000002</v>
      </c>
      <c r="N3209" s="7">
        <v>200</v>
      </c>
      <c r="P3209" s="1">
        <v>1</v>
      </c>
      <c r="Q3209" s="2" t="s">
        <v>52</v>
      </c>
      <c r="R3209" s="4" t="s">
        <v>51</v>
      </c>
      <c r="T3209" s="7">
        <v>488</v>
      </c>
      <c r="U3209" s="8">
        <v>0.13</v>
      </c>
      <c r="V3209" s="6">
        <v>0</v>
      </c>
      <c r="W3209" s="7">
        <f>IF(R3209="","",(T3209*(1-U3209)*(1+AE3209))+V3209)</f>
        <v>551.928</v>
      </c>
      <c r="AA3209" s="64">
        <f>IF(Eingabe!G3209="x",libCalc!A3209,IF(Eingabe!H3209="x",libCalc!B3209,IF(Eingabe!I3209="x",libCalc!C3209,"")))</f>
        <v>0.014999999999999999</v>
      </c>
      <c r="AB3209" s="5">
        <f>IF(AA3209="","",AA3209*M3209)</f>
        <v>0.035475</v>
      </c>
      <c r="AC3209" s="10">
        <f>IF(AA3209="","",N3209*1000/(AA3209*1000000))</f>
        <v>13.333333333333334</v>
      </c>
      <c r="AD3209" s="11">
        <f>IF(AB3209="","",MAX(Z3209,W3209)/AB3209)</f>
        <v>15558.224101479915</v>
      </c>
      <c r="AE3209" s="8">
        <f ca="1">IF(N3209="","",IF(LOOKUP(YEAR(C3209),Teuerung!$A$4:$A$29,Teuerung!$D$4:$D$29)="",0,LOOKUP(YEAR(C3209),Teuerung!$A$4:$A$29,Teuerung!$D$4:$D$29)))</f>
        <v>0.29999999999999999</v>
      </c>
      <c r="AF3209" s="7">
        <f t="shared" ca="1" si="93"/>
        <v>551.928</v>
      </c>
      <c r="AG3209" s="2" t="s">
        <v>81</v>
      </c>
      <c r="AH3209" s="1"/>
      <c r="AI3209" s="1"/>
    </row>
    <row r="3210">
      <c r="A3210" s="2"/>
      <c r="B3210" s="2"/>
      <c r="C3210" s="3">
        <v>43754</v>
      </c>
      <c r="F3210" s="4" t="s">
        <v>51</v>
      </c>
      <c r="H3210" s="4" t="s">
        <v>51</v>
      </c>
      <c r="K3210" s="6">
        <v>0.10000000000000001</v>
      </c>
      <c r="L3210" s="6">
        <v>0.14999999999999999</v>
      </c>
      <c r="M3210" s="6">
        <v>2.3650000000000002</v>
      </c>
      <c r="N3210" s="7">
        <v>250</v>
      </c>
      <c r="P3210" s="1">
        <v>2</v>
      </c>
      <c r="Q3210" s="2" t="s">
        <v>52</v>
      </c>
      <c r="R3210" s="4" t="s">
        <v>51</v>
      </c>
      <c r="T3210" s="7">
        <v>488</v>
      </c>
      <c r="U3210" s="8">
        <v>0.13</v>
      </c>
      <c r="V3210" s="6">
        <v>0</v>
      </c>
      <c r="W3210" s="7">
        <f>IF(R3210="","",(T3210*(1-U3210)*(1+AE3210))+V3210)</f>
        <v>551.928</v>
      </c>
      <c r="AA3210" s="64">
        <f>IF(Eingabe!G3210="x",libCalc!A3210,IF(Eingabe!H3210="x",libCalc!B3210,IF(Eingabe!I3210="x",libCalc!C3210,"")))</f>
        <v>0.014999999999999999</v>
      </c>
      <c r="AB3210" s="5">
        <f>IF(AA3210="","",AA3210*M3210)</f>
        <v>0.035475</v>
      </c>
      <c r="AC3210" s="10">
        <f>IF(AA3210="","",N3210*1000/(AA3210*1000000))</f>
        <v>16.666666666666668</v>
      </c>
      <c r="AD3210" s="11">
        <f>IF(AB3210="","",MAX(Z3210,W3210)/AB3210)</f>
        <v>15558.224101479915</v>
      </c>
      <c r="AE3210" s="8">
        <f ca="1">IF(N3210="","",IF(LOOKUP(YEAR(C3210),Teuerung!$A$4:$A$29,Teuerung!$D$4:$D$29)="",0,LOOKUP(YEAR(C3210),Teuerung!$A$4:$A$29,Teuerung!$D$4:$D$29)))</f>
        <v>0.29999999999999999</v>
      </c>
      <c r="AF3210" s="7">
        <f t="shared" ca="1" si="93"/>
        <v>1103.856</v>
      </c>
      <c r="AG3210" s="2" t="s">
        <v>81</v>
      </c>
      <c r="AH3210" s="1"/>
      <c r="AI3210" s="1"/>
    </row>
    <row r="3211">
      <c r="A3211" s="2"/>
      <c r="B3211" s="2"/>
      <c r="C3211" s="3">
        <v>43754</v>
      </c>
      <c r="F3211" s="4" t="s">
        <v>51</v>
      </c>
      <c r="H3211" s="4" t="s">
        <v>51</v>
      </c>
      <c r="K3211" s="6">
        <v>0.10000000000000001</v>
      </c>
      <c r="L3211" s="6">
        <v>0.14999999999999999</v>
      </c>
      <c r="M3211" s="6">
        <v>2.3650000000000002</v>
      </c>
      <c r="N3211" s="7">
        <v>200</v>
      </c>
      <c r="P3211" s="1">
        <v>1</v>
      </c>
      <c r="Q3211" s="2" t="s">
        <v>52</v>
      </c>
      <c r="R3211" s="4" t="s">
        <v>51</v>
      </c>
      <c r="T3211" s="7">
        <v>488</v>
      </c>
      <c r="U3211" s="8">
        <v>0.13</v>
      </c>
      <c r="V3211" s="6">
        <v>0</v>
      </c>
      <c r="W3211" s="7">
        <f>IF(R3211="","",(T3211*(1-U3211)*(1+AE3211))+V3211)</f>
        <v>551.928</v>
      </c>
      <c r="AA3211" s="64">
        <f>IF(Eingabe!G3211="x",libCalc!A3211,IF(Eingabe!H3211="x",libCalc!B3211,IF(Eingabe!I3211="x",libCalc!C3211,"")))</f>
        <v>0.014999999999999999</v>
      </c>
      <c r="AB3211" s="5">
        <f>IF(AA3211="","",AA3211*M3211)</f>
        <v>0.035475</v>
      </c>
      <c r="AC3211" s="10">
        <f>IF(AA3211="","",N3211*1000/(AA3211*1000000))</f>
        <v>13.333333333333334</v>
      </c>
      <c r="AD3211" s="11">
        <f>IF(AB3211="","",MAX(Z3211,W3211)/AB3211)</f>
        <v>15558.224101479915</v>
      </c>
      <c r="AE3211" s="8">
        <f ca="1">IF(N3211="","",IF(LOOKUP(YEAR(C3211),Teuerung!$A$4:$A$29,Teuerung!$D$4:$D$29)="",0,LOOKUP(YEAR(C3211),Teuerung!$A$4:$A$29,Teuerung!$D$4:$D$29)))</f>
        <v>0.29999999999999999</v>
      </c>
      <c r="AF3211" s="7">
        <f t="shared" ca="1" si="93"/>
        <v>551.928</v>
      </c>
      <c r="AG3211" s="2" t="s">
        <v>81</v>
      </c>
      <c r="AH3211" s="1"/>
      <c r="AI3211" s="1"/>
    </row>
    <row r="3212">
      <c r="A3212" s="2"/>
      <c r="B3212" s="2"/>
      <c r="C3212" s="3">
        <v>43647</v>
      </c>
      <c r="D3212" s="1"/>
      <c r="E3212" s="4" t="s">
        <v>51</v>
      </c>
      <c r="H3212" s="4" t="s">
        <v>51</v>
      </c>
      <c r="K3212" s="6">
        <v>0.20000000000000001</v>
      </c>
      <c r="L3212" s="6">
        <v>0.20000000000000001</v>
      </c>
      <c r="M3212" s="6">
        <v>2.2400000000000002</v>
      </c>
      <c r="N3212" s="7">
        <v>1</v>
      </c>
      <c r="P3212" s="1">
        <v>18</v>
      </c>
      <c r="Q3212" s="2" t="s">
        <v>56</v>
      </c>
      <c r="R3212" s="4" t="s">
        <v>51</v>
      </c>
      <c r="T3212" s="7">
        <v>320</v>
      </c>
      <c r="U3212" s="8">
        <v>0</v>
      </c>
      <c r="V3212" s="6">
        <v>0</v>
      </c>
      <c r="W3212" s="7">
        <f>IF(R3212="","",(T3212*(1-U3212)*(1+AE3212))+V3212)</f>
        <v>416</v>
      </c>
      <c r="AA3212" s="64">
        <f>IF(Eingabe!G3212="x",libCalc!A3212,IF(Eingabe!H3212="x",libCalc!B3212,IF(Eingabe!I3212="x",libCalc!C3212,"")))</f>
        <v>0.040000000000000008</v>
      </c>
      <c r="AB3212" s="5">
        <f>IF(AA3212="","",AA3212*M3212)</f>
        <v>0.089600000000000027</v>
      </c>
      <c r="AC3212" s="10">
        <f>IF(AA3212="","",N3212*1000/(AA3212*1000000))</f>
        <v>0.024999999999999994</v>
      </c>
      <c r="AD3212" s="11">
        <f>IF(AB3212="","",MAX(Z3212,W3212)/AB3212)</f>
        <v>4642.8571428571413</v>
      </c>
      <c r="AE3212" s="8">
        <f ca="1">IF(N3212="","",IF(LOOKUP(YEAR(C3212),Teuerung!$A$4:$A$29,Teuerung!$D$4:$D$29)="",0,LOOKUP(YEAR(C3212),Teuerung!$A$4:$A$29,Teuerung!$D$4:$D$29)))</f>
        <v>0.29999999999999999</v>
      </c>
      <c r="AF3212" s="7">
        <f t="shared" ca="1" si="93"/>
        <v>7488</v>
      </c>
      <c r="AG3212" s="2" t="s">
        <v>70</v>
      </c>
      <c r="AH3212" s="1"/>
      <c r="AI3212" s="1"/>
    </row>
    <row r="3213">
      <c r="A3213" s="2"/>
      <c r="B3213" s="2"/>
      <c r="C3213" s="3">
        <v>43647</v>
      </c>
      <c r="D3213" s="1"/>
      <c r="E3213" s="4" t="s">
        <v>51</v>
      </c>
      <c r="H3213" s="4" t="s">
        <v>51</v>
      </c>
      <c r="K3213" s="6">
        <v>0.20000000000000001</v>
      </c>
      <c r="L3213" s="6">
        <v>0.20000000000000001</v>
      </c>
      <c r="M3213" s="6">
        <v>2.6899999999999999</v>
      </c>
      <c r="N3213" s="7">
        <v>1</v>
      </c>
      <c r="P3213" s="1">
        <v>5</v>
      </c>
      <c r="Q3213" s="2" t="s">
        <v>56</v>
      </c>
      <c r="R3213" s="4" t="s">
        <v>51</v>
      </c>
      <c r="T3213" s="7">
        <v>343</v>
      </c>
      <c r="U3213" s="8">
        <v>0</v>
      </c>
      <c r="V3213" s="6">
        <v>0</v>
      </c>
      <c r="W3213" s="7">
        <f>IF(R3213="","",(T3213*(1-U3213)*(1+AE3213))+V3213)</f>
        <v>445.90000000000003</v>
      </c>
      <c r="AA3213" s="64">
        <f>IF(Eingabe!G3213="x",libCalc!A3213,IF(Eingabe!H3213="x",libCalc!B3213,IF(Eingabe!I3213="x",libCalc!C3213,"")))</f>
        <v>0.040000000000000008</v>
      </c>
      <c r="AB3213" s="5">
        <f>IF(AA3213="","",AA3213*M3213)</f>
        <v>0.10760000000000002</v>
      </c>
      <c r="AC3213" s="10">
        <f>IF(AA3213="","",N3213*1000/(AA3213*1000000))</f>
        <v>0.024999999999999994</v>
      </c>
      <c r="AD3213" s="11">
        <f>IF(AB3213="","",MAX(Z3213,W3213)/AB3213)</f>
        <v>4144.0520446096652</v>
      </c>
      <c r="AE3213" s="8">
        <f ca="1">IF(N3213="","",IF(LOOKUP(YEAR(C3213),Teuerung!$A$4:$A$29,Teuerung!$D$4:$D$29)="",0,LOOKUP(YEAR(C3213),Teuerung!$A$4:$A$29,Teuerung!$D$4:$D$29)))</f>
        <v>0.29999999999999999</v>
      </c>
      <c r="AF3213" s="7">
        <f t="shared" ca="1" si="93"/>
        <v>2229.5</v>
      </c>
      <c r="AG3213" s="2" t="s">
        <v>70</v>
      </c>
      <c r="AH3213" s="1"/>
      <c r="AI3213" s="1"/>
    </row>
    <row r="3214">
      <c r="A3214" s="2"/>
      <c r="B3214" s="2"/>
      <c r="C3214" s="3">
        <v>43647</v>
      </c>
      <c r="D3214" s="1"/>
      <c r="E3214" s="4" t="s">
        <v>51</v>
      </c>
      <c r="H3214" s="4" t="s">
        <v>51</v>
      </c>
      <c r="K3214" s="6">
        <v>0.20000000000000001</v>
      </c>
      <c r="L3214" s="6">
        <v>0.20000000000000001</v>
      </c>
      <c r="M3214" s="6">
        <v>3.1699999999999999</v>
      </c>
      <c r="N3214" s="7">
        <v>1</v>
      </c>
      <c r="P3214" s="1">
        <v>4</v>
      </c>
      <c r="Q3214" s="2" t="s">
        <v>56</v>
      </c>
      <c r="R3214" s="4" t="s">
        <v>51</v>
      </c>
      <c r="T3214" s="7">
        <v>370</v>
      </c>
      <c r="U3214" s="8">
        <v>0</v>
      </c>
      <c r="V3214" s="6">
        <v>0</v>
      </c>
      <c r="W3214" s="7">
        <f>IF(R3214="","",(T3214*(1-U3214)*(1+AE3214))+V3214)</f>
        <v>481</v>
      </c>
      <c r="AA3214" s="64">
        <f>IF(Eingabe!G3214="x",libCalc!A3214,IF(Eingabe!H3214="x",libCalc!B3214,IF(Eingabe!I3214="x",libCalc!C3214,"")))</f>
        <v>0.040000000000000008</v>
      </c>
      <c r="AB3214" s="5">
        <f>IF(AA3214="","",AA3214*M3214)</f>
        <v>0.12680000000000002</v>
      </c>
      <c r="AC3214" s="10">
        <f>IF(AA3214="","",N3214*1000/(AA3214*1000000))</f>
        <v>0.024999999999999994</v>
      </c>
      <c r="AD3214" s="11">
        <f>IF(AB3214="","",MAX(Z3214,W3214)/AB3214)</f>
        <v>3793.3753943217657</v>
      </c>
      <c r="AE3214" s="8">
        <f ca="1">IF(N3214="","",IF(LOOKUP(YEAR(C3214),Teuerung!$A$4:$A$29,Teuerung!$D$4:$D$29)="",0,LOOKUP(YEAR(C3214),Teuerung!$A$4:$A$29,Teuerung!$D$4:$D$29)))</f>
        <v>0.29999999999999999</v>
      </c>
      <c r="AF3214" s="7">
        <f t="shared" ca="1" si="93"/>
        <v>1924</v>
      </c>
      <c r="AG3214" s="2" t="s">
        <v>70</v>
      </c>
      <c r="AH3214" s="1"/>
      <c r="AI3214" s="1"/>
    </row>
    <row r="3215">
      <c r="A3215" s="2"/>
      <c r="B3215" s="2"/>
      <c r="C3215" s="3">
        <v>43647</v>
      </c>
      <c r="D3215" s="1"/>
      <c r="E3215" s="4" t="s">
        <v>51</v>
      </c>
      <c r="H3215" s="4" t="s">
        <v>51</v>
      </c>
      <c r="K3215" s="6">
        <v>0.29999999999999999</v>
      </c>
      <c r="L3215" s="6">
        <v>0.29999999999999999</v>
      </c>
      <c r="M3215" s="6">
        <v>3.3599999999999999</v>
      </c>
      <c r="N3215" s="7">
        <v>1</v>
      </c>
      <c r="P3215" s="1">
        <v>1</v>
      </c>
      <c r="Q3215" s="2" t="s">
        <v>56</v>
      </c>
      <c r="R3215" s="4" t="s">
        <v>51</v>
      </c>
      <c r="T3215" s="7">
        <v>464</v>
      </c>
      <c r="U3215" s="8">
        <v>0</v>
      </c>
      <c r="V3215" s="6">
        <v>0</v>
      </c>
      <c r="W3215" s="7">
        <f>IF(R3215="","",(T3215*(1-U3215)*(1+AE3215))+V3215)</f>
        <v>603.20000000000005</v>
      </c>
      <c r="AA3215" s="64">
        <f>IF(Eingabe!G3215="x",libCalc!A3215,IF(Eingabe!H3215="x",libCalc!B3215,IF(Eingabe!I3215="x",libCalc!C3215,"")))</f>
        <v>0.089999999999999997</v>
      </c>
      <c r="AB3215" s="5">
        <f>IF(AA3215="","",AA3215*M3215)</f>
        <v>0.3024</v>
      </c>
      <c r="AC3215" s="10">
        <f>IF(AA3215="","",N3215*1000/(AA3215*1000000))</f>
        <v>0.011111111111111112</v>
      </c>
      <c r="AD3215" s="11">
        <f>IF(AB3215="","",MAX(Z3215,W3215)/AB3215)</f>
        <v>1994.7089947089949</v>
      </c>
      <c r="AE3215" s="8">
        <f ca="1">IF(N3215="","",IF(LOOKUP(YEAR(C3215),Teuerung!$A$4:$A$29,Teuerung!$D$4:$D$29)="",0,LOOKUP(YEAR(C3215),Teuerung!$A$4:$A$29,Teuerung!$D$4:$D$29)))</f>
        <v>0.29999999999999999</v>
      </c>
      <c r="AF3215" s="7">
        <f t="shared" ca="1" si="93"/>
        <v>603.20000000000005</v>
      </c>
      <c r="AG3215" s="2" t="s">
        <v>70</v>
      </c>
      <c r="AH3215" s="1"/>
      <c r="AI3215" s="1"/>
    </row>
    <row r="3216">
      <c r="A3216" s="2"/>
      <c r="B3216" s="2"/>
      <c r="C3216" s="3">
        <v>43647</v>
      </c>
      <c r="D3216" s="1"/>
      <c r="E3216" s="4" t="s">
        <v>51</v>
      </c>
      <c r="H3216" s="4" t="s">
        <v>51</v>
      </c>
      <c r="K3216" s="6">
        <v>0.20000000000000001</v>
      </c>
      <c r="L3216" s="6">
        <v>0.20000000000000001</v>
      </c>
      <c r="M3216" s="6">
        <v>3.6099999999999999</v>
      </c>
      <c r="N3216" s="7">
        <v>1</v>
      </c>
      <c r="P3216" s="1">
        <v>10</v>
      </c>
      <c r="Q3216" s="2" t="s">
        <v>56</v>
      </c>
      <c r="R3216" s="4" t="s">
        <v>51</v>
      </c>
      <c r="T3216" s="7">
        <v>391</v>
      </c>
      <c r="U3216" s="8">
        <v>0</v>
      </c>
      <c r="V3216" s="6">
        <v>0</v>
      </c>
      <c r="W3216" s="7">
        <f>IF(R3216="","",(T3216*(1-U3216)*(1+AE3216))+V3216)</f>
        <v>508.30000000000001</v>
      </c>
      <c r="AA3216" s="64">
        <f>IF(Eingabe!G3216="x",libCalc!A3216,IF(Eingabe!H3216="x",libCalc!B3216,IF(Eingabe!I3216="x",libCalc!C3216,"")))</f>
        <v>0.040000000000000008</v>
      </c>
      <c r="AB3216" s="5">
        <f>IF(AA3216="","",AA3216*M3216)</f>
        <v>0.14440000000000003</v>
      </c>
      <c r="AC3216" s="10">
        <f>IF(AA3216="","",N3216*1000/(AA3216*1000000))</f>
        <v>0.024999999999999994</v>
      </c>
      <c r="AD3216" s="11">
        <f>IF(AB3216="","",MAX(Z3216,W3216)/AB3216)</f>
        <v>3520.083102493074</v>
      </c>
      <c r="AE3216" s="8">
        <f ca="1">IF(N3216="","",IF(LOOKUP(YEAR(C3216),Teuerung!$A$4:$A$29,Teuerung!$D$4:$D$29)="",0,LOOKUP(YEAR(C3216),Teuerung!$A$4:$A$29,Teuerung!$D$4:$D$29)))</f>
        <v>0.29999999999999999</v>
      </c>
      <c r="AF3216" s="7">
        <f t="shared" ca="1" si="93"/>
        <v>5083</v>
      </c>
      <c r="AG3216" s="2" t="s">
        <v>70</v>
      </c>
      <c r="AH3216" s="1"/>
      <c r="AI3216" s="1"/>
    </row>
    <row r="3217">
      <c r="A3217" s="2"/>
      <c r="B3217" s="2"/>
      <c r="C3217" s="3">
        <v>43647</v>
      </c>
      <c r="D3217" s="1"/>
      <c r="E3217" s="4" t="s">
        <v>51</v>
      </c>
      <c r="H3217" s="4" t="s">
        <v>51</v>
      </c>
      <c r="K3217" s="6">
        <v>0.25</v>
      </c>
      <c r="L3217" s="6">
        <v>0.25</v>
      </c>
      <c r="M3217" s="6">
        <v>3.8900000000000001</v>
      </c>
      <c r="N3217" s="7">
        <v>1</v>
      </c>
      <c r="P3217" s="1">
        <v>1</v>
      </c>
      <c r="Q3217" s="2" t="s">
        <v>56</v>
      </c>
      <c r="R3217" s="4" t="s">
        <v>51</v>
      </c>
      <c r="T3217" s="7">
        <v>443</v>
      </c>
      <c r="U3217" s="8">
        <v>0</v>
      </c>
      <c r="V3217" s="6">
        <v>0</v>
      </c>
      <c r="W3217" s="7">
        <f>IF(R3217="","",(T3217*(1-U3217)*(1+AE3217))+V3217)</f>
        <v>575.89999999999998</v>
      </c>
      <c r="AA3217" s="64">
        <f>IF(Eingabe!G3217="x",libCalc!A3217,IF(Eingabe!H3217="x",libCalc!B3217,IF(Eingabe!I3217="x",libCalc!C3217,"")))</f>
        <v>0.0625</v>
      </c>
      <c r="AB3217" s="5">
        <f>IF(AA3217="","",AA3217*M3217)</f>
        <v>0.24312500000000001</v>
      </c>
      <c r="AC3217" s="10">
        <f>IF(AA3217="","",N3217*1000/(AA3217*1000000))</f>
        <v>0.016</v>
      </c>
      <c r="AD3217" s="11">
        <f>IF(AB3217="","",MAX(Z3217,W3217)/AB3217)</f>
        <v>2368.7403598971719</v>
      </c>
      <c r="AE3217" s="8">
        <f ca="1">IF(N3217="","",IF(LOOKUP(YEAR(C3217),Teuerung!$A$4:$A$29,Teuerung!$D$4:$D$29)="",0,LOOKUP(YEAR(C3217),Teuerung!$A$4:$A$29,Teuerung!$D$4:$D$29)))</f>
        <v>0.29999999999999999</v>
      </c>
      <c r="AF3217" s="7">
        <f t="shared" ca="1" si="93"/>
        <v>575.89999999999998</v>
      </c>
      <c r="AG3217" s="2" t="s">
        <v>70</v>
      </c>
      <c r="AH3217" s="1"/>
      <c r="AI3217" s="1"/>
    </row>
    <row r="3218">
      <c r="A3218" s="2"/>
      <c r="B3218" s="2"/>
      <c r="C3218" s="3">
        <v>43647</v>
      </c>
      <c r="D3218" s="1"/>
      <c r="E3218" s="4" t="s">
        <v>51</v>
      </c>
      <c r="H3218" s="4" t="s">
        <v>51</v>
      </c>
      <c r="K3218" s="6">
        <v>0.25</v>
      </c>
      <c r="L3218" s="6">
        <v>0.25</v>
      </c>
      <c r="M3218" s="6">
        <v>4.5599999999999996</v>
      </c>
      <c r="N3218" s="7">
        <v>1</v>
      </c>
      <c r="P3218" s="1">
        <v>1</v>
      </c>
      <c r="Q3218" s="2" t="s">
        <v>56</v>
      </c>
      <c r="R3218" s="4" t="s">
        <v>51</v>
      </c>
      <c r="T3218" s="7">
        <v>488</v>
      </c>
      <c r="U3218" s="8">
        <v>0</v>
      </c>
      <c r="V3218" s="6">
        <v>0</v>
      </c>
      <c r="W3218" s="7">
        <f>IF(R3218="","",(T3218*(1-U3218)*(1+AE3218))+V3218)</f>
        <v>634.39999999999998</v>
      </c>
      <c r="AA3218" s="64">
        <f>IF(Eingabe!G3218="x",libCalc!A3218,IF(Eingabe!H3218="x",libCalc!B3218,IF(Eingabe!I3218="x",libCalc!C3218,"")))</f>
        <v>0.0625</v>
      </c>
      <c r="AB3218" s="5">
        <f>IF(AA3218="","",AA3218*M3218)</f>
        <v>0.28499999999999998</v>
      </c>
      <c r="AC3218" s="10">
        <f>IF(AA3218="","",N3218*1000/(AA3218*1000000))</f>
        <v>0.016</v>
      </c>
      <c r="AD3218" s="11">
        <f>IF(AB3218="","",MAX(Z3218,W3218)/AB3218)</f>
        <v>2225.9649122807018</v>
      </c>
      <c r="AE3218" s="8">
        <f ca="1">IF(N3218="","",IF(LOOKUP(YEAR(C3218),Teuerung!$A$4:$A$29,Teuerung!$D$4:$D$29)="",0,LOOKUP(YEAR(C3218),Teuerung!$A$4:$A$29,Teuerung!$D$4:$D$29)))</f>
        <v>0.29999999999999999</v>
      </c>
      <c r="AF3218" s="7">
        <f t="shared" ca="1" si="93"/>
        <v>634.39999999999998</v>
      </c>
      <c r="AG3218" s="2" t="s">
        <v>70</v>
      </c>
      <c r="AH3218" s="1"/>
      <c r="AI3218" s="1"/>
    </row>
    <row r="3219">
      <c r="A3219" s="2"/>
      <c r="B3219" s="2"/>
      <c r="C3219" s="3">
        <v>43647</v>
      </c>
      <c r="D3219" s="1"/>
      <c r="E3219" s="4" t="s">
        <v>51</v>
      </c>
      <c r="H3219" s="4" t="s">
        <v>51</v>
      </c>
      <c r="K3219" s="6">
        <v>0.25</v>
      </c>
      <c r="L3219" s="6">
        <v>0.25</v>
      </c>
      <c r="M3219" s="6">
        <v>4.8600000000000003</v>
      </c>
      <c r="N3219" s="7">
        <v>1</v>
      </c>
      <c r="P3219" s="1">
        <v>2</v>
      </c>
      <c r="Q3219" s="2" t="s">
        <v>56</v>
      </c>
      <c r="R3219" s="4" t="s">
        <v>51</v>
      </c>
      <c r="T3219" s="7">
        <v>513</v>
      </c>
      <c r="U3219" s="8">
        <v>0</v>
      </c>
      <c r="V3219" s="6">
        <v>0</v>
      </c>
      <c r="W3219" s="7">
        <f>IF(R3219="","",(T3219*(1-U3219)*(1+AE3219))+V3219)</f>
        <v>666.89999999999998</v>
      </c>
      <c r="AA3219" s="64">
        <f>IF(Eingabe!G3219="x",libCalc!A3219,IF(Eingabe!H3219="x",libCalc!B3219,IF(Eingabe!I3219="x",libCalc!C3219,"")))</f>
        <v>0.0625</v>
      </c>
      <c r="AB3219" s="5">
        <f>IF(AA3219="","",AA3219*M3219)</f>
        <v>0.30375000000000002</v>
      </c>
      <c r="AC3219" s="10">
        <f>IF(AA3219="","",N3219*1000/(AA3219*1000000))</f>
        <v>0.016</v>
      </c>
      <c r="AD3219" s="11">
        <f>IF(AB3219="","",MAX(Z3219,W3219)/AB3219)</f>
        <v>2195.5555555555552</v>
      </c>
      <c r="AE3219" s="8">
        <f ca="1">IF(N3219="","",IF(LOOKUP(YEAR(C3219),Teuerung!$A$4:$A$29,Teuerung!$D$4:$D$29)="",0,LOOKUP(YEAR(C3219),Teuerung!$A$4:$A$29,Teuerung!$D$4:$D$29)))</f>
        <v>0.29999999999999999</v>
      </c>
      <c r="AF3219" s="7">
        <f t="shared" ref="AF3219:AF3282" ca="1" si="94">IF(P3219="","",P3219*MAX(W3219,Z3219))</f>
        <v>1333.8</v>
      </c>
      <c r="AG3219" s="2" t="s">
        <v>70</v>
      </c>
      <c r="AH3219" s="1"/>
      <c r="AI3219" s="1"/>
    </row>
    <row r="3220">
      <c r="A3220" s="2"/>
      <c r="B3220" s="2"/>
      <c r="C3220" s="3">
        <v>43647</v>
      </c>
      <c r="D3220" s="1"/>
      <c r="E3220" s="4" t="s">
        <v>51</v>
      </c>
      <c r="H3220" s="4" t="s">
        <v>51</v>
      </c>
      <c r="K3220" s="6">
        <v>0.25</v>
      </c>
      <c r="L3220" s="6">
        <v>0.25</v>
      </c>
      <c r="M3220" s="6">
        <v>2.73</v>
      </c>
      <c r="N3220" s="7">
        <v>1</v>
      </c>
      <c r="P3220" s="1">
        <v>3</v>
      </c>
      <c r="Q3220" s="2" t="s">
        <v>56</v>
      </c>
      <c r="R3220" s="4" t="s">
        <v>51</v>
      </c>
      <c r="T3220" s="7">
        <v>373</v>
      </c>
      <c r="U3220" s="8">
        <v>0</v>
      </c>
      <c r="V3220" s="6">
        <v>0</v>
      </c>
      <c r="W3220" s="7">
        <f>IF(R3220="","",(T3220*(1-U3220)*(1+AE3220))+V3220)</f>
        <v>484.90000000000003</v>
      </c>
      <c r="AA3220" s="64">
        <f>IF(Eingabe!G3220="x",libCalc!A3220,IF(Eingabe!H3220="x",libCalc!B3220,IF(Eingabe!I3220="x",libCalc!C3220,"")))</f>
        <v>0.0625</v>
      </c>
      <c r="AB3220" s="5">
        <f>IF(AA3220="","",AA3220*M3220)</f>
        <v>0.170625</v>
      </c>
      <c r="AC3220" s="10">
        <f>IF(AA3220="","",N3220*1000/(AA3220*1000000))</f>
        <v>0.016</v>
      </c>
      <c r="AD3220" s="11">
        <f>IF(AB3220="","",MAX(Z3220,W3220)/AB3220)</f>
        <v>2841.9047619047619</v>
      </c>
      <c r="AE3220" s="8">
        <f ca="1">IF(N3220="","",IF(LOOKUP(YEAR(C3220),Teuerung!$A$4:$A$29,Teuerung!$D$4:$D$29)="",0,LOOKUP(YEAR(C3220),Teuerung!$A$4:$A$29,Teuerung!$D$4:$D$29)))</f>
        <v>0.29999999999999999</v>
      </c>
      <c r="AF3220" s="7">
        <f t="shared" ca="1" si="94"/>
        <v>1454.7</v>
      </c>
      <c r="AG3220" s="2" t="s">
        <v>70</v>
      </c>
      <c r="AH3220" s="1"/>
      <c r="AI3220" s="1"/>
    </row>
    <row r="3221">
      <c r="A3221" s="2"/>
      <c r="B3221" s="2"/>
      <c r="C3221" s="3">
        <v>43647</v>
      </c>
      <c r="D3221" s="1"/>
      <c r="E3221" s="4" t="s">
        <v>51</v>
      </c>
      <c r="G3221" s="4" t="s">
        <v>51</v>
      </c>
      <c r="J3221" s="5">
        <v>0.29999999999999999</v>
      </c>
      <c r="M3221" s="6">
        <v>2.3100000000000001</v>
      </c>
      <c r="N3221" s="7">
        <v>2500</v>
      </c>
      <c r="P3221" s="1">
        <v>2</v>
      </c>
      <c r="Q3221" s="2" t="s">
        <v>56</v>
      </c>
      <c r="R3221" s="4" t="s">
        <v>51</v>
      </c>
      <c r="T3221" s="7">
        <v>398</v>
      </c>
      <c r="U3221" s="8">
        <v>0</v>
      </c>
      <c r="V3221" s="6">
        <v>0</v>
      </c>
      <c r="W3221" s="7">
        <f>IF(R3221="","",(T3221*(1-U3221)*(1+AE3221))+V3221)</f>
        <v>517.39999999999998</v>
      </c>
      <c r="AA3221" s="64">
        <f>IF(Eingabe!G3221="x",libCalc!A3221,IF(Eingabe!H3221="x",libCalc!B3221,IF(Eingabe!I3221="x",libCalc!C3221,"")))</f>
        <v>0.070685834705770348</v>
      </c>
      <c r="AB3221" s="5">
        <f>IF(AA3221="","",AA3221*M3221)</f>
        <v>0.16328427817032951</v>
      </c>
      <c r="AC3221" s="10">
        <f>IF(AA3221="","",N3221*1000/(AA3221*1000000))</f>
        <v>35.367765131532295</v>
      </c>
      <c r="AD3221" s="11">
        <f>IF(AB3221="","",MAX(Z3221,W3221)/AB3221)</f>
        <v>3168.706784251915</v>
      </c>
      <c r="AE3221" s="8">
        <f ca="1">IF(N3221="","",IF(LOOKUP(YEAR(C3221),Teuerung!$A$4:$A$29,Teuerung!$D$4:$D$29)="",0,LOOKUP(YEAR(C3221),Teuerung!$A$4:$A$29,Teuerung!$D$4:$D$29)))</f>
        <v>0.29999999999999999</v>
      </c>
      <c r="AF3221" s="7">
        <f t="shared" ca="1" si="94"/>
        <v>1034.8</v>
      </c>
      <c r="AG3221" s="2" t="s">
        <v>70</v>
      </c>
      <c r="AH3221" s="1"/>
      <c r="AI3221" s="1"/>
    </row>
    <row r="3222">
      <c r="A3222" s="2"/>
      <c r="B3222" s="2"/>
      <c r="C3222" s="3">
        <v>43647</v>
      </c>
      <c r="D3222" s="1"/>
      <c r="E3222" s="4" t="s">
        <v>51</v>
      </c>
      <c r="G3222" s="4" t="s">
        <v>51</v>
      </c>
      <c r="J3222" s="5">
        <v>0.29999999999999999</v>
      </c>
      <c r="M3222" s="6">
        <v>2.4700000000000002</v>
      </c>
      <c r="N3222" s="7">
        <v>1000</v>
      </c>
      <c r="P3222" s="1">
        <v>3</v>
      </c>
      <c r="Q3222" s="2" t="s">
        <v>56</v>
      </c>
      <c r="R3222" s="4" t="s">
        <v>51</v>
      </c>
      <c r="T3222" s="7">
        <v>411</v>
      </c>
      <c r="U3222" s="8">
        <v>0</v>
      </c>
      <c r="V3222" s="6">
        <v>0</v>
      </c>
      <c r="W3222" s="7">
        <f>IF(R3222="","",(T3222*(1-U3222)*(1+AE3222))+V3222)</f>
        <v>534.30000000000007</v>
      </c>
      <c r="AA3222" s="64">
        <f>IF(Eingabe!G3222="x",libCalc!A3222,IF(Eingabe!H3222="x",libCalc!B3222,IF(Eingabe!I3222="x",libCalc!C3222,"")))</f>
        <v>0.070685834705770348</v>
      </c>
      <c r="AB3222" s="5">
        <f>IF(AA3222="","",AA3222*M3222)</f>
        <v>0.17459401172325278</v>
      </c>
      <c r="AC3222" s="10">
        <f>IF(AA3222="","",N3222*1000/(AA3222*1000000))</f>
        <v>14.147106052612918</v>
      </c>
      <c r="AD3222" s="11">
        <f>IF(AB3222="","",MAX(Z3222,W3222)/AB3222)</f>
        <v>3060.2424145388995</v>
      </c>
      <c r="AE3222" s="8">
        <f ca="1">IF(N3222="","",IF(LOOKUP(YEAR(C3222),Teuerung!$A$4:$A$29,Teuerung!$D$4:$D$29)="",0,LOOKUP(YEAR(C3222),Teuerung!$A$4:$A$29,Teuerung!$D$4:$D$29)))</f>
        <v>0.29999999999999999</v>
      </c>
      <c r="AF3222" s="7">
        <f t="shared" ca="1" si="94"/>
        <v>1602.9000000000001</v>
      </c>
      <c r="AG3222" s="2" t="s">
        <v>70</v>
      </c>
      <c r="AH3222" s="1"/>
      <c r="AI3222" s="1"/>
    </row>
    <row r="3223">
      <c r="A3223" s="2"/>
      <c r="B3223" s="2"/>
      <c r="C3223" s="3">
        <v>43647</v>
      </c>
      <c r="D3223" s="1"/>
      <c r="E3223" s="4" t="s">
        <v>51</v>
      </c>
      <c r="G3223" s="4" t="s">
        <v>51</v>
      </c>
      <c r="J3223" s="5">
        <v>0.29999999999999999</v>
      </c>
      <c r="M3223" s="6">
        <v>2.6899999999999999</v>
      </c>
      <c r="N3223" s="7">
        <v>1</v>
      </c>
      <c r="P3223" s="1">
        <v>1</v>
      </c>
      <c r="Q3223" s="2" t="s">
        <v>56</v>
      </c>
      <c r="R3223" s="4" t="s">
        <v>51</v>
      </c>
      <c r="T3223" s="7">
        <v>422</v>
      </c>
      <c r="U3223" s="8">
        <v>0</v>
      </c>
      <c r="V3223" s="6">
        <v>0</v>
      </c>
      <c r="W3223" s="7">
        <f>IF(R3223="","",(T3223*(1-U3223)*(1+AE3223))+V3223)</f>
        <v>548.60000000000002</v>
      </c>
      <c r="AA3223" s="64">
        <f>IF(Eingabe!G3223="x",libCalc!A3223,IF(Eingabe!H3223="x",libCalc!B3223,IF(Eingabe!I3223="x",libCalc!C3223,"")))</f>
        <v>0.070685834705770348</v>
      </c>
      <c r="AB3223" s="5">
        <f>IF(AA3223="","",AA3223*M3223)</f>
        <v>0.19014489535852222</v>
      </c>
      <c r="AC3223" s="10">
        <f>IF(AA3223="","",N3223*1000/(AA3223*1000000))</f>
        <v>0.014147106052612919</v>
      </c>
      <c r="AD3223" s="11">
        <f>IF(AB3223="","",MAX(Z3223,W3223)/AB3223)</f>
        <v>2885.1681711760029</v>
      </c>
      <c r="AE3223" s="8">
        <f ca="1">IF(N3223="","",IF(LOOKUP(YEAR(C3223),Teuerung!$A$4:$A$29,Teuerung!$D$4:$D$29)="",0,LOOKUP(YEAR(C3223),Teuerung!$A$4:$A$29,Teuerung!$D$4:$D$29)))</f>
        <v>0.29999999999999999</v>
      </c>
      <c r="AF3223" s="7">
        <f t="shared" ca="1" si="94"/>
        <v>548.60000000000002</v>
      </c>
      <c r="AG3223" s="2" t="s">
        <v>70</v>
      </c>
      <c r="AH3223" s="1"/>
      <c r="AI3223" s="1"/>
    </row>
    <row r="3224">
      <c r="A3224" s="2"/>
      <c r="B3224" s="2"/>
      <c r="C3224" s="3">
        <v>43647</v>
      </c>
      <c r="D3224" s="1"/>
      <c r="E3224" s="4" t="s">
        <v>51</v>
      </c>
      <c r="H3224" s="4" t="s">
        <v>51</v>
      </c>
      <c r="K3224" s="6">
        <v>0.23999999999999999</v>
      </c>
      <c r="L3224" s="6">
        <v>0.40000000000000002</v>
      </c>
      <c r="M3224" s="6">
        <v>2.7400000000000002</v>
      </c>
      <c r="N3224" s="7">
        <v>2100</v>
      </c>
      <c r="P3224" s="1">
        <v>2</v>
      </c>
      <c r="Q3224" s="2" t="s">
        <v>56</v>
      </c>
      <c r="R3224" s="4" t="s">
        <v>51</v>
      </c>
      <c r="T3224" s="7">
        <v>432</v>
      </c>
      <c r="U3224" s="8">
        <v>0</v>
      </c>
      <c r="V3224" s="6">
        <v>0</v>
      </c>
      <c r="W3224" s="7">
        <f>IF(R3224="","",(T3224*(1-U3224)*(1+AE3224))+V3224)</f>
        <v>561.60000000000002</v>
      </c>
      <c r="AA3224" s="64">
        <f>IF(Eingabe!G3224="x",libCalc!A3224,IF(Eingabe!H3224="x",libCalc!B3224,IF(Eingabe!I3224="x",libCalc!C3224,"")))</f>
        <v>0.096000000000000002</v>
      </c>
      <c r="AB3224" s="5">
        <f>IF(AA3224="","",AA3224*M3224)</f>
        <v>0.26304000000000005</v>
      </c>
      <c r="AC3224" s="10">
        <f>IF(AA3224="","",N3224*1000/(AA3224*1000000))</f>
        <v>21.875</v>
      </c>
      <c r="AD3224" s="11">
        <f>IF(AB3224="","",MAX(Z3224,W3224)/AB3224)</f>
        <v>2135.0364963503648</v>
      </c>
      <c r="AE3224" s="8">
        <f ca="1">IF(N3224="","",IF(LOOKUP(YEAR(C3224),Teuerung!$A$4:$A$29,Teuerung!$D$4:$D$29)="",0,LOOKUP(YEAR(C3224),Teuerung!$A$4:$A$29,Teuerung!$D$4:$D$29)))</f>
        <v>0.29999999999999999</v>
      </c>
      <c r="AF3224" s="7">
        <f t="shared" ca="1" si="94"/>
        <v>1123.2</v>
      </c>
      <c r="AG3224" s="2" t="s">
        <v>70</v>
      </c>
      <c r="AH3224" s="1"/>
      <c r="AI3224" s="1"/>
    </row>
    <row r="3225">
      <c r="A3225" s="2"/>
      <c r="B3225" s="2"/>
      <c r="C3225" s="3">
        <v>43647</v>
      </c>
      <c r="D3225" s="1"/>
      <c r="E3225" s="4" t="s">
        <v>51</v>
      </c>
      <c r="H3225" s="4" t="s">
        <v>51</v>
      </c>
      <c r="K3225" s="6">
        <v>0.29999999999999999</v>
      </c>
      <c r="L3225" s="6">
        <v>0.69999999999999996</v>
      </c>
      <c r="M3225" s="6">
        <v>2.3599999999999999</v>
      </c>
      <c r="N3225" s="7">
        <v>7100</v>
      </c>
      <c r="P3225" s="1">
        <v>1</v>
      </c>
      <c r="Q3225" s="2" t="s">
        <v>56</v>
      </c>
      <c r="R3225" s="4" t="s">
        <v>51</v>
      </c>
      <c r="T3225" s="7">
        <v>765</v>
      </c>
      <c r="U3225" s="8">
        <v>0</v>
      </c>
      <c r="V3225" s="6">
        <v>0</v>
      </c>
      <c r="W3225" s="7">
        <f>IF(R3225="","",(T3225*(1-U3225)*(1+AE3225))+V3225)</f>
        <v>994.5</v>
      </c>
      <c r="AA3225" s="64">
        <f>IF(Eingabe!G3225="x",libCalc!A3225,IF(Eingabe!H3225="x",libCalc!B3225,IF(Eingabe!I3225="x",libCalc!C3225,"")))</f>
        <v>0.20999999999999999</v>
      </c>
      <c r="AB3225" s="5">
        <f>IF(AA3225="","",AA3225*M3225)</f>
        <v>0.49559999999999993</v>
      </c>
      <c r="AC3225" s="10">
        <f>IF(AA3225="","",N3225*1000/(AA3225*1000000))</f>
        <v>33.80952380952381</v>
      </c>
      <c r="AD3225" s="11">
        <f>IF(AB3225="","",MAX(Z3225,W3225)/AB3225)</f>
        <v>2006.6585956416468</v>
      </c>
      <c r="AE3225" s="8">
        <f ca="1">IF(N3225="","",IF(LOOKUP(YEAR(C3225),Teuerung!$A$4:$A$29,Teuerung!$D$4:$D$29)="",0,LOOKUP(YEAR(C3225),Teuerung!$A$4:$A$29,Teuerung!$D$4:$D$29)))</f>
        <v>0.29999999999999999</v>
      </c>
      <c r="AF3225" s="7">
        <f t="shared" ca="1" si="94"/>
        <v>994.5</v>
      </c>
      <c r="AG3225" s="2" t="s">
        <v>70</v>
      </c>
      <c r="AH3225" s="1"/>
      <c r="AI3225" s="1"/>
    </row>
    <row r="3226">
      <c r="A3226" s="2"/>
      <c r="B3226" s="2"/>
      <c r="C3226" s="3">
        <v>43647</v>
      </c>
      <c r="D3226" s="1"/>
      <c r="E3226" s="4" t="s">
        <v>51</v>
      </c>
      <c r="H3226" s="4" t="s">
        <v>51</v>
      </c>
      <c r="K3226" s="6">
        <v>0.29999999999999999</v>
      </c>
      <c r="L3226" s="6">
        <v>0.69999999999999996</v>
      </c>
      <c r="M3226" s="6">
        <v>2.4900000000000002</v>
      </c>
      <c r="N3226" s="7">
        <v>7100</v>
      </c>
      <c r="P3226" s="1">
        <v>1</v>
      </c>
      <c r="Q3226" s="2" t="s">
        <v>56</v>
      </c>
      <c r="R3226" s="4" t="s">
        <v>51</v>
      </c>
      <c r="T3226" s="7">
        <v>791</v>
      </c>
      <c r="U3226" s="8">
        <v>0</v>
      </c>
      <c r="V3226" s="6">
        <v>0</v>
      </c>
      <c r="W3226" s="7">
        <f>IF(R3226="","",(T3226*(1-U3226)*(1+AE3226))+V3226)</f>
        <v>1028.3</v>
      </c>
      <c r="AA3226" s="64">
        <f>IF(Eingabe!G3226="x",libCalc!A3226,IF(Eingabe!H3226="x",libCalc!B3226,IF(Eingabe!I3226="x",libCalc!C3226,"")))</f>
        <v>0.20999999999999999</v>
      </c>
      <c r="AB3226" s="5">
        <f>IF(AA3226="","",AA3226*M3226)</f>
        <v>0.52290000000000003</v>
      </c>
      <c r="AC3226" s="10">
        <f>IF(AA3226="","",N3226*1000/(AA3226*1000000))</f>
        <v>33.80952380952381</v>
      </c>
      <c r="AD3226" s="11">
        <f>IF(AB3226="","",MAX(Z3226,W3226)/AB3226)</f>
        <v>1966.5327978580988</v>
      </c>
      <c r="AE3226" s="8">
        <f ca="1">IF(N3226="","",IF(LOOKUP(YEAR(C3226),Teuerung!$A$4:$A$29,Teuerung!$D$4:$D$29)="",0,LOOKUP(YEAR(C3226),Teuerung!$A$4:$A$29,Teuerung!$D$4:$D$29)))</f>
        <v>0.29999999999999999</v>
      </c>
      <c r="AF3226" s="7">
        <f t="shared" ca="1" si="94"/>
        <v>1028.3</v>
      </c>
      <c r="AG3226" s="2" t="s">
        <v>70</v>
      </c>
      <c r="AH3226" s="1"/>
      <c r="AI3226" s="1"/>
    </row>
    <row r="3227">
      <c r="A3227" s="2"/>
      <c r="B3227" s="2"/>
      <c r="C3227" s="3">
        <v>43647</v>
      </c>
      <c r="D3227" s="1"/>
      <c r="E3227" s="4" t="s">
        <v>51</v>
      </c>
      <c r="H3227" s="4" t="s">
        <v>51</v>
      </c>
      <c r="K3227" s="6">
        <v>0.29999999999999999</v>
      </c>
      <c r="L3227" s="6">
        <v>0.69999999999999996</v>
      </c>
      <c r="M3227" s="6">
        <v>2.5899999999999999</v>
      </c>
      <c r="N3227" s="7">
        <v>7800</v>
      </c>
      <c r="P3227" s="1">
        <v>4</v>
      </c>
      <c r="Q3227" s="2" t="s">
        <v>56</v>
      </c>
      <c r="R3227" s="4" t="s">
        <v>51</v>
      </c>
      <c r="T3227" s="7">
        <v>812</v>
      </c>
      <c r="U3227" s="8">
        <v>0</v>
      </c>
      <c r="V3227" s="6">
        <v>0</v>
      </c>
      <c r="W3227" s="7">
        <f>IF(R3227="","",(T3227*(1-U3227)*(1+AE3227))+V3227)</f>
        <v>1055.6000000000001</v>
      </c>
      <c r="AA3227" s="64">
        <f>IF(Eingabe!G3227="x",libCalc!A3227,IF(Eingabe!H3227="x",libCalc!B3227,IF(Eingabe!I3227="x",libCalc!C3227,"")))</f>
        <v>0.20999999999999999</v>
      </c>
      <c r="AB3227" s="5">
        <f>IF(AA3227="","",AA3227*M3227)</f>
        <v>0.54389999999999994</v>
      </c>
      <c r="AC3227" s="10">
        <f>IF(AA3227="","",N3227*1000/(AA3227*1000000))</f>
        <v>37.142857142857146</v>
      </c>
      <c r="AD3227" s="11">
        <f>IF(AB3227="","",MAX(Z3227,W3227)/AB3227)</f>
        <v>1940.7979407979412</v>
      </c>
      <c r="AE3227" s="8">
        <f ca="1">IF(N3227="","",IF(LOOKUP(YEAR(C3227),Teuerung!$A$4:$A$29,Teuerung!$D$4:$D$29)="",0,LOOKUP(YEAR(C3227),Teuerung!$A$4:$A$29,Teuerung!$D$4:$D$29)))</f>
        <v>0.29999999999999999</v>
      </c>
      <c r="AF3227" s="7">
        <f t="shared" ca="1" si="94"/>
        <v>4222.4000000000005</v>
      </c>
      <c r="AG3227" s="2" t="s">
        <v>70</v>
      </c>
      <c r="AH3227" s="1"/>
      <c r="AI3227" s="1"/>
    </row>
    <row r="3228">
      <c r="A3228" s="2"/>
      <c r="B3228" s="2"/>
      <c r="C3228" s="3">
        <v>43647</v>
      </c>
      <c r="D3228" s="1"/>
      <c r="E3228" s="4" t="s">
        <v>51</v>
      </c>
      <c r="H3228" s="4" t="s">
        <v>51</v>
      </c>
      <c r="K3228" s="6">
        <v>0.29999999999999999</v>
      </c>
      <c r="L3228" s="6">
        <v>0.69999999999999996</v>
      </c>
      <c r="M3228" s="6">
        <v>2.73</v>
      </c>
      <c r="N3228" s="7">
        <v>5600</v>
      </c>
      <c r="P3228" s="1">
        <v>90</v>
      </c>
      <c r="Q3228" s="2" t="s">
        <v>56</v>
      </c>
      <c r="R3228" s="4" t="s">
        <v>51</v>
      </c>
      <c r="T3228" s="7">
        <v>696</v>
      </c>
      <c r="U3228" s="8">
        <v>0</v>
      </c>
      <c r="V3228" s="6">
        <v>0</v>
      </c>
      <c r="W3228" s="7">
        <f>IF(R3228="","",(T3228*(1-U3228)*(1+AE3228))+V3228)</f>
        <v>904.80000000000007</v>
      </c>
      <c r="AA3228" s="64">
        <f>IF(Eingabe!G3228="x",libCalc!A3228,IF(Eingabe!H3228="x",libCalc!B3228,IF(Eingabe!I3228="x",libCalc!C3228,"")))</f>
        <v>0.20999999999999999</v>
      </c>
      <c r="AB3228" s="5">
        <f>IF(AA3228="","",AA3228*M3228)</f>
        <v>0.57329999999999992</v>
      </c>
      <c r="AC3228" s="10">
        <f>IF(AA3228="","",N3228*1000/(AA3228*1000000))</f>
        <v>26.666666666666668</v>
      </c>
      <c r="AD3228" s="11">
        <f>IF(AB3228="","",MAX(Z3228,W3228)/AB3228)</f>
        <v>1578.2312925170072</v>
      </c>
      <c r="AE3228" s="8">
        <f ca="1">IF(N3228="","",IF(LOOKUP(YEAR(C3228),Teuerung!$A$4:$A$29,Teuerung!$D$4:$D$29)="",0,LOOKUP(YEAR(C3228),Teuerung!$A$4:$A$29,Teuerung!$D$4:$D$29)))</f>
        <v>0.29999999999999999</v>
      </c>
      <c r="AF3228" s="7">
        <f t="shared" ca="1" si="94"/>
        <v>81432</v>
      </c>
      <c r="AG3228" s="2" t="s">
        <v>70</v>
      </c>
      <c r="AH3228" s="1"/>
      <c r="AI3228" s="1"/>
    </row>
    <row r="3229">
      <c r="A3229" s="2"/>
      <c r="B3229" s="2"/>
      <c r="C3229" s="3">
        <v>43647</v>
      </c>
      <c r="D3229" s="1"/>
      <c r="E3229" s="4" t="s">
        <v>51</v>
      </c>
      <c r="H3229" s="4" t="s">
        <v>51</v>
      </c>
      <c r="K3229" s="6">
        <v>0.29999999999999999</v>
      </c>
      <c r="L3229" s="6">
        <v>0.69999999999999996</v>
      </c>
      <c r="M3229" s="6">
        <v>2.73</v>
      </c>
      <c r="N3229" s="7">
        <v>8100</v>
      </c>
      <c r="P3229" s="1">
        <v>2</v>
      </c>
      <c r="Q3229" s="2" t="s">
        <v>56</v>
      </c>
      <c r="R3229" s="4" t="s">
        <v>51</v>
      </c>
      <c r="T3229" s="7">
        <v>919</v>
      </c>
      <c r="U3229" s="8">
        <v>0</v>
      </c>
      <c r="V3229" s="6">
        <v>0</v>
      </c>
      <c r="W3229" s="7">
        <f>IF(R3229="","",(T3229*(1-U3229)*(1+AE3229))+V3229)</f>
        <v>1194.7</v>
      </c>
      <c r="AA3229" s="64">
        <f>IF(Eingabe!G3229="x",libCalc!A3229,IF(Eingabe!H3229="x",libCalc!B3229,IF(Eingabe!I3229="x",libCalc!C3229,"")))</f>
        <v>0.20999999999999999</v>
      </c>
      <c r="AB3229" s="5">
        <f>IF(AA3229="","",AA3229*M3229)</f>
        <v>0.57329999999999992</v>
      </c>
      <c r="AC3229" s="10">
        <f>IF(AA3229="","",N3229*1000/(AA3229*1000000))</f>
        <v>38.571428571428569</v>
      </c>
      <c r="AD3229" s="11">
        <f>IF(AB3229="","",MAX(Z3229,W3229)/AB3229)</f>
        <v>2083.9002267573701</v>
      </c>
      <c r="AE3229" s="8">
        <f ca="1">IF(N3229="","",IF(LOOKUP(YEAR(C3229),Teuerung!$A$4:$A$29,Teuerung!$D$4:$D$29)="",0,LOOKUP(YEAR(C3229),Teuerung!$A$4:$A$29,Teuerung!$D$4:$D$29)))</f>
        <v>0.29999999999999999</v>
      </c>
      <c r="AF3229" s="7">
        <f t="shared" ca="1" si="94"/>
        <v>2389.4000000000001</v>
      </c>
      <c r="AG3229" s="2" t="s">
        <v>70</v>
      </c>
      <c r="AH3229" s="1"/>
      <c r="AI3229" s="1"/>
    </row>
    <row r="3230">
      <c r="A3230" s="2"/>
      <c r="B3230" s="2"/>
      <c r="C3230" s="3">
        <v>43647</v>
      </c>
      <c r="D3230" s="1"/>
      <c r="E3230" s="4" t="s">
        <v>51</v>
      </c>
      <c r="H3230" s="4" t="s">
        <v>51</v>
      </c>
      <c r="K3230" s="6">
        <v>0.29999999999999999</v>
      </c>
      <c r="L3230" s="6">
        <v>0.69999999999999996</v>
      </c>
      <c r="M3230" s="6">
        <v>2.7400000000000002</v>
      </c>
      <c r="N3230" s="7">
        <v>8700</v>
      </c>
      <c r="P3230" s="1">
        <v>2</v>
      </c>
      <c r="Q3230" s="2" t="s">
        <v>56</v>
      </c>
      <c r="R3230" s="4" t="s">
        <v>51</v>
      </c>
      <c r="T3230" s="7">
        <v>1008</v>
      </c>
      <c r="U3230" s="8">
        <v>0</v>
      </c>
      <c r="V3230" s="6">
        <v>0</v>
      </c>
      <c r="W3230" s="7">
        <f>IF(R3230="","",(T3230*(1-U3230)*(1+AE3230))+V3230)</f>
        <v>1310.4000000000001</v>
      </c>
      <c r="AA3230" s="64">
        <f>IF(Eingabe!G3230="x",libCalc!A3230,IF(Eingabe!H3230="x",libCalc!B3230,IF(Eingabe!I3230="x",libCalc!C3230,"")))</f>
        <v>0.20999999999999999</v>
      </c>
      <c r="AB3230" s="5">
        <f>IF(AA3230="","",AA3230*M3230)</f>
        <v>0.57540000000000002</v>
      </c>
      <c r="AC3230" s="10">
        <f>IF(AA3230="","",N3230*1000/(AA3230*1000000))</f>
        <v>41.428571428571431</v>
      </c>
      <c r="AD3230" s="11">
        <f>IF(AB3230="","",MAX(Z3230,W3230)/AB3230)</f>
        <v>2277.3722627737229</v>
      </c>
      <c r="AE3230" s="8">
        <f ca="1">IF(N3230="","",IF(LOOKUP(YEAR(C3230),Teuerung!$A$4:$A$29,Teuerung!$D$4:$D$29)="",0,LOOKUP(YEAR(C3230),Teuerung!$A$4:$A$29,Teuerung!$D$4:$D$29)))</f>
        <v>0.29999999999999999</v>
      </c>
      <c r="AF3230" s="7">
        <f t="shared" ca="1" si="94"/>
        <v>2620.8000000000002</v>
      </c>
      <c r="AG3230" s="2" t="s">
        <v>70</v>
      </c>
      <c r="AH3230" s="1"/>
      <c r="AI3230" s="1"/>
    </row>
    <row r="3231">
      <c r="A3231" s="2"/>
      <c r="B3231" s="2"/>
      <c r="C3231" s="3">
        <v>43647</v>
      </c>
      <c r="D3231" s="1"/>
      <c r="E3231" s="4" t="s">
        <v>51</v>
      </c>
      <c r="H3231" s="4" t="s">
        <v>51</v>
      </c>
      <c r="K3231" s="6">
        <v>0.29999999999999999</v>
      </c>
      <c r="L3231" s="6">
        <v>0.69999999999999996</v>
      </c>
      <c r="M3231" s="6">
        <v>2.7400000000000002</v>
      </c>
      <c r="N3231" s="7">
        <v>10100</v>
      </c>
      <c r="P3231" s="1">
        <v>1</v>
      </c>
      <c r="Q3231" s="2" t="s">
        <v>56</v>
      </c>
      <c r="R3231" s="4" t="s">
        <v>51</v>
      </c>
      <c r="T3231" s="7">
        <v>1284</v>
      </c>
      <c r="U3231" s="8">
        <v>0</v>
      </c>
      <c r="V3231" s="6">
        <v>0</v>
      </c>
      <c r="W3231" s="7">
        <f>IF(R3231="","",(T3231*(1-U3231)*(1+AE3231))+V3231)</f>
        <v>1669.2</v>
      </c>
      <c r="AA3231" s="64">
        <f>IF(Eingabe!G3231="x",libCalc!A3231,IF(Eingabe!H3231="x",libCalc!B3231,IF(Eingabe!I3231="x",libCalc!C3231,"")))</f>
        <v>0.20999999999999999</v>
      </c>
      <c r="AB3231" s="5">
        <f>IF(AA3231="","",AA3231*M3231)</f>
        <v>0.57540000000000002</v>
      </c>
      <c r="AC3231" s="10">
        <f>IF(AA3231="","",N3231*1000/(AA3231*1000000))</f>
        <v>48.095238095238095</v>
      </c>
      <c r="AD3231" s="11">
        <f>IF(AB3231="","",MAX(Z3231,W3231)/AB3231)</f>
        <v>2900.9384775808135</v>
      </c>
      <c r="AE3231" s="8">
        <f ca="1">IF(N3231="","",IF(LOOKUP(YEAR(C3231),Teuerung!$A$4:$A$29,Teuerung!$D$4:$D$29)="",0,LOOKUP(YEAR(C3231),Teuerung!$A$4:$A$29,Teuerung!$D$4:$D$29)))</f>
        <v>0.29999999999999999</v>
      </c>
      <c r="AF3231" s="7">
        <f t="shared" ca="1" si="94"/>
        <v>1669.2</v>
      </c>
      <c r="AG3231" s="2" t="s">
        <v>70</v>
      </c>
      <c r="AH3231" s="1"/>
      <c r="AI3231" s="1"/>
    </row>
    <row r="3232">
      <c r="A3232" s="2"/>
      <c r="B3232" s="2"/>
      <c r="C3232" s="3">
        <v>43647</v>
      </c>
      <c r="D3232" s="1"/>
      <c r="E3232" s="4" t="s">
        <v>51</v>
      </c>
      <c r="H3232" s="4" t="s">
        <v>51</v>
      </c>
      <c r="K3232" s="6">
        <v>0.29999999999999999</v>
      </c>
      <c r="L3232" s="6">
        <v>0.69999999999999996</v>
      </c>
      <c r="M3232" s="6">
        <v>2.8599999999999999</v>
      </c>
      <c r="N3232" s="7">
        <v>2900</v>
      </c>
      <c r="P3232" s="1">
        <v>4</v>
      </c>
      <c r="Q3232" s="2" t="s">
        <v>56</v>
      </c>
      <c r="R3232" s="4" t="s">
        <v>51</v>
      </c>
      <c r="T3232" s="7">
        <v>721</v>
      </c>
      <c r="U3232" s="8">
        <v>0</v>
      </c>
      <c r="V3232" s="6">
        <v>0</v>
      </c>
      <c r="W3232" s="7">
        <f>IF(R3232="","",(T3232*(1-U3232)*(1+AE3232))+V3232)</f>
        <v>937.30000000000007</v>
      </c>
      <c r="AA3232" s="64">
        <f>IF(Eingabe!G3232="x",libCalc!A3232,IF(Eingabe!H3232="x",libCalc!B3232,IF(Eingabe!I3232="x",libCalc!C3232,"")))</f>
        <v>0.20999999999999999</v>
      </c>
      <c r="AB3232" s="5">
        <f>IF(AA3232="","",AA3232*M3232)</f>
        <v>0.60059999999999991</v>
      </c>
      <c r="AC3232" s="10">
        <f>IF(AA3232="","",N3232*1000/(AA3232*1000000))</f>
        <v>13.80952380952381</v>
      </c>
      <c r="AD3232" s="11">
        <f>IF(AB3232="","",MAX(Z3232,W3232)/AB3232)</f>
        <v>1560.606060606061</v>
      </c>
      <c r="AE3232" s="8">
        <f ca="1">IF(N3232="","",IF(LOOKUP(YEAR(C3232),Teuerung!$A$4:$A$29,Teuerung!$D$4:$D$29)="",0,LOOKUP(YEAR(C3232),Teuerung!$A$4:$A$29,Teuerung!$D$4:$D$29)))</f>
        <v>0.29999999999999999</v>
      </c>
      <c r="AF3232" s="7">
        <f t="shared" ca="1" si="94"/>
        <v>3749.2000000000003</v>
      </c>
      <c r="AG3232" s="2" t="s">
        <v>70</v>
      </c>
      <c r="AH3232" s="1"/>
      <c r="AI3232" s="1"/>
    </row>
    <row r="3233">
      <c r="A3233" s="2"/>
      <c r="B3233" s="2"/>
      <c r="C3233" s="3">
        <v>43647</v>
      </c>
      <c r="D3233" s="1"/>
      <c r="E3233" s="4" t="s">
        <v>51</v>
      </c>
      <c r="H3233" s="4" t="s">
        <v>51</v>
      </c>
      <c r="K3233" s="6">
        <v>0.29999999999999999</v>
      </c>
      <c r="L3233" s="6">
        <v>0.69999999999999996</v>
      </c>
      <c r="M3233" s="6">
        <v>2.9199999999999999</v>
      </c>
      <c r="N3233" s="7">
        <v>5300</v>
      </c>
      <c r="P3233" s="1">
        <v>1</v>
      </c>
      <c r="Q3233" s="2" t="s">
        <v>56</v>
      </c>
      <c r="R3233" s="4" t="s">
        <v>51</v>
      </c>
      <c r="T3233" s="7">
        <v>730</v>
      </c>
      <c r="U3233" s="8">
        <v>0</v>
      </c>
      <c r="V3233" s="6">
        <v>0</v>
      </c>
      <c r="W3233" s="7">
        <f>IF(R3233="","",(T3233*(1-U3233)*(1+AE3233))+V3233)</f>
        <v>949</v>
      </c>
      <c r="AA3233" s="64">
        <f>IF(Eingabe!G3233="x",libCalc!A3233,IF(Eingabe!H3233="x",libCalc!B3233,IF(Eingabe!I3233="x",libCalc!C3233,"")))</f>
        <v>0.20999999999999999</v>
      </c>
      <c r="AB3233" s="5">
        <f>IF(AA3233="","",AA3233*M3233)</f>
        <v>0.61319999999999997</v>
      </c>
      <c r="AC3233" s="10">
        <f>IF(AA3233="","",N3233*1000/(AA3233*1000000))</f>
        <v>25.238095238095237</v>
      </c>
      <c r="AD3233" s="11">
        <f>IF(AB3233="","",MAX(Z3233,W3233)/AB3233)</f>
        <v>1547.6190476190477</v>
      </c>
      <c r="AE3233" s="8">
        <f ca="1">IF(N3233="","",IF(LOOKUP(YEAR(C3233),Teuerung!$A$4:$A$29,Teuerung!$D$4:$D$29)="",0,LOOKUP(YEAR(C3233),Teuerung!$A$4:$A$29,Teuerung!$D$4:$D$29)))</f>
        <v>0.29999999999999999</v>
      </c>
      <c r="AF3233" s="7">
        <f t="shared" ca="1" si="94"/>
        <v>949</v>
      </c>
      <c r="AG3233" s="2" t="s">
        <v>70</v>
      </c>
      <c r="AH3233" s="1"/>
      <c r="AI3233" s="1"/>
    </row>
    <row r="3234">
      <c r="A3234" s="2"/>
      <c r="B3234" s="2"/>
      <c r="C3234" s="3">
        <v>43647</v>
      </c>
      <c r="D3234" s="1"/>
      <c r="E3234" s="4" t="s">
        <v>51</v>
      </c>
      <c r="H3234" s="4" t="s">
        <v>51</v>
      </c>
      <c r="K3234" s="6">
        <v>0.29999999999999999</v>
      </c>
      <c r="L3234" s="6">
        <v>0.69999999999999996</v>
      </c>
      <c r="M3234" s="6">
        <v>2.9900000000000002</v>
      </c>
      <c r="N3234" s="7">
        <v>3550</v>
      </c>
      <c r="P3234" s="1">
        <v>5</v>
      </c>
      <c r="Q3234" s="2" t="s">
        <v>56</v>
      </c>
      <c r="R3234" s="4" t="s">
        <v>51</v>
      </c>
      <c r="T3234" s="7">
        <v>742</v>
      </c>
      <c r="U3234" s="8">
        <v>0</v>
      </c>
      <c r="V3234" s="6">
        <v>0</v>
      </c>
      <c r="W3234" s="7">
        <f>IF(R3234="","",(T3234*(1-U3234)*(1+AE3234))+V3234)</f>
        <v>964.60000000000002</v>
      </c>
      <c r="AA3234" s="64">
        <f>IF(Eingabe!G3234="x",libCalc!A3234,IF(Eingabe!H3234="x",libCalc!B3234,IF(Eingabe!I3234="x",libCalc!C3234,"")))</f>
        <v>0.20999999999999999</v>
      </c>
      <c r="AB3234" s="5">
        <f>IF(AA3234="","",AA3234*M3234)</f>
        <v>0.62790000000000001</v>
      </c>
      <c r="AC3234" s="10">
        <f>IF(AA3234="","",N3234*1000/(AA3234*1000000))</f>
        <v>16.904761904761905</v>
      </c>
      <c r="AD3234" s="11">
        <f>IF(AB3234="","",MAX(Z3234,W3234)/AB3234)</f>
        <v>1536.231884057971</v>
      </c>
      <c r="AE3234" s="8">
        <f ca="1">IF(N3234="","",IF(LOOKUP(YEAR(C3234),Teuerung!$A$4:$A$29,Teuerung!$D$4:$D$29)="",0,LOOKUP(YEAR(C3234),Teuerung!$A$4:$A$29,Teuerung!$D$4:$D$29)))</f>
        <v>0.29999999999999999</v>
      </c>
      <c r="AF3234" s="7">
        <f t="shared" ca="1" si="94"/>
        <v>4823</v>
      </c>
      <c r="AG3234" s="2" t="s">
        <v>70</v>
      </c>
      <c r="AH3234" s="1"/>
      <c r="AI3234" s="1"/>
    </row>
    <row r="3235">
      <c r="A3235" s="2"/>
      <c r="B3235" s="2"/>
      <c r="C3235" s="3">
        <v>43647</v>
      </c>
      <c r="D3235" s="1"/>
      <c r="E3235" s="4" t="s">
        <v>51</v>
      </c>
      <c r="H3235" s="4" t="s">
        <v>51</v>
      </c>
      <c r="K3235" s="6">
        <v>0.29999999999999999</v>
      </c>
      <c r="L3235" s="6">
        <v>0.69999999999999996</v>
      </c>
      <c r="M3235" s="6">
        <v>3.0899999999999999</v>
      </c>
      <c r="N3235" s="7">
        <v>9400</v>
      </c>
      <c r="P3235" s="1">
        <v>5</v>
      </c>
      <c r="Q3235" s="2" t="s">
        <v>56</v>
      </c>
      <c r="R3235" s="4" t="s">
        <v>51</v>
      </c>
      <c r="T3235" s="7">
        <v>1410</v>
      </c>
      <c r="U3235" s="8">
        <v>0</v>
      </c>
      <c r="V3235" s="6">
        <v>0</v>
      </c>
      <c r="W3235" s="7">
        <f>IF(R3235="","",(T3235*(1-U3235)*(1+AE3235))+V3235)</f>
        <v>1833</v>
      </c>
      <c r="AA3235" s="64">
        <f>IF(Eingabe!G3235="x",libCalc!A3235,IF(Eingabe!H3235="x",libCalc!B3235,IF(Eingabe!I3235="x",libCalc!C3235,"")))</f>
        <v>0.20999999999999999</v>
      </c>
      <c r="AB3235" s="5">
        <f>IF(AA3235="","",AA3235*M3235)</f>
        <v>0.64889999999999992</v>
      </c>
      <c r="AC3235" s="10">
        <f>IF(AA3235="","",N3235*1000/(AA3235*1000000))</f>
        <v>44.761904761904759</v>
      </c>
      <c r="AD3235" s="11">
        <f>IF(AB3235="","",MAX(Z3235,W3235)/AB3235)</f>
        <v>2824.7803975959318</v>
      </c>
      <c r="AE3235" s="8">
        <f ca="1">IF(N3235="","",IF(LOOKUP(YEAR(C3235),Teuerung!$A$4:$A$29,Teuerung!$D$4:$D$29)="",0,LOOKUP(YEAR(C3235),Teuerung!$A$4:$A$29,Teuerung!$D$4:$D$29)))</f>
        <v>0.29999999999999999</v>
      </c>
      <c r="AF3235" s="7">
        <f t="shared" ca="1" si="94"/>
        <v>9165</v>
      </c>
      <c r="AG3235" s="2" t="s">
        <v>70</v>
      </c>
      <c r="AH3235" s="1"/>
      <c r="AI3235" s="1"/>
    </row>
    <row r="3236">
      <c r="A3236" s="2"/>
      <c r="B3236" s="2"/>
      <c r="C3236" s="3">
        <v>43647</v>
      </c>
      <c r="D3236" s="1"/>
      <c r="E3236" s="4" t="s">
        <v>51</v>
      </c>
      <c r="H3236" s="4" t="s">
        <v>51</v>
      </c>
      <c r="K3236" s="6">
        <v>0.29999999999999999</v>
      </c>
      <c r="L3236" s="6">
        <v>0.69999999999999996</v>
      </c>
      <c r="M3236" s="6">
        <v>3.1899999999999999</v>
      </c>
      <c r="N3236" s="7">
        <v>3550</v>
      </c>
      <c r="P3236" s="1">
        <v>4</v>
      </c>
      <c r="Q3236" s="2" t="s">
        <v>56</v>
      </c>
      <c r="R3236" s="4" t="s">
        <v>51</v>
      </c>
      <c r="T3236" s="7">
        <v>782</v>
      </c>
      <c r="U3236" s="8">
        <v>0</v>
      </c>
      <c r="V3236" s="6">
        <v>0</v>
      </c>
      <c r="W3236" s="7">
        <f>IF(R3236="","",(T3236*(1-U3236)*(1+AE3236))+V3236)</f>
        <v>1016.6</v>
      </c>
      <c r="AA3236" s="64">
        <f>IF(Eingabe!G3236="x",libCalc!A3236,IF(Eingabe!H3236="x",libCalc!B3236,IF(Eingabe!I3236="x",libCalc!C3236,"")))</f>
        <v>0.20999999999999999</v>
      </c>
      <c r="AB3236" s="5">
        <f>IF(AA3236="","",AA3236*M3236)</f>
        <v>0.66989999999999994</v>
      </c>
      <c r="AC3236" s="10">
        <f>IF(AA3236="","",N3236*1000/(AA3236*1000000))</f>
        <v>16.904761904761905</v>
      </c>
      <c r="AD3236" s="11">
        <f>IF(AB3236="","",MAX(Z3236,W3236)/AB3236)</f>
        <v>1517.5399313330349</v>
      </c>
      <c r="AE3236" s="8">
        <f ca="1">IF(N3236="","",IF(LOOKUP(YEAR(C3236),Teuerung!$A$4:$A$29,Teuerung!$D$4:$D$29)="",0,LOOKUP(YEAR(C3236),Teuerung!$A$4:$A$29,Teuerung!$D$4:$D$29)))</f>
        <v>0.29999999999999999</v>
      </c>
      <c r="AF3236" s="7">
        <f t="shared" ca="1" si="94"/>
        <v>4066.4000000000001</v>
      </c>
      <c r="AG3236" s="2" t="s">
        <v>70</v>
      </c>
      <c r="AH3236" s="1"/>
      <c r="AI3236" s="1"/>
    </row>
    <row r="3237">
      <c r="A3237" s="2"/>
      <c r="B3237" s="2"/>
      <c r="C3237" s="3">
        <v>43647</v>
      </c>
      <c r="D3237" s="1"/>
      <c r="E3237" s="4" t="s">
        <v>51</v>
      </c>
      <c r="H3237" s="4" t="s">
        <v>51</v>
      </c>
      <c r="K3237" s="6">
        <v>0.29999999999999999</v>
      </c>
      <c r="L3237" s="6">
        <v>0.69999999999999996</v>
      </c>
      <c r="M3237" s="6">
        <v>3.21</v>
      </c>
      <c r="N3237" s="7">
        <v>7300</v>
      </c>
      <c r="P3237" s="1">
        <v>1</v>
      </c>
      <c r="Q3237" s="2" t="s">
        <v>56</v>
      </c>
      <c r="R3237" s="4" t="s">
        <v>51</v>
      </c>
      <c r="T3237" s="7">
        <v>957</v>
      </c>
      <c r="U3237" s="8">
        <v>0</v>
      </c>
      <c r="V3237" s="6">
        <v>0</v>
      </c>
      <c r="W3237" s="7">
        <f>IF(R3237="","",(T3237*(1-U3237)*(1+AE3237))+V3237)</f>
        <v>1244.1000000000001</v>
      </c>
      <c r="AA3237" s="64">
        <f>IF(Eingabe!G3237="x",libCalc!A3237,IF(Eingabe!H3237="x",libCalc!B3237,IF(Eingabe!I3237="x",libCalc!C3237,"")))</f>
        <v>0.20999999999999999</v>
      </c>
      <c r="AB3237" s="5">
        <f>IF(AA3237="","",AA3237*M3237)</f>
        <v>0.67409999999999992</v>
      </c>
      <c r="AC3237" s="10">
        <f>IF(AA3237="","",N3237*1000/(AA3237*1000000))</f>
        <v>34.761904761904759</v>
      </c>
      <c r="AD3237" s="11">
        <f>IF(AB3237="","",MAX(Z3237,W3237)/AB3237)</f>
        <v>1845.5718736092572</v>
      </c>
      <c r="AE3237" s="8">
        <f ca="1">IF(N3237="","",IF(LOOKUP(YEAR(C3237),Teuerung!$A$4:$A$29,Teuerung!$D$4:$D$29)="",0,LOOKUP(YEAR(C3237),Teuerung!$A$4:$A$29,Teuerung!$D$4:$D$29)))</f>
        <v>0.29999999999999999</v>
      </c>
      <c r="AF3237" s="7">
        <f t="shared" ca="1" si="94"/>
        <v>1244.1000000000001</v>
      </c>
      <c r="AG3237" s="2" t="s">
        <v>70</v>
      </c>
      <c r="AH3237" s="1"/>
      <c r="AI3237" s="1"/>
    </row>
    <row r="3238">
      <c r="A3238" s="2"/>
      <c r="B3238" s="2"/>
      <c r="C3238" s="3">
        <v>43647</v>
      </c>
      <c r="D3238" s="1"/>
      <c r="E3238" s="4" t="s">
        <v>51</v>
      </c>
      <c r="H3238" s="4" t="s">
        <v>51</v>
      </c>
      <c r="K3238" s="6">
        <v>0.29999999999999999</v>
      </c>
      <c r="L3238" s="6">
        <v>0.69999999999999996</v>
      </c>
      <c r="M3238" s="6">
        <v>3.2200000000000002</v>
      </c>
      <c r="N3238" s="7">
        <v>6500</v>
      </c>
      <c r="P3238" s="1">
        <v>16</v>
      </c>
      <c r="Q3238" s="2" t="s">
        <v>56</v>
      </c>
      <c r="R3238" s="4" t="s">
        <v>51</v>
      </c>
      <c r="T3238" s="7">
        <v>805</v>
      </c>
      <c r="U3238" s="8">
        <v>0</v>
      </c>
      <c r="V3238" s="6">
        <v>0</v>
      </c>
      <c r="W3238" s="7">
        <f>IF(R3238="","",(T3238*(1-U3238)*(1+AE3238))+V3238)</f>
        <v>1046.5</v>
      </c>
      <c r="AA3238" s="64">
        <f>IF(Eingabe!G3238="x",libCalc!A3238,IF(Eingabe!H3238="x",libCalc!B3238,IF(Eingabe!I3238="x",libCalc!C3238,"")))</f>
        <v>0.20999999999999999</v>
      </c>
      <c r="AB3238" s="5">
        <f>IF(AA3238="","",AA3238*M3238)</f>
        <v>0.67620000000000002</v>
      </c>
      <c r="AC3238" s="10">
        <f>IF(AA3238="","",N3238*1000/(AA3238*1000000))</f>
        <v>30.952380952380953</v>
      </c>
      <c r="AD3238" s="11">
        <f>IF(AB3238="","",MAX(Z3238,W3238)/AB3238)</f>
        <v>1547.6190476190475</v>
      </c>
      <c r="AE3238" s="8">
        <f ca="1">IF(N3238="","",IF(LOOKUP(YEAR(C3238),Teuerung!$A$4:$A$29,Teuerung!$D$4:$D$29)="",0,LOOKUP(YEAR(C3238),Teuerung!$A$4:$A$29,Teuerung!$D$4:$D$29)))</f>
        <v>0.29999999999999999</v>
      </c>
      <c r="AF3238" s="7">
        <f t="shared" ca="1" si="94"/>
        <v>16744</v>
      </c>
      <c r="AG3238" s="2" t="s">
        <v>70</v>
      </c>
      <c r="AH3238" s="1"/>
      <c r="AI3238" s="1"/>
    </row>
    <row r="3239">
      <c r="A3239" s="2"/>
      <c r="B3239" s="2"/>
      <c r="C3239" s="3">
        <v>43647</v>
      </c>
      <c r="D3239" s="1"/>
      <c r="E3239" s="4" t="s">
        <v>51</v>
      </c>
      <c r="H3239" s="4" t="s">
        <v>51</v>
      </c>
      <c r="K3239" s="6">
        <v>0.29999999999999999</v>
      </c>
      <c r="L3239" s="6">
        <v>0.69999999999999996</v>
      </c>
      <c r="M3239" s="6">
        <v>3.2200000000000002</v>
      </c>
      <c r="N3239" s="7">
        <v>7400</v>
      </c>
      <c r="P3239" s="1">
        <v>1</v>
      </c>
      <c r="Q3239" s="2" t="s">
        <v>56</v>
      </c>
      <c r="R3239" s="4" t="s">
        <v>51</v>
      </c>
      <c r="T3239" s="7">
        <v>958</v>
      </c>
      <c r="U3239" s="8">
        <v>0</v>
      </c>
      <c r="V3239" s="6">
        <v>0</v>
      </c>
      <c r="W3239" s="7">
        <f>IF(R3239="","",(T3239*(1-U3239)*(1+AE3239))+V3239)</f>
        <v>1245.4000000000001</v>
      </c>
      <c r="AA3239" s="64">
        <f>IF(Eingabe!G3239="x",libCalc!A3239,IF(Eingabe!H3239="x",libCalc!B3239,IF(Eingabe!I3239="x",libCalc!C3239,"")))</f>
        <v>0.20999999999999999</v>
      </c>
      <c r="AB3239" s="5">
        <f>IF(AA3239="","",AA3239*M3239)</f>
        <v>0.67620000000000002</v>
      </c>
      <c r="AC3239" s="10">
        <f>IF(AA3239="","",N3239*1000/(AA3239*1000000))</f>
        <v>35.238095238095241</v>
      </c>
      <c r="AD3239" s="11">
        <f>IF(AB3239="","",MAX(Z3239,W3239)/AB3239)</f>
        <v>1841.7627920733512</v>
      </c>
      <c r="AE3239" s="8">
        <f ca="1">IF(N3239="","",IF(LOOKUP(YEAR(C3239),Teuerung!$A$4:$A$29,Teuerung!$D$4:$D$29)="",0,LOOKUP(YEAR(C3239),Teuerung!$A$4:$A$29,Teuerung!$D$4:$D$29)))</f>
        <v>0.29999999999999999</v>
      </c>
      <c r="AF3239" s="7">
        <f t="shared" ca="1" si="94"/>
        <v>1245.4000000000001</v>
      </c>
      <c r="AG3239" s="2" t="s">
        <v>70</v>
      </c>
      <c r="AH3239" s="1"/>
      <c r="AI3239" s="1"/>
    </row>
    <row r="3240">
      <c r="A3240" s="2"/>
      <c r="B3240" s="2"/>
      <c r="C3240" s="3">
        <v>43647</v>
      </c>
      <c r="D3240" s="1"/>
      <c r="E3240" s="4" t="s">
        <v>51</v>
      </c>
      <c r="H3240" s="4" t="s">
        <v>51</v>
      </c>
      <c r="K3240" s="6">
        <v>0.29999999999999999</v>
      </c>
      <c r="L3240" s="6">
        <v>0.69999999999999996</v>
      </c>
      <c r="M3240" s="6">
        <v>3.25</v>
      </c>
      <c r="N3240" s="7">
        <v>6600</v>
      </c>
      <c r="P3240" s="1">
        <v>1</v>
      </c>
      <c r="Q3240" s="2" t="s">
        <v>56</v>
      </c>
      <c r="R3240" s="4" t="s">
        <v>51</v>
      </c>
      <c r="T3240" s="7">
        <v>812</v>
      </c>
      <c r="U3240" s="8">
        <v>0</v>
      </c>
      <c r="V3240" s="6">
        <v>0</v>
      </c>
      <c r="W3240" s="7">
        <f>IF(R3240="","",(T3240*(1-U3240)*(1+AE3240))+V3240)</f>
        <v>1055.6000000000001</v>
      </c>
      <c r="AA3240" s="64">
        <f>IF(Eingabe!G3240="x",libCalc!A3240,IF(Eingabe!H3240="x",libCalc!B3240,IF(Eingabe!I3240="x",libCalc!C3240,"")))</f>
        <v>0.20999999999999999</v>
      </c>
      <c r="AB3240" s="5">
        <f>IF(AA3240="","",AA3240*M3240)</f>
        <v>0.6825</v>
      </c>
      <c r="AC3240" s="10">
        <f>IF(AA3240="","",N3240*1000/(AA3240*1000000))</f>
        <v>31.428571428571427</v>
      </c>
      <c r="AD3240" s="11">
        <f>IF(AB3240="","",MAX(Z3240,W3240)/AB3240)</f>
        <v>1546.666666666667</v>
      </c>
      <c r="AE3240" s="8">
        <f ca="1">IF(N3240="","",IF(LOOKUP(YEAR(C3240),Teuerung!$A$4:$A$29,Teuerung!$D$4:$D$29)="",0,LOOKUP(YEAR(C3240),Teuerung!$A$4:$A$29,Teuerung!$D$4:$D$29)))</f>
        <v>0.29999999999999999</v>
      </c>
      <c r="AF3240" s="7">
        <f t="shared" ca="1" si="94"/>
        <v>1055.6000000000001</v>
      </c>
      <c r="AG3240" s="2" t="s">
        <v>70</v>
      </c>
      <c r="AH3240" s="1"/>
      <c r="AI3240" s="1"/>
    </row>
    <row r="3241">
      <c r="A3241" s="2"/>
      <c r="B3241" s="2"/>
      <c r="C3241" s="3">
        <v>43647</v>
      </c>
      <c r="D3241" s="1"/>
      <c r="E3241" s="4" t="s">
        <v>51</v>
      </c>
      <c r="H3241" s="4" t="s">
        <v>51</v>
      </c>
      <c r="K3241" s="6">
        <v>0.29999999999999999</v>
      </c>
      <c r="L3241" s="6">
        <v>0.69999999999999996</v>
      </c>
      <c r="M3241" s="6">
        <v>3.2999999999999998</v>
      </c>
      <c r="N3241" s="7">
        <v>3700</v>
      </c>
      <c r="P3241" s="1">
        <v>7</v>
      </c>
      <c r="Q3241" s="2" t="s">
        <v>56</v>
      </c>
      <c r="R3241" s="4" t="s">
        <v>51</v>
      </c>
      <c r="T3241" s="7">
        <v>800</v>
      </c>
      <c r="U3241" s="8">
        <v>0</v>
      </c>
      <c r="V3241" s="6">
        <v>0</v>
      </c>
      <c r="W3241" s="7">
        <f>IF(R3241="","",(T3241*(1-U3241)*(1+AE3241))+V3241)</f>
        <v>1040</v>
      </c>
      <c r="AA3241" s="64">
        <f>IF(Eingabe!G3241="x",libCalc!A3241,IF(Eingabe!H3241="x",libCalc!B3241,IF(Eingabe!I3241="x",libCalc!C3241,"")))</f>
        <v>0.20999999999999999</v>
      </c>
      <c r="AB3241" s="5">
        <f>IF(AA3241="","",AA3241*M3241)</f>
        <v>0.69299999999999995</v>
      </c>
      <c r="AC3241" s="10">
        <f>IF(AA3241="","",N3241*1000/(AA3241*1000000))</f>
        <v>17.61904761904762</v>
      </c>
      <c r="AD3241" s="11">
        <f>IF(AB3241="","",MAX(Z3241,W3241)/AB3241)</f>
        <v>1500.7215007215009</v>
      </c>
      <c r="AE3241" s="8">
        <f ca="1">IF(N3241="","",IF(LOOKUP(YEAR(C3241),Teuerung!$A$4:$A$29,Teuerung!$D$4:$D$29)="",0,LOOKUP(YEAR(C3241),Teuerung!$A$4:$A$29,Teuerung!$D$4:$D$29)))</f>
        <v>0.29999999999999999</v>
      </c>
      <c r="AF3241" s="7">
        <f t="shared" ca="1" si="94"/>
        <v>7280</v>
      </c>
      <c r="AG3241" s="2" t="s">
        <v>70</v>
      </c>
      <c r="AH3241" s="1"/>
      <c r="AI3241" s="1"/>
    </row>
    <row r="3242">
      <c r="A3242" s="2"/>
      <c r="B3242" s="2"/>
      <c r="C3242" s="3">
        <v>43647</v>
      </c>
      <c r="D3242" s="1"/>
      <c r="E3242" s="4" t="s">
        <v>51</v>
      </c>
      <c r="H3242" s="4" t="s">
        <v>51</v>
      </c>
      <c r="K3242" s="6">
        <v>0.29999999999999999</v>
      </c>
      <c r="L3242" s="6">
        <v>0.69999999999999996</v>
      </c>
      <c r="M3242" s="6">
        <v>3.3700000000000001</v>
      </c>
      <c r="N3242" s="7">
        <v>4900</v>
      </c>
      <c r="P3242" s="1">
        <v>5</v>
      </c>
      <c r="Q3242" s="2" t="s">
        <v>56</v>
      </c>
      <c r="R3242" s="4" t="s">
        <v>51</v>
      </c>
      <c r="T3242" s="7">
        <v>812</v>
      </c>
      <c r="U3242" s="8">
        <v>0</v>
      </c>
      <c r="V3242" s="6">
        <v>0</v>
      </c>
      <c r="W3242" s="7">
        <f>IF(R3242="","",(T3242*(1-U3242)*(1+AE3242))+V3242)</f>
        <v>1055.6000000000001</v>
      </c>
      <c r="AA3242" s="64">
        <f>IF(Eingabe!G3242="x",libCalc!A3242,IF(Eingabe!H3242="x",libCalc!B3242,IF(Eingabe!I3242="x",libCalc!C3242,"")))</f>
        <v>0.20999999999999999</v>
      </c>
      <c r="AB3242" s="5">
        <f>IF(AA3242="","",AA3242*M3242)</f>
        <v>0.7077</v>
      </c>
      <c r="AC3242" s="10">
        <f>IF(AA3242="","",N3242*1000/(AA3242*1000000))</f>
        <v>23.333333333333332</v>
      </c>
      <c r="AD3242" s="11">
        <f>IF(AB3242="","",MAX(Z3242,W3242)/AB3242)</f>
        <v>1491.5924826904056</v>
      </c>
      <c r="AE3242" s="8">
        <f ca="1">IF(N3242="","",IF(LOOKUP(YEAR(C3242),Teuerung!$A$4:$A$29,Teuerung!$D$4:$D$29)="",0,LOOKUP(YEAR(C3242),Teuerung!$A$4:$A$29,Teuerung!$D$4:$D$29)))</f>
        <v>0.29999999999999999</v>
      </c>
      <c r="AF3242" s="7">
        <f t="shared" ca="1" si="94"/>
        <v>5278.0000000000009</v>
      </c>
      <c r="AG3242" s="2" t="s">
        <v>70</v>
      </c>
      <c r="AH3242" s="1"/>
      <c r="AI3242" s="1"/>
    </row>
    <row r="3243">
      <c r="A3243" s="2"/>
      <c r="B3243" s="2"/>
      <c r="C3243" s="3">
        <v>43647</v>
      </c>
      <c r="D3243" s="1"/>
      <c r="E3243" s="4" t="s">
        <v>51</v>
      </c>
      <c r="H3243" s="4" t="s">
        <v>51</v>
      </c>
      <c r="K3243" s="6">
        <v>0.29999999999999999</v>
      </c>
      <c r="L3243" s="6">
        <v>0.69999999999999996</v>
      </c>
      <c r="M3243" s="6">
        <v>3.3999999999999999</v>
      </c>
      <c r="N3243" s="7">
        <v>8700</v>
      </c>
      <c r="P3243" s="1">
        <v>1</v>
      </c>
      <c r="Q3243" s="2" t="s">
        <v>56</v>
      </c>
      <c r="R3243" s="4" t="s">
        <v>51</v>
      </c>
      <c r="T3243" s="7">
        <v>1367</v>
      </c>
      <c r="U3243" s="8">
        <v>0</v>
      </c>
      <c r="V3243" s="6">
        <v>0</v>
      </c>
      <c r="W3243" s="7">
        <f>IF(R3243="","",(T3243*(1-U3243)*(1+AE3243))+V3243)</f>
        <v>1777.1000000000001</v>
      </c>
      <c r="AA3243" s="64">
        <f>IF(Eingabe!G3243="x",libCalc!A3243,IF(Eingabe!H3243="x",libCalc!B3243,IF(Eingabe!I3243="x",libCalc!C3243,"")))</f>
        <v>0.20999999999999999</v>
      </c>
      <c r="AB3243" s="5">
        <f>IF(AA3243="","",AA3243*M3243)</f>
        <v>0.71399999999999997</v>
      </c>
      <c r="AC3243" s="10">
        <f>IF(AA3243="","",N3243*1000/(AA3243*1000000))</f>
        <v>41.428571428571431</v>
      </c>
      <c r="AD3243" s="11">
        <f>IF(AB3243="","",MAX(Z3243,W3243)/AB3243)</f>
        <v>2488.9355742296921</v>
      </c>
      <c r="AE3243" s="8">
        <f ca="1">IF(N3243="","",IF(LOOKUP(YEAR(C3243),Teuerung!$A$4:$A$29,Teuerung!$D$4:$D$29)="",0,LOOKUP(YEAR(C3243),Teuerung!$A$4:$A$29,Teuerung!$D$4:$D$29)))</f>
        <v>0.29999999999999999</v>
      </c>
      <c r="AF3243" s="7">
        <f t="shared" ca="1" si="94"/>
        <v>1777.1000000000001</v>
      </c>
      <c r="AG3243" s="2" t="s">
        <v>70</v>
      </c>
      <c r="AH3243" s="1"/>
      <c r="AI3243" s="1"/>
    </row>
    <row r="3244">
      <c r="A3244" s="2"/>
      <c r="B3244" s="2"/>
      <c r="C3244" s="3">
        <v>43647</v>
      </c>
      <c r="D3244" s="1"/>
      <c r="E3244" s="4" t="s">
        <v>51</v>
      </c>
      <c r="H3244" s="4" t="s">
        <v>51</v>
      </c>
      <c r="K3244" s="6">
        <v>0.29999999999999999</v>
      </c>
      <c r="L3244" s="6">
        <v>0.69999999999999996</v>
      </c>
      <c r="M3244" s="6">
        <v>3.4100000000000001</v>
      </c>
      <c r="N3244" s="7">
        <v>3400</v>
      </c>
      <c r="P3244" s="1">
        <v>3</v>
      </c>
      <c r="Q3244" s="2" t="s">
        <v>56</v>
      </c>
      <c r="R3244" s="4" t="s">
        <v>51</v>
      </c>
      <c r="T3244" s="7">
        <v>824</v>
      </c>
      <c r="U3244" s="8">
        <v>0</v>
      </c>
      <c r="V3244" s="6">
        <v>0</v>
      </c>
      <c r="W3244" s="7">
        <f>IF(R3244="","",(T3244*(1-U3244)*(1+AE3244))+V3244)</f>
        <v>1071.2</v>
      </c>
      <c r="AA3244" s="64">
        <f>IF(Eingabe!G3244="x",libCalc!A3244,IF(Eingabe!H3244="x",libCalc!B3244,IF(Eingabe!I3244="x",libCalc!C3244,"")))</f>
        <v>0.20999999999999999</v>
      </c>
      <c r="AB3244" s="5">
        <f>IF(AA3244="","",AA3244*M3244)</f>
        <v>0.71609999999999996</v>
      </c>
      <c r="AC3244" s="10">
        <f>IF(AA3244="","",N3244*1000/(AA3244*1000000))</f>
        <v>16.19047619047619</v>
      </c>
      <c r="AD3244" s="11">
        <f>IF(AB3244="","",MAX(Z3244,W3244)/AB3244)</f>
        <v>1495.8804636223992</v>
      </c>
      <c r="AE3244" s="8">
        <f ca="1">IF(N3244="","",IF(LOOKUP(YEAR(C3244),Teuerung!$A$4:$A$29,Teuerung!$D$4:$D$29)="",0,LOOKUP(YEAR(C3244),Teuerung!$A$4:$A$29,Teuerung!$D$4:$D$29)))</f>
        <v>0.29999999999999999</v>
      </c>
      <c r="AF3244" s="7">
        <f t="shared" ca="1" si="94"/>
        <v>3213.6000000000004</v>
      </c>
      <c r="AG3244" s="2" t="s">
        <v>70</v>
      </c>
      <c r="AH3244" s="1"/>
      <c r="AI3244" s="1"/>
    </row>
    <row r="3245">
      <c r="A3245" s="2"/>
      <c r="B3245" s="2"/>
      <c r="C3245" s="3">
        <v>43647</v>
      </c>
      <c r="D3245" s="1"/>
      <c r="E3245" s="4" t="s">
        <v>51</v>
      </c>
      <c r="H3245" s="4" t="s">
        <v>51</v>
      </c>
      <c r="K3245" s="6">
        <v>0.29999999999999999</v>
      </c>
      <c r="L3245" s="6">
        <v>0.69999999999999996</v>
      </c>
      <c r="M3245" s="6">
        <v>3.52</v>
      </c>
      <c r="N3245" s="7">
        <v>3400</v>
      </c>
      <c r="P3245" s="1">
        <v>2</v>
      </c>
      <c r="Q3245" s="2" t="s">
        <v>56</v>
      </c>
      <c r="R3245" s="4" t="s">
        <v>51</v>
      </c>
      <c r="T3245" s="7">
        <v>842</v>
      </c>
      <c r="U3245" s="8">
        <v>0</v>
      </c>
      <c r="V3245" s="6">
        <v>0</v>
      </c>
      <c r="W3245" s="7">
        <f>IF(R3245="","",(T3245*(1-U3245)*(1+AE3245))+V3245)</f>
        <v>1094.6000000000001</v>
      </c>
      <c r="AA3245" s="64">
        <f>IF(Eingabe!G3245="x",libCalc!A3245,IF(Eingabe!H3245="x",libCalc!B3245,IF(Eingabe!I3245="x",libCalc!C3245,"")))</f>
        <v>0.20999999999999999</v>
      </c>
      <c r="AB3245" s="5">
        <f>IF(AA3245="","",AA3245*M3245)</f>
        <v>0.73919999999999997</v>
      </c>
      <c r="AC3245" s="10">
        <f>IF(AA3245="","",N3245*1000/(AA3245*1000000))</f>
        <v>16.19047619047619</v>
      </c>
      <c r="AD3245" s="11">
        <f>IF(AB3245="","",MAX(Z3245,W3245)/AB3245)</f>
        <v>1480.7900432900435</v>
      </c>
      <c r="AE3245" s="8">
        <f ca="1">IF(N3245="","",IF(LOOKUP(YEAR(C3245),Teuerung!$A$4:$A$29,Teuerung!$D$4:$D$29)="",0,LOOKUP(YEAR(C3245),Teuerung!$A$4:$A$29,Teuerung!$D$4:$D$29)))</f>
        <v>0.29999999999999999</v>
      </c>
      <c r="AF3245" s="7">
        <f t="shared" ca="1" si="94"/>
        <v>2189.2000000000003</v>
      </c>
      <c r="AG3245" s="2" t="s">
        <v>70</v>
      </c>
      <c r="AH3245" s="1"/>
      <c r="AI3245" s="1"/>
    </row>
    <row r="3246">
      <c r="A3246" s="2"/>
      <c r="B3246" s="2"/>
      <c r="C3246" s="3">
        <v>43647</v>
      </c>
      <c r="D3246" s="1"/>
      <c r="E3246" s="4" t="s">
        <v>51</v>
      </c>
      <c r="H3246" s="4" t="s">
        <v>51</v>
      </c>
      <c r="K3246" s="6">
        <v>0.29999999999999999</v>
      </c>
      <c r="L3246" s="6">
        <v>0.69999999999999996</v>
      </c>
      <c r="M3246" s="6">
        <v>3.5899999999999999</v>
      </c>
      <c r="N3246" s="7">
        <v>4000</v>
      </c>
      <c r="P3246" s="1">
        <v>1</v>
      </c>
      <c r="Q3246" s="2" t="s">
        <v>56</v>
      </c>
      <c r="R3246" s="4" t="s">
        <v>51</v>
      </c>
      <c r="T3246" s="7">
        <v>852</v>
      </c>
      <c r="U3246" s="8">
        <v>0</v>
      </c>
      <c r="V3246" s="6">
        <v>0</v>
      </c>
      <c r="W3246" s="7">
        <f>IF(R3246="","",(T3246*(1-U3246)*(1+AE3246))+V3246)</f>
        <v>1107.6000000000001</v>
      </c>
      <c r="AA3246" s="64">
        <f>IF(Eingabe!G3246="x",libCalc!A3246,IF(Eingabe!H3246="x",libCalc!B3246,IF(Eingabe!I3246="x",libCalc!C3246,"")))</f>
        <v>0.20999999999999999</v>
      </c>
      <c r="AB3246" s="5">
        <f>IF(AA3246="","",AA3246*M3246)</f>
        <v>0.7538999999999999</v>
      </c>
      <c r="AC3246" s="10">
        <f>IF(AA3246="","",N3246*1000/(AA3246*1000000))</f>
        <v>19.047619047619047</v>
      </c>
      <c r="AD3246" s="11">
        <f>IF(AB3246="","",MAX(Z3246,W3246)/AB3246)</f>
        <v>1469.1603660962996</v>
      </c>
      <c r="AE3246" s="8">
        <f ca="1">IF(N3246="","",IF(LOOKUP(YEAR(C3246),Teuerung!$A$4:$A$29,Teuerung!$D$4:$D$29)="",0,LOOKUP(YEAR(C3246),Teuerung!$A$4:$A$29,Teuerung!$D$4:$D$29)))</f>
        <v>0.29999999999999999</v>
      </c>
      <c r="AF3246" s="7">
        <f t="shared" ca="1" si="94"/>
        <v>1107.6000000000001</v>
      </c>
      <c r="AG3246" s="2" t="s">
        <v>70</v>
      </c>
      <c r="AH3246" s="1"/>
      <c r="AI3246" s="1"/>
    </row>
    <row r="3247">
      <c r="A3247" s="2"/>
      <c r="B3247" s="2"/>
      <c r="C3247" s="3">
        <v>43647</v>
      </c>
      <c r="D3247" s="1"/>
      <c r="E3247" s="4" t="s">
        <v>51</v>
      </c>
      <c r="H3247" s="4" t="s">
        <v>51</v>
      </c>
      <c r="K3247" s="6">
        <v>0.29999999999999999</v>
      </c>
      <c r="L3247" s="6">
        <v>0.69999999999999996</v>
      </c>
      <c r="M3247" s="6">
        <v>3.75</v>
      </c>
      <c r="N3247" s="7">
        <v>4400</v>
      </c>
      <c r="P3247" s="1">
        <v>1</v>
      </c>
      <c r="Q3247" s="2" t="s">
        <v>56</v>
      </c>
      <c r="R3247" s="4" t="s">
        <v>51</v>
      </c>
      <c r="T3247" s="7">
        <v>885</v>
      </c>
      <c r="U3247" s="8">
        <v>0</v>
      </c>
      <c r="V3247" s="6">
        <v>0</v>
      </c>
      <c r="W3247" s="7">
        <f>IF(R3247="","",(T3247*(1-U3247)*(1+AE3247))+V3247)</f>
        <v>1150.5</v>
      </c>
      <c r="AA3247" s="64">
        <f>IF(Eingabe!G3247="x",libCalc!A3247,IF(Eingabe!H3247="x",libCalc!B3247,IF(Eingabe!I3247="x",libCalc!C3247,"")))</f>
        <v>0.20999999999999999</v>
      </c>
      <c r="AB3247" s="5">
        <f>IF(AA3247="","",AA3247*M3247)</f>
        <v>0.78749999999999998</v>
      </c>
      <c r="AC3247" s="10">
        <f>IF(AA3247="","",N3247*1000/(AA3247*1000000))</f>
        <v>20.952380952380953</v>
      </c>
      <c r="AD3247" s="11">
        <f>IF(AB3247="","",MAX(Z3247,W3247)/AB3247)</f>
        <v>1460.952380952381</v>
      </c>
      <c r="AE3247" s="8">
        <f ca="1">IF(N3247="","",IF(LOOKUP(YEAR(C3247),Teuerung!$A$4:$A$29,Teuerung!$D$4:$D$29)="",0,LOOKUP(YEAR(C3247),Teuerung!$A$4:$A$29,Teuerung!$D$4:$D$29)))</f>
        <v>0.29999999999999999</v>
      </c>
      <c r="AF3247" s="7">
        <f t="shared" ca="1" si="94"/>
        <v>1150.5</v>
      </c>
      <c r="AG3247" s="2" t="s">
        <v>70</v>
      </c>
      <c r="AH3247" s="1"/>
      <c r="AI3247" s="1"/>
    </row>
    <row r="3248">
      <c r="A3248" s="2"/>
      <c r="B3248" s="2"/>
      <c r="C3248" s="3">
        <v>43647</v>
      </c>
      <c r="D3248" s="1"/>
      <c r="E3248" s="4" t="s">
        <v>51</v>
      </c>
      <c r="H3248" s="4" t="s">
        <v>51</v>
      </c>
      <c r="K3248" s="6">
        <v>0.29999999999999999</v>
      </c>
      <c r="L3248" s="6">
        <v>0.69999999999999996</v>
      </c>
      <c r="M3248" s="6">
        <v>3.8500000000000001</v>
      </c>
      <c r="N3248" s="7">
        <v>3300</v>
      </c>
      <c r="P3248" s="1">
        <v>1</v>
      </c>
      <c r="Q3248" s="2" t="s">
        <v>56</v>
      </c>
      <c r="R3248" s="4" t="s">
        <v>51</v>
      </c>
      <c r="T3248" s="7">
        <v>901</v>
      </c>
      <c r="U3248" s="8">
        <v>0</v>
      </c>
      <c r="V3248" s="6">
        <v>0</v>
      </c>
      <c r="W3248" s="7">
        <f>IF(R3248="","",(T3248*(1-U3248)*(1+AE3248))+V3248)</f>
        <v>1171.3</v>
      </c>
      <c r="AA3248" s="64">
        <f>IF(Eingabe!G3248="x",libCalc!A3248,IF(Eingabe!H3248="x",libCalc!B3248,IF(Eingabe!I3248="x",libCalc!C3248,"")))</f>
        <v>0.20999999999999999</v>
      </c>
      <c r="AB3248" s="5">
        <f>IF(AA3248="","",AA3248*M3248)</f>
        <v>0.8085</v>
      </c>
      <c r="AC3248" s="10">
        <f>IF(AA3248="","",N3248*1000/(AA3248*1000000))</f>
        <v>15.714285714285714</v>
      </c>
      <c r="AD3248" s="11">
        <f>IF(AB3248="","",MAX(Z3248,W3248)/AB3248)</f>
        <v>1448.7322201607915</v>
      </c>
      <c r="AE3248" s="8">
        <f ca="1">IF(N3248="","",IF(LOOKUP(YEAR(C3248),Teuerung!$A$4:$A$29,Teuerung!$D$4:$D$29)="",0,LOOKUP(YEAR(C3248),Teuerung!$A$4:$A$29,Teuerung!$D$4:$D$29)))</f>
        <v>0.29999999999999999</v>
      </c>
      <c r="AF3248" s="7">
        <f t="shared" ca="1" si="94"/>
        <v>1171.3</v>
      </c>
      <c r="AG3248" s="2" t="s">
        <v>70</v>
      </c>
      <c r="AH3248" s="1"/>
      <c r="AI3248" s="1"/>
    </row>
    <row r="3249">
      <c r="A3249" s="2"/>
      <c r="B3249" s="2"/>
      <c r="C3249" s="3">
        <v>43647</v>
      </c>
      <c r="D3249" s="1"/>
      <c r="E3249" s="4" t="s">
        <v>51</v>
      </c>
      <c r="H3249" s="4" t="s">
        <v>51</v>
      </c>
      <c r="K3249" s="6">
        <v>0.29999999999999999</v>
      </c>
      <c r="L3249" s="6">
        <v>0.69999999999999996</v>
      </c>
      <c r="M3249" s="6">
        <v>4.0199999999999996</v>
      </c>
      <c r="N3249" s="7">
        <v>5600</v>
      </c>
      <c r="P3249" s="1">
        <v>1</v>
      </c>
      <c r="Q3249" s="2" t="s">
        <v>56</v>
      </c>
      <c r="R3249" s="4" t="s">
        <v>51</v>
      </c>
      <c r="T3249" s="7">
        <v>934</v>
      </c>
      <c r="U3249" s="8">
        <v>0</v>
      </c>
      <c r="V3249" s="6">
        <v>0</v>
      </c>
      <c r="W3249" s="7">
        <f>IF(R3249="","",(T3249*(1-U3249)*(1+AE3249))+V3249)</f>
        <v>1214.2</v>
      </c>
      <c r="AA3249" s="64">
        <f>IF(Eingabe!G3249="x",libCalc!A3249,IF(Eingabe!H3249="x",libCalc!B3249,IF(Eingabe!I3249="x",libCalc!C3249,"")))</f>
        <v>0.20999999999999999</v>
      </c>
      <c r="AB3249" s="5">
        <f>IF(AA3249="","",AA3249*M3249)</f>
        <v>0.84419999999999984</v>
      </c>
      <c r="AC3249" s="10">
        <f>IF(AA3249="","",N3249*1000/(AA3249*1000000))</f>
        <v>26.666666666666668</v>
      </c>
      <c r="AD3249" s="11">
        <f>IF(AB3249="","",MAX(Z3249,W3249)/AB3249)</f>
        <v>1438.2847666429759</v>
      </c>
      <c r="AE3249" s="8">
        <f ca="1">IF(N3249="","",IF(LOOKUP(YEAR(C3249),Teuerung!$A$4:$A$29,Teuerung!$D$4:$D$29)="",0,LOOKUP(YEAR(C3249),Teuerung!$A$4:$A$29,Teuerung!$D$4:$D$29)))</f>
        <v>0.29999999999999999</v>
      </c>
      <c r="AF3249" s="7">
        <f t="shared" ca="1" si="94"/>
        <v>1214.2</v>
      </c>
      <c r="AG3249" s="2" t="s">
        <v>70</v>
      </c>
      <c r="AH3249" s="1"/>
      <c r="AI3249" s="1"/>
    </row>
    <row r="3250">
      <c r="A3250" s="2"/>
      <c r="B3250" s="2"/>
      <c r="C3250" s="3">
        <v>43852</v>
      </c>
      <c r="D3250" s="1"/>
      <c r="E3250" s="4" t="s">
        <v>51</v>
      </c>
      <c r="H3250" s="4" t="s">
        <v>51</v>
      </c>
      <c r="K3250" s="6">
        <v>0.20000000000000001</v>
      </c>
      <c r="L3250" s="6">
        <v>0.20000000000000001</v>
      </c>
      <c r="M3250" s="6">
        <v>2.5</v>
      </c>
      <c r="N3250" s="7">
        <v>1500</v>
      </c>
      <c r="P3250" s="1">
        <v>2</v>
      </c>
      <c r="Q3250" s="2" t="s">
        <v>54</v>
      </c>
      <c r="R3250" s="4" t="s">
        <v>51</v>
      </c>
      <c r="T3250" s="7">
        <v>382</v>
      </c>
      <c r="U3250" s="8">
        <v>0</v>
      </c>
      <c r="V3250" s="6">
        <v>32.210000000000001</v>
      </c>
      <c r="W3250" s="7">
        <f>IF(R3250="","",(T3250*(1-U3250)*(1+AE3250))+V3250)</f>
        <v>528.81000000000006</v>
      </c>
      <c r="AA3250" s="64">
        <f>IF(Eingabe!G3250="x",libCalc!A3250,IF(Eingabe!H3250="x",libCalc!B3250,IF(Eingabe!I3250="x",libCalc!C3250,"")))</f>
        <v>0.040000000000000008</v>
      </c>
      <c r="AB3250" s="5">
        <f>IF(AA3250="","",AA3250*M3250)</f>
        <v>0.10000000000000002</v>
      </c>
      <c r="AC3250" s="10">
        <f>IF(AA3250="","",N3250*1000/(AA3250*1000000))</f>
        <v>37.499999999999993</v>
      </c>
      <c r="AD3250" s="11">
        <f>IF(AB3250="","",MAX(Z3250,W3250)/AB3250)</f>
        <v>5288.0999999999995</v>
      </c>
      <c r="AE3250" s="8">
        <f ca="1">IF(N3250="","",IF(LOOKUP(YEAR(C3250),Teuerung!$A$4:$A$29,Teuerung!$D$4:$D$29)="",0,LOOKUP(YEAR(C3250),Teuerung!$A$4:$A$29,Teuerung!$D$4:$D$29)))</f>
        <v>0.29999999999999999</v>
      </c>
      <c r="AF3250" s="7">
        <f t="shared" ca="1" si="94"/>
        <v>1057.6200000000001</v>
      </c>
      <c r="AG3250" s="2" t="s">
        <v>70</v>
      </c>
      <c r="AH3250" s="1"/>
      <c r="AI3250" s="1"/>
    </row>
    <row r="3251">
      <c r="A3251" s="2"/>
      <c r="B3251" s="2"/>
      <c r="C3251" s="3">
        <v>43852</v>
      </c>
      <c r="D3251" s="1"/>
      <c r="E3251" s="4" t="s">
        <v>51</v>
      </c>
      <c r="H3251" s="4" t="s">
        <v>51</v>
      </c>
      <c r="K3251" s="6">
        <v>0.20000000000000001</v>
      </c>
      <c r="L3251" s="6">
        <v>0.20000000000000001</v>
      </c>
      <c r="M3251" s="6">
        <v>2.5</v>
      </c>
      <c r="N3251" s="7">
        <v>2000</v>
      </c>
      <c r="P3251" s="1">
        <v>4</v>
      </c>
      <c r="Q3251" s="2" t="s">
        <v>54</v>
      </c>
      <c r="R3251" s="4" t="s">
        <v>51</v>
      </c>
      <c r="T3251" s="7">
        <v>462</v>
      </c>
      <c r="U3251" s="8">
        <v>0</v>
      </c>
      <c r="V3251" s="6">
        <v>32.210000000000001</v>
      </c>
      <c r="W3251" s="7">
        <f>IF(R3251="","",(T3251*(1-U3251)*(1+AE3251))+V3251)</f>
        <v>632.81000000000006</v>
      </c>
      <c r="AA3251" s="64">
        <f>IF(Eingabe!G3251="x",libCalc!A3251,IF(Eingabe!H3251="x",libCalc!B3251,IF(Eingabe!I3251="x",libCalc!C3251,"")))</f>
        <v>0.040000000000000008</v>
      </c>
      <c r="AB3251" s="5">
        <f>IF(AA3251="","",AA3251*M3251)</f>
        <v>0.10000000000000002</v>
      </c>
      <c r="AC3251" s="10">
        <f>IF(AA3251="","",N3251*1000/(AA3251*1000000))</f>
        <v>49.999999999999993</v>
      </c>
      <c r="AD3251" s="11">
        <f>IF(AB3251="","",MAX(Z3251,W3251)/AB3251)</f>
        <v>6328.0999999999995</v>
      </c>
      <c r="AE3251" s="8">
        <f ca="1">IF(N3251="","",IF(LOOKUP(YEAR(C3251),Teuerung!$A$4:$A$29,Teuerung!$D$4:$D$29)="",0,LOOKUP(YEAR(C3251),Teuerung!$A$4:$A$29,Teuerung!$D$4:$D$29)))</f>
        <v>0.29999999999999999</v>
      </c>
      <c r="AF3251" s="7">
        <f t="shared" ca="1" si="94"/>
        <v>2531.2400000000002</v>
      </c>
      <c r="AG3251" s="2" t="s">
        <v>70</v>
      </c>
      <c r="AH3251" s="1"/>
      <c r="AI3251" s="1"/>
    </row>
    <row r="3252">
      <c r="A3252" s="2"/>
      <c r="B3252" s="2"/>
      <c r="C3252" s="3">
        <v>43852</v>
      </c>
      <c r="D3252" s="73"/>
      <c r="E3252" s="4" t="s">
        <v>51</v>
      </c>
      <c r="H3252" s="4" t="s">
        <v>51</v>
      </c>
      <c r="K3252" s="6">
        <v>0.20000000000000001</v>
      </c>
      <c r="L3252" s="6">
        <v>0.20000000000000001</v>
      </c>
      <c r="M3252" s="6">
        <v>3.6000000000000001</v>
      </c>
      <c r="N3252" s="7">
        <v>1000</v>
      </c>
      <c r="P3252" s="1">
        <v>9</v>
      </c>
      <c r="Q3252" s="2" t="s">
        <v>54</v>
      </c>
      <c r="R3252" s="4" t="s">
        <v>51</v>
      </c>
      <c r="T3252" s="7">
        <v>376</v>
      </c>
      <c r="U3252" s="8">
        <v>0</v>
      </c>
      <c r="V3252" s="6">
        <v>32.210000000000001</v>
      </c>
      <c r="W3252" s="7">
        <f>IF(R3252="","",(T3252*(1-U3252)*(1+AE3252))+V3252)</f>
        <v>521.00999999999999</v>
      </c>
      <c r="AA3252" s="64">
        <f>IF(Eingabe!G3252="x",libCalc!A3252,IF(Eingabe!H3252="x",libCalc!B3252,IF(Eingabe!I3252="x",libCalc!C3252,"")))</f>
        <v>0.040000000000000008</v>
      </c>
      <c r="AB3252" s="5">
        <f>IF(AA3252="","",AA3252*M3252)</f>
        <v>0.14400000000000004</v>
      </c>
      <c r="AC3252" s="10">
        <f>IF(AA3252="","",N3252*1000/(AA3252*1000000))</f>
        <v>24.999999999999996</v>
      </c>
      <c r="AD3252" s="11">
        <f>IF(AB3252="","",MAX(Z3252,W3252)/AB3252)</f>
        <v>3618.1249999999986</v>
      </c>
      <c r="AE3252" s="8">
        <f ca="1">IF(N3252="","",IF(LOOKUP(YEAR(C3252),Teuerung!$A$4:$A$29,Teuerung!$D$4:$D$29)="",0,LOOKUP(YEAR(C3252),Teuerung!$A$4:$A$29,Teuerung!$D$4:$D$29)))</f>
        <v>0.29999999999999999</v>
      </c>
      <c r="AF3252" s="7">
        <f t="shared" ca="1" si="94"/>
        <v>4689.0900000000001</v>
      </c>
      <c r="AG3252" s="2" t="s">
        <v>70</v>
      </c>
      <c r="AH3252" s="1"/>
      <c r="AI3252" s="1"/>
    </row>
    <row r="3253">
      <c r="A3253" s="2"/>
      <c r="B3253" s="2"/>
      <c r="C3253" s="3">
        <v>43852</v>
      </c>
      <c r="D3253" s="1"/>
      <c r="E3253" s="4" t="s">
        <v>51</v>
      </c>
      <c r="H3253" s="4" t="s">
        <v>51</v>
      </c>
      <c r="K3253" s="6">
        <v>0.20000000000000001</v>
      </c>
      <c r="L3253" s="6">
        <v>0.20000000000000001</v>
      </c>
      <c r="M3253" s="6">
        <v>3.6000000000000001</v>
      </c>
      <c r="N3253" s="7">
        <v>1500</v>
      </c>
      <c r="P3253" s="1">
        <v>6</v>
      </c>
      <c r="Q3253" s="2" t="s">
        <v>54</v>
      </c>
      <c r="R3253" s="4" t="s">
        <v>51</v>
      </c>
      <c r="T3253" s="7">
        <v>578</v>
      </c>
      <c r="U3253" s="8">
        <v>0</v>
      </c>
      <c r="V3253" s="6">
        <v>32.210000000000001</v>
      </c>
      <c r="W3253" s="7">
        <f>IF(R3253="","",(T3253*(1-U3253)*(1+AE3253))+V3253)</f>
        <v>783.61000000000001</v>
      </c>
      <c r="AA3253" s="64">
        <f>IF(Eingabe!G3253="x",libCalc!A3253,IF(Eingabe!H3253="x",libCalc!B3253,IF(Eingabe!I3253="x",libCalc!C3253,"")))</f>
        <v>0.040000000000000008</v>
      </c>
      <c r="AB3253" s="5">
        <f>IF(AA3253="","",AA3253*M3253)</f>
        <v>0.14400000000000004</v>
      </c>
      <c r="AC3253" s="10">
        <f>IF(AA3253="","",N3253*1000/(AA3253*1000000))</f>
        <v>37.499999999999993</v>
      </c>
      <c r="AD3253" s="11">
        <f>IF(AB3253="","",MAX(Z3253,W3253)/AB3253)</f>
        <v>5441.7361111111095</v>
      </c>
      <c r="AE3253" s="8">
        <f ca="1">IF(N3253="","",IF(LOOKUP(YEAR(C3253),Teuerung!$A$4:$A$29,Teuerung!$D$4:$D$29)="",0,LOOKUP(YEAR(C3253),Teuerung!$A$4:$A$29,Teuerung!$D$4:$D$29)))</f>
        <v>0.29999999999999999</v>
      </c>
      <c r="AF3253" s="7">
        <f t="shared" ca="1" si="94"/>
        <v>4701.6599999999999</v>
      </c>
      <c r="AG3253" s="2" t="s">
        <v>70</v>
      </c>
      <c r="AH3253" s="1"/>
      <c r="AI3253" s="1"/>
    </row>
    <row r="3254">
      <c r="A3254" s="2"/>
      <c r="B3254" s="2"/>
      <c r="C3254" s="3">
        <v>43852</v>
      </c>
      <c r="D3254" s="1"/>
      <c r="E3254" s="4" t="s">
        <v>51</v>
      </c>
      <c r="H3254" s="4" t="s">
        <v>51</v>
      </c>
      <c r="K3254" s="6">
        <v>0.20000000000000001</v>
      </c>
      <c r="L3254" s="6">
        <v>0.20000000000000001</v>
      </c>
      <c r="M3254" s="6">
        <v>3.6000000000000001</v>
      </c>
      <c r="N3254" s="7">
        <v>1500</v>
      </c>
      <c r="P3254" s="1">
        <v>3</v>
      </c>
      <c r="Q3254" s="2" t="s">
        <v>54</v>
      </c>
      <c r="R3254" s="4" t="s">
        <v>51</v>
      </c>
      <c r="T3254" s="7">
        <v>586</v>
      </c>
      <c r="U3254" s="8">
        <v>0</v>
      </c>
      <c r="V3254" s="6">
        <v>32.210000000000001</v>
      </c>
      <c r="W3254" s="7">
        <f>IF(R3254="","",(T3254*(1-U3254)*(1+AE3254))+V3254)</f>
        <v>794.0100000000001</v>
      </c>
      <c r="AA3254" s="64">
        <f>IF(Eingabe!G3254="x",libCalc!A3254,IF(Eingabe!H3254="x",libCalc!B3254,IF(Eingabe!I3254="x",libCalc!C3254,"")))</f>
        <v>0.040000000000000008</v>
      </c>
      <c r="AB3254" s="5">
        <f>IF(AA3254="","",AA3254*M3254)</f>
        <v>0.14400000000000004</v>
      </c>
      <c r="AC3254" s="10">
        <f>IF(AA3254="","",N3254*1000/(AA3254*1000000))</f>
        <v>37.499999999999993</v>
      </c>
      <c r="AD3254" s="11">
        <f>IF(AB3254="","",MAX(Z3254,W3254)/AB3254)</f>
        <v>5513.9583333333321</v>
      </c>
      <c r="AE3254" s="8">
        <f ca="1">IF(N3254="","",IF(LOOKUP(YEAR(C3254),Teuerung!$A$4:$A$29,Teuerung!$D$4:$D$29)="",0,LOOKUP(YEAR(C3254),Teuerung!$A$4:$A$29,Teuerung!$D$4:$D$29)))</f>
        <v>0.29999999999999999</v>
      </c>
      <c r="AF3254" s="7">
        <f t="shared" ca="1" si="94"/>
        <v>2382.0300000000002</v>
      </c>
      <c r="AG3254" s="2" t="s">
        <v>70</v>
      </c>
      <c r="AH3254" s="1"/>
      <c r="AI3254" s="1"/>
    </row>
    <row r="3255">
      <c r="A3255" s="2"/>
      <c r="B3255" s="2"/>
      <c r="C3255" s="3">
        <v>43852</v>
      </c>
      <c r="D3255" s="1"/>
      <c r="E3255" s="4" t="s">
        <v>51</v>
      </c>
      <c r="H3255" s="4" t="s">
        <v>51</v>
      </c>
      <c r="K3255" s="6">
        <v>0.20000000000000001</v>
      </c>
      <c r="L3255" s="6">
        <v>0.20000000000000001</v>
      </c>
      <c r="M3255" s="6">
        <v>3.3999999999999999</v>
      </c>
      <c r="N3255" s="7">
        <v>1000</v>
      </c>
      <c r="P3255" s="1">
        <v>2</v>
      </c>
      <c r="Q3255" s="2" t="s">
        <v>54</v>
      </c>
      <c r="R3255" s="4" t="s">
        <v>51</v>
      </c>
      <c r="T3255" s="7">
        <v>376</v>
      </c>
      <c r="U3255" s="8">
        <v>0</v>
      </c>
      <c r="V3255" s="6">
        <v>32.210000000000001</v>
      </c>
      <c r="W3255" s="7">
        <f>IF(R3255="","",(T3255*(1-U3255)*(1+AE3255))+V3255)</f>
        <v>521.00999999999999</v>
      </c>
      <c r="AA3255" s="64">
        <f>IF(Eingabe!G3255="x",libCalc!A3255,IF(Eingabe!H3255="x",libCalc!B3255,IF(Eingabe!I3255="x",libCalc!C3255,"")))</f>
        <v>0.040000000000000008</v>
      </c>
      <c r="AB3255" s="5">
        <f>IF(AA3255="","",AA3255*M3255)</f>
        <v>0.13600000000000001</v>
      </c>
      <c r="AC3255" s="10">
        <f>IF(AA3255="","",N3255*1000/(AA3255*1000000))</f>
        <v>24.999999999999996</v>
      </c>
      <c r="AD3255" s="11">
        <f>IF(AB3255="","",MAX(Z3255,W3255)/AB3255)</f>
        <v>3830.955882352941</v>
      </c>
      <c r="AE3255" s="8">
        <f ca="1">IF(N3255="","",IF(LOOKUP(YEAR(C3255),Teuerung!$A$4:$A$29,Teuerung!$D$4:$D$29)="",0,LOOKUP(YEAR(C3255),Teuerung!$A$4:$A$29,Teuerung!$D$4:$D$29)))</f>
        <v>0.29999999999999999</v>
      </c>
      <c r="AF3255" s="7">
        <f t="shared" ca="1" si="94"/>
        <v>1042.02</v>
      </c>
      <c r="AG3255" s="2" t="s">
        <v>70</v>
      </c>
      <c r="AH3255" s="1"/>
      <c r="AI3255" s="1"/>
    </row>
    <row r="3256">
      <c r="A3256" s="2"/>
      <c r="B3256" s="2"/>
      <c r="C3256" s="3">
        <v>43852</v>
      </c>
      <c r="D3256" s="1"/>
      <c r="E3256" s="4" t="s">
        <v>51</v>
      </c>
      <c r="H3256" s="4" t="s">
        <v>51</v>
      </c>
      <c r="K3256" s="6">
        <v>0.20000000000000001</v>
      </c>
      <c r="L3256" s="6">
        <v>0.20000000000000001</v>
      </c>
      <c r="M3256" s="6">
        <v>3.3999999999999999</v>
      </c>
      <c r="N3256" s="7">
        <v>1000</v>
      </c>
      <c r="P3256" s="1">
        <v>1</v>
      </c>
      <c r="Q3256" s="2" t="s">
        <v>54</v>
      </c>
      <c r="R3256" s="4" t="s">
        <v>51</v>
      </c>
      <c r="T3256" s="7">
        <v>347</v>
      </c>
      <c r="U3256" s="8">
        <v>0</v>
      </c>
      <c r="V3256" s="6">
        <v>32.210000000000001</v>
      </c>
      <c r="W3256" s="7">
        <f>IF(R3256="","",(T3256*(1-U3256)*(1+AE3256))+V3256)</f>
        <v>483.31</v>
      </c>
      <c r="AA3256" s="64">
        <f>IF(Eingabe!G3256="x",libCalc!A3256,IF(Eingabe!H3256="x",libCalc!B3256,IF(Eingabe!I3256="x",libCalc!C3256,"")))</f>
        <v>0.040000000000000008</v>
      </c>
      <c r="AB3256" s="5">
        <f>IF(AA3256="","",AA3256*M3256)</f>
        <v>0.13600000000000001</v>
      </c>
      <c r="AC3256" s="10">
        <f>IF(AA3256="","",N3256*1000/(AA3256*1000000))</f>
        <v>24.999999999999996</v>
      </c>
      <c r="AD3256" s="11">
        <f>IF(AB3256="","",MAX(Z3256,W3256)/AB3256)</f>
        <v>3553.7499999999995</v>
      </c>
      <c r="AE3256" s="8">
        <f ca="1">IF(N3256="","",IF(LOOKUP(YEAR(C3256),Teuerung!$A$4:$A$29,Teuerung!$D$4:$D$29)="",0,LOOKUP(YEAR(C3256),Teuerung!$A$4:$A$29,Teuerung!$D$4:$D$29)))</f>
        <v>0.29999999999999999</v>
      </c>
      <c r="AF3256" s="7">
        <f t="shared" ca="1" si="94"/>
        <v>483.31</v>
      </c>
      <c r="AG3256" s="2" t="s">
        <v>70</v>
      </c>
      <c r="AH3256" s="1"/>
      <c r="AI3256" s="1"/>
    </row>
    <row r="3257">
      <c r="A3257" s="2"/>
      <c r="B3257" s="2"/>
      <c r="C3257" s="3">
        <v>43852</v>
      </c>
      <c r="D3257" s="1"/>
      <c r="E3257" s="4" t="s">
        <v>51</v>
      </c>
      <c r="H3257" s="4" t="s">
        <v>51</v>
      </c>
      <c r="K3257" s="6">
        <v>0.20000000000000001</v>
      </c>
      <c r="L3257" s="6">
        <v>0.20000000000000001</v>
      </c>
      <c r="M3257" s="6">
        <v>2.7999999999999998</v>
      </c>
      <c r="N3257" s="7">
        <v>1000</v>
      </c>
      <c r="P3257" s="1">
        <v>5</v>
      </c>
      <c r="Q3257" s="2" t="s">
        <v>54</v>
      </c>
      <c r="R3257" s="4" t="s">
        <v>51</v>
      </c>
      <c r="T3257" s="7">
        <v>253</v>
      </c>
      <c r="U3257" s="8">
        <v>0</v>
      </c>
      <c r="V3257" s="6">
        <v>32.210000000000001</v>
      </c>
      <c r="W3257" s="7">
        <f>IF(R3257="","",(T3257*(1-U3257)*(1+AE3257))+V3257)</f>
        <v>361.11000000000001</v>
      </c>
      <c r="AA3257" s="64">
        <f>IF(Eingabe!G3257="x",libCalc!A3257,IF(Eingabe!H3257="x",libCalc!B3257,IF(Eingabe!I3257="x",libCalc!C3257,"")))</f>
        <v>0.040000000000000008</v>
      </c>
      <c r="AB3257" s="5">
        <f>IF(AA3257="","",AA3257*M3257)</f>
        <v>0.11200000000000002</v>
      </c>
      <c r="AC3257" s="10">
        <f>IF(AA3257="","",N3257*1000/(AA3257*1000000))</f>
        <v>24.999999999999996</v>
      </c>
      <c r="AD3257" s="11">
        <f>IF(AB3257="","",MAX(Z3257,W3257)/AB3257)</f>
        <v>3224.1964285714284</v>
      </c>
      <c r="AE3257" s="8">
        <f ca="1">IF(N3257="","",IF(LOOKUP(YEAR(C3257),Teuerung!$A$4:$A$29,Teuerung!$D$4:$D$29)="",0,LOOKUP(YEAR(C3257),Teuerung!$A$4:$A$29,Teuerung!$D$4:$D$29)))</f>
        <v>0.29999999999999999</v>
      </c>
      <c r="AF3257" s="7">
        <f t="shared" ca="1" si="94"/>
        <v>1805.5500000000002</v>
      </c>
      <c r="AG3257" s="2" t="s">
        <v>70</v>
      </c>
      <c r="AH3257" s="1"/>
      <c r="AI3257" s="1"/>
    </row>
    <row r="3258">
      <c r="A3258" s="2"/>
      <c r="B3258" s="2"/>
      <c r="C3258" s="3">
        <v>43852</v>
      </c>
      <c r="D3258" s="1"/>
      <c r="E3258" s="4" t="s">
        <v>51</v>
      </c>
      <c r="H3258" s="4" t="s">
        <v>51</v>
      </c>
      <c r="K3258" s="6">
        <v>0.20000000000000001</v>
      </c>
      <c r="L3258" s="6">
        <v>0.20000000000000001</v>
      </c>
      <c r="M3258" s="6">
        <v>3.3999999999999999</v>
      </c>
      <c r="N3258" s="7">
        <v>1500</v>
      </c>
      <c r="P3258" s="1">
        <v>1</v>
      </c>
      <c r="Q3258" s="2" t="s">
        <v>54</v>
      </c>
      <c r="R3258" s="4" t="s">
        <v>51</v>
      </c>
      <c r="T3258" s="7">
        <v>495</v>
      </c>
      <c r="U3258" s="8">
        <v>0</v>
      </c>
      <c r="V3258" s="6">
        <v>32.210000000000001</v>
      </c>
      <c r="W3258" s="7">
        <f>IF(R3258="","",(T3258*(1-U3258)*(1+AE3258))+V3258)</f>
        <v>675.71000000000004</v>
      </c>
      <c r="AA3258" s="64">
        <f>IF(Eingabe!G3258="x",libCalc!A3258,IF(Eingabe!H3258="x",libCalc!B3258,IF(Eingabe!I3258="x",libCalc!C3258,"")))</f>
        <v>0.040000000000000008</v>
      </c>
      <c r="AB3258" s="5">
        <f>IF(AA3258="","",AA3258*M3258)</f>
        <v>0.13600000000000001</v>
      </c>
      <c r="AC3258" s="10">
        <f>IF(AA3258="","",N3258*1000/(AA3258*1000000))</f>
        <v>37.499999999999993</v>
      </c>
      <c r="AD3258" s="11">
        <f>IF(AB3258="","",MAX(Z3258,W3258)/AB3258)</f>
        <v>4968.4558823529414</v>
      </c>
      <c r="AE3258" s="8">
        <f ca="1">IF(N3258="","",IF(LOOKUP(YEAR(C3258),Teuerung!$A$4:$A$29,Teuerung!$D$4:$D$29)="",0,LOOKUP(YEAR(C3258),Teuerung!$A$4:$A$29,Teuerung!$D$4:$D$29)))</f>
        <v>0.29999999999999999</v>
      </c>
      <c r="AF3258" s="7">
        <f t="shared" ca="1" si="94"/>
        <v>675.71000000000004</v>
      </c>
      <c r="AG3258" s="2" t="s">
        <v>70</v>
      </c>
      <c r="AH3258" s="1"/>
      <c r="AI3258" s="1"/>
    </row>
    <row r="3259">
      <c r="A3259" s="2"/>
      <c r="B3259" s="2"/>
      <c r="C3259" s="3">
        <v>43852</v>
      </c>
      <c r="D3259" s="1"/>
      <c r="E3259" s="4" t="s">
        <v>51</v>
      </c>
      <c r="H3259" s="4" t="s">
        <v>51</v>
      </c>
      <c r="K3259" s="6">
        <v>0.20000000000000001</v>
      </c>
      <c r="L3259" s="6">
        <v>0.20000000000000001</v>
      </c>
      <c r="M3259" s="6">
        <v>3.3999999999999999</v>
      </c>
      <c r="N3259" s="7">
        <v>1000</v>
      </c>
      <c r="P3259" s="1">
        <v>1</v>
      </c>
      <c r="Q3259" s="2" t="s">
        <v>54</v>
      </c>
      <c r="R3259" s="4" t="s">
        <v>51</v>
      </c>
      <c r="T3259" s="7">
        <v>403</v>
      </c>
      <c r="U3259" s="8">
        <v>0</v>
      </c>
      <c r="V3259" s="6">
        <v>32.210000000000001</v>
      </c>
      <c r="W3259" s="7">
        <f>IF(R3259="","",(T3259*(1-U3259)*(1+AE3259))+V3259)</f>
        <v>556.11000000000001</v>
      </c>
      <c r="AA3259" s="64">
        <f>IF(Eingabe!G3259="x",libCalc!A3259,IF(Eingabe!H3259="x",libCalc!B3259,IF(Eingabe!I3259="x",libCalc!C3259,"")))</f>
        <v>0.040000000000000008</v>
      </c>
      <c r="AB3259" s="5">
        <f>IF(AA3259="","",AA3259*M3259)</f>
        <v>0.13600000000000001</v>
      </c>
      <c r="AC3259" s="10">
        <f>IF(AA3259="","",N3259*1000/(AA3259*1000000))</f>
        <v>24.999999999999996</v>
      </c>
      <c r="AD3259" s="11">
        <f>IF(AB3259="","",MAX(Z3259,W3259)/AB3259)</f>
        <v>4089.0441176470586</v>
      </c>
      <c r="AE3259" s="8">
        <f ca="1">IF(N3259="","",IF(LOOKUP(YEAR(C3259),Teuerung!$A$4:$A$29,Teuerung!$D$4:$D$29)="",0,LOOKUP(YEAR(C3259),Teuerung!$A$4:$A$29,Teuerung!$D$4:$D$29)))</f>
        <v>0.29999999999999999</v>
      </c>
      <c r="AF3259" s="7">
        <f t="shared" ca="1" si="94"/>
        <v>556.11000000000001</v>
      </c>
      <c r="AG3259" s="2" t="s">
        <v>70</v>
      </c>
      <c r="AH3259" s="1"/>
      <c r="AI3259" s="1"/>
    </row>
    <row r="3260">
      <c r="A3260" s="2"/>
      <c r="B3260" s="2"/>
      <c r="C3260" s="3">
        <v>43852</v>
      </c>
      <c r="D3260" s="1"/>
      <c r="E3260" s="4" t="s">
        <v>51</v>
      </c>
      <c r="H3260" s="4" t="s">
        <v>51</v>
      </c>
      <c r="K3260" s="6">
        <v>0.20000000000000001</v>
      </c>
      <c r="L3260" s="6">
        <v>0.20000000000000001</v>
      </c>
      <c r="M3260" s="6">
        <v>3.6000000000000001</v>
      </c>
      <c r="N3260" s="7">
        <v>1000</v>
      </c>
      <c r="P3260" s="1">
        <v>6</v>
      </c>
      <c r="Q3260" s="2" t="s">
        <v>54</v>
      </c>
      <c r="R3260" s="4" t="s">
        <v>51</v>
      </c>
      <c r="T3260" s="7">
        <v>321</v>
      </c>
      <c r="U3260" s="8">
        <v>0</v>
      </c>
      <c r="V3260" s="6">
        <v>32.210000000000001</v>
      </c>
      <c r="W3260" s="7">
        <f>IF(R3260="","",(T3260*(1-U3260)*(1+AE3260))+V3260)</f>
        <v>449.50999999999999</v>
      </c>
      <c r="AA3260" s="64">
        <f>IF(Eingabe!G3260="x",libCalc!A3260,IF(Eingabe!H3260="x",libCalc!B3260,IF(Eingabe!I3260="x",libCalc!C3260,"")))</f>
        <v>0.040000000000000008</v>
      </c>
      <c r="AB3260" s="5">
        <f>IF(AA3260="","",AA3260*M3260)</f>
        <v>0.14400000000000004</v>
      </c>
      <c r="AC3260" s="10">
        <f>IF(AA3260="","",N3260*1000/(AA3260*1000000))</f>
        <v>24.999999999999996</v>
      </c>
      <c r="AD3260" s="11">
        <f>IF(AB3260="","",MAX(Z3260,W3260)/AB3260)</f>
        <v>3121.5972222222213</v>
      </c>
      <c r="AE3260" s="8">
        <f ca="1">IF(N3260="","",IF(LOOKUP(YEAR(C3260),Teuerung!$A$4:$A$29,Teuerung!$D$4:$D$29)="",0,LOOKUP(YEAR(C3260),Teuerung!$A$4:$A$29,Teuerung!$D$4:$D$29)))</f>
        <v>0.29999999999999999</v>
      </c>
      <c r="AF3260" s="7">
        <f t="shared" ca="1" si="94"/>
        <v>2697.0599999999999</v>
      </c>
      <c r="AG3260" s="2" t="s">
        <v>70</v>
      </c>
      <c r="AH3260" s="1"/>
      <c r="AI3260" s="1"/>
    </row>
    <row r="3261">
      <c r="A3261" s="2"/>
      <c r="B3261" s="2"/>
      <c r="C3261" s="3">
        <v>43852</v>
      </c>
      <c r="D3261" s="1"/>
      <c r="E3261" s="4" t="s">
        <v>51</v>
      </c>
      <c r="H3261" s="4" t="s">
        <v>51</v>
      </c>
      <c r="K3261" s="6">
        <v>0.20000000000000001</v>
      </c>
      <c r="L3261" s="6">
        <v>0.20000000000000001</v>
      </c>
      <c r="M3261" s="6">
        <v>3.2000000000000002</v>
      </c>
      <c r="N3261" s="7">
        <v>1500</v>
      </c>
      <c r="P3261" s="1">
        <v>2</v>
      </c>
      <c r="Q3261" s="2" t="s">
        <v>54</v>
      </c>
      <c r="R3261" s="4" t="s">
        <v>51</v>
      </c>
      <c r="T3261" s="7">
        <v>510</v>
      </c>
      <c r="U3261" s="8">
        <v>0</v>
      </c>
      <c r="V3261" s="6">
        <v>32.210000000000001</v>
      </c>
      <c r="W3261" s="7">
        <f>IF(R3261="","",(T3261*(1-U3261)*(1+AE3261))+V3261)</f>
        <v>695.21000000000004</v>
      </c>
      <c r="AA3261" s="64">
        <f>IF(Eingabe!G3261="x",libCalc!A3261,IF(Eingabe!H3261="x",libCalc!B3261,IF(Eingabe!I3261="x",libCalc!C3261,"")))</f>
        <v>0.040000000000000008</v>
      </c>
      <c r="AB3261" s="5">
        <f>IF(AA3261="","",AA3261*M3261)</f>
        <v>0.12800000000000003</v>
      </c>
      <c r="AC3261" s="10">
        <f>IF(AA3261="","",N3261*1000/(AA3261*1000000))</f>
        <v>37.499999999999993</v>
      </c>
      <c r="AD3261" s="11">
        <f>IF(AB3261="","",MAX(Z3261,W3261)/AB3261)</f>
        <v>5431.3281249999991</v>
      </c>
      <c r="AE3261" s="8">
        <f ca="1">IF(N3261="","",IF(LOOKUP(YEAR(C3261),Teuerung!$A$4:$A$29,Teuerung!$D$4:$D$29)="",0,LOOKUP(YEAR(C3261),Teuerung!$A$4:$A$29,Teuerung!$D$4:$D$29)))</f>
        <v>0.29999999999999999</v>
      </c>
      <c r="AF3261" s="7">
        <f t="shared" ca="1" si="94"/>
        <v>1390.4200000000001</v>
      </c>
      <c r="AG3261" s="2" t="s">
        <v>70</v>
      </c>
      <c r="AH3261" s="1"/>
      <c r="AI3261" s="1"/>
    </row>
    <row r="3262">
      <c r="A3262" s="2"/>
      <c r="B3262" s="2"/>
      <c r="C3262" s="3">
        <v>43852</v>
      </c>
      <c r="D3262" s="1"/>
      <c r="E3262" s="4" t="s">
        <v>51</v>
      </c>
      <c r="H3262" s="4" t="s">
        <v>51</v>
      </c>
      <c r="K3262" s="6">
        <v>0.20000000000000001</v>
      </c>
      <c r="L3262" s="6">
        <v>0.20000000000000001</v>
      </c>
      <c r="M3262" s="6">
        <v>3.3999999999999999</v>
      </c>
      <c r="N3262" s="7">
        <v>1500</v>
      </c>
      <c r="P3262" s="1">
        <v>1</v>
      </c>
      <c r="Q3262" s="2" t="s">
        <v>54</v>
      </c>
      <c r="R3262" s="4" t="s">
        <v>51</v>
      </c>
      <c r="T3262" s="7">
        <v>548</v>
      </c>
      <c r="U3262" s="8">
        <v>0</v>
      </c>
      <c r="V3262" s="6">
        <v>32.210000000000001</v>
      </c>
      <c r="W3262" s="7">
        <f>IF(R3262="","",(T3262*(1-U3262)*(1+AE3262))+V3262)</f>
        <v>744.61000000000001</v>
      </c>
      <c r="AA3262" s="64">
        <f>IF(Eingabe!G3262="x",libCalc!A3262,IF(Eingabe!H3262="x",libCalc!B3262,IF(Eingabe!I3262="x",libCalc!C3262,"")))</f>
        <v>0.040000000000000008</v>
      </c>
      <c r="AB3262" s="5">
        <f>IF(AA3262="","",AA3262*M3262)</f>
        <v>0.13600000000000001</v>
      </c>
      <c r="AC3262" s="10">
        <f>IF(AA3262="","",N3262*1000/(AA3262*1000000))</f>
        <v>37.499999999999993</v>
      </c>
      <c r="AD3262" s="11">
        <f>IF(AB3262="","",MAX(Z3262,W3262)/AB3262)</f>
        <v>5475.0735294117649</v>
      </c>
      <c r="AE3262" s="8">
        <f ca="1">IF(N3262="","",IF(LOOKUP(YEAR(C3262),Teuerung!$A$4:$A$29,Teuerung!$D$4:$D$29)="",0,LOOKUP(YEAR(C3262),Teuerung!$A$4:$A$29,Teuerung!$D$4:$D$29)))</f>
        <v>0.29999999999999999</v>
      </c>
      <c r="AF3262" s="7">
        <f t="shared" ca="1" si="94"/>
        <v>744.61000000000001</v>
      </c>
      <c r="AG3262" s="2" t="s">
        <v>70</v>
      </c>
      <c r="AH3262" s="1"/>
      <c r="AI3262" s="1"/>
    </row>
    <row r="3263">
      <c r="A3263" s="2"/>
      <c r="B3263" s="2"/>
      <c r="C3263" s="3">
        <v>43852</v>
      </c>
      <c r="D3263" s="1"/>
      <c r="E3263" s="4" t="s">
        <v>51</v>
      </c>
      <c r="H3263" s="4" t="s">
        <v>51</v>
      </c>
      <c r="K3263" s="6">
        <v>0.20000000000000001</v>
      </c>
      <c r="L3263" s="6">
        <v>0.20000000000000001</v>
      </c>
      <c r="M3263" s="6">
        <v>2.7999999999999998</v>
      </c>
      <c r="N3263" s="7">
        <v>1000</v>
      </c>
      <c r="P3263" s="1">
        <v>2</v>
      </c>
      <c r="Q3263" s="2" t="s">
        <v>54</v>
      </c>
      <c r="R3263" s="4" t="s">
        <v>51</v>
      </c>
      <c r="T3263" s="7">
        <v>331</v>
      </c>
      <c r="U3263" s="8">
        <v>0</v>
      </c>
      <c r="V3263" s="6">
        <v>32.210000000000001</v>
      </c>
      <c r="W3263" s="7">
        <f>IF(R3263="","",(T3263*(1-U3263)*(1+AE3263))+V3263)</f>
        <v>462.50999999999999</v>
      </c>
      <c r="AA3263" s="64">
        <f>IF(Eingabe!G3263="x",libCalc!A3263,IF(Eingabe!H3263="x",libCalc!B3263,IF(Eingabe!I3263="x",libCalc!C3263,"")))</f>
        <v>0.040000000000000008</v>
      </c>
      <c r="AB3263" s="5">
        <f>IF(AA3263="","",AA3263*M3263)</f>
        <v>0.11200000000000002</v>
      </c>
      <c r="AC3263" s="10">
        <f>IF(AA3263="","",N3263*1000/(AA3263*1000000))</f>
        <v>24.999999999999996</v>
      </c>
      <c r="AD3263" s="11">
        <f>IF(AB3263="","",MAX(Z3263,W3263)/AB3263)</f>
        <v>4129.5535714285706</v>
      </c>
      <c r="AE3263" s="8">
        <f ca="1">IF(N3263="","",IF(LOOKUP(YEAR(C3263),Teuerung!$A$4:$A$29,Teuerung!$D$4:$D$29)="",0,LOOKUP(YEAR(C3263),Teuerung!$A$4:$A$29,Teuerung!$D$4:$D$29)))</f>
        <v>0.29999999999999999</v>
      </c>
      <c r="AF3263" s="7">
        <f t="shared" ca="1" si="94"/>
        <v>925.01999999999998</v>
      </c>
      <c r="AG3263" s="2" t="s">
        <v>70</v>
      </c>
      <c r="AH3263" s="1"/>
      <c r="AI3263" s="1"/>
    </row>
    <row r="3264">
      <c r="A3264" s="2"/>
      <c r="B3264" s="2"/>
      <c r="C3264" s="3">
        <v>43852</v>
      </c>
      <c r="D3264" s="1"/>
      <c r="E3264" s="4" t="s">
        <v>51</v>
      </c>
      <c r="H3264" s="4" t="s">
        <v>51</v>
      </c>
      <c r="K3264" s="6">
        <v>0.20000000000000001</v>
      </c>
      <c r="L3264" s="6">
        <v>0.20000000000000001</v>
      </c>
      <c r="M3264" s="6">
        <v>2.7999999999999998</v>
      </c>
      <c r="N3264" s="7">
        <v>1500</v>
      </c>
      <c r="P3264" s="1">
        <v>1</v>
      </c>
      <c r="Q3264" s="2" t="s">
        <v>54</v>
      </c>
      <c r="R3264" s="4" t="s">
        <v>51</v>
      </c>
      <c r="T3264" s="7">
        <v>455</v>
      </c>
      <c r="U3264" s="8">
        <v>0</v>
      </c>
      <c r="V3264" s="6">
        <v>32.210000000000001</v>
      </c>
      <c r="W3264" s="7">
        <f>IF(R3264="","",(T3264*(1-U3264)*(1+AE3264))+V3264)</f>
        <v>623.71000000000004</v>
      </c>
      <c r="AA3264" s="64">
        <f>IF(Eingabe!G3264="x",libCalc!A3264,IF(Eingabe!H3264="x",libCalc!B3264,IF(Eingabe!I3264="x",libCalc!C3264,"")))</f>
        <v>0.040000000000000008</v>
      </c>
      <c r="AB3264" s="5">
        <f>IF(AA3264="","",AA3264*M3264)</f>
        <v>0.11200000000000002</v>
      </c>
      <c r="AC3264" s="10">
        <f>IF(AA3264="","",N3264*1000/(AA3264*1000000))</f>
        <v>37.499999999999993</v>
      </c>
      <c r="AD3264" s="11">
        <f>IF(AB3264="","",MAX(Z3264,W3264)/AB3264)</f>
        <v>5568.8392857142853</v>
      </c>
      <c r="AE3264" s="8">
        <f ca="1">IF(N3264="","",IF(LOOKUP(YEAR(C3264),Teuerung!$A$4:$A$29,Teuerung!$D$4:$D$29)="",0,LOOKUP(YEAR(C3264),Teuerung!$A$4:$A$29,Teuerung!$D$4:$D$29)))</f>
        <v>0.29999999999999999</v>
      </c>
      <c r="AF3264" s="7">
        <f t="shared" ca="1" si="94"/>
        <v>623.71000000000004</v>
      </c>
      <c r="AG3264" s="2" t="s">
        <v>70</v>
      </c>
      <c r="AH3264" s="1"/>
      <c r="AI3264" s="1"/>
    </row>
    <row r="3265">
      <c r="A3265" s="2"/>
      <c r="B3265" s="2"/>
      <c r="C3265" s="3">
        <v>43852</v>
      </c>
      <c r="D3265" s="1"/>
      <c r="E3265" s="4" t="s">
        <v>51</v>
      </c>
      <c r="H3265" s="4" t="s">
        <v>51</v>
      </c>
      <c r="K3265" s="6">
        <v>0.20000000000000001</v>
      </c>
      <c r="L3265" s="6">
        <v>0.20000000000000001</v>
      </c>
      <c r="M3265" s="6">
        <v>3.6000000000000001</v>
      </c>
      <c r="N3265" s="7">
        <v>1000</v>
      </c>
      <c r="P3265" s="1">
        <v>23</v>
      </c>
      <c r="Q3265" s="2" t="s">
        <v>54</v>
      </c>
      <c r="R3265" s="4" t="s">
        <v>51</v>
      </c>
      <c r="T3265" s="7">
        <v>315</v>
      </c>
      <c r="U3265" s="8">
        <v>0</v>
      </c>
      <c r="V3265" s="6">
        <v>32.210000000000001</v>
      </c>
      <c r="W3265" s="7">
        <f>IF(R3265="","",(T3265*(1-U3265)*(1+AE3265))+V3265)</f>
        <v>441.70999999999998</v>
      </c>
      <c r="AA3265" s="64">
        <f>IF(Eingabe!G3265="x",libCalc!A3265,IF(Eingabe!H3265="x",libCalc!B3265,IF(Eingabe!I3265="x",libCalc!C3265,"")))</f>
        <v>0.040000000000000008</v>
      </c>
      <c r="AB3265" s="5">
        <f>IF(AA3265="","",AA3265*M3265)</f>
        <v>0.14400000000000004</v>
      </c>
      <c r="AC3265" s="10">
        <f>IF(AA3265="","",N3265*1000/(AA3265*1000000))</f>
        <v>24.999999999999996</v>
      </c>
      <c r="AD3265" s="11">
        <f>IF(AB3265="","",MAX(Z3265,W3265)/AB3265)</f>
        <v>3067.4305555555543</v>
      </c>
      <c r="AE3265" s="8">
        <f ca="1">IF(N3265="","",IF(LOOKUP(YEAR(C3265),Teuerung!$A$4:$A$29,Teuerung!$D$4:$D$29)="",0,LOOKUP(YEAR(C3265),Teuerung!$A$4:$A$29,Teuerung!$D$4:$D$29)))</f>
        <v>0.29999999999999999</v>
      </c>
      <c r="AF3265" s="7">
        <f t="shared" ca="1" si="94"/>
        <v>10159.33</v>
      </c>
      <c r="AG3265" s="2" t="s">
        <v>70</v>
      </c>
      <c r="AH3265" s="1"/>
      <c r="AI3265" s="1"/>
    </row>
    <row r="3266">
      <c r="A3266" s="2"/>
      <c r="B3266" s="2"/>
      <c r="C3266" s="3">
        <v>43852</v>
      </c>
      <c r="D3266" s="1"/>
      <c r="E3266" s="4" t="s">
        <v>51</v>
      </c>
      <c r="H3266" s="4" t="s">
        <v>51</v>
      </c>
      <c r="K3266" s="6">
        <v>0.20000000000000001</v>
      </c>
      <c r="L3266" s="6">
        <v>0.20000000000000001</v>
      </c>
      <c r="M3266" s="6">
        <v>3.6000000000000001</v>
      </c>
      <c r="N3266" s="7">
        <v>1000</v>
      </c>
      <c r="P3266" s="1">
        <v>2</v>
      </c>
      <c r="Q3266" s="2" t="s">
        <v>54</v>
      </c>
      <c r="R3266" s="4" t="s">
        <v>51</v>
      </c>
      <c r="T3266" s="7">
        <v>338</v>
      </c>
      <c r="U3266" s="8">
        <v>0</v>
      </c>
      <c r="V3266" s="6">
        <v>32.210000000000001</v>
      </c>
      <c r="W3266" s="7">
        <f>IF(R3266="","",(T3266*(1-U3266)*(1+AE3266))+V3266)</f>
        <v>471.61000000000001</v>
      </c>
      <c r="AA3266" s="64">
        <f>IF(Eingabe!G3266="x",libCalc!A3266,IF(Eingabe!H3266="x",libCalc!B3266,IF(Eingabe!I3266="x",libCalc!C3266,"")))</f>
        <v>0.040000000000000008</v>
      </c>
      <c r="AB3266" s="5">
        <f>IF(AA3266="","",AA3266*M3266)</f>
        <v>0.14400000000000004</v>
      </c>
      <c r="AC3266" s="10">
        <f>IF(AA3266="","",N3266*1000/(AA3266*1000000))</f>
        <v>24.999999999999996</v>
      </c>
      <c r="AD3266" s="11">
        <f>IF(AB3266="","",MAX(Z3266,W3266)/AB3266)</f>
        <v>3275.0694444444434</v>
      </c>
      <c r="AE3266" s="8">
        <f ca="1">IF(N3266="","",IF(LOOKUP(YEAR(C3266),Teuerung!$A$4:$A$29,Teuerung!$D$4:$D$29)="",0,LOOKUP(YEAR(C3266),Teuerung!$A$4:$A$29,Teuerung!$D$4:$D$29)))</f>
        <v>0.29999999999999999</v>
      </c>
      <c r="AF3266" s="7">
        <f t="shared" ca="1" si="94"/>
        <v>943.22000000000003</v>
      </c>
      <c r="AG3266" s="2" t="s">
        <v>70</v>
      </c>
      <c r="AH3266" s="1"/>
      <c r="AI3266" s="1"/>
    </row>
    <row r="3267">
      <c r="A3267" s="2"/>
      <c r="B3267" s="2"/>
      <c r="C3267" s="3">
        <v>43852</v>
      </c>
      <c r="D3267" s="1"/>
      <c r="E3267" s="4" t="s">
        <v>51</v>
      </c>
      <c r="H3267" s="4" t="s">
        <v>51</v>
      </c>
      <c r="K3267" s="6">
        <v>0.20000000000000001</v>
      </c>
      <c r="L3267" s="6">
        <v>0.20000000000000001</v>
      </c>
      <c r="M3267" s="6">
        <v>3.6000000000000001</v>
      </c>
      <c r="N3267" s="7">
        <v>1000</v>
      </c>
      <c r="P3267" s="1">
        <v>3</v>
      </c>
      <c r="Q3267" s="2" t="s">
        <v>54</v>
      </c>
      <c r="R3267" s="4" t="s">
        <v>51</v>
      </c>
      <c r="T3267" s="7">
        <v>333</v>
      </c>
      <c r="U3267" s="8">
        <v>0</v>
      </c>
      <c r="V3267" s="6">
        <v>32.210000000000001</v>
      </c>
      <c r="W3267" s="7">
        <f>IF(R3267="","",(T3267*(1-U3267)*(1+AE3267))+V3267)</f>
        <v>465.11000000000001</v>
      </c>
      <c r="AA3267" s="64">
        <f>IF(Eingabe!G3267="x",libCalc!A3267,IF(Eingabe!H3267="x",libCalc!B3267,IF(Eingabe!I3267="x",libCalc!C3267,"")))</f>
        <v>0.040000000000000008</v>
      </c>
      <c r="AB3267" s="5">
        <f>IF(AA3267="","",AA3267*M3267)</f>
        <v>0.14400000000000004</v>
      </c>
      <c r="AC3267" s="10">
        <f>IF(AA3267="","",N3267*1000/(AA3267*1000000))</f>
        <v>24.999999999999996</v>
      </c>
      <c r="AD3267" s="11">
        <f>IF(AB3267="","",MAX(Z3267,W3267)/AB3267)</f>
        <v>3229.9305555555547</v>
      </c>
      <c r="AE3267" s="8">
        <f ca="1">IF(N3267="","",IF(LOOKUP(YEAR(C3267),Teuerung!$A$4:$A$29,Teuerung!$D$4:$D$29)="",0,LOOKUP(YEAR(C3267),Teuerung!$A$4:$A$29,Teuerung!$D$4:$D$29)))</f>
        <v>0.29999999999999999</v>
      </c>
      <c r="AF3267" s="7">
        <f t="shared" ca="1" si="94"/>
        <v>1395.3299999999999</v>
      </c>
      <c r="AG3267" s="2" t="s">
        <v>70</v>
      </c>
      <c r="AH3267" s="1"/>
      <c r="AI3267" s="1"/>
    </row>
    <row r="3268">
      <c r="A3268" s="2"/>
      <c r="B3268" s="2"/>
      <c r="C3268" s="3">
        <v>43914</v>
      </c>
      <c r="D3268" s="1"/>
      <c r="E3268" s="4" t="s">
        <v>51</v>
      </c>
      <c r="H3268" s="4" t="s">
        <v>51</v>
      </c>
      <c r="K3268" s="6">
        <v>0.25</v>
      </c>
      <c r="L3268" s="6">
        <v>0.25</v>
      </c>
      <c r="M3268" s="6">
        <v>3.5499999999999998</v>
      </c>
      <c r="N3268" s="7">
        <v>1830</v>
      </c>
      <c r="P3268" s="1">
        <v>1</v>
      </c>
      <c r="Q3268" s="2" t="s">
        <v>54</v>
      </c>
      <c r="R3268" s="4" t="s">
        <v>51</v>
      </c>
      <c r="T3268" s="7">
        <v>508</v>
      </c>
      <c r="U3268" s="8">
        <v>0</v>
      </c>
      <c r="V3268" s="6">
        <v>38.82</v>
      </c>
      <c r="W3268" s="7">
        <f>IF(R3268="","",(T3268*(1-U3268)*(1+AE3268))+V3268)</f>
        <v>699.22000000000003</v>
      </c>
      <c r="AA3268" s="64">
        <f>IF(Eingabe!G3268="x",libCalc!A3268,IF(Eingabe!H3268="x",libCalc!B3268,IF(Eingabe!I3268="x",libCalc!C3268,"")))</f>
        <v>0.0625</v>
      </c>
      <c r="AB3268" s="5">
        <f>IF(AA3268="","",AA3268*M3268)</f>
        <v>0.22187499999999999</v>
      </c>
      <c r="AC3268" s="10">
        <f>IF(AA3268="","",N3268*1000/(AA3268*1000000))</f>
        <v>29.280000000000001</v>
      </c>
      <c r="AD3268" s="11">
        <f>IF(AB3268="","",MAX(Z3268,W3268)/AB3268)</f>
        <v>3151.4140845070424</v>
      </c>
      <c r="AE3268" s="8">
        <f ca="1">IF(N3268="","",IF(LOOKUP(YEAR(C3268),Teuerung!$A$4:$A$29,Teuerung!$D$4:$D$29)="",0,LOOKUP(YEAR(C3268),Teuerung!$A$4:$A$29,Teuerung!$D$4:$D$29)))</f>
        <v>0.29999999999999999</v>
      </c>
      <c r="AF3268" s="7">
        <f t="shared" ca="1" si="94"/>
        <v>699.22000000000003</v>
      </c>
      <c r="AG3268" s="2" t="s">
        <v>70</v>
      </c>
      <c r="AH3268" s="1"/>
      <c r="AI3268" s="1"/>
    </row>
    <row r="3269">
      <c r="A3269" s="2"/>
      <c r="B3269" s="2"/>
      <c r="C3269" s="3">
        <v>43914</v>
      </c>
      <c r="D3269" s="1"/>
      <c r="E3269" s="4" t="s">
        <v>51</v>
      </c>
      <c r="H3269" s="4" t="s">
        <v>51</v>
      </c>
      <c r="K3269" s="6">
        <v>0.25</v>
      </c>
      <c r="L3269" s="6">
        <v>0.25</v>
      </c>
      <c r="M3269" s="6">
        <v>4.25</v>
      </c>
      <c r="N3269" s="7">
        <v>1830</v>
      </c>
      <c r="P3269" s="1">
        <v>1</v>
      </c>
      <c r="Q3269" s="2" t="s">
        <v>54</v>
      </c>
      <c r="R3269" s="4" t="s">
        <v>51</v>
      </c>
      <c r="T3269" s="7">
        <v>636</v>
      </c>
      <c r="U3269" s="8">
        <v>0</v>
      </c>
      <c r="V3269" s="6">
        <v>38.82</v>
      </c>
      <c r="W3269" s="7">
        <f>IF(R3269="","",(T3269*(1-U3269)*(1+AE3269))+V3269)</f>
        <v>865.62000000000012</v>
      </c>
      <c r="AA3269" s="64">
        <f>IF(Eingabe!G3269="x",libCalc!A3269,IF(Eingabe!H3269="x",libCalc!B3269,IF(Eingabe!I3269="x",libCalc!C3269,"")))</f>
        <v>0.0625</v>
      </c>
      <c r="AB3269" s="5">
        <f>IF(AA3269="","",AA3269*M3269)</f>
        <v>0.265625</v>
      </c>
      <c r="AC3269" s="10">
        <f>IF(AA3269="","",N3269*1000/(AA3269*1000000))</f>
        <v>29.280000000000001</v>
      </c>
      <c r="AD3269" s="11">
        <f>IF(AB3269="","",MAX(Z3269,W3269)/AB3269)</f>
        <v>3258.8047058823536</v>
      </c>
      <c r="AE3269" s="8">
        <f ca="1">IF(N3269="","",IF(LOOKUP(YEAR(C3269),Teuerung!$A$4:$A$29,Teuerung!$D$4:$D$29)="",0,LOOKUP(YEAR(C3269),Teuerung!$A$4:$A$29,Teuerung!$D$4:$D$29)))</f>
        <v>0.29999999999999999</v>
      </c>
      <c r="AF3269" s="7">
        <f t="shared" ca="1" si="94"/>
        <v>865.62000000000012</v>
      </c>
      <c r="AG3269" s="2" t="s">
        <v>70</v>
      </c>
      <c r="AH3269" s="1"/>
      <c r="AI3269" s="1"/>
    </row>
    <row r="3270">
      <c r="A3270" s="2"/>
      <c r="B3270" s="2"/>
      <c r="C3270" s="3">
        <v>43914</v>
      </c>
      <c r="D3270" s="1"/>
      <c r="E3270" s="4" t="s">
        <v>51</v>
      </c>
      <c r="H3270" s="4" t="s">
        <v>51</v>
      </c>
      <c r="K3270" s="6">
        <v>0.25</v>
      </c>
      <c r="L3270" s="6">
        <v>0.25</v>
      </c>
      <c r="M3270" s="6">
        <v>4.4299999999999997</v>
      </c>
      <c r="N3270" s="7">
        <v>1960</v>
      </c>
      <c r="P3270" s="1">
        <v>2</v>
      </c>
      <c r="Q3270" s="2" t="s">
        <v>54</v>
      </c>
      <c r="R3270" s="4" t="s">
        <v>51</v>
      </c>
      <c r="T3270" s="7">
        <v>731</v>
      </c>
      <c r="U3270" s="8">
        <v>0</v>
      </c>
      <c r="V3270" s="6">
        <v>38.82</v>
      </c>
      <c r="W3270" s="7">
        <f>IF(R3270="","",(T3270*(1-U3270)*(1+AE3270))+V3270)</f>
        <v>989.12000000000012</v>
      </c>
      <c r="AA3270" s="64">
        <f>IF(Eingabe!G3270="x",libCalc!A3270,IF(Eingabe!H3270="x",libCalc!B3270,IF(Eingabe!I3270="x",libCalc!C3270,"")))</f>
        <v>0.0625</v>
      </c>
      <c r="AB3270" s="5">
        <f>IF(AA3270="","",AA3270*M3270)</f>
        <v>0.27687499999999998</v>
      </c>
      <c r="AC3270" s="10">
        <f>IF(AA3270="","",N3270*1000/(AA3270*1000000))</f>
        <v>31.359999999999999</v>
      </c>
      <c r="AD3270" s="11">
        <f>IF(AB3270="","",MAX(Z3270,W3270)/AB3270)</f>
        <v>3572.4424379232514</v>
      </c>
      <c r="AE3270" s="8">
        <f ca="1">IF(N3270="","",IF(LOOKUP(YEAR(C3270),Teuerung!$A$4:$A$29,Teuerung!$D$4:$D$29)="",0,LOOKUP(YEAR(C3270),Teuerung!$A$4:$A$29,Teuerung!$D$4:$D$29)))</f>
        <v>0.29999999999999999</v>
      </c>
      <c r="AF3270" s="7">
        <f t="shared" ca="1" si="94"/>
        <v>1978.2400000000002</v>
      </c>
      <c r="AG3270" s="2" t="s">
        <v>70</v>
      </c>
      <c r="AH3270" s="1"/>
      <c r="AI3270" s="1"/>
    </row>
    <row r="3271">
      <c r="A3271" s="2"/>
      <c r="B3271" s="2"/>
      <c r="C3271" s="3">
        <v>43914</v>
      </c>
      <c r="D3271" s="1"/>
      <c r="E3271" s="4" t="s">
        <v>51</v>
      </c>
      <c r="H3271" s="4" t="s">
        <v>51</v>
      </c>
      <c r="K3271" s="6">
        <v>0.25</v>
      </c>
      <c r="L3271" s="6">
        <v>0.25</v>
      </c>
      <c r="M3271" s="6">
        <v>4.4299999999999997</v>
      </c>
      <c r="N3271" s="7">
        <v>2190</v>
      </c>
      <c r="P3271" s="1">
        <v>1</v>
      </c>
      <c r="Q3271" s="2" t="s">
        <v>54</v>
      </c>
      <c r="R3271" s="4" t="s">
        <v>51</v>
      </c>
      <c r="T3271" s="7">
        <v>835</v>
      </c>
      <c r="U3271" s="8">
        <v>0</v>
      </c>
      <c r="V3271" s="6">
        <v>38.82</v>
      </c>
      <c r="W3271" s="7">
        <f>IF(R3271="","",(T3271*(1-U3271)*(1+AE3271))+V3271)</f>
        <v>1124.3199999999999</v>
      </c>
      <c r="AA3271" s="64">
        <f>IF(Eingabe!G3271="x",libCalc!A3271,IF(Eingabe!H3271="x",libCalc!B3271,IF(Eingabe!I3271="x",libCalc!C3271,"")))</f>
        <v>0.0625</v>
      </c>
      <c r="AB3271" s="5">
        <f>IF(AA3271="","",AA3271*M3271)</f>
        <v>0.27687499999999998</v>
      </c>
      <c r="AC3271" s="10">
        <f>IF(AA3271="","",N3271*1000/(AA3271*1000000))</f>
        <v>35.039999999999999</v>
      </c>
      <c r="AD3271" s="11">
        <f>IF(AB3271="","",MAX(Z3271,W3271)/AB3271)</f>
        <v>4060.7494356659145</v>
      </c>
      <c r="AE3271" s="8">
        <f ca="1">IF(N3271="","",IF(LOOKUP(YEAR(C3271),Teuerung!$A$4:$A$29,Teuerung!$D$4:$D$29)="",0,LOOKUP(YEAR(C3271),Teuerung!$A$4:$A$29,Teuerung!$D$4:$D$29)))</f>
        <v>0.29999999999999999</v>
      </c>
      <c r="AF3271" s="7">
        <f t="shared" ca="1" si="94"/>
        <v>1124.3199999999999</v>
      </c>
      <c r="AG3271" s="2" t="s">
        <v>70</v>
      </c>
      <c r="AH3271" s="1"/>
      <c r="AI3271" s="1"/>
    </row>
    <row r="3272">
      <c r="A3272" s="2"/>
      <c r="B3272" s="2"/>
      <c r="C3272" s="3">
        <v>43914</v>
      </c>
      <c r="D3272" s="1"/>
      <c r="E3272" s="4" t="s">
        <v>51</v>
      </c>
      <c r="H3272" s="4" t="s">
        <v>51</v>
      </c>
      <c r="K3272" s="6">
        <v>0.20000000000000001</v>
      </c>
      <c r="L3272" s="6">
        <v>0.48999999999999999</v>
      </c>
      <c r="M3272" s="6">
        <v>4.2300000000000004</v>
      </c>
      <c r="N3272" s="7">
        <v>1910</v>
      </c>
      <c r="P3272" s="1">
        <v>4</v>
      </c>
      <c r="Q3272" s="2" t="s">
        <v>54</v>
      </c>
      <c r="R3272" s="4" t="s">
        <v>51</v>
      </c>
      <c r="T3272" s="7">
        <v>589</v>
      </c>
      <c r="U3272" s="8">
        <v>0</v>
      </c>
      <c r="V3272" s="6">
        <v>38.82</v>
      </c>
      <c r="W3272" s="7">
        <f>IF(R3272="","",(T3272*(1-U3272)*(1+AE3272))+V3272)</f>
        <v>804.5200000000001</v>
      </c>
      <c r="AA3272" s="64">
        <f>IF(Eingabe!G3272="x",libCalc!A3272,IF(Eingabe!H3272="x",libCalc!B3272,IF(Eingabe!I3272="x",libCalc!C3272,"")))</f>
        <v>0.098000000000000004</v>
      </c>
      <c r="AB3272" s="5">
        <f>IF(AA3272="","",AA3272*M3272)</f>
        <v>0.41454000000000008</v>
      </c>
      <c r="AC3272" s="10">
        <f>IF(AA3272="","",N3272*1000/(AA3272*1000000))</f>
        <v>19.489795918367346</v>
      </c>
      <c r="AD3272" s="11">
        <f>IF(AB3272="","",MAX(Z3272,W3272)/AB3272)</f>
        <v>1940.7536064071016</v>
      </c>
      <c r="AE3272" s="8">
        <f ca="1">IF(N3272="","",IF(LOOKUP(YEAR(C3272),Teuerung!$A$4:$A$29,Teuerung!$D$4:$D$29)="",0,LOOKUP(YEAR(C3272),Teuerung!$A$4:$A$29,Teuerung!$D$4:$D$29)))</f>
        <v>0.29999999999999999</v>
      </c>
      <c r="AF3272" s="7">
        <f t="shared" ca="1" si="94"/>
        <v>3218.0800000000004</v>
      </c>
      <c r="AG3272" s="2" t="s">
        <v>70</v>
      </c>
      <c r="AH3272" s="1"/>
      <c r="AI3272" s="1"/>
    </row>
    <row r="3273">
      <c r="A3273" s="2"/>
      <c r="B3273" s="2"/>
      <c r="C3273" s="3">
        <v>43914</v>
      </c>
      <c r="D3273" s="1"/>
      <c r="E3273" s="4" t="s">
        <v>51</v>
      </c>
      <c r="H3273" s="4" t="s">
        <v>51</v>
      </c>
      <c r="K3273" s="6">
        <v>0.20000000000000001</v>
      </c>
      <c r="L3273" s="6">
        <v>0.40000000000000002</v>
      </c>
      <c r="M3273" s="6">
        <v>4.2300000000000004</v>
      </c>
      <c r="N3273" s="7">
        <v>2090</v>
      </c>
      <c r="P3273" s="1">
        <v>1</v>
      </c>
      <c r="Q3273" s="2" t="s">
        <v>54</v>
      </c>
      <c r="R3273" s="4" t="s">
        <v>51</v>
      </c>
      <c r="T3273" s="7">
        <v>758</v>
      </c>
      <c r="U3273" s="8">
        <v>0</v>
      </c>
      <c r="V3273" s="6">
        <v>38.82</v>
      </c>
      <c r="W3273" s="7">
        <f>IF(R3273="","",(T3273*(1-U3273)*(1+AE3273))+V3273)</f>
        <v>1024.22</v>
      </c>
      <c r="AA3273" s="64">
        <f>IF(Eingabe!G3273="x",libCalc!A3273,IF(Eingabe!H3273="x",libCalc!B3273,IF(Eingabe!I3273="x",libCalc!C3273,"")))</f>
        <v>0.080000000000000016</v>
      </c>
      <c r="AB3273" s="5">
        <f>IF(AA3273="","",AA3273*M3273)</f>
        <v>0.33840000000000009</v>
      </c>
      <c r="AC3273" s="10">
        <f>IF(AA3273="","",N3273*1000/(AA3273*1000000))</f>
        <v>26.124999999999996</v>
      </c>
      <c r="AD3273" s="11">
        <f>IF(AB3273="","",MAX(Z3273,W3273)/AB3273)</f>
        <v>3026.6548463356967</v>
      </c>
      <c r="AE3273" s="8">
        <f ca="1">IF(N3273="","",IF(LOOKUP(YEAR(C3273),Teuerung!$A$4:$A$29,Teuerung!$D$4:$D$29)="",0,LOOKUP(YEAR(C3273),Teuerung!$A$4:$A$29,Teuerung!$D$4:$D$29)))</f>
        <v>0.29999999999999999</v>
      </c>
      <c r="AF3273" s="7">
        <f t="shared" ca="1" si="94"/>
        <v>1024.22</v>
      </c>
      <c r="AG3273" s="2" t="s">
        <v>70</v>
      </c>
      <c r="AH3273" s="1"/>
      <c r="AI3273" s="1"/>
    </row>
    <row r="3274">
      <c r="A3274" s="2"/>
      <c r="B3274" s="2"/>
      <c r="C3274" s="3">
        <v>43914</v>
      </c>
      <c r="D3274" s="1"/>
      <c r="E3274" s="4" t="s">
        <v>51</v>
      </c>
      <c r="H3274" s="4" t="s">
        <v>51</v>
      </c>
      <c r="K3274" s="6">
        <v>0.22</v>
      </c>
      <c r="L3274" s="6">
        <v>0.47999999999999998</v>
      </c>
      <c r="M3274" s="6">
        <v>3.1099999999999999</v>
      </c>
      <c r="N3274" s="7">
        <v>2970</v>
      </c>
      <c r="P3274" s="1">
        <v>4</v>
      </c>
      <c r="Q3274" s="2" t="s">
        <v>54</v>
      </c>
      <c r="R3274" s="4" t="s">
        <v>51</v>
      </c>
      <c r="T3274" s="7">
        <v>870</v>
      </c>
      <c r="U3274" s="8">
        <v>0</v>
      </c>
      <c r="V3274" s="6">
        <v>38.82</v>
      </c>
      <c r="W3274" s="7">
        <f>IF(R3274="","",(T3274*(1-U3274)*(1+AE3274))+V3274)</f>
        <v>1169.8199999999999</v>
      </c>
      <c r="AA3274" s="64">
        <f>IF(Eingabe!G3274="x",libCalc!A3274,IF(Eingabe!H3274="x",libCalc!B3274,IF(Eingabe!I3274="x",libCalc!C3274,"")))</f>
        <v>0.1056</v>
      </c>
      <c r="AB3274" s="5">
        <f>IF(AA3274="","",AA3274*M3274)</f>
        <v>0.32841599999999999</v>
      </c>
      <c r="AC3274" s="10">
        <f>IF(AA3274="","",N3274*1000/(AA3274*1000000))</f>
        <v>28.125</v>
      </c>
      <c r="AD3274" s="11">
        <f>IF(AB3274="","",MAX(Z3274,W3274)/AB3274)</f>
        <v>3562.0067231803564</v>
      </c>
      <c r="AE3274" s="8">
        <f ca="1">IF(N3274="","",IF(LOOKUP(YEAR(C3274),Teuerung!$A$4:$A$29,Teuerung!$D$4:$D$29)="",0,LOOKUP(YEAR(C3274),Teuerung!$A$4:$A$29,Teuerung!$D$4:$D$29)))</f>
        <v>0.29999999999999999</v>
      </c>
      <c r="AF3274" s="7">
        <f t="shared" ca="1" si="94"/>
        <v>4679.2799999999997</v>
      </c>
      <c r="AG3274" s="2" t="s">
        <v>70</v>
      </c>
      <c r="AH3274" s="1"/>
      <c r="AI3274" s="1"/>
    </row>
    <row r="3275">
      <c r="A3275" s="2"/>
      <c r="B3275" s="2"/>
      <c r="C3275" s="3">
        <v>43914</v>
      </c>
      <c r="D3275" s="1"/>
      <c r="E3275" s="4" t="s">
        <v>51</v>
      </c>
      <c r="H3275" s="4" t="s">
        <v>51</v>
      </c>
      <c r="K3275" s="6">
        <v>0.22</v>
      </c>
      <c r="L3275" s="6">
        <v>0.59999999999999998</v>
      </c>
      <c r="M3275" s="6">
        <v>3.5499999999999998</v>
      </c>
      <c r="N3275" s="7">
        <v>5890</v>
      </c>
      <c r="P3275" s="1">
        <v>5</v>
      </c>
      <c r="Q3275" s="2" t="s">
        <v>54</v>
      </c>
      <c r="R3275" s="4" t="s">
        <v>51</v>
      </c>
      <c r="T3275" s="7">
        <v>1524</v>
      </c>
      <c r="U3275" s="8">
        <v>0</v>
      </c>
      <c r="V3275" s="6">
        <v>38.82</v>
      </c>
      <c r="W3275" s="7">
        <f>IF(R3275="","",(T3275*(1-U3275)*(1+AE3275))+V3275)</f>
        <v>2020.02</v>
      </c>
      <c r="AA3275" s="64">
        <f>IF(Eingabe!G3275="x",libCalc!A3275,IF(Eingabe!H3275="x",libCalc!B3275,IF(Eingabe!I3275="x",libCalc!C3275,"")))</f>
        <v>0.13200000000000001</v>
      </c>
      <c r="AB3275" s="5">
        <f>IF(AA3275="","",AA3275*M3275)</f>
        <v>0.46860000000000002</v>
      </c>
      <c r="AC3275" s="10">
        <f>IF(AA3275="","",N3275*1000/(AA3275*1000000))</f>
        <v>44.621212121212125</v>
      </c>
      <c r="AD3275" s="11">
        <f>IF(AB3275="","",MAX(Z3275,W3275)/AB3275)</f>
        <v>4310.7554417413567</v>
      </c>
      <c r="AE3275" s="8">
        <f ca="1">IF(N3275="","",IF(LOOKUP(YEAR(C3275),Teuerung!$A$4:$A$29,Teuerung!$D$4:$D$29)="",0,LOOKUP(YEAR(C3275),Teuerung!$A$4:$A$29,Teuerung!$D$4:$D$29)))</f>
        <v>0.29999999999999999</v>
      </c>
      <c r="AF3275" s="7">
        <f t="shared" ca="1" si="94"/>
        <v>10100.1</v>
      </c>
      <c r="AG3275" s="2" t="s">
        <v>70</v>
      </c>
      <c r="AH3275" s="1"/>
      <c r="AI3275" s="1"/>
    </row>
    <row r="3276">
      <c r="A3276" s="2"/>
      <c r="B3276" s="2"/>
      <c r="C3276" s="3">
        <v>43914</v>
      </c>
      <c r="D3276" s="1"/>
      <c r="E3276" s="4" t="s">
        <v>51</v>
      </c>
      <c r="H3276" s="4" t="s">
        <v>51</v>
      </c>
      <c r="K3276" s="6">
        <v>0.27000000000000002</v>
      </c>
      <c r="L3276" s="6">
        <v>0.47999999999999998</v>
      </c>
      <c r="M3276" s="6">
        <v>3.0899999999999999</v>
      </c>
      <c r="N3276" s="7">
        <v>1990</v>
      </c>
      <c r="P3276" s="1">
        <v>4</v>
      </c>
      <c r="Q3276" s="2" t="s">
        <v>54</v>
      </c>
      <c r="R3276" s="4" t="s">
        <v>51</v>
      </c>
      <c r="T3276" s="7">
        <v>720</v>
      </c>
      <c r="U3276" s="8">
        <v>0</v>
      </c>
      <c r="V3276" s="6">
        <v>38.82</v>
      </c>
      <c r="W3276" s="7">
        <f>IF(R3276="","",(T3276*(1-U3276)*(1+AE3276))+V3276)</f>
        <v>974.82000000000005</v>
      </c>
      <c r="AA3276" s="64">
        <f>IF(Eingabe!G3276="x",libCalc!A3276,IF(Eingabe!H3276="x",libCalc!B3276,IF(Eingabe!I3276="x",libCalc!C3276,"")))</f>
        <v>0.12959999999999999</v>
      </c>
      <c r="AB3276" s="5">
        <f>IF(AA3276="","",AA3276*M3276)</f>
        <v>0.40046399999999999</v>
      </c>
      <c r="AC3276" s="10">
        <f>IF(AA3276="","",N3276*1000/(AA3276*1000000))</f>
        <v>15.354938271604938</v>
      </c>
      <c r="AD3276" s="11">
        <f>IF(AB3276="","",MAX(Z3276,W3276)/AB3276)</f>
        <v>2434.2262974949062</v>
      </c>
      <c r="AE3276" s="8">
        <f ca="1">IF(N3276="","",IF(LOOKUP(YEAR(C3276),Teuerung!$A$4:$A$29,Teuerung!$D$4:$D$29)="",0,LOOKUP(YEAR(C3276),Teuerung!$A$4:$A$29,Teuerung!$D$4:$D$29)))</f>
        <v>0.29999999999999999</v>
      </c>
      <c r="AF3276" s="7">
        <f t="shared" ca="1" si="94"/>
        <v>3899.2800000000002</v>
      </c>
      <c r="AG3276" s="2" t="s">
        <v>70</v>
      </c>
      <c r="AH3276" s="1"/>
      <c r="AI3276" s="1"/>
    </row>
    <row r="3277">
      <c r="A3277" s="2"/>
      <c r="B3277" s="2"/>
      <c r="C3277" s="3">
        <v>43914</v>
      </c>
      <c r="D3277" s="1"/>
      <c r="E3277" s="4" t="s">
        <v>51</v>
      </c>
      <c r="H3277" s="4" t="s">
        <v>51</v>
      </c>
      <c r="K3277" s="6">
        <v>0.27000000000000002</v>
      </c>
      <c r="L3277" s="6">
        <v>0.47999999999999998</v>
      </c>
      <c r="M3277" s="6">
        <v>3.1000000000000001</v>
      </c>
      <c r="N3277" s="7">
        <v>1910</v>
      </c>
      <c r="P3277" s="1">
        <v>5</v>
      </c>
      <c r="Q3277" s="2" t="s">
        <v>54</v>
      </c>
      <c r="R3277" s="4" t="s">
        <v>51</v>
      </c>
      <c r="T3277" s="7">
        <v>729</v>
      </c>
      <c r="U3277" s="8">
        <v>0</v>
      </c>
      <c r="V3277" s="6">
        <v>38.82</v>
      </c>
      <c r="W3277" s="7">
        <f>IF(R3277="","",(T3277*(1-U3277)*(1+AE3277))+V3277)</f>
        <v>986.5200000000001</v>
      </c>
      <c r="AA3277" s="64">
        <f>IF(Eingabe!G3277="x",libCalc!A3277,IF(Eingabe!H3277="x",libCalc!B3277,IF(Eingabe!I3277="x",libCalc!C3277,"")))</f>
        <v>0.12959999999999999</v>
      </c>
      <c r="AB3277" s="5">
        <f>IF(AA3277="","",AA3277*M3277)</f>
        <v>0.40176000000000001</v>
      </c>
      <c r="AC3277" s="10">
        <f>IF(AA3277="","",N3277*1000/(AA3277*1000000))</f>
        <v>14.737654320987655</v>
      </c>
      <c r="AD3277" s="11">
        <f>IF(AB3277="","",MAX(Z3277,W3277)/AB3277)</f>
        <v>2455.4958183990443</v>
      </c>
      <c r="AE3277" s="8">
        <f ca="1">IF(N3277="","",IF(LOOKUP(YEAR(C3277),Teuerung!$A$4:$A$29,Teuerung!$D$4:$D$29)="",0,LOOKUP(YEAR(C3277),Teuerung!$A$4:$A$29,Teuerung!$D$4:$D$29)))</f>
        <v>0.29999999999999999</v>
      </c>
      <c r="AF3277" s="7">
        <f t="shared" ca="1" si="94"/>
        <v>4932.6000000000004</v>
      </c>
      <c r="AG3277" s="2" t="s">
        <v>70</v>
      </c>
      <c r="AH3277" s="1"/>
      <c r="AI3277" s="1"/>
    </row>
    <row r="3278">
      <c r="A3278" s="2"/>
      <c r="B3278" s="2"/>
      <c r="C3278" s="3">
        <v>43914</v>
      </c>
      <c r="D3278" s="1"/>
      <c r="E3278" s="4" t="s">
        <v>51</v>
      </c>
      <c r="H3278" s="4" t="s">
        <v>51</v>
      </c>
      <c r="K3278" s="6">
        <v>0.27000000000000002</v>
      </c>
      <c r="L3278" s="6">
        <v>0.47999999999999998</v>
      </c>
      <c r="M3278" s="6">
        <v>3.1099999999999999</v>
      </c>
      <c r="N3278" s="7">
        <v>1550</v>
      </c>
      <c r="P3278" s="1">
        <v>1</v>
      </c>
      <c r="Q3278" s="2" t="s">
        <v>54</v>
      </c>
      <c r="R3278" s="4" t="s">
        <v>51</v>
      </c>
      <c r="T3278" s="7">
        <v>892</v>
      </c>
      <c r="U3278" s="8">
        <v>0</v>
      </c>
      <c r="V3278" s="6">
        <v>38.82</v>
      </c>
      <c r="W3278" s="7">
        <f>IF(R3278="","",(T3278*(1-U3278)*(1+AE3278))+V3278)</f>
        <v>1198.4200000000001</v>
      </c>
      <c r="AA3278" s="64">
        <f>IF(Eingabe!G3278="x",libCalc!A3278,IF(Eingabe!H3278="x",libCalc!B3278,IF(Eingabe!I3278="x",libCalc!C3278,"")))</f>
        <v>0.12959999999999999</v>
      </c>
      <c r="AB3278" s="5">
        <f>IF(AA3278="","",AA3278*M3278)</f>
        <v>0.40305599999999997</v>
      </c>
      <c r="AC3278" s="10">
        <f>IF(AA3278="","",N3278*1000/(AA3278*1000000))</f>
        <v>11.959876543209877</v>
      </c>
      <c r="AD3278" s="11">
        <f>IF(AB3278="","",MAX(Z3278,W3278)/AB3278)</f>
        <v>2973.3337303005046</v>
      </c>
      <c r="AE3278" s="8">
        <f ca="1">IF(N3278="","",IF(LOOKUP(YEAR(C3278),Teuerung!$A$4:$A$29,Teuerung!$D$4:$D$29)="",0,LOOKUP(YEAR(C3278),Teuerung!$A$4:$A$29,Teuerung!$D$4:$D$29)))</f>
        <v>0.29999999999999999</v>
      </c>
      <c r="AF3278" s="7">
        <f t="shared" ca="1" si="94"/>
        <v>1198.4200000000001</v>
      </c>
      <c r="AG3278" s="2" t="s">
        <v>70</v>
      </c>
      <c r="AH3278" s="1"/>
      <c r="AI3278" s="1"/>
    </row>
    <row r="3279">
      <c r="A3279" s="2"/>
      <c r="B3279" s="2"/>
      <c r="C3279" s="3">
        <v>43914</v>
      </c>
      <c r="D3279" s="1"/>
      <c r="E3279" s="4" t="s">
        <v>51</v>
      </c>
      <c r="H3279" s="4" t="s">
        <v>51</v>
      </c>
      <c r="K3279" s="6">
        <v>0.20000000000000001</v>
      </c>
      <c r="L3279" s="6">
        <v>0.20000000000000001</v>
      </c>
      <c r="M3279" s="6">
        <v>4.5499999999999998</v>
      </c>
      <c r="N3279" s="7">
        <v>690</v>
      </c>
      <c r="P3279" s="1">
        <v>13</v>
      </c>
      <c r="Q3279" s="2" t="s">
        <v>54</v>
      </c>
      <c r="R3279" s="4" t="s">
        <v>51</v>
      </c>
      <c r="T3279" s="7">
        <v>357</v>
      </c>
      <c r="U3279" s="8">
        <v>0</v>
      </c>
      <c r="V3279" s="6">
        <v>38.82</v>
      </c>
      <c r="W3279" s="7">
        <f>IF(R3279="","",(T3279*(1-U3279)*(1+AE3279))+V3279)</f>
        <v>502.92000000000002</v>
      </c>
      <c r="AA3279" s="64">
        <f>IF(Eingabe!G3279="x",libCalc!A3279,IF(Eingabe!H3279="x",libCalc!B3279,IF(Eingabe!I3279="x",libCalc!C3279,"")))</f>
        <v>0.040000000000000008</v>
      </c>
      <c r="AB3279" s="5">
        <f>IF(AA3279="","",AA3279*M3279)</f>
        <v>0.18200000000000002</v>
      </c>
      <c r="AC3279" s="10">
        <f>IF(AA3279="","",N3279*1000/(AA3279*1000000))</f>
        <v>17.249999999999996</v>
      </c>
      <c r="AD3279" s="11">
        <f>IF(AB3279="","",MAX(Z3279,W3279)/AB3279)</f>
        <v>2763.2967032967031</v>
      </c>
      <c r="AE3279" s="8">
        <f ca="1">IF(N3279="","",IF(LOOKUP(YEAR(C3279),Teuerung!$A$4:$A$29,Teuerung!$D$4:$D$29)="",0,LOOKUP(YEAR(C3279),Teuerung!$A$4:$A$29,Teuerung!$D$4:$D$29)))</f>
        <v>0.29999999999999999</v>
      </c>
      <c r="AF3279" s="7">
        <f t="shared" ca="1" si="94"/>
        <v>6537.96</v>
      </c>
      <c r="AG3279" s="2" t="s">
        <v>70</v>
      </c>
      <c r="AH3279" s="1"/>
      <c r="AI3279" s="1"/>
    </row>
    <row r="3280">
      <c r="A3280" s="2"/>
      <c r="B3280" s="2"/>
      <c r="C3280" s="3">
        <v>43914</v>
      </c>
      <c r="D3280" s="1"/>
      <c r="E3280" s="4" t="s">
        <v>51</v>
      </c>
      <c r="H3280" s="4" t="s">
        <v>51</v>
      </c>
      <c r="K3280" s="6">
        <v>0.20000000000000001</v>
      </c>
      <c r="L3280" s="6">
        <v>0.20000000000000001</v>
      </c>
      <c r="M3280" s="6">
        <v>4.5499999999999998</v>
      </c>
      <c r="N3280" s="7">
        <v>780</v>
      </c>
      <c r="P3280" s="1">
        <v>1</v>
      </c>
      <c r="Q3280" s="2" t="s">
        <v>54</v>
      </c>
      <c r="R3280" s="4" t="s">
        <v>51</v>
      </c>
      <c r="T3280" s="7">
        <v>435</v>
      </c>
      <c r="U3280" s="8">
        <v>0</v>
      </c>
      <c r="V3280" s="6">
        <v>38.82</v>
      </c>
      <c r="W3280" s="7">
        <f>IF(R3280="","",(T3280*(1-U3280)*(1+AE3280))+V3280)</f>
        <v>604.32000000000005</v>
      </c>
      <c r="AA3280" s="64">
        <f>IF(Eingabe!G3280="x",libCalc!A3280,IF(Eingabe!H3280="x",libCalc!B3280,IF(Eingabe!I3280="x",libCalc!C3280,"")))</f>
        <v>0.040000000000000008</v>
      </c>
      <c r="AB3280" s="5">
        <f>IF(AA3280="","",AA3280*M3280)</f>
        <v>0.18200000000000002</v>
      </c>
      <c r="AC3280" s="10">
        <f>IF(AA3280="","",N3280*1000/(AA3280*1000000))</f>
        <v>19.499999999999996</v>
      </c>
      <c r="AD3280" s="11">
        <f>IF(AB3280="","",MAX(Z3280,W3280)/AB3280)</f>
        <v>3320.4395604395604</v>
      </c>
      <c r="AE3280" s="8">
        <f ca="1">IF(N3280="","",IF(LOOKUP(YEAR(C3280),Teuerung!$A$4:$A$29,Teuerung!$D$4:$D$29)="",0,LOOKUP(YEAR(C3280),Teuerung!$A$4:$A$29,Teuerung!$D$4:$D$29)))</f>
        <v>0.29999999999999999</v>
      </c>
      <c r="AF3280" s="7">
        <f t="shared" ca="1" si="94"/>
        <v>604.32000000000005</v>
      </c>
      <c r="AG3280" s="2" t="s">
        <v>70</v>
      </c>
      <c r="AH3280" s="1"/>
      <c r="AI3280" s="1"/>
    </row>
    <row r="3281">
      <c r="A3281" s="2"/>
      <c r="B3281" s="2"/>
      <c r="C3281" s="3">
        <v>43914</v>
      </c>
      <c r="D3281" s="1"/>
      <c r="E3281" s="4" t="s">
        <v>51</v>
      </c>
      <c r="H3281" s="4" t="s">
        <v>51</v>
      </c>
      <c r="K3281" s="6">
        <v>0.25</v>
      </c>
      <c r="L3281" s="6">
        <v>0.25</v>
      </c>
      <c r="M3281" s="6">
        <v>4.5700000000000003</v>
      </c>
      <c r="N3281" s="7">
        <v>2430</v>
      </c>
      <c r="P3281" s="1">
        <v>1</v>
      </c>
      <c r="Q3281" s="2" t="s">
        <v>54</v>
      </c>
      <c r="R3281" s="4" t="s">
        <v>51</v>
      </c>
      <c r="T3281" s="7">
        <v>1501</v>
      </c>
      <c r="U3281" s="8">
        <v>0</v>
      </c>
      <c r="V3281" s="6">
        <v>38.82</v>
      </c>
      <c r="W3281" s="7">
        <f>IF(R3281="","",(T3281*(1-U3281)*(1+AE3281))+V3281)</f>
        <v>1990.1199999999999</v>
      </c>
      <c r="AA3281" s="64">
        <f>IF(Eingabe!G3281="x",libCalc!A3281,IF(Eingabe!H3281="x",libCalc!B3281,IF(Eingabe!I3281="x",libCalc!C3281,"")))</f>
        <v>0.0625</v>
      </c>
      <c r="AB3281" s="5">
        <f>IF(AA3281="","",AA3281*M3281)</f>
        <v>0.28562500000000002</v>
      </c>
      <c r="AC3281" s="10">
        <f>IF(AA3281="","",N3281*1000/(AA3281*1000000))</f>
        <v>38.880000000000003</v>
      </c>
      <c r="AD3281" s="11">
        <f>IF(AB3281="","",MAX(Z3281,W3281)/AB3281)</f>
        <v>6967.5973741794305</v>
      </c>
      <c r="AE3281" s="8">
        <f ca="1">IF(N3281="","",IF(LOOKUP(YEAR(C3281),Teuerung!$A$4:$A$29,Teuerung!$D$4:$D$29)="",0,LOOKUP(YEAR(C3281),Teuerung!$A$4:$A$29,Teuerung!$D$4:$D$29)))</f>
        <v>0.29999999999999999</v>
      </c>
      <c r="AF3281" s="7">
        <f t="shared" ca="1" si="94"/>
        <v>1990.1199999999999</v>
      </c>
      <c r="AG3281" s="2" t="s">
        <v>70</v>
      </c>
      <c r="AH3281" s="1"/>
      <c r="AI3281" s="1"/>
    </row>
    <row r="3282">
      <c r="A3282" s="2"/>
      <c r="B3282" s="2"/>
      <c r="C3282" s="3">
        <v>43914</v>
      </c>
      <c r="D3282" s="1"/>
      <c r="E3282" s="4" t="s">
        <v>51</v>
      </c>
      <c r="H3282" s="4" t="s">
        <v>51</v>
      </c>
      <c r="K3282" s="6">
        <v>0.25</v>
      </c>
      <c r="L3282" s="6">
        <v>0.25</v>
      </c>
      <c r="M3282" s="6">
        <v>4.5499999999999998</v>
      </c>
      <c r="N3282" s="7">
        <v>1350</v>
      </c>
      <c r="P3282" s="1">
        <v>2</v>
      </c>
      <c r="Q3282" s="2" t="s">
        <v>54</v>
      </c>
      <c r="R3282" s="4" t="s">
        <v>51</v>
      </c>
      <c r="T3282" s="7">
        <v>479</v>
      </c>
      <c r="U3282" s="8">
        <v>0</v>
      </c>
      <c r="V3282" s="6">
        <v>38.82</v>
      </c>
      <c r="W3282" s="7">
        <f>IF(R3282="","",(T3282*(1-U3282)*(1+AE3282))+V3282)</f>
        <v>661.5200000000001</v>
      </c>
      <c r="AA3282" s="64">
        <f>IF(Eingabe!G3282="x",libCalc!A3282,IF(Eingabe!H3282="x",libCalc!B3282,IF(Eingabe!I3282="x",libCalc!C3282,"")))</f>
        <v>0.0625</v>
      </c>
      <c r="AB3282" s="5">
        <f>IF(AA3282="","",AA3282*M3282)</f>
        <v>0.28437499999999999</v>
      </c>
      <c r="AC3282" s="10">
        <f>IF(AA3282="","",N3282*1000/(AA3282*1000000))</f>
        <v>21.600000000000001</v>
      </c>
      <c r="AD3282" s="11">
        <f>IF(AB3282="","",MAX(Z3282,W3282)/AB3282)</f>
        <v>2326.2241758241762</v>
      </c>
      <c r="AE3282" s="8">
        <f ca="1">IF(N3282="","",IF(LOOKUP(YEAR(C3282),Teuerung!$A$4:$A$29,Teuerung!$D$4:$D$29)="",0,LOOKUP(YEAR(C3282),Teuerung!$A$4:$A$29,Teuerung!$D$4:$D$29)))</f>
        <v>0.29999999999999999</v>
      </c>
      <c r="AF3282" s="7">
        <f t="shared" ca="1" si="94"/>
        <v>1323.0400000000002</v>
      </c>
      <c r="AG3282" s="2" t="s">
        <v>70</v>
      </c>
      <c r="AH3282" s="1"/>
      <c r="AI3282" s="1"/>
    </row>
    <row r="3283">
      <c r="A3283" s="2"/>
      <c r="B3283" s="2"/>
      <c r="C3283" s="3">
        <v>43914</v>
      </c>
      <c r="D3283" s="1"/>
      <c r="E3283" s="4" t="s">
        <v>51</v>
      </c>
      <c r="H3283" s="4" t="s">
        <v>51</v>
      </c>
      <c r="K3283" s="6">
        <v>0.25</v>
      </c>
      <c r="L3283" s="6">
        <v>0.25</v>
      </c>
      <c r="M3283" s="6">
        <v>4.5499999999999998</v>
      </c>
      <c r="N3283" s="7">
        <v>700</v>
      </c>
      <c r="P3283" s="1">
        <v>1</v>
      </c>
      <c r="Q3283" s="2" t="s">
        <v>54</v>
      </c>
      <c r="R3283" s="4" t="s">
        <v>51</v>
      </c>
      <c r="T3283" s="7">
        <v>505</v>
      </c>
      <c r="U3283" s="8">
        <v>0</v>
      </c>
      <c r="V3283" s="6">
        <v>38.82</v>
      </c>
      <c r="W3283" s="7">
        <f>IF(R3283="","",(T3283*(1-U3283)*(1+AE3283))+V3283)</f>
        <v>695.32000000000005</v>
      </c>
      <c r="AA3283" s="64">
        <f>IF(Eingabe!G3283="x",libCalc!A3283,IF(Eingabe!H3283="x",libCalc!B3283,IF(Eingabe!I3283="x",libCalc!C3283,"")))</f>
        <v>0.0625</v>
      </c>
      <c r="AB3283" s="5">
        <f>IF(AA3283="","",AA3283*M3283)</f>
        <v>0.28437499999999999</v>
      </c>
      <c r="AC3283" s="10">
        <f>IF(AA3283="","",N3283*1000/(AA3283*1000000))</f>
        <v>11.199999999999999</v>
      </c>
      <c r="AD3283" s="11">
        <f>IF(AB3283="","",MAX(Z3283,W3283)/AB3283)</f>
        <v>2445.0813186813189</v>
      </c>
      <c r="AE3283" s="8">
        <f ca="1">IF(N3283="","",IF(LOOKUP(YEAR(C3283),Teuerung!$A$4:$A$29,Teuerung!$D$4:$D$29)="",0,LOOKUP(YEAR(C3283),Teuerung!$A$4:$A$29,Teuerung!$D$4:$D$29)))</f>
        <v>0.29999999999999999</v>
      </c>
      <c r="AF3283" s="7">
        <f t="shared" ref="AF3283:AF3346" ca="1" si="95">IF(P3283="","",P3283*MAX(W3283,Z3283))</f>
        <v>695.32000000000005</v>
      </c>
      <c r="AG3283" s="2" t="s">
        <v>70</v>
      </c>
      <c r="AH3283" s="1"/>
      <c r="AI3283" s="1"/>
    </row>
    <row r="3284">
      <c r="A3284" s="2"/>
      <c r="B3284" s="2"/>
      <c r="C3284" s="3">
        <v>43914</v>
      </c>
      <c r="D3284" s="1"/>
      <c r="E3284" s="4" t="s">
        <v>51</v>
      </c>
      <c r="H3284" s="4" t="s">
        <v>51</v>
      </c>
      <c r="K3284" s="6">
        <v>0.25</v>
      </c>
      <c r="L3284" s="6">
        <v>0.25</v>
      </c>
      <c r="M3284" s="6">
        <v>4.5700000000000003</v>
      </c>
      <c r="N3284" s="7">
        <v>1140</v>
      </c>
      <c r="P3284" s="1">
        <v>1</v>
      </c>
      <c r="Q3284" s="2" t="s">
        <v>54</v>
      </c>
      <c r="R3284" s="4" t="s">
        <v>51</v>
      </c>
      <c r="T3284" s="7">
        <v>583</v>
      </c>
      <c r="U3284" s="8">
        <v>0</v>
      </c>
      <c r="V3284" s="6">
        <v>38.82</v>
      </c>
      <c r="W3284" s="7">
        <f>IF(R3284="","",(T3284*(1-U3284)*(1+AE3284))+V3284)</f>
        <v>796.72000000000003</v>
      </c>
      <c r="AA3284" s="64">
        <f>IF(Eingabe!G3284="x",libCalc!A3284,IF(Eingabe!H3284="x",libCalc!B3284,IF(Eingabe!I3284="x",libCalc!C3284,"")))</f>
        <v>0.0625</v>
      </c>
      <c r="AB3284" s="5">
        <f>IF(AA3284="","",AA3284*M3284)</f>
        <v>0.28562500000000002</v>
      </c>
      <c r="AC3284" s="10">
        <f>IF(AA3284="","",N3284*1000/(AA3284*1000000))</f>
        <v>18.239999999999998</v>
      </c>
      <c r="AD3284" s="11">
        <f>IF(AB3284="","",MAX(Z3284,W3284)/AB3284)</f>
        <v>2789.3916849015318</v>
      </c>
      <c r="AE3284" s="8">
        <f ca="1">IF(N3284="","",IF(LOOKUP(YEAR(C3284),Teuerung!$A$4:$A$29,Teuerung!$D$4:$D$29)="",0,LOOKUP(YEAR(C3284),Teuerung!$A$4:$A$29,Teuerung!$D$4:$D$29)))</f>
        <v>0.29999999999999999</v>
      </c>
      <c r="AF3284" s="7">
        <f t="shared" ca="1" si="95"/>
        <v>796.72000000000003</v>
      </c>
      <c r="AG3284" s="2" t="s">
        <v>70</v>
      </c>
      <c r="AH3284" s="1"/>
      <c r="AI3284" s="1"/>
    </row>
    <row r="3285">
      <c r="A3285" s="2"/>
      <c r="B3285" s="2"/>
      <c r="C3285" s="3">
        <v>43914</v>
      </c>
      <c r="D3285" s="1"/>
      <c r="E3285" s="4" t="s">
        <v>51</v>
      </c>
      <c r="H3285" s="4" t="s">
        <v>51</v>
      </c>
      <c r="K3285" s="6">
        <v>0.25</v>
      </c>
      <c r="L3285" s="6">
        <v>0.25</v>
      </c>
      <c r="M3285" s="6">
        <v>4.5499999999999998</v>
      </c>
      <c r="N3285" s="7">
        <v>1810</v>
      </c>
      <c r="P3285" s="1">
        <v>1</v>
      </c>
      <c r="Q3285" s="2" t="s">
        <v>54</v>
      </c>
      <c r="R3285" s="4" t="s">
        <v>51</v>
      </c>
      <c r="T3285" s="7">
        <v>704</v>
      </c>
      <c r="U3285" s="8">
        <v>0</v>
      </c>
      <c r="V3285" s="6">
        <v>38.82</v>
      </c>
      <c r="W3285" s="7">
        <f>IF(R3285="","",(T3285*(1-U3285)*(1+AE3285))+V3285)</f>
        <v>954.0200000000001</v>
      </c>
      <c r="AA3285" s="64">
        <f>IF(Eingabe!G3285="x",libCalc!A3285,IF(Eingabe!H3285="x",libCalc!B3285,IF(Eingabe!I3285="x",libCalc!C3285,"")))</f>
        <v>0.0625</v>
      </c>
      <c r="AB3285" s="5">
        <f>IF(AA3285="","",AA3285*M3285)</f>
        <v>0.28437499999999999</v>
      </c>
      <c r="AC3285" s="10">
        <f>IF(AA3285="","",N3285*1000/(AA3285*1000000))</f>
        <v>28.960000000000001</v>
      </c>
      <c r="AD3285" s="11">
        <f>IF(AB3285="","",MAX(Z3285,W3285)/AB3285)</f>
        <v>3354.7956043956046</v>
      </c>
      <c r="AE3285" s="8">
        <f ca="1">IF(N3285="","",IF(LOOKUP(YEAR(C3285),Teuerung!$A$4:$A$29,Teuerung!$D$4:$D$29)="",0,LOOKUP(YEAR(C3285),Teuerung!$A$4:$A$29,Teuerung!$D$4:$D$29)))</f>
        <v>0.29999999999999999</v>
      </c>
      <c r="AF3285" s="7">
        <f t="shared" ca="1" si="95"/>
        <v>954.0200000000001</v>
      </c>
      <c r="AG3285" s="2" t="s">
        <v>70</v>
      </c>
      <c r="AH3285" s="1"/>
      <c r="AI3285" s="1"/>
    </row>
    <row r="3286">
      <c r="A3286" s="2"/>
      <c r="B3286" s="2"/>
      <c r="C3286" s="3">
        <v>43914</v>
      </c>
      <c r="D3286" s="1"/>
      <c r="E3286" s="4" t="s">
        <v>51</v>
      </c>
      <c r="H3286" s="4" t="s">
        <v>51</v>
      </c>
      <c r="K3286" s="6">
        <v>0.25</v>
      </c>
      <c r="L3286" s="6">
        <v>0.25</v>
      </c>
      <c r="M3286" s="6">
        <v>4.5499999999999998</v>
      </c>
      <c r="N3286" s="7">
        <v>2110</v>
      </c>
      <c r="P3286" s="1">
        <v>1</v>
      </c>
      <c r="Q3286" s="2" t="s">
        <v>54</v>
      </c>
      <c r="R3286" s="4" t="s">
        <v>51</v>
      </c>
      <c r="T3286" s="7">
        <v>783</v>
      </c>
      <c r="U3286" s="8">
        <v>0</v>
      </c>
      <c r="V3286" s="6">
        <v>38.82</v>
      </c>
      <c r="W3286" s="7">
        <f>IF(R3286="","",(T3286*(1-U3286)*(1+AE3286))+V3286)</f>
        <v>1056.72</v>
      </c>
      <c r="AA3286" s="64">
        <f>IF(Eingabe!G3286="x",libCalc!A3286,IF(Eingabe!H3286="x",libCalc!B3286,IF(Eingabe!I3286="x",libCalc!C3286,"")))</f>
        <v>0.0625</v>
      </c>
      <c r="AB3286" s="5">
        <f>IF(AA3286="","",AA3286*M3286)</f>
        <v>0.28437499999999999</v>
      </c>
      <c r="AC3286" s="10">
        <f>IF(AA3286="","",N3286*1000/(AA3286*1000000))</f>
        <v>33.759999999999998</v>
      </c>
      <c r="AD3286" s="11">
        <f>IF(AB3286="","",MAX(Z3286,W3286)/AB3286)</f>
        <v>3715.938461538462</v>
      </c>
      <c r="AE3286" s="8">
        <f ca="1">IF(N3286="","",IF(LOOKUP(YEAR(C3286),Teuerung!$A$4:$A$29,Teuerung!$D$4:$D$29)="",0,LOOKUP(YEAR(C3286),Teuerung!$A$4:$A$29,Teuerung!$D$4:$D$29)))</f>
        <v>0.29999999999999999</v>
      </c>
      <c r="AF3286" s="7">
        <f t="shared" ca="1" si="95"/>
        <v>1056.72</v>
      </c>
      <c r="AG3286" s="2" t="s">
        <v>70</v>
      </c>
      <c r="AH3286" s="1"/>
      <c r="AI3286" s="1"/>
    </row>
    <row r="3287">
      <c r="A3287" s="2"/>
      <c r="B3287" s="2"/>
      <c r="C3287" s="3">
        <v>43914</v>
      </c>
      <c r="D3287" s="1"/>
      <c r="E3287" s="4" t="s">
        <v>51</v>
      </c>
      <c r="H3287" s="4" t="s">
        <v>51</v>
      </c>
      <c r="K3287" s="6">
        <v>0.25</v>
      </c>
      <c r="L3287" s="6">
        <v>0.25</v>
      </c>
      <c r="M3287" s="6">
        <v>4.5499999999999998</v>
      </c>
      <c r="N3287" s="7">
        <v>1290</v>
      </c>
      <c r="P3287" s="1">
        <v>1</v>
      </c>
      <c r="Q3287" s="2" t="s">
        <v>54</v>
      </c>
      <c r="R3287" s="4" t="s">
        <v>51</v>
      </c>
      <c r="T3287" s="7">
        <v>1103</v>
      </c>
      <c r="U3287" s="8">
        <v>0</v>
      </c>
      <c r="V3287" s="6">
        <v>38.82</v>
      </c>
      <c r="W3287" s="7">
        <f>IF(R3287="","",(T3287*(1-U3287)*(1+AE3287))+V3287)</f>
        <v>1472.72</v>
      </c>
      <c r="AA3287" s="64">
        <f>IF(Eingabe!G3287="x",libCalc!A3287,IF(Eingabe!H3287="x",libCalc!B3287,IF(Eingabe!I3287="x",libCalc!C3287,"")))</f>
        <v>0.0625</v>
      </c>
      <c r="AB3287" s="5">
        <f>IF(AA3287="","",AA3287*M3287)</f>
        <v>0.28437499999999999</v>
      </c>
      <c r="AC3287" s="10">
        <f>IF(AA3287="","",N3287*1000/(AA3287*1000000))</f>
        <v>20.640000000000001</v>
      </c>
      <c r="AD3287" s="11">
        <f>IF(AB3287="","",MAX(Z3287,W3287)/AB3287)</f>
        <v>5178.7956043956046</v>
      </c>
      <c r="AE3287" s="8">
        <f ca="1">IF(N3287="","",IF(LOOKUP(YEAR(C3287),Teuerung!$A$4:$A$29,Teuerung!$D$4:$D$29)="",0,LOOKUP(YEAR(C3287),Teuerung!$A$4:$A$29,Teuerung!$D$4:$D$29)))</f>
        <v>0.29999999999999999</v>
      </c>
      <c r="AF3287" s="7">
        <f t="shared" ca="1" si="95"/>
        <v>1472.72</v>
      </c>
      <c r="AG3287" s="2" t="s">
        <v>70</v>
      </c>
      <c r="AH3287" s="1"/>
      <c r="AI3287" s="1"/>
    </row>
    <row r="3288">
      <c r="A3288" s="2"/>
      <c r="B3288" s="2"/>
      <c r="C3288" s="3">
        <v>43914</v>
      </c>
      <c r="D3288" s="1"/>
      <c r="E3288" s="4" t="s">
        <v>51</v>
      </c>
      <c r="H3288" s="4" t="s">
        <v>51</v>
      </c>
      <c r="K3288" s="6">
        <v>0.25</v>
      </c>
      <c r="L3288" s="6">
        <v>0.25</v>
      </c>
      <c r="M3288" s="6">
        <v>4.5499999999999998</v>
      </c>
      <c r="N3288" s="7">
        <v>1450</v>
      </c>
      <c r="P3288" s="1">
        <v>3</v>
      </c>
      <c r="Q3288" s="2" t="s">
        <v>54</v>
      </c>
      <c r="R3288" s="4" t="s">
        <v>51</v>
      </c>
      <c r="T3288" s="7">
        <v>992</v>
      </c>
      <c r="U3288" s="8">
        <v>0</v>
      </c>
      <c r="V3288" s="6">
        <v>38.82</v>
      </c>
      <c r="W3288" s="7">
        <f>IF(R3288="","",(T3288*(1-U3288)*(1+AE3288))+V3288)</f>
        <v>1328.4200000000001</v>
      </c>
      <c r="AA3288" s="64">
        <f>IF(Eingabe!G3288="x",libCalc!A3288,IF(Eingabe!H3288="x",libCalc!B3288,IF(Eingabe!I3288="x",libCalc!C3288,"")))</f>
        <v>0.0625</v>
      </c>
      <c r="AB3288" s="5">
        <f>IF(AA3288="","",AA3288*M3288)</f>
        <v>0.28437499999999999</v>
      </c>
      <c r="AC3288" s="10">
        <f>IF(AA3288="","",N3288*1000/(AA3288*1000000))</f>
        <v>23.199999999999999</v>
      </c>
      <c r="AD3288" s="11">
        <f>IF(AB3288="","",MAX(Z3288,W3288)/AB3288)</f>
        <v>4671.3670329670331</v>
      </c>
      <c r="AE3288" s="8">
        <f ca="1">IF(N3288="","",IF(LOOKUP(YEAR(C3288),Teuerung!$A$4:$A$29,Teuerung!$D$4:$D$29)="",0,LOOKUP(YEAR(C3288),Teuerung!$A$4:$A$29,Teuerung!$D$4:$D$29)))</f>
        <v>0.29999999999999999</v>
      </c>
      <c r="AF3288" s="7">
        <f t="shared" ca="1" si="95"/>
        <v>3985.2600000000002</v>
      </c>
      <c r="AG3288" s="2" t="s">
        <v>70</v>
      </c>
      <c r="AH3288" s="1"/>
      <c r="AI3288" s="1"/>
    </row>
    <row r="3289">
      <c r="A3289" s="2"/>
      <c r="B3289" s="2"/>
      <c r="C3289" s="3">
        <v>43914</v>
      </c>
      <c r="D3289" s="1"/>
      <c r="E3289" s="4" t="s">
        <v>51</v>
      </c>
      <c r="H3289" s="4" t="s">
        <v>51</v>
      </c>
      <c r="K3289" s="6">
        <v>0.25</v>
      </c>
      <c r="L3289" s="6">
        <v>0.25</v>
      </c>
      <c r="M3289" s="6">
        <v>4.5700000000000003</v>
      </c>
      <c r="N3289" s="7">
        <v>1860</v>
      </c>
      <c r="P3289" s="1">
        <v>1</v>
      </c>
      <c r="Q3289" s="2" t="s">
        <v>54</v>
      </c>
      <c r="R3289" s="4" t="s">
        <v>51</v>
      </c>
      <c r="T3289" s="7">
        <v>1107</v>
      </c>
      <c r="U3289" s="8">
        <v>0</v>
      </c>
      <c r="V3289" s="6">
        <v>38.82</v>
      </c>
      <c r="W3289" s="7">
        <f>IF(R3289="","",(T3289*(1-U3289)*(1+AE3289))+V3289)</f>
        <v>1477.9200000000001</v>
      </c>
      <c r="AA3289" s="64">
        <f>IF(Eingabe!G3289="x",libCalc!A3289,IF(Eingabe!H3289="x",libCalc!B3289,IF(Eingabe!I3289="x",libCalc!C3289,"")))</f>
        <v>0.0625</v>
      </c>
      <c r="AB3289" s="5">
        <f>IF(AA3289="","",AA3289*M3289)</f>
        <v>0.28562500000000002</v>
      </c>
      <c r="AC3289" s="10">
        <f>IF(AA3289="","",N3289*1000/(AA3289*1000000))</f>
        <v>29.760000000000002</v>
      </c>
      <c r="AD3289" s="11">
        <f>IF(AB3289="","",MAX(Z3289,W3289)/AB3289)</f>
        <v>5174.336980306346</v>
      </c>
      <c r="AE3289" s="8">
        <f ca="1">IF(N3289="","",IF(LOOKUP(YEAR(C3289),Teuerung!$A$4:$A$29,Teuerung!$D$4:$D$29)="",0,LOOKUP(YEAR(C3289),Teuerung!$A$4:$A$29,Teuerung!$D$4:$D$29)))</f>
        <v>0.29999999999999999</v>
      </c>
      <c r="AF3289" s="7">
        <f t="shared" ca="1" si="95"/>
        <v>1477.9200000000001</v>
      </c>
      <c r="AG3289" s="2" t="s">
        <v>70</v>
      </c>
      <c r="AH3289" s="1"/>
      <c r="AI3289" s="1"/>
    </row>
    <row r="3290">
      <c r="A3290" s="2"/>
      <c r="B3290" s="2"/>
      <c r="C3290" s="3">
        <v>43914</v>
      </c>
      <c r="D3290" s="1"/>
      <c r="E3290" s="4" t="s">
        <v>51</v>
      </c>
      <c r="H3290" s="4" t="s">
        <v>51</v>
      </c>
      <c r="K3290" s="6">
        <v>0.25</v>
      </c>
      <c r="L3290" s="6">
        <v>0.25</v>
      </c>
      <c r="M3290" s="6">
        <v>4.5700000000000003</v>
      </c>
      <c r="N3290" s="7">
        <v>2800</v>
      </c>
      <c r="P3290" s="1">
        <v>1</v>
      </c>
      <c r="Q3290" s="2" t="s">
        <v>54</v>
      </c>
      <c r="R3290" s="4" t="s">
        <v>51</v>
      </c>
      <c r="T3290" s="7">
        <v>1114</v>
      </c>
      <c r="U3290" s="8">
        <v>0</v>
      </c>
      <c r="V3290" s="6">
        <v>38.82</v>
      </c>
      <c r="W3290" s="7">
        <f>IF(R3290="","",(T3290*(1-U3290)*(1+AE3290))+V3290)</f>
        <v>1487.02</v>
      </c>
      <c r="AA3290" s="64">
        <f>IF(Eingabe!G3290="x",libCalc!A3290,IF(Eingabe!H3290="x",libCalc!B3290,IF(Eingabe!I3290="x",libCalc!C3290,"")))</f>
        <v>0.0625</v>
      </c>
      <c r="AB3290" s="5">
        <f>IF(AA3290="","",AA3290*M3290)</f>
        <v>0.28562500000000002</v>
      </c>
      <c r="AC3290" s="10">
        <f>IF(AA3290="","",N3290*1000/(AA3290*1000000))</f>
        <v>44.799999999999997</v>
      </c>
      <c r="AD3290" s="11">
        <f>IF(AB3290="","",MAX(Z3290,W3290)/AB3290)</f>
        <v>5206.1969365426694</v>
      </c>
      <c r="AE3290" s="8">
        <f ca="1">IF(N3290="","",IF(LOOKUP(YEAR(C3290),Teuerung!$A$4:$A$29,Teuerung!$D$4:$D$29)="",0,LOOKUP(YEAR(C3290),Teuerung!$A$4:$A$29,Teuerung!$D$4:$D$29)))</f>
        <v>0.29999999999999999</v>
      </c>
      <c r="AF3290" s="7">
        <f t="shared" ca="1" si="95"/>
        <v>1487.02</v>
      </c>
      <c r="AG3290" s="2" t="s">
        <v>70</v>
      </c>
      <c r="AH3290" s="1"/>
      <c r="AI3290" s="1"/>
    </row>
    <row r="3291">
      <c r="A3291" s="2"/>
      <c r="B3291" s="2"/>
      <c r="C3291" s="3">
        <v>43914</v>
      </c>
      <c r="D3291" s="1"/>
      <c r="E3291" s="4" t="s">
        <v>51</v>
      </c>
      <c r="H3291" s="4" t="s">
        <v>51</v>
      </c>
      <c r="K3291" s="6">
        <v>0.29999999999999999</v>
      </c>
      <c r="L3291" s="6">
        <v>0.29999999999999999</v>
      </c>
      <c r="M3291" s="6">
        <v>4.5499999999999998</v>
      </c>
      <c r="N3291" s="7">
        <v>2470</v>
      </c>
      <c r="P3291" s="1">
        <v>1</v>
      </c>
      <c r="Q3291" s="2" t="s">
        <v>54</v>
      </c>
      <c r="R3291" s="4" t="s">
        <v>51</v>
      </c>
      <c r="T3291" s="7">
        <v>673</v>
      </c>
      <c r="U3291" s="8">
        <v>0</v>
      </c>
      <c r="V3291" s="6">
        <v>38.82</v>
      </c>
      <c r="W3291" s="7">
        <f>IF(R3291="","",(T3291*(1-U3291)*(1+AE3291))+V3291)</f>
        <v>913.72000000000003</v>
      </c>
      <c r="AA3291" s="64">
        <f>IF(Eingabe!G3291="x",libCalc!A3291,IF(Eingabe!H3291="x",libCalc!B3291,IF(Eingabe!I3291="x",libCalc!C3291,"")))</f>
        <v>0.089999999999999997</v>
      </c>
      <c r="AB3291" s="5">
        <f>IF(AA3291="","",AA3291*M3291)</f>
        <v>0.40949999999999998</v>
      </c>
      <c r="AC3291" s="10">
        <f>IF(AA3291="","",N3291*1000/(AA3291*1000000))</f>
        <v>27.444444444444443</v>
      </c>
      <c r="AD3291" s="11">
        <f>IF(AB3291="","",MAX(Z3291,W3291)/AB3291)</f>
        <v>2231.3064713064714</v>
      </c>
      <c r="AE3291" s="8">
        <f ca="1">IF(N3291="","",IF(LOOKUP(YEAR(C3291),Teuerung!$A$4:$A$29,Teuerung!$D$4:$D$29)="",0,LOOKUP(YEAR(C3291),Teuerung!$A$4:$A$29,Teuerung!$D$4:$D$29)))</f>
        <v>0.29999999999999999</v>
      </c>
      <c r="AF3291" s="7">
        <f t="shared" ca="1" si="95"/>
        <v>913.72000000000003</v>
      </c>
      <c r="AG3291" s="2" t="s">
        <v>70</v>
      </c>
      <c r="AH3291" s="1"/>
      <c r="AI3291" s="1"/>
    </row>
    <row r="3292">
      <c r="A3292" s="2"/>
      <c r="B3292" s="2"/>
      <c r="C3292" s="3">
        <v>43914</v>
      </c>
      <c r="D3292" s="1"/>
      <c r="E3292" s="4" t="s">
        <v>51</v>
      </c>
      <c r="H3292" s="4" t="s">
        <v>51</v>
      </c>
      <c r="K3292" s="6">
        <v>0.29999999999999999</v>
      </c>
      <c r="L3292" s="6">
        <v>0.29999999999999999</v>
      </c>
      <c r="M3292" s="6">
        <v>4.5499999999999998</v>
      </c>
      <c r="N3292" s="7">
        <v>2690</v>
      </c>
      <c r="P3292" s="1">
        <v>1</v>
      </c>
      <c r="Q3292" s="2" t="s">
        <v>54</v>
      </c>
      <c r="R3292" s="4" t="s">
        <v>51</v>
      </c>
      <c r="T3292" s="7">
        <v>728</v>
      </c>
      <c r="U3292" s="8">
        <v>0</v>
      </c>
      <c r="V3292" s="6">
        <v>38.82</v>
      </c>
      <c r="W3292" s="7">
        <f>IF(R3292="","",(T3292*(1-U3292)*(1+AE3292))+V3292)</f>
        <v>985.22000000000003</v>
      </c>
      <c r="AA3292" s="64">
        <f>IF(Eingabe!G3292="x",libCalc!A3292,IF(Eingabe!H3292="x",libCalc!B3292,IF(Eingabe!I3292="x",libCalc!C3292,"")))</f>
        <v>0.089999999999999997</v>
      </c>
      <c r="AB3292" s="5">
        <f>IF(AA3292="","",AA3292*M3292)</f>
        <v>0.40949999999999998</v>
      </c>
      <c r="AC3292" s="10">
        <f>IF(AA3292="","",N3292*1000/(AA3292*1000000))</f>
        <v>29.888888888888889</v>
      </c>
      <c r="AD3292" s="11">
        <f>IF(AB3292="","",MAX(Z3292,W3292)/AB3292)</f>
        <v>2405.9096459096463</v>
      </c>
      <c r="AE3292" s="8">
        <f ca="1">IF(N3292="","",IF(LOOKUP(YEAR(C3292),Teuerung!$A$4:$A$29,Teuerung!$D$4:$D$29)="",0,LOOKUP(YEAR(C3292),Teuerung!$A$4:$A$29,Teuerung!$D$4:$D$29)))</f>
        <v>0.29999999999999999</v>
      </c>
      <c r="AF3292" s="7">
        <f t="shared" ca="1" si="95"/>
        <v>985.22000000000003</v>
      </c>
      <c r="AG3292" s="2" t="s">
        <v>70</v>
      </c>
      <c r="AH3292" s="1"/>
      <c r="AI3292" s="1"/>
    </row>
    <row r="3293">
      <c r="A3293" s="2"/>
      <c r="B3293" s="2"/>
      <c r="C3293" s="3">
        <v>43914</v>
      </c>
      <c r="D3293" s="1"/>
      <c r="E3293" s="4" t="s">
        <v>51</v>
      </c>
      <c r="H3293" s="4" t="s">
        <v>51</v>
      </c>
      <c r="K3293" s="6">
        <v>0.29999999999999999</v>
      </c>
      <c r="L3293" s="6">
        <v>0.29999999999999999</v>
      </c>
      <c r="M3293" s="6">
        <v>4.5499999999999998</v>
      </c>
      <c r="N3293" s="7">
        <v>4170</v>
      </c>
      <c r="P3293" s="1">
        <v>3</v>
      </c>
      <c r="Q3293" s="2" t="s">
        <v>54</v>
      </c>
      <c r="R3293" s="4" t="s">
        <v>51</v>
      </c>
      <c r="T3293" s="7">
        <v>1105</v>
      </c>
      <c r="U3293" s="8">
        <v>0</v>
      </c>
      <c r="V3293" s="6">
        <v>38.82</v>
      </c>
      <c r="W3293" s="7">
        <f>IF(R3293="","",(T3293*(1-U3293)*(1+AE3293))+V3293)</f>
        <v>1475.3199999999999</v>
      </c>
      <c r="AA3293" s="64">
        <f>IF(Eingabe!G3293="x",libCalc!A3293,IF(Eingabe!H3293="x",libCalc!B3293,IF(Eingabe!I3293="x",libCalc!C3293,"")))</f>
        <v>0.089999999999999997</v>
      </c>
      <c r="AB3293" s="5">
        <f>IF(AA3293="","",AA3293*M3293)</f>
        <v>0.40949999999999998</v>
      </c>
      <c r="AC3293" s="10">
        <f>IF(AA3293="","",N3293*1000/(AA3293*1000000))</f>
        <v>46.333333333333336</v>
      </c>
      <c r="AD3293" s="11">
        <f>IF(AB3293="","",MAX(Z3293,W3293)/AB3293)</f>
        <v>3602.735042735043</v>
      </c>
      <c r="AE3293" s="8">
        <f ca="1">IF(N3293="","",IF(LOOKUP(YEAR(C3293),Teuerung!$A$4:$A$29,Teuerung!$D$4:$D$29)="",0,LOOKUP(YEAR(C3293),Teuerung!$A$4:$A$29,Teuerung!$D$4:$D$29)))</f>
        <v>0.29999999999999999</v>
      </c>
      <c r="AF3293" s="7">
        <f t="shared" ca="1" si="95"/>
        <v>4425.96</v>
      </c>
      <c r="AG3293" s="2" t="s">
        <v>70</v>
      </c>
      <c r="AH3293" s="1"/>
      <c r="AI3293" s="1"/>
    </row>
    <row r="3294">
      <c r="A3294" s="2"/>
      <c r="B3294" s="2"/>
      <c r="C3294" s="3">
        <v>43914</v>
      </c>
      <c r="D3294" s="1"/>
      <c r="E3294" s="4" t="s">
        <v>51</v>
      </c>
      <c r="H3294" s="4" t="s">
        <v>51</v>
      </c>
      <c r="K3294" s="6">
        <v>0.20000000000000001</v>
      </c>
      <c r="L3294" s="6">
        <v>0.34999999999999998</v>
      </c>
      <c r="M3294" s="6">
        <v>4.5499999999999998</v>
      </c>
      <c r="N3294" s="7">
        <v>650</v>
      </c>
      <c r="P3294" s="1">
        <v>1</v>
      </c>
      <c r="Q3294" s="2" t="s">
        <v>54</v>
      </c>
      <c r="R3294" s="4" t="s">
        <v>51</v>
      </c>
      <c r="T3294" s="7">
        <v>588</v>
      </c>
      <c r="U3294" s="8">
        <v>0</v>
      </c>
      <c r="V3294" s="6">
        <v>38.82</v>
      </c>
      <c r="W3294" s="7">
        <f>IF(R3294="","",(T3294*(1-U3294)*(1+AE3294))+V3294)</f>
        <v>803.22000000000003</v>
      </c>
      <c r="AA3294" s="64">
        <f>IF(Eingabe!G3294="x",libCalc!A3294,IF(Eingabe!H3294="x",libCalc!B3294,IF(Eingabe!I3294="x",libCalc!C3294,"")))</f>
        <v>0.069999999999999993</v>
      </c>
      <c r="AB3294" s="5">
        <f>IF(AA3294="","",AA3294*M3294)</f>
        <v>0.31849999999999995</v>
      </c>
      <c r="AC3294" s="10">
        <f>IF(AA3294="","",N3294*1000/(AA3294*1000000))</f>
        <v>9.2857142857142865</v>
      </c>
      <c r="AD3294" s="11">
        <f>IF(AB3294="","",MAX(Z3294,W3294)/AB3294)</f>
        <v>2521.8838304552596</v>
      </c>
      <c r="AE3294" s="8">
        <f ca="1">IF(N3294="","",IF(LOOKUP(YEAR(C3294),Teuerung!$A$4:$A$29,Teuerung!$D$4:$D$29)="",0,LOOKUP(YEAR(C3294),Teuerung!$A$4:$A$29,Teuerung!$D$4:$D$29)))</f>
        <v>0.29999999999999999</v>
      </c>
      <c r="AF3294" s="7">
        <f t="shared" ca="1" si="95"/>
        <v>803.22000000000003</v>
      </c>
      <c r="AG3294" s="2" t="s">
        <v>70</v>
      </c>
      <c r="AH3294" s="1"/>
      <c r="AI3294" s="1"/>
    </row>
    <row r="3295">
      <c r="A3295" s="2"/>
      <c r="B3295" s="2"/>
      <c r="C3295" s="3">
        <v>43914</v>
      </c>
      <c r="D3295" s="1"/>
      <c r="E3295" s="4" t="s">
        <v>51</v>
      </c>
      <c r="H3295" s="4" t="s">
        <v>51</v>
      </c>
      <c r="K3295" s="6">
        <v>0.20000000000000001</v>
      </c>
      <c r="L3295" s="6">
        <v>0.34999999999999998</v>
      </c>
      <c r="M3295" s="6">
        <v>4.5499999999999998</v>
      </c>
      <c r="N3295" s="7">
        <v>1730</v>
      </c>
      <c r="P3295" s="1">
        <v>2</v>
      </c>
      <c r="Q3295" s="2" t="s">
        <v>54</v>
      </c>
      <c r="R3295" s="4" t="s">
        <v>51</v>
      </c>
      <c r="T3295" s="7">
        <v>642</v>
      </c>
      <c r="U3295" s="8">
        <v>0</v>
      </c>
      <c r="V3295" s="6">
        <v>38.82</v>
      </c>
      <c r="W3295" s="7">
        <f>IF(R3295="","",(T3295*(1-U3295)*(1+AE3295))+V3295)</f>
        <v>873.42000000000007</v>
      </c>
      <c r="AA3295" s="64">
        <f>IF(Eingabe!G3295="x",libCalc!A3295,IF(Eingabe!H3295="x",libCalc!B3295,IF(Eingabe!I3295="x",libCalc!C3295,"")))</f>
        <v>0.069999999999999993</v>
      </c>
      <c r="AB3295" s="5">
        <f>IF(AA3295="","",AA3295*M3295)</f>
        <v>0.31849999999999995</v>
      </c>
      <c r="AC3295" s="10">
        <f>IF(AA3295="","",N3295*1000/(AA3295*1000000))</f>
        <v>24.714285714285715</v>
      </c>
      <c r="AD3295" s="11">
        <f>IF(AB3295="","",MAX(Z3295,W3295)/AB3295)</f>
        <v>2742.2919937205656</v>
      </c>
      <c r="AE3295" s="8">
        <f ca="1">IF(N3295="","",IF(LOOKUP(YEAR(C3295),Teuerung!$A$4:$A$29,Teuerung!$D$4:$D$29)="",0,LOOKUP(YEAR(C3295),Teuerung!$A$4:$A$29,Teuerung!$D$4:$D$29)))</f>
        <v>0.29999999999999999</v>
      </c>
      <c r="AF3295" s="7">
        <f t="shared" ca="1" si="95"/>
        <v>1746.8400000000001</v>
      </c>
      <c r="AG3295" s="2" t="s">
        <v>70</v>
      </c>
      <c r="AH3295" s="1"/>
      <c r="AI3295" s="1"/>
    </row>
    <row r="3296">
      <c r="A3296" s="2"/>
      <c r="B3296" s="2"/>
      <c r="C3296" s="3">
        <v>43914</v>
      </c>
      <c r="D3296" s="1"/>
      <c r="E3296" s="4" t="s">
        <v>51</v>
      </c>
      <c r="H3296" s="4" t="s">
        <v>51</v>
      </c>
      <c r="K3296" s="6">
        <v>0.20000000000000001</v>
      </c>
      <c r="L3296" s="6">
        <v>0.34999999999999998</v>
      </c>
      <c r="M3296" s="6">
        <v>4.5499999999999998</v>
      </c>
      <c r="N3296" s="7">
        <v>2270</v>
      </c>
      <c r="P3296" s="1">
        <v>1</v>
      </c>
      <c r="Q3296" s="2" t="s">
        <v>54</v>
      </c>
      <c r="R3296" s="4" t="s">
        <v>51</v>
      </c>
      <c r="T3296" s="7">
        <v>953</v>
      </c>
      <c r="U3296" s="8">
        <v>0</v>
      </c>
      <c r="V3296" s="6">
        <v>38.82</v>
      </c>
      <c r="W3296" s="7">
        <f>IF(R3296="","",(T3296*(1-U3296)*(1+AE3296))+V3296)</f>
        <v>1277.72</v>
      </c>
      <c r="AA3296" s="64">
        <f>IF(Eingabe!G3296="x",libCalc!A3296,IF(Eingabe!H3296="x",libCalc!B3296,IF(Eingabe!I3296="x",libCalc!C3296,"")))</f>
        <v>0.069999999999999993</v>
      </c>
      <c r="AB3296" s="5">
        <f>IF(AA3296="","",AA3296*M3296)</f>
        <v>0.31849999999999995</v>
      </c>
      <c r="AC3296" s="10">
        <f>IF(AA3296="","",N3296*1000/(AA3296*1000000))</f>
        <v>32.428571428571431</v>
      </c>
      <c r="AD3296" s="11">
        <f>IF(AB3296="","",MAX(Z3296,W3296)/AB3296)</f>
        <v>4011.6797488226066</v>
      </c>
      <c r="AE3296" s="8">
        <f ca="1">IF(N3296="","",IF(LOOKUP(YEAR(C3296),Teuerung!$A$4:$A$29,Teuerung!$D$4:$D$29)="",0,LOOKUP(YEAR(C3296),Teuerung!$A$4:$A$29,Teuerung!$D$4:$D$29)))</f>
        <v>0.29999999999999999</v>
      </c>
      <c r="AF3296" s="7">
        <f t="shared" ca="1" si="95"/>
        <v>1277.72</v>
      </c>
      <c r="AG3296" s="2" t="s">
        <v>70</v>
      </c>
      <c r="AH3296" s="1"/>
      <c r="AI3296" s="1"/>
    </row>
    <row r="3297">
      <c r="A3297" s="2"/>
      <c r="B3297" s="2"/>
      <c r="C3297" s="3">
        <v>43914</v>
      </c>
      <c r="D3297" s="1"/>
      <c r="E3297" s="4" t="s">
        <v>51</v>
      </c>
      <c r="H3297" s="4" t="s">
        <v>51</v>
      </c>
      <c r="K3297" s="6">
        <v>0.20000000000000001</v>
      </c>
      <c r="L3297" s="6">
        <v>0.44</v>
      </c>
      <c r="M3297" s="6">
        <v>3.5299999999999998</v>
      </c>
      <c r="N3297" s="7">
        <v>4620</v>
      </c>
      <c r="P3297" s="1">
        <v>2</v>
      </c>
      <c r="Q3297" s="2" t="s">
        <v>54</v>
      </c>
      <c r="R3297" s="4" t="s">
        <v>51</v>
      </c>
      <c r="T3297" s="7">
        <v>1045</v>
      </c>
      <c r="U3297" s="8">
        <v>0</v>
      </c>
      <c r="V3297" s="6">
        <v>38.82</v>
      </c>
      <c r="W3297" s="7">
        <f>IF(R3297="","",(T3297*(1-U3297)*(1+AE3297))+V3297)</f>
        <v>1397.3199999999999</v>
      </c>
      <c r="AA3297" s="64">
        <f>IF(Eingabe!G3297="x",libCalc!A3297,IF(Eingabe!H3297="x",libCalc!B3297,IF(Eingabe!I3297="x",libCalc!C3297,"")))</f>
        <v>0.088000000000000009</v>
      </c>
      <c r="AB3297" s="5">
        <f>IF(AA3297="","",AA3297*M3297)</f>
        <v>0.31064000000000003</v>
      </c>
      <c r="AC3297" s="10">
        <f>IF(AA3297="","",N3297*1000/(AA3297*1000000))</f>
        <v>52.499999999999993</v>
      </c>
      <c r="AD3297" s="11">
        <f>IF(AB3297="","",MAX(Z3297,W3297)/AB3297)</f>
        <v>4498.1972701519435</v>
      </c>
      <c r="AE3297" s="8">
        <f ca="1">IF(N3297="","",IF(LOOKUP(YEAR(C3297),Teuerung!$A$4:$A$29,Teuerung!$D$4:$D$29)="",0,LOOKUP(YEAR(C3297),Teuerung!$A$4:$A$29,Teuerung!$D$4:$D$29)))</f>
        <v>0.29999999999999999</v>
      </c>
      <c r="AF3297" s="7">
        <f t="shared" ca="1" si="95"/>
        <v>2794.6399999999999</v>
      </c>
      <c r="AG3297" s="2" t="s">
        <v>70</v>
      </c>
      <c r="AH3297" s="1"/>
      <c r="AI3297" s="1"/>
    </row>
    <row r="3298">
      <c r="A3298" s="2"/>
      <c r="B3298" s="2"/>
      <c r="C3298" s="3">
        <v>43914</v>
      </c>
      <c r="D3298" s="1"/>
      <c r="E3298" s="4" t="s">
        <v>51</v>
      </c>
      <c r="H3298" s="4" t="s">
        <v>51</v>
      </c>
      <c r="K3298" s="6">
        <v>0.20000000000000001</v>
      </c>
      <c r="L3298" s="6">
        <v>0.44</v>
      </c>
      <c r="M3298" s="6">
        <v>3.5299999999999998</v>
      </c>
      <c r="N3298" s="7">
        <v>4800</v>
      </c>
      <c r="P3298" s="1">
        <v>2</v>
      </c>
      <c r="Q3298" s="2" t="s">
        <v>54</v>
      </c>
      <c r="R3298" s="4" t="s">
        <v>51</v>
      </c>
      <c r="T3298" s="7">
        <v>1290</v>
      </c>
      <c r="U3298" s="8">
        <v>0</v>
      </c>
      <c r="V3298" s="6">
        <v>38.82</v>
      </c>
      <c r="W3298" s="7">
        <f>IF(R3298="","",(T3298*(1-U3298)*(1+AE3298))+V3298)</f>
        <v>1715.8199999999999</v>
      </c>
      <c r="AA3298" s="64">
        <f>IF(Eingabe!G3298="x",libCalc!A3298,IF(Eingabe!H3298="x",libCalc!B3298,IF(Eingabe!I3298="x",libCalc!C3298,"")))</f>
        <v>0.088000000000000009</v>
      </c>
      <c r="AB3298" s="5">
        <f>IF(AA3298="","",AA3298*M3298)</f>
        <v>0.31064000000000003</v>
      </c>
      <c r="AC3298" s="10">
        <f>IF(AA3298="","",N3298*1000/(AA3298*1000000))</f>
        <v>54.54545454545454</v>
      </c>
      <c r="AD3298" s="11">
        <f>IF(AB3298="","",MAX(Z3298,W3298)/AB3298)</f>
        <v>5523.4998712335819</v>
      </c>
      <c r="AE3298" s="8">
        <f ca="1">IF(N3298="","",IF(LOOKUP(YEAR(C3298),Teuerung!$A$4:$A$29,Teuerung!$D$4:$D$29)="",0,LOOKUP(YEAR(C3298),Teuerung!$A$4:$A$29,Teuerung!$D$4:$D$29)))</f>
        <v>0.29999999999999999</v>
      </c>
      <c r="AF3298" s="7">
        <f t="shared" ca="1" si="95"/>
        <v>3431.6399999999999</v>
      </c>
      <c r="AG3298" s="2" t="s">
        <v>70</v>
      </c>
      <c r="AH3298" s="1"/>
      <c r="AI3298" s="1"/>
    </row>
    <row r="3299">
      <c r="A3299" s="2"/>
      <c r="B3299" s="2"/>
      <c r="C3299" s="3">
        <v>43914</v>
      </c>
      <c r="D3299" s="1"/>
      <c r="E3299" s="4" t="s">
        <v>51</v>
      </c>
      <c r="H3299" s="4" t="s">
        <v>51</v>
      </c>
      <c r="K3299" s="6">
        <v>0.20000000000000001</v>
      </c>
      <c r="L3299" s="6">
        <v>0.48999999999999999</v>
      </c>
      <c r="M3299" s="6">
        <v>3.5299999999999998</v>
      </c>
      <c r="N3299" s="7">
        <v>1870</v>
      </c>
      <c r="P3299" s="1">
        <v>4</v>
      </c>
      <c r="Q3299" s="2" t="s">
        <v>54</v>
      </c>
      <c r="R3299" s="4" t="s">
        <v>51</v>
      </c>
      <c r="T3299" s="7">
        <v>521</v>
      </c>
      <c r="U3299" s="8">
        <v>0</v>
      </c>
      <c r="V3299" s="6">
        <v>38.82</v>
      </c>
      <c r="W3299" s="7">
        <f>IF(R3299="","",(T3299*(1-U3299)*(1+AE3299))+V3299)</f>
        <v>716.12000000000012</v>
      </c>
      <c r="AA3299" s="64">
        <f>IF(Eingabe!G3299="x",libCalc!A3299,IF(Eingabe!H3299="x",libCalc!B3299,IF(Eingabe!I3299="x",libCalc!C3299,"")))</f>
        <v>0.098000000000000004</v>
      </c>
      <c r="AB3299" s="5">
        <f>IF(AA3299="","",AA3299*M3299)</f>
        <v>0.34593999999999997</v>
      </c>
      <c r="AC3299" s="10">
        <f>IF(AA3299="","",N3299*1000/(AA3299*1000000))</f>
        <v>19.081632653061224</v>
      </c>
      <c r="AD3299" s="11">
        <f>IF(AB3299="","",MAX(Z3299,W3299)/AB3299)</f>
        <v>2070.0699543273404</v>
      </c>
      <c r="AE3299" s="8">
        <f ca="1">IF(N3299="","",IF(LOOKUP(YEAR(C3299),Teuerung!$A$4:$A$29,Teuerung!$D$4:$D$29)="",0,LOOKUP(YEAR(C3299),Teuerung!$A$4:$A$29,Teuerung!$D$4:$D$29)))</f>
        <v>0.29999999999999999</v>
      </c>
      <c r="AF3299" s="7">
        <f t="shared" ca="1" si="95"/>
        <v>2864.4800000000005</v>
      </c>
      <c r="AG3299" s="2" t="s">
        <v>70</v>
      </c>
      <c r="AH3299" s="1"/>
      <c r="AI3299" s="1"/>
    </row>
    <row r="3300">
      <c r="A3300" s="2"/>
      <c r="B3300" s="2"/>
      <c r="C3300" s="3">
        <v>43914</v>
      </c>
      <c r="D3300" s="1"/>
      <c r="E3300" s="4" t="s">
        <v>82</v>
      </c>
      <c r="H3300" s="4" t="s">
        <v>51</v>
      </c>
      <c r="K3300" s="6">
        <v>0.20000000000000001</v>
      </c>
      <c r="L3300" s="6">
        <v>0.92000000000000004</v>
      </c>
      <c r="M3300" s="6">
        <v>4.5499999999999998</v>
      </c>
      <c r="N3300" s="7">
        <v>2780</v>
      </c>
      <c r="P3300" s="1">
        <v>4</v>
      </c>
      <c r="Q3300" s="2" t="s">
        <v>54</v>
      </c>
      <c r="R3300" s="4" t="s">
        <v>51</v>
      </c>
      <c r="T3300" s="7">
        <v>1041</v>
      </c>
      <c r="U3300" s="8">
        <v>0</v>
      </c>
      <c r="V3300" s="6">
        <v>38.82</v>
      </c>
      <c r="W3300" s="7">
        <f>IF(R3300="","",(T3300*(1-U3300)*(1+AE3300))+V3300)</f>
        <v>1392.1199999999999</v>
      </c>
      <c r="AA3300" s="64">
        <f>IF(Eingabe!G3300="x",libCalc!A3300,IF(Eingabe!H3300="x",libCalc!B3300,IF(Eingabe!I3300="x",libCalc!C3300,"")))</f>
        <v>0.18400000000000002</v>
      </c>
      <c r="AB3300" s="5">
        <f>IF(AA3300="","",AA3300*M3300)</f>
        <v>0.83720000000000006</v>
      </c>
      <c r="AC3300" s="10">
        <f>IF(AA3300="","",N3300*1000/(AA3300*1000000))</f>
        <v>15.10869565217391</v>
      </c>
      <c r="AD3300" s="11">
        <f>IF(AB3300="","",MAX(Z3300,W3300)/AB3300)</f>
        <v>1662.828475871954</v>
      </c>
      <c r="AE3300" s="8">
        <f ca="1">IF(N3300="","",IF(LOOKUP(YEAR(C3300),Teuerung!$A$4:$A$29,Teuerung!$D$4:$D$29)="",0,LOOKUP(YEAR(C3300),Teuerung!$A$4:$A$29,Teuerung!$D$4:$D$29)))</f>
        <v>0.29999999999999999</v>
      </c>
      <c r="AF3300" s="7">
        <f t="shared" ca="1" si="95"/>
        <v>5568.4799999999996</v>
      </c>
      <c r="AG3300" s="2" t="s">
        <v>70</v>
      </c>
      <c r="AH3300" s="1"/>
      <c r="AI3300" s="1"/>
    </row>
    <row r="3301">
      <c r="A3301" s="2"/>
      <c r="B3301" s="2"/>
      <c r="C3301" s="3">
        <v>43914</v>
      </c>
      <c r="D3301" s="1"/>
      <c r="E3301" s="4" t="s">
        <v>51</v>
      </c>
      <c r="G3301" s="4" t="s">
        <v>51</v>
      </c>
      <c r="J3301" s="5">
        <v>0.25</v>
      </c>
      <c r="M3301" s="6">
        <v>4.5499999999999998</v>
      </c>
      <c r="N3301" s="7">
        <v>1960</v>
      </c>
      <c r="P3301" s="1">
        <v>1</v>
      </c>
      <c r="Q3301" s="2" t="s">
        <v>54</v>
      </c>
      <c r="R3301" s="4" t="s">
        <v>51</v>
      </c>
      <c r="T3301" s="7">
        <v>848</v>
      </c>
      <c r="U3301" s="8">
        <v>0</v>
      </c>
      <c r="V3301" s="6">
        <v>38.82</v>
      </c>
      <c r="W3301" s="7">
        <f>IF(R3301="","",(T3301*(1-U3301)*(1+AE3301))+V3301)</f>
        <v>1141.22</v>
      </c>
      <c r="AA3301" s="64">
        <f>IF(Eingabe!G3301="x",libCalc!A3301,IF(Eingabe!H3301="x",libCalc!B3301,IF(Eingabe!I3301="x",libCalc!C3301,"")))</f>
        <v>0.049087385212340517</v>
      </c>
      <c r="AB3301" s="5">
        <f>IF(AA3301="","",AA3301*M3301)</f>
        <v>0.22334760271614934</v>
      </c>
      <c r="AC3301" s="10">
        <f>IF(AA3301="","",N3301*1000/(AA3301*1000000))</f>
        <v>39.928792122894706</v>
      </c>
      <c r="AD3301" s="11">
        <f>IF(AB3301="","",MAX(Z3301,W3301)/AB3301)</f>
        <v>5109.6138311829891</v>
      </c>
      <c r="AE3301" s="8">
        <f ca="1">IF(N3301="","",IF(LOOKUP(YEAR(C3301),Teuerung!$A$4:$A$29,Teuerung!$D$4:$D$29)="",0,LOOKUP(YEAR(C3301),Teuerung!$A$4:$A$29,Teuerung!$D$4:$D$29)))</f>
        <v>0.29999999999999999</v>
      </c>
      <c r="AF3301" s="7">
        <f t="shared" ca="1" si="95"/>
        <v>1141.22</v>
      </c>
      <c r="AG3301" s="2" t="s">
        <v>70</v>
      </c>
      <c r="AH3301" s="1"/>
      <c r="AI3301" s="1"/>
    </row>
    <row r="3302">
      <c r="A3302" s="2"/>
      <c r="B3302" s="2"/>
      <c r="C3302" s="3">
        <v>43914</v>
      </c>
      <c r="D3302" s="1"/>
      <c r="E3302" s="4" t="s">
        <v>51</v>
      </c>
      <c r="H3302" s="4" t="s">
        <v>51</v>
      </c>
      <c r="K3302" s="6">
        <v>0.20000000000000001</v>
      </c>
      <c r="L3302" s="6">
        <v>0.20000000000000001</v>
      </c>
      <c r="M3302" s="6">
        <v>2.7250000000000001</v>
      </c>
      <c r="N3302" s="7">
        <v>610</v>
      </c>
      <c r="P3302" s="1">
        <v>2</v>
      </c>
      <c r="Q3302" s="2" t="s">
        <v>54</v>
      </c>
      <c r="R3302" s="4" t="s">
        <v>51</v>
      </c>
      <c r="T3302" s="7">
        <v>285</v>
      </c>
      <c r="U3302" s="8">
        <v>0</v>
      </c>
      <c r="V3302" s="6">
        <v>38.82</v>
      </c>
      <c r="W3302" s="7">
        <f>IF(R3302="","",(T3302*(1-U3302)*(1+AE3302))+V3302)</f>
        <v>409.31999999999999</v>
      </c>
      <c r="AA3302" s="64">
        <f>IF(Eingabe!G3302="x",libCalc!A3302,IF(Eingabe!H3302="x",libCalc!B3302,IF(Eingabe!I3302="x",libCalc!C3302,"")))</f>
        <v>0.040000000000000008</v>
      </c>
      <c r="AB3302" s="5">
        <f>IF(AA3302="","",AA3302*M3302)</f>
        <v>0.10900000000000003</v>
      </c>
      <c r="AC3302" s="10">
        <f>IF(AA3302="","",N3302*1000/(AA3302*1000000))</f>
        <v>15.249999999999996</v>
      </c>
      <c r="AD3302" s="11">
        <f>IF(AB3302="","",MAX(Z3302,W3302)/AB3302)</f>
        <v>3755.2293577981641</v>
      </c>
      <c r="AE3302" s="8">
        <f ca="1">IF(N3302="","",IF(LOOKUP(YEAR(C3302),Teuerung!$A$4:$A$29,Teuerung!$D$4:$D$29)="",0,LOOKUP(YEAR(C3302),Teuerung!$A$4:$A$29,Teuerung!$D$4:$D$29)))</f>
        <v>0.29999999999999999</v>
      </c>
      <c r="AF3302" s="7">
        <f t="shared" ca="1" si="95"/>
        <v>818.63999999999999</v>
      </c>
      <c r="AG3302" s="2" t="s">
        <v>70</v>
      </c>
      <c r="AH3302" s="1"/>
      <c r="AI3302" s="1"/>
    </row>
    <row r="3303">
      <c r="A3303" s="2"/>
      <c r="B3303" s="2"/>
      <c r="C3303" s="3">
        <v>43914</v>
      </c>
      <c r="D3303" s="1"/>
      <c r="E3303" s="4" t="s">
        <v>51</v>
      </c>
      <c r="H3303" s="4" t="s">
        <v>51</v>
      </c>
      <c r="K3303" s="6">
        <v>0.20000000000000001</v>
      </c>
      <c r="L3303" s="6">
        <v>0.20000000000000001</v>
      </c>
      <c r="M3303" s="6">
        <v>2.7250000000000001</v>
      </c>
      <c r="N3303" s="7">
        <v>1010</v>
      </c>
      <c r="P3303" s="1">
        <v>1</v>
      </c>
      <c r="Q3303" s="2" t="s">
        <v>54</v>
      </c>
      <c r="R3303" s="4" t="s">
        <v>51</v>
      </c>
      <c r="T3303" s="7">
        <v>323</v>
      </c>
      <c r="U3303" s="8">
        <v>0</v>
      </c>
      <c r="V3303" s="6">
        <v>38.82</v>
      </c>
      <c r="W3303" s="7">
        <f>IF(R3303="","",(T3303*(1-U3303)*(1+AE3303))+V3303)</f>
        <v>458.72000000000003</v>
      </c>
      <c r="AA3303" s="64">
        <f>IF(Eingabe!G3303="x",libCalc!A3303,IF(Eingabe!H3303="x",libCalc!B3303,IF(Eingabe!I3303="x",libCalc!C3303,"")))</f>
        <v>0.040000000000000008</v>
      </c>
      <c r="AB3303" s="5">
        <f>IF(AA3303="","",AA3303*M3303)</f>
        <v>0.10900000000000003</v>
      </c>
      <c r="AC3303" s="10">
        <f>IF(AA3303="","",N3303*1000/(AA3303*1000000))</f>
        <v>25.249999999999996</v>
      </c>
      <c r="AD3303" s="11">
        <f>IF(AB3303="","",MAX(Z3303,W3303)/AB3303)</f>
        <v>4208.4403669724761</v>
      </c>
      <c r="AE3303" s="8">
        <f ca="1">IF(N3303="","",IF(LOOKUP(YEAR(C3303),Teuerung!$A$4:$A$29,Teuerung!$D$4:$D$29)="",0,LOOKUP(YEAR(C3303),Teuerung!$A$4:$A$29,Teuerung!$D$4:$D$29)))</f>
        <v>0.29999999999999999</v>
      </c>
      <c r="AF3303" s="7">
        <f t="shared" ca="1" si="95"/>
        <v>458.72000000000003</v>
      </c>
      <c r="AG3303" s="2" t="s">
        <v>70</v>
      </c>
      <c r="AH3303" s="1"/>
      <c r="AI3303" s="1"/>
    </row>
    <row r="3304">
      <c r="A3304" s="2"/>
      <c r="B3304" s="2"/>
      <c r="C3304" s="3">
        <v>43914</v>
      </c>
      <c r="D3304" s="1"/>
      <c r="E3304" s="4" t="s">
        <v>51</v>
      </c>
      <c r="H3304" s="4" t="s">
        <v>51</v>
      </c>
      <c r="K3304" s="6">
        <v>0.20000000000000001</v>
      </c>
      <c r="L3304" s="6">
        <v>0.20000000000000001</v>
      </c>
      <c r="M3304" s="6">
        <v>2.7250000000000001</v>
      </c>
      <c r="N3304" s="7">
        <v>1270</v>
      </c>
      <c r="P3304" s="1">
        <v>1</v>
      </c>
      <c r="Q3304" s="2" t="s">
        <v>54</v>
      </c>
      <c r="R3304" s="4" t="s">
        <v>51</v>
      </c>
      <c r="T3304" s="7">
        <v>416</v>
      </c>
      <c r="U3304" s="8">
        <v>0</v>
      </c>
      <c r="V3304" s="6">
        <v>38.82</v>
      </c>
      <c r="W3304" s="7">
        <f>IF(R3304="","",(T3304*(1-U3304)*(1+AE3304))+V3304)</f>
        <v>579.62000000000012</v>
      </c>
      <c r="AA3304" s="64">
        <f>IF(Eingabe!G3304="x",libCalc!A3304,IF(Eingabe!H3304="x",libCalc!B3304,IF(Eingabe!I3304="x",libCalc!C3304,"")))</f>
        <v>0.040000000000000008</v>
      </c>
      <c r="AB3304" s="5">
        <f>IF(AA3304="","",AA3304*M3304)</f>
        <v>0.10900000000000003</v>
      </c>
      <c r="AC3304" s="10">
        <f>IF(AA3304="","",N3304*1000/(AA3304*1000000))</f>
        <v>31.749999999999993</v>
      </c>
      <c r="AD3304" s="11">
        <f>IF(AB3304="","",MAX(Z3304,W3304)/AB3304)</f>
        <v>5317.6146788990827</v>
      </c>
      <c r="AE3304" s="8">
        <f ca="1">IF(N3304="","",IF(LOOKUP(YEAR(C3304),Teuerung!$A$4:$A$29,Teuerung!$D$4:$D$29)="",0,LOOKUP(YEAR(C3304),Teuerung!$A$4:$A$29,Teuerung!$D$4:$D$29)))</f>
        <v>0.29999999999999999</v>
      </c>
      <c r="AF3304" s="7">
        <f t="shared" ca="1" si="95"/>
        <v>579.62000000000012</v>
      </c>
      <c r="AG3304" s="2" t="s">
        <v>70</v>
      </c>
      <c r="AH3304" s="1"/>
      <c r="AI3304" s="1"/>
    </row>
    <row r="3305">
      <c r="A3305" s="2"/>
      <c r="B3305" s="2"/>
      <c r="C3305" s="3">
        <v>43914</v>
      </c>
      <c r="D3305" s="1"/>
      <c r="E3305" s="4" t="s">
        <v>51</v>
      </c>
      <c r="H3305" s="4" t="s">
        <v>51</v>
      </c>
      <c r="K3305" s="6">
        <v>0.20000000000000001</v>
      </c>
      <c r="L3305" s="6">
        <v>0.20000000000000001</v>
      </c>
      <c r="M3305" s="6">
        <v>2.7250000000000001</v>
      </c>
      <c r="N3305" s="7">
        <v>1920</v>
      </c>
      <c r="P3305" s="1">
        <v>1</v>
      </c>
      <c r="Q3305" s="2" t="s">
        <v>54</v>
      </c>
      <c r="R3305" s="4" t="s">
        <v>51</v>
      </c>
      <c r="T3305" s="7">
        <v>542</v>
      </c>
      <c r="U3305" s="8">
        <v>0</v>
      </c>
      <c r="V3305" s="6">
        <v>38.82</v>
      </c>
      <c r="W3305" s="7">
        <f>IF(R3305="","",(T3305*(1-U3305)*(1+AE3305))+V3305)</f>
        <v>743.42000000000007</v>
      </c>
      <c r="AA3305" s="64">
        <f>IF(Eingabe!G3305="x",libCalc!A3305,IF(Eingabe!H3305="x",libCalc!B3305,IF(Eingabe!I3305="x",libCalc!C3305,"")))</f>
        <v>0.040000000000000008</v>
      </c>
      <c r="AB3305" s="5">
        <f>IF(AA3305="","",AA3305*M3305)</f>
        <v>0.10900000000000003</v>
      </c>
      <c r="AC3305" s="10">
        <f>IF(AA3305="","",N3305*1000/(AA3305*1000000))</f>
        <v>47.999999999999993</v>
      </c>
      <c r="AD3305" s="11">
        <f>IF(AB3305="","",MAX(Z3305,W3305)/AB3305)</f>
        <v>6820.3669724770634</v>
      </c>
      <c r="AE3305" s="8">
        <f ca="1">IF(N3305="","",IF(LOOKUP(YEAR(C3305),Teuerung!$A$4:$A$29,Teuerung!$D$4:$D$29)="",0,LOOKUP(YEAR(C3305),Teuerung!$A$4:$A$29,Teuerung!$D$4:$D$29)))</f>
        <v>0.29999999999999999</v>
      </c>
      <c r="AF3305" s="7">
        <f t="shared" ca="1" si="95"/>
        <v>743.42000000000007</v>
      </c>
      <c r="AG3305" s="2" t="s">
        <v>70</v>
      </c>
      <c r="AH3305" s="1"/>
      <c r="AI3305" s="1"/>
    </row>
    <row r="3306">
      <c r="A3306" s="2"/>
      <c r="B3306" s="2"/>
      <c r="C3306" s="3">
        <v>43914</v>
      </c>
      <c r="D3306" s="1"/>
      <c r="E3306" s="4" t="s">
        <v>51</v>
      </c>
      <c r="H3306" s="4" t="s">
        <v>51</v>
      </c>
      <c r="K3306" s="6">
        <v>0.25</v>
      </c>
      <c r="L3306" s="6">
        <v>0.25</v>
      </c>
      <c r="M3306" s="6">
        <v>2.7250000000000001</v>
      </c>
      <c r="N3306" s="7">
        <v>1670</v>
      </c>
      <c r="P3306" s="1">
        <v>1</v>
      </c>
      <c r="Q3306" s="2" t="s">
        <v>54</v>
      </c>
      <c r="R3306" s="4" t="s">
        <v>51</v>
      </c>
      <c r="T3306" s="7">
        <v>388</v>
      </c>
      <c r="U3306" s="8">
        <v>0</v>
      </c>
      <c r="V3306" s="6">
        <v>38.82</v>
      </c>
      <c r="W3306" s="7">
        <f>IF(R3306="","",(T3306*(1-U3306)*(1+AE3306))+V3306)</f>
        <v>543.22000000000003</v>
      </c>
      <c r="AA3306" s="64">
        <f>IF(Eingabe!G3306="x",libCalc!A3306,IF(Eingabe!H3306="x",libCalc!B3306,IF(Eingabe!I3306="x",libCalc!C3306,"")))</f>
        <v>0.0625</v>
      </c>
      <c r="AB3306" s="5">
        <f>IF(AA3306="","",AA3306*M3306)</f>
        <v>0.17031250000000001</v>
      </c>
      <c r="AC3306" s="10">
        <f>IF(AA3306="","",N3306*1000/(AA3306*1000000))</f>
        <v>26.719999999999999</v>
      </c>
      <c r="AD3306" s="11">
        <f>IF(AB3306="","",MAX(Z3306,W3306)/AB3306)</f>
        <v>3189.5486238532112</v>
      </c>
      <c r="AE3306" s="8">
        <f ca="1">IF(N3306="","",IF(LOOKUP(YEAR(C3306),Teuerung!$A$4:$A$29,Teuerung!$D$4:$D$29)="",0,LOOKUP(YEAR(C3306),Teuerung!$A$4:$A$29,Teuerung!$D$4:$D$29)))</f>
        <v>0.29999999999999999</v>
      </c>
      <c r="AF3306" s="7">
        <f t="shared" ca="1" si="95"/>
        <v>543.22000000000003</v>
      </c>
      <c r="AG3306" s="2" t="s">
        <v>70</v>
      </c>
      <c r="AH3306" s="1"/>
      <c r="AI3306" s="1"/>
    </row>
    <row r="3307">
      <c r="A3307" s="2"/>
      <c r="B3307" s="2"/>
      <c r="C3307" s="3">
        <v>43914</v>
      </c>
      <c r="D3307" s="1"/>
      <c r="E3307" s="4" t="s">
        <v>51</v>
      </c>
      <c r="H3307" s="4" t="s">
        <v>51</v>
      </c>
      <c r="K3307" s="6">
        <v>0.25</v>
      </c>
      <c r="L3307" s="6">
        <v>0.25</v>
      </c>
      <c r="M3307" s="6">
        <v>2.7250000000000001</v>
      </c>
      <c r="N3307" s="7">
        <v>2120</v>
      </c>
      <c r="P3307" s="1">
        <v>1</v>
      </c>
      <c r="Q3307" s="2" t="s">
        <v>54</v>
      </c>
      <c r="R3307" s="4" t="s">
        <v>51</v>
      </c>
      <c r="T3307" s="7">
        <v>510</v>
      </c>
      <c r="U3307" s="8">
        <v>0</v>
      </c>
      <c r="V3307" s="6">
        <v>38.82</v>
      </c>
      <c r="W3307" s="7">
        <f>IF(R3307="","",(T3307*(1-U3307)*(1+AE3307))+V3307)</f>
        <v>701.82000000000005</v>
      </c>
      <c r="AA3307" s="64">
        <f>IF(Eingabe!G3307="x",libCalc!A3307,IF(Eingabe!H3307="x",libCalc!B3307,IF(Eingabe!I3307="x",libCalc!C3307,"")))</f>
        <v>0.0625</v>
      </c>
      <c r="AB3307" s="5">
        <f>IF(AA3307="","",AA3307*M3307)</f>
        <v>0.17031250000000001</v>
      </c>
      <c r="AC3307" s="10">
        <f>IF(AA3307="","",N3307*1000/(AA3307*1000000))</f>
        <v>33.920000000000002</v>
      </c>
      <c r="AD3307" s="11">
        <f>IF(AB3307="","",MAX(Z3307,W3307)/AB3307)</f>
        <v>4120.7779816513766</v>
      </c>
      <c r="AE3307" s="8">
        <f ca="1">IF(N3307="","",IF(LOOKUP(YEAR(C3307),Teuerung!$A$4:$A$29,Teuerung!$D$4:$D$29)="",0,LOOKUP(YEAR(C3307),Teuerung!$A$4:$A$29,Teuerung!$D$4:$D$29)))</f>
        <v>0.29999999999999999</v>
      </c>
      <c r="AF3307" s="7">
        <f t="shared" ca="1" si="95"/>
        <v>701.82000000000005</v>
      </c>
      <c r="AG3307" s="2" t="s">
        <v>70</v>
      </c>
      <c r="AH3307" s="1"/>
      <c r="AI3307" s="1"/>
    </row>
    <row r="3308">
      <c r="A3308" s="2"/>
      <c r="B3308" s="2"/>
      <c r="C3308" s="3">
        <v>43914</v>
      </c>
      <c r="D3308" s="1"/>
      <c r="E3308" s="4" t="s">
        <v>51</v>
      </c>
      <c r="H3308" s="4" t="s">
        <v>51</v>
      </c>
      <c r="K3308" s="6">
        <v>0.25</v>
      </c>
      <c r="L3308" s="6">
        <v>0.25</v>
      </c>
      <c r="M3308" s="6">
        <v>2.7250000000000001</v>
      </c>
      <c r="N3308" s="7">
        <v>2200</v>
      </c>
      <c r="P3308" s="1">
        <v>1</v>
      </c>
      <c r="Q3308" s="2" t="s">
        <v>54</v>
      </c>
      <c r="R3308" s="4" t="s">
        <v>51</v>
      </c>
      <c r="T3308" s="7">
        <v>505</v>
      </c>
      <c r="U3308" s="8">
        <v>0</v>
      </c>
      <c r="V3308" s="6">
        <v>38.82</v>
      </c>
      <c r="W3308" s="7">
        <f>IF(R3308="","",(T3308*(1-U3308)*(1+AE3308))+V3308)</f>
        <v>695.32000000000005</v>
      </c>
      <c r="AA3308" s="64">
        <f>IF(Eingabe!G3308="x",libCalc!A3308,IF(Eingabe!H3308="x",libCalc!B3308,IF(Eingabe!I3308="x",libCalc!C3308,"")))</f>
        <v>0.0625</v>
      </c>
      <c r="AB3308" s="5">
        <f>IF(AA3308="","",AA3308*M3308)</f>
        <v>0.17031250000000001</v>
      </c>
      <c r="AC3308" s="10">
        <f>IF(AA3308="","",N3308*1000/(AA3308*1000000))</f>
        <v>35.200000000000003</v>
      </c>
      <c r="AD3308" s="11">
        <f>IF(AB3308="","",MAX(Z3308,W3308)/AB3308)</f>
        <v>4082.6128440366974</v>
      </c>
      <c r="AE3308" s="8">
        <f ca="1">IF(N3308="","",IF(LOOKUP(YEAR(C3308),Teuerung!$A$4:$A$29,Teuerung!$D$4:$D$29)="",0,LOOKUP(YEAR(C3308),Teuerung!$A$4:$A$29,Teuerung!$D$4:$D$29)))</f>
        <v>0.29999999999999999</v>
      </c>
      <c r="AF3308" s="7">
        <f t="shared" ca="1" si="95"/>
        <v>695.32000000000005</v>
      </c>
      <c r="AG3308" s="2" t="s">
        <v>70</v>
      </c>
      <c r="AH3308" s="1"/>
      <c r="AI3308" s="1"/>
    </row>
    <row r="3309">
      <c r="A3309" s="2"/>
      <c r="B3309" s="2"/>
      <c r="C3309" s="3">
        <v>43914</v>
      </c>
      <c r="D3309" s="1"/>
      <c r="E3309" s="4" t="s">
        <v>51</v>
      </c>
      <c r="H3309" s="4" t="s">
        <v>51</v>
      </c>
      <c r="K3309" s="6">
        <v>0.25</v>
      </c>
      <c r="L3309" s="6">
        <v>0.25</v>
      </c>
      <c r="M3309" s="6">
        <v>2.7250000000000001</v>
      </c>
      <c r="N3309" s="7">
        <v>2660</v>
      </c>
      <c r="P3309" s="1">
        <v>1</v>
      </c>
      <c r="Q3309" s="2" t="s">
        <v>54</v>
      </c>
      <c r="R3309" s="4" t="s">
        <v>51</v>
      </c>
      <c r="T3309" s="7">
        <v>553</v>
      </c>
      <c r="U3309" s="8">
        <v>0</v>
      </c>
      <c r="V3309" s="6">
        <v>38.82</v>
      </c>
      <c r="W3309" s="7">
        <f>IF(R3309="","",(T3309*(1-U3309)*(1+AE3309))+V3309)</f>
        <v>757.72000000000003</v>
      </c>
      <c r="AA3309" s="64">
        <f>IF(Eingabe!G3309="x",libCalc!A3309,IF(Eingabe!H3309="x",libCalc!B3309,IF(Eingabe!I3309="x",libCalc!C3309,"")))</f>
        <v>0.0625</v>
      </c>
      <c r="AB3309" s="5">
        <f>IF(AA3309="","",AA3309*M3309)</f>
        <v>0.17031250000000001</v>
      </c>
      <c r="AC3309" s="10">
        <f>IF(AA3309="","",N3309*1000/(AA3309*1000000))</f>
        <v>42.560000000000002</v>
      </c>
      <c r="AD3309" s="11">
        <f>IF(AB3309="","",MAX(Z3309,W3309)/AB3309)</f>
        <v>4448.9981651376147</v>
      </c>
      <c r="AE3309" s="8">
        <f ca="1">IF(N3309="","",IF(LOOKUP(YEAR(C3309),Teuerung!$A$4:$A$29,Teuerung!$D$4:$D$29)="",0,LOOKUP(YEAR(C3309),Teuerung!$A$4:$A$29,Teuerung!$D$4:$D$29)))</f>
        <v>0.29999999999999999</v>
      </c>
      <c r="AF3309" s="7">
        <f t="shared" ca="1" si="95"/>
        <v>757.72000000000003</v>
      </c>
      <c r="AG3309" s="2" t="s">
        <v>70</v>
      </c>
      <c r="AH3309" s="1"/>
      <c r="AI3309" s="1"/>
    </row>
    <row r="3310">
      <c r="A3310" s="2"/>
      <c r="B3310" s="2"/>
      <c r="C3310" s="3">
        <v>43914</v>
      </c>
      <c r="D3310" s="1"/>
      <c r="E3310" s="4" t="s">
        <v>51</v>
      </c>
      <c r="H3310" s="4" t="s">
        <v>51</v>
      </c>
      <c r="K3310" s="6">
        <v>0.25</v>
      </c>
      <c r="L3310" s="6">
        <v>0.48999999999999999</v>
      </c>
      <c r="M3310" s="6">
        <v>2.7250000000000001</v>
      </c>
      <c r="N3310" s="7">
        <v>1710</v>
      </c>
      <c r="P3310" s="1">
        <v>4</v>
      </c>
      <c r="Q3310" s="2" t="s">
        <v>54</v>
      </c>
      <c r="R3310" s="4" t="s">
        <v>51</v>
      </c>
      <c r="T3310" s="7">
        <v>446</v>
      </c>
      <c r="U3310" s="8">
        <v>0</v>
      </c>
      <c r="V3310" s="6">
        <v>38.82</v>
      </c>
      <c r="W3310" s="7">
        <f>IF(R3310="","",(T3310*(1-U3310)*(1+AE3310))+V3310)</f>
        <v>618.62000000000012</v>
      </c>
      <c r="AA3310" s="64">
        <f>IF(Eingabe!G3310="x",libCalc!A3310,IF(Eingabe!H3310="x",libCalc!B3310,IF(Eingabe!I3310="x",libCalc!C3310,"")))</f>
        <v>0.1225</v>
      </c>
      <c r="AB3310" s="5">
        <f>IF(AA3310="","",AA3310*M3310)</f>
        <v>0.33381250000000001</v>
      </c>
      <c r="AC3310" s="10">
        <f>IF(AA3310="","",N3310*1000/(AA3310*1000000))</f>
        <v>13.959183673469388</v>
      </c>
      <c r="AD3310" s="11">
        <f>IF(AB3310="","",MAX(Z3310,W3310)/AB3310)</f>
        <v>1853.1960307058607</v>
      </c>
      <c r="AE3310" s="8">
        <f ca="1">IF(N3310="","",IF(LOOKUP(YEAR(C3310),Teuerung!$A$4:$A$29,Teuerung!$D$4:$D$29)="",0,LOOKUP(YEAR(C3310),Teuerung!$A$4:$A$29,Teuerung!$D$4:$D$29)))</f>
        <v>0.29999999999999999</v>
      </c>
      <c r="AF3310" s="7">
        <f t="shared" ca="1" si="95"/>
        <v>2474.4800000000005</v>
      </c>
      <c r="AG3310" s="2" t="s">
        <v>70</v>
      </c>
      <c r="AH3310" s="1"/>
      <c r="AI3310" s="1"/>
    </row>
    <row r="3311">
      <c r="A3311" s="2"/>
      <c r="B3311" s="2"/>
      <c r="C3311" s="3">
        <v>43914</v>
      </c>
      <c r="D3311" s="1"/>
      <c r="E3311" s="4" t="s">
        <v>51</v>
      </c>
      <c r="H3311" s="4" t="s">
        <v>51</v>
      </c>
      <c r="K3311" s="6">
        <v>0.20000000000000001</v>
      </c>
      <c r="L3311" s="6">
        <v>0.20000000000000001</v>
      </c>
      <c r="M3311" s="6">
        <v>2.7250000000000001</v>
      </c>
      <c r="N3311" s="7">
        <v>840</v>
      </c>
      <c r="P3311" s="1">
        <v>4</v>
      </c>
      <c r="Q3311" s="2" t="s">
        <v>54</v>
      </c>
      <c r="R3311" s="4" t="s">
        <v>51</v>
      </c>
      <c r="T3311" s="7">
        <v>272</v>
      </c>
      <c r="U3311" s="8">
        <v>0</v>
      </c>
      <c r="V3311" s="6">
        <v>38.82</v>
      </c>
      <c r="W3311" s="7">
        <f>IF(R3311="","",(T3311*(1-U3311)*(1+AE3311))+V3311)</f>
        <v>392.42000000000002</v>
      </c>
      <c r="AA3311" s="64">
        <f>IF(Eingabe!G3311="x",libCalc!A3311,IF(Eingabe!H3311="x",libCalc!B3311,IF(Eingabe!I3311="x",libCalc!C3311,"")))</f>
        <v>0.040000000000000008</v>
      </c>
      <c r="AB3311" s="5">
        <f>IF(AA3311="","",AA3311*M3311)</f>
        <v>0.10900000000000003</v>
      </c>
      <c r="AC3311" s="10">
        <f>IF(AA3311="","",N3311*1000/(AA3311*1000000))</f>
        <v>20.999999999999996</v>
      </c>
      <c r="AD3311" s="11">
        <f>IF(AB3311="","",MAX(Z3311,W3311)/AB3311)</f>
        <v>3600.1834862385313</v>
      </c>
      <c r="AE3311" s="8">
        <f ca="1">IF(N3311="","",IF(LOOKUP(YEAR(C3311),Teuerung!$A$4:$A$29,Teuerung!$D$4:$D$29)="",0,LOOKUP(YEAR(C3311),Teuerung!$A$4:$A$29,Teuerung!$D$4:$D$29)))</f>
        <v>0.29999999999999999</v>
      </c>
      <c r="AF3311" s="7">
        <f t="shared" ca="1" si="95"/>
        <v>1569.6800000000001</v>
      </c>
      <c r="AG3311" s="2" t="s">
        <v>70</v>
      </c>
      <c r="AH3311" s="1"/>
      <c r="AI3311" s="1"/>
    </row>
    <row r="3312">
      <c r="A3312" s="2"/>
      <c r="B3312" s="2"/>
      <c r="C3312" s="3">
        <v>43914</v>
      </c>
      <c r="D3312" s="1"/>
      <c r="E3312" s="4" t="s">
        <v>51</v>
      </c>
      <c r="H3312" s="4" t="s">
        <v>51</v>
      </c>
      <c r="K3312" s="6">
        <v>0.20000000000000001</v>
      </c>
      <c r="L3312" s="6">
        <v>0.20000000000000001</v>
      </c>
      <c r="M3312" s="6">
        <v>2.7250000000000001</v>
      </c>
      <c r="N3312" s="7">
        <v>1590</v>
      </c>
      <c r="P3312" s="1">
        <v>1</v>
      </c>
      <c r="Q3312" s="2" t="s">
        <v>54</v>
      </c>
      <c r="R3312" s="4" t="s">
        <v>51</v>
      </c>
      <c r="T3312" s="7">
        <v>437</v>
      </c>
      <c r="U3312" s="8">
        <v>0</v>
      </c>
      <c r="V3312" s="6">
        <v>38.82</v>
      </c>
      <c r="W3312" s="7">
        <f>IF(R3312="","",(T3312*(1-U3312)*(1+AE3312))+V3312)</f>
        <v>606.92000000000007</v>
      </c>
      <c r="AA3312" s="64">
        <f>IF(Eingabe!G3312="x",libCalc!A3312,IF(Eingabe!H3312="x",libCalc!B3312,IF(Eingabe!I3312="x",libCalc!C3312,"")))</f>
        <v>0.040000000000000008</v>
      </c>
      <c r="AB3312" s="5">
        <f>IF(AA3312="","",AA3312*M3312)</f>
        <v>0.10900000000000003</v>
      </c>
      <c r="AC3312" s="10">
        <f>IF(AA3312="","",N3312*1000/(AA3312*1000000))</f>
        <v>39.749999999999993</v>
      </c>
      <c r="AD3312" s="11">
        <f>IF(AB3312="","",MAX(Z3312,W3312)/AB3312)</f>
        <v>5568.0733944954118</v>
      </c>
      <c r="AE3312" s="8">
        <f ca="1">IF(N3312="","",IF(LOOKUP(YEAR(C3312),Teuerung!$A$4:$A$29,Teuerung!$D$4:$D$29)="",0,LOOKUP(YEAR(C3312),Teuerung!$A$4:$A$29,Teuerung!$D$4:$D$29)))</f>
        <v>0.29999999999999999</v>
      </c>
      <c r="AF3312" s="7">
        <f t="shared" ca="1" si="95"/>
        <v>606.92000000000007</v>
      </c>
      <c r="AG3312" s="2" t="s">
        <v>70</v>
      </c>
      <c r="AH3312" s="1"/>
      <c r="AI3312" s="1"/>
    </row>
    <row r="3313">
      <c r="A3313" s="2"/>
      <c r="B3313" s="2"/>
      <c r="C3313" s="3">
        <v>43914</v>
      </c>
      <c r="D3313" s="1"/>
      <c r="E3313" s="4" t="s">
        <v>51</v>
      </c>
      <c r="H3313" s="4" t="s">
        <v>51</v>
      </c>
      <c r="K3313" s="6">
        <v>0.20000000000000001</v>
      </c>
      <c r="L3313" s="6">
        <v>0.20000000000000001</v>
      </c>
      <c r="M3313" s="6">
        <v>2.7250000000000001</v>
      </c>
      <c r="N3313" s="7">
        <v>1780</v>
      </c>
      <c r="P3313" s="1">
        <v>1</v>
      </c>
      <c r="Q3313" s="2" t="s">
        <v>54</v>
      </c>
      <c r="R3313" s="4" t="s">
        <v>51</v>
      </c>
      <c r="T3313" s="7">
        <v>480</v>
      </c>
      <c r="U3313" s="8">
        <v>0</v>
      </c>
      <c r="V3313" s="6">
        <v>38.82</v>
      </c>
      <c r="W3313" s="7">
        <f>IF(R3313="","",(T3313*(1-U3313)*(1+AE3313))+V3313)</f>
        <v>662.82000000000005</v>
      </c>
      <c r="AA3313" s="64">
        <f>IF(Eingabe!G3313="x",libCalc!A3313,IF(Eingabe!H3313="x",libCalc!B3313,IF(Eingabe!I3313="x",libCalc!C3313,"")))</f>
        <v>0.040000000000000008</v>
      </c>
      <c r="AB3313" s="5">
        <f>IF(AA3313="","",AA3313*M3313)</f>
        <v>0.10900000000000003</v>
      </c>
      <c r="AC3313" s="10">
        <f>IF(AA3313="","",N3313*1000/(AA3313*1000000))</f>
        <v>44.499999999999993</v>
      </c>
      <c r="AD3313" s="11">
        <f>IF(AB3313="","",MAX(Z3313,W3313)/AB3313)</f>
        <v>6080.9174311926599</v>
      </c>
      <c r="AE3313" s="8">
        <f ca="1">IF(N3313="","",IF(LOOKUP(YEAR(C3313),Teuerung!$A$4:$A$29,Teuerung!$D$4:$D$29)="",0,LOOKUP(YEAR(C3313),Teuerung!$A$4:$A$29,Teuerung!$D$4:$D$29)))</f>
        <v>0.29999999999999999</v>
      </c>
      <c r="AF3313" s="7">
        <f t="shared" ca="1" si="95"/>
        <v>662.82000000000005</v>
      </c>
      <c r="AG3313" s="2" t="s">
        <v>70</v>
      </c>
      <c r="AH3313" s="1"/>
      <c r="AI3313" s="1"/>
    </row>
    <row r="3314">
      <c r="A3314" s="2"/>
      <c r="B3314" s="2"/>
      <c r="C3314" s="3">
        <v>43914</v>
      </c>
      <c r="D3314" s="1"/>
      <c r="E3314" s="4" t="s">
        <v>51</v>
      </c>
      <c r="H3314" s="4" t="s">
        <v>51</v>
      </c>
      <c r="K3314" s="6">
        <v>0.25</v>
      </c>
      <c r="L3314" s="6">
        <v>0.25</v>
      </c>
      <c r="M3314" s="6">
        <v>2.7250000000000001</v>
      </c>
      <c r="N3314" s="7">
        <v>1350</v>
      </c>
      <c r="P3314" s="1">
        <v>1</v>
      </c>
      <c r="Q3314" s="2" t="s">
        <v>54</v>
      </c>
      <c r="R3314" s="4" t="s">
        <v>51</v>
      </c>
      <c r="T3314" s="7">
        <v>378</v>
      </c>
      <c r="U3314" s="8">
        <v>0</v>
      </c>
      <c r="V3314" s="6">
        <v>38.82</v>
      </c>
      <c r="W3314" s="7">
        <f>IF(R3314="","",(T3314*(1-U3314)*(1+AE3314))+V3314)</f>
        <v>530.22000000000003</v>
      </c>
      <c r="AA3314" s="64">
        <f>IF(Eingabe!G3314="x",libCalc!A3314,IF(Eingabe!H3314="x",libCalc!B3314,IF(Eingabe!I3314="x",libCalc!C3314,"")))</f>
        <v>0.0625</v>
      </c>
      <c r="AB3314" s="5">
        <f>IF(AA3314="","",AA3314*M3314)</f>
        <v>0.17031250000000001</v>
      </c>
      <c r="AC3314" s="10">
        <f>IF(AA3314="","",N3314*1000/(AA3314*1000000))</f>
        <v>21.600000000000001</v>
      </c>
      <c r="AD3314" s="11">
        <f>IF(AB3314="","",MAX(Z3314,W3314)/AB3314)</f>
        <v>3113.2183486238532</v>
      </c>
      <c r="AE3314" s="8">
        <f ca="1">IF(N3314="","",IF(LOOKUP(YEAR(C3314),Teuerung!$A$4:$A$29,Teuerung!$D$4:$D$29)="",0,LOOKUP(YEAR(C3314),Teuerung!$A$4:$A$29,Teuerung!$D$4:$D$29)))</f>
        <v>0.29999999999999999</v>
      </c>
      <c r="AF3314" s="7">
        <f t="shared" ca="1" si="95"/>
        <v>530.22000000000003</v>
      </c>
      <c r="AG3314" s="2" t="s">
        <v>70</v>
      </c>
      <c r="AH3314" s="1"/>
      <c r="AI3314" s="1"/>
    </row>
    <row r="3315">
      <c r="A3315" s="2"/>
      <c r="B3315" s="2"/>
      <c r="C3315" s="3">
        <v>43914</v>
      </c>
      <c r="D3315" s="1"/>
      <c r="E3315" s="4" t="s">
        <v>51</v>
      </c>
      <c r="H3315" s="4" t="s">
        <v>51</v>
      </c>
      <c r="K3315" s="6">
        <v>0.25</v>
      </c>
      <c r="L3315" s="6">
        <v>0.25</v>
      </c>
      <c r="M3315" s="6">
        <v>2.7250000000000001</v>
      </c>
      <c r="N3315" s="7">
        <v>1770</v>
      </c>
      <c r="P3315" s="1">
        <v>1</v>
      </c>
      <c r="Q3315" s="2" t="s">
        <v>54</v>
      </c>
      <c r="R3315" s="4" t="s">
        <v>51</v>
      </c>
      <c r="T3315" s="7">
        <v>397</v>
      </c>
      <c r="U3315" s="8">
        <v>0</v>
      </c>
      <c r="V3315" s="6">
        <v>38.82</v>
      </c>
      <c r="W3315" s="7">
        <f>IF(R3315="","",(T3315*(1-U3315)*(1+AE3315))+V3315)</f>
        <v>554.92000000000007</v>
      </c>
      <c r="AA3315" s="64">
        <f>IF(Eingabe!G3315="x",libCalc!A3315,IF(Eingabe!H3315="x",libCalc!B3315,IF(Eingabe!I3315="x",libCalc!C3315,"")))</f>
        <v>0.0625</v>
      </c>
      <c r="AB3315" s="5">
        <f>IF(AA3315="","",AA3315*M3315)</f>
        <v>0.17031250000000001</v>
      </c>
      <c r="AC3315" s="10">
        <f>IF(AA3315="","",N3315*1000/(AA3315*1000000))</f>
        <v>28.32</v>
      </c>
      <c r="AD3315" s="11">
        <f>IF(AB3315="","",MAX(Z3315,W3315)/AB3315)</f>
        <v>3258.2458715596335</v>
      </c>
      <c r="AE3315" s="8">
        <f ca="1">IF(N3315="","",IF(LOOKUP(YEAR(C3315),Teuerung!$A$4:$A$29,Teuerung!$D$4:$D$29)="",0,LOOKUP(YEAR(C3315),Teuerung!$A$4:$A$29,Teuerung!$D$4:$D$29)))</f>
        <v>0.29999999999999999</v>
      </c>
      <c r="AF3315" s="7">
        <f t="shared" ca="1" si="95"/>
        <v>554.92000000000007</v>
      </c>
      <c r="AG3315" s="2" t="s">
        <v>70</v>
      </c>
      <c r="AH3315" s="1"/>
      <c r="AI3315" s="1"/>
    </row>
    <row r="3316">
      <c r="A3316" s="2"/>
      <c r="B3316" s="2"/>
      <c r="C3316" s="3">
        <v>43914</v>
      </c>
      <c r="D3316" s="1"/>
      <c r="E3316" s="4" t="s">
        <v>51</v>
      </c>
      <c r="H3316" s="4" t="s">
        <v>51</v>
      </c>
      <c r="K3316" s="6">
        <v>0.25</v>
      </c>
      <c r="L3316" s="6">
        <v>0.25</v>
      </c>
      <c r="M3316" s="6">
        <v>2.7250000000000001</v>
      </c>
      <c r="N3316" s="7">
        <v>2120</v>
      </c>
      <c r="P3316" s="1">
        <v>1</v>
      </c>
      <c r="Q3316" s="2" t="s">
        <v>54</v>
      </c>
      <c r="R3316" s="4" t="s">
        <v>51</v>
      </c>
      <c r="T3316" s="7">
        <v>443</v>
      </c>
      <c r="U3316" s="8">
        <v>0</v>
      </c>
      <c r="V3316" s="6">
        <v>38.82</v>
      </c>
      <c r="W3316" s="7">
        <f>IF(R3316="","",(T3316*(1-U3316)*(1+AE3316))+V3316)</f>
        <v>614.72000000000003</v>
      </c>
      <c r="AA3316" s="64">
        <f>IF(Eingabe!G3316="x",libCalc!A3316,IF(Eingabe!H3316="x",libCalc!B3316,IF(Eingabe!I3316="x",libCalc!C3316,"")))</f>
        <v>0.0625</v>
      </c>
      <c r="AB3316" s="5">
        <f>IF(AA3316="","",AA3316*M3316)</f>
        <v>0.17031250000000001</v>
      </c>
      <c r="AC3316" s="10">
        <f>IF(AA3316="","",N3316*1000/(AA3316*1000000))</f>
        <v>33.920000000000002</v>
      </c>
      <c r="AD3316" s="11">
        <f>IF(AB3316="","",MAX(Z3316,W3316)/AB3316)</f>
        <v>3609.365137614679</v>
      </c>
      <c r="AE3316" s="8">
        <f ca="1">IF(N3316="","",IF(LOOKUP(YEAR(C3316),Teuerung!$A$4:$A$29,Teuerung!$D$4:$D$29)="",0,LOOKUP(YEAR(C3316),Teuerung!$A$4:$A$29,Teuerung!$D$4:$D$29)))</f>
        <v>0.29999999999999999</v>
      </c>
      <c r="AF3316" s="7">
        <f t="shared" ca="1" si="95"/>
        <v>614.72000000000003</v>
      </c>
      <c r="AG3316" s="2" t="s">
        <v>70</v>
      </c>
      <c r="AH3316" s="1"/>
      <c r="AI3316" s="1"/>
    </row>
    <row r="3317">
      <c r="A3317" s="2"/>
      <c r="B3317" s="2"/>
      <c r="C3317" s="3">
        <v>43914</v>
      </c>
      <c r="D3317" s="1"/>
      <c r="E3317" s="4" t="s">
        <v>51</v>
      </c>
      <c r="H3317" s="4" t="s">
        <v>51</v>
      </c>
      <c r="K3317" s="6">
        <v>0.20000000000000001</v>
      </c>
      <c r="L3317" s="6">
        <v>0.48999999999999999</v>
      </c>
      <c r="M3317" s="6">
        <v>2.7250000000000001</v>
      </c>
      <c r="N3317" s="7">
        <v>1480</v>
      </c>
      <c r="P3317" s="1">
        <v>4</v>
      </c>
      <c r="Q3317" s="2" t="s">
        <v>54</v>
      </c>
      <c r="R3317" s="4" t="s">
        <v>51</v>
      </c>
      <c r="T3317" s="7">
        <v>446</v>
      </c>
      <c r="U3317" s="8">
        <v>0</v>
      </c>
      <c r="V3317" s="6">
        <v>38.82</v>
      </c>
      <c r="W3317" s="7">
        <f>IF(R3317="","",(T3317*(1-U3317)*(1+AE3317))+V3317)</f>
        <v>618.62000000000012</v>
      </c>
      <c r="AA3317" s="64">
        <f>IF(Eingabe!G3317="x",libCalc!A3317,IF(Eingabe!H3317="x",libCalc!B3317,IF(Eingabe!I3317="x",libCalc!C3317,"")))</f>
        <v>0.098000000000000004</v>
      </c>
      <c r="AB3317" s="5">
        <f>IF(AA3317="","",AA3317*M3317)</f>
        <v>0.26705000000000001</v>
      </c>
      <c r="AC3317" s="10">
        <f>IF(AA3317="","",N3317*1000/(AA3317*1000000))</f>
        <v>15.102040816326531</v>
      </c>
      <c r="AD3317" s="11">
        <f>IF(AB3317="","",MAX(Z3317,W3317)/AB3317)</f>
        <v>2316.4950383823257</v>
      </c>
      <c r="AE3317" s="8">
        <f ca="1">IF(N3317="","",IF(LOOKUP(YEAR(C3317),Teuerung!$A$4:$A$29,Teuerung!$D$4:$D$29)="",0,LOOKUP(YEAR(C3317),Teuerung!$A$4:$A$29,Teuerung!$D$4:$D$29)))</f>
        <v>0.29999999999999999</v>
      </c>
      <c r="AF3317" s="7">
        <f t="shared" ca="1" si="95"/>
        <v>2474.4800000000005</v>
      </c>
      <c r="AG3317" s="2" t="s">
        <v>70</v>
      </c>
      <c r="AH3317" s="1"/>
      <c r="AI3317" s="1"/>
    </row>
    <row r="3318">
      <c r="A3318" s="2"/>
      <c r="B3318" s="2"/>
      <c r="C3318" s="3">
        <v>43914</v>
      </c>
      <c r="D3318" s="1"/>
      <c r="E3318" s="4" t="s">
        <v>51</v>
      </c>
      <c r="H3318" s="4" t="s">
        <v>51</v>
      </c>
      <c r="K3318" s="6">
        <v>0.20000000000000001</v>
      </c>
      <c r="L3318" s="6">
        <v>0.20000000000000001</v>
      </c>
      <c r="M3318" s="6">
        <v>2.7450000000000001</v>
      </c>
      <c r="N3318" s="7">
        <v>1520</v>
      </c>
      <c r="P3318" s="1">
        <v>2</v>
      </c>
      <c r="Q3318" s="2" t="s">
        <v>54</v>
      </c>
      <c r="R3318" s="4" t="s">
        <v>51</v>
      </c>
      <c r="T3318" s="7">
        <v>419</v>
      </c>
      <c r="U3318" s="8">
        <v>0</v>
      </c>
      <c r="V3318" s="6">
        <v>38.82</v>
      </c>
      <c r="W3318" s="7">
        <f>IF(R3318="","",(T3318*(1-U3318)*(1+AE3318))+V3318)</f>
        <v>583.5200000000001</v>
      </c>
      <c r="AA3318" s="64">
        <f>IF(Eingabe!G3318="x",libCalc!A3318,IF(Eingabe!H3318="x",libCalc!B3318,IF(Eingabe!I3318="x",libCalc!C3318,"")))</f>
        <v>0.040000000000000008</v>
      </c>
      <c r="AB3318" s="5">
        <f>IF(AA3318="","",AA3318*M3318)</f>
        <v>0.10980000000000002</v>
      </c>
      <c r="AC3318" s="10">
        <f>IF(AA3318="","",N3318*1000/(AA3318*1000000))</f>
        <v>37.999999999999993</v>
      </c>
      <c r="AD3318" s="11">
        <f>IF(AB3318="","",MAX(Z3318,W3318)/AB3318)</f>
        <v>5314.3897996357009</v>
      </c>
      <c r="AE3318" s="8">
        <f ca="1">IF(N3318="","",IF(LOOKUP(YEAR(C3318),Teuerung!$A$4:$A$29,Teuerung!$D$4:$D$29)="",0,LOOKUP(YEAR(C3318),Teuerung!$A$4:$A$29,Teuerung!$D$4:$D$29)))</f>
        <v>0.29999999999999999</v>
      </c>
      <c r="AF3318" s="7">
        <f t="shared" ca="1" si="95"/>
        <v>1167.0400000000002</v>
      </c>
      <c r="AG3318" s="2" t="s">
        <v>70</v>
      </c>
      <c r="AH3318" s="1"/>
      <c r="AI3318" s="1"/>
    </row>
    <row r="3319">
      <c r="A3319" s="2"/>
      <c r="B3319" s="2"/>
      <c r="C3319" s="3">
        <v>43914</v>
      </c>
      <c r="D3319" s="1"/>
      <c r="E3319" s="4" t="s">
        <v>51</v>
      </c>
      <c r="H3319" s="4" t="s">
        <v>51</v>
      </c>
      <c r="K3319" s="6">
        <v>0.20000000000000001</v>
      </c>
      <c r="L3319" s="6">
        <v>0.20000000000000001</v>
      </c>
      <c r="M3319" s="6">
        <v>2.7450000000000001</v>
      </c>
      <c r="N3319" s="7">
        <v>1600</v>
      </c>
      <c r="P3319" s="1">
        <v>2</v>
      </c>
      <c r="Q3319" s="2" t="s">
        <v>54</v>
      </c>
      <c r="R3319" s="4" t="s">
        <v>51</v>
      </c>
      <c r="T3319" s="7">
        <v>468</v>
      </c>
      <c r="U3319" s="8">
        <v>0</v>
      </c>
      <c r="V3319" s="6">
        <v>38.82</v>
      </c>
      <c r="W3319" s="7">
        <f>IF(R3319="","",(T3319*(1-U3319)*(1+AE3319))+V3319)</f>
        <v>647.22000000000003</v>
      </c>
      <c r="AA3319" s="64">
        <f>IF(Eingabe!G3319="x",libCalc!A3319,IF(Eingabe!H3319="x",libCalc!B3319,IF(Eingabe!I3319="x",libCalc!C3319,"")))</f>
        <v>0.040000000000000008</v>
      </c>
      <c r="AB3319" s="5">
        <f>IF(AA3319="","",AA3319*M3319)</f>
        <v>0.10980000000000002</v>
      </c>
      <c r="AC3319" s="10">
        <f>IF(AA3319="","",N3319*1000/(AA3319*1000000))</f>
        <v>39.999999999999993</v>
      </c>
      <c r="AD3319" s="11">
        <f>IF(AB3319="","",MAX(Z3319,W3319)/AB3319)</f>
        <v>5894.5355191256822</v>
      </c>
      <c r="AE3319" s="8">
        <f ca="1">IF(N3319="","",IF(LOOKUP(YEAR(C3319),Teuerung!$A$4:$A$29,Teuerung!$D$4:$D$29)="",0,LOOKUP(YEAR(C3319),Teuerung!$A$4:$A$29,Teuerung!$D$4:$D$29)))</f>
        <v>0.29999999999999999</v>
      </c>
      <c r="AF3319" s="7">
        <f t="shared" ca="1" si="95"/>
        <v>1294.4400000000001</v>
      </c>
      <c r="AG3319" s="2" t="s">
        <v>70</v>
      </c>
      <c r="AH3319" s="1"/>
      <c r="AI3319" s="1"/>
    </row>
    <row r="3320">
      <c r="A3320" s="2"/>
      <c r="B3320" s="2"/>
      <c r="C3320" s="3">
        <v>43914</v>
      </c>
      <c r="D3320" s="1"/>
      <c r="E3320" s="4" t="s">
        <v>51</v>
      </c>
      <c r="H3320" s="4" t="s">
        <v>51</v>
      </c>
      <c r="K3320" s="6">
        <v>0.20000000000000001</v>
      </c>
      <c r="L3320" s="6">
        <v>0.20000000000000001</v>
      </c>
      <c r="M3320" s="6">
        <v>2.7450000000000001</v>
      </c>
      <c r="N3320" s="7">
        <v>1670</v>
      </c>
      <c r="P3320" s="1">
        <v>1</v>
      </c>
      <c r="Q3320" s="2" t="s">
        <v>54</v>
      </c>
      <c r="R3320" s="4" t="s">
        <v>51</v>
      </c>
      <c r="T3320" s="7">
        <v>497</v>
      </c>
      <c r="U3320" s="8">
        <v>0</v>
      </c>
      <c r="V3320" s="6">
        <v>38.82</v>
      </c>
      <c r="W3320" s="7">
        <f>IF(R3320="","",(T3320*(1-U3320)*(1+AE3320))+V3320)</f>
        <v>684.92000000000007</v>
      </c>
      <c r="AA3320" s="64">
        <f>IF(Eingabe!G3320="x",libCalc!A3320,IF(Eingabe!H3320="x",libCalc!B3320,IF(Eingabe!I3320="x",libCalc!C3320,"")))</f>
        <v>0.040000000000000008</v>
      </c>
      <c r="AB3320" s="5">
        <f>IF(AA3320="","",AA3320*M3320)</f>
        <v>0.10980000000000002</v>
      </c>
      <c r="AC3320" s="10">
        <f>IF(AA3320="","",N3320*1000/(AA3320*1000000))</f>
        <v>41.749999999999993</v>
      </c>
      <c r="AD3320" s="11">
        <f>IF(AB3320="","",MAX(Z3320,W3320)/AB3320)</f>
        <v>6237.8870673952633</v>
      </c>
      <c r="AE3320" s="8">
        <f ca="1">IF(N3320="","",IF(LOOKUP(YEAR(C3320),Teuerung!$A$4:$A$29,Teuerung!$D$4:$D$29)="",0,LOOKUP(YEAR(C3320),Teuerung!$A$4:$A$29,Teuerung!$D$4:$D$29)))</f>
        <v>0.29999999999999999</v>
      </c>
      <c r="AF3320" s="7">
        <f t="shared" ca="1" si="95"/>
        <v>684.92000000000007</v>
      </c>
      <c r="AG3320" s="2" t="s">
        <v>70</v>
      </c>
      <c r="AH3320" s="1"/>
      <c r="AI3320" s="1"/>
    </row>
    <row r="3321">
      <c r="A3321" s="2"/>
      <c r="B3321" s="2"/>
      <c r="C3321" s="3">
        <v>43914</v>
      </c>
      <c r="D3321" s="1"/>
      <c r="E3321" s="4" t="s">
        <v>51</v>
      </c>
      <c r="H3321" s="4" t="s">
        <v>51</v>
      </c>
      <c r="K3321" s="6">
        <v>0.20000000000000001</v>
      </c>
      <c r="L3321" s="6">
        <v>0.20000000000000001</v>
      </c>
      <c r="M3321" s="6">
        <v>2.7250000000000001</v>
      </c>
      <c r="N3321" s="7">
        <v>950</v>
      </c>
      <c r="P3321" s="1">
        <v>10</v>
      </c>
      <c r="Q3321" s="2" t="s">
        <v>54</v>
      </c>
      <c r="R3321" s="4" t="s">
        <v>51</v>
      </c>
      <c r="T3321" s="7">
        <v>266</v>
      </c>
      <c r="U3321" s="8">
        <v>0</v>
      </c>
      <c r="V3321" s="6">
        <v>38.82</v>
      </c>
      <c r="W3321" s="7">
        <f>IF(R3321="","",(T3321*(1-U3321)*(1+AE3321))+V3321)</f>
        <v>384.62</v>
      </c>
      <c r="AA3321" s="64">
        <f>IF(Eingabe!G3321="x",libCalc!A3321,IF(Eingabe!H3321="x",libCalc!B3321,IF(Eingabe!I3321="x",libCalc!C3321,"")))</f>
        <v>0.040000000000000008</v>
      </c>
      <c r="AB3321" s="5">
        <f>IF(AA3321="","",AA3321*M3321)</f>
        <v>0.10900000000000003</v>
      </c>
      <c r="AC3321" s="10">
        <f>IF(AA3321="","",N3321*1000/(AA3321*1000000))</f>
        <v>23.749999999999996</v>
      </c>
      <c r="AD3321" s="11">
        <f>IF(AB3321="","",MAX(Z3321,W3321)/AB3321)</f>
        <v>3528.6238532110083</v>
      </c>
      <c r="AE3321" s="8">
        <f ca="1">IF(N3321="","",IF(LOOKUP(YEAR(C3321),Teuerung!$A$4:$A$29,Teuerung!$D$4:$D$29)="",0,LOOKUP(YEAR(C3321),Teuerung!$A$4:$A$29,Teuerung!$D$4:$D$29)))</f>
        <v>0.29999999999999999</v>
      </c>
      <c r="AF3321" s="7">
        <f t="shared" ca="1" si="95"/>
        <v>3846.1999999999998</v>
      </c>
      <c r="AG3321" s="2" t="s">
        <v>70</v>
      </c>
      <c r="AH3321" s="1"/>
      <c r="AI3321" s="1"/>
    </row>
    <row r="3322">
      <c r="A3322" s="2"/>
      <c r="B3322" s="2"/>
      <c r="C3322" s="3">
        <v>43914</v>
      </c>
      <c r="D3322" s="1"/>
      <c r="E3322" s="4" t="s">
        <v>51</v>
      </c>
      <c r="H3322" s="4" t="s">
        <v>51</v>
      </c>
      <c r="K3322" s="6">
        <v>0.20000000000000001</v>
      </c>
      <c r="L3322" s="6">
        <v>0.29999999999999999</v>
      </c>
      <c r="M3322" s="6">
        <v>2.7450000000000001</v>
      </c>
      <c r="N3322" s="7">
        <v>1900</v>
      </c>
      <c r="P3322" s="1">
        <v>1</v>
      </c>
      <c r="Q3322" s="2" t="s">
        <v>54</v>
      </c>
      <c r="R3322" s="4" t="s">
        <v>51</v>
      </c>
      <c r="T3322" s="7">
        <v>540</v>
      </c>
      <c r="U3322" s="8">
        <v>0</v>
      </c>
      <c r="V3322" s="6">
        <v>38.82</v>
      </c>
      <c r="W3322" s="7">
        <f>IF(R3322="","",(T3322*(1-U3322)*(1+AE3322))+V3322)</f>
        <v>740.82000000000005</v>
      </c>
      <c r="AA3322" s="64">
        <f>IF(Eingabe!G3322="x",libCalc!A3322,IF(Eingabe!H3322="x",libCalc!B3322,IF(Eingabe!I3322="x",libCalc!C3322,"")))</f>
        <v>0.059999999999999998</v>
      </c>
      <c r="AB3322" s="5">
        <f>IF(AA3322="","",AA3322*M3322)</f>
        <v>0.16470000000000001</v>
      </c>
      <c r="AC3322" s="10">
        <f>IF(AA3322="","",N3322*1000/(AA3322*1000000))</f>
        <v>31.666666666666668</v>
      </c>
      <c r="AD3322" s="11">
        <f>IF(AB3322="","",MAX(Z3322,W3322)/AB3322)</f>
        <v>4497.9963570127502</v>
      </c>
      <c r="AE3322" s="8">
        <f ca="1">IF(N3322="","",IF(LOOKUP(YEAR(C3322),Teuerung!$A$4:$A$29,Teuerung!$D$4:$D$29)="",0,LOOKUP(YEAR(C3322),Teuerung!$A$4:$A$29,Teuerung!$D$4:$D$29)))</f>
        <v>0.29999999999999999</v>
      </c>
      <c r="AF3322" s="7">
        <f t="shared" ca="1" si="95"/>
        <v>740.82000000000005</v>
      </c>
      <c r="AG3322" s="2" t="s">
        <v>70</v>
      </c>
      <c r="AH3322" s="1"/>
      <c r="AI3322" s="1"/>
    </row>
    <row r="3323">
      <c r="A3323" s="2"/>
      <c r="B3323" s="2"/>
      <c r="C3323" s="3">
        <v>43914</v>
      </c>
      <c r="D3323" s="1"/>
      <c r="E3323" s="4" t="s">
        <v>51</v>
      </c>
      <c r="H3323" s="4" t="s">
        <v>51</v>
      </c>
      <c r="K3323" s="6">
        <v>0.20000000000000001</v>
      </c>
      <c r="L3323" s="6">
        <v>0.29999999999999999</v>
      </c>
      <c r="M3323" s="6">
        <v>2.7450000000000001</v>
      </c>
      <c r="N3323" s="7">
        <v>2520</v>
      </c>
      <c r="P3323" s="1">
        <v>1</v>
      </c>
      <c r="Q3323" s="2" t="s">
        <v>54</v>
      </c>
      <c r="R3323" s="4" t="s">
        <v>51</v>
      </c>
      <c r="T3323" s="7">
        <v>621</v>
      </c>
      <c r="U3323" s="8">
        <v>0</v>
      </c>
      <c r="V3323" s="6">
        <v>38.82</v>
      </c>
      <c r="W3323" s="7">
        <f>IF(R3323="","",(T3323*(1-U3323)*(1+AE3323))+V3323)</f>
        <v>846.12000000000012</v>
      </c>
      <c r="AA3323" s="64">
        <f>IF(Eingabe!G3323="x",libCalc!A3323,IF(Eingabe!H3323="x",libCalc!B3323,IF(Eingabe!I3323="x",libCalc!C3323,"")))</f>
        <v>0.059999999999999998</v>
      </c>
      <c r="AB3323" s="5">
        <f>IF(AA3323="","",AA3323*M3323)</f>
        <v>0.16470000000000001</v>
      </c>
      <c r="AC3323" s="10">
        <f>IF(AA3323="","",N3323*1000/(AA3323*1000000))</f>
        <v>42</v>
      </c>
      <c r="AD3323" s="11">
        <f>IF(AB3323="","",MAX(Z3323,W3323)/AB3323)</f>
        <v>5137.3406193078326</v>
      </c>
      <c r="AE3323" s="8">
        <f ca="1">IF(N3323="","",IF(LOOKUP(YEAR(C3323),Teuerung!$A$4:$A$29,Teuerung!$D$4:$D$29)="",0,LOOKUP(YEAR(C3323),Teuerung!$A$4:$A$29,Teuerung!$D$4:$D$29)))</f>
        <v>0.29999999999999999</v>
      </c>
      <c r="AF3323" s="7">
        <f t="shared" ca="1" si="95"/>
        <v>846.12000000000012</v>
      </c>
      <c r="AG3323" s="2" t="s">
        <v>70</v>
      </c>
      <c r="AH3323" s="1"/>
      <c r="AI3323" s="1"/>
    </row>
    <row r="3324">
      <c r="A3324" s="2"/>
      <c r="B3324" s="2"/>
      <c r="C3324" s="3">
        <v>43914</v>
      </c>
      <c r="D3324" s="1"/>
      <c r="E3324" s="4" t="s">
        <v>51</v>
      </c>
      <c r="H3324" s="4" t="s">
        <v>51</v>
      </c>
      <c r="K3324" s="6">
        <v>0.20000000000000001</v>
      </c>
      <c r="L3324" s="6">
        <v>0.29999999999999999</v>
      </c>
      <c r="M3324" s="6">
        <v>2.7250000000000001</v>
      </c>
      <c r="N3324" s="7">
        <v>1270</v>
      </c>
      <c r="P3324" s="1">
        <v>1</v>
      </c>
      <c r="Q3324" s="2" t="s">
        <v>54</v>
      </c>
      <c r="R3324" s="4" t="s">
        <v>51</v>
      </c>
      <c r="T3324" s="7">
        <v>438</v>
      </c>
      <c r="U3324" s="8">
        <v>0</v>
      </c>
      <c r="V3324" s="6">
        <v>38.82</v>
      </c>
      <c r="W3324" s="7">
        <f>IF(R3324="","",(T3324*(1-U3324)*(1+AE3324))+V3324)</f>
        <v>608.22000000000003</v>
      </c>
      <c r="AA3324" s="64">
        <f>IF(Eingabe!G3324="x",libCalc!A3324,IF(Eingabe!H3324="x",libCalc!B3324,IF(Eingabe!I3324="x",libCalc!C3324,"")))</f>
        <v>0.059999999999999998</v>
      </c>
      <c r="AB3324" s="5">
        <f>IF(AA3324="","",AA3324*M3324)</f>
        <v>0.16350000000000001</v>
      </c>
      <c r="AC3324" s="10">
        <f>IF(AA3324="","",N3324*1000/(AA3324*1000000))</f>
        <v>21.166666666666668</v>
      </c>
      <c r="AD3324" s="11">
        <f>IF(AB3324="","",MAX(Z3324,W3324)/AB3324)</f>
        <v>3720</v>
      </c>
      <c r="AE3324" s="8">
        <f ca="1">IF(N3324="","",IF(LOOKUP(YEAR(C3324),Teuerung!$A$4:$A$29,Teuerung!$D$4:$D$29)="",0,LOOKUP(YEAR(C3324),Teuerung!$A$4:$A$29,Teuerung!$D$4:$D$29)))</f>
        <v>0.29999999999999999</v>
      </c>
      <c r="AF3324" s="7">
        <f t="shared" ca="1" si="95"/>
        <v>608.22000000000003</v>
      </c>
      <c r="AG3324" s="2" t="s">
        <v>70</v>
      </c>
      <c r="AH3324" s="1"/>
      <c r="AI3324" s="1"/>
    </row>
    <row r="3325">
      <c r="A3325" s="2"/>
      <c r="B3325" s="2"/>
      <c r="C3325" s="3">
        <v>43914</v>
      </c>
      <c r="D3325" s="1"/>
      <c r="E3325" s="4" t="s">
        <v>51</v>
      </c>
      <c r="H3325" s="4" t="s">
        <v>51</v>
      </c>
      <c r="K3325" s="6">
        <v>0.20000000000000001</v>
      </c>
      <c r="L3325" s="6">
        <v>0.48999999999999999</v>
      </c>
      <c r="M3325" s="6">
        <v>2.7250000000000001</v>
      </c>
      <c r="N3325" s="7">
        <v>1210</v>
      </c>
      <c r="P3325" s="1">
        <v>4</v>
      </c>
      <c r="Q3325" s="2" t="s">
        <v>54</v>
      </c>
      <c r="R3325" s="4" t="s">
        <v>51</v>
      </c>
      <c r="T3325" s="7">
        <v>446</v>
      </c>
      <c r="U3325" s="8">
        <v>0</v>
      </c>
      <c r="V3325" s="6">
        <v>38.82</v>
      </c>
      <c r="W3325" s="7">
        <f>IF(R3325="","",(T3325*(1-U3325)*(1+AE3325))+V3325)</f>
        <v>618.62000000000012</v>
      </c>
      <c r="AA3325" s="64">
        <f>IF(Eingabe!G3325="x",libCalc!A3325,IF(Eingabe!H3325="x",libCalc!B3325,IF(Eingabe!I3325="x",libCalc!C3325,"")))</f>
        <v>0.098000000000000004</v>
      </c>
      <c r="AB3325" s="5">
        <f>IF(AA3325="","",AA3325*M3325)</f>
        <v>0.26705000000000001</v>
      </c>
      <c r="AC3325" s="10">
        <f>IF(AA3325="","",N3325*1000/(AA3325*1000000))</f>
        <v>12.346938775510203</v>
      </c>
      <c r="AD3325" s="11">
        <f>IF(AB3325="","",MAX(Z3325,W3325)/AB3325)</f>
        <v>2316.4950383823257</v>
      </c>
      <c r="AE3325" s="8">
        <f ca="1">IF(N3325="","",IF(LOOKUP(YEAR(C3325),Teuerung!$A$4:$A$29,Teuerung!$D$4:$D$29)="",0,LOOKUP(YEAR(C3325),Teuerung!$A$4:$A$29,Teuerung!$D$4:$D$29)))</f>
        <v>0.29999999999999999</v>
      </c>
      <c r="AF3325" s="7">
        <f t="shared" ca="1" si="95"/>
        <v>2474.4800000000005</v>
      </c>
      <c r="AG3325" s="2" t="s">
        <v>70</v>
      </c>
      <c r="AH3325" s="1"/>
      <c r="AI3325" s="1"/>
    </row>
    <row r="3326">
      <c r="A3326" s="2"/>
      <c r="B3326" s="2"/>
      <c r="C3326" s="3">
        <v>43914</v>
      </c>
      <c r="D3326" s="1"/>
      <c r="E3326" s="4" t="s">
        <v>51</v>
      </c>
      <c r="H3326" s="4" t="s">
        <v>51</v>
      </c>
      <c r="K3326" s="6">
        <v>0.20000000000000001</v>
      </c>
      <c r="L3326" s="6">
        <v>0.20000000000000001</v>
      </c>
      <c r="M3326" s="6">
        <v>2.7250000000000001</v>
      </c>
      <c r="N3326" s="7">
        <v>1240</v>
      </c>
      <c r="P3326" s="1">
        <v>15</v>
      </c>
      <c r="Q3326" s="2" t="s">
        <v>54</v>
      </c>
      <c r="R3326" s="4" t="s">
        <v>51</v>
      </c>
      <c r="T3326" s="7">
        <v>266</v>
      </c>
      <c r="U3326" s="8">
        <v>0</v>
      </c>
      <c r="V3326" s="6">
        <v>38.82</v>
      </c>
      <c r="W3326" s="7">
        <f>IF(R3326="","",(T3326*(1-U3326)*(1+AE3326))+V3326)</f>
        <v>384.62</v>
      </c>
      <c r="AA3326" s="64">
        <f>IF(Eingabe!G3326="x",libCalc!A3326,IF(Eingabe!H3326="x",libCalc!B3326,IF(Eingabe!I3326="x",libCalc!C3326,"")))</f>
        <v>0.040000000000000008</v>
      </c>
      <c r="AB3326" s="5">
        <f>IF(AA3326="","",AA3326*M3326)</f>
        <v>0.10900000000000003</v>
      </c>
      <c r="AC3326" s="10">
        <f>IF(AA3326="","",N3326*1000/(AA3326*1000000))</f>
        <v>30.999999999999993</v>
      </c>
      <c r="AD3326" s="11">
        <f>IF(AB3326="","",MAX(Z3326,W3326)/AB3326)</f>
        <v>3528.6238532110083</v>
      </c>
      <c r="AE3326" s="8">
        <f ca="1">IF(N3326="","",IF(LOOKUP(YEAR(C3326),Teuerung!$A$4:$A$29,Teuerung!$D$4:$D$29)="",0,LOOKUP(YEAR(C3326),Teuerung!$A$4:$A$29,Teuerung!$D$4:$D$29)))</f>
        <v>0.29999999999999999</v>
      </c>
      <c r="AF3326" s="7">
        <f t="shared" ca="1" si="95"/>
        <v>5769.3000000000002</v>
      </c>
      <c r="AG3326" s="2" t="s">
        <v>70</v>
      </c>
      <c r="AH3326" s="1"/>
      <c r="AI3326" s="1"/>
    </row>
    <row r="3327">
      <c r="A3327" s="2"/>
      <c r="B3327" s="2"/>
      <c r="C3327" s="3">
        <v>43914</v>
      </c>
      <c r="D3327" s="1"/>
      <c r="E3327" s="4" t="s">
        <v>51</v>
      </c>
      <c r="H3327" s="4" t="s">
        <v>51</v>
      </c>
      <c r="K3327" s="6">
        <v>0.20000000000000001</v>
      </c>
      <c r="L3327" s="6">
        <v>0.29999999999999999</v>
      </c>
      <c r="M3327" s="6">
        <v>2.7250000000000001</v>
      </c>
      <c r="N3327" s="7">
        <v>1400</v>
      </c>
      <c r="P3327" s="1">
        <v>2</v>
      </c>
      <c r="Q3327" s="2" t="s">
        <v>54</v>
      </c>
      <c r="R3327" s="4" t="s">
        <v>51</v>
      </c>
      <c r="T3327" s="7">
        <v>382</v>
      </c>
      <c r="U3327" s="8">
        <v>0</v>
      </c>
      <c r="V3327" s="6">
        <v>38.82</v>
      </c>
      <c r="W3327" s="7">
        <f>IF(R3327="","",(T3327*(1-U3327)*(1+AE3327))+V3327)</f>
        <v>535.42000000000007</v>
      </c>
      <c r="AA3327" s="64">
        <f>IF(Eingabe!G3327="x",libCalc!A3327,IF(Eingabe!H3327="x",libCalc!B3327,IF(Eingabe!I3327="x",libCalc!C3327,"")))</f>
        <v>0.059999999999999998</v>
      </c>
      <c r="AB3327" s="5">
        <f>IF(AA3327="","",AA3327*M3327)</f>
        <v>0.16350000000000001</v>
      </c>
      <c r="AC3327" s="10">
        <f>IF(AA3327="","",N3327*1000/(AA3327*1000000))</f>
        <v>23.333333333333332</v>
      </c>
      <c r="AD3327" s="11">
        <f>IF(AB3327="","",MAX(Z3327,W3327)/AB3327)</f>
        <v>3274.7400611620797</v>
      </c>
      <c r="AE3327" s="8">
        <f ca="1">IF(N3327="","",IF(LOOKUP(YEAR(C3327),Teuerung!$A$4:$A$29,Teuerung!$D$4:$D$29)="",0,LOOKUP(YEAR(C3327),Teuerung!$A$4:$A$29,Teuerung!$D$4:$D$29)))</f>
        <v>0.29999999999999999</v>
      </c>
      <c r="AF3327" s="7">
        <f t="shared" ca="1" si="95"/>
        <v>1070.8400000000001</v>
      </c>
      <c r="AG3327" s="2" t="s">
        <v>70</v>
      </c>
      <c r="AH3327" s="1"/>
      <c r="AI3327" s="1"/>
    </row>
    <row r="3328">
      <c r="A3328" s="2"/>
      <c r="B3328" s="2"/>
      <c r="C3328" s="3">
        <v>43914</v>
      </c>
      <c r="D3328" s="1"/>
      <c r="E3328" s="4" t="s">
        <v>51</v>
      </c>
      <c r="H3328" s="4" t="s">
        <v>51</v>
      </c>
      <c r="K3328" s="6">
        <v>0.20000000000000001</v>
      </c>
      <c r="L3328" s="6">
        <v>0.29999999999999999</v>
      </c>
      <c r="M3328" s="6">
        <v>2.7250000000000001</v>
      </c>
      <c r="N3328" s="7">
        <v>1930</v>
      </c>
      <c r="P3328" s="1">
        <v>1</v>
      </c>
      <c r="Q3328" s="2" t="s">
        <v>54</v>
      </c>
      <c r="R3328" s="4" t="s">
        <v>51</v>
      </c>
      <c r="T3328" s="7">
        <v>474</v>
      </c>
      <c r="U3328" s="8">
        <v>0</v>
      </c>
      <c r="V3328" s="6">
        <v>38.82</v>
      </c>
      <c r="W3328" s="7">
        <f>IF(R3328="","",(T3328*(1-U3328)*(1+AE3328))+V3328)</f>
        <v>655.0200000000001</v>
      </c>
      <c r="AA3328" s="64">
        <f>IF(Eingabe!G3328="x",libCalc!A3328,IF(Eingabe!H3328="x",libCalc!B3328,IF(Eingabe!I3328="x",libCalc!C3328,"")))</f>
        <v>0.059999999999999998</v>
      </c>
      <c r="AB3328" s="5">
        <f>IF(AA3328="","",AA3328*M3328)</f>
        <v>0.16350000000000001</v>
      </c>
      <c r="AC3328" s="10">
        <f>IF(AA3328="","",N3328*1000/(AA3328*1000000))</f>
        <v>32.166666666666664</v>
      </c>
      <c r="AD3328" s="11">
        <f>IF(AB3328="","",MAX(Z3328,W3328)/AB3328)</f>
        <v>4006.2385321100924</v>
      </c>
      <c r="AE3328" s="8">
        <f ca="1">IF(N3328="","",IF(LOOKUP(YEAR(C3328),Teuerung!$A$4:$A$29,Teuerung!$D$4:$D$29)="",0,LOOKUP(YEAR(C3328),Teuerung!$A$4:$A$29,Teuerung!$D$4:$D$29)))</f>
        <v>0.29999999999999999</v>
      </c>
      <c r="AF3328" s="7">
        <f t="shared" ca="1" si="95"/>
        <v>655.0200000000001</v>
      </c>
      <c r="AG3328" s="2" t="s">
        <v>70</v>
      </c>
      <c r="AH3328" s="1"/>
      <c r="AI3328" s="1"/>
    </row>
    <row r="3329">
      <c r="A3329" s="2"/>
      <c r="B3329" s="2"/>
      <c r="C3329" s="3">
        <v>43914</v>
      </c>
      <c r="D3329" s="1"/>
      <c r="E3329" s="4" t="s">
        <v>51</v>
      </c>
      <c r="H3329" s="4" t="s">
        <v>51</v>
      </c>
      <c r="K3329" s="6">
        <v>0.20000000000000001</v>
      </c>
      <c r="L3329" s="6">
        <v>0.48999999999999999</v>
      </c>
      <c r="M3329" s="6">
        <v>2.7250000000000001</v>
      </c>
      <c r="N3329" s="7">
        <v>1120</v>
      </c>
      <c r="P3329" s="1">
        <v>4</v>
      </c>
      <c r="Q3329" s="2" t="s">
        <v>54</v>
      </c>
      <c r="R3329" s="4" t="s">
        <v>51</v>
      </c>
      <c r="T3329" s="7">
        <v>446</v>
      </c>
      <c r="U3329" s="8">
        <v>0</v>
      </c>
      <c r="V3329" s="6">
        <v>38.82</v>
      </c>
      <c r="W3329" s="7">
        <f>IF(R3329="","",(T3329*(1-U3329)*(1+AE3329))+V3329)</f>
        <v>618.62000000000012</v>
      </c>
      <c r="AA3329" s="64">
        <f>IF(Eingabe!G3329="x",libCalc!A3329,IF(Eingabe!H3329="x",libCalc!B3329,IF(Eingabe!I3329="x",libCalc!C3329,"")))</f>
        <v>0.098000000000000004</v>
      </c>
      <c r="AB3329" s="5">
        <f>IF(AA3329="","",AA3329*M3329)</f>
        <v>0.26705000000000001</v>
      </c>
      <c r="AC3329" s="10">
        <f>IF(AA3329="","",N3329*1000/(AA3329*1000000))</f>
        <v>11.428571428571429</v>
      </c>
      <c r="AD3329" s="11">
        <f>IF(AB3329="","",MAX(Z3329,W3329)/AB3329)</f>
        <v>2316.4950383823257</v>
      </c>
      <c r="AE3329" s="8">
        <f ca="1">IF(N3329="","",IF(LOOKUP(YEAR(C3329),Teuerung!$A$4:$A$29,Teuerung!$D$4:$D$29)="",0,LOOKUP(YEAR(C3329),Teuerung!$A$4:$A$29,Teuerung!$D$4:$D$29)))</f>
        <v>0.29999999999999999</v>
      </c>
      <c r="AF3329" s="7">
        <f t="shared" ca="1" si="95"/>
        <v>2474.4800000000005</v>
      </c>
      <c r="AG3329" s="2" t="s">
        <v>70</v>
      </c>
      <c r="AH3329" s="1"/>
      <c r="AI3329" s="1"/>
    </row>
    <row r="3330">
      <c r="A3330" s="2"/>
      <c r="B3330" s="2"/>
      <c r="C3330" s="3">
        <v>43914</v>
      </c>
      <c r="D3330" s="1"/>
      <c r="E3330" s="4" t="s">
        <v>51</v>
      </c>
      <c r="H3330" s="4" t="s">
        <v>51</v>
      </c>
      <c r="K3330" s="6">
        <v>0.20000000000000001</v>
      </c>
      <c r="L3330" s="6">
        <v>0.20000000000000001</v>
      </c>
      <c r="M3330" s="6">
        <v>2.7250000000000001</v>
      </c>
      <c r="N3330" s="7">
        <v>1300</v>
      </c>
      <c r="P3330" s="1">
        <v>1</v>
      </c>
      <c r="Q3330" s="2" t="s">
        <v>54</v>
      </c>
      <c r="R3330" s="4" t="s">
        <v>51</v>
      </c>
      <c r="T3330" s="7">
        <v>362</v>
      </c>
      <c r="U3330" s="8">
        <v>0</v>
      </c>
      <c r="V3330" s="6">
        <v>38.82</v>
      </c>
      <c r="W3330" s="7">
        <f>IF(R3330="","",(T3330*(1-U3330)*(1+AE3330))+V3330)</f>
        <v>509.42000000000002</v>
      </c>
      <c r="AA3330" s="64">
        <f>IF(Eingabe!G3330="x",libCalc!A3330,IF(Eingabe!H3330="x",libCalc!B3330,IF(Eingabe!I3330="x",libCalc!C3330,"")))</f>
        <v>0.040000000000000008</v>
      </c>
      <c r="AB3330" s="5">
        <f>IF(AA3330="","",AA3330*M3330)</f>
        <v>0.10900000000000003</v>
      </c>
      <c r="AC3330" s="10">
        <f>IF(AA3330="","",N3330*1000/(AA3330*1000000))</f>
        <v>32.499999999999993</v>
      </c>
      <c r="AD3330" s="11">
        <f>IF(AB3330="","",MAX(Z3330,W3330)/AB3330)</f>
        <v>4673.577981651375</v>
      </c>
      <c r="AE3330" s="8">
        <f ca="1">IF(N3330="","",IF(LOOKUP(YEAR(C3330),Teuerung!$A$4:$A$29,Teuerung!$D$4:$D$29)="",0,LOOKUP(YEAR(C3330),Teuerung!$A$4:$A$29,Teuerung!$D$4:$D$29)))</f>
        <v>0.29999999999999999</v>
      </c>
      <c r="AF3330" s="7">
        <f t="shared" ca="1" si="95"/>
        <v>509.42000000000002</v>
      </c>
      <c r="AG3330" s="2" t="s">
        <v>70</v>
      </c>
      <c r="AH3330" s="1"/>
      <c r="AI3330" s="1"/>
    </row>
    <row r="3331">
      <c r="A3331" s="2"/>
      <c r="B3331" s="2"/>
      <c r="C3331" s="3">
        <v>43914</v>
      </c>
      <c r="D3331" s="1"/>
      <c r="E3331" s="4" t="s">
        <v>51</v>
      </c>
      <c r="H3331" s="4" t="s">
        <v>51</v>
      </c>
      <c r="K3331" s="6">
        <v>0.20000000000000001</v>
      </c>
      <c r="L3331" s="6">
        <v>0.20000000000000001</v>
      </c>
      <c r="M3331" s="6">
        <v>2.7250000000000001</v>
      </c>
      <c r="N3331" s="7">
        <v>850</v>
      </c>
      <c r="P3331" s="1">
        <v>8</v>
      </c>
      <c r="Q3331" s="2" t="s">
        <v>54</v>
      </c>
      <c r="R3331" s="4" t="s">
        <v>51</v>
      </c>
      <c r="T3331" s="7">
        <v>267</v>
      </c>
      <c r="U3331" s="8">
        <v>0</v>
      </c>
      <c r="V3331" s="6">
        <v>38.82</v>
      </c>
      <c r="W3331" s="7">
        <f>IF(R3331="","",(T3331*(1-U3331)*(1+AE3331))+V3331)</f>
        <v>385.92000000000002</v>
      </c>
      <c r="AA3331" s="64">
        <f>IF(Eingabe!G3331="x",libCalc!A3331,IF(Eingabe!H3331="x",libCalc!B3331,IF(Eingabe!I3331="x",libCalc!C3331,"")))</f>
        <v>0.040000000000000008</v>
      </c>
      <c r="AB3331" s="5">
        <f>IF(AA3331="","",AA3331*M3331)</f>
        <v>0.10900000000000003</v>
      </c>
      <c r="AC3331" s="10">
        <f>IF(AA3331="","",N3331*1000/(AA3331*1000000))</f>
        <v>21.249999999999996</v>
      </c>
      <c r="AD3331" s="11">
        <f>IF(AB3331="","",MAX(Z3331,W3331)/AB3331)</f>
        <v>3540.5504587155956</v>
      </c>
      <c r="AE3331" s="8">
        <f ca="1">IF(N3331="","",IF(LOOKUP(YEAR(C3331),Teuerung!$A$4:$A$29,Teuerung!$D$4:$D$29)="",0,LOOKUP(YEAR(C3331),Teuerung!$A$4:$A$29,Teuerung!$D$4:$D$29)))</f>
        <v>0.29999999999999999</v>
      </c>
      <c r="AF3331" s="7">
        <f t="shared" ca="1" si="95"/>
        <v>3087.3600000000001</v>
      </c>
      <c r="AG3331" s="2" t="s">
        <v>70</v>
      </c>
      <c r="AH3331" s="1"/>
      <c r="AI3331" s="1"/>
    </row>
    <row r="3332">
      <c r="A3332" s="2"/>
      <c r="B3332" s="2"/>
      <c r="C3332" s="3">
        <v>43914</v>
      </c>
      <c r="D3332" s="1"/>
      <c r="E3332" s="4" t="s">
        <v>51</v>
      </c>
      <c r="H3332" s="4" t="s">
        <v>51</v>
      </c>
      <c r="K3332" s="6">
        <v>0.20000000000000001</v>
      </c>
      <c r="L3332" s="6">
        <v>0.48999999999999999</v>
      </c>
      <c r="M3332" s="6">
        <v>2.7250000000000001</v>
      </c>
      <c r="N3332" s="7">
        <v>480</v>
      </c>
      <c r="P3332" s="1">
        <v>2</v>
      </c>
      <c r="Q3332" s="2" t="s">
        <v>54</v>
      </c>
      <c r="R3332" s="4" t="s">
        <v>51</v>
      </c>
      <c r="T3332" s="7">
        <v>456</v>
      </c>
      <c r="U3332" s="8">
        <v>0</v>
      </c>
      <c r="V3332" s="6">
        <v>38.82</v>
      </c>
      <c r="W3332" s="7">
        <f>IF(R3332="","",(T3332*(1-U3332)*(1+AE3332))+V3332)</f>
        <v>631.62000000000012</v>
      </c>
      <c r="AA3332" s="64">
        <f>IF(Eingabe!G3332="x",libCalc!A3332,IF(Eingabe!H3332="x",libCalc!B3332,IF(Eingabe!I3332="x",libCalc!C3332,"")))</f>
        <v>0.098000000000000004</v>
      </c>
      <c r="AB3332" s="5">
        <f>IF(AA3332="","",AA3332*M3332)</f>
        <v>0.26705000000000001</v>
      </c>
      <c r="AC3332" s="10">
        <f>IF(AA3332="","",N3332*1000/(AA3332*1000000))</f>
        <v>4.8979591836734695</v>
      </c>
      <c r="AD3332" s="11">
        <f>IF(AB3332="","",MAX(Z3332,W3332)/AB3332)</f>
        <v>2365.1750608500283</v>
      </c>
      <c r="AE3332" s="8">
        <f ca="1">IF(N3332="","",IF(LOOKUP(YEAR(C3332),Teuerung!$A$4:$A$29,Teuerung!$D$4:$D$29)="",0,LOOKUP(YEAR(C3332),Teuerung!$A$4:$A$29,Teuerung!$D$4:$D$29)))</f>
        <v>0.29999999999999999</v>
      </c>
      <c r="AF3332" s="7">
        <f t="shared" ca="1" si="95"/>
        <v>1263.2400000000002</v>
      </c>
      <c r="AG3332" s="2" t="s">
        <v>70</v>
      </c>
      <c r="AH3332" s="1"/>
      <c r="AI3332" s="1"/>
    </row>
    <row r="3333">
      <c r="A3333" s="2"/>
      <c r="B3333" s="2"/>
      <c r="C3333" s="3">
        <v>43914</v>
      </c>
      <c r="D3333" s="1"/>
      <c r="E3333" s="4" t="s">
        <v>51</v>
      </c>
      <c r="H3333" s="4" t="s">
        <v>51</v>
      </c>
      <c r="K3333" s="6">
        <v>0.20000000000000001</v>
      </c>
      <c r="L3333" s="6">
        <v>0.20000000000000001</v>
      </c>
      <c r="M3333" s="6">
        <v>2.7250000000000001</v>
      </c>
      <c r="N3333" s="7">
        <v>730</v>
      </c>
      <c r="P3333" s="1">
        <v>9</v>
      </c>
      <c r="Q3333" s="2" t="s">
        <v>54</v>
      </c>
      <c r="R3333" s="4" t="s">
        <v>51</v>
      </c>
      <c r="T3333" s="7">
        <v>266</v>
      </c>
      <c r="U3333" s="8">
        <v>0</v>
      </c>
      <c r="V3333" s="6">
        <v>38.82</v>
      </c>
      <c r="W3333" s="7">
        <f>IF(R3333="","",(T3333*(1-U3333)*(1+AE3333))+V3333)</f>
        <v>384.62</v>
      </c>
      <c r="AA3333" s="64">
        <f>IF(Eingabe!G3333="x",libCalc!A3333,IF(Eingabe!H3333="x",libCalc!B3333,IF(Eingabe!I3333="x",libCalc!C3333,"")))</f>
        <v>0.040000000000000008</v>
      </c>
      <c r="AB3333" s="5">
        <f>IF(AA3333="","",AA3333*M3333)</f>
        <v>0.10900000000000003</v>
      </c>
      <c r="AC3333" s="10">
        <f>IF(AA3333="","",N3333*1000/(AA3333*1000000))</f>
        <v>18.249999999999996</v>
      </c>
      <c r="AD3333" s="11">
        <f>IF(AB3333="","",MAX(Z3333,W3333)/AB3333)</f>
        <v>3528.6238532110083</v>
      </c>
      <c r="AE3333" s="8">
        <f ca="1">IF(N3333="","",IF(LOOKUP(YEAR(C3333),Teuerung!$A$4:$A$29,Teuerung!$D$4:$D$29)="",0,LOOKUP(YEAR(C3333),Teuerung!$A$4:$A$29,Teuerung!$D$4:$D$29)))</f>
        <v>0.29999999999999999</v>
      </c>
      <c r="AF3333" s="7">
        <f t="shared" ca="1" si="95"/>
        <v>3461.5799999999999</v>
      </c>
      <c r="AG3333" s="2" t="s">
        <v>70</v>
      </c>
      <c r="AH3333" s="1"/>
      <c r="AI3333" s="1"/>
    </row>
    <row r="3334">
      <c r="A3334" s="2"/>
      <c r="B3334" s="2"/>
      <c r="C3334" s="3">
        <v>43914</v>
      </c>
      <c r="D3334" s="1"/>
      <c r="E3334" s="4" t="s">
        <v>51</v>
      </c>
      <c r="H3334" s="4" t="s">
        <v>51</v>
      </c>
      <c r="K3334" s="6">
        <v>0.20000000000000001</v>
      </c>
      <c r="L3334" s="6">
        <v>0.48999999999999999</v>
      </c>
      <c r="M3334" s="6">
        <v>2.7250000000000001</v>
      </c>
      <c r="N3334" s="7">
        <v>360</v>
      </c>
      <c r="P3334" s="1">
        <v>2</v>
      </c>
      <c r="Q3334" s="2" t="s">
        <v>54</v>
      </c>
      <c r="R3334" s="4" t="s">
        <v>51</v>
      </c>
      <c r="T3334" s="7">
        <v>456</v>
      </c>
      <c r="U3334" s="8">
        <v>0</v>
      </c>
      <c r="V3334" s="6">
        <v>38.82</v>
      </c>
      <c r="W3334" s="7">
        <f>IF(R3334="","",(T3334*(1-U3334)*(1+AE3334))+V3334)</f>
        <v>631.62000000000012</v>
      </c>
      <c r="AA3334" s="64">
        <f>IF(Eingabe!G3334="x",libCalc!A3334,IF(Eingabe!H3334="x",libCalc!B3334,IF(Eingabe!I3334="x",libCalc!C3334,"")))</f>
        <v>0.098000000000000004</v>
      </c>
      <c r="AB3334" s="5">
        <f>IF(AA3334="","",AA3334*M3334)</f>
        <v>0.26705000000000001</v>
      </c>
      <c r="AC3334" s="10">
        <f>IF(AA3334="","",N3334*1000/(AA3334*1000000))</f>
        <v>3.6734693877551021</v>
      </c>
      <c r="AD3334" s="11">
        <f>IF(AB3334="","",MAX(Z3334,W3334)/AB3334)</f>
        <v>2365.1750608500283</v>
      </c>
      <c r="AE3334" s="8">
        <f ca="1">IF(N3334="","",IF(LOOKUP(YEAR(C3334),Teuerung!$A$4:$A$29,Teuerung!$D$4:$D$29)="",0,LOOKUP(YEAR(C3334),Teuerung!$A$4:$A$29,Teuerung!$D$4:$D$29)))</f>
        <v>0.29999999999999999</v>
      </c>
      <c r="AF3334" s="7">
        <f t="shared" ca="1" si="95"/>
        <v>1263.2400000000002</v>
      </c>
      <c r="AG3334" s="2" t="s">
        <v>70</v>
      </c>
      <c r="AH3334" s="1"/>
      <c r="AI3334" s="1"/>
    </row>
    <row r="3335">
      <c r="A3335" s="2"/>
      <c r="B3335" s="2"/>
      <c r="C3335" s="3">
        <v>44176</v>
      </c>
      <c r="D3335" s="1"/>
      <c r="E3335" s="4" t="s">
        <v>51</v>
      </c>
      <c r="G3335" s="4" t="s">
        <v>51</v>
      </c>
      <c r="J3335" s="5">
        <v>0.20000000000000001</v>
      </c>
      <c r="M3335" s="6">
        <v>2.7400000000000002</v>
      </c>
      <c r="N3335" s="7">
        <v>500</v>
      </c>
      <c r="P3335" s="1">
        <v>2</v>
      </c>
      <c r="Q3335" s="2" t="s">
        <v>56</v>
      </c>
      <c r="R3335" s="4" t="s">
        <v>51</v>
      </c>
      <c r="T3335" s="7">
        <v>346</v>
      </c>
      <c r="U3335" s="8">
        <v>0.22</v>
      </c>
      <c r="V3335" s="6">
        <f t="shared" ref="V3335:V3398" si="96">1800/90</f>
        <v>20</v>
      </c>
      <c r="W3335" s="7">
        <f>IF(R3335="","",(T3335*(1-U3335)*(1+AE3335))+V3335)</f>
        <v>370.84399999999999</v>
      </c>
      <c r="AA3335" s="64">
        <f>IF(Eingabe!G3335="x",libCalc!A3335,IF(Eingabe!H3335="x",libCalc!B3335,IF(Eingabe!I3335="x",libCalc!C3335,"")))</f>
        <v>0.031415926535897934</v>
      </c>
      <c r="AB3335" s="5">
        <f>IF(AA3335="","",AA3335*M3335)</f>
        <v>0.086079638708360343</v>
      </c>
      <c r="AC3335" s="10">
        <f>IF(AA3335="","",N3335*1000/(AA3335*1000000))</f>
        <v>15.915494309189532</v>
      </c>
      <c r="AD3335" s="11">
        <f>IF(AB3335="","",MAX(Z3335,W3335)/AB3335)</f>
        <v>4308.1500522606448</v>
      </c>
      <c r="AE3335" s="8">
        <f ca="1">IF(N3335="","",IF(LOOKUP(YEAR(C3335),Teuerung!$A$4:$A$29,Teuerung!$D$4:$D$29)="",0,LOOKUP(YEAR(C3335),Teuerung!$A$4:$A$29,Teuerung!$D$4:$D$29)))</f>
        <v>0.29999999999999999</v>
      </c>
      <c r="AF3335" s="7">
        <f t="shared" ca="1" si="95"/>
        <v>741.68799999999999</v>
      </c>
      <c r="AG3335" s="2" t="s">
        <v>70</v>
      </c>
      <c r="AH3335" s="1"/>
      <c r="AI3335" s="1"/>
    </row>
    <row r="3336">
      <c r="A3336" s="2"/>
      <c r="B3336" s="2"/>
      <c r="C3336" s="3">
        <v>44176</v>
      </c>
      <c r="D3336" s="1"/>
      <c r="E3336" s="4" t="s">
        <v>51</v>
      </c>
      <c r="G3336" s="4" t="s">
        <v>51</v>
      </c>
      <c r="J3336" s="5">
        <v>0.20000000000000001</v>
      </c>
      <c r="M3336" s="6">
        <v>2.7400000000000002</v>
      </c>
      <c r="N3336" s="7">
        <v>400</v>
      </c>
      <c r="P3336" s="1">
        <v>6</v>
      </c>
      <c r="Q3336" s="2" t="s">
        <v>56</v>
      </c>
      <c r="R3336" s="4" t="s">
        <v>51</v>
      </c>
      <c r="T3336" s="7">
        <v>341</v>
      </c>
      <c r="U3336" s="8">
        <v>0.22</v>
      </c>
      <c r="V3336" s="6">
        <f t="shared" si="96"/>
        <v>20</v>
      </c>
      <c r="W3336" s="7">
        <f>IF(R3336="","",(T3336*(1-U3336)*(1+AE3336))+V3336)</f>
        <v>365.77400000000006</v>
      </c>
      <c r="AA3336" s="64">
        <f>IF(Eingabe!G3336="x",libCalc!A3336,IF(Eingabe!H3336="x",libCalc!B3336,IF(Eingabe!I3336="x",libCalc!C3336,"")))</f>
        <v>0.031415926535897934</v>
      </c>
      <c r="AB3336" s="5">
        <f>IF(AA3336="","",AA3336*M3336)</f>
        <v>0.086079638708360343</v>
      </c>
      <c r="AC3336" s="10">
        <f>IF(AA3336="","",N3336*1000/(AA3336*1000000))</f>
        <v>12.732395447351626</v>
      </c>
      <c r="AD3336" s="11">
        <f>IF(AB3336="","",MAX(Z3336,W3336)/AB3336)</f>
        <v>4249.2511061675132</v>
      </c>
      <c r="AE3336" s="8">
        <f ca="1">IF(N3336="","",IF(LOOKUP(YEAR(C3336),Teuerung!$A$4:$A$29,Teuerung!$D$4:$D$29)="",0,LOOKUP(YEAR(C3336),Teuerung!$A$4:$A$29,Teuerung!$D$4:$D$29)))</f>
        <v>0.29999999999999999</v>
      </c>
      <c r="AF3336" s="7">
        <f t="shared" ca="1" si="95"/>
        <v>2194.6440000000002</v>
      </c>
      <c r="AG3336" s="2" t="s">
        <v>70</v>
      </c>
      <c r="AH3336" s="1"/>
      <c r="AI3336" s="1"/>
    </row>
    <row r="3337">
      <c r="A3337" s="2"/>
      <c r="B3337" s="2"/>
      <c r="C3337" s="3">
        <v>44176</v>
      </c>
      <c r="D3337" s="1"/>
      <c r="E3337" s="4" t="s">
        <v>51</v>
      </c>
      <c r="G3337" s="4" t="s">
        <v>51</v>
      </c>
      <c r="J3337" s="5">
        <v>0.20000000000000001</v>
      </c>
      <c r="M3337" s="6">
        <v>2.7400000000000002</v>
      </c>
      <c r="N3337" s="7">
        <v>400</v>
      </c>
      <c r="P3337" s="1">
        <v>5</v>
      </c>
      <c r="Q3337" s="2" t="s">
        <v>56</v>
      </c>
      <c r="R3337" s="4" t="s">
        <v>51</v>
      </c>
      <c r="T3337" s="7">
        <v>341</v>
      </c>
      <c r="U3337" s="8">
        <v>0.22</v>
      </c>
      <c r="V3337" s="6">
        <f t="shared" si="96"/>
        <v>20</v>
      </c>
      <c r="W3337" s="7">
        <f>IF(R3337="","",(T3337*(1-U3337)*(1+AE3337))+V3337)</f>
        <v>365.77400000000006</v>
      </c>
      <c r="AA3337" s="64">
        <f>IF(Eingabe!G3337="x",libCalc!A3337,IF(Eingabe!H3337="x",libCalc!B3337,IF(Eingabe!I3337="x",libCalc!C3337,"")))</f>
        <v>0.031415926535897934</v>
      </c>
      <c r="AB3337" s="5">
        <f>IF(AA3337="","",AA3337*M3337)</f>
        <v>0.086079638708360343</v>
      </c>
      <c r="AC3337" s="10">
        <f>IF(AA3337="","",N3337*1000/(AA3337*1000000))</f>
        <v>12.732395447351626</v>
      </c>
      <c r="AD3337" s="11">
        <f>IF(AB3337="","",MAX(Z3337,W3337)/AB3337)</f>
        <v>4249.2511061675132</v>
      </c>
      <c r="AE3337" s="8">
        <f ca="1">IF(N3337="","",IF(LOOKUP(YEAR(C3337),Teuerung!$A$4:$A$29,Teuerung!$D$4:$D$29)="",0,LOOKUP(YEAR(C3337),Teuerung!$A$4:$A$29,Teuerung!$D$4:$D$29)))</f>
        <v>0.29999999999999999</v>
      </c>
      <c r="AF3337" s="7">
        <f t="shared" ca="1" si="95"/>
        <v>1828.8700000000003</v>
      </c>
      <c r="AG3337" s="2" t="s">
        <v>70</v>
      </c>
      <c r="AH3337" s="1"/>
      <c r="AI3337" s="1"/>
    </row>
    <row r="3338">
      <c r="A3338" s="2"/>
      <c r="B3338" s="2"/>
      <c r="C3338" s="3">
        <v>44176</v>
      </c>
      <c r="D3338" s="1"/>
      <c r="E3338" s="4" t="s">
        <v>51</v>
      </c>
      <c r="G3338" s="4" t="s">
        <v>51</v>
      </c>
      <c r="J3338" s="5">
        <v>0.20000000000000001</v>
      </c>
      <c r="M3338" s="6">
        <v>2.7400000000000002</v>
      </c>
      <c r="N3338" s="7">
        <v>1000</v>
      </c>
      <c r="P3338" s="1">
        <v>2</v>
      </c>
      <c r="Q3338" s="2" t="s">
        <v>56</v>
      </c>
      <c r="R3338" s="4" t="s">
        <v>51</v>
      </c>
      <c r="T3338" s="7">
        <v>486</v>
      </c>
      <c r="U3338" s="8">
        <v>0.22</v>
      </c>
      <c r="V3338" s="6">
        <f t="shared" si="96"/>
        <v>20</v>
      </c>
      <c r="W3338" s="7">
        <f>IF(R3338="","",(T3338*(1-U3338)*(1+AE3338))+V3338)</f>
        <v>512.80400000000009</v>
      </c>
      <c r="AA3338" s="64">
        <f>IF(Eingabe!G3338="x",libCalc!A3338,IF(Eingabe!H3338="x",libCalc!B3338,IF(Eingabe!I3338="x",libCalc!C3338,"")))</f>
        <v>0.031415926535897934</v>
      </c>
      <c r="AB3338" s="5">
        <f>IF(AA3338="","",AA3338*M3338)</f>
        <v>0.086079638708360343</v>
      </c>
      <c r="AC3338" s="10">
        <f>IF(AA3338="","",N3338*1000/(AA3338*1000000))</f>
        <v>31.830988618379063</v>
      </c>
      <c r="AD3338" s="11">
        <f>IF(AB3338="","",MAX(Z3338,W3338)/AB3338)</f>
        <v>5957.3205428683432</v>
      </c>
      <c r="AE3338" s="8">
        <f ca="1">IF(N3338="","",IF(LOOKUP(YEAR(C3338),Teuerung!$A$4:$A$29,Teuerung!$D$4:$D$29)="",0,LOOKUP(YEAR(C3338),Teuerung!$A$4:$A$29,Teuerung!$D$4:$D$29)))</f>
        <v>0.29999999999999999</v>
      </c>
      <c r="AF3338" s="7">
        <f t="shared" ca="1" si="95"/>
        <v>1025.6080000000002</v>
      </c>
      <c r="AG3338" s="2" t="s">
        <v>70</v>
      </c>
      <c r="AH3338" s="1"/>
      <c r="AI3338" s="1"/>
    </row>
    <row r="3339">
      <c r="A3339" s="2"/>
      <c r="B3339" s="2"/>
      <c r="C3339" s="3">
        <v>44176</v>
      </c>
      <c r="D3339" s="1"/>
      <c r="E3339" s="4" t="s">
        <v>51</v>
      </c>
      <c r="G3339" s="4" t="s">
        <v>51</v>
      </c>
      <c r="J3339" s="5">
        <v>0.20000000000000001</v>
      </c>
      <c r="M3339" s="6">
        <v>2.7400000000000002</v>
      </c>
      <c r="N3339" s="7">
        <v>800</v>
      </c>
      <c r="P3339" s="1">
        <v>2</v>
      </c>
      <c r="Q3339" s="2" t="s">
        <v>56</v>
      </c>
      <c r="R3339" s="4" t="s">
        <v>51</v>
      </c>
      <c r="T3339" s="7">
        <v>385</v>
      </c>
      <c r="U3339" s="8">
        <v>0.22</v>
      </c>
      <c r="V3339" s="6">
        <f t="shared" si="96"/>
        <v>20</v>
      </c>
      <c r="W3339" s="7">
        <f>IF(R3339="","",(T3339*(1-U3339)*(1+AE3339))+V3339)</f>
        <v>410.39000000000004</v>
      </c>
      <c r="AA3339" s="64">
        <f>IF(Eingabe!G3339="x",libCalc!A3339,IF(Eingabe!H3339="x",libCalc!B3339,IF(Eingabe!I3339="x",libCalc!C3339,"")))</f>
        <v>0.031415926535897934</v>
      </c>
      <c r="AB3339" s="5">
        <f>IF(AA3339="","",AA3339*M3339)</f>
        <v>0.086079638708360343</v>
      </c>
      <c r="AC3339" s="10">
        <f>IF(AA3339="","",N3339*1000/(AA3339*1000000))</f>
        <v>25.464790894703253</v>
      </c>
      <c r="AD3339" s="11">
        <f>IF(AB3339="","",MAX(Z3339,W3339)/AB3339)</f>
        <v>4767.5618317870749</v>
      </c>
      <c r="AE3339" s="8">
        <f ca="1">IF(N3339="","",IF(LOOKUP(YEAR(C3339),Teuerung!$A$4:$A$29,Teuerung!$D$4:$D$29)="",0,LOOKUP(YEAR(C3339),Teuerung!$A$4:$A$29,Teuerung!$D$4:$D$29)))</f>
        <v>0.29999999999999999</v>
      </c>
      <c r="AF3339" s="7">
        <f t="shared" ca="1" si="95"/>
        <v>820.78000000000009</v>
      </c>
      <c r="AG3339" s="2" t="s">
        <v>70</v>
      </c>
      <c r="AH3339" s="1"/>
      <c r="AI3339" s="1"/>
    </row>
    <row r="3340">
      <c r="A3340" s="2"/>
      <c r="B3340" s="2"/>
      <c r="C3340" s="3">
        <v>44176</v>
      </c>
      <c r="D3340" s="1"/>
      <c r="E3340" s="4" t="s">
        <v>51</v>
      </c>
      <c r="G3340" s="4" t="s">
        <v>51</v>
      </c>
      <c r="J3340" s="5">
        <v>0.20000000000000001</v>
      </c>
      <c r="M3340" s="6">
        <v>2.7400000000000002</v>
      </c>
      <c r="N3340" s="7">
        <v>500</v>
      </c>
      <c r="P3340" s="1">
        <v>9</v>
      </c>
      <c r="Q3340" s="2" t="s">
        <v>56</v>
      </c>
      <c r="R3340" s="4" t="s">
        <v>51</v>
      </c>
      <c r="T3340" s="7">
        <v>341</v>
      </c>
      <c r="U3340" s="8">
        <v>0.22</v>
      </c>
      <c r="V3340" s="6">
        <f t="shared" si="96"/>
        <v>20</v>
      </c>
      <c r="W3340" s="7">
        <f>IF(R3340="","",(T3340*(1-U3340)*(1+AE3340))+V3340)</f>
        <v>365.77400000000006</v>
      </c>
      <c r="AA3340" s="64">
        <f>IF(Eingabe!G3340="x",libCalc!A3340,IF(Eingabe!H3340="x",libCalc!B3340,IF(Eingabe!I3340="x",libCalc!C3340,"")))</f>
        <v>0.031415926535897934</v>
      </c>
      <c r="AB3340" s="5">
        <f>IF(AA3340="","",AA3340*M3340)</f>
        <v>0.086079638708360343</v>
      </c>
      <c r="AC3340" s="10">
        <f>IF(AA3340="","",N3340*1000/(AA3340*1000000))</f>
        <v>15.915494309189532</v>
      </c>
      <c r="AD3340" s="11">
        <f>IF(AB3340="","",MAX(Z3340,W3340)/AB3340)</f>
        <v>4249.2511061675132</v>
      </c>
      <c r="AE3340" s="8">
        <f ca="1">IF(N3340="","",IF(LOOKUP(YEAR(C3340),Teuerung!$A$4:$A$29,Teuerung!$D$4:$D$29)="",0,LOOKUP(YEAR(C3340),Teuerung!$A$4:$A$29,Teuerung!$D$4:$D$29)))</f>
        <v>0.29999999999999999</v>
      </c>
      <c r="AF3340" s="7">
        <f t="shared" ca="1" si="95"/>
        <v>3291.9660000000003</v>
      </c>
      <c r="AG3340" s="2" t="s">
        <v>70</v>
      </c>
      <c r="AH3340" s="1"/>
      <c r="AI3340" s="1"/>
    </row>
    <row r="3341">
      <c r="A3341" s="2"/>
      <c r="B3341" s="2"/>
      <c r="C3341" s="3">
        <v>44176</v>
      </c>
      <c r="D3341" s="1"/>
      <c r="E3341" s="4" t="s">
        <v>51</v>
      </c>
      <c r="G3341" s="4" t="s">
        <v>51</v>
      </c>
      <c r="J3341" s="5">
        <v>0.20000000000000001</v>
      </c>
      <c r="M3341" s="6">
        <v>2.7400000000000002</v>
      </c>
      <c r="N3341" s="7">
        <v>800</v>
      </c>
      <c r="P3341" s="1">
        <v>3</v>
      </c>
      <c r="Q3341" s="2" t="s">
        <v>56</v>
      </c>
      <c r="R3341" s="4" t="s">
        <v>51</v>
      </c>
      <c r="T3341" s="7">
        <v>385</v>
      </c>
      <c r="U3341" s="8">
        <v>0.22</v>
      </c>
      <c r="V3341" s="6">
        <f t="shared" si="96"/>
        <v>20</v>
      </c>
      <c r="W3341" s="7">
        <f>IF(R3341="","",(T3341*(1-U3341)*(1+AE3341))+V3341)</f>
        <v>410.39000000000004</v>
      </c>
      <c r="AA3341" s="64">
        <f>IF(Eingabe!G3341="x",libCalc!A3341,IF(Eingabe!H3341="x",libCalc!B3341,IF(Eingabe!I3341="x",libCalc!C3341,"")))</f>
        <v>0.031415926535897934</v>
      </c>
      <c r="AB3341" s="5">
        <f>IF(AA3341="","",AA3341*M3341)</f>
        <v>0.086079638708360343</v>
      </c>
      <c r="AC3341" s="10">
        <f>IF(AA3341="","",N3341*1000/(AA3341*1000000))</f>
        <v>25.464790894703253</v>
      </c>
      <c r="AD3341" s="11">
        <f>IF(AB3341="","",MAX(Z3341,W3341)/AB3341)</f>
        <v>4767.5618317870749</v>
      </c>
      <c r="AE3341" s="8">
        <f ca="1">IF(N3341="","",IF(LOOKUP(YEAR(C3341),Teuerung!$A$4:$A$29,Teuerung!$D$4:$D$29)="",0,LOOKUP(YEAR(C3341),Teuerung!$A$4:$A$29,Teuerung!$D$4:$D$29)))</f>
        <v>0.29999999999999999</v>
      </c>
      <c r="AF3341" s="7">
        <f t="shared" ca="1" si="95"/>
        <v>1231.1700000000001</v>
      </c>
      <c r="AG3341" s="2" t="s">
        <v>70</v>
      </c>
      <c r="AH3341" s="1"/>
      <c r="AI3341" s="1"/>
    </row>
    <row r="3342">
      <c r="A3342" s="2"/>
      <c r="B3342" s="2"/>
      <c r="C3342" s="3">
        <v>44176</v>
      </c>
      <c r="D3342" s="1"/>
      <c r="E3342" s="4" t="s">
        <v>51</v>
      </c>
      <c r="G3342" s="4" t="s">
        <v>51</v>
      </c>
      <c r="J3342" s="5">
        <v>0.20000000000000001</v>
      </c>
      <c r="M3342" s="6">
        <v>2.7400000000000002</v>
      </c>
      <c r="N3342" s="7">
        <v>500</v>
      </c>
      <c r="P3342" s="1">
        <v>5</v>
      </c>
      <c r="Q3342" s="2" t="s">
        <v>56</v>
      </c>
      <c r="R3342" s="4" t="s">
        <v>51</v>
      </c>
      <c r="T3342" s="7">
        <v>341</v>
      </c>
      <c r="U3342" s="8">
        <v>0.22</v>
      </c>
      <c r="V3342" s="6">
        <f t="shared" si="96"/>
        <v>20</v>
      </c>
      <c r="W3342" s="7">
        <f>IF(R3342="","",(T3342*(1-U3342)*(1+AE3342))+V3342)</f>
        <v>365.77400000000006</v>
      </c>
      <c r="AA3342" s="64">
        <f>IF(Eingabe!G3342="x",libCalc!A3342,IF(Eingabe!H3342="x",libCalc!B3342,IF(Eingabe!I3342="x",libCalc!C3342,"")))</f>
        <v>0.031415926535897934</v>
      </c>
      <c r="AB3342" s="5">
        <f>IF(AA3342="","",AA3342*M3342)</f>
        <v>0.086079638708360343</v>
      </c>
      <c r="AC3342" s="10">
        <f>IF(AA3342="","",N3342*1000/(AA3342*1000000))</f>
        <v>15.915494309189532</v>
      </c>
      <c r="AD3342" s="11">
        <f>IF(AB3342="","",MAX(Z3342,W3342)/AB3342)</f>
        <v>4249.2511061675132</v>
      </c>
      <c r="AE3342" s="8">
        <f ca="1">IF(N3342="","",IF(LOOKUP(YEAR(C3342),Teuerung!$A$4:$A$29,Teuerung!$D$4:$D$29)="",0,LOOKUP(YEAR(C3342),Teuerung!$A$4:$A$29,Teuerung!$D$4:$D$29)))</f>
        <v>0.29999999999999999</v>
      </c>
      <c r="AF3342" s="7">
        <f t="shared" ca="1" si="95"/>
        <v>1828.8700000000003</v>
      </c>
      <c r="AG3342" s="2" t="s">
        <v>70</v>
      </c>
      <c r="AH3342" s="1"/>
      <c r="AI3342" s="1"/>
    </row>
    <row r="3343">
      <c r="A3343" s="2"/>
      <c r="B3343" s="2"/>
      <c r="C3343" s="3">
        <v>44176</v>
      </c>
      <c r="D3343" s="1"/>
      <c r="E3343" s="4" t="s">
        <v>51</v>
      </c>
      <c r="G3343" s="4" t="s">
        <v>51</v>
      </c>
      <c r="J3343" s="5">
        <v>0.20000000000000001</v>
      </c>
      <c r="M3343" s="6">
        <v>2.7400000000000002</v>
      </c>
      <c r="N3343" s="7">
        <v>1400</v>
      </c>
      <c r="P3343" s="1">
        <v>4</v>
      </c>
      <c r="Q3343" s="2" t="s">
        <v>56</v>
      </c>
      <c r="R3343" s="4" t="s">
        <v>51</v>
      </c>
      <c r="T3343" s="7">
        <v>691</v>
      </c>
      <c r="U3343" s="8">
        <v>0.22</v>
      </c>
      <c r="V3343" s="6">
        <f t="shared" si="96"/>
        <v>20</v>
      </c>
      <c r="W3343" s="7">
        <f>IF(R3343="","",(T3343*(1-U3343)*(1+AE3343))+V3343)</f>
        <v>720.67400000000009</v>
      </c>
      <c r="AA3343" s="64">
        <f>IF(Eingabe!G3343="x",libCalc!A3343,IF(Eingabe!H3343="x",libCalc!B3343,IF(Eingabe!I3343="x",libCalc!C3343,"")))</f>
        <v>0.031415926535897934</v>
      </c>
      <c r="AB3343" s="5">
        <f>IF(AA3343="","",AA3343*M3343)</f>
        <v>0.086079638708360343</v>
      </c>
      <c r="AC3343" s="10">
        <f>IF(AA3343="","",N3343*1000/(AA3343*1000000))</f>
        <v>44.563384065730688</v>
      </c>
      <c r="AD3343" s="11">
        <f>IF(AB3343="","",MAX(Z3343,W3343)/AB3343)</f>
        <v>8372.1773326867587</v>
      </c>
      <c r="AE3343" s="8">
        <f ca="1">IF(N3343="","",IF(LOOKUP(YEAR(C3343),Teuerung!$A$4:$A$29,Teuerung!$D$4:$D$29)="",0,LOOKUP(YEAR(C3343),Teuerung!$A$4:$A$29,Teuerung!$D$4:$D$29)))</f>
        <v>0.29999999999999999</v>
      </c>
      <c r="AF3343" s="7">
        <f t="shared" ca="1" si="95"/>
        <v>2882.6960000000004</v>
      </c>
      <c r="AG3343" s="2" t="s">
        <v>70</v>
      </c>
      <c r="AH3343" s="1"/>
      <c r="AI3343" s="1"/>
    </row>
    <row r="3344">
      <c r="A3344" s="2"/>
      <c r="B3344" s="2"/>
      <c r="C3344" s="3">
        <v>44176</v>
      </c>
      <c r="D3344" s="1"/>
      <c r="E3344" s="4" t="s">
        <v>51</v>
      </c>
      <c r="G3344" s="4" t="s">
        <v>51</v>
      </c>
      <c r="J3344" s="5">
        <v>0.20000000000000001</v>
      </c>
      <c r="M3344" s="6">
        <v>2.7400000000000002</v>
      </c>
      <c r="N3344" s="7">
        <v>800</v>
      </c>
      <c r="P3344" s="1">
        <v>7</v>
      </c>
      <c r="Q3344" s="2" t="s">
        <v>56</v>
      </c>
      <c r="R3344" s="4" t="s">
        <v>51</v>
      </c>
      <c r="T3344" s="7">
        <v>380</v>
      </c>
      <c r="U3344" s="8">
        <v>0.22</v>
      </c>
      <c r="V3344" s="6">
        <f t="shared" si="96"/>
        <v>20</v>
      </c>
      <c r="W3344" s="7">
        <f>IF(R3344="","",(T3344*(1-U3344)*(1+AE3344))+V3344)</f>
        <v>405.32000000000005</v>
      </c>
      <c r="AA3344" s="64">
        <f>IF(Eingabe!G3344="x",libCalc!A3344,IF(Eingabe!H3344="x",libCalc!B3344,IF(Eingabe!I3344="x",libCalc!C3344,"")))</f>
        <v>0.031415926535897934</v>
      </c>
      <c r="AB3344" s="5">
        <f>IF(AA3344="","",AA3344*M3344)</f>
        <v>0.086079638708360343</v>
      </c>
      <c r="AC3344" s="10">
        <f>IF(AA3344="","",N3344*1000/(AA3344*1000000))</f>
        <v>25.464790894703253</v>
      </c>
      <c r="AD3344" s="11">
        <f>IF(AB3344="","",MAX(Z3344,W3344)/AB3344)</f>
        <v>4708.6628856939433</v>
      </c>
      <c r="AE3344" s="8">
        <f ca="1">IF(N3344="","",IF(LOOKUP(YEAR(C3344),Teuerung!$A$4:$A$29,Teuerung!$D$4:$D$29)="",0,LOOKUP(YEAR(C3344),Teuerung!$A$4:$A$29,Teuerung!$D$4:$D$29)))</f>
        <v>0.29999999999999999</v>
      </c>
      <c r="AF3344" s="7">
        <f t="shared" ca="1" si="95"/>
        <v>2837.2400000000002</v>
      </c>
      <c r="AG3344" s="2" t="s">
        <v>70</v>
      </c>
      <c r="AH3344" s="1"/>
      <c r="AI3344" s="1"/>
    </row>
    <row r="3345">
      <c r="A3345" s="2"/>
      <c r="B3345" s="2"/>
      <c r="C3345" s="3">
        <v>44176</v>
      </c>
      <c r="D3345" s="1"/>
      <c r="E3345" s="4" t="s">
        <v>51</v>
      </c>
      <c r="G3345" s="4" t="s">
        <v>51</v>
      </c>
      <c r="J3345" s="5">
        <v>0.20000000000000001</v>
      </c>
      <c r="M3345" s="6">
        <v>2.7400000000000002</v>
      </c>
      <c r="N3345" s="7">
        <v>800</v>
      </c>
      <c r="P3345" s="1">
        <v>2</v>
      </c>
      <c r="Q3345" s="2" t="s">
        <v>56</v>
      </c>
      <c r="R3345" s="4" t="s">
        <v>51</v>
      </c>
      <c r="T3345" s="7">
        <v>385</v>
      </c>
      <c r="U3345" s="8">
        <v>0.22</v>
      </c>
      <c r="V3345" s="6">
        <f t="shared" si="96"/>
        <v>20</v>
      </c>
      <c r="W3345" s="7">
        <f>IF(R3345="","",(T3345*(1-U3345)*(1+AE3345))+V3345)</f>
        <v>410.39000000000004</v>
      </c>
      <c r="AA3345" s="64">
        <f>IF(Eingabe!G3345="x",libCalc!A3345,IF(Eingabe!H3345="x",libCalc!B3345,IF(Eingabe!I3345="x",libCalc!C3345,"")))</f>
        <v>0.031415926535897934</v>
      </c>
      <c r="AB3345" s="5">
        <f>IF(AA3345="","",AA3345*M3345)</f>
        <v>0.086079638708360343</v>
      </c>
      <c r="AC3345" s="10">
        <f>IF(AA3345="","",N3345*1000/(AA3345*1000000))</f>
        <v>25.464790894703253</v>
      </c>
      <c r="AD3345" s="11">
        <f>IF(AB3345="","",MAX(Z3345,W3345)/AB3345)</f>
        <v>4767.5618317870749</v>
      </c>
      <c r="AE3345" s="8">
        <f ca="1">IF(N3345="","",IF(LOOKUP(YEAR(C3345),Teuerung!$A$4:$A$29,Teuerung!$D$4:$D$29)="",0,LOOKUP(YEAR(C3345),Teuerung!$A$4:$A$29,Teuerung!$D$4:$D$29)))</f>
        <v>0.29999999999999999</v>
      </c>
      <c r="AF3345" s="7">
        <f t="shared" ca="1" si="95"/>
        <v>820.78000000000009</v>
      </c>
      <c r="AG3345" s="2" t="s">
        <v>70</v>
      </c>
      <c r="AH3345" s="1"/>
      <c r="AI3345" s="1"/>
    </row>
    <row r="3346">
      <c r="A3346" s="2"/>
      <c r="B3346" s="2"/>
      <c r="C3346" s="3">
        <v>44176</v>
      </c>
      <c r="D3346" s="1"/>
      <c r="E3346" s="4" t="s">
        <v>51</v>
      </c>
      <c r="G3346" s="4" t="s">
        <v>51</v>
      </c>
      <c r="J3346" s="5">
        <v>0.20000000000000001</v>
      </c>
      <c r="M3346" s="6">
        <v>2.7400000000000002</v>
      </c>
      <c r="N3346" s="7">
        <v>1000</v>
      </c>
      <c r="P3346" s="1">
        <v>3</v>
      </c>
      <c r="Q3346" s="2" t="s">
        <v>56</v>
      </c>
      <c r="R3346" s="4" t="s">
        <v>51</v>
      </c>
      <c r="T3346" s="7">
        <v>486</v>
      </c>
      <c r="U3346" s="8">
        <v>0.22</v>
      </c>
      <c r="V3346" s="6">
        <f t="shared" si="96"/>
        <v>20</v>
      </c>
      <c r="W3346" s="7">
        <f>IF(R3346="","",(T3346*(1-U3346)*(1+AE3346))+V3346)</f>
        <v>512.80400000000009</v>
      </c>
      <c r="AA3346" s="64">
        <f>IF(Eingabe!G3346="x",libCalc!A3346,IF(Eingabe!H3346="x",libCalc!B3346,IF(Eingabe!I3346="x",libCalc!C3346,"")))</f>
        <v>0.031415926535897934</v>
      </c>
      <c r="AB3346" s="5">
        <f>IF(AA3346="","",AA3346*M3346)</f>
        <v>0.086079638708360343</v>
      </c>
      <c r="AC3346" s="10">
        <f>IF(AA3346="","",N3346*1000/(AA3346*1000000))</f>
        <v>31.830988618379063</v>
      </c>
      <c r="AD3346" s="11">
        <f>IF(AB3346="","",MAX(Z3346,W3346)/AB3346)</f>
        <v>5957.3205428683432</v>
      </c>
      <c r="AE3346" s="8">
        <f ca="1">IF(N3346="","",IF(LOOKUP(YEAR(C3346),Teuerung!$A$4:$A$29,Teuerung!$D$4:$D$29)="",0,LOOKUP(YEAR(C3346),Teuerung!$A$4:$A$29,Teuerung!$D$4:$D$29)))</f>
        <v>0.29999999999999999</v>
      </c>
      <c r="AF3346" s="7">
        <f t="shared" ca="1" si="95"/>
        <v>1538.4120000000003</v>
      </c>
      <c r="AG3346" s="2" t="s">
        <v>70</v>
      </c>
      <c r="AH3346" s="1"/>
      <c r="AI3346" s="1"/>
    </row>
    <row r="3347">
      <c r="A3347" s="2"/>
      <c r="B3347" s="2"/>
      <c r="C3347" s="3">
        <v>44176</v>
      </c>
      <c r="D3347" s="1"/>
      <c r="E3347" s="4" t="s">
        <v>51</v>
      </c>
      <c r="G3347" s="4" t="s">
        <v>51</v>
      </c>
      <c r="J3347" s="5">
        <v>0.20000000000000001</v>
      </c>
      <c r="M3347" s="6">
        <v>2.7400000000000002</v>
      </c>
      <c r="N3347" s="7">
        <v>500</v>
      </c>
      <c r="P3347" s="1">
        <v>5</v>
      </c>
      <c r="Q3347" s="2" t="s">
        <v>56</v>
      </c>
      <c r="R3347" s="4" t="s">
        <v>51</v>
      </c>
      <c r="T3347" s="7">
        <v>341</v>
      </c>
      <c r="U3347" s="8">
        <v>0.22</v>
      </c>
      <c r="V3347" s="6">
        <f t="shared" si="96"/>
        <v>20</v>
      </c>
      <c r="W3347" s="7">
        <f>IF(R3347="","",(T3347*(1-U3347)*(1+AE3347))+V3347)</f>
        <v>365.77400000000006</v>
      </c>
      <c r="AA3347" s="64">
        <f>IF(Eingabe!G3347="x",libCalc!A3347,IF(Eingabe!H3347="x",libCalc!B3347,IF(Eingabe!I3347="x",libCalc!C3347,"")))</f>
        <v>0.031415926535897934</v>
      </c>
      <c r="AB3347" s="5">
        <f>IF(AA3347="","",AA3347*M3347)</f>
        <v>0.086079638708360343</v>
      </c>
      <c r="AC3347" s="10">
        <f>IF(AA3347="","",N3347*1000/(AA3347*1000000))</f>
        <v>15.915494309189532</v>
      </c>
      <c r="AD3347" s="11">
        <f>IF(AB3347="","",MAX(Z3347,W3347)/AB3347)</f>
        <v>4249.2511061675132</v>
      </c>
      <c r="AE3347" s="8">
        <f ca="1">IF(N3347="","",IF(LOOKUP(YEAR(C3347),Teuerung!$A$4:$A$29,Teuerung!$D$4:$D$29)="",0,LOOKUP(YEAR(C3347),Teuerung!$A$4:$A$29,Teuerung!$D$4:$D$29)))</f>
        <v>0.29999999999999999</v>
      </c>
      <c r="AF3347" s="7">
        <f t="shared" ref="AF3347:AF3410" ca="1" si="97">IF(P3347="","",P3347*MAX(W3347,Z3347))</f>
        <v>1828.8700000000003</v>
      </c>
      <c r="AG3347" s="2" t="s">
        <v>70</v>
      </c>
      <c r="AH3347" s="1"/>
      <c r="AI3347" s="1"/>
    </row>
    <row r="3348">
      <c r="A3348" s="2"/>
      <c r="B3348" s="2"/>
      <c r="C3348" s="3">
        <v>44176</v>
      </c>
      <c r="D3348" s="1"/>
      <c r="E3348" s="4" t="s">
        <v>51</v>
      </c>
      <c r="G3348" s="4" t="s">
        <v>51</v>
      </c>
      <c r="J3348" s="5">
        <v>0.25</v>
      </c>
      <c r="M3348" s="6">
        <v>3.5499999999999998</v>
      </c>
      <c r="N3348" s="7">
        <v>2100</v>
      </c>
      <c r="P3348" s="1">
        <v>2</v>
      </c>
      <c r="Q3348" s="2" t="s">
        <v>56</v>
      </c>
      <c r="R3348" s="4" t="s">
        <v>51</v>
      </c>
      <c r="T3348" s="7">
        <v>793</v>
      </c>
      <c r="U3348" s="8">
        <v>0.22</v>
      </c>
      <c r="V3348" s="6">
        <f t="shared" si="96"/>
        <v>20</v>
      </c>
      <c r="W3348" s="7">
        <f>IF(R3348="","",(T3348*(1-U3348)*(1+AE3348))+V3348)</f>
        <v>824.10200000000009</v>
      </c>
      <c r="AA3348" s="64">
        <f>IF(Eingabe!G3348="x",libCalc!A3348,IF(Eingabe!H3348="x",libCalc!B3348,IF(Eingabe!I3348="x",libCalc!C3348,"")))</f>
        <v>0.049087385212340517</v>
      </c>
      <c r="AB3348" s="5">
        <f>IF(AA3348="","",AA3348*M3348)</f>
        <v>0.17426021750380882</v>
      </c>
      <c r="AC3348" s="10">
        <f>IF(AA3348="","",N3348*1000/(AA3348*1000000))</f>
        <v>42.780848703101469</v>
      </c>
      <c r="AD3348" s="11">
        <f>IF(AB3348="","",MAX(Z3348,W3348)/AB3348)</f>
        <v>4729.1459393592668</v>
      </c>
      <c r="AE3348" s="8">
        <f ca="1">IF(N3348="","",IF(LOOKUP(YEAR(C3348),Teuerung!$A$4:$A$29,Teuerung!$D$4:$D$29)="",0,LOOKUP(YEAR(C3348),Teuerung!$A$4:$A$29,Teuerung!$D$4:$D$29)))</f>
        <v>0.29999999999999999</v>
      </c>
      <c r="AF3348" s="7">
        <f t="shared" ca="1" si="97"/>
        <v>1648.2040000000002</v>
      </c>
      <c r="AG3348" s="2" t="s">
        <v>70</v>
      </c>
      <c r="AH3348" s="1"/>
      <c r="AI3348" s="1"/>
    </row>
    <row r="3349">
      <c r="A3349" s="2"/>
      <c r="B3349" s="2"/>
      <c r="C3349" s="3">
        <v>44176</v>
      </c>
      <c r="D3349" s="1"/>
      <c r="E3349" s="4" t="s">
        <v>51</v>
      </c>
      <c r="G3349" s="4" t="s">
        <v>51</v>
      </c>
      <c r="J3349" s="5">
        <v>0.20000000000000001</v>
      </c>
      <c r="M3349" s="6">
        <v>3.5499999999999998</v>
      </c>
      <c r="N3349" s="7">
        <v>1400</v>
      </c>
      <c r="P3349" s="1">
        <v>2</v>
      </c>
      <c r="Q3349" s="2" t="s">
        <v>56</v>
      </c>
      <c r="R3349" s="4" t="s">
        <v>51</v>
      </c>
      <c r="T3349" s="7">
        <v>882</v>
      </c>
      <c r="U3349" s="8">
        <v>0.22</v>
      </c>
      <c r="V3349" s="6">
        <f t="shared" si="96"/>
        <v>20</v>
      </c>
      <c r="W3349" s="7">
        <f>IF(R3349="","",(T3349*(1-U3349)*(1+AE3349))+V3349)</f>
        <v>914.34800000000007</v>
      </c>
      <c r="AA3349" s="64">
        <f>IF(Eingabe!G3349="x",libCalc!A3349,IF(Eingabe!H3349="x",libCalc!B3349,IF(Eingabe!I3349="x",libCalc!C3349,"")))</f>
        <v>0.031415926535897934</v>
      </c>
      <c r="AB3349" s="5">
        <f>IF(AA3349="","",AA3349*M3349)</f>
        <v>0.11152653920243766</v>
      </c>
      <c r="AC3349" s="10">
        <f>IF(AA3349="","",N3349*1000/(AA3349*1000000))</f>
        <v>44.563384065730688</v>
      </c>
      <c r="AD3349" s="11">
        <f>IF(AB3349="","",MAX(Z3349,W3349)/AB3349)</f>
        <v>8198.479093306385</v>
      </c>
      <c r="AE3349" s="8">
        <f ca="1">IF(N3349="","",IF(LOOKUP(YEAR(C3349),Teuerung!$A$4:$A$29,Teuerung!$D$4:$D$29)="",0,LOOKUP(YEAR(C3349),Teuerung!$A$4:$A$29,Teuerung!$D$4:$D$29)))</f>
        <v>0.29999999999999999</v>
      </c>
      <c r="AF3349" s="7">
        <f t="shared" ca="1" si="97"/>
        <v>1828.6960000000001</v>
      </c>
      <c r="AG3349" s="2" t="s">
        <v>70</v>
      </c>
      <c r="AH3349" s="1"/>
      <c r="AI3349" s="1"/>
    </row>
    <row r="3350">
      <c r="A3350" s="2"/>
      <c r="B3350" s="2"/>
      <c r="C3350" s="3">
        <v>44176</v>
      </c>
      <c r="D3350" s="1"/>
      <c r="E3350" s="4" t="s">
        <v>51</v>
      </c>
      <c r="G3350" s="4" t="s">
        <v>51</v>
      </c>
      <c r="J3350" s="5">
        <v>0.20000000000000001</v>
      </c>
      <c r="M3350" s="6">
        <v>3.5499999999999998</v>
      </c>
      <c r="N3350" s="7">
        <v>800</v>
      </c>
      <c r="P3350" s="1">
        <v>1</v>
      </c>
      <c r="Q3350" s="2" t="s">
        <v>56</v>
      </c>
      <c r="R3350" s="4" t="s">
        <v>51</v>
      </c>
      <c r="T3350" s="7">
        <v>605</v>
      </c>
      <c r="U3350" s="8">
        <v>0.22</v>
      </c>
      <c r="V3350" s="6">
        <f t="shared" si="96"/>
        <v>20</v>
      </c>
      <c r="W3350" s="7">
        <f>IF(R3350="","",(T3350*(1-U3350)*(1+AE3350))+V3350)</f>
        <v>633.47000000000003</v>
      </c>
      <c r="AA3350" s="64">
        <f>IF(Eingabe!G3350="x",libCalc!A3350,IF(Eingabe!H3350="x",libCalc!B3350,IF(Eingabe!I3350="x",libCalc!C3350,"")))</f>
        <v>0.031415926535897934</v>
      </c>
      <c r="AB3350" s="5">
        <f>IF(AA3350="","",AA3350*M3350)</f>
        <v>0.11152653920243766</v>
      </c>
      <c r="AC3350" s="10">
        <f>IF(AA3350="","",N3350*1000/(AA3350*1000000))</f>
        <v>25.464790894703253</v>
      </c>
      <c r="AD3350" s="11">
        <f>IF(AB3350="","",MAX(Z3350,W3350)/AB3350)</f>
        <v>5679.9933408688985</v>
      </c>
      <c r="AE3350" s="8">
        <f ca="1">IF(N3350="","",IF(LOOKUP(YEAR(C3350),Teuerung!$A$4:$A$29,Teuerung!$D$4:$D$29)="",0,LOOKUP(YEAR(C3350),Teuerung!$A$4:$A$29,Teuerung!$D$4:$D$29)))</f>
        <v>0.29999999999999999</v>
      </c>
      <c r="AF3350" s="7">
        <f t="shared" ca="1" si="97"/>
        <v>633.47000000000003</v>
      </c>
      <c r="AG3350" s="2" t="s">
        <v>70</v>
      </c>
      <c r="AH3350" s="1"/>
      <c r="AI3350" s="1"/>
    </row>
    <row r="3351">
      <c r="A3351" s="2"/>
      <c r="B3351" s="2"/>
      <c r="C3351" s="3">
        <v>44176</v>
      </c>
      <c r="D3351" s="1"/>
      <c r="E3351" s="4" t="s">
        <v>51</v>
      </c>
      <c r="G3351" s="4" t="s">
        <v>51</v>
      </c>
      <c r="J3351" s="5">
        <v>0.20000000000000001</v>
      </c>
      <c r="M3351" s="6">
        <v>3.5499999999999998</v>
      </c>
      <c r="N3351" s="7">
        <v>1000</v>
      </c>
      <c r="P3351" s="1">
        <v>1</v>
      </c>
      <c r="Q3351" s="2" t="s">
        <v>56</v>
      </c>
      <c r="R3351" s="4" t="s">
        <v>51</v>
      </c>
      <c r="T3351" s="7">
        <v>713</v>
      </c>
      <c r="U3351" s="8">
        <v>0.22</v>
      </c>
      <c r="V3351" s="6">
        <f t="shared" si="96"/>
        <v>20</v>
      </c>
      <c r="W3351" s="7">
        <f>IF(R3351="","",(T3351*(1-U3351)*(1+AE3351))+V3351)</f>
        <v>742.98199999999997</v>
      </c>
      <c r="AA3351" s="64">
        <f>IF(Eingabe!G3351="x",libCalc!A3351,IF(Eingabe!H3351="x",libCalc!B3351,IF(Eingabe!I3351="x",libCalc!C3351,"")))</f>
        <v>0.031415926535897934</v>
      </c>
      <c r="AB3351" s="5">
        <f>IF(AA3351="","",AA3351*M3351)</f>
        <v>0.11152653920243766</v>
      </c>
      <c r="AC3351" s="10">
        <f>IF(AA3351="","",N3351*1000/(AA3351*1000000))</f>
        <v>31.830988618379063</v>
      </c>
      <c r="AD3351" s="11">
        <f>IF(AB3351="","",MAX(Z3351,W3351)/AB3351)</f>
        <v>6661.9300241297224</v>
      </c>
      <c r="AE3351" s="8">
        <f ca="1">IF(N3351="","",IF(LOOKUP(YEAR(C3351),Teuerung!$A$4:$A$29,Teuerung!$D$4:$D$29)="",0,LOOKUP(YEAR(C3351),Teuerung!$A$4:$A$29,Teuerung!$D$4:$D$29)))</f>
        <v>0.29999999999999999</v>
      </c>
      <c r="AF3351" s="7">
        <f t="shared" ca="1" si="97"/>
        <v>742.98199999999997</v>
      </c>
      <c r="AG3351" s="2" t="s">
        <v>70</v>
      </c>
      <c r="AH3351" s="1"/>
      <c r="AI3351" s="1"/>
    </row>
    <row r="3352">
      <c r="A3352" s="2"/>
      <c r="B3352" s="2"/>
      <c r="C3352" s="3">
        <v>44176</v>
      </c>
      <c r="D3352" s="1"/>
      <c r="E3352" s="4" t="s">
        <v>51</v>
      </c>
      <c r="G3352" s="4" t="s">
        <v>51</v>
      </c>
      <c r="J3352" s="5">
        <v>0.20000000000000001</v>
      </c>
      <c r="M3352" s="6">
        <v>2.8500000000000001</v>
      </c>
      <c r="N3352" s="7">
        <v>1400</v>
      </c>
      <c r="P3352" s="1">
        <v>2</v>
      </c>
      <c r="Q3352" s="2" t="s">
        <v>56</v>
      </c>
      <c r="R3352" s="4" t="s">
        <v>51</v>
      </c>
      <c r="T3352" s="7">
        <v>707</v>
      </c>
      <c r="U3352" s="8">
        <v>0.22</v>
      </c>
      <c r="V3352" s="6">
        <f t="shared" si="96"/>
        <v>20</v>
      </c>
      <c r="W3352" s="7">
        <f>IF(R3352="","",(T3352*(1-U3352)*(1+AE3352))+V3352)</f>
        <v>736.89800000000002</v>
      </c>
      <c r="AA3352" s="64">
        <f>IF(Eingabe!G3352="x",libCalc!A3352,IF(Eingabe!H3352="x",libCalc!B3352,IF(Eingabe!I3352="x",libCalc!C3352,"")))</f>
        <v>0.031415926535897934</v>
      </c>
      <c r="AB3352" s="5">
        <f>IF(AA3352="","",AA3352*M3352)</f>
        <v>0.089535390627309114</v>
      </c>
      <c r="AC3352" s="10">
        <f>IF(AA3352="","",N3352*1000/(AA3352*1000000))</f>
        <v>44.563384065730688</v>
      </c>
      <c r="AD3352" s="11">
        <f>IF(AB3352="","",MAX(Z3352,W3352)/AB3352)</f>
        <v>8230.2427547039642</v>
      </c>
      <c r="AE3352" s="8">
        <f ca="1">IF(N3352="","",IF(LOOKUP(YEAR(C3352),Teuerung!$A$4:$A$29,Teuerung!$D$4:$D$29)="",0,LOOKUP(YEAR(C3352),Teuerung!$A$4:$A$29,Teuerung!$D$4:$D$29)))</f>
        <v>0.29999999999999999</v>
      </c>
      <c r="AF3352" s="7">
        <f t="shared" ca="1" si="97"/>
        <v>1473.796</v>
      </c>
      <c r="AG3352" s="2" t="s">
        <v>70</v>
      </c>
      <c r="AH3352" s="1"/>
      <c r="AI3352" s="1"/>
    </row>
    <row r="3353">
      <c r="A3353" s="2"/>
      <c r="B3353" s="2"/>
      <c r="C3353" s="3">
        <v>44176</v>
      </c>
      <c r="D3353" s="1"/>
      <c r="E3353" s="4" t="s">
        <v>51</v>
      </c>
      <c r="G3353" s="4" t="s">
        <v>51</v>
      </c>
      <c r="J3353" s="5">
        <v>0.20000000000000001</v>
      </c>
      <c r="M3353" s="6">
        <v>2.8500000000000001</v>
      </c>
      <c r="N3353" s="7">
        <v>800</v>
      </c>
      <c r="P3353" s="1">
        <v>4</v>
      </c>
      <c r="Q3353" s="2" t="s">
        <v>56</v>
      </c>
      <c r="R3353" s="4" t="s">
        <v>51</v>
      </c>
      <c r="T3353" s="7">
        <v>385</v>
      </c>
      <c r="U3353" s="8">
        <v>0.22</v>
      </c>
      <c r="V3353" s="6">
        <f t="shared" si="96"/>
        <v>20</v>
      </c>
      <c r="W3353" s="7">
        <f>IF(R3353="","",(T3353*(1-U3353)*(1+AE3353))+V3353)</f>
        <v>410.39000000000004</v>
      </c>
      <c r="AA3353" s="64">
        <f>IF(Eingabe!G3353="x",libCalc!A3353,IF(Eingabe!H3353="x",libCalc!B3353,IF(Eingabe!I3353="x",libCalc!C3353,"")))</f>
        <v>0.031415926535897934</v>
      </c>
      <c r="AB3353" s="5">
        <f>IF(AA3353="","",AA3353*M3353)</f>
        <v>0.089535390627309114</v>
      </c>
      <c r="AC3353" s="10">
        <f>IF(AA3353="","",N3353*1000/(AA3353*1000000))</f>
        <v>25.464790894703253</v>
      </c>
      <c r="AD3353" s="11">
        <f>IF(AB3353="","",MAX(Z3353,W3353)/AB3353)</f>
        <v>4583.5506733672228</v>
      </c>
      <c r="AE3353" s="8">
        <f ca="1">IF(N3353="","",IF(LOOKUP(YEAR(C3353),Teuerung!$A$4:$A$29,Teuerung!$D$4:$D$29)="",0,LOOKUP(YEAR(C3353),Teuerung!$A$4:$A$29,Teuerung!$D$4:$D$29)))</f>
        <v>0.29999999999999999</v>
      </c>
      <c r="AF3353" s="7">
        <f t="shared" ca="1" si="97"/>
        <v>1641.5600000000002</v>
      </c>
      <c r="AG3353" s="2" t="s">
        <v>70</v>
      </c>
      <c r="AH3353" s="1"/>
      <c r="AI3353" s="1"/>
    </row>
    <row r="3354">
      <c r="A3354" s="2"/>
      <c r="B3354" s="2"/>
      <c r="C3354" s="3">
        <v>44176</v>
      </c>
      <c r="D3354" s="1"/>
      <c r="E3354" s="4" t="s">
        <v>51</v>
      </c>
      <c r="G3354" s="4" t="s">
        <v>51</v>
      </c>
      <c r="J3354" s="5">
        <v>0.20000000000000001</v>
      </c>
      <c r="M3354" s="6">
        <v>2.8500000000000001</v>
      </c>
      <c r="N3354" s="7">
        <v>900</v>
      </c>
      <c r="P3354" s="1">
        <v>5</v>
      </c>
      <c r="Q3354" s="2" t="s">
        <v>56</v>
      </c>
      <c r="R3354" s="4" t="s">
        <v>51</v>
      </c>
      <c r="T3354" s="7">
        <v>520</v>
      </c>
      <c r="U3354" s="8">
        <v>0.22</v>
      </c>
      <c r="V3354" s="6">
        <f t="shared" si="96"/>
        <v>20</v>
      </c>
      <c r="W3354" s="7">
        <f>IF(R3354="","",(T3354*(1-U3354)*(1+AE3354))+V3354)</f>
        <v>547.28000000000009</v>
      </c>
      <c r="AA3354" s="64">
        <f>IF(Eingabe!G3354="x",libCalc!A3354,IF(Eingabe!H3354="x",libCalc!B3354,IF(Eingabe!I3354="x",libCalc!C3354,"")))</f>
        <v>0.031415926535897934</v>
      </c>
      <c r="AB3354" s="5">
        <f>IF(AA3354="","",AA3354*M3354)</f>
        <v>0.089535390627309114</v>
      </c>
      <c r="AC3354" s="10">
        <f>IF(AA3354="","",N3354*1000/(AA3354*1000000))</f>
        <v>28.647889756541158</v>
      </c>
      <c r="AD3354" s="11">
        <f>IF(AB3354="","",MAX(Z3354,W3354)/AB3354)</f>
        <v>6112.4433161636834</v>
      </c>
      <c r="AE3354" s="8">
        <f ca="1">IF(N3354="","",IF(LOOKUP(YEAR(C3354),Teuerung!$A$4:$A$29,Teuerung!$D$4:$D$29)="",0,LOOKUP(YEAR(C3354),Teuerung!$A$4:$A$29,Teuerung!$D$4:$D$29)))</f>
        <v>0.29999999999999999</v>
      </c>
      <c r="AF3354" s="7">
        <f t="shared" ca="1" si="97"/>
        <v>2736.4000000000005</v>
      </c>
      <c r="AG3354" s="2" t="s">
        <v>70</v>
      </c>
      <c r="AH3354" s="1"/>
      <c r="AI3354" s="1"/>
    </row>
    <row r="3355">
      <c r="A3355" s="2"/>
      <c r="B3355" s="2"/>
      <c r="C3355" s="3">
        <v>44176</v>
      </c>
      <c r="D3355" s="1"/>
      <c r="E3355" s="4" t="s">
        <v>51</v>
      </c>
      <c r="G3355" s="4" t="s">
        <v>51</v>
      </c>
      <c r="J3355" s="5">
        <v>0.20000000000000001</v>
      </c>
      <c r="M3355" s="6">
        <v>2.8500000000000001</v>
      </c>
      <c r="N3355" s="7">
        <v>800</v>
      </c>
      <c r="P3355" s="1">
        <v>1</v>
      </c>
      <c r="Q3355" s="2" t="s">
        <v>56</v>
      </c>
      <c r="R3355" s="4" t="s">
        <v>51</v>
      </c>
      <c r="T3355" s="7">
        <v>385</v>
      </c>
      <c r="U3355" s="8">
        <v>0.22</v>
      </c>
      <c r="V3355" s="6">
        <f t="shared" si="96"/>
        <v>20</v>
      </c>
      <c r="W3355" s="7">
        <f>IF(R3355="","",(T3355*(1-U3355)*(1+AE3355))+V3355)</f>
        <v>410.39000000000004</v>
      </c>
      <c r="AA3355" s="64">
        <f>IF(Eingabe!G3355="x",libCalc!A3355,IF(Eingabe!H3355="x",libCalc!B3355,IF(Eingabe!I3355="x",libCalc!C3355,"")))</f>
        <v>0.031415926535897934</v>
      </c>
      <c r="AB3355" s="5">
        <f>IF(AA3355="","",AA3355*M3355)</f>
        <v>0.089535390627309114</v>
      </c>
      <c r="AC3355" s="10">
        <f>IF(AA3355="","",N3355*1000/(AA3355*1000000))</f>
        <v>25.464790894703253</v>
      </c>
      <c r="AD3355" s="11">
        <f>IF(AB3355="","",MAX(Z3355,W3355)/AB3355)</f>
        <v>4583.5506733672228</v>
      </c>
      <c r="AE3355" s="8">
        <f ca="1">IF(N3355="","",IF(LOOKUP(YEAR(C3355),Teuerung!$A$4:$A$29,Teuerung!$D$4:$D$29)="",0,LOOKUP(YEAR(C3355),Teuerung!$A$4:$A$29,Teuerung!$D$4:$D$29)))</f>
        <v>0.29999999999999999</v>
      </c>
      <c r="AF3355" s="7">
        <f t="shared" ca="1" si="97"/>
        <v>410.39000000000004</v>
      </c>
      <c r="AG3355" s="2" t="s">
        <v>70</v>
      </c>
      <c r="AH3355" s="1"/>
      <c r="AI3355" s="1"/>
    </row>
    <row r="3356">
      <c r="A3356" s="2"/>
      <c r="B3356" s="2"/>
      <c r="C3356" s="3">
        <v>44176</v>
      </c>
      <c r="D3356" s="1"/>
      <c r="E3356" s="4" t="s">
        <v>51</v>
      </c>
      <c r="G3356" s="4" t="s">
        <v>51</v>
      </c>
      <c r="J3356" s="5">
        <v>0.25</v>
      </c>
      <c r="M3356" s="6">
        <v>3.3500000000000001</v>
      </c>
      <c r="N3356" s="7">
        <v>2200</v>
      </c>
      <c r="P3356" s="1">
        <v>2</v>
      </c>
      <c r="Q3356" s="2" t="s">
        <v>56</v>
      </c>
      <c r="R3356" s="4" t="s">
        <v>51</v>
      </c>
      <c r="T3356" s="7">
        <v>812</v>
      </c>
      <c r="U3356" s="8">
        <v>0.22</v>
      </c>
      <c r="V3356" s="6">
        <f t="shared" si="96"/>
        <v>20</v>
      </c>
      <c r="W3356" s="7">
        <f>IF(R3356="","",(T3356*(1-U3356)*(1+AE3356))+V3356)</f>
        <v>843.36800000000005</v>
      </c>
      <c r="AA3356" s="64">
        <f>IF(Eingabe!G3356="x",libCalc!A3356,IF(Eingabe!H3356="x",libCalc!B3356,IF(Eingabe!I3356="x",libCalc!C3356,"")))</f>
        <v>0.049087385212340517</v>
      </c>
      <c r="AB3356" s="5">
        <f>IF(AA3356="","",AA3356*M3356)</f>
        <v>0.16444274046134075</v>
      </c>
      <c r="AC3356" s="10">
        <f>IF(AA3356="","",N3356*1000/(AA3356*1000000))</f>
        <v>44.81803197467773</v>
      </c>
      <c r="AD3356" s="11">
        <f>IF(AB3356="","",MAX(Z3356,W3356)/AB3356)</f>
        <v>5128.6423324857542</v>
      </c>
      <c r="AE3356" s="8">
        <f ca="1">IF(N3356="","",IF(LOOKUP(YEAR(C3356),Teuerung!$A$4:$A$29,Teuerung!$D$4:$D$29)="",0,LOOKUP(YEAR(C3356),Teuerung!$A$4:$A$29,Teuerung!$D$4:$D$29)))</f>
        <v>0.29999999999999999</v>
      </c>
      <c r="AF3356" s="7">
        <f t="shared" ca="1" si="97"/>
        <v>1686.7360000000001</v>
      </c>
      <c r="AG3356" s="2" t="s">
        <v>70</v>
      </c>
      <c r="AH3356" s="1"/>
      <c r="AI3356" s="1"/>
    </row>
    <row r="3357">
      <c r="A3357" s="2"/>
      <c r="B3357" s="2"/>
      <c r="C3357" s="3">
        <v>44176</v>
      </c>
      <c r="D3357" s="1"/>
      <c r="E3357" s="4" t="s">
        <v>51</v>
      </c>
      <c r="H3357" s="4" t="s">
        <v>51</v>
      </c>
      <c r="K3357" s="6">
        <v>0.25</v>
      </c>
      <c r="L3357" s="6">
        <v>0.69999999999999996</v>
      </c>
      <c r="M3357" s="6">
        <v>2.8100000000000001</v>
      </c>
      <c r="N3357" s="7">
        <v>2000</v>
      </c>
      <c r="P3357" s="1">
        <v>6</v>
      </c>
      <c r="Q3357" s="2" t="s">
        <v>56</v>
      </c>
      <c r="R3357" s="4" t="s">
        <v>51</v>
      </c>
      <c r="T3357" s="7">
        <v>565</v>
      </c>
      <c r="U3357" s="8">
        <v>0.22</v>
      </c>
      <c r="V3357" s="6">
        <f t="shared" si="96"/>
        <v>20</v>
      </c>
      <c r="W3357" s="7">
        <f>IF(R3357="","",(T3357*(1-U3357)*(1+AE3357))+V3357)</f>
        <v>592.90999999999997</v>
      </c>
      <c r="AA3357" s="64">
        <f>IF(Eingabe!G3357="x",libCalc!A3357,IF(Eingabe!H3357="x",libCalc!B3357,IF(Eingabe!I3357="x",libCalc!C3357,"")))</f>
        <v>0.17499999999999999</v>
      </c>
      <c r="AB3357" s="5">
        <f>IF(AA3357="","",AA3357*M3357)</f>
        <v>0.49174999999999996</v>
      </c>
      <c r="AC3357" s="10">
        <f>IF(AA3357="","",N3357*1000/(AA3357*1000000))</f>
        <v>11.428571428571429</v>
      </c>
      <c r="AD3357" s="11">
        <f>IF(AB3357="","",MAX(Z3357,W3357)/AB3357)</f>
        <v>1205.7142857142858</v>
      </c>
      <c r="AE3357" s="8">
        <f ca="1">IF(N3357="","",IF(LOOKUP(YEAR(C3357),Teuerung!$A$4:$A$29,Teuerung!$D$4:$D$29)="",0,LOOKUP(YEAR(C3357),Teuerung!$A$4:$A$29,Teuerung!$D$4:$D$29)))</f>
        <v>0.29999999999999999</v>
      </c>
      <c r="AF3357" s="7">
        <f t="shared" ca="1" si="97"/>
        <v>3557.46</v>
      </c>
      <c r="AG3357" s="2" t="s">
        <v>70</v>
      </c>
      <c r="AH3357" s="1"/>
      <c r="AI3357" s="1"/>
    </row>
    <row r="3358">
      <c r="A3358" s="2"/>
      <c r="B3358" s="2"/>
      <c r="C3358" s="3">
        <v>44176</v>
      </c>
      <c r="D3358" s="1"/>
      <c r="E3358" s="4" t="s">
        <v>51</v>
      </c>
      <c r="H3358" s="4" t="s">
        <v>51</v>
      </c>
      <c r="K3358" s="6">
        <v>0.25</v>
      </c>
      <c r="L3358" s="6">
        <v>0.5</v>
      </c>
      <c r="M3358" s="6">
        <v>2.8100000000000001</v>
      </c>
      <c r="N3358" s="7">
        <v>2200</v>
      </c>
      <c r="P3358" s="1">
        <v>3</v>
      </c>
      <c r="Q3358" s="2" t="s">
        <v>56</v>
      </c>
      <c r="R3358" s="4" t="s">
        <v>51</v>
      </c>
      <c r="T3358" s="7">
        <v>469</v>
      </c>
      <c r="U3358" s="8">
        <v>0.22</v>
      </c>
      <c r="V3358" s="6">
        <f t="shared" si="96"/>
        <v>20</v>
      </c>
      <c r="W3358" s="7">
        <f>IF(R3358="","",(T3358*(1-U3358)*(1+AE3358))+V3358)</f>
        <v>495.56600000000003</v>
      </c>
      <c r="AA3358" s="64">
        <f>IF(Eingabe!G3358="x",libCalc!A3358,IF(Eingabe!H3358="x",libCalc!B3358,IF(Eingabe!I3358="x",libCalc!C3358,"")))</f>
        <v>0.125</v>
      </c>
      <c r="AB3358" s="5">
        <f>IF(AA3358="","",AA3358*M3358)</f>
        <v>0.35125000000000001</v>
      </c>
      <c r="AC3358" s="10">
        <f>IF(AA3358="","",N3358*1000/(AA3358*1000000))</f>
        <v>17.600000000000001</v>
      </c>
      <c r="AD3358" s="11">
        <f>IF(AB3358="","",MAX(Z3358,W3358)/AB3358)</f>
        <v>1410.8640569395018</v>
      </c>
      <c r="AE3358" s="8">
        <f ca="1">IF(N3358="","",IF(LOOKUP(YEAR(C3358),Teuerung!$A$4:$A$29,Teuerung!$D$4:$D$29)="",0,LOOKUP(YEAR(C3358),Teuerung!$A$4:$A$29,Teuerung!$D$4:$D$29)))</f>
        <v>0.29999999999999999</v>
      </c>
      <c r="AF3358" s="7">
        <f t="shared" ca="1" si="97"/>
        <v>1486.6980000000001</v>
      </c>
      <c r="AG3358" s="2" t="s">
        <v>70</v>
      </c>
      <c r="AH3358" s="1"/>
      <c r="AI3358" s="1"/>
    </row>
    <row r="3359">
      <c r="A3359" s="2"/>
      <c r="B3359" s="2"/>
      <c r="C3359" s="3">
        <v>44176</v>
      </c>
      <c r="D3359" s="1"/>
      <c r="E3359" s="4" t="s">
        <v>51</v>
      </c>
      <c r="H3359" s="4" t="s">
        <v>51</v>
      </c>
      <c r="K3359" s="6">
        <v>0.25</v>
      </c>
      <c r="L3359" s="6">
        <v>0.69999999999999996</v>
      </c>
      <c r="M3359" s="6">
        <v>2.8100000000000001</v>
      </c>
      <c r="N3359" s="7">
        <v>2700</v>
      </c>
      <c r="P3359" s="1">
        <v>2</v>
      </c>
      <c r="Q3359" s="2" t="s">
        <v>56</v>
      </c>
      <c r="R3359" s="4" t="s">
        <v>51</v>
      </c>
      <c r="T3359" s="7">
        <v>565</v>
      </c>
      <c r="U3359" s="8">
        <v>0.22</v>
      </c>
      <c r="V3359" s="6">
        <f t="shared" si="96"/>
        <v>20</v>
      </c>
      <c r="W3359" s="7">
        <f>IF(R3359="","",(T3359*(1-U3359)*(1+AE3359))+V3359)</f>
        <v>592.90999999999997</v>
      </c>
      <c r="AA3359" s="64">
        <f>IF(Eingabe!G3359="x",libCalc!A3359,IF(Eingabe!H3359="x",libCalc!B3359,IF(Eingabe!I3359="x",libCalc!C3359,"")))</f>
        <v>0.17499999999999999</v>
      </c>
      <c r="AB3359" s="5">
        <f>IF(AA3359="","",AA3359*M3359)</f>
        <v>0.49174999999999996</v>
      </c>
      <c r="AC3359" s="10">
        <f>IF(AA3359="","",N3359*1000/(AA3359*1000000))</f>
        <v>15.428571428571429</v>
      </c>
      <c r="AD3359" s="11">
        <f>IF(AB3359="","",MAX(Z3359,W3359)/AB3359)</f>
        <v>1205.7142857142858</v>
      </c>
      <c r="AE3359" s="8">
        <f ca="1">IF(N3359="","",IF(LOOKUP(YEAR(C3359),Teuerung!$A$4:$A$29,Teuerung!$D$4:$D$29)="",0,LOOKUP(YEAR(C3359),Teuerung!$A$4:$A$29,Teuerung!$D$4:$D$29)))</f>
        <v>0.29999999999999999</v>
      </c>
      <c r="AF3359" s="7">
        <f t="shared" ca="1" si="97"/>
        <v>1185.8199999999999</v>
      </c>
      <c r="AG3359" s="2" t="s">
        <v>70</v>
      </c>
      <c r="AH3359" s="1"/>
      <c r="AI3359" s="1"/>
    </row>
    <row r="3360">
      <c r="A3360" s="2"/>
      <c r="B3360" s="2"/>
      <c r="C3360" s="3">
        <v>44176</v>
      </c>
      <c r="D3360" s="1"/>
      <c r="E3360" s="4" t="s">
        <v>51</v>
      </c>
      <c r="H3360" s="4" t="s">
        <v>51</v>
      </c>
      <c r="K3360" s="6">
        <v>0.25</v>
      </c>
      <c r="L3360" s="6">
        <v>0.69999999999999996</v>
      </c>
      <c r="M3360" s="6">
        <v>3.8599999999999999</v>
      </c>
      <c r="N3360" s="7">
        <v>2800</v>
      </c>
      <c r="P3360" s="1">
        <v>2</v>
      </c>
      <c r="Q3360" s="2" t="s">
        <v>56</v>
      </c>
      <c r="R3360" s="4" t="s">
        <v>51</v>
      </c>
      <c r="T3360" s="7">
        <v>923</v>
      </c>
      <c r="U3360" s="8">
        <v>0.22</v>
      </c>
      <c r="V3360" s="6">
        <f t="shared" si="96"/>
        <v>20</v>
      </c>
      <c r="W3360" s="7">
        <f>IF(R3360="","",(T3360*(1-U3360)*(1+AE3360))+V3360)</f>
        <v>955.92200000000014</v>
      </c>
      <c r="AA3360" s="64">
        <f>IF(Eingabe!G3360="x",libCalc!A3360,IF(Eingabe!H3360="x",libCalc!B3360,IF(Eingabe!I3360="x",libCalc!C3360,"")))</f>
        <v>0.17499999999999999</v>
      </c>
      <c r="AB3360" s="5">
        <f>IF(AA3360="","",AA3360*M3360)</f>
        <v>0.67549999999999999</v>
      </c>
      <c r="AC3360" s="10">
        <f>IF(AA3360="","",N3360*1000/(AA3360*1000000))</f>
        <v>16</v>
      </c>
      <c r="AD3360" s="11">
        <f>IF(AB3360="","",MAX(Z3360,W3360)/AB3360)</f>
        <v>1415.1324944485568</v>
      </c>
      <c r="AE3360" s="8">
        <f ca="1">IF(N3360="","",IF(LOOKUP(YEAR(C3360),Teuerung!$A$4:$A$29,Teuerung!$D$4:$D$29)="",0,LOOKUP(YEAR(C3360),Teuerung!$A$4:$A$29,Teuerung!$D$4:$D$29)))</f>
        <v>0.29999999999999999</v>
      </c>
      <c r="AF3360" s="7">
        <f t="shared" ca="1" si="97"/>
        <v>1911.8440000000003</v>
      </c>
      <c r="AG3360" s="2" t="s">
        <v>70</v>
      </c>
      <c r="AH3360" s="1"/>
      <c r="AI3360" s="1"/>
    </row>
    <row r="3361">
      <c r="A3361" s="2"/>
      <c r="B3361" s="2"/>
      <c r="C3361" s="3">
        <v>44176</v>
      </c>
      <c r="D3361" s="1"/>
      <c r="E3361" s="4" t="s">
        <v>51</v>
      </c>
      <c r="H3361" s="4" t="s">
        <v>51</v>
      </c>
      <c r="K3361" s="6">
        <v>0.25</v>
      </c>
      <c r="L3361" s="6">
        <v>0.69999999999999996</v>
      </c>
      <c r="M3361" s="6">
        <v>2.8100000000000001</v>
      </c>
      <c r="N3361" s="7">
        <v>2200</v>
      </c>
      <c r="P3361" s="1">
        <v>2</v>
      </c>
      <c r="Q3361" s="2" t="s">
        <v>56</v>
      </c>
      <c r="R3361" s="4" t="s">
        <v>51</v>
      </c>
      <c r="T3361" s="7">
        <v>565</v>
      </c>
      <c r="U3361" s="8">
        <v>0.22</v>
      </c>
      <c r="V3361" s="6">
        <f t="shared" si="96"/>
        <v>20</v>
      </c>
      <c r="W3361" s="7">
        <f>IF(R3361="","",(T3361*(1-U3361)*(1+AE3361))+V3361)</f>
        <v>592.90999999999997</v>
      </c>
      <c r="AA3361" s="64">
        <f>IF(Eingabe!G3361="x",libCalc!A3361,IF(Eingabe!H3361="x",libCalc!B3361,IF(Eingabe!I3361="x",libCalc!C3361,"")))</f>
        <v>0.17499999999999999</v>
      </c>
      <c r="AB3361" s="5">
        <f>IF(AA3361="","",AA3361*M3361)</f>
        <v>0.49174999999999996</v>
      </c>
      <c r="AC3361" s="10">
        <f>IF(AA3361="","",N3361*1000/(AA3361*1000000))</f>
        <v>12.571428571428571</v>
      </c>
      <c r="AD3361" s="11">
        <f>IF(AB3361="","",MAX(Z3361,W3361)/AB3361)</f>
        <v>1205.7142857142858</v>
      </c>
      <c r="AE3361" s="8">
        <f ca="1">IF(N3361="","",IF(LOOKUP(YEAR(C3361),Teuerung!$A$4:$A$29,Teuerung!$D$4:$D$29)="",0,LOOKUP(YEAR(C3361),Teuerung!$A$4:$A$29,Teuerung!$D$4:$D$29)))</f>
        <v>0.29999999999999999</v>
      </c>
      <c r="AF3361" s="7">
        <f t="shared" ca="1" si="97"/>
        <v>1185.8199999999999</v>
      </c>
      <c r="AG3361" s="2" t="s">
        <v>70</v>
      </c>
      <c r="AH3361" s="1"/>
      <c r="AI3361" s="1"/>
    </row>
    <row r="3362">
      <c r="A3362" s="2"/>
      <c r="B3362" s="2"/>
      <c r="C3362" s="3">
        <v>44176</v>
      </c>
      <c r="D3362" s="1"/>
      <c r="E3362" s="4" t="s">
        <v>51</v>
      </c>
      <c r="G3362" s="4" t="s">
        <v>51</v>
      </c>
      <c r="J3362" s="5">
        <v>0.20000000000000001</v>
      </c>
      <c r="M3362" s="6">
        <v>2.7400000000000002</v>
      </c>
      <c r="N3362" s="7">
        <v>300</v>
      </c>
      <c r="P3362" s="1">
        <v>4</v>
      </c>
      <c r="Q3362" s="2" t="s">
        <v>56</v>
      </c>
      <c r="R3362" s="4" t="s">
        <v>51</v>
      </c>
      <c r="T3362" s="7">
        <v>341</v>
      </c>
      <c r="U3362" s="8">
        <v>0.22</v>
      </c>
      <c r="V3362" s="6">
        <f t="shared" si="96"/>
        <v>20</v>
      </c>
      <c r="W3362" s="7">
        <f>IF(R3362="","",(T3362*(1-U3362)*(1+AE3362))+V3362)</f>
        <v>365.77400000000006</v>
      </c>
      <c r="AA3362" s="64">
        <f>IF(Eingabe!G3362="x",libCalc!A3362,IF(Eingabe!H3362="x",libCalc!B3362,IF(Eingabe!I3362="x",libCalc!C3362,"")))</f>
        <v>0.031415926535897934</v>
      </c>
      <c r="AB3362" s="5">
        <f>IF(AA3362="","",AA3362*M3362)</f>
        <v>0.086079638708360343</v>
      </c>
      <c r="AC3362" s="10">
        <f>IF(AA3362="","",N3362*1000/(AA3362*1000000))</f>
        <v>9.5492965855137193</v>
      </c>
      <c r="AD3362" s="11">
        <f>IF(AB3362="","",MAX(Z3362,W3362)/AB3362)</f>
        <v>4249.2511061675132</v>
      </c>
      <c r="AE3362" s="8">
        <f ca="1">IF(N3362="","",IF(LOOKUP(YEAR(C3362),Teuerung!$A$4:$A$29,Teuerung!$D$4:$D$29)="",0,LOOKUP(YEAR(C3362),Teuerung!$A$4:$A$29,Teuerung!$D$4:$D$29)))</f>
        <v>0.29999999999999999</v>
      </c>
      <c r="AF3362" s="7">
        <f t="shared" ca="1" si="97"/>
        <v>1463.0960000000002</v>
      </c>
      <c r="AG3362" s="2" t="s">
        <v>70</v>
      </c>
      <c r="AH3362" s="1"/>
      <c r="AI3362" s="1"/>
    </row>
    <row r="3363">
      <c r="A3363" s="2"/>
      <c r="B3363" s="2"/>
      <c r="C3363" s="3">
        <v>44176</v>
      </c>
      <c r="D3363" s="1"/>
      <c r="E3363" s="4" t="s">
        <v>51</v>
      </c>
      <c r="G3363" s="4" t="s">
        <v>51</v>
      </c>
      <c r="J3363" s="5">
        <v>0.20000000000000001</v>
      </c>
      <c r="M3363" s="6">
        <v>2.7400000000000002</v>
      </c>
      <c r="N3363" s="7">
        <v>300</v>
      </c>
      <c r="P3363" s="1">
        <v>6</v>
      </c>
      <c r="Q3363" s="2" t="s">
        <v>56</v>
      </c>
      <c r="R3363" s="4" t="s">
        <v>51</v>
      </c>
      <c r="T3363" s="7">
        <v>346</v>
      </c>
      <c r="U3363" s="8">
        <v>0.22</v>
      </c>
      <c r="V3363" s="6">
        <f t="shared" si="96"/>
        <v>20</v>
      </c>
      <c r="W3363" s="7">
        <f>IF(R3363="","",(T3363*(1-U3363)*(1+AE3363))+V3363)</f>
        <v>370.84399999999999</v>
      </c>
      <c r="AA3363" s="64">
        <f>IF(Eingabe!G3363="x",libCalc!A3363,IF(Eingabe!H3363="x",libCalc!B3363,IF(Eingabe!I3363="x",libCalc!C3363,"")))</f>
        <v>0.031415926535897934</v>
      </c>
      <c r="AB3363" s="5">
        <f>IF(AA3363="","",AA3363*M3363)</f>
        <v>0.086079638708360343</v>
      </c>
      <c r="AC3363" s="10">
        <f>IF(AA3363="","",N3363*1000/(AA3363*1000000))</f>
        <v>9.5492965855137193</v>
      </c>
      <c r="AD3363" s="11">
        <f>IF(AB3363="","",MAX(Z3363,W3363)/AB3363)</f>
        <v>4308.1500522606448</v>
      </c>
      <c r="AE3363" s="8">
        <f ca="1">IF(N3363="","",IF(LOOKUP(YEAR(C3363),Teuerung!$A$4:$A$29,Teuerung!$D$4:$D$29)="",0,LOOKUP(YEAR(C3363),Teuerung!$A$4:$A$29,Teuerung!$D$4:$D$29)))</f>
        <v>0.29999999999999999</v>
      </c>
      <c r="AF3363" s="7">
        <f t="shared" ca="1" si="97"/>
        <v>2225.0639999999999</v>
      </c>
      <c r="AG3363" s="2" t="s">
        <v>70</v>
      </c>
      <c r="AH3363" s="1"/>
      <c r="AI3363" s="1"/>
    </row>
    <row r="3364">
      <c r="A3364" s="2"/>
      <c r="B3364" s="2"/>
      <c r="C3364" s="3">
        <v>44176</v>
      </c>
      <c r="D3364" s="1"/>
      <c r="E3364" s="4" t="s">
        <v>51</v>
      </c>
      <c r="G3364" s="4" t="s">
        <v>51</v>
      </c>
      <c r="J3364" s="5">
        <v>0.20000000000000001</v>
      </c>
      <c r="M3364" s="6">
        <v>2.7400000000000002</v>
      </c>
      <c r="N3364" s="7">
        <v>450</v>
      </c>
      <c r="P3364" s="1">
        <v>3</v>
      </c>
      <c r="Q3364" s="2" t="s">
        <v>56</v>
      </c>
      <c r="R3364" s="4" t="s">
        <v>51</v>
      </c>
      <c r="T3364" s="7">
        <v>341</v>
      </c>
      <c r="U3364" s="8">
        <v>0.22</v>
      </c>
      <c r="V3364" s="6">
        <f t="shared" si="96"/>
        <v>20</v>
      </c>
      <c r="W3364" s="7">
        <f>IF(R3364="","",(T3364*(1-U3364)*(1+AE3364))+V3364)</f>
        <v>365.77400000000006</v>
      </c>
      <c r="AA3364" s="64">
        <f>IF(Eingabe!G3364="x",libCalc!A3364,IF(Eingabe!H3364="x",libCalc!B3364,IF(Eingabe!I3364="x",libCalc!C3364,"")))</f>
        <v>0.031415926535897934</v>
      </c>
      <c r="AB3364" s="5">
        <f>IF(AA3364="","",AA3364*M3364)</f>
        <v>0.086079638708360343</v>
      </c>
      <c r="AC3364" s="10">
        <f>IF(AA3364="","",N3364*1000/(AA3364*1000000))</f>
        <v>14.323944878270579</v>
      </c>
      <c r="AD3364" s="11">
        <f>IF(AB3364="","",MAX(Z3364,W3364)/AB3364)</f>
        <v>4249.2511061675132</v>
      </c>
      <c r="AE3364" s="8">
        <f ca="1">IF(N3364="","",IF(LOOKUP(YEAR(C3364),Teuerung!$A$4:$A$29,Teuerung!$D$4:$D$29)="",0,LOOKUP(YEAR(C3364),Teuerung!$A$4:$A$29,Teuerung!$D$4:$D$29)))</f>
        <v>0.29999999999999999</v>
      </c>
      <c r="AF3364" s="7">
        <f t="shared" ca="1" si="97"/>
        <v>1097.3220000000001</v>
      </c>
      <c r="AG3364" s="2" t="s">
        <v>70</v>
      </c>
      <c r="AH3364" s="1"/>
      <c r="AI3364" s="1"/>
    </row>
    <row r="3365">
      <c r="A3365" s="2"/>
      <c r="B3365" s="2"/>
      <c r="C3365" s="3">
        <v>44176</v>
      </c>
      <c r="D3365" s="1"/>
      <c r="E3365" s="4" t="s">
        <v>51</v>
      </c>
      <c r="G3365" s="4" t="s">
        <v>51</v>
      </c>
      <c r="J3365" s="5">
        <v>0.20000000000000001</v>
      </c>
      <c r="M3365" s="6">
        <v>2.7400000000000002</v>
      </c>
      <c r="N3365" s="7">
        <v>300</v>
      </c>
      <c r="P3365" s="1">
        <v>4</v>
      </c>
      <c r="Q3365" s="2" t="s">
        <v>56</v>
      </c>
      <c r="R3365" s="4" t="s">
        <v>51</v>
      </c>
      <c r="T3365" s="7">
        <v>341</v>
      </c>
      <c r="U3365" s="8">
        <v>0.22</v>
      </c>
      <c r="V3365" s="6">
        <f t="shared" si="96"/>
        <v>20</v>
      </c>
      <c r="W3365" s="7">
        <f>IF(R3365="","",(T3365*(1-U3365)*(1+AE3365))+V3365)</f>
        <v>365.77400000000006</v>
      </c>
      <c r="AA3365" s="64">
        <f>IF(Eingabe!G3365="x",libCalc!A3365,IF(Eingabe!H3365="x",libCalc!B3365,IF(Eingabe!I3365="x",libCalc!C3365,"")))</f>
        <v>0.031415926535897934</v>
      </c>
      <c r="AB3365" s="5">
        <f>IF(AA3365="","",AA3365*M3365)</f>
        <v>0.086079638708360343</v>
      </c>
      <c r="AC3365" s="10">
        <f>IF(AA3365="","",N3365*1000/(AA3365*1000000))</f>
        <v>9.5492965855137193</v>
      </c>
      <c r="AD3365" s="11">
        <f>IF(AB3365="","",MAX(Z3365,W3365)/AB3365)</f>
        <v>4249.2511061675132</v>
      </c>
      <c r="AE3365" s="8">
        <f ca="1">IF(N3365="","",IF(LOOKUP(YEAR(C3365),Teuerung!$A$4:$A$29,Teuerung!$D$4:$D$29)="",0,LOOKUP(YEAR(C3365),Teuerung!$A$4:$A$29,Teuerung!$D$4:$D$29)))</f>
        <v>0.29999999999999999</v>
      </c>
      <c r="AF3365" s="7">
        <f t="shared" ca="1" si="97"/>
        <v>1463.0960000000002</v>
      </c>
      <c r="AG3365" s="2" t="s">
        <v>70</v>
      </c>
      <c r="AH3365" s="1"/>
      <c r="AI3365" s="1"/>
    </row>
    <row r="3366">
      <c r="A3366" s="2"/>
      <c r="B3366" s="2"/>
      <c r="C3366" s="3">
        <v>44176</v>
      </c>
      <c r="D3366" s="1"/>
      <c r="E3366" s="4" t="s">
        <v>51</v>
      </c>
      <c r="G3366" s="4" t="s">
        <v>51</v>
      </c>
      <c r="J3366" s="5">
        <v>0.20000000000000001</v>
      </c>
      <c r="M3366" s="6">
        <v>2.7400000000000002</v>
      </c>
      <c r="N3366" s="7">
        <v>450</v>
      </c>
      <c r="P3366" s="1">
        <v>3</v>
      </c>
      <c r="Q3366" s="2" t="s">
        <v>56</v>
      </c>
      <c r="R3366" s="4" t="s">
        <v>51</v>
      </c>
      <c r="T3366" s="7">
        <v>346</v>
      </c>
      <c r="U3366" s="8">
        <v>0.22</v>
      </c>
      <c r="V3366" s="6">
        <f t="shared" si="96"/>
        <v>20</v>
      </c>
      <c r="W3366" s="7">
        <f>IF(R3366="","",(T3366*(1-U3366)*(1+AE3366))+V3366)</f>
        <v>370.84399999999999</v>
      </c>
      <c r="AA3366" s="64">
        <f>IF(Eingabe!G3366="x",libCalc!A3366,IF(Eingabe!H3366="x",libCalc!B3366,IF(Eingabe!I3366="x",libCalc!C3366,"")))</f>
        <v>0.031415926535897934</v>
      </c>
      <c r="AB3366" s="5">
        <f>IF(AA3366="","",AA3366*M3366)</f>
        <v>0.086079638708360343</v>
      </c>
      <c r="AC3366" s="10">
        <f>IF(AA3366="","",N3366*1000/(AA3366*1000000))</f>
        <v>14.323944878270579</v>
      </c>
      <c r="AD3366" s="11">
        <f>IF(AB3366="","",MAX(Z3366,W3366)/AB3366)</f>
        <v>4308.1500522606448</v>
      </c>
      <c r="AE3366" s="8">
        <f ca="1">IF(N3366="","",IF(LOOKUP(YEAR(C3366),Teuerung!$A$4:$A$29,Teuerung!$D$4:$D$29)="",0,LOOKUP(YEAR(C3366),Teuerung!$A$4:$A$29,Teuerung!$D$4:$D$29)))</f>
        <v>0.29999999999999999</v>
      </c>
      <c r="AF3366" s="7">
        <f t="shared" ca="1" si="97"/>
        <v>1112.5319999999999</v>
      </c>
      <c r="AG3366" s="2" t="s">
        <v>70</v>
      </c>
      <c r="AH3366" s="1"/>
      <c r="AI3366" s="1"/>
    </row>
    <row r="3367">
      <c r="A3367" s="2"/>
      <c r="B3367" s="2"/>
      <c r="C3367" s="3">
        <v>44176</v>
      </c>
      <c r="D3367" s="1"/>
      <c r="E3367" s="4" t="s">
        <v>51</v>
      </c>
      <c r="G3367" s="4" t="s">
        <v>51</v>
      </c>
      <c r="J3367" s="5">
        <v>0.20000000000000001</v>
      </c>
      <c r="M3367" s="6">
        <v>2.7400000000000002</v>
      </c>
      <c r="N3367" s="7">
        <v>450</v>
      </c>
      <c r="P3367" s="1">
        <v>5</v>
      </c>
      <c r="Q3367" s="2" t="s">
        <v>56</v>
      </c>
      <c r="R3367" s="4" t="s">
        <v>51</v>
      </c>
      <c r="T3367" s="7">
        <v>346</v>
      </c>
      <c r="U3367" s="8">
        <v>0.22</v>
      </c>
      <c r="V3367" s="6">
        <f t="shared" si="96"/>
        <v>20</v>
      </c>
      <c r="W3367" s="7">
        <f>IF(R3367="","",(T3367*(1-U3367)*(1+AE3367))+V3367)</f>
        <v>370.84399999999999</v>
      </c>
      <c r="AA3367" s="64">
        <f>IF(Eingabe!G3367="x",libCalc!A3367,IF(Eingabe!H3367="x",libCalc!B3367,IF(Eingabe!I3367="x",libCalc!C3367,"")))</f>
        <v>0.031415926535897934</v>
      </c>
      <c r="AB3367" s="5">
        <f>IF(AA3367="","",AA3367*M3367)</f>
        <v>0.086079638708360343</v>
      </c>
      <c r="AC3367" s="10">
        <f>IF(AA3367="","",N3367*1000/(AA3367*1000000))</f>
        <v>14.323944878270579</v>
      </c>
      <c r="AD3367" s="11">
        <f>IF(AB3367="","",MAX(Z3367,W3367)/AB3367)</f>
        <v>4308.1500522606448</v>
      </c>
      <c r="AE3367" s="8">
        <f ca="1">IF(N3367="","",IF(LOOKUP(YEAR(C3367),Teuerung!$A$4:$A$29,Teuerung!$D$4:$D$29)="",0,LOOKUP(YEAR(C3367),Teuerung!$A$4:$A$29,Teuerung!$D$4:$D$29)))</f>
        <v>0.29999999999999999</v>
      </c>
      <c r="AF3367" s="7">
        <f t="shared" ca="1" si="97"/>
        <v>1854.22</v>
      </c>
      <c r="AG3367" s="2" t="s">
        <v>70</v>
      </c>
      <c r="AH3367" s="1"/>
      <c r="AI3367" s="1"/>
    </row>
    <row r="3368">
      <c r="A3368" s="2"/>
      <c r="B3368" s="2"/>
      <c r="C3368" s="3">
        <v>44176</v>
      </c>
      <c r="D3368" s="1"/>
      <c r="E3368" s="4" t="s">
        <v>51</v>
      </c>
      <c r="G3368" s="4" t="s">
        <v>51</v>
      </c>
      <c r="J3368" s="5">
        <v>0.20000000000000001</v>
      </c>
      <c r="M3368" s="6">
        <v>2.7400000000000002</v>
      </c>
      <c r="N3368" s="7">
        <v>750</v>
      </c>
      <c r="P3368" s="1">
        <v>6</v>
      </c>
      <c r="Q3368" s="2" t="s">
        <v>56</v>
      </c>
      <c r="R3368" s="4" t="s">
        <v>51</v>
      </c>
      <c r="T3368" s="7">
        <v>415</v>
      </c>
      <c r="U3368" s="8">
        <v>0.22</v>
      </c>
      <c r="V3368" s="6">
        <f t="shared" si="96"/>
        <v>20</v>
      </c>
      <c r="W3368" s="7">
        <f>IF(R3368="","",(T3368*(1-U3368)*(1+AE3368))+V3368)</f>
        <v>440.81</v>
      </c>
      <c r="AA3368" s="64">
        <f>IF(Eingabe!G3368="x",libCalc!A3368,IF(Eingabe!H3368="x",libCalc!B3368,IF(Eingabe!I3368="x",libCalc!C3368,"")))</f>
        <v>0.031415926535897934</v>
      </c>
      <c r="AB3368" s="5">
        <f>IF(AA3368="","",AA3368*M3368)</f>
        <v>0.086079638708360343</v>
      </c>
      <c r="AC3368" s="10">
        <f>IF(AA3368="","",N3368*1000/(AA3368*1000000))</f>
        <v>23.873241463784296</v>
      </c>
      <c r="AD3368" s="11">
        <f>IF(AB3368="","",MAX(Z3368,W3368)/AB3368)</f>
        <v>5120.9555083458672</v>
      </c>
      <c r="AE3368" s="8">
        <f ca="1">IF(N3368="","",IF(LOOKUP(YEAR(C3368),Teuerung!$A$4:$A$29,Teuerung!$D$4:$D$29)="",0,LOOKUP(YEAR(C3368),Teuerung!$A$4:$A$29,Teuerung!$D$4:$D$29)))</f>
        <v>0.29999999999999999</v>
      </c>
      <c r="AF3368" s="7">
        <f t="shared" ca="1" si="97"/>
        <v>2644.8600000000001</v>
      </c>
      <c r="AG3368" s="2" t="s">
        <v>70</v>
      </c>
      <c r="AH3368" s="1"/>
      <c r="AI3368" s="1"/>
    </row>
    <row r="3369">
      <c r="A3369" s="2"/>
      <c r="B3369" s="2"/>
      <c r="C3369" s="3">
        <v>44176</v>
      </c>
      <c r="D3369" s="1"/>
      <c r="E3369" s="4" t="s">
        <v>51</v>
      </c>
      <c r="G3369" s="4" t="s">
        <v>51</v>
      </c>
      <c r="J3369" s="5">
        <v>0.20000000000000001</v>
      </c>
      <c r="M3369" s="6">
        <v>2.7400000000000002</v>
      </c>
      <c r="N3369" s="7">
        <v>300</v>
      </c>
      <c r="P3369" s="1">
        <v>1</v>
      </c>
      <c r="Q3369" s="2" t="s">
        <v>56</v>
      </c>
      <c r="R3369" s="4" t="s">
        <v>51</v>
      </c>
      <c r="T3369" s="7">
        <v>346</v>
      </c>
      <c r="U3369" s="8">
        <v>0.22</v>
      </c>
      <c r="V3369" s="6">
        <f t="shared" si="96"/>
        <v>20</v>
      </c>
      <c r="W3369" s="7">
        <f>IF(R3369="","",(T3369*(1-U3369)*(1+AE3369))+V3369)</f>
        <v>370.84399999999999</v>
      </c>
      <c r="AA3369" s="64">
        <f>IF(Eingabe!G3369="x",libCalc!A3369,IF(Eingabe!H3369="x",libCalc!B3369,IF(Eingabe!I3369="x",libCalc!C3369,"")))</f>
        <v>0.031415926535897934</v>
      </c>
      <c r="AB3369" s="5">
        <f>IF(AA3369="","",AA3369*M3369)</f>
        <v>0.086079638708360343</v>
      </c>
      <c r="AC3369" s="10">
        <f>IF(AA3369="","",N3369*1000/(AA3369*1000000))</f>
        <v>9.5492965855137193</v>
      </c>
      <c r="AD3369" s="11">
        <f>IF(AB3369="","",MAX(Z3369,W3369)/AB3369)</f>
        <v>4308.1500522606448</v>
      </c>
      <c r="AE3369" s="8">
        <f ca="1">IF(N3369="","",IF(LOOKUP(YEAR(C3369),Teuerung!$A$4:$A$29,Teuerung!$D$4:$D$29)="",0,LOOKUP(YEAR(C3369),Teuerung!$A$4:$A$29,Teuerung!$D$4:$D$29)))</f>
        <v>0.29999999999999999</v>
      </c>
      <c r="AF3369" s="7">
        <f t="shared" ca="1" si="97"/>
        <v>370.84399999999999</v>
      </c>
      <c r="AG3369" s="2" t="s">
        <v>70</v>
      </c>
      <c r="AH3369" s="1"/>
      <c r="AI3369" s="1"/>
    </row>
    <row r="3370">
      <c r="A3370" s="2"/>
      <c r="B3370" s="2"/>
      <c r="C3370" s="3">
        <v>44176</v>
      </c>
      <c r="D3370" s="1"/>
      <c r="E3370" s="4" t="s">
        <v>51</v>
      </c>
      <c r="G3370" s="4" t="s">
        <v>51</v>
      </c>
      <c r="J3370" s="5">
        <v>0.20000000000000001</v>
      </c>
      <c r="M3370" s="6">
        <v>2.7400000000000002</v>
      </c>
      <c r="N3370" s="7">
        <v>750</v>
      </c>
      <c r="P3370" s="1">
        <v>1</v>
      </c>
      <c r="Q3370" s="2" t="s">
        <v>56</v>
      </c>
      <c r="R3370" s="4" t="s">
        <v>51</v>
      </c>
      <c r="T3370" s="7">
        <v>369</v>
      </c>
      <c r="U3370" s="8">
        <v>0.22</v>
      </c>
      <c r="V3370" s="6">
        <f t="shared" si="96"/>
        <v>20</v>
      </c>
      <c r="W3370" s="7">
        <f>IF(R3370="","",(T3370*(1-U3370)*(1+AE3370))+V3370)</f>
        <v>394.166</v>
      </c>
      <c r="AA3370" s="64">
        <f>IF(Eingabe!G3370="x",libCalc!A3370,IF(Eingabe!H3370="x",libCalc!B3370,IF(Eingabe!I3370="x",libCalc!C3370,"")))</f>
        <v>0.031415926535897934</v>
      </c>
      <c r="AB3370" s="5">
        <f>IF(AA3370="","",AA3370*M3370)</f>
        <v>0.086079638708360343</v>
      </c>
      <c r="AC3370" s="10">
        <f>IF(AA3370="","",N3370*1000/(AA3370*1000000))</f>
        <v>23.873241463784296</v>
      </c>
      <c r="AD3370" s="11">
        <f>IF(AB3370="","",MAX(Z3370,W3370)/AB3370)</f>
        <v>4579.0852042890519</v>
      </c>
      <c r="AE3370" s="8">
        <f ca="1">IF(N3370="","",IF(LOOKUP(YEAR(C3370),Teuerung!$A$4:$A$29,Teuerung!$D$4:$D$29)="",0,LOOKUP(YEAR(C3370),Teuerung!$A$4:$A$29,Teuerung!$D$4:$D$29)))</f>
        <v>0.29999999999999999</v>
      </c>
      <c r="AF3370" s="7">
        <f t="shared" ca="1" si="97"/>
        <v>394.166</v>
      </c>
      <c r="AG3370" s="2" t="s">
        <v>70</v>
      </c>
      <c r="AH3370" s="1"/>
      <c r="AI3370" s="1"/>
    </row>
    <row r="3371">
      <c r="A3371" s="2"/>
      <c r="B3371" s="2"/>
      <c r="C3371" s="3">
        <v>44176</v>
      </c>
      <c r="D3371" s="1"/>
      <c r="E3371" s="4" t="s">
        <v>51</v>
      </c>
      <c r="G3371" s="4" t="s">
        <v>51</v>
      </c>
      <c r="J3371" s="5">
        <v>0.20000000000000001</v>
      </c>
      <c r="M3371" s="6">
        <v>2.7400000000000002</v>
      </c>
      <c r="N3371" s="7">
        <v>300</v>
      </c>
      <c r="P3371" s="1">
        <v>2</v>
      </c>
      <c r="Q3371" s="2" t="s">
        <v>56</v>
      </c>
      <c r="R3371" s="4" t="s">
        <v>51</v>
      </c>
      <c r="T3371" s="7">
        <v>341</v>
      </c>
      <c r="U3371" s="8">
        <v>0.22</v>
      </c>
      <c r="V3371" s="6">
        <f t="shared" si="96"/>
        <v>20</v>
      </c>
      <c r="W3371" s="7">
        <f>IF(R3371="","",(T3371*(1-U3371)*(1+AE3371))+V3371)</f>
        <v>365.77400000000006</v>
      </c>
      <c r="AA3371" s="64">
        <f>IF(Eingabe!G3371="x",libCalc!A3371,IF(Eingabe!H3371="x",libCalc!B3371,IF(Eingabe!I3371="x",libCalc!C3371,"")))</f>
        <v>0.031415926535897934</v>
      </c>
      <c r="AB3371" s="5">
        <f>IF(AA3371="","",AA3371*M3371)</f>
        <v>0.086079638708360343</v>
      </c>
      <c r="AC3371" s="10">
        <f>IF(AA3371="","",N3371*1000/(AA3371*1000000))</f>
        <v>9.5492965855137193</v>
      </c>
      <c r="AD3371" s="11">
        <f>IF(AB3371="","",MAX(Z3371,W3371)/AB3371)</f>
        <v>4249.2511061675132</v>
      </c>
      <c r="AE3371" s="8">
        <f ca="1">IF(N3371="","",IF(LOOKUP(YEAR(C3371),Teuerung!$A$4:$A$29,Teuerung!$D$4:$D$29)="",0,LOOKUP(YEAR(C3371),Teuerung!$A$4:$A$29,Teuerung!$D$4:$D$29)))</f>
        <v>0.29999999999999999</v>
      </c>
      <c r="AF3371" s="7">
        <f t="shared" ca="1" si="97"/>
        <v>731.54800000000012</v>
      </c>
      <c r="AG3371" s="2" t="s">
        <v>70</v>
      </c>
      <c r="AH3371" s="1"/>
      <c r="AI3371" s="1"/>
    </row>
    <row r="3372">
      <c r="A3372" s="2"/>
      <c r="B3372" s="2"/>
      <c r="C3372" s="3">
        <v>44176</v>
      </c>
      <c r="D3372" s="1"/>
      <c r="E3372" s="4" t="s">
        <v>51</v>
      </c>
      <c r="G3372" s="4" t="s">
        <v>51</v>
      </c>
      <c r="J3372" s="5">
        <v>0.20000000000000001</v>
      </c>
      <c r="M3372" s="6">
        <v>2.7400000000000002</v>
      </c>
      <c r="N3372" s="7">
        <v>750</v>
      </c>
      <c r="P3372" s="1">
        <v>5</v>
      </c>
      <c r="Q3372" s="2" t="s">
        <v>56</v>
      </c>
      <c r="R3372" s="4" t="s">
        <v>51</v>
      </c>
      <c r="T3372" s="7">
        <v>422</v>
      </c>
      <c r="U3372" s="8">
        <v>0.22</v>
      </c>
      <c r="V3372" s="6">
        <f t="shared" si="96"/>
        <v>20</v>
      </c>
      <c r="W3372" s="7">
        <f>IF(R3372="","",(T3372*(1-U3372)*(1+AE3372))+V3372)</f>
        <v>447.90800000000007</v>
      </c>
      <c r="AA3372" s="64">
        <f>IF(Eingabe!G3372="x",libCalc!A3372,IF(Eingabe!H3372="x",libCalc!B3372,IF(Eingabe!I3372="x",libCalc!C3372,"")))</f>
        <v>0.031415926535897934</v>
      </c>
      <c r="AB3372" s="5">
        <f>IF(AA3372="","",AA3372*M3372)</f>
        <v>0.086079638708360343</v>
      </c>
      <c r="AC3372" s="10">
        <f>IF(AA3372="","",N3372*1000/(AA3372*1000000))</f>
        <v>23.873241463784296</v>
      </c>
      <c r="AD3372" s="11">
        <f>IF(AB3372="","",MAX(Z3372,W3372)/AB3372)</f>
        <v>5203.4140328762523</v>
      </c>
      <c r="AE3372" s="8">
        <f ca="1">IF(N3372="","",IF(LOOKUP(YEAR(C3372),Teuerung!$A$4:$A$29,Teuerung!$D$4:$D$29)="",0,LOOKUP(YEAR(C3372),Teuerung!$A$4:$A$29,Teuerung!$D$4:$D$29)))</f>
        <v>0.29999999999999999</v>
      </c>
      <c r="AF3372" s="7">
        <f t="shared" ca="1" si="97"/>
        <v>2239.5400000000004</v>
      </c>
      <c r="AG3372" s="2" t="s">
        <v>70</v>
      </c>
      <c r="AH3372" s="1"/>
      <c r="AI3372" s="1"/>
    </row>
    <row r="3373">
      <c r="A3373" s="2"/>
      <c r="B3373" s="2"/>
      <c r="C3373" s="3">
        <v>44176</v>
      </c>
      <c r="D3373" s="1"/>
      <c r="E3373" s="4" t="s">
        <v>51</v>
      </c>
      <c r="G3373" s="4" t="s">
        <v>51</v>
      </c>
      <c r="J3373" s="5">
        <v>0.20000000000000001</v>
      </c>
      <c r="M3373" s="6">
        <v>2.7400000000000002</v>
      </c>
      <c r="N3373" s="7">
        <v>750</v>
      </c>
      <c r="P3373" s="1">
        <v>8</v>
      </c>
      <c r="Q3373" s="2" t="s">
        <v>56</v>
      </c>
      <c r="R3373" s="4" t="s">
        <v>51</v>
      </c>
      <c r="T3373" s="7">
        <v>415</v>
      </c>
      <c r="U3373" s="8">
        <v>0.22</v>
      </c>
      <c r="V3373" s="6">
        <f t="shared" si="96"/>
        <v>20</v>
      </c>
      <c r="W3373" s="7">
        <f>IF(R3373="","",(T3373*(1-U3373)*(1+AE3373))+V3373)</f>
        <v>440.81</v>
      </c>
      <c r="AA3373" s="64">
        <f>IF(Eingabe!G3373="x",libCalc!A3373,IF(Eingabe!H3373="x",libCalc!B3373,IF(Eingabe!I3373="x",libCalc!C3373,"")))</f>
        <v>0.031415926535897934</v>
      </c>
      <c r="AB3373" s="5">
        <f>IF(AA3373="","",AA3373*M3373)</f>
        <v>0.086079638708360343</v>
      </c>
      <c r="AC3373" s="10">
        <f>IF(AA3373="","",N3373*1000/(AA3373*1000000))</f>
        <v>23.873241463784296</v>
      </c>
      <c r="AD3373" s="11">
        <f>IF(AB3373="","",MAX(Z3373,W3373)/AB3373)</f>
        <v>5120.9555083458672</v>
      </c>
      <c r="AE3373" s="8">
        <f ca="1">IF(N3373="","",IF(LOOKUP(YEAR(C3373),Teuerung!$A$4:$A$29,Teuerung!$D$4:$D$29)="",0,LOOKUP(YEAR(C3373),Teuerung!$A$4:$A$29,Teuerung!$D$4:$D$29)))</f>
        <v>0.29999999999999999</v>
      </c>
      <c r="AF3373" s="7">
        <f t="shared" ca="1" si="97"/>
        <v>3526.48</v>
      </c>
      <c r="AG3373" s="2" t="s">
        <v>70</v>
      </c>
      <c r="AH3373" s="1"/>
      <c r="AI3373" s="1"/>
    </row>
    <row r="3374">
      <c r="A3374" s="2"/>
      <c r="B3374" s="2"/>
      <c r="C3374" s="3">
        <v>44176</v>
      </c>
      <c r="D3374" s="1"/>
      <c r="E3374" s="4" t="s">
        <v>51</v>
      </c>
      <c r="G3374" s="4" t="s">
        <v>51</v>
      </c>
      <c r="J3374" s="5">
        <v>0.20000000000000001</v>
      </c>
      <c r="M3374" s="6">
        <v>2.7400000000000002</v>
      </c>
      <c r="N3374" s="7">
        <v>1100</v>
      </c>
      <c r="P3374" s="1">
        <v>2</v>
      </c>
      <c r="Q3374" s="2" t="s">
        <v>56</v>
      </c>
      <c r="R3374" s="4" t="s">
        <v>51</v>
      </c>
      <c r="T3374" s="7">
        <v>538</v>
      </c>
      <c r="U3374" s="8">
        <v>0.22</v>
      </c>
      <c r="V3374" s="6">
        <f t="shared" si="96"/>
        <v>20</v>
      </c>
      <c r="W3374" s="7">
        <f>IF(R3374="","",(T3374*(1-U3374)*(1+AE3374))+V3374)</f>
        <v>565.53200000000004</v>
      </c>
      <c r="AA3374" s="64">
        <f>IF(Eingabe!G3374="x",libCalc!A3374,IF(Eingabe!H3374="x",libCalc!B3374,IF(Eingabe!I3374="x",libCalc!C3374,"")))</f>
        <v>0.031415926535897934</v>
      </c>
      <c r="AB3374" s="5">
        <f>IF(AA3374="","",AA3374*M3374)</f>
        <v>0.086079638708360343</v>
      </c>
      <c r="AC3374" s="10">
        <f>IF(AA3374="","",N3374*1000/(AA3374*1000000))</f>
        <v>35.014087480216972</v>
      </c>
      <c r="AD3374" s="11">
        <f>IF(AB3374="","",MAX(Z3374,W3374)/AB3374)</f>
        <v>6569.8695822369164</v>
      </c>
      <c r="AE3374" s="8">
        <f ca="1">IF(N3374="","",IF(LOOKUP(YEAR(C3374),Teuerung!$A$4:$A$29,Teuerung!$D$4:$D$29)="",0,LOOKUP(YEAR(C3374),Teuerung!$A$4:$A$29,Teuerung!$D$4:$D$29)))</f>
        <v>0.29999999999999999</v>
      </c>
      <c r="AF3374" s="7">
        <f t="shared" ca="1" si="97"/>
        <v>1131.0640000000001</v>
      </c>
      <c r="AG3374" s="2" t="s">
        <v>70</v>
      </c>
      <c r="AH3374" s="1"/>
      <c r="AI3374" s="1"/>
    </row>
    <row r="3375">
      <c r="A3375" s="2"/>
      <c r="B3375" s="2"/>
      <c r="C3375" s="3">
        <v>44176</v>
      </c>
      <c r="D3375" s="1"/>
      <c r="E3375" s="4" t="s">
        <v>51</v>
      </c>
      <c r="G3375" s="4" t="s">
        <v>51</v>
      </c>
      <c r="J3375" s="5">
        <v>0.20000000000000001</v>
      </c>
      <c r="M3375" s="6">
        <v>2.7400000000000002</v>
      </c>
      <c r="N3375" s="7">
        <v>450</v>
      </c>
      <c r="P3375" s="1">
        <v>1</v>
      </c>
      <c r="Q3375" s="2" t="s">
        <v>56</v>
      </c>
      <c r="R3375" s="4" t="s">
        <v>51</v>
      </c>
      <c r="T3375" s="7">
        <v>346</v>
      </c>
      <c r="U3375" s="8">
        <v>0.22</v>
      </c>
      <c r="V3375" s="6">
        <f t="shared" si="96"/>
        <v>20</v>
      </c>
      <c r="W3375" s="7">
        <f>IF(R3375="","",(T3375*(1-U3375)*(1+AE3375))+V3375)</f>
        <v>370.84399999999999</v>
      </c>
      <c r="AA3375" s="64">
        <f>IF(Eingabe!G3375="x",libCalc!A3375,IF(Eingabe!H3375="x",libCalc!B3375,IF(Eingabe!I3375="x",libCalc!C3375,"")))</f>
        <v>0.031415926535897934</v>
      </c>
      <c r="AB3375" s="5">
        <f>IF(AA3375="","",AA3375*M3375)</f>
        <v>0.086079638708360343</v>
      </c>
      <c r="AC3375" s="10">
        <f>IF(AA3375="","",N3375*1000/(AA3375*1000000))</f>
        <v>14.323944878270579</v>
      </c>
      <c r="AD3375" s="11">
        <f>IF(AB3375="","",MAX(Z3375,W3375)/AB3375)</f>
        <v>4308.1500522606448</v>
      </c>
      <c r="AE3375" s="8">
        <f ca="1">IF(N3375="","",IF(LOOKUP(YEAR(C3375),Teuerung!$A$4:$A$29,Teuerung!$D$4:$D$29)="",0,LOOKUP(YEAR(C3375),Teuerung!$A$4:$A$29,Teuerung!$D$4:$D$29)))</f>
        <v>0.29999999999999999</v>
      </c>
      <c r="AF3375" s="7">
        <f t="shared" ca="1" si="97"/>
        <v>370.84399999999999</v>
      </c>
      <c r="AG3375" s="2" t="s">
        <v>70</v>
      </c>
      <c r="AH3375" s="1"/>
      <c r="AI3375" s="1"/>
    </row>
    <row r="3376">
      <c r="A3376" s="2"/>
      <c r="B3376" s="2"/>
      <c r="C3376" s="3">
        <v>44176</v>
      </c>
      <c r="D3376" s="1"/>
      <c r="E3376" s="4" t="s">
        <v>51</v>
      </c>
      <c r="G3376" s="4" t="s">
        <v>51</v>
      </c>
      <c r="J3376" s="5">
        <v>0.20000000000000001</v>
      </c>
      <c r="M3376" s="6">
        <v>2.7400000000000002</v>
      </c>
      <c r="N3376" s="7">
        <v>1100</v>
      </c>
      <c r="P3376" s="1">
        <v>2</v>
      </c>
      <c r="Q3376" s="2" t="s">
        <v>56</v>
      </c>
      <c r="R3376" s="4" t="s">
        <v>51</v>
      </c>
      <c r="T3376" s="7">
        <v>475</v>
      </c>
      <c r="U3376" s="8">
        <v>0.22</v>
      </c>
      <c r="V3376" s="6">
        <f t="shared" si="96"/>
        <v>20</v>
      </c>
      <c r="W3376" s="7">
        <f>IF(R3376="","",(T3376*(1-U3376)*(1+AE3376))+V3376)</f>
        <v>501.65000000000003</v>
      </c>
      <c r="AA3376" s="64">
        <f>IF(Eingabe!G3376="x",libCalc!A3376,IF(Eingabe!H3376="x",libCalc!B3376,IF(Eingabe!I3376="x",libCalc!C3376,"")))</f>
        <v>0.031415926535897934</v>
      </c>
      <c r="AB3376" s="5">
        <f>IF(AA3376="","",AA3376*M3376)</f>
        <v>0.086079638708360343</v>
      </c>
      <c r="AC3376" s="10">
        <f>IF(AA3376="","",N3376*1000/(AA3376*1000000))</f>
        <v>35.014087480216972</v>
      </c>
      <c r="AD3376" s="11">
        <f>IF(AB3376="","",MAX(Z3376,W3376)/AB3376)</f>
        <v>5827.7428614634518</v>
      </c>
      <c r="AE3376" s="8">
        <f ca="1">IF(N3376="","",IF(LOOKUP(YEAR(C3376),Teuerung!$A$4:$A$29,Teuerung!$D$4:$D$29)="",0,LOOKUP(YEAR(C3376),Teuerung!$A$4:$A$29,Teuerung!$D$4:$D$29)))</f>
        <v>0.29999999999999999</v>
      </c>
      <c r="AF3376" s="7">
        <f t="shared" ca="1" si="97"/>
        <v>1003.3000000000001</v>
      </c>
      <c r="AG3376" s="2" t="s">
        <v>70</v>
      </c>
      <c r="AH3376" s="1"/>
      <c r="AI3376" s="1"/>
    </row>
    <row r="3377">
      <c r="A3377" s="2"/>
      <c r="B3377" s="2"/>
      <c r="C3377" s="3">
        <v>44176</v>
      </c>
      <c r="D3377" s="1"/>
      <c r="E3377" s="4" t="s">
        <v>51</v>
      </c>
      <c r="G3377" s="4" t="s">
        <v>51</v>
      </c>
      <c r="J3377" s="5">
        <v>0.20000000000000001</v>
      </c>
      <c r="M3377" s="6">
        <v>3.6600000000000001</v>
      </c>
      <c r="N3377" s="7">
        <v>750</v>
      </c>
      <c r="P3377" s="1">
        <v>1</v>
      </c>
      <c r="Q3377" s="2" t="s">
        <v>56</v>
      </c>
      <c r="R3377" s="4" t="s">
        <v>51</v>
      </c>
      <c r="T3377" s="7">
        <v>635</v>
      </c>
      <c r="U3377" s="8">
        <v>0.22</v>
      </c>
      <c r="V3377" s="6">
        <f t="shared" si="96"/>
        <v>20</v>
      </c>
      <c r="W3377" s="7">
        <f>IF(R3377="","",(T3377*(1-U3377)*(1+AE3377))+V3377)</f>
        <v>663.88999999999999</v>
      </c>
      <c r="AA3377" s="64">
        <f>IF(Eingabe!G3377="x",libCalc!A3377,IF(Eingabe!H3377="x",libCalc!B3377,IF(Eingabe!I3377="x",libCalc!C3377,"")))</f>
        <v>0.031415926535897934</v>
      </c>
      <c r="AB3377" s="5">
        <f>IF(AA3377="","",AA3377*M3377)</f>
        <v>0.11498229112138644</v>
      </c>
      <c r="AC3377" s="10">
        <f>IF(AA3377="","",N3377*1000/(AA3377*1000000))</f>
        <v>23.873241463784296</v>
      </c>
      <c r="AD3377" s="11">
        <f>IF(AB3377="","",MAX(Z3377,W3377)/AB3377)</f>
        <v>5773.8456376654858</v>
      </c>
      <c r="AE3377" s="8">
        <f ca="1">IF(N3377="","",IF(LOOKUP(YEAR(C3377),Teuerung!$A$4:$A$29,Teuerung!$D$4:$D$29)="",0,LOOKUP(YEAR(C3377),Teuerung!$A$4:$A$29,Teuerung!$D$4:$D$29)))</f>
        <v>0.29999999999999999</v>
      </c>
      <c r="AF3377" s="7">
        <f t="shared" ca="1" si="97"/>
        <v>663.88999999999999</v>
      </c>
      <c r="AG3377" s="2" t="s">
        <v>70</v>
      </c>
      <c r="AH3377" s="1"/>
      <c r="AI3377" s="1"/>
    </row>
    <row r="3378">
      <c r="A3378" s="2"/>
      <c r="B3378" s="2"/>
      <c r="C3378" s="3">
        <v>44176</v>
      </c>
      <c r="D3378" s="1"/>
      <c r="E3378" s="4" t="s">
        <v>51</v>
      </c>
      <c r="G3378" s="4" t="s">
        <v>51</v>
      </c>
      <c r="J3378" s="5">
        <v>0.20000000000000001</v>
      </c>
      <c r="M3378" s="6">
        <v>2.8500000000000001</v>
      </c>
      <c r="N3378" s="7">
        <v>750</v>
      </c>
      <c r="P3378" s="1">
        <v>4</v>
      </c>
      <c r="Q3378" s="2" t="s">
        <v>56</v>
      </c>
      <c r="R3378" s="4" t="s">
        <v>51</v>
      </c>
      <c r="T3378" s="7">
        <v>457</v>
      </c>
      <c r="U3378" s="8">
        <v>0.22</v>
      </c>
      <c r="V3378" s="6">
        <f t="shared" si="96"/>
        <v>20</v>
      </c>
      <c r="W3378" s="7">
        <f>IF(R3378="","",(T3378*(1-U3378)*(1+AE3378))+V3378)</f>
        <v>483.39800000000008</v>
      </c>
      <c r="AA3378" s="64">
        <f>IF(Eingabe!G3378="x",libCalc!A3378,IF(Eingabe!H3378="x",libCalc!B3378,IF(Eingabe!I3378="x",libCalc!C3378,"")))</f>
        <v>0.031415926535897934</v>
      </c>
      <c r="AB3378" s="5">
        <f>IF(AA3378="","",AA3378*M3378)</f>
        <v>0.089535390627309114</v>
      </c>
      <c r="AC3378" s="10">
        <f>IF(AA3378="","",N3378*1000/(AA3378*1000000))</f>
        <v>23.873241463784296</v>
      </c>
      <c r="AD3378" s="11">
        <f>IF(AB3378="","",MAX(Z3378,W3378)/AB3378)</f>
        <v>5398.960082858669</v>
      </c>
      <c r="AE3378" s="8">
        <f ca="1">IF(N3378="","",IF(LOOKUP(YEAR(C3378),Teuerung!$A$4:$A$29,Teuerung!$D$4:$D$29)="",0,LOOKUP(YEAR(C3378),Teuerung!$A$4:$A$29,Teuerung!$D$4:$D$29)))</f>
        <v>0.29999999999999999</v>
      </c>
      <c r="AF3378" s="7">
        <f t="shared" ca="1" si="97"/>
        <v>1933.5920000000003</v>
      </c>
      <c r="AG3378" s="2" t="s">
        <v>70</v>
      </c>
      <c r="AH3378" s="1"/>
      <c r="AI3378" s="1"/>
    </row>
    <row r="3379">
      <c r="A3379" s="2"/>
      <c r="B3379" s="2"/>
      <c r="C3379" s="3">
        <v>44176</v>
      </c>
      <c r="D3379" s="1"/>
      <c r="E3379" s="4" t="s">
        <v>51</v>
      </c>
      <c r="G3379" s="4" t="s">
        <v>51</v>
      </c>
      <c r="J3379" s="5">
        <v>0.20000000000000001</v>
      </c>
      <c r="M3379" s="6">
        <v>2.8500000000000001</v>
      </c>
      <c r="N3379" s="7">
        <v>750</v>
      </c>
      <c r="P3379" s="1">
        <v>2</v>
      </c>
      <c r="Q3379" s="2" t="s">
        <v>56</v>
      </c>
      <c r="R3379" s="4" t="s">
        <v>51</v>
      </c>
      <c r="T3379" s="7">
        <v>392</v>
      </c>
      <c r="U3379" s="8">
        <v>0.22</v>
      </c>
      <c r="V3379" s="6">
        <f t="shared" si="96"/>
        <v>20</v>
      </c>
      <c r="W3379" s="7">
        <f>IF(R3379="","",(T3379*(1-U3379)*(1+AE3379))+V3379)</f>
        <v>417.488</v>
      </c>
      <c r="AA3379" s="64">
        <f>IF(Eingabe!G3379="x",libCalc!A3379,IF(Eingabe!H3379="x",libCalc!B3379,IF(Eingabe!I3379="x",libCalc!C3379,"")))</f>
        <v>0.031415926535897934</v>
      </c>
      <c r="AB3379" s="5">
        <f>IF(AA3379="","",AA3379*M3379)</f>
        <v>0.089535390627309114</v>
      </c>
      <c r="AC3379" s="10">
        <f>IF(AA3379="","",N3379*1000/(AA3379*1000000))</f>
        <v>23.873241463784296</v>
      </c>
      <c r="AD3379" s="11">
        <f>IF(AB3379="","",MAX(Z3379,W3379)/AB3379)</f>
        <v>4662.8265881788911</v>
      </c>
      <c r="AE3379" s="8">
        <f ca="1">IF(N3379="","",IF(LOOKUP(YEAR(C3379),Teuerung!$A$4:$A$29,Teuerung!$D$4:$D$29)="",0,LOOKUP(YEAR(C3379),Teuerung!$A$4:$A$29,Teuerung!$D$4:$D$29)))</f>
        <v>0.29999999999999999</v>
      </c>
      <c r="AF3379" s="7">
        <f t="shared" ca="1" si="97"/>
        <v>834.976</v>
      </c>
      <c r="AG3379" s="2" t="s">
        <v>70</v>
      </c>
      <c r="AH3379" s="1"/>
      <c r="AI3379" s="1"/>
    </row>
    <row r="3380">
      <c r="A3380" s="2"/>
      <c r="B3380" s="2"/>
      <c r="C3380" s="3">
        <v>44176</v>
      </c>
      <c r="D3380" s="1"/>
      <c r="E3380" s="4" t="s">
        <v>51</v>
      </c>
      <c r="G3380" s="4" t="s">
        <v>51</v>
      </c>
      <c r="J3380" s="5">
        <v>0.20000000000000001</v>
      </c>
      <c r="M3380" s="6">
        <v>2.8500000000000001</v>
      </c>
      <c r="N3380" s="7">
        <v>1100</v>
      </c>
      <c r="P3380" s="1">
        <v>1</v>
      </c>
      <c r="Q3380" s="2" t="s">
        <v>56</v>
      </c>
      <c r="R3380" s="4" t="s">
        <v>51</v>
      </c>
      <c r="T3380" s="7">
        <v>542</v>
      </c>
      <c r="U3380" s="8">
        <v>0.22</v>
      </c>
      <c r="V3380" s="6">
        <f t="shared" si="96"/>
        <v>20</v>
      </c>
      <c r="W3380" s="7">
        <f>IF(R3380="","",(T3380*(1-U3380)*(1+AE3380))+V3380)</f>
        <v>569.58799999999997</v>
      </c>
      <c r="AA3380" s="64">
        <f>IF(Eingabe!G3380="x",libCalc!A3380,IF(Eingabe!H3380="x",libCalc!B3380,IF(Eingabe!I3380="x",libCalc!C3380,"")))</f>
        <v>0.031415926535897934</v>
      </c>
      <c r="AB3380" s="5">
        <f>IF(AA3380="","",AA3380*M3380)</f>
        <v>0.089535390627309114</v>
      </c>
      <c r="AC3380" s="10">
        <f>IF(AA3380="","",N3380*1000/(AA3380*1000000))</f>
        <v>35.014087480216972</v>
      </c>
      <c r="AD3380" s="11">
        <f>IF(AB3380="","",MAX(Z3380,W3380)/AB3380)</f>
        <v>6361.5961912860676</v>
      </c>
      <c r="AE3380" s="8">
        <f ca="1">IF(N3380="","",IF(LOOKUP(YEAR(C3380),Teuerung!$A$4:$A$29,Teuerung!$D$4:$D$29)="",0,LOOKUP(YEAR(C3380),Teuerung!$A$4:$A$29,Teuerung!$D$4:$D$29)))</f>
        <v>0.29999999999999999</v>
      </c>
      <c r="AF3380" s="7">
        <f t="shared" ca="1" si="97"/>
        <v>569.58799999999997</v>
      </c>
      <c r="AG3380" s="2" t="s">
        <v>70</v>
      </c>
      <c r="AH3380" s="1"/>
      <c r="AI3380" s="1"/>
    </row>
    <row r="3381">
      <c r="A3381" s="2"/>
      <c r="B3381" s="2"/>
      <c r="C3381" s="3">
        <v>44176</v>
      </c>
      <c r="D3381" s="1"/>
      <c r="E3381" s="4" t="s">
        <v>51</v>
      </c>
      <c r="G3381" s="4" t="s">
        <v>51</v>
      </c>
      <c r="J3381" s="5">
        <v>0.20000000000000001</v>
      </c>
      <c r="M3381" s="6">
        <v>2.8500000000000001</v>
      </c>
      <c r="N3381" s="7">
        <v>750</v>
      </c>
      <c r="P3381" s="1">
        <v>1</v>
      </c>
      <c r="Q3381" s="2" t="s">
        <v>56</v>
      </c>
      <c r="R3381" s="4" t="s">
        <v>51</v>
      </c>
      <c r="T3381" s="7">
        <v>392</v>
      </c>
      <c r="U3381" s="8">
        <v>0.22</v>
      </c>
      <c r="V3381" s="6">
        <f t="shared" si="96"/>
        <v>20</v>
      </c>
      <c r="W3381" s="7">
        <f>IF(R3381="","",(T3381*(1-U3381)*(1+AE3381))+V3381)</f>
        <v>417.488</v>
      </c>
      <c r="AA3381" s="64">
        <f>IF(Eingabe!G3381="x",libCalc!A3381,IF(Eingabe!H3381="x",libCalc!B3381,IF(Eingabe!I3381="x",libCalc!C3381,"")))</f>
        <v>0.031415926535897934</v>
      </c>
      <c r="AB3381" s="5">
        <f>IF(AA3381="","",AA3381*M3381)</f>
        <v>0.089535390627309114</v>
      </c>
      <c r="AC3381" s="10">
        <f>IF(AA3381="","",N3381*1000/(AA3381*1000000))</f>
        <v>23.873241463784296</v>
      </c>
      <c r="AD3381" s="11">
        <f>IF(AB3381="","",MAX(Z3381,W3381)/AB3381)</f>
        <v>4662.8265881788911</v>
      </c>
      <c r="AE3381" s="8">
        <f ca="1">IF(N3381="","",IF(LOOKUP(YEAR(C3381),Teuerung!$A$4:$A$29,Teuerung!$D$4:$D$29)="",0,LOOKUP(YEAR(C3381),Teuerung!$A$4:$A$29,Teuerung!$D$4:$D$29)))</f>
        <v>0.29999999999999999</v>
      </c>
      <c r="AF3381" s="7">
        <f t="shared" ca="1" si="97"/>
        <v>417.488</v>
      </c>
      <c r="AG3381" s="2" t="s">
        <v>70</v>
      </c>
      <c r="AH3381" s="1"/>
      <c r="AI3381" s="1"/>
    </row>
    <row r="3382">
      <c r="A3382" s="2"/>
      <c r="B3382" s="2"/>
      <c r="C3382" s="3">
        <v>44176</v>
      </c>
      <c r="D3382" s="1"/>
      <c r="E3382" s="4" t="s">
        <v>51</v>
      </c>
      <c r="G3382" s="4" t="s">
        <v>51</v>
      </c>
      <c r="J3382" s="5">
        <v>0.25</v>
      </c>
      <c r="M3382" s="6">
        <v>3.8399999999999999</v>
      </c>
      <c r="N3382" s="7">
        <v>2400</v>
      </c>
      <c r="P3382" s="1">
        <v>1</v>
      </c>
      <c r="Q3382" s="2" t="s">
        <v>56</v>
      </c>
      <c r="R3382" s="4" t="s">
        <v>51</v>
      </c>
      <c r="T3382" s="7">
        <v>1172</v>
      </c>
      <c r="U3382" s="8">
        <v>0.22</v>
      </c>
      <c r="V3382" s="6">
        <f t="shared" si="96"/>
        <v>20</v>
      </c>
      <c r="W3382" s="7">
        <f>IF(R3382="","",(T3382*(1-U3382)*(1+AE3382))+V3382)</f>
        <v>1208.4080000000001</v>
      </c>
      <c r="AA3382" s="64">
        <f>IF(Eingabe!G3382="x",libCalc!A3382,IF(Eingabe!H3382="x",libCalc!B3382,IF(Eingabe!I3382="x",libCalc!C3382,"")))</f>
        <v>0.049087385212340517</v>
      </c>
      <c r="AB3382" s="5">
        <f>IF(AA3382="","",AA3382*M3382)</f>
        <v>0.18849555921538758</v>
      </c>
      <c r="AC3382" s="10">
        <f>IF(AA3382="","",N3382*1000/(AA3382*1000000))</f>
        <v>48.892398517830252</v>
      </c>
      <c r="AD3382" s="11">
        <f>IF(AB3382="","",MAX(Z3382,W3382)/AB3382)</f>
        <v>6410.8035490597031</v>
      </c>
      <c r="AE3382" s="8">
        <f ca="1">IF(N3382="","",IF(LOOKUP(YEAR(C3382),Teuerung!$A$4:$A$29,Teuerung!$D$4:$D$29)="",0,LOOKUP(YEAR(C3382),Teuerung!$A$4:$A$29,Teuerung!$D$4:$D$29)))</f>
        <v>0.29999999999999999</v>
      </c>
      <c r="AF3382" s="7">
        <f t="shared" ca="1" si="97"/>
        <v>1208.4080000000001</v>
      </c>
      <c r="AG3382" s="2" t="s">
        <v>70</v>
      </c>
      <c r="AH3382" s="1"/>
      <c r="AI3382" s="1"/>
    </row>
    <row r="3383">
      <c r="A3383" s="2"/>
      <c r="B3383" s="2"/>
      <c r="C3383" s="3">
        <v>44176</v>
      </c>
      <c r="D3383" s="1"/>
      <c r="E3383" s="4" t="s">
        <v>51</v>
      </c>
      <c r="G3383" s="4" t="s">
        <v>51</v>
      </c>
      <c r="J3383" s="5">
        <v>0.20000000000000001</v>
      </c>
      <c r="M3383" s="6">
        <v>3.6400000000000001</v>
      </c>
      <c r="N3383" s="7">
        <v>300</v>
      </c>
      <c r="P3383" s="1">
        <v>1</v>
      </c>
      <c r="Q3383" s="2" t="s">
        <v>56</v>
      </c>
      <c r="R3383" s="4" t="s">
        <v>51</v>
      </c>
      <c r="T3383" s="7">
        <v>390</v>
      </c>
      <c r="U3383" s="8">
        <v>0.22</v>
      </c>
      <c r="V3383" s="6">
        <f t="shared" si="96"/>
        <v>20</v>
      </c>
      <c r="W3383" s="7">
        <f>IF(R3383="","",(T3383*(1-U3383)*(1+AE3383))+V3383)</f>
        <v>415.45999999999998</v>
      </c>
      <c r="AA3383" s="64">
        <f>IF(Eingabe!G3383="x",libCalc!A3383,IF(Eingabe!H3383="x",libCalc!B3383,IF(Eingabe!I3383="x",libCalc!C3383,"")))</f>
        <v>0.031415926535897934</v>
      </c>
      <c r="AB3383" s="5">
        <f>IF(AA3383="","",AA3383*M3383)</f>
        <v>0.11435397259066848</v>
      </c>
      <c r="AC3383" s="10">
        <f>IF(AA3383="","",N3383*1000/(AA3383*1000000))</f>
        <v>9.5492965855137193</v>
      </c>
      <c r="AD3383" s="11">
        <f>IF(AB3383="","",MAX(Z3383,W3383)/AB3383)</f>
        <v>3633.1050910416939</v>
      </c>
      <c r="AE3383" s="8">
        <f ca="1">IF(N3383="","",IF(LOOKUP(YEAR(C3383),Teuerung!$A$4:$A$29,Teuerung!$D$4:$D$29)="",0,LOOKUP(YEAR(C3383),Teuerung!$A$4:$A$29,Teuerung!$D$4:$D$29)))</f>
        <v>0.29999999999999999</v>
      </c>
      <c r="AF3383" s="7">
        <f t="shared" ca="1" si="97"/>
        <v>415.45999999999998</v>
      </c>
      <c r="AG3383" s="2" t="s">
        <v>70</v>
      </c>
      <c r="AH3383" s="1"/>
      <c r="AI3383" s="1"/>
    </row>
    <row r="3384">
      <c r="A3384" s="2"/>
      <c r="B3384" s="2"/>
      <c r="C3384" s="3">
        <v>44176</v>
      </c>
      <c r="D3384" s="1"/>
      <c r="E3384" s="4" t="s">
        <v>51</v>
      </c>
      <c r="G3384" s="4" t="s">
        <v>51</v>
      </c>
      <c r="J3384" s="5">
        <v>0.20000000000000001</v>
      </c>
      <c r="M3384" s="6">
        <v>2.7400000000000002</v>
      </c>
      <c r="N3384" s="7">
        <v>800</v>
      </c>
      <c r="P3384" s="1">
        <v>2</v>
      </c>
      <c r="Q3384" s="2" t="s">
        <v>56</v>
      </c>
      <c r="R3384" s="4" t="s">
        <v>51</v>
      </c>
      <c r="T3384" s="7">
        <v>385</v>
      </c>
      <c r="U3384" s="8">
        <v>0.22</v>
      </c>
      <c r="V3384" s="6">
        <f t="shared" si="96"/>
        <v>20</v>
      </c>
      <c r="W3384" s="7">
        <f>IF(R3384="","",(T3384*(1-U3384)*(1+AE3384))+V3384)</f>
        <v>410.39000000000004</v>
      </c>
      <c r="AA3384" s="64">
        <f>IF(Eingabe!G3384="x",libCalc!A3384,IF(Eingabe!H3384="x",libCalc!B3384,IF(Eingabe!I3384="x",libCalc!C3384,"")))</f>
        <v>0.031415926535897934</v>
      </c>
      <c r="AB3384" s="5">
        <f>IF(AA3384="","",AA3384*M3384)</f>
        <v>0.086079638708360343</v>
      </c>
      <c r="AC3384" s="10">
        <f>IF(AA3384="","",N3384*1000/(AA3384*1000000))</f>
        <v>25.464790894703253</v>
      </c>
      <c r="AD3384" s="11">
        <f>IF(AB3384="","",MAX(Z3384,W3384)/AB3384)</f>
        <v>4767.5618317870749</v>
      </c>
      <c r="AE3384" s="8">
        <f ca="1">IF(N3384="","",IF(LOOKUP(YEAR(C3384),Teuerung!$A$4:$A$29,Teuerung!$D$4:$D$29)="",0,LOOKUP(YEAR(C3384),Teuerung!$A$4:$A$29,Teuerung!$D$4:$D$29)))</f>
        <v>0.29999999999999999</v>
      </c>
      <c r="AF3384" s="7">
        <f t="shared" ca="1" si="97"/>
        <v>820.78000000000009</v>
      </c>
      <c r="AG3384" s="2" t="s">
        <v>70</v>
      </c>
      <c r="AH3384" s="1"/>
      <c r="AI3384" s="1"/>
    </row>
    <row r="3385">
      <c r="A3385" s="2"/>
      <c r="B3385" s="2"/>
      <c r="C3385" s="3">
        <v>44176</v>
      </c>
      <c r="D3385" s="1"/>
      <c r="E3385" s="4" t="s">
        <v>51</v>
      </c>
      <c r="G3385" s="4" t="s">
        <v>51</v>
      </c>
      <c r="J3385" s="5">
        <v>0.20000000000000001</v>
      </c>
      <c r="M3385" s="6">
        <v>2.7400000000000002</v>
      </c>
      <c r="N3385" s="7">
        <v>400</v>
      </c>
      <c r="P3385" s="1">
        <v>9</v>
      </c>
      <c r="Q3385" s="2" t="s">
        <v>56</v>
      </c>
      <c r="R3385" s="4" t="s">
        <v>51</v>
      </c>
      <c r="T3385" s="7">
        <v>341</v>
      </c>
      <c r="U3385" s="8">
        <v>0.22</v>
      </c>
      <c r="V3385" s="6">
        <f t="shared" si="96"/>
        <v>20</v>
      </c>
      <c r="W3385" s="7">
        <f>IF(R3385="","",(T3385*(1-U3385)*(1+AE3385))+V3385)</f>
        <v>365.77400000000006</v>
      </c>
      <c r="AA3385" s="64">
        <f>IF(Eingabe!G3385="x",libCalc!A3385,IF(Eingabe!H3385="x",libCalc!B3385,IF(Eingabe!I3385="x",libCalc!C3385,"")))</f>
        <v>0.031415926535897934</v>
      </c>
      <c r="AB3385" s="5">
        <f>IF(AA3385="","",AA3385*M3385)</f>
        <v>0.086079638708360343</v>
      </c>
      <c r="AC3385" s="10">
        <f>IF(AA3385="","",N3385*1000/(AA3385*1000000))</f>
        <v>12.732395447351626</v>
      </c>
      <c r="AD3385" s="11">
        <f>IF(AB3385="","",MAX(Z3385,W3385)/AB3385)</f>
        <v>4249.2511061675132</v>
      </c>
      <c r="AE3385" s="8">
        <f ca="1">IF(N3385="","",IF(LOOKUP(YEAR(C3385),Teuerung!$A$4:$A$29,Teuerung!$D$4:$D$29)="",0,LOOKUP(YEAR(C3385),Teuerung!$A$4:$A$29,Teuerung!$D$4:$D$29)))</f>
        <v>0.29999999999999999</v>
      </c>
      <c r="AF3385" s="7">
        <f t="shared" ca="1" si="97"/>
        <v>3291.9660000000003</v>
      </c>
      <c r="AG3385" s="2" t="s">
        <v>70</v>
      </c>
      <c r="AH3385" s="1"/>
      <c r="AI3385" s="1"/>
    </row>
    <row r="3386">
      <c r="A3386" s="2"/>
      <c r="B3386" s="2"/>
      <c r="C3386" s="3">
        <v>44176</v>
      </c>
      <c r="D3386" s="1"/>
      <c r="E3386" s="4" t="s">
        <v>51</v>
      </c>
      <c r="G3386" s="4" t="s">
        <v>51</v>
      </c>
      <c r="J3386" s="5">
        <v>0.20000000000000001</v>
      </c>
      <c r="M3386" s="6">
        <v>2.7400000000000002</v>
      </c>
      <c r="N3386" s="7">
        <v>400</v>
      </c>
      <c r="P3386" s="1">
        <v>4</v>
      </c>
      <c r="Q3386" s="2" t="s">
        <v>56</v>
      </c>
      <c r="R3386" s="4" t="s">
        <v>51</v>
      </c>
      <c r="T3386" s="7">
        <v>341</v>
      </c>
      <c r="U3386" s="8">
        <v>0.22</v>
      </c>
      <c r="V3386" s="6">
        <f t="shared" si="96"/>
        <v>20</v>
      </c>
      <c r="W3386" s="7">
        <f>IF(R3386="","",(T3386*(1-U3386)*(1+AE3386))+V3386)</f>
        <v>365.77400000000006</v>
      </c>
      <c r="AA3386" s="64">
        <f>IF(Eingabe!G3386="x",libCalc!A3386,IF(Eingabe!H3386="x",libCalc!B3386,IF(Eingabe!I3386="x",libCalc!C3386,"")))</f>
        <v>0.031415926535897934</v>
      </c>
      <c r="AB3386" s="5">
        <f>IF(AA3386="","",AA3386*M3386)</f>
        <v>0.086079638708360343</v>
      </c>
      <c r="AC3386" s="10">
        <f>IF(AA3386="","",N3386*1000/(AA3386*1000000))</f>
        <v>12.732395447351626</v>
      </c>
      <c r="AD3386" s="11">
        <f>IF(AB3386="","",MAX(Z3386,W3386)/AB3386)</f>
        <v>4249.2511061675132</v>
      </c>
      <c r="AE3386" s="8">
        <f ca="1">IF(N3386="","",IF(LOOKUP(YEAR(C3386),Teuerung!$A$4:$A$29,Teuerung!$D$4:$D$29)="",0,LOOKUP(YEAR(C3386),Teuerung!$A$4:$A$29,Teuerung!$D$4:$D$29)))</f>
        <v>0.29999999999999999</v>
      </c>
      <c r="AF3386" s="7">
        <f t="shared" ca="1" si="97"/>
        <v>1463.0960000000002</v>
      </c>
      <c r="AG3386" s="2" t="s">
        <v>70</v>
      </c>
      <c r="AH3386" s="1"/>
      <c r="AI3386" s="1"/>
    </row>
    <row r="3387">
      <c r="A3387" s="2"/>
      <c r="B3387" s="2"/>
      <c r="C3387" s="3">
        <v>44176</v>
      </c>
      <c r="D3387" s="1"/>
      <c r="E3387" s="4" t="s">
        <v>51</v>
      </c>
      <c r="G3387" s="4" t="s">
        <v>51</v>
      </c>
      <c r="J3387" s="5">
        <v>0.20000000000000001</v>
      </c>
      <c r="M3387" s="6">
        <v>2.7400000000000002</v>
      </c>
      <c r="N3387" s="7">
        <v>1000</v>
      </c>
      <c r="P3387" s="1">
        <v>2</v>
      </c>
      <c r="Q3387" s="2" t="s">
        <v>56</v>
      </c>
      <c r="R3387" s="4" t="s">
        <v>51</v>
      </c>
      <c r="T3387" s="7">
        <v>486</v>
      </c>
      <c r="U3387" s="8">
        <v>0.22</v>
      </c>
      <c r="V3387" s="6">
        <f t="shared" si="96"/>
        <v>20</v>
      </c>
      <c r="W3387" s="7">
        <f>IF(R3387="","",(T3387*(1-U3387)*(1+AE3387))+V3387)</f>
        <v>512.80400000000009</v>
      </c>
      <c r="AA3387" s="64">
        <f>IF(Eingabe!G3387="x",libCalc!A3387,IF(Eingabe!H3387="x",libCalc!B3387,IF(Eingabe!I3387="x",libCalc!C3387,"")))</f>
        <v>0.031415926535897934</v>
      </c>
      <c r="AB3387" s="5">
        <f>IF(AA3387="","",AA3387*M3387)</f>
        <v>0.086079638708360343</v>
      </c>
      <c r="AC3387" s="10">
        <f>IF(AA3387="","",N3387*1000/(AA3387*1000000))</f>
        <v>31.830988618379063</v>
      </c>
      <c r="AD3387" s="11">
        <f>IF(AB3387="","",MAX(Z3387,W3387)/AB3387)</f>
        <v>5957.3205428683432</v>
      </c>
      <c r="AE3387" s="8">
        <f ca="1">IF(N3387="","",IF(LOOKUP(YEAR(C3387),Teuerung!$A$4:$A$29,Teuerung!$D$4:$D$29)="",0,LOOKUP(YEAR(C3387),Teuerung!$A$4:$A$29,Teuerung!$D$4:$D$29)))</f>
        <v>0.29999999999999999</v>
      </c>
      <c r="AF3387" s="7">
        <f t="shared" ca="1" si="97"/>
        <v>1025.6080000000002</v>
      </c>
      <c r="AG3387" s="2" t="s">
        <v>70</v>
      </c>
      <c r="AH3387" s="1"/>
      <c r="AI3387" s="1"/>
    </row>
    <row r="3388">
      <c r="A3388" s="2"/>
      <c r="B3388" s="2"/>
      <c r="C3388" s="3">
        <v>44176</v>
      </c>
      <c r="D3388" s="1"/>
      <c r="E3388" s="4" t="s">
        <v>51</v>
      </c>
      <c r="G3388" s="4" t="s">
        <v>51</v>
      </c>
      <c r="J3388" s="5">
        <v>0.20000000000000001</v>
      </c>
      <c r="M3388" s="6">
        <v>2.7400000000000002</v>
      </c>
      <c r="N3388" s="7">
        <v>800</v>
      </c>
      <c r="P3388" s="1">
        <v>3</v>
      </c>
      <c r="Q3388" s="2" t="s">
        <v>56</v>
      </c>
      <c r="R3388" s="4" t="s">
        <v>51</v>
      </c>
      <c r="T3388" s="7">
        <v>385</v>
      </c>
      <c r="U3388" s="8">
        <v>0.22</v>
      </c>
      <c r="V3388" s="6">
        <f t="shared" si="96"/>
        <v>20</v>
      </c>
      <c r="W3388" s="7">
        <f>IF(R3388="","",(T3388*(1-U3388)*(1+AE3388))+V3388)</f>
        <v>410.39000000000004</v>
      </c>
      <c r="AA3388" s="64">
        <f>IF(Eingabe!G3388="x",libCalc!A3388,IF(Eingabe!H3388="x",libCalc!B3388,IF(Eingabe!I3388="x",libCalc!C3388,"")))</f>
        <v>0.031415926535897934</v>
      </c>
      <c r="AB3388" s="5">
        <f>IF(AA3388="","",AA3388*M3388)</f>
        <v>0.086079638708360343</v>
      </c>
      <c r="AC3388" s="10">
        <f>IF(AA3388="","",N3388*1000/(AA3388*1000000))</f>
        <v>25.464790894703253</v>
      </c>
      <c r="AD3388" s="11">
        <f>IF(AB3388="","",MAX(Z3388,W3388)/AB3388)</f>
        <v>4767.5618317870749</v>
      </c>
      <c r="AE3388" s="8">
        <f ca="1">IF(N3388="","",IF(LOOKUP(YEAR(C3388),Teuerung!$A$4:$A$29,Teuerung!$D$4:$D$29)="",0,LOOKUP(YEAR(C3388),Teuerung!$A$4:$A$29,Teuerung!$D$4:$D$29)))</f>
        <v>0.29999999999999999</v>
      </c>
      <c r="AF3388" s="7">
        <f t="shared" ca="1" si="97"/>
        <v>1231.1700000000001</v>
      </c>
      <c r="AG3388" s="2" t="s">
        <v>70</v>
      </c>
      <c r="AH3388" s="1"/>
      <c r="AI3388" s="1"/>
    </row>
    <row r="3389">
      <c r="A3389" s="2"/>
      <c r="B3389" s="2"/>
      <c r="C3389" s="3">
        <v>44176</v>
      </c>
      <c r="D3389" s="1"/>
      <c r="E3389" s="4" t="s">
        <v>51</v>
      </c>
      <c r="G3389" s="4" t="s">
        <v>51</v>
      </c>
      <c r="J3389" s="5">
        <v>0.20000000000000001</v>
      </c>
      <c r="M3389" s="6">
        <v>2.7400000000000002</v>
      </c>
      <c r="N3389" s="7">
        <v>500</v>
      </c>
      <c r="P3389" s="1">
        <v>8</v>
      </c>
      <c r="Q3389" s="2" t="s">
        <v>56</v>
      </c>
      <c r="R3389" s="4" t="s">
        <v>51</v>
      </c>
      <c r="T3389" s="7">
        <v>341</v>
      </c>
      <c r="U3389" s="8">
        <v>0.22</v>
      </c>
      <c r="V3389" s="6">
        <f t="shared" si="96"/>
        <v>20</v>
      </c>
      <c r="W3389" s="7">
        <f>IF(R3389="","",(T3389*(1-U3389)*(1+AE3389))+V3389)</f>
        <v>365.77400000000006</v>
      </c>
      <c r="AA3389" s="64">
        <f>IF(Eingabe!G3389="x",libCalc!A3389,IF(Eingabe!H3389="x",libCalc!B3389,IF(Eingabe!I3389="x",libCalc!C3389,"")))</f>
        <v>0.031415926535897934</v>
      </c>
      <c r="AB3389" s="5">
        <f>IF(AA3389="","",AA3389*M3389)</f>
        <v>0.086079638708360343</v>
      </c>
      <c r="AC3389" s="10">
        <f>IF(AA3389="","",N3389*1000/(AA3389*1000000))</f>
        <v>15.915494309189532</v>
      </c>
      <c r="AD3389" s="11">
        <f>IF(AB3389="","",MAX(Z3389,W3389)/AB3389)</f>
        <v>4249.2511061675132</v>
      </c>
      <c r="AE3389" s="8">
        <f ca="1">IF(N3389="","",IF(LOOKUP(YEAR(C3389),Teuerung!$A$4:$A$29,Teuerung!$D$4:$D$29)="",0,LOOKUP(YEAR(C3389),Teuerung!$A$4:$A$29,Teuerung!$D$4:$D$29)))</f>
        <v>0.29999999999999999</v>
      </c>
      <c r="AF3389" s="7">
        <f t="shared" ca="1" si="97"/>
        <v>2926.1920000000005</v>
      </c>
      <c r="AG3389" s="2" t="s">
        <v>70</v>
      </c>
      <c r="AH3389" s="1"/>
      <c r="AI3389" s="1"/>
    </row>
    <row r="3390">
      <c r="A3390" s="2"/>
      <c r="B3390" s="2"/>
      <c r="C3390" s="3">
        <v>44176</v>
      </c>
      <c r="D3390" s="1"/>
      <c r="E3390" s="4" t="s">
        <v>51</v>
      </c>
      <c r="G3390" s="4" t="s">
        <v>51</v>
      </c>
      <c r="J3390" s="5">
        <v>0.20000000000000001</v>
      </c>
      <c r="M3390" s="6">
        <v>2.7400000000000002</v>
      </c>
      <c r="N3390" s="7">
        <v>800</v>
      </c>
      <c r="P3390" s="1">
        <v>2</v>
      </c>
      <c r="Q3390" s="2" t="s">
        <v>56</v>
      </c>
      <c r="R3390" s="4" t="s">
        <v>51</v>
      </c>
      <c r="T3390" s="7">
        <v>380</v>
      </c>
      <c r="U3390" s="8">
        <v>0.22</v>
      </c>
      <c r="V3390" s="6">
        <f t="shared" si="96"/>
        <v>20</v>
      </c>
      <c r="W3390" s="7">
        <f>IF(R3390="","",(T3390*(1-U3390)*(1+AE3390))+V3390)</f>
        <v>405.32000000000005</v>
      </c>
      <c r="AA3390" s="64">
        <f>IF(Eingabe!G3390="x",libCalc!A3390,IF(Eingabe!H3390="x",libCalc!B3390,IF(Eingabe!I3390="x",libCalc!C3390,"")))</f>
        <v>0.031415926535897934</v>
      </c>
      <c r="AB3390" s="5">
        <f>IF(AA3390="","",AA3390*M3390)</f>
        <v>0.086079638708360343</v>
      </c>
      <c r="AC3390" s="10">
        <f>IF(AA3390="","",N3390*1000/(AA3390*1000000))</f>
        <v>25.464790894703253</v>
      </c>
      <c r="AD3390" s="11">
        <f>IF(AB3390="","",MAX(Z3390,W3390)/AB3390)</f>
        <v>4708.6628856939433</v>
      </c>
      <c r="AE3390" s="8">
        <f ca="1">IF(N3390="","",IF(LOOKUP(YEAR(C3390),Teuerung!$A$4:$A$29,Teuerung!$D$4:$D$29)="",0,LOOKUP(YEAR(C3390),Teuerung!$A$4:$A$29,Teuerung!$D$4:$D$29)))</f>
        <v>0.29999999999999999</v>
      </c>
      <c r="AF3390" s="7">
        <f t="shared" ca="1" si="97"/>
        <v>810.6400000000001</v>
      </c>
      <c r="AG3390" s="2" t="s">
        <v>70</v>
      </c>
      <c r="AH3390" s="1"/>
      <c r="AI3390" s="1"/>
    </row>
    <row r="3391">
      <c r="A3391" s="2"/>
      <c r="B3391" s="2"/>
      <c r="C3391" s="3">
        <v>44176</v>
      </c>
      <c r="D3391" s="1"/>
      <c r="E3391" s="4" t="s">
        <v>51</v>
      </c>
      <c r="G3391" s="4" t="s">
        <v>51</v>
      </c>
      <c r="J3391" s="5">
        <v>0.20000000000000001</v>
      </c>
      <c r="M3391" s="6">
        <v>2.7400000000000002</v>
      </c>
      <c r="N3391" s="7">
        <v>500</v>
      </c>
      <c r="P3391" s="1">
        <v>7</v>
      </c>
      <c r="Q3391" s="2" t="s">
        <v>56</v>
      </c>
      <c r="R3391" s="4" t="s">
        <v>51</v>
      </c>
      <c r="T3391" s="7">
        <v>341</v>
      </c>
      <c r="U3391" s="8">
        <v>0.22</v>
      </c>
      <c r="V3391" s="6">
        <f t="shared" si="96"/>
        <v>20</v>
      </c>
      <c r="W3391" s="7">
        <f>IF(R3391="","",(T3391*(1-U3391)*(1+AE3391))+V3391)</f>
        <v>365.77400000000006</v>
      </c>
      <c r="AA3391" s="64">
        <f>IF(Eingabe!G3391="x",libCalc!A3391,IF(Eingabe!H3391="x",libCalc!B3391,IF(Eingabe!I3391="x",libCalc!C3391,"")))</f>
        <v>0.031415926535897934</v>
      </c>
      <c r="AB3391" s="5">
        <f>IF(AA3391="","",AA3391*M3391)</f>
        <v>0.086079638708360343</v>
      </c>
      <c r="AC3391" s="10">
        <f>IF(AA3391="","",N3391*1000/(AA3391*1000000))</f>
        <v>15.915494309189532</v>
      </c>
      <c r="AD3391" s="11">
        <f>IF(AB3391="","",MAX(Z3391,W3391)/AB3391)</f>
        <v>4249.2511061675132</v>
      </c>
      <c r="AE3391" s="8">
        <f ca="1">IF(N3391="","",IF(LOOKUP(YEAR(C3391),Teuerung!$A$4:$A$29,Teuerung!$D$4:$D$29)="",0,LOOKUP(YEAR(C3391),Teuerung!$A$4:$A$29,Teuerung!$D$4:$D$29)))</f>
        <v>0.29999999999999999</v>
      </c>
      <c r="AF3391" s="7">
        <f t="shared" ca="1" si="97"/>
        <v>2560.4180000000006</v>
      </c>
      <c r="AG3391" s="2" t="s">
        <v>70</v>
      </c>
      <c r="AH3391" s="1"/>
      <c r="AI3391" s="1"/>
    </row>
    <row r="3392">
      <c r="A3392" s="2"/>
      <c r="B3392" s="2"/>
      <c r="C3392" s="3">
        <v>44176</v>
      </c>
      <c r="D3392" s="1"/>
      <c r="E3392" s="4" t="s">
        <v>51</v>
      </c>
      <c r="G3392" s="4" t="s">
        <v>51</v>
      </c>
      <c r="J3392" s="5">
        <v>0.20000000000000001</v>
      </c>
      <c r="M3392" s="6">
        <v>2.7400000000000002</v>
      </c>
      <c r="N3392" s="7">
        <v>1400</v>
      </c>
      <c r="P3392" s="1">
        <v>3</v>
      </c>
      <c r="Q3392" s="2" t="s">
        <v>56</v>
      </c>
      <c r="R3392" s="4" t="s">
        <v>51</v>
      </c>
      <c r="T3392" s="7">
        <v>691</v>
      </c>
      <c r="U3392" s="8">
        <v>0.22</v>
      </c>
      <c r="V3392" s="6">
        <f t="shared" si="96"/>
        <v>20</v>
      </c>
      <c r="W3392" s="7">
        <f>IF(R3392="","",(T3392*(1-U3392)*(1+AE3392))+V3392)</f>
        <v>720.67400000000009</v>
      </c>
      <c r="AA3392" s="64">
        <f>IF(Eingabe!G3392="x",libCalc!A3392,IF(Eingabe!H3392="x",libCalc!B3392,IF(Eingabe!I3392="x",libCalc!C3392,"")))</f>
        <v>0.031415926535897934</v>
      </c>
      <c r="AB3392" s="5">
        <f>IF(AA3392="","",AA3392*M3392)</f>
        <v>0.086079638708360343</v>
      </c>
      <c r="AC3392" s="10">
        <f>IF(AA3392="","",N3392*1000/(AA3392*1000000))</f>
        <v>44.563384065730688</v>
      </c>
      <c r="AD3392" s="11">
        <f>IF(AB3392="","",MAX(Z3392,W3392)/AB3392)</f>
        <v>8372.1773326867587</v>
      </c>
      <c r="AE3392" s="8">
        <f ca="1">IF(N3392="","",IF(LOOKUP(YEAR(C3392),Teuerung!$A$4:$A$29,Teuerung!$D$4:$D$29)="",0,LOOKUP(YEAR(C3392),Teuerung!$A$4:$A$29,Teuerung!$D$4:$D$29)))</f>
        <v>0.29999999999999999</v>
      </c>
      <c r="AF3392" s="7">
        <f t="shared" ca="1" si="97"/>
        <v>2162.0220000000004</v>
      </c>
      <c r="AG3392" s="2" t="s">
        <v>70</v>
      </c>
      <c r="AH3392" s="1"/>
      <c r="AI3392" s="1"/>
    </row>
    <row r="3393">
      <c r="A3393" s="2"/>
      <c r="B3393" s="2"/>
      <c r="C3393" s="3">
        <v>44176</v>
      </c>
      <c r="D3393" s="1"/>
      <c r="E3393" s="4" t="s">
        <v>51</v>
      </c>
      <c r="G3393" s="4" t="s">
        <v>51</v>
      </c>
      <c r="J3393" s="5">
        <v>0.20000000000000001</v>
      </c>
      <c r="M3393" s="6">
        <v>2.7400000000000002</v>
      </c>
      <c r="N3393" s="7">
        <v>800</v>
      </c>
      <c r="P3393" s="1">
        <v>8</v>
      </c>
      <c r="Q3393" s="2" t="s">
        <v>56</v>
      </c>
      <c r="R3393" s="4" t="s">
        <v>51</v>
      </c>
      <c r="T3393" s="7">
        <v>380</v>
      </c>
      <c r="U3393" s="8">
        <v>0.22</v>
      </c>
      <c r="V3393" s="6">
        <f t="shared" si="96"/>
        <v>20</v>
      </c>
      <c r="W3393" s="7">
        <f>IF(R3393="","",(T3393*(1-U3393)*(1+AE3393))+V3393)</f>
        <v>405.32000000000005</v>
      </c>
      <c r="AA3393" s="64">
        <f>IF(Eingabe!G3393="x",libCalc!A3393,IF(Eingabe!H3393="x",libCalc!B3393,IF(Eingabe!I3393="x",libCalc!C3393,"")))</f>
        <v>0.031415926535897934</v>
      </c>
      <c r="AB3393" s="5">
        <f>IF(AA3393="","",AA3393*M3393)</f>
        <v>0.086079638708360343</v>
      </c>
      <c r="AC3393" s="10">
        <f>IF(AA3393="","",N3393*1000/(AA3393*1000000))</f>
        <v>25.464790894703253</v>
      </c>
      <c r="AD3393" s="11">
        <f>IF(AB3393="","",MAX(Z3393,W3393)/AB3393)</f>
        <v>4708.6628856939433</v>
      </c>
      <c r="AE3393" s="8">
        <f ca="1">IF(N3393="","",IF(LOOKUP(YEAR(C3393),Teuerung!$A$4:$A$29,Teuerung!$D$4:$D$29)="",0,LOOKUP(YEAR(C3393),Teuerung!$A$4:$A$29,Teuerung!$D$4:$D$29)))</f>
        <v>0.29999999999999999</v>
      </c>
      <c r="AF3393" s="7">
        <f t="shared" ca="1" si="97"/>
        <v>3242.5600000000004</v>
      </c>
      <c r="AG3393" s="2" t="s">
        <v>70</v>
      </c>
      <c r="AH3393" s="1"/>
      <c r="AI3393" s="1"/>
    </row>
    <row r="3394">
      <c r="A3394" s="2"/>
      <c r="B3394" s="2"/>
      <c r="C3394" s="3">
        <v>44176</v>
      </c>
      <c r="D3394" s="1"/>
      <c r="E3394" s="4" t="s">
        <v>51</v>
      </c>
      <c r="G3394" s="4" t="s">
        <v>51</v>
      </c>
      <c r="J3394" s="5">
        <v>0.20000000000000001</v>
      </c>
      <c r="M3394" s="6">
        <v>2.7400000000000002</v>
      </c>
      <c r="N3394" s="7">
        <v>800</v>
      </c>
      <c r="P3394" s="1">
        <v>2</v>
      </c>
      <c r="Q3394" s="2" t="s">
        <v>56</v>
      </c>
      <c r="R3394" s="4" t="s">
        <v>51</v>
      </c>
      <c r="T3394" s="7">
        <v>385</v>
      </c>
      <c r="U3394" s="8">
        <v>0.22</v>
      </c>
      <c r="V3394" s="6">
        <f t="shared" si="96"/>
        <v>20</v>
      </c>
      <c r="W3394" s="7">
        <f>IF(R3394="","",(T3394*(1-U3394)*(1+AE3394))+V3394)</f>
        <v>410.39000000000004</v>
      </c>
      <c r="AA3394" s="64">
        <f>IF(Eingabe!G3394="x",libCalc!A3394,IF(Eingabe!H3394="x",libCalc!B3394,IF(Eingabe!I3394="x",libCalc!C3394,"")))</f>
        <v>0.031415926535897934</v>
      </c>
      <c r="AB3394" s="5">
        <f>IF(AA3394="","",AA3394*M3394)</f>
        <v>0.086079638708360343</v>
      </c>
      <c r="AC3394" s="10">
        <f>IF(AA3394="","",N3394*1000/(AA3394*1000000))</f>
        <v>25.464790894703253</v>
      </c>
      <c r="AD3394" s="11">
        <f>IF(AB3394="","",MAX(Z3394,W3394)/AB3394)</f>
        <v>4767.5618317870749</v>
      </c>
      <c r="AE3394" s="8">
        <f ca="1">IF(N3394="","",IF(LOOKUP(YEAR(C3394),Teuerung!$A$4:$A$29,Teuerung!$D$4:$D$29)="",0,LOOKUP(YEAR(C3394),Teuerung!$A$4:$A$29,Teuerung!$D$4:$D$29)))</f>
        <v>0.29999999999999999</v>
      </c>
      <c r="AF3394" s="7">
        <f t="shared" ca="1" si="97"/>
        <v>820.78000000000009</v>
      </c>
      <c r="AG3394" s="2" t="s">
        <v>70</v>
      </c>
      <c r="AH3394" s="1"/>
      <c r="AI3394" s="1"/>
    </row>
    <row r="3395">
      <c r="A3395" s="2"/>
      <c r="B3395" s="2"/>
      <c r="C3395" s="3">
        <v>44176</v>
      </c>
      <c r="D3395" s="1"/>
      <c r="E3395" s="4" t="s">
        <v>51</v>
      </c>
      <c r="G3395" s="4" t="s">
        <v>51</v>
      </c>
      <c r="J3395" s="5">
        <v>0.20000000000000001</v>
      </c>
      <c r="M3395" s="6">
        <v>2.7400000000000002</v>
      </c>
      <c r="N3395" s="7">
        <v>1000</v>
      </c>
      <c r="P3395" s="1">
        <v>2</v>
      </c>
      <c r="Q3395" s="2" t="s">
        <v>56</v>
      </c>
      <c r="R3395" s="4" t="s">
        <v>51</v>
      </c>
      <c r="T3395" s="7">
        <v>486</v>
      </c>
      <c r="U3395" s="8">
        <v>0.22</v>
      </c>
      <c r="V3395" s="6">
        <f t="shared" si="96"/>
        <v>20</v>
      </c>
      <c r="W3395" s="7">
        <f>IF(R3395="","",(T3395*(1-U3395)*(1+AE3395))+V3395)</f>
        <v>512.80400000000009</v>
      </c>
      <c r="AA3395" s="64">
        <f>IF(Eingabe!G3395="x",libCalc!A3395,IF(Eingabe!H3395="x",libCalc!B3395,IF(Eingabe!I3395="x",libCalc!C3395,"")))</f>
        <v>0.031415926535897934</v>
      </c>
      <c r="AB3395" s="5">
        <f>IF(AA3395="","",AA3395*M3395)</f>
        <v>0.086079638708360343</v>
      </c>
      <c r="AC3395" s="10">
        <f>IF(AA3395="","",N3395*1000/(AA3395*1000000))</f>
        <v>31.830988618379063</v>
      </c>
      <c r="AD3395" s="11">
        <f>IF(AB3395="","",MAX(Z3395,W3395)/AB3395)</f>
        <v>5957.3205428683432</v>
      </c>
      <c r="AE3395" s="8">
        <f ca="1">IF(N3395="","",IF(LOOKUP(YEAR(C3395),Teuerung!$A$4:$A$29,Teuerung!$D$4:$D$29)="",0,LOOKUP(YEAR(C3395),Teuerung!$A$4:$A$29,Teuerung!$D$4:$D$29)))</f>
        <v>0.29999999999999999</v>
      </c>
      <c r="AF3395" s="7">
        <f t="shared" ca="1" si="97"/>
        <v>1025.6080000000002</v>
      </c>
      <c r="AG3395" s="2" t="s">
        <v>70</v>
      </c>
      <c r="AH3395" s="1"/>
      <c r="AI3395" s="1"/>
    </row>
    <row r="3396">
      <c r="A3396" s="2"/>
      <c r="B3396" s="2"/>
      <c r="C3396" s="3">
        <v>44176</v>
      </c>
      <c r="D3396" s="1"/>
      <c r="E3396" s="4" t="s">
        <v>51</v>
      </c>
      <c r="G3396" s="4" t="s">
        <v>51</v>
      </c>
      <c r="J3396" s="5">
        <v>0.20000000000000001</v>
      </c>
      <c r="M3396" s="6">
        <v>2.7400000000000002</v>
      </c>
      <c r="N3396" s="7">
        <v>500</v>
      </c>
      <c r="P3396" s="1">
        <v>7</v>
      </c>
      <c r="Q3396" s="2" t="s">
        <v>56</v>
      </c>
      <c r="R3396" s="4" t="s">
        <v>51</v>
      </c>
      <c r="T3396" s="7">
        <v>341</v>
      </c>
      <c r="U3396" s="8">
        <v>0.22</v>
      </c>
      <c r="V3396" s="6">
        <f t="shared" si="96"/>
        <v>20</v>
      </c>
      <c r="W3396" s="7">
        <f>IF(R3396="","",(T3396*(1-U3396)*(1+AE3396))+V3396)</f>
        <v>365.77400000000006</v>
      </c>
      <c r="AA3396" s="64">
        <f>IF(Eingabe!G3396="x",libCalc!A3396,IF(Eingabe!H3396="x",libCalc!B3396,IF(Eingabe!I3396="x",libCalc!C3396,"")))</f>
        <v>0.031415926535897934</v>
      </c>
      <c r="AB3396" s="5">
        <f>IF(AA3396="","",AA3396*M3396)</f>
        <v>0.086079638708360343</v>
      </c>
      <c r="AC3396" s="10">
        <f>IF(AA3396="","",N3396*1000/(AA3396*1000000))</f>
        <v>15.915494309189532</v>
      </c>
      <c r="AD3396" s="11">
        <f>IF(AB3396="","",MAX(Z3396,W3396)/AB3396)</f>
        <v>4249.2511061675132</v>
      </c>
      <c r="AE3396" s="8">
        <f ca="1">IF(N3396="","",IF(LOOKUP(YEAR(C3396),Teuerung!$A$4:$A$29,Teuerung!$D$4:$D$29)="",0,LOOKUP(YEAR(C3396),Teuerung!$A$4:$A$29,Teuerung!$D$4:$D$29)))</f>
        <v>0.29999999999999999</v>
      </c>
      <c r="AF3396" s="7">
        <f t="shared" ca="1" si="97"/>
        <v>2560.4180000000006</v>
      </c>
      <c r="AG3396" s="2" t="s">
        <v>70</v>
      </c>
      <c r="AH3396" s="1"/>
      <c r="AI3396" s="1"/>
    </row>
    <row r="3397">
      <c r="A3397" s="2"/>
      <c r="B3397" s="2"/>
      <c r="C3397" s="3">
        <v>44176</v>
      </c>
      <c r="D3397" s="1"/>
      <c r="E3397" s="4" t="s">
        <v>51</v>
      </c>
      <c r="G3397" s="4" t="s">
        <v>51</v>
      </c>
      <c r="J3397" s="5">
        <v>0.25</v>
      </c>
      <c r="M3397" s="6">
        <v>3.5499999999999998</v>
      </c>
      <c r="N3397" s="7">
        <v>2100</v>
      </c>
      <c r="P3397" s="1">
        <v>2</v>
      </c>
      <c r="Q3397" s="2" t="s">
        <v>56</v>
      </c>
      <c r="R3397" s="4" t="s">
        <v>51</v>
      </c>
      <c r="T3397" s="7">
        <v>793</v>
      </c>
      <c r="U3397" s="8">
        <v>0.22</v>
      </c>
      <c r="V3397" s="6">
        <f t="shared" si="96"/>
        <v>20</v>
      </c>
      <c r="W3397" s="7">
        <f>IF(R3397="","",(T3397*(1-U3397)*(1+AE3397))+V3397)</f>
        <v>824.10200000000009</v>
      </c>
      <c r="AA3397" s="64">
        <f>IF(Eingabe!G3397="x",libCalc!A3397,IF(Eingabe!H3397="x",libCalc!B3397,IF(Eingabe!I3397="x",libCalc!C3397,"")))</f>
        <v>0.049087385212340517</v>
      </c>
      <c r="AB3397" s="5">
        <f>IF(AA3397="","",AA3397*M3397)</f>
        <v>0.17426021750380882</v>
      </c>
      <c r="AC3397" s="10">
        <f>IF(AA3397="","",N3397*1000/(AA3397*1000000))</f>
        <v>42.780848703101469</v>
      </c>
      <c r="AD3397" s="11">
        <f>IF(AB3397="","",MAX(Z3397,W3397)/AB3397)</f>
        <v>4729.1459393592668</v>
      </c>
      <c r="AE3397" s="8">
        <f ca="1">IF(N3397="","",IF(LOOKUP(YEAR(C3397),Teuerung!$A$4:$A$29,Teuerung!$D$4:$D$29)="",0,LOOKUP(YEAR(C3397),Teuerung!$A$4:$A$29,Teuerung!$D$4:$D$29)))</f>
        <v>0.29999999999999999</v>
      </c>
      <c r="AF3397" s="7">
        <f t="shared" ca="1" si="97"/>
        <v>1648.2040000000002</v>
      </c>
      <c r="AG3397" s="2" t="s">
        <v>70</v>
      </c>
      <c r="AH3397" s="1"/>
      <c r="AI3397" s="1"/>
    </row>
    <row r="3398">
      <c r="A3398" s="2"/>
      <c r="B3398" s="2"/>
      <c r="C3398" s="3">
        <v>44176</v>
      </c>
      <c r="D3398" s="1"/>
      <c r="E3398" s="4" t="s">
        <v>51</v>
      </c>
      <c r="G3398" s="4" t="s">
        <v>51</v>
      </c>
      <c r="J3398" s="5">
        <v>0.20000000000000001</v>
      </c>
      <c r="M3398" s="6">
        <v>3.5499999999999998</v>
      </c>
      <c r="N3398" s="7">
        <v>1400</v>
      </c>
      <c r="P3398" s="1">
        <v>2</v>
      </c>
      <c r="Q3398" s="2" t="s">
        <v>56</v>
      </c>
      <c r="R3398" s="4" t="s">
        <v>51</v>
      </c>
      <c r="T3398" s="7">
        <v>882</v>
      </c>
      <c r="U3398" s="8">
        <v>0.22</v>
      </c>
      <c r="V3398" s="6">
        <f t="shared" si="96"/>
        <v>20</v>
      </c>
      <c r="W3398" s="7">
        <f>IF(R3398="","",(T3398*(1-U3398)*(1+AE3398))+V3398)</f>
        <v>914.34800000000007</v>
      </c>
      <c r="AA3398" s="64">
        <f>IF(Eingabe!G3398="x",libCalc!A3398,IF(Eingabe!H3398="x",libCalc!B3398,IF(Eingabe!I3398="x",libCalc!C3398,"")))</f>
        <v>0.031415926535897934</v>
      </c>
      <c r="AB3398" s="5">
        <f>IF(AA3398="","",AA3398*M3398)</f>
        <v>0.11152653920243766</v>
      </c>
      <c r="AC3398" s="10">
        <f>IF(AA3398="","",N3398*1000/(AA3398*1000000))</f>
        <v>44.563384065730688</v>
      </c>
      <c r="AD3398" s="11">
        <f>IF(AB3398="","",MAX(Z3398,W3398)/AB3398)</f>
        <v>8198.479093306385</v>
      </c>
      <c r="AE3398" s="8">
        <f ca="1">IF(N3398="","",IF(LOOKUP(YEAR(C3398),Teuerung!$A$4:$A$29,Teuerung!$D$4:$D$29)="",0,LOOKUP(YEAR(C3398),Teuerung!$A$4:$A$29,Teuerung!$D$4:$D$29)))</f>
        <v>0.29999999999999999</v>
      </c>
      <c r="AF3398" s="7">
        <f t="shared" ca="1" si="97"/>
        <v>1828.6960000000001</v>
      </c>
      <c r="AG3398" s="2" t="s">
        <v>70</v>
      </c>
      <c r="AH3398" s="1"/>
      <c r="AI3398" s="1"/>
    </row>
    <row r="3399">
      <c r="A3399" s="2"/>
      <c r="B3399" s="2"/>
      <c r="C3399" s="3">
        <v>44176</v>
      </c>
      <c r="D3399" s="1"/>
      <c r="E3399" s="4" t="s">
        <v>51</v>
      </c>
      <c r="G3399" s="4" t="s">
        <v>51</v>
      </c>
      <c r="J3399" s="5">
        <v>0.20000000000000001</v>
      </c>
      <c r="M3399" s="6">
        <v>3.5499999999999998</v>
      </c>
      <c r="N3399" s="7">
        <v>800</v>
      </c>
      <c r="P3399" s="1">
        <v>1</v>
      </c>
      <c r="Q3399" s="2" t="s">
        <v>56</v>
      </c>
      <c r="R3399" s="4" t="s">
        <v>51</v>
      </c>
      <c r="T3399" s="7">
        <v>605</v>
      </c>
      <c r="U3399" s="8">
        <v>0.22</v>
      </c>
      <c r="V3399" s="6">
        <f t="shared" ref="V3399:V3460" si="98">1800/90</f>
        <v>20</v>
      </c>
      <c r="W3399" s="7">
        <f>IF(R3399="","",(T3399*(1-U3399)*(1+AE3399))+V3399)</f>
        <v>633.47000000000003</v>
      </c>
      <c r="AA3399" s="64">
        <f>IF(Eingabe!G3399="x",libCalc!A3399,IF(Eingabe!H3399="x",libCalc!B3399,IF(Eingabe!I3399="x",libCalc!C3399,"")))</f>
        <v>0.031415926535897934</v>
      </c>
      <c r="AB3399" s="5">
        <f>IF(AA3399="","",AA3399*M3399)</f>
        <v>0.11152653920243766</v>
      </c>
      <c r="AC3399" s="10">
        <f>IF(AA3399="","",N3399*1000/(AA3399*1000000))</f>
        <v>25.464790894703253</v>
      </c>
      <c r="AD3399" s="11">
        <f>IF(AB3399="","",MAX(Z3399,W3399)/AB3399)</f>
        <v>5679.9933408688985</v>
      </c>
      <c r="AE3399" s="8">
        <f ca="1">IF(N3399="","",IF(LOOKUP(YEAR(C3399),Teuerung!$A$4:$A$29,Teuerung!$D$4:$D$29)="",0,LOOKUP(YEAR(C3399),Teuerung!$A$4:$A$29,Teuerung!$D$4:$D$29)))</f>
        <v>0.29999999999999999</v>
      </c>
      <c r="AF3399" s="7">
        <f t="shared" ca="1" si="97"/>
        <v>633.47000000000003</v>
      </c>
      <c r="AG3399" s="2" t="s">
        <v>70</v>
      </c>
      <c r="AH3399" s="1"/>
      <c r="AI3399" s="1"/>
    </row>
    <row r="3400">
      <c r="A3400" s="2"/>
      <c r="B3400" s="2"/>
      <c r="C3400" s="3">
        <v>44176</v>
      </c>
      <c r="D3400" s="1"/>
      <c r="E3400" s="4" t="s">
        <v>51</v>
      </c>
      <c r="G3400" s="4" t="s">
        <v>51</v>
      </c>
      <c r="J3400" s="5">
        <v>0.20000000000000001</v>
      </c>
      <c r="M3400" s="6">
        <v>3.5499999999999998</v>
      </c>
      <c r="N3400" s="7">
        <v>1000</v>
      </c>
      <c r="P3400" s="1">
        <v>1</v>
      </c>
      <c r="Q3400" s="2" t="s">
        <v>56</v>
      </c>
      <c r="R3400" s="4" t="s">
        <v>51</v>
      </c>
      <c r="T3400" s="7">
        <v>713</v>
      </c>
      <c r="U3400" s="8">
        <v>0.22</v>
      </c>
      <c r="V3400" s="6">
        <f t="shared" si="98"/>
        <v>20</v>
      </c>
      <c r="W3400" s="7">
        <f>IF(R3400="","",(T3400*(1-U3400)*(1+AE3400))+V3400)</f>
        <v>742.98199999999997</v>
      </c>
      <c r="AA3400" s="64">
        <f>IF(Eingabe!G3400="x",libCalc!A3400,IF(Eingabe!H3400="x",libCalc!B3400,IF(Eingabe!I3400="x",libCalc!C3400,"")))</f>
        <v>0.031415926535897934</v>
      </c>
      <c r="AB3400" s="5">
        <f>IF(AA3400="","",AA3400*M3400)</f>
        <v>0.11152653920243766</v>
      </c>
      <c r="AC3400" s="10">
        <f>IF(AA3400="","",N3400*1000/(AA3400*1000000))</f>
        <v>31.830988618379063</v>
      </c>
      <c r="AD3400" s="11">
        <f>IF(AB3400="","",MAX(Z3400,W3400)/AB3400)</f>
        <v>6661.9300241297224</v>
      </c>
      <c r="AE3400" s="8">
        <f ca="1">IF(N3400="","",IF(LOOKUP(YEAR(C3400),Teuerung!$A$4:$A$29,Teuerung!$D$4:$D$29)="",0,LOOKUP(YEAR(C3400),Teuerung!$A$4:$A$29,Teuerung!$D$4:$D$29)))</f>
        <v>0.29999999999999999</v>
      </c>
      <c r="AF3400" s="7">
        <f t="shared" ca="1" si="97"/>
        <v>742.98199999999997</v>
      </c>
      <c r="AG3400" s="2" t="s">
        <v>70</v>
      </c>
      <c r="AH3400" s="1"/>
      <c r="AI3400" s="1"/>
    </row>
    <row r="3401">
      <c r="A3401" s="2"/>
      <c r="B3401" s="2"/>
      <c r="C3401" s="3">
        <v>44176</v>
      </c>
      <c r="D3401" s="1"/>
      <c r="E3401" s="4" t="s">
        <v>51</v>
      </c>
      <c r="G3401" s="4" t="s">
        <v>51</v>
      </c>
      <c r="J3401" s="5">
        <v>0.20000000000000001</v>
      </c>
      <c r="M3401" s="6">
        <v>2.8500000000000001</v>
      </c>
      <c r="N3401" s="7">
        <v>1400</v>
      </c>
      <c r="P3401" s="1">
        <v>2</v>
      </c>
      <c r="Q3401" s="2" t="s">
        <v>56</v>
      </c>
      <c r="R3401" s="4" t="s">
        <v>51</v>
      </c>
      <c r="T3401" s="7">
        <v>707</v>
      </c>
      <c r="U3401" s="8">
        <v>0.22</v>
      </c>
      <c r="V3401" s="6">
        <f t="shared" si="98"/>
        <v>20</v>
      </c>
      <c r="W3401" s="7">
        <f>IF(R3401="","",(T3401*(1-U3401)*(1+AE3401))+V3401)</f>
        <v>736.89800000000002</v>
      </c>
      <c r="AA3401" s="64">
        <f>IF(Eingabe!G3401="x",libCalc!A3401,IF(Eingabe!H3401="x",libCalc!B3401,IF(Eingabe!I3401="x",libCalc!C3401,"")))</f>
        <v>0.031415926535897934</v>
      </c>
      <c r="AB3401" s="5">
        <f>IF(AA3401="","",AA3401*M3401)</f>
        <v>0.089535390627309114</v>
      </c>
      <c r="AC3401" s="10">
        <f>IF(AA3401="","",N3401*1000/(AA3401*1000000))</f>
        <v>44.563384065730688</v>
      </c>
      <c r="AD3401" s="11">
        <f>IF(AB3401="","",MAX(Z3401,W3401)/AB3401)</f>
        <v>8230.2427547039642</v>
      </c>
      <c r="AE3401" s="8">
        <f ca="1">IF(N3401="","",IF(LOOKUP(YEAR(C3401),Teuerung!$A$4:$A$29,Teuerung!$D$4:$D$29)="",0,LOOKUP(YEAR(C3401),Teuerung!$A$4:$A$29,Teuerung!$D$4:$D$29)))</f>
        <v>0.29999999999999999</v>
      </c>
      <c r="AF3401" s="7">
        <f t="shared" ca="1" si="97"/>
        <v>1473.796</v>
      </c>
      <c r="AG3401" s="2" t="s">
        <v>70</v>
      </c>
      <c r="AH3401" s="1"/>
      <c r="AI3401" s="1"/>
    </row>
    <row r="3402">
      <c r="A3402" s="2"/>
      <c r="B3402" s="2"/>
      <c r="C3402" s="3">
        <v>44176</v>
      </c>
      <c r="D3402" s="1"/>
      <c r="E3402" s="4" t="s">
        <v>51</v>
      </c>
      <c r="G3402" s="4" t="s">
        <v>51</v>
      </c>
      <c r="J3402" s="5">
        <v>0.20000000000000001</v>
      </c>
      <c r="M3402" s="6">
        <v>2.8500000000000001</v>
      </c>
      <c r="N3402" s="7">
        <v>800</v>
      </c>
      <c r="P3402" s="1">
        <v>5</v>
      </c>
      <c r="Q3402" s="2" t="s">
        <v>56</v>
      </c>
      <c r="R3402" s="4" t="s">
        <v>51</v>
      </c>
      <c r="T3402" s="7">
        <v>385</v>
      </c>
      <c r="U3402" s="8">
        <v>0.22</v>
      </c>
      <c r="V3402" s="6">
        <f t="shared" si="98"/>
        <v>20</v>
      </c>
      <c r="W3402" s="7">
        <f>IF(R3402="","",(T3402*(1-U3402)*(1+AE3402))+V3402)</f>
        <v>410.39000000000004</v>
      </c>
      <c r="AA3402" s="64">
        <f>IF(Eingabe!G3402="x",libCalc!A3402,IF(Eingabe!H3402="x",libCalc!B3402,IF(Eingabe!I3402="x",libCalc!C3402,"")))</f>
        <v>0.031415926535897934</v>
      </c>
      <c r="AB3402" s="5">
        <f>IF(AA3402="","",AA3402*M3402)</f>
        <v>0.089535390627309114</v>
      </c>
      <c r="AC3402" s="10">
        <f>IF(AA3402="","",N3402*1000/(AA3402*1000000))</f>
        <v>25.464790894703253</v>
      </c>
      <c r="AD3402" s="11">
        <f>IF(AB3402="","",MAX(Z3402,W3402)/AB3402)</f>
        <v>4583.5506733672228</v>
      </c>
      <c r="AE3402" s="8">
        <f ca="1">IF(N3402="","",IF(LOOKUP(YEAR(C3402),Teuerung!$A$4:$A$29,Teuerung!$D$4:$D$29)="",0,LOOKUP(YEAR(C3402),Teuerung!$A$4:$A$29,Teuerung!$D$4:$D$29)))</f>
        <v>0.29999999999999999</v>
      </c>
      <c r="AF3402" s="7">
        <f t="shared" ca="1" si="97"/>
        <v>2051.9500000000003</v>
      </c>
      <c r="AG3402" s="2" t="s">
        <v>70</v>
      </c>
      <c r="AH3402" s="1"/>
      <c r="AI3402" s="1"/>
    </row>
    <row r="3403">
      <c r="A3403" s="2"/>
      <c r="B3403" s="2"/>
      <c r="C3403" s="3">
        <v>44176</v>
      </c>
      <c r="D3403" s="1"/>
      <c r="E3403" s="4" t="s">
        <v>51</v>
      </c>
      <c r="G3403" s="4" t="s">
        <v>51</v>
      </c>
      <c r="J3403" s="5">
        <v>0.20000000000000001</v>
      </c>
      <c r="M3403" s="6">
        <v>2.8500000000000001</v>
      </c>
      <c r="N3403" s="7">
        <v>800</v>
      </c>
      <c r="P3403" s="1">
        <v>6</v>
      </c>
      <c r="Q3403" s="2" t="s">
        <v>56</v>
      </c>
      <c r="R3403" s="4" t="s">
        <v>51</v>
      </c>
      <c r="T3403" s="7">
        <v>385</v>
      </c>
      <c r="U3403" s="8">
        <v>0.22</v>
      </c>
      <c r="V3403" s="6">
        <f t="shared" si="98"/>
        <v>20</v>
      </c>
      <c r="W3403" s="7">
        <f>IF(R3403="","",(T3403*(1-U3403)*(1+AE3403))+V3403)</f>
        <v>410.39000000000004</v>
      </c>
      <c r="AA3403" s="64">
        <f>IF(Eingabe!G3403="x",libCalc!A3403,IF(Eingabe!H3403="x",libCalc!B3403,IF(Eingabe!I3403="x",libCalc!C3403,"")))</f>
        <v>0.031415926535897934</v>
      </c>
      <c r="AB3403" s="5">
        <f>IF(AA3403="","",AA3403*M3403)</f>
        <v>0.089535390627309114</v>
      </c>
      <c r="AC3403" s="10">
        <f>IF(AA3403="","",N3403*1000/(AA3403*1000000))</f>
        <v>25.464790894703253</v>
      </c>
      <c r="AD3403" s="11">
        <f>IF(AB3403="","",MAX(Z3403,W3403)/AB3403)</f>
        <v>4583.5506733672228</v>
      </c>
      <c r="AE3403" s="8">
        <f ca="1">IF(N3403="","",IF(LOOKUP(YEAR(C3403),Teuerung!$A$4:$A$29,Teuerung!$D$4:$D$29)="",0,LOOKUP(YEAR(C3403),Teuerung!$A$4:$A$29,Teuerung!$D$4:$D$29)))</f>
        <v>0.29999999999999999</v>
      </c>
      <c r="AF3403" s="7">
        <f t="shared" ca="1" si="97"/>
        <v>2462.3400000000001</v>
      </c>
      <c r="AG3403" s="2" t="s">
        <v>70</v>
      </c>
      <c r="AH3403" s="1"/>
      <c r="AI3403" s="1"/>
    </row>
    <row r="3404">
      <c r="A3404" s="2"/>
      <c r="B3404" s="2"/>
      <c r="C3404" s="3">
        <v>44176</v>
      </c>
      <c r="D3404" s="1"/>
      <c r="E3404" s="4" t="s">
        <v>51</v>
      </c>
      <c r="G3404" s="4" t="s">
        <v>51</v>
      </c>
      <c r="J3404" s="5">
        <v>0.20000000000000001</v>
      </c>
      <c r="M3404" s="6">
        <v>3.3500000000000001</v>
      </c>
      <c r="N3404" s="7">
        <v>2200</v>
      </c>
      <c r="P3404" s="1">
        <v>2</v>
      </c>
      <c r="Q3404" s="2" t="s">
        <v>56</v>
      </c>
      <c r="R3404" s="4" t="s">
        <v>51</v>
      </c>
      <c r="T3404" s="7">
        <v>812</v>
      </c>
      <c r="U3404" s="8">
        <v>0.22</v>
      </c>
      <c r="V3404" s="6">
        <f t="shared" si="98"/>
        <v>20</v>
      </c>
      <c r="W3404" s="7">
        <f>IF(R3404="","",(T3404*(1-U3404)*(1+AE3404))+V3404)</f>
        <v>843.36800000000005</v>
      </c>
      <c r="AA3404" s="64">
        <f>IF(Eingabe!G3404="x",libCalc!A3404,IF(Eingabe!H3404="x",libCalc!B3404,IF(Eingabe!I3404="x",libCalc!C3404,"")))</f>
        <v>0.031415926535897934</v>
      </c>
      <c r="AB3404" s="5">
        <f>IF(AA3404="","",AA3404*M3404)</f>
        <v>0.10524335389525809</v>
      </c>
      <c r="AC3404" s="10">
        <f>IF(AA3404="","",N3404*1000/(AA3404*1000000))</f>
        <v>70.028174960433944</v>
      </c>
      <c r="AD3404" s="11">
        <f>IF(AB3404="","",MAX(Z3404,W3404)/AB3404)</f>
        <v>8013.50364450899</v>
      </c>
      <c r="AE3404" s="8">
        <f ca="1">IF(N3404="","",IF(LOOKUP(YEAR(C3404),Teuerung!$A$4:$A$29,Teuerung!$D$4:$D$29)="",0,LOOKUP(YEAR(C3404),Teuerung!$A$4:$A$29,Teuerung!$D$4:$D$29)))</f>
        <v>0.29999999999999999</v>
      </c>
      <c r="AF3404" s="7">
        <f t="shared" ca="1" si="97"/>
        <v>1686.7360000000001</v>
      </c>
      <c r="AG3404" s="2" t="s">
        <v>70</v>
      </c>
      <c r="AH3404" s="1"/>
      <c r="AI3404" s="1"/>
    </row>
    <row r="3405">
      <c r="A3405" s="2"/>
      <c r="B3405" s="2"/>
      <c r="C3405" s="3">
        <v>44176</v>
      </c>
      <c r="D3405" s="1"/>
      <c r="E3405" s="4" t="s">
        <v>51</v>
      </c>
      <c r="G3405" s="4" t="s">
        <v>51</v>
      </c>
      <c r="J3405" s="5">
        <v>0.25</v>
      </c>
      <c r="M3405" s="6">
        <v>2.8100000000000001</v>
      </c>
      <c r="N3405" s="7">
        <v>2000</v>
      </c>
      <c r="P3405" s="1">
        <v>6</v>
      </c>
      <c r="Q3405" s="2" t="s">
        <v>56</v>
      </c>
      <c r="R3405" s="4" t="s">
        <v>51</v>
      </c>
      <c r="T3405" s="7">
        <v>565</v>
      </c>
      <c r="U3405" s="8">
        <v>0.22</v>
      </c>
      <c r="V3405" s="6">
        <f t="shared" si="98"/>
        <v>20</v>
      </c>
      <c r="W3405" s="7">
        <f>IF(R3405="","",(T3405*(1-U3405)*(1+AE3405))+V3405)</f>
        <v>592.90999999999997</v>
      </c>
      <c r="AA3405" s="64">
        <f>IF(Eingabe!G3405="x",libCalc!A3405,IF(Eingabe!H3405="x",libCalc!B3405,IF(Eingabe!I3405="x",libCalc!C3405,"")))</f>
        <v>0.049087385212340517</v>
      </c>
      <c r="AB3405" s="5">
        <f>IF(AA3405="","",AA3405*M3405)</f>
        <v>0.13793555244667685</v>
      </c>
      <c r="AC3405" s="10">
        <f>IF(AA3405="","",N3405*1000/(AA3405*1000000))</f>
        <v>40.743665431525208</v>
      </c>
      <c r="AD3405" s="11">
        <f>IF(AB3405="","",MAX(Z3405,W3405)/AB3405)</f>
        <v>4298.4567030259095</v>
      </c>
      <c r="AE3405" s="8">
        <f ca="1">IF(N3405="","",IF(LOOKUP(YEAR(C3405),Teuerung!$A$4:$A$29,Teuerung!$D$4:$D$29)="",0,LOOKUP(YEAR(C3405),Teuerung!$A$4:$A$29,Teuerung!$D$4:$D$29)))</f>
        <v>0.29999999999999999</v>
      </c>
      <c r="AF3405" s="7">
        <f t="shared" ca="1" si="97"/>
        <v>3557.46</v>
      </c>
      <c r="AG3405" s="2" t="s">
        <v>70</v>
      </c>
      <c r="AH3405" s="1"/>
      <c r="AI3405" s="1"/>
    </row>
    <row r="3406">
      <c r="A3406" s="2"/>
      <c r="B3406" s="2"/>
      <c r="C3406" s="3">
        <v>44176</v>
      </c>
      <c r="D3406" s="1"/>
      <c r="E3406" s="4" t="s">
        <v>51</v>
      </c>
      <c r="H3406" s="4" t="s">
        <v>51</v>
      </c>
      <c r="K3406" s="6">
        <v>0.25</v>
      </c>
      <c r="L3406" s="6">
        <v>0.69999999999999996</v>
      </c>
      <c r="M3406" s="6">
        <v>2.8100000000000001</v>
      </c>
      <c r="N3406" s="7">
        <v>2200</v>
      </c>
      <c r="P3406" s="1">
        <v>3</v>
      </c>
      <c r="Q3406" s="2" t="s">
        <v>56</v>
      </c>
      <c r="R3406" s="4" t="s">
        <v>51</v>
      </c>
      <c r="T3406" s="7">
        <v>469</v>
      </c>
      <c r="U3406" s="8">
        <v>0.22</v>
      </c>
      <c r="V3406" s="6">
        <f t="shared" si="98"/>
        <v>20</v>
      </c>
      <c r="W3406" s="7">
        <f>IF(R3406="","",(T3406*(1-U3406)*(1+AE3406))+V3406)</f>
        <v>495.56600000000003</v>
      </c>
      <c r="AA3406" s="64">
        <f>IF(Eingabe!G3406="x",libCalc!A3406,IF(Eingabe!H3406="x",libCalc!B3406,IF(Eingabe!I3406="x",libCalc!C3406,"")))</f>
        <v>0.17499999999999999</v>
      </c>
      <c r="AB3406" s="5">
        <f>IF(AA3406="","",AA3406*M3406)</f>
        <v>0.49174999999999996</v>
      </c>
      <c r="AC3406" s="10">
        <f>IF(AA3406="","",N3406*1000/(AA3406*1000000))</f>
        <v>12.571428571428571</v>
      </c>
      <c r="AD3406" s="11">
        <f>IF(AB3406="","",MAX(Z3406,W3406)/AB3406)</f>
        <v>1007.7600406710728</v>
      </c>
      <c r="AE3406" s="8">
        <f ca="1">IF(N3406="","",IF(LOOKUP(YEAR(C3406),Teuerung!$A$4:$A$29,Teuerung!$D$4:$D$29)="",0,LOOKUP(YEAR(C3406),Teuerung!$A$4:$A$29,Teuerung!$D$4:$D$29)))</f>
        <v>0.29999999999999999</v>
      </c>
      <c r="AF3406" s="7">
        <f t="shared" ca="1" si="97"/>
        <v>1486.6980000000001</v>
      </c>
      <c r="AG3406" s="2" t="s">
        <v>70</v>
      </c>
      <c r="AH3406" s="1"/>
      <c r="AI3406" s="1"/>
    </row>
    <row r="3407">
      <c r="A3407" s="2"/>
      <c r="B3407" s="2"/>
      <c r="C3407" s="3">
        <v>44176</v>
      </c>
      <c r="D3407" s="1"/>
      <c r="E3407" s="4" t="s">
        <v>51</v>
      </c>
      <c r="H3407" s="4" t="s">
        <v>51</v>
      </c>
      <c r="K3407" s="6">
        <v>0.25</v>
      </c>
      <c r="L3407" s="6">
        <v>0.5</v>
      </c>
      <c r="M3407" s="6">
        <v>2.8100000000000001</v>
      </c>
      <c r="N3407" s="7">
        <v>2700</v>
      </c>
      <c r="P3407" s="1">
        <v>2</v>
      </c>
      <c r="Q3407" s="2" t="s">
        <v>56</v>
      </c>
      <c r="R3407" s="4" t="s">
        <v>51</v>
      </c>
      <c r="T3407" s="7">
        <v>565</v>
      </c>
      <c r="U3407" s="8">
        <v>0.22</v>
      </c>
      <c r="V3407" s="6">
        <f t="shared" si="98"/>
        <v>20</v>
      </c>
      <c r="W3407" s="7">
        <f>IF(R3407="","",(T3407*(1-U3407)*(1+AE3407))+V3407)</f>
        <v>592.90999999999997</v>
      </c>
      <c r="AA3407" s="64">
        <f>IF(Eingabe!G3407="x",libCalc!A3407,IF(Eingabe!H3407="x",libCalc!B3407,IF(Eingabe!I3407="x",libCalc!C3407,"")))</f>
        <v>0.125</v>
      </c>
      <c r="AB3407" s="5">
        <f>IF(AA3407="","",AA3407*M3407)</f>
        <v>0.35125000000000001</v>
      </c>
      <c r="AC3407" s="10">
        <f>IF(AA3407="","",N3407*1000/(AA3407*1000000))</f>
        <v>21.600000000000001</v>
      </c>
      <c r="AD3407" s="11">
        <f>IF(AB3407="","",MAX(Z3407,W3407)/AB3407)</f>
        <v>1687.9999999999998</v>
      </c>
      <c r="AE3407" s="8">
        <f ca="1">IF(N3407="","",IF(LOOKUP(YEAR(C3407),Teuerung!$A$4:$A$29,Teuerung!$D$4:$D$29)="",0,LOOKUP(YEAR(C3407),Teuerung!$A$4:$A$29,Teuerung!$D$4:$D$29)))</f>
        <v>0.29999999999999999</v>
      </c>
      <c r="AF3407" s="7">
        <f t="shared" ca="1" si="97"/>
        <v>1185.8199999999999</v>
      </c>
      <c r="AG3407" s="2" t="s">
        <v>70</v>
      </c>
      <c r="AH3407" s="1"/>
      <c r="AI3407" s="1"/>
    </row>
    <row r="3408">
      <c r="A3408" s="2"/>
      <c r="B3408" s="2"/>
      <c r="C3408" s="3">
        <v>44176</v>
      </c>
      <c r="D3408" s="1"/>
      <c r="E3408" s="4" t="s">
        <v>51</v>
      </c>
      <c r="H3408" s="4" t="s">
        <v>51</v>
      </c>
      <c r="K3408" s="6">
        <v>0.25</v>
      </c>
      <c r="L3408" s="6">
        <v>0.69999999999999996</v>
      </c>
      <c r="M3408" s="6">
        <v>2.8100000000000001</v>
      </c>
      <c r="N3408" s="7">
        <v>2200</v>
      </c>
      <c r="P3408" s="1">
        <v>2</v>
      </c>
      <c r="Q3408" s="2" t="s">
        <v>56</v>
      </c>
      <c r="R3408" s="4" t="s">
        <v>51</v>
      </c>
      <c r="T3408" s="7">
        <v>565</v>
      </c>
      <c r="U3408" s="8">
        <v>0.22</v>
      </c>
      <c r="V3408" s="6">
        <f t="shared" si="98"/>
        <v>20</v>
      </c>
      <c r="W3408" s="7">
        <f>IF(R3408="","",(T3408*(1-U3408)*(1+AE3408))+V3408)</f>
        <v>592.90999999999997</v>
      </c>
      <c r="AA3408" s="64">
        <f>IF(Eingabe!G3408="x",libCalc!A3408,IF(Eingabe!H3408="x",libCalc!B3408,IF(Eingabe!I3408="x",libCalc!C3408,"")))</f>
        <v>0.17499999999999999</v>
      </c>
      <c r="AB3408" s="5">
        <f>IF(AA3408="","",AA3408*M3408)</f>
        <v>0.49174999999999996</v>
      </c>
      <c r="AC3408" s="10">
        <f>IF(AA3408="","",N3408*1000/(AA3408*1000000))</f>
        <v>12.571428571428571</v>
      </c>
      <c r="AD3408" s="11">
        <f>IF(AB3408="","",MAX(Z3408,W3408)/AB3408)</f>
        <v>1205.7142857142858</v>
      </c>
      <c r="AE3408" s="8">
        <f ca="1">IF(N3408="","",IF(LOOKUP(YEAR(C3408),Teuerung!$A$4:$A$29,Teuerung!$D$4:$D$29)="",0,LOOKUP(YEAR(C3408),Teuerung!$A$4:$A$29,Teuerung!$D$4:$D$29)))</f>
        <v>0.29999999999999999</v>
      </c>
      <c r="AF3408" s="7">
        <f t="shared" ca="1" si="97"/>
        <v>1185.8199999999999</v>
      </c>
      <c r="AG3408" s="2" t="s">
        <v>70</v>
      </c>
      <c r="AH3408" s="1"/>
      <c r="AI3408" s="1"/>
    </row>
    <row r="3409">
      <c r="A3409" s="2"/>
      <c r="B3409" s="2"/>
      <c r="C3409" s="3">
        <v>44176</v>
      </c>
      <c r="D3409" s="1"/>
      <c r="E3409" s="4" t="s">
        <v>51</v>
      </c>
      <c r="H3409" s="4" t="s">
        <v>51</v>
      </c>
      <c r="K3409" s="6">
        <v>0.25</v>
      </c>
      <c r="L3409" s="6">
        <v>0.69999999999999996</v>
      </c>
      <c r="M3409" s="6">
        <v>3.8599999999999999</v>
      </c>
      <c r="N3409" s="7">
        <v>3800</v>
      </c>
      <c r="P3409" s="1">
        <v>2</v>
      </c>
      <c r="Q3409" s="2" t="s">
        <v>56</v>
      </c>
      <c r="R3409" s="4" t="s">
        <v>51</v>
      </c>
      <c r="T3409" s="7">
        <v>727</v>
      </c>
      <c r="U3409" s="8">
        <v>0.22</v>
      </c>
      <c r="V3409" s="6">
        <f t="shared" si="98"/>
        <v>20</v>
      </c>
      <c r="W3409" s="7">
        <f>IF(R3409="","",(T3409*(1-U3409)*(1+AE3409))+V3409)</f>
        <v>757.17800000000011</v>
      </c>
      <c r="AA3409" s="64">
        <f>IF(Eingabe!G3409="x",libCalc!A3409,IF(Eingabe!H3409="x",libCalc!B3409,IF(Eingabe!I3409="x",libCalc!C3409,"")))</f>
        <v>0.17499999999999999</v>
      </c>
      <c r="AB3409" s="5">
        <f>IF(AA3409="","",AA3409*M3409)</f>
        <v>0.67549999999999999</v>
      </c>
      <c r="AC3409" s="10">
        <f>IF(AA3409="","",N3409*1000/(AA3409*1000000))</f>
        <v>21.714285714285715</v>
      </c>
      <c r="AD3409" s="11">
        <f>IF(AB3409="","",MAX(Z3409,W3409)/AB3409)</f>
        <v>1120.9148778682459</v>
      </c>
      <c r="AE3409" s="8">
        <f ca="1">IF(N3409="","",IF(LOOKUP(YEAR(C3409),Teuerung!$A$4:$A$29,Teuerung!$D$4:$D$29)="",0,LOOKUP(YEAR(C3409),Teuerung!$A$4:$A$29,Teuerung!$D$4:$D$29)))</f>
        <v>0.29999999999999999</v>
      </c>
      <c r="AF3409" s="7">
        <f t="shared" ca="1" si="97"/>
        <v>1514.3560000000002</v>
      </c>
      <c r="AG3409" s="2" t="s">
        <v>70</v>
      </c>
      <c r="AH3409" s="1"/>
      <c r="AI3409" s="1"/>
    </row>
    <row r="3410">
      <c r="A3410" s="2"/>
      <c r="B3410" s="2"/>
      <c r="C3410" s="3">
        <v>44176</v>
      </c>
      <c r="D3410" s="1"/>
      <c r="E3410" s="4" t="s">
        <v>51</v>
      </c>
      <c r="G3410" s="4" t="s">
        <v>51</v>
      </c>
      <c r="J3410" s="5">
        <v>0.20000000000000001</v>
      </c>
      <c r="M3410" s="6">
        <v>2.7400000000000002</v>
      </c>
      <c r="N3410" s="7">
        <v>800</v>
      </c>
      <c r="P3410" s="1">
        <v>1</v>
      </c>
      <c r="Q3410" s="2" t="s">
        <v>56</v>
      </c>
      <c r="R3410" s="4" t="s">
        <v>51</v>
      </c>
      <c r="T3410" s="7">
        <v>385</v>
      </c>
      <c r="U3410" s="8">
        <v>0.22</v>
      </c>
      <c r="V3410" s="6">
        <f t="shared" si="98"/>
        <v>20</v>
      </c>
      <c r="W3410" s="7">
        <f>IF(R3410="","",(T3410*(1-U3410)*(1+AE3410))+V3410)</f>
        <v>410.39000000000004</v>
      </c>
      <c r="AA3410" s="64">
        <f>IF(Eingabe!G3410="x",libCalc!A3410,IF(Eingabe!H3410="x",libCalc!B3410,IF(Eingabe!I3410="x",libCalc!C3410,"")))</f>
        <v>0.031415926535897934</v>
      </c>
      <c r="AB3410" s="5">
        <f>IF(AA3410="","",AA3410*M3410)</f>
        <v>0.086079638708360343</v>
      </c>
      <c r="AC3410" s="10">
        <f>IF(AA3410="","",N3410*1000/(AA3410*1000000))</f>
        <v>25.464790894703253</v>
      </c>
      <c r="AD3410" s="11">
        <f>IF(AB3410="","",MAX(Z3410,W3410)/AB3410)</f>
        <v>4767.5618317870749</v>
      </c>
      <c r="AE3410" s="8">
        <f ca="1">IF(N3410="","",IF(LOOKUP(YEAR(C3410),Teuerung!$A$4:$A$29,Teuerung!$D$4:$D$29)="",0,LOOKUP(YEAR(C3410),Teuerung!$A$4:$A$29,Teuerung!$D$4:$D$29)))</f>
        <v>0.29999999999999999</v>
      </c>
      <c r="AF3410" s="7">
        <f t="shared" ca="1" si="97"/>
        <v>410.39000000000004</v>
      </c>
      <c r="AG3410" s="2" t="s">
        <v>70</v>
      </c>
      <c r="AH3410" s="1"/>
      <c r="AI3410" s="1"/>
    </row>
    <row r="3411">
      <c r="A3411" s="2"/>
      <c r="B3411" s="2"/>
      <c r="C3411" s="3">
        <v>44176</v>
      </c>
      <c r="D3411" s="1"/>
      <c r="E3411" s="4" t="s">
        <v>51</v>
      </c>
      <c r="G3411" s="4" t="s">
        <v>51</v>
      </c>
      <c r="J3411" s="5">
        <v>0.20000000000000001</v>
      </c>
      <c r="M3411" s="6">
        <v>2.7400000000000002</v>
      </c>
      <c r="N3411" s="7">
        <v>400</v>
      </c>
      <c r="P3411" s="1">
        <v>6</v>
      </c>
      <c r="Q3411" s="2" t="s">
        <v>56</v>
      </c>
      <c r="R3411" s="4" t="s">
        <v>51</v>
      </c>
      <c r="T3411" s="7">
        <v>341</v>
      </c>
      <c r="U3411" s="8">
        <v>0.22</v>
      </c>
      <c r="V3411" s="6">
        <f t="shared" si="98"/>
        <v>20</v>
      </c>
      <c r="W3411" s="7">
        <f>IF(R3411="","",(T3411*(1-U3411)*(1+AE3411))+V3411)</f>
        <v>365.77400000000006</v>
      </c>
      <c r="AA3411" s="64">
        <f>IF(Eingabe!G3411="x",libCalc!A3411,IF(Eingabe!H3411="x",libCalc!B3411,IF(Eingabe!I3411="x",libCalc!C3411,"")))</f>
        <v>0.031415926535897934</v>
      </c>
      <c r="AB3411" s="5">
        <f>IF(AA3411="","",AA3411*M3411)</f>
        <v>0.086079638708360343</v>
      </c>
      <c r="AC3411" s="10">
        <f>IF(AA3411="","",N3411*1000/(AA3411*1000000))</f>
        <v>12.732395447351626</v>
      </c>
      <c r="AD3411" s="11">
        <f>IF(AB3411="","",MAX(Z3411,W3411)/AB3411)</f>
        <v>4249.2511061675132</v>
      </c>
      <c r="AE3411" s="8">
        <f ca="1">IF(N3411="","",IF(LOOKUP(YEAR(C3411),Teuerung!$A$4:$A$29,Teuerung!$D$4:$D$29)="",0,LOOKUP(YEAR(C3411),Teuerung!$A$4:$A$29,Teuerung!$D$4:$D$29)))</f>
        <v>0.29999999999999999</v>
      </c>
      <c r="AF3411" s="7">
        <f t="shared" ref="AF3411:AF3474" ca="1" si="99">IF(P3411="","",P3411*MAX(W3411,Z3411))</f>
        <v>2194.6440000000002</v>
      </c>
      <c r="AG3411" s="2" t="s">
        <v>70</v>
      </c>
      <c r="AH3411" s="1"/>
      <c r="AI3411" s="1"/>
    </row>
    <row r="3412">
      <c r="A3412" s="2"/>
      <c r="B3412" s="2"/>
      <c r="C3412" s="3">
        <v>44176</v>
      </c>
      <c r="D3412" s="1"/>
      <c r="E3412" s="4" t="s">
        <v>51</v>
      </c>
      <c r="G3412" s="4" t="s">
        <v>51</v>
      </c>
      <c r="J3412" s="5">
        <v>0.20000000000000001</v>
      </c>
      <c r="M3412" s="6">
        <v>2.7400000000000002</v>
      </c>
      <c r="N3412" s="7">
        <v>400</v>
      </c>
      <c r="P3412" s="1">
        <v>5</v>
      </c>
      <c r="Q3412" s="2" t="s">
        <v>56</v>
      </c>
      <c r="R3412" s="4" t="s">
        <v>51</v>
      </c>
      <c r="T3412" s="7">
        <v>341</v>
      </c>
      <c r="U3412" s="8">
        <v>0.22</v>
      </c>
      <c r="V3412" s="6">
        <f t="shared" si="98"/>
        <v>20</v>
      </c>
      <c r="W3412" s="7">
        <f>IF(R3412="","",(T3412*(1-U3412)*(1+AE3412))+V3412)</f>
        <v>365.77400000000006</v>
      </c>
      <c r="AA3412" s="64">
        <f>IF(Eingabe!G3412="x",libCalc!A3412,IF(Eingabe!H3412="x",libCalc!B3412,IF(Eingabe!I3412="x",libCalc!C3412,"")))</f>
        <v>0.031415926535897934</v>
      </c>
      <c r="AB3412" s="5">
        <f>IF(AA3412="","",AA3412*M3412)</f>
        <v>0.086079638708360343</v>
      </c>
      <c r="AC3412" s="10">
        <f>IF(AA3412="","",N3412*1000/(AA3412*1000000))</f>
        <v>12.732395447351626</v>
      </c>
      <c r="AD3412" s="11">
        <f>IF(AB3412="","",MAX(Z3412,W3412)/AB3412)</f>
        <v>4249.2511061675132</v>
      </c>
      <c r="AE3412" s="8">
        <f ca="1">IF(N3412="","",IF(LOOKUP(YEAR(C3412),Teuerung!$A$4:$A$29,Teuerung!$D$4:$D$29)="",0,LOOKUP(YEAR(C3412),Teuerung!$A$4:$A$29,Teuerung!$D$4:$D$29)))</f>
        <v>0.29999999999999999</v>
      </c>
      <c r="AF3412" s="7">
        <f t="shared" ca="1" si="99"/>
        <v>1828.8700000000003</v>
      </c>
      <c r="AG3412" s="2" t="s">
        <v>70</v>
      </c>
      <c r="AH3412" s="1"/>
      <c r="AI3412" s="1"/>
    </row>
    <row r="3413">
      <c r="A3413" s="2"/>
      <c r="B3413" s="2"/>
      <c r="C3413" s="3">
        <v>44176</v>
      </c>
      <c r="D3413" s="1"/>
      <c r="E3413" s="4" t="s">
        <v>51</v>
      </c>
      <c r="G3413" s="4" t="s">
        <v>51</v>
      </c>
      <c r="J3413" s="5">
        <v>0.20000000000000001</v>
      </c>
      <c r="M3413" s="6">
        <v>2.7400000000000002</v>
      </c>
      <c r="N3413" s="7">
        <v>1000</v>
      </c>
      <c r="P3413" s="1">
        <v>1</v>
      </c>
      <c r="Q3413" s="2" t="s">
        <v>56</v>
      </c>
      <c r="R3413" s="4" t="s">
        <v>51</v>
      </c>
      <c r="T3413" s="7">
        <v>486</v>
      </c>
      <c r="U3413" s="8">
        <v>0.22</v>
      </c>
      <c r="V3413" s="6">
        <f t="shared" si="98"/>
        <v>20</v>
      </c>
      <c r="W3413" s="7">
        <f>IF(R3413="","",(T3413*(1-U3413)*(1+AE3413))+V3413)</f>
        <v>512.80400000000009</v>
      </c>
      <c r="AA3413" s="64">
        <f>IF(Eingabe!G3413="x",libCalc!A3413,IF(Eingabe!H3413="x",libCalc!B3413,IF(Eingabe!I3413="x",libCalc!C3413,"")))</f>
        <v>0.031415926535897934</v>
      </c>
      <c r="AB3413" s="5">
        <f>IF(AA3413="","",AA3413*M3413)</f>
        <v>0.086079638708360343</v>
      </c>
      <c r="AC3413" s="10">
        <f>IF(AA3413="","",N3413*1000/(AA3413*1000000))</f>
        <v>31.830988618379063</v>
      </c>
      <c r="AD3413" s="11">
        <f>IF(AB3413="","",MAX(Z3413,W3413)/AB3413)</f>
        <v>5957.3205428683432</v>
      </c>
      <c r="AE3413" s="8">
        <f ca="1">IF(N3413="","",IF(LOOKUP(YEAR(C3413),Teuerung!$A$4:$A$29,Teuerung!$D$4:$D$29)="",0,LOOKUP(YEAR(C3413),Teuerung!$A$4:$A$29,Teuerung!$D$4:$D$29)))</f>
        <v>0.29999999999999999</v>
      </c>
      <c r="AF3413" s="7">
        <f t="shared" ca="1" si="99"/>
        <v>512.80400000000009</v>
      </c>
      <c r="AG3413" s="2" t="s">
        <v>70</v>
      </c>
      <c r="AH3413" s="1"/>
      <c r="AI3413" s="1"/>
    </row>
    <row r="3414">
      <c r="A3414" s="2"/>
      <c r="B3414" s="2"/>
      <c r="C3414" s="3">
        <v>44176</v>
      </c>
      <c r="D3414" s="1"/>
      <c r="E3414" s="4" t="s">
        <v>51</v>
      </c>
      <c r="G3414" s="4" t="s">
        <v>51</v>
      </c>
      <c r="J3414" s="5">
        <v>0.20000000000000001</v>
      </c>
      <c r="M3414" s="6">
        <v>2.7400000000000002</v>
      </c>
      <c r="N3414" s="7">
        <v>800</v>
      </c>
      <c r="P3414" s="1">
        <v>2</v>
      </c>
      <c r="Q3414" s="2" t="s">
        <v>56</v>
      </c>
      <c r="R3414" s="4" t="s">
        <v>51</v>
      </c>
      <c r="T3414" s="7">
        <v>385</v>
      </c>
      <c r="U3414" s="8">
        <v>0.22</v>
      </c>
      <c r="V3414" s="6">
        <f t="shared" si="98"/>
        <v>20</v>
      </c>
      <c r="W3414" s="7">
        <f>IF(R3414="","",(T3414*(1-U3414)*(1+AE3414))+V3414)</f>
        <v>410.39000000000004</v>
      </c>
      <c r="AA3414" s="64">
        <f>IF(Eingabe!G3414="x",libCalc!A3414,IF(Eingabe!H3414="x",libCalc!B3414,IF(Eingabe!I3414="x",libCalc!C3414,"")))</f>
        <v>0.031415926535897934</v>
      </c>
      <c r="AB3414" s="5">
        <f>IF(AA3414="","",AA3414*M3414)</f>
        <v>0.086079638708360343</v>
      </c>
      <c r="AC3414" s="10">
        <f>IF(AA3414="","",N3414*1000/(AA3414*1000000))</f>
        <v>25.464790894703253</v>
      </c>
      <c r="AD3414" s="11">
        <f>IF(AB3414="","",MAX(Z3414,W3414)/AB3414)</f>
        <v>4767.5618317870749</v>
      </c>
      <c r="AE3414" s="8">
        <f ca="1">IF(N3414="","",IF(LOOKUP(YEAR(C3414),Teuerung!$A$4:$A$29,Teuerung!$D$4:$D$29)="",0,LOOKUP(YEAR(C3414),Teuerung!$A$4:$A$29,Teuerung!$D$4:$D$29)))</f>
        <v>0.29999999999999999</v>
      </c>
      <c r="AF3414" s="7">
        <f t="shared" ca="1" si="99"/>
        <v>820.78000000000009</v>
      </c>
      <c r="AG3414" s="2" t="s">
        <v>70</v>
      </c>
      <c r="AH3414" s="1"/>
      <c r="AI3414" s="1"/>
    </row>
    <row r="3415">
      <c r="A3415" s="2"/>
      <c r="B3415" s="2"/>
      <c r="C3415" s="3">
        <v>44176</v>
      </c>
      <c r="D3415" s="1"/>
      <c r="E3415" s="4" t="s">
        <v>51</v>
      </c>
      <c r="G3415" s="4" t="s">
        <v>51</v>
      </c>
      <c r="J3415" s="5">
        <v>0.20000000000000001</v>
      </c>
      <c r="M3415" s="6">
        <v>2.7400000000000002</v>
      </c>
      <c r="N3415" s="7">
        <v>500</v>
      </c>
      <c r="P3415" s="1">
        <v>6</v>
      </c>
      <c r="Q3415" s="2" t="s">
        <v>56</v>
      </c>
      <c r="R3415" s="4" t="s">
        <v>51</v>
      </c>
      <c r="T3415" s="7">
        <v>341</v>
      </c>
      <c r="U3415" s="8">
        <v>0.22</v>
      </c>
      <c r="V3415" s="6">
        <f t="shared" si="98"/>
        <v>20</v>
      </c>
      <c r="W3415" s="7">
        <f>IF(R3415="","",(T3415*(1-U3415)*(1+AE3415))+V3415)</f>
        <v>365.77400000000006</v>
      </c>
      <c r="AA3415" s="64">
        <f>IF(Eingabe!G3415="x",libCalc!A3415,IF(Eingabe!H3415="x",libCalc!B3415,IF(Eingabe!I3415="x",libCalc!C3415,"")))</f>
        <v>0.031415926535897934</v>
      </c>
      <c r="AB3415" s="5">
        <f>IF(AA3415="","",AA3415*M3415)</f>
        <v>0.086079638708360343</v>
      </c>
      <c r="AC3415" s="10">
        <f>IF(AA3415="","",N3415*1000/(AA3415*1000000))</f>
        <v>15.915494309189532</v>
      </c>
      <c r="AD3415" s="11">
        <f>IF(AB3415="","",MAX(Z3415,W3415)/AB3415)</f>
        <v>4249.2511061675132</v>
      </c>
      <c r="AE3415" s="8">
        <f ca="1">IF(N3415="","",IF(LOOKUP(YEAR(C3415),Teuerung!$A$4:$A$29,Teuerung!$D$4:$D$29)="",0,LOOKUP(YEAR(C3415),Teuerung!$A$4:$A$29,Teuerung!$D$4:$D$29)))</f>
        <v>0.29999999999999999</v>
      </c>
      <c r="AF3415" s="7">
        <f t="shared" ca="1" si="99"/>
        <v>2194.6440000000002</v>
      </c>
      <c r="AG3415" s="2" t="s">
        <v>70</v>
      </c>
      <c r="AH3415" s="1"/>
      <c r="AI3415" s="1"/>
    </row>
    <row r="3416">
      <c r="A3416" s="2"/>
      <c r="B3416" s="2"/>
      <c r="C3416" s="3">
        <v>44176</v>
      </c>
      <c r="D3416" s="1"/>
      <c r="E3416" s="4" t="s">
        <v>51</v>
      </c>
      <c r="G3416" s="4" t="s">
        <v>51</v>
      </c>
      <c r="J3416" s="5">
        <v>0.20000000000000001</v>
      </c>
      <c r="M3416" s="6">
        <v>2.7400000000000002</v>
      </c>
      <c r="N3416" s="7">
        <v>800</v>
      </c>
      <c r="P3416" s="1">
        <v>2</v>
      </c>
      <c r="Q3416" s="2" t="s">
        <v>56</v>
      </c>
      <c r="R3416" s="4" t="s">
        <v>51</v>
      </c>
      <c r="T3416" s="7">
        <v>385</v>
      </c>
      <c r="U3416" s="8">
        <v>0.22</v>
      </c>
      <c r="V3416" s="6">
        <f t="shared" si="98"/>
        <v>20</v>
      </c>
      <c r="W3416" s="7">
        <f>IF(R3416="","",(T3416*(1-U3416)*(1+AE3416))+V3416)</f>
        <v>410.39000000000004</v>
      </c>
      <c r="AA3416" s="64">
        <f>IF(Eingabe!G3416="x",libCalc!A3416,IF(Eingabe!H3416="x",libCalc!B3416,IF(Eingabe!I3416="x",libCalc!C3416,"")))</f>
        <v>0.031415926535897934</v>
      </c>
      <c r="AB3416" s="5">
        <f>IF(AA3416="","",AA3416*M3416)</f>
        <v>0.086079638708360343</v>
      </c>
      <c r="AC3416" s="10">
        <f>IF(AA3416="","",N3416*1000/(AA3416*1000000))</f>
        <v>25.464790894703253</v>
      </c>
      <c r="AD3416" s="11">
        <f>IF(AB3416="","",MAX(Z3416,W3416)/AB3416)</f>
        <v>4767.5618317870749</v>
      </c>
      <c r="AE3416" s="8">
        <f ca="1">IF(N3416="","",IF(LOOKUP(YEAR(C3416),Teuerung!$A$4:$A$29,Teuerung!$D$4:$D$29)="",0,LOOKUP(YEAR(C3416),Teuerung!$A$4:$A$29,Teuerung!$D$4:$D$29)))</f>
        <v>0.29999999999999999</v>
      </c>
      <c r="AF3416" s="7">
        <f t="shared" ca="1" si="99"/>
        <v>820.78000000000009</v>
      </c>
      <c r="AG3416" s="2" t="s">
        <v>70</v>
      </c>
      <c r="AH3416" s="1"/>
      <c r="AI3416" s="1"/>
    </row>
    <row r="3417">
      <c r="A3417" s="2"/>
      <c r="B3417" s="2"/>
      <c r="C3417" s="3">
        <v>44176</v>
      </c>
      <c r="D3417" s="1"/>
      <c r="E3417" s="4" t="s">
        <v>51</v>
      </c>
      <c r="G3417" s="4" t="s">
        <v>51</v>
      </c>
      <c r="J3417" s="5">
        <v>0.20000000000000001</v>
      </c>
      <c r="M3417" s="6">
        <v>2.7400000000000002</v>
      </c>
      <c r="N3417" s="7">
        <v>500</v>
      </c>
      <c r="P3417" s="1">
        <v>8</v>
      </c>
      <c r="Q3417" s="2" t="s">
        <v>56</v>
      </c>
      <c r="R3417" s="4" t="s">
        <v>51</v>
      </c>
      <c r="T3417" s="7">
        <v>341</v>
      </c>
      <c r="U3417" s="8">
        <v>0.22</v>
      </c>
      <c r="V3417" s="6">
        <f t="shared" si="98"/>
        <v>20</v>
      </c>
      <c r="W3417" s="7">
        <f>IF(R3417="","",(T3417*(1-U3417)*(1+AE3417))+V3417)</f>
        <v>365.77400000000006</v>
      </c>
      <c r="AA3417" s="64">
        <f>IF(Eingabe!G3417="x",libCalc!A3417,IF(Eingabe!H3417="x",libCalc!B3417,IF(Eingabe!I3417="x",libCalc!C3417,"")))</f>
        <v>0.031415926535897934</v>
      </c>
      <c r="AB3417" s="5">
        <f>IF(AA3417="","",AA3417*M3417)</f>
        <v>0.086079638708360343</v>
      </c>
      <c r="AC3417" s="10">
        <f>IF(AA3417="","",N3417*1000/(AA3417*1000000))</f>
        <v>15.915494309189532</v>
      </c>
      <c r="AD3417" s="11">
        <f>IF(AB3417="","",MAX(Z3417,W3417)/AB3417)</f>
        <v>4249.2511061675132</v>
      </c>
      <c r="AE3417" s="8">
        <f ca="1">IF(N3417="","",IF(LOOKUP(YEAR(C3417),Teuerung!$A$4:$A$29,Teuerung!$D$4:$D$29)="",0,LOOKUP(YEAR(C3417),Teuerung!$A$4:$A$29,Teuerung!$D$4:$D$29)))</f>
        <v>0.29999999999999999</v>
      </c>
      <c r="AF3417" s="7">
        <f t="shared" ca="1" si="99"/>
        <v>2926.1920000000005</v>
      </c>
      <c r="AG3417" s="2" t="s">
        <v>70</v>
      </c>
      <c r="AH3417" s="1"/>
      <c r="AI3417" s="1"/>
    </row>
    <row r="3418">
      <c r="A3418" s="2"/>
      <c r="B3418" s="2"/>
      <c r="C3418" s="3">
        <v>44176</v>
      </c>
      <c r="D3418" s="1"/>
      <c r="E3418" s="4" t="s">
        <v>51</v>
      </c>
      <c r="G3418" s="4" t="s">
        <v>51</v>
      </c>
      <c r="J3418" s="5">
        <v>0.20000000000000001</v>
      </c>
      <c r="M3418" s="6">
        <v>2.7400000000000002</v>
      </c>
      <c r="N3418" s="7">
        <v>1400</v>
      </c>
      <c r="P3418" s="1">
        <v>1</v>
      </c>
      <c r="Q3418" s="2" t="s">
        <v>56</v>
      </c>
      <c r="R3418" s="4" t="s">
        <v>51</v>
      </c>
      <c r="T3418" s="7">
        <v>691</v>
      </c>
      <c r="U3418" s="8">
        <v>0.22</v>
      </c>
      <c r="V3418" s="6">
        <f t="shared" si="98"/>
        <v>20</v>
      </c>
      <c r="W3418" s="7">
        <f>IF(R3418="","",(T3418*(1-U3418)*(1+AE3418))+V3418)</f>
        <v>720.67400000000009</v>
      </c>
      <c r="AA3418" s="64">
        <f>IF(Eingabe!G3418="x",libCalc!A3418,IF(Eingabe!H3418="x",libCalc!B3418,IF(Eingabe!I3418="x",libCalc!C3418,"")))</f>
        <v>0.031415926535897934</v>
      </c>
      <c r="AB3418" s="5">
        <f>IF(AA3418="","",AA3418*M3418)</f>
        <v>0.086079638708360343</v>
      </c>
      <c r="AC3418" s="10">
        <f>IF(AA3418="","",N3418*1000/(AA3418*1000000))</f>
        <v>44.563384065730688</v>
      </c>
      <c r="AD3418" s="11">
        <f>IF(AB3418="","",MAX(Z3418,W3418)/AB3418)</f>
        <v>8372.1773326867587</v>
      </c>
      <c r="AE3418" s="8">
        <f ca="1">IF(N3418="","",IF(LOOKUP(YEAR(C3418),Teuerung!$A$4:$A$29,Teuerung!$D$4:$D$29)="",0,LOOKUP(YEAR(C3418),Teuerung!$A$4:$A$29,Teuerung!$D$4:$D$29)))</f>
        <v>0.29999999999999999</v>
      </c>
      <c r="AF3418" s="7">
        <f t="shared" ca="1" si="99"/>
        <v>720.67400000000009</v>
      </c>
      <c r="AG3418" s="2" t="s">
        <v>70</v>
      </c>
      <c r="AH3418" s="1"/>
      <c r="AI3418" s="1"/>
    </row>
    <row r="3419">
      <c r="A3419" s="2"/>
      <c r="B3419" s="2"/>
      <c r="C3419" s="3">
        <v>44176</v>
      </c>
      <c r="D3419" s="1"/>
      <c r="E3419" s="4" t="s">
        <v>51</v>
      </c>
      <c r="G3419" s="4" t="s">
        <v>51</v>
      </c>
      <c r="J3419" s="5">
        <v>0.20000000000000001</v>
      </c>
      <c r="M3419" s="6">
        <v>2.7400000000000002</v>
      </c>
      <c r="N3419" s="7">
        <v>800</v>
      </c>
      <c r="P3419" s="1">
        <v>6</v>
      </c>
      <c r="Q3419" s="2" t="s">
        <v>56</v>
      </c>
      <c r="R3419" s="4" t="s">
        <v>51</v>
      </c>
      <c r="T3419" s="7">
        <v>380</v>
      </c>
      <c r="U3419" s="8">
        <v>0.22</v>
      </c>
      <c r="V3419" s="6">
        <f t="shared" si="98"/>
        <v>20</v>
      </c>
      <c r="W3419" s="7">
        <f>IF(R3419="","",(T3419*(1-U3419)*(1+AE3419))+V3419)</f>
        <v>405.32000000000005</v>
      </c>
      <c r="AA3419" s="64">
        <f>IF(Eingabe!G3419="x",libCalc!A3419,IF(Eingabe!H3419="x",libCalc!B3419,IF(Eingabe!I3419="x",libCalc!C3419,"")))</f>
        <v>0.031415926535897934</v>
      </c>
      <c r="AB3419" s="5">
        <f>IF(AA3419="","",AA3419*M3419)</f>
        <v>0.086079638708360343</v>
      </c>
      <c r="AC3419" s="10">
        <f>IF(AA3419="","",N3419*1000/(AA3419*1000000))</f>
        <v>25.464790894703253</v>
      </c>
      <c r="AD3419" s="11">
        <f>IF(AB3419="","",MAX(Z3419,W3419)/AB3419)</f>
        <v>4708.6628856939433</v>
      </c>
      <c r="AE3419" s="8">
        <f ca="1">IF(N3419="","",IF(LOOKUP(YEAR(C3419),Teuerung!$A$4:$A$29,Teuerung!$D$4:$D$29)="",0,LOOKUP(YEAR(C3419),Teuerung!$A$4:$A$29,Teuerung!$D$4:$D$29)))</f>
        <v>0.29999999999999999</v>
      </c>
      <c r="AF3419" s="7">
        <f t="shared" ca="1" si="99"/>
        <v>2431.9200000000001</v>
      </c>
      <c r="AG3419" s="2" t="s">
        <v>70</v>
      </c>
      <c r="AH3419" s="1"/>
      <c r="AI3419" s="1"/>
    </row>
    <row r="3420">
      <c r="A3420" s="2"/>
      <c r="B3420" s="2"/>
      <c r="C3420" s="3">
        <v>44176</v>
      </c>
      <c r="D3420" s="1"/>
      <c r="E3420" s="4" t="s">
        <v>51</v>
      </c>
      <c r="G3420" s="4" t="s">
        <v>51</v>
      </c>
      <c r="J3420" s="5">
        <v>0.20000000000000001</v>
      </c>
      <c r="M3420" s="6">
        <v>2.7400000000000002</v>
      </c>
      <c r="N3420" s="7">
        <v>800</v>
      </c>
      <c r="P3420" s="1">
        <v>2</v>
      </c>
      <c r="Q3420" s="2" t="s">
        <v>56</v>
      </c>
      <c r="R3420" s="4" t="s">
        <v>51</v>
      </c>
      <c r="T3420" s="7">
        <v>385</v>
      </c>
      <c r="U3420" s="8">
        <v>0.22</v>
      </c>
      <c r="V3420" s="6">
        <f t="shared" si="98"/>
        <v>20</v>
      </c>
      <c r="W3420" s="7">
        <f>IF(R3420="","",(T3420*(1-U3420)*(1+AE3420))+V3420)</f>
        <v>410.39000000000004</v>
      </c>
      <c r="AA3420" s="64">
        <f>IF(Eingabe!G3420="x",libCalc!A3420,IF(Eingabe!H3420="x",libCalc!B3420,IF(Eingabe!I3420="x",libCalc!C3420,"")))</f>
        <v>0.031415926535897934</v>
      </c>
      <c r="AB3420" s="5">
        <f>IF(AA3420="","",AA3420*M3420)</f>
        <v>0.086079638708360343</v>
      </c>
      <c r="AC3420" s="10">
        <f>IF(AA3420="","",N3420*1000/(AA3420*1000000))</f>
        <v>25.464790894703253</v>
      </c>
      <c r="AD3420" s="11">
        <f>IF(AB3420="","",MAX(Z3420,W3420)/AB3420)</f>
        <v>4767.5618317870749</v>
      </c>
      <c r="AE3420" s="8">
        <f ca="1">IF(N3420="","",IF(LOOKUP(YEAR(C3420),Teuerung!$A$4:$A$29,Teuerung!$D$4:$D$29)="",0,LOOKUP(YEAR(C3420),Teuerung!$A$4:$A$29,Teuerung!$D$4:$D$29)))</f>
        <v>0.29999999999999999</v>
      </c>
      <c r="AF3420" s="7">
        <f t="shared" ca="1" si="99"/>
        <v>820.78000000000009</v>
      </c>
      <c r="AG3420" s="2" t="s">
        <v>70</v>
      </c>
      <c r="AH3420" s="1"/>
      <c r="AI3420" s="1"/>
    </row>
    <row r="3421">
      <c r="A3421" s="2"/>
      <c r="B3421" s="2"/>
      <c r="C3421" s="3">
        <v>44176</v>
      </c>
      <c r="D3421" s="1"/>
      <c r="E3421" s="4" t="s">
        <v>51</v>
      </c>
      <c r="G3421" s="4" t="s">
        <v>51</v>
      </c>
      <c r="J3421" s="5">
        <v>0.20000000000000001</v>
      </c>
      <c r="M3421" s="6">
        <v>2.7400000000000002</v>
      </c>
      <c r="N3421" s="7">
        <v>1000</v>
      </c>
      <c r="P3421" s="1">
        <v>3</v>
      </c>
      <c r="Q3421" s="2" t="s">
        <v>56</v>
      </c>
      <c r="R3421" s="4" t="s">
        <v>51</v>
      </c>
      <c r="T3421" s="7">
        <v>486</v>
      </c>
      <c r="U3421" s="8">
        <v>0.22</v>
      </c>
      <c r="V3421" s="6">
        <f t="shared" si="98"/>
        <v>20</v>
      </c>
      <c r="W3421" s="7">
        <f>IF(R3421="","",(T3421*(1-U3421)*(1+AE3421))+V3421)</f>
        <v>512.80400000000009</v>
      </c>
      <c r="AA3421" s="64">
        <f>IF(Eingabe!G3421="x",libCalc!A3421,IF(Eingabe!H3421="x",libCalc!B3421,IF(Eingabe!I3421="x",libCalc!C3421,"")))</f>
        <v>0.031415926535897934</v>
      </c>
      <c r="AB3421" s="5">
        <f>IF(AA3421="","",AA3421*M3421)</f>
        <v>0.086079638708360343</v>
      </c>
      <c r="AC3421" s="10">
        <f>IF(AA3421="","",N3421*1000/(AA3421*1000000))</f>
        <v>31.830988618379063</v>
      </c>
      <c r="AD3421" s="11">
        <f>IF(AB3421="","",MAX(Z3421,W3421)/AB3421)</f>
        <v>5957.3205428683432</v>
      </c>
      <c r="AE3421" s="8">
        <f ca="1">IF(N3421="","",IF(LOOKUP(YEAR(C3421),Teuerung!$A$4:$A$29,Teuerung!$D$4:$D$29)="",0,LOOKUP(YEAR(C3421),Teuerung!$A$4:$A$29,Teuerung!$D$4:$D$29)))</f>
        <v>0.29999999999999999</v>
      </c>
      <c r="AF3421" s="7">
        <f t="shared" ca="1" si="99"/>
        <v>1538.4120000000003</v>
      </c>
      <c r="AG3421" s="2" t="s">
        <v>70</v>
      </c>
      <c r="AH3421" s="1"/>
      <c r="AI3421" s="1"/>
    </row>
    <row r="3422">
      <c r="A3422" s="2"/>
      <c r="B3422" s="2"/>
      <c r="C3422" s="3">
        <v>44176</v>
      </c>
      <c r="D3422" s="1"/>
      <c r="E3422" s="4" t="s">
        <v>51</v>
      </c>
      <c r="G3422" s="4" t="s">
        <v>51</v>
      </c>
      <c r="J3422" s="5">
        <v>0.20000000000000001</v>
      </c>
      <c r="M3422" s="6">
        <v>2.7400000000000002</v>
      </c>
      <c r="N3422" s="7">
        <v>500</v>
      </c>
      <c r="P3422" s="1">
        <v>7</v>
      </c>
      <c r="Q3422" s="2" t="s">
        <v>56</v>
      </c>
      <c r="R3422" s="4" t="s">
        <v>51</v>
      </c>
      <c r="T3422" s="7">
        <v>341</v>
      </c>
      <c r="U3422" s="8">
        <v>0.22</v>
      </c>
      <c r="V3422" s="6">
        <f t="shared" si="98"/>
        <v>20</v>
      </c>
      <c r="W3422" s="7">
        <f>IF(R3422="","",(T3422*(1-U3422)*(1+AE3422))+V3422)</f>
        <v>365.77400000000006</v>
      </c>
      <c r="AA3422" s="64">
        <f>IF(Eingabe!G3422="x",libCalc!A3422,IF(Eingabe!H3422="x",libCalc!B3422,IF(Eingabe!I3422="x",libCalc!C3422,"")))</f>
        <v>0.031415926535897934</v>
      </c>
      <c r="AB3422" s="5">
        <f>IF(AA3422="","",AA3422*M3422)</f>
        <v>0.086079638708360343</v>
      </c>
      <c r="AC3422" s="10">
        <f>IF(AA3422="","",N3422*1000/(AA3422*1000000))</f>
        <v>15.915494309189532</v>
      </c>
      <c r="AD3422" s="11">
        <f>IF(AB3422="","",MAX(Z3422,W3422)/AB3422)</f>
        <v>4249.2511061675132</v>
      </c>
      <c r="AE3422" s="8">
        <f ca="1">IF(N3422="","",IF(LOOKUP(YEAR(C3422),Teuerung!$A$4:$A$29,Teuerung!$D$4:$D$29)="",0,LOOKUP(YEAR(C3422),Teuerung!$A$4:$A$29,Teuerung!$D$4:$D$29)))</f>
        <v>0.29999999999999999</v>
      </c>
      <c r="AF3422" s="7">
        <f t="shared" ca="1" si="99"/>
        <v>2560.4180000000006</v>
      </c>
      <c r="AG3422" s="2" t="s">
        <v>70</v>
      </c>
      <c r="AH3422" s="1"/>
      <c r="AI3422" s="1"/>
    </row>
    <row r="3423">
      <c r="A3423" s="2"/>
      <c r="B3423" s="2"/>
      <c r="C3423" s="3">
        <v>44176</v>
      </c>
      <c r="D3423" s="1"/>
      <c r="E3423" s="4" t="s">
        <v>51</v>
      </c>
      <c r="G3423" s="4" t="s">
        <v>51</v>
      </c>
      <c r="J3423" s="5">
        <v>0.25</v>
      </c>
      <c r="M3423" s="6">
        <v>3.5499999999999998</v>
      </c>
      <c r="N3423" s="7">
        <v>2100</v>
      </c>
      <c r="P3423" s="1">
        <v>2</v>
      </c>
      <c r="Q3423" s="2" t="s">
        <v>56</v>
      </c>
      <c r="R3423" s="4" t="s">
        <v>51</v>
      </c>
      <c r="T3423" s="7">
        <v>793</v>
      </c>
      <c r="U3423" s="8">
        <v>0.22</v>
      </c>
      <c r="V3423" s="6">
        <f t="shared" si="98"/>
        <v>20</v>
      </c>
      <c r="W3423" s="7">
        <f>IF(R3423="","",(T3423*(1-U3423)*(1+AE3423))+V3423)</f>
        <v>824.10200000000009</v>
      </c>
      <c r="AA3423" s="64">
        <f>IF(Eingabe!G3423="x",libCalc!A3423,IF(Eingabe!H3423="x",libCalc!B3423,IF(Eingabe!I3423="x",libCalc!C3423,"")))</f>
        <v>0.049087385212340517</v>
      </c>
      <c r="AB3423" s="5">
        <f>IF(AA3423="","",AA3423*M3423)</f>
        <v>0.17426021750380882</v>
      </c>
      <c r="AC3423" s="10">
        <f>IF(AA3423="","",N3423*1000/(AA3423*1000000))</f>
        <v>42.780848703101469</v>
      </c>
      <c r="AD3423" s="11">
        <f>IF(AB3423="","",MAX(Z3423,W3423)/AB3423)</f>
        <v>4729.1459393592668</v>
      </c>
      <c r="AE3423" s="8">
        <f ca="1">IF(N3423="","",IF(LOOKUP(YEAR(C3423),Teuerung!$A$4:$A$29,Teuerung!$D$4:$D$29)="",0,LOOKUP(YEAR(C3423),Teuerung!$A$4:$A$29,Teuerung!$D$4:$D$29)))</f>
        <v>0.29999999999999999</v>
      </c>
      <c r="AF3423" s="7">
        <f t="shared" ca="1" si="99"/>
        <v>1648.2040000000002</v>
      </c>
      <c r="AG3423" s="2" t="s">
        <v>70</v>
      </c>
      <c r="AH3423" s="1"/>
      <c r="AI3423" s="1"/>
    </row>
    <row r="3424">
      <c r="A3424" s="2"/>
      <c r="B3424" s="2"/>
      <c r="C3424" s="3">
        <v>44176</v>
      </c>
      <c r="D3424" s="1"/>
      <c r="E3424" s="4" t="s">
        <v>51</v>
      </c>
      <c r="G3424" s="4" t="s">
        <v>51</v>
      </c>
      <c r="J3424" s="5">
        <v>0.20000000000000001</v>
      </c>
      <c r="M3424" s="6">
        <v>3.5499999999999998</v>
      </c>
      <c r="N3424" s="7">
        <v>1400</v>
      </c>
      <c r="P3424" s="1">
        <v>2</v>
      </c>
      <c r="Q3424" s="2" t="s">
        <v>56</v>
      </c>
      <c r="R3424" s="4" t="s">
        <v>51</v>
      </c>
      <c r="T3424" s="7">
        <v>882</v>
      </c>
      <c r="U3424" s="8">
        <v>0.22</v>
      </c>
      <c r="V3424" s="6">
        <f t="shared" si="98"/>
        <v>20</v>
      </c>
      <c r="W3424" s="7">
        <f>IF(R3424="","",(T3424*(1-U3424)*(1+AE3424))+V3424)</f>
        <v>914.34800000000007</v>
      </c>
      <c r="AA3424" s="64">
        <f>IF(Eingabe!G3424="x",libCalc!A3424,IF(Eingabe!H3424="x",libCalc!B3424,IF(Eingabe!I3424="x",libCalc!C3424,"")))</f>
        <v>0.031415926535897934</v>
      </c>
      <c r="AB3424" s="5">
        <f>IF(AA3424="","",AA3424*M3424)</f>
        <v>0.11152653920243766</v>
      </c>
      <c r="AC3424" s="10">
        <f>IF(AA3424="","",N3424*1000/(AA3424*1000000))</f>
        <v>44.563384065730688</v>
      </c>
      <c r="AD3424" s="11">
        <f>IF(AB3424="","",MAX(Z3424,W3424)/AB3424)</f>
        <v>8198.479093306385</v>
      </c>
      <c r="AE3424" s="8">
        <f ca="1">IF(N3424="","",IF(LOOKUP(YEAR(C3424),Teuerung!$A$4:$A$29,Teuerung!$D$4:$D$29)="",0,LOOKUP(YEAR(C3424),Teuerung!$A$4:$A$29,Teuerung!$D$4:$D$29)))</f>
        <v>0.29999999999999999</v>
      </c>
      <c r="AF3424" s="7">
        <f t="shared" ca="1" si="99"/>
        <v>1828.6960000000001</v>
      </c>
      <c r="AG3424" s="2" t="s">
        <v>70</v>
      </c>
      <c r="AH3424" s="1"/>
      <c r="AI3424" s="1"/>
    </row>
    <row r="3425">
      <c r="A3425" s="2"/>
      <c r="B3425" s="2"/>
      <c r="C3425" s="3">
        <v>44176</v>
      </c>
      <c r="D3425" s="1"/>
      <c r="E3425" s="4" t="s">
        <v>51</v>
      </c>
      <c r="G3425" s="4" t="s">
        <v>51</v>
      </c>
      <c r="J3425" s="5">
        <v>0.20000000000000001</v>
      </c>
      <c r="M3425" s="6">
        <v>3.5499999999999998</v>
      </c>
      <c r="N3425" s="7">
        <v>1000</v>
      </c>
      <c r="P3425" s="1">
        <v>1</v>
      </c>
      <c r="Q3425" s="2" t="s">
        <v>56</v>
      </c>
      <c r="R3425" s="4" t="s">
        <v>51</v>
      </c>
      <c r="T3425" s="7">
        <v>713</v>
      </c>
      <c r="U3425" s="8">
        <v>0.22</v>
      </c>
      <c r="V3425" s="6">
        <f t="shared" si="98"/>
        <v>20</v>
      </c>
      <c r="W3425" s="7">
        <f>IF(R3425="","",(T3425*(1-U3425)*(1+AE3425))+V3425)</f>
        <v>742.98199999999997</v>
      </c>
      <c r="AA3425" s="64">
        <f>IF(Eingabe!G3425="x",libCalc!A3425,IF(Eingabe!H3425="x",libCalc!B3425,IF(Eingabe!I3425="x",libCalc!C3425,"")))</f>
        <v>0.031415926535897934</v>
      </c>
      <c r="AB3425" s="5">
        <f>IF(AA3425="","",AA3425*M3425)</f>
        <v>0.11152653920243766</v>
      </c>
      <c r="AC3425" s="10">
        <f>IF(AA3425="","",N3425*1000/(AA3425*1000000))</f>
        <v>31.830988618379063</v>
      </c>
      <c r="AD3425" s="11">
        <f>IF(AB3425="","",MAX(Z3425,W3425)/AB3425)</f>
        <v>6661.9300241297224</v>
      </c>
      <c r="AE3425" s="8">
        <f ca="1">IF(N3425="","",IF(LOOKUP(YEAR(C3425),Teuerung!$A$4:$A$29,Teuerung!$D$4:$D$29)="",0,LOOKUP(YEAR(C3425),Teuerung!$A$4:$A$29,Teuerung!$D$4:$D$29)))</f>
        <v>0.29999999999999999</v>
      </c>
      <c r="AF3425" s="7">
        <f t="shared" ca="1" si="99"/>
        <v>742.98199999999997</v>
      </c>
      <c r="AG3425" s="2" t="s">
        <v>70</v>
      </c>
      <c r="AH3425" s="1"/>
      <c r="AI3425" s="1"/>
    </row>
    <row r="3426">
      <c r="A3426" s="2"/>
      <c r="B3426" s="2"/>
      <c r="C3426" s="3">
        <v>44176</v>
      </c>
      <c r="D3426" s="1"/>
      <c r="E3426" s="4" t="s">
        <v>51</v>
      </c>
      <c r="G3426" s="4" t="s">
        <v>51</v>
      </c>
      <c r="J3426" s="5">
        <v>0.20000000000000001</v>
      </c>
      <c r="M3426" s="6">
        <v>2.8500000000000001</v>
      </c>
      <c r="N3426" s="7">
        <v>1400</v>
      </c>
      <c r="P3426" s="1">
        <v>3</v>
      </c>
      <c r="Q3426" s="2" t="s">
        <v>56</v>
      </c>
      <c r="R3426" s="4" t="s">
        <v>51</v>
      </c>
      <c r="T3426" s="7">
        <v>707</v>
      </c>
      <c r="U3426" s="8">
        <v>0.22</v>
      </c>
      <c r="V3426" s="6">
        <f t="shared" si="98"/>
        <v>20</v>
      </c>
      <c r="W3426" s="7">
        <f>IF(R3426="","",(T3426*(1-U3426)*(1+AE3426))+V3426)</f>
        <v>736.89800000000002</v>
      </c>
      <c r="AA3426" s="64">
        <f>IF(Eingabe!G3426="x",libCalc!A3426,IF(Eingabe!H3426="x",libCalc!B3426,IF(Eingabe!I3426="x",libCalc!C3426,"")))</f>
        <v>0.031415926535897934</v>
      </c>
      <c r="AB3426" s="5">
        <f>IF(AA3426="","",AA3426*M3426)</f>
        <v>0.089535390627309114</v>
      </c>
      <c r="AC3426" s="10">
        <f>IF(AA3426="","",N3426*1000/(AA3426*1000000))</f>
        <v>44.563384065730688</v>
      </c>
      <c r="AD3426" s="11">
        <f>IF(AB3426="","",MAX(Z3426,W3426)/AB3426)</f>
        <v>8230.2427547039642</v>
      </c>
      <c r="AE3426" s="8">
        <f ca="1">IF(N3426="","",IF(LOOKUP(YEAR(C3426),Teuerung!$A$4:$A$29,Teuerung!$D$4:$D$29)="",0,LOOKUP(YEAR(C3426),Teuerung!$A$4:$A$29,Teuerung!$D$4:$D$29)))</f>
        <v>0.29999999999999999</v>
      </c>
      <c r="AF3426" s="7">
        <f t="shared" ca="1" si="99"/>
        <v>2210.694</v>
      </c>
      <c r="AG3426" s="2" t="s">
        <v>70</v>
      </c>
      <c r="AH3426" s="1"/>
      <c r="AI3426" s="1"/>
    </row>
    <row r="3427">
      <c r="A3427" s="2"/>
      <c r="B3427" s="2"/>
      <c r="C3427" s="3">
        <v>44176</v>
      </c>
      <c r="D3427" s="1"/>
      <c r="E3427" s="4" t="s">
        <v>51</v>
      </c>
      <c r="G3427" s="4" t="s">
        <v>51</v>
      </c>
      <c r="J3427" s="5">
        <v>0.20000000000000001</v>
      </c>
      <c r="M3427" s="6">
        <v>2.8500000000000001</v>
      </c>
      <c r="N3427" s="7">
        <v>800</v>
      </c>
      <c r="P3427" s="1">
        <v>4</v>
      </c>
      <c r="Q3427" s="2" t="s">
        <v>56</v>
      </c>
      <c r="R3427" s="4" t="s">
        <v>51</v>
      </c>
      <c r="T3427" s="7">
        <v>385</v>
      </c>
      <c r="U3427" s="8">
        <v>0.22</v>
      </c>
      <c r="V3427" s="6">
        <f t="shared" si="98"/>
        <v>20</v>
      </c>
      <c r="W3427" s="7">
        <f>IF(R3427="","",(T3427*(1-U3427)*(1+AE3427))+V3427)</f>
        <v>410.39000000000004</v>
      </c>
      <c r="AA3427" s="64">
        <f>IF(Eingabe!G3427="x",libCalc!A3427,IF(Eingabe!H3427="x",libCalc!B3427,IF(Eingabe!I3427="x",libCalc!C3427,"")))</f>
        <v>0.031415926535897934</v>
      </c>
      <c r="AB3427" s="5">
        <f>IF(AA3427="","",AA3427*M3427)</f>
        <v>0.089535390627309114</v>
      </c>
      <c r="AC3427" s="10">
        <f>IF(AA3427="","",N3427*1000/(AA3427*1000000))</f>
        <v>25.464790894703253</v>
      </c>
      <c r="AD3427" s="11">
        <f>IF(AB3427="","",MAX(Z3427,W3427)/AB3427)</f>
        <v>4583.5506733672228</v>
      </c>
      <c r="AE3427" s="8">
        <f ca="1">IF(N3427="","",IF(LOOKUP(YEAR(C3427),Teuerung!$A$4:$A$29,Teuerung!$D$4:$D$29)="",0,LOOKUP(YEAR(C3427),Teuerung!$A$4:$A$29,Teuerung!$D$4:$D$29)))</f>
        <v>0.29999999999999999</v>
      </c>
      <c r="AF3427" s="7">
        <f t="shared" ca="1" si="99"/>
        <v>1641.5600000000002</v>
      </c>
      <c r="AG3427" s="2" t="s">
        <v>70</v>
      </c>
      <c r="AH3427" s="1"/>
      <c r="AI3427" s="1"/>
    </row>
    <row r="3428">
      <c r="A3428" s="2"/>
      <c r="B3428" s="2"/>
      <c r="C3428" s="3">
        <v>44176</v>
      </c>
      <c r="D3428" s="1"/>
      <c r="E3428" s="4" t="s">
        <v>51</v>
      </c>
      <c r="G3428" s="4" t="s">
        <v>51</v>
      </c>
      <c r="J3428" s="5">
        <v>0.20000000000000001</v>
      </c>
      <c r="M3428" s="6">
        <v>2.8500000000000001</v>
      </c>
      <c r="N3428" s="7">
        <v>800</v>
      </c>
      <c r="P3428" s="1">
        <v>6</v>
      </c>
      <c r="Q3428" s="2" t="s">
        <v>56</v>
      </c>
      <c r="R3428" s="4" t="s">
        <v>51</v>
      </c>
      <c r="T3428" s="7">
        <v>385</v>
      </c>
      <c r="U3428" s="8">
        <v>0.22</v>
      </c>
      <c r="V3428" s="6">
        <f t="shared" si="98"/>
        <v>20</v>
      </c>
      <c r="W3428" s="7">
        <f>IF(R3428="","",(T3428*(1-U3428)*(1+AE3428))+V3428)</f>
        <v>410.39000000000004</v>
      </c>
      <c r="AA3428" s="64">
        <f>IF(Eingabe!G3428="x",libCalc!A3428,IF(Eingabe!H3428="x",libCalc!B3428,IF(Eingabe!I3428="x",libCalc!C3428,"")))</f>
        <v>0.031415926535897934</v>
      </c>
      <c r="AB3428" s="5">
        <f>IF(AA3428="","",AA3428*M3428)</f>
        <v>0.089535390627309114</v>
      </c>
      <c r="AC3428" s="10">
        <f>IF(AA3428="","",N3428*1000/(AA3428*1000000))</f>
        <v>25.464790894703253</v>
      </c>
      <c r="AD3428" s="11">
        <f>IF(AB3428="","",MAX(Z3428,W3428)/AB3428)</f>
        <v>4583.5506733672228</v>
      </c>
      <c r="AE3428" s="8">
        <f ca="1">IF(N3428="","",IF(LOOKUP(YEAR(C3428),Teuerung!$A$4:$A$29,Teuerung!$D$4:$D$29)="",0,LOOKUP(YEAR(C3428),Teuerung!$A$4:$A$29,Teuerung!$D$4:$D$29)))</f>
        <v>0.29999999999999999</v>
      </c>
      <c r="AF3428" s="7">
        <f t="shared" ca="1" si="99"/>
        <v>2462.3400000000001</v>
      </c>
      <c r="AG3428" s="2" t="s">
        <v>70</v>
      </c>
      <c r="AH3428" s="1"/>
      <c r="AI3428" s="1"/>
    </row>
    <row r="3429">
      <c r="A3429" s="2"/>
      <c r="B3429" s="2"/>
      <c r="C3429" s="3">
        <v>44176</v>
      </c>
      <c r="D3429" s="1"/>
      <c r="E3429" s="4" t="s">
        <v>51</v>
      </c>
      <c r="G3429" s="4" t="s">
        <v>51</v>
      </c>
      <c r="J3429" s="5">
        <v>0.25</v>
      </c>
      <c r="M3429" s="6">
        <v>3.3500000000000001</v>
      </c>
      <c r="N3429" s="7">
        <v>220</v>
      </c>
      <c r="P3429" s="1">
        <v>2</v>
      </c>
      <c r="Q3429" s="2" t="s">
        <v>56</v>
      </c>
      <c r="R3429" s="4" t="s">
        <v>51</v>
      </c>
      <c r="T3429" s="7">
        <v>812</v>
      </c>
      <c r="U3429" s="8">
        <v>0.22</v>
      </c>
      <c r="V3429" s="6">
        <f t="shared" si="98"/>
        <v>20</v>
      </c>
      <c r="W3429" s="7">
        <f>IF(R3429="","",(T3429*(1-U3429)*(1+AE3429))+V3429)</f>
        <v>843.36800000000005</v>
      </c>
      <c r="AA3429" s="64">
        <f>IF(Eingabe!G3429="x",libCalc!A3429,IF(Eingabe!H3429="x",libCalc!B3429,IF(Eingabe!I3429="x",libCalc!C3429,"")))</f>
        <v>0.049087385212340517</v>
      </c>
      <c r="AB3429" s="5">
        <f>IF(AA3429="","",AA3429*M3429)</f>
        <v>0.16444274046134075</v>
      </c>
      <c r="AC3429" s="10">
        <f>IF(AA3429="","",N3429*1000/(AA3429*1000000))</f>
        <v>4.481803197467773</v>
      </c>
      <c r="AD3429" s="11">
        <f>IF(AB3429="","",MAX(Z3429,W3429)/AB3429)</f>
        <v>5128.6423324857542</v>
      </c>
      <c r="AE3429" s="8">
        <f ca="1">IF(N3429="","",IF(LOOKUP(YEAR(C3429),Teuerung!$A$4:$A$29,Teuerung!$D$4:$D$29)="",0,LOOKUP(YEAR(C3429),Teuerung!$A$4:$A$29,Teuerung!$D$4:$D$29)))</f>
        <v>0.29999999999999999</v>
      </c>
      <c r="AF3429" s="7">
        <f t="shared" ca="1" si="99"/>
        <v>1686.7360000000001</v>
      </c>
      <c r="AG3429" s="2" t="s">
        <v>70</v>
      </c>
      <c r="AH3429" s="1"/>
      <c r="AI3429" s="1"/>
    </row>
    <row r="3430">
      <c r="A3430" s="2"/>
      <c r="B3430" s="2"/>
      <c r="C3430" s="3">
        <v>44176</v>
      </c>
      <c r="D3430" s="1"/>
      <c r="E3430" s="4" t="s">
        <v>51</v>
      </c>
      <c r="H3430" s="4" t="s">
        <v>51</v>
      </c>
      <c r="K3430" s="6">
        <v>0.25</v>
      </c>
      <c r="L3430" s="6">
        <v>0.69999999999999996</v>
      </c>
      <c r="M3430" s="6">
        <v>2.8100000000000001</v>
      </c>
      <c r="N3430" s="7">
        <v>200</v>
      </c>
      <c r="P3430" s="1">
        <v>7</v>
      </c>
      <c r="Q3430" s="2" t="s">
        <v>56</v>
      </c>
      <c r="R3430" s="4" t="s">
        <v>51</v>
      </c>
      <c r="T3430" s="7">
        <v>565</v>
      </c>
      <c r="U3430" s="8">
        <v>0.22</v>
      </c>
      <c r="V3430" s="6">
        <f t="shared" si="98"/>
        <v>20</v>
      </c>
      <c r="W3430" s="7">
        <f>IF(R3430="","",(T3430*(1-U3430)*(1+AE3430))+V3430)</f>
        <v>592.90999999999997</v>
      </c>
      <c r="AA3430" s="64">
        <f>IF(Eingabe!G3430="x",libCalc!A3430,IF(Eingabe!H3430="x",libCalc!B3430,IF(Eingabe!I3430="x",libCalc!C3430,"")))</f>
        <v>0.17499999999999999</v>
      </c>
      <c r="AB3430" s="5">
        <f>IF(AA3430="","",AA3430*M3430)</f>
        <v>0.49174999999999996</v>
      </c>
      <c r="AC3430" s="10">
        <f>IF(AA3430="","",N3430*1000/(AA3430*1000000))</f>
        <v>1.1428571428571428</v>
      </c>
      <c r="AD3430" s="11">
        <f>IF(AB3430="","",MAX(Z3430,W3430)/AB3430)</f>
        <v>1205.7142857142858</v>
      </c>
      <c r="AE3430" s="8">
        <f ca="1">IF(N3430="","",IF(LOOKUP(YEAR(C3430),Teuerung!$A$4:$A$29,Teuerung!$D$4:$D$29)="",0,LOOKUP(YEAR(C3430),Teuerung!$A$4:$A$29,Teuerung!$D$4:$D$29)))</f>
        <v>0.29999999999999999</v>
      </c>
      <c r="AF3430" s="7">
        <f t="shared" ca="1" si="99"/>
        <v>4150.3699999999999</v>
      </c>
      <c r="AG3430" s="2" t="s">
        <v>70</v>
      </c>
      <c r="AH3430" s="1"/>
      <c r="AI3430" s="1"/>
    </row>
    <row r="3431">
      <c r="A3431" s="2"/>
      <c r="B3431" s="2"/>
      <c r="C3431" s="3">
        <v>44176</v>
      </c>
      <c r="D3431" s="1"/>
      <c r="E3431" s="4" t="s">
        <v>51</v>
      </c>
      <c r="H3431" s="4" t="s">
        <v>51</v>
      </c>
      <c r="K3431" s="6">
        <v>0.25</v>
      </c>
      <c r="L3431" s="6">
        <v>0.5</v>
      </c>
      <c r="M3431" s="6">
        <v>2.8100000000000001</v>
      </c>
      <c r="N3431" s="7">
        <v>2200</v>
      </c>
      <c r="P3431" s="1">
        <v>3</v>
      </c>
      <c r="Q3431" s="2" t="s">
        <v>56</v>
      </c>
      <c r="R3431" s="4" t="s">
        <v>51</v>
      </c>
      <c r="T3431" s="7">
        <v>469</v>
      </c>
      <c r="U3431" s="8">
        <v>0.22</v>
      </c>
      <c r="V3431" s="6">
        <f t="shared" si="98"/>
        <v>20</v>
      </c>
      <c r="W3431" s="7">
        <f>IF(R3431="","",(T3431*(1-U3431)*(1+AE3431))+V3431)</f>
        <v>495.56600000000003</v>
      </c>
      <c r="AA3431" s="64">
        <f>IF(Eingabe!G3431="x",libCalc!A3431,IF(Eingabe!H3431="x",libCalc!B3431,IF(Eingabe!I3431="x",libCalc!C3431,"")))</f>
        <v>0.125</v>
      </c>
      <c r="AB3431" s="5">
        <f>IF(AA3431="","",AA3431*M3431)</f>
        <v>0.35125000000000001</v>
      </c>
      <c r="AC3431" s="10">
        <f>IF(AA3431="","",N3431*1000/(AA3431*1000000))</f>
        <v>17.600000000000001</v>
      </c>
      <c r="AD3431" s="11">
        <f>IF(AB3431="","",MAX(Z3431,W3431)/AB3431)</f>
        <v>1410.8640569395018</v>
      </c>
      <c r="AE3431" s="8">
        <f ca="1">IF(N3431="","",IF(LOOKUP(YEAR(C3431),Teuerung!$A$4:$A$29,Teuerung!$D$4:$D$29)="",0,LOOKUP(YEAR(C3431),Teuerung!$A$4:$A$29,Teuerung!$D$4:$D$29)))</f>
        <v>0.29999999999999999</v>
      </c>
      <c r="AF3431" s="7">
        <f t="shared" ca="1" si="99"/>
        <v>1486.6980000000001</v>
      </c>
      <c r="AG3431" s="2" t="s">
        <v>70</v>
      </c>
      <c r="AH3431" s="1"/>
      <c r="AI3431" s="1"/>
    </row>
    <row r="3432">
      <c r="A3432" s="2"/>
      <c r="B3432" s="2"/>
      <c r="C3432" s="3">
        <v>44176</v>
      </c>
      <c r="D3432" s="1"/>
      <c r="E3432" s="4" t="s">
        <v>51</v>
      </c>
      <c r="H3432" s="4" t="s">
        <v>51</v>
      </c>
      <c r="K3432" s="6">
        <v>0.25</v>
      </c>
      <c r="L3432" s="6">
        <v>0.69999999999999996</v>
      </c>
      <c r="M3432" s="6">
        <v>2.8100000000000001</v>
      </c>
      <c r="N3432" s="7">
        <v>2700</v>
      </c>
      <c r="P3432" s="1">
        <v>2</v>
      </c>
      <c r="Q3432" s="2" t="s">
        <v>56</v>
      </c>
      <c r="R3432" s="4" t="s">
        <v>51</v>
      </c>
      <c r="T3432" s="7">
        <v>565</v>
      </c>
      <c r="U3432" s="8">
        <v>0.22</v>
      </c>
      <c r="V3432" s="6">
        <f t="shared" si="98"/>
        <v>20</v>
      </c>
      <c r="W3432" s="7">
        <f>IF(R3432="","",(T3432*(1-U3432)*(1+AE3432))+V3432)</f>
        <v>592.90999999999997</v>
      </c>
      <c r="AA3432" s="64">
        <f>IF(Eingabe!G3432="x",libCalc!A3432,IF(Eingabe!H3432="x",libCalc!B3432,IF(Eingabe!I3432="x",libCalc!C3432,"")))</f>
        <v>0.17499999999999999</v>
      </c>
      <c r="AB3432" s="5">
        <f>IF(AA3432="","",AA3432*M3432)</f>
        <v>0.49174999999999996</v>
      </c>
      <c r="AC3432" s="10">
        <f>IF(AA3432="","",N3432*1000/(AA3432*1000000))</f>
        <v>15.428571428571429</v>
      </c>
      <c r="AD3432" s="11">
        <f>IF(AB3432="","",MAX(Z3432,W3432)/AB3432)</f>
        <v>1205.7142857142858</v>
      </c>
      <c r="AE3432" s="8">
        <f ca="1">IF(N3432="","",IF(LOOKUP(YEAR(C3432),Teuerung!$A$4:$A$29,Teuerung!$D$4:$D$29)="",0,LOOKUP(YEAR(C3432),Teuerung!$A$4:$A$29,Teuerung!$D$4:$D$29)))</f>
        <v>0.29999999999999999</v>
      </c>
      <c r="AF3432" s="7">
        <f t="shared" ca="1" si="99"/>
        <v>1185.8199999999999</v>
      </c>
      <c r="AG3432" s="2" t="s">
        <v>70</v>
      </c>
      <c r="AH3432" s="1"/>
      <c r="AI3432" s="1"/>
    </row>
    <row r="3433">
      <c r="A3433" s="2"/>
      <c r="B3433" s="2"/>
      <c r="C3433" s="3">
        <v>44176</v>
      </c>
      <c r="D3433" s="1"/>
      <c r="E3433" s="4" t="s">
        <v>51</v>
      </c>
      <c r="H3433" s="4" t="s">
        <v>51</v>
      </c>
      <c r="K3433" s="6">
        <v>0.25</v>
      </c>
      <c r="L3433" s="6">
        <v>0.69999999999999996</v>
      </c>
      <c r="M3433" s="6">
        <v>2.8100000000000001</v>
      </c>
      <c r="N3433" s="7">
        <v>2200</v>
      </c>
      <c r="P3433" s="1">
        <v>2</v>
      </c>
      <c r="Q3433" s="2" t="s">
        <v>56</v>
      </c>
      <c r="R3433" s="4" t="s">
        <v>51</v>
      </c>
      <c r="T3433" s="7">
        <v>565</v>
      </c>
      <c r="U3433" s="8">
        <v>0.22</v>
      </c>
      <c r="V3433" s="6">
        <f t="shared" si="98"/>
        <v>20</v>
      </c>
      <c r="W3433" s="7">
        <f>IF(R3433="","",(T3433*(1-U3433)*(1+AE3433))+V3433)</f>
        <v>592.90999999999997</v>
      </c>
      <c r="AA3433" s="64">
        <f>IF(Eingabe!G3433="x",libCalc!A3433,IF(Eingabe!H3433="x",libCalc!B3433,IF(Eingabe!I3433="x",libCalc!C3433,"")))</f>
        <v>0.17499999999999999</v>
      </c>
      <c r="AB3433" s="5">
        <f>IF(AA3433="","",AA3433*M3433)</f>
        <v>0.49174999999999996</v>
      </c>
      <c r="AC3433" s="10">
        <f>IF(AA3433="","",N3433*1000/(AA3433*1000000))</f>
        <v>12.571428571428571</v>
      </c>
      <c r="AD3433" s="11">
        <f>IF(AB3433="","",MAX(Z3433,W3433)/AB3433)</f>
        <v>1205.7142857142858</v>
      </c>
      <c r="AE3433" s="8">
        <f ca="1">IF(N3433="","",IF(LOOKUP(YEAR(C3433),Teuerung!$A$4:$A$29,Teuerung!$D$4:$D$29)="",0,LOOKUP(YEAR(C3433),Teuerung!$A$4:$A$29,Teuerung!$D$4:$D$29)))</f>
        <v>0.29999999999999999</v>
      </c>
      <c r="AF3433" s="7">
        <f t="shared" ca="1" si="99"/>
        <v>1185.8199999999999</v>
      </c>
      <c r="AG3433" s="2" t="s">
        <v>70</v>
      </c>
      <c r="AH3433" s="1"/>
      <c r="AI3433" s="1"/>
    </row>
    <row r="3434">
      <c r="A3434" s="2"/>
      <c r="B3434" s="2"/>
      <c r="C3434" s="3">
        <v>44176</v>
      </c>
      <c r="D3434" s="1"/>
      <c r="E3434" s="4" t="s">
        <v>51</v>
      </c>
      <c r="H3434" s="4" t="s">
        <v>51</v>
      </c>
      <c r="K3434" s="6">
        <v>0.25</v>
      </c>
      <c r="L3434" s="6">
        <v>0.69999999999999996</v>
      </c>
      <c r="M3434" s="6">
        <v>2.8900000000000001</v>
      </c>
      <c r="N3434" s="7">
        <v>3800</v>
      </c>
      <c r="P3434" s="1">
        <v>2</v>
      </c>
      <c r="Q3434" s="2" t="s">
        <v>56</v>
      </c>
      <c r="R3434" s="4" t="s">
        <v>51</v>
      </c>
      <c r="T3434" s="7">
        <v>579</v>
      </c>
      <c r="U3434" s="8">
        <v>0.22</v>
      </c>
      <c r="V3434" s="6">
        <f t="shared" si="98"/>
        <v>20</v>
      </c>
      <c r="W3434" s="7">
        <f>IF(R3434="","",(T3434*(1-U3434)*(1+AE3434))+V3434)</f>
        <v>607.10599999999999</v>
      </c>
      <c r="AA3434" s="64">
        <f>IF(Eingabe!G3434="x",libCalc!A3434,IF(Eingabe!H3434="x",libCalc!B3434,IF(Eingabe!I3434="x",libCalc!C3434,"")))</f>
        <v>0.17499999999999999</v>
      </c>
      <c r="AB3434" s="5">
        <f>IF(AA3434="","",AA3434*M3434)</f>
        <v>0.50575000000000003</v>
      </c>
      <c r="AC3434" s="10">
        <f>IF(AA3434="","",N3434*1000/(AA3434*1000000))</f>
        <v>21.714285714285715</v>
      </c>
      <c r="AD3434" s="11">
        <f>IF(AB3434="","",MAX(Z3434,W3434)/AB3434)</f>
        <v>1200.4073158675235</v>
      </c>
      <c r="AE3434" s="8">
        <f ca="1">IF(N3434="","",IF(LOOKUP(YEAR(C3434),Teuerung!$A$4:$A$29,Teuerung!$D$4:$D$29)="",0,LOOKUP(YEAR(C3434),Teuerung!$A$4:$A$29,Teuerung!$D$4:$D$29)))</f>
        <v>0.29999999999999999</v>
      </c>
      <c r="AF3434" s="7">
        <f t="shared" ca="1" si="99"/>
        <v>1214.212</v>
      </c>
      <c r="AG3434" s="2" t="s">
        <v>70</v>
      </c>
      <c r="AH3434" s="1"/>
      <c r="AI3434" s="1"/>
    </row>
    <row r="3435">
      <c r="A3435" s="2"/>
      <c r="B3435" s="2"/>
      <c r="C3435" s="3">
        <v>44176</v>
      </c>
      <c r="D3435" s="1"/>
      <c r="E3435" s="4" t="s">
        <v>51</v>
      </c>
      <c r="G3435" s="4" t="s">
        <v>51</v>
      </c>
      <c r="J3435" s="5">
        <v>0.25</v>
      </c>
      <c r="M3435" s="6">
        <v>3.3500000000000001</v>
      </c>
      <c r="N3435" s="7">
        <v>500</v>
      </c>
      <c r="P3435" s="1">
        <v>1</v>
      </c>
      <c r="Q3435" s="2" t="s">
        <v>56</v>
      </c>
      <c r="R3435" s="4" t="s">
        <v>51</v>
      </c>
      <c r="T3435" s="7">
        <v>399</v>
      </c>
      <c r="U3435" s="8">
        <v>0.22</v>
      </c>
      <c r="V3435" s="6">
        <f t="shared" si="98"/>
        <v>20</v>
      </c>
      <c r="W3435" s="7">
        <f>IF(R3435="","",(T3435*(1-U3435)*(1+AE3435))+V3435)</f>
        <v>424.58600000000007</v>
      </c>
      <c r="AA3435" s="64">
        <f>IF(Eingabe!G3435="x",libCalc!A3435,IF(Eingabe!H3435="x",libCalc!B3435,IF(Eingabe!I3435="x",libCalc!C3435,"")))</f>
        <v>0.049087385212340517</v>
      </c>
      <c r="AB3435" s="5">
        <f>IF(AA3435="","",AA3435*M3435)</f>
        <v>0.16444274046134075</v>
      </c>
      <c r="AC3435" s="10">
        <f>IF(AA3435="","",N3435*1000/(AA3435*1000000))</f>
        <v>10.185916357881302</v>
      </c>
      <c r="AD3435" s="11">
        <f>IF(AB3435="","",MAX(Z3435,W3435)/AB3435)</f>
        <v>2581.9686464044125</v>
      </c>
      <c r="AE3435" s="8">
        <f ca="1">IF(N3435="","",IF(LOOKUP(YEAR(C3435),Teuerung!$A$4:$A$29,Teuerung!$D$4:$D$29)="",0,LOOKUP(YEAR(C3435),Teuerung!$A$4:$A$29,Teuerung!$D$4:$D$29)))</f>
        <v>0.29999999999999999</v>
      </c>
      <c r="AF3435" s="7">
        <f t="shared" ca="1" si="99"/>
        <v>424.58600000000007</v>
      </c>
      <c r="AG3435" s="2" t="s">
        <v>70</v>
      </c>
      <c r="AH3435" s="1"/>
      <c r="AI3435" s="1"/>
    </row>
    <row r="3436">
      <c r="A3436" s="2"/>
      <c r="B3436" s="2"/>
      <c r="C3436" s="3">
        <v>44177</v>
      </c>
      <c r="D3436" s="1"/>
      <c r="E3436" s="4" t="s">
        <v>51</v>
      </c>
      <c r="G3436" s="4" t="s">
        <v>51</v>
      </c>
      <c r="J3436" s="5">
        <v>0.20000000000000001</v>
      </c>
      <c r="M3436" s="6">
        <v>2.7400000000000002</v>
      </c>
      <c r="N3436" s="7">
        <v>100</v>
      </c>
      <c r="P3436" s="1">
        <v>4</v>
      </c>
      <c r="Q3436" s="2" t="s">
        <v>56</v>
      </c>
      <c r="R3436" s="4" t="s">
        <v>51</v>
      </c>
      <c r="T3436" s="7">
        <v>341</v>
      </c>
      <c r="U3436" s="8">
        <v>0.22</v>
      </c>
      <c r="V3436" s="6">
        <f t="shared" si="98"/>
        <v>20</v>
      </c>
      <c r="W3436" s="7">
        <f>IF(R3436="","",(T3436*(1-U3436)*(1+AE3436))+V3436)</f>
        <v>365.77400000000006</v>
      </c>
      <c r="AA3436" s="64">
        <f>IF(Eingabe!G3436="x",libCalc!A3436,IF(Eingabe!H3436="x",libCalc!B3436,IF(Eingabe!I3436="x",libCalc!C3436,"")))</f>
        <v>0.031415926535897934</v>
      </c>
      <c r="AB3436" s="5">
        <f>IF(AA3436="","",AA3436*M3436)</f>
        <v>0.086079638708360343</v>
      </c>
      <c r="AC3436" s="10">
        <f>IF(AA3436="","",N3436*1000/(AA3436*1000000))</f>
        <v>3.1830988618379066</v>
      </c>
      <c r="AD3436" s="11">
        <f>IF(AB3436="","",MAX(Z3436,W3436)/AB3436)</f>
        <v>4249.2511061675132</v>
      </c>
      <c r="AE3436" s="8">
        <f ca="1">IF(N3436="","",IF(LOOKUP(YEAR(C3436),Teuerung!$A$4:$A$29,Teuerung!$D$4:$D$29)="",0,LOOKUP(YEAR(C3436),Teuerung!$A$4:$A$29,Teuerung!$D$4:$D$29)))</f>
        <v>0.29999999999999999</v>
      </c>
      <c r="AF3436" s="7">
        <f t="shared" ca="1" si="99"/>
        <v>1463.0960000000002</v>
      </c>
      <c r="AG3436" s="2" t="s">
        <v>70</v>
      </c>
      <c r="AH3436" s="1"/>
      <c r="AI3436" s="1"/>
    </row>
    <row r="3437">
      <c r="A3437" s="2"/>
      <c r="B3437" s="2"/>
      <c r="C3437" s="3">
        <v>44178</v>
      </c>
      <c r="D3437" s="1"/>
      <c r="E3437" s="4" t="s">
        <v>51</v>
      </c>
      <c r="G3437" s="4" t="s">
        <v>51</v>
      </c>
      <c r="J3437" s="5">
        <v>0.20000000000000001</v>
      </c>
      <c r="M3437" s="6">
        <v>2.7400000000000002</v>
      </c>
      <c r="N3437" s="7">
        <v>350</v>
      </c>
      <c r="P3437" s="1">
        <v>18</v>
      </c>
      <c r="Q3437" s="2" t="s">
        <v>56</v>
      </c>
      <c r="R3437" s="4" t="s">
        <v>51</v>
      </c>
      <c r="T3437" s="7">
        <v>341</v>
      </c>
      <c r="U3437" s="8">
        <v>0.22</v>
      </c>
      <c r="V3437" s="6">
        <f t="shared" si="98"/>
        <v>20</v>
      </c>
      <c r="W3437" s="7">
        <f>IF(R3437="","",(T3437*(1-U3437)*(1+AE3437))+V3437)</f>
        <v>365.77400000000006</v>
      </c>
      <c r="AA3437" s="64">
        <f>IF(Eingabe!G3437="x",libCalc!A3437,IF(Eingabe!H3437="x",libCalc!B3437,IF(Eingabe!I3437="x",libCalc!C3437,"")))</f>
        <v>0.031415926535897934</v>
      </c>
      <c r="AB3437" s="5">
        <f>IF(AA3437="","",AA3437*M3437)</f>
        <v>0.086079638708360343</v>
      </c>
      <c r="AC3437" s="10">
        <f>IF(AA3437="","",N3437*1000/(AA3437*1000000))</f>
        <v>11.140846016432672</v>
      </c>
      <c r="AD3437" s="11">
        <f>IF(AB3437="","",MAX(Z3437,W3437)/AB3437)</f>
        <v>4249.2511061675132</v>
      </c>
      <c r="AE3437" s="8">
        <f ca="1">IF(N3437="","",IF(LOOKUP(YEAR(C3437),Teuerung!$A$4:$A$29,Teuerung!$D$4:$D$29)="",0,LOOKUP(YEAR(C3437),Teuerung!$A$4:$A$29,Teuerung!$D$4:$D$29)))</f>
        <v>0.29999999999999999</v>
      </c>
      <c r="AF3437" s="7">
        <f t="shared" ca="1" si="99"/>
        <v>6583.9320000000007</v>
      </c>
      <c r="AG3437" s="2" t="s">
        <v>70</v>
      </c>
      <c r="AH3437" s="1"/>
      <c r="AI3437" s="1"/>
    </row>
    <row r="3438">
      <c r="A3438" s="2"/>
      <c r="B3438" s="2"/>
      <c r="C3438" s="3">
        <v>44179</v>
      </c>
      <c r="D3438" s="1"/>
      <c r="E3438" s="4" t="s">
        <v>51</v>
      </c>
      <c r="G3438" s="4" t="s">
        <v>51</v>
      </c>
      <c r="J3438" s="5">
        <v>0.20000000000000001</v>
      </c>
      <c r="M3438" s="6">
        <v>2.7400000000000002</v>
      </c>
      <c r="N3438" s="7">
        <v>200</v>
      </c>
      <c r="P3438" s="1">
        <v>3</v>
      </c>
      <c r="Q3438" s="2" t="s">
        <v>56</v>
      </c>
      <c r="R3438" s="4" t="s">
        <v>51</v>
      </c>
      <c r="T3438" s="7">
        <v>341</v>
      </c>
      <c r="U3438" s="8">
        <v>0.22</v>
      </c>
      <c r="V3438" s="6">
        <f t="shared" si="98"/>
        <v>20</v>
      </c>
      <c r="W3438" s="7">
        <f>IF(R3438="","",(T3438*(1-U3438)*(1+AE3438))+V3438)</f>
        <v>365.77400000000006</v>
      </c>
      <c r="AA3438" s="64">
        <f>IF(Eingabe!G3438="x",libCalc!A3438,IF(Eingabe!H3438="x",libCalc!B3438,IF(Eingabe!I3438="x",libCalc!C3438,"")))</f>
        <v>0.031415926535897934</v>
      </c>
      <c r="AB3438" s="5">
        <f>IF(AA3438="","",AA3438*M3438)</f>
        <v>0.086079638708360343</v>
      </c>
      <c r="AC3438" s="10">
        <f>IF(AA3438="","",N3438*1000/(AA3438*1000000))</f>
        <v>6.3661977236758132</v>
      </c>
      <c r="AD3438" s="11">
        <f>IF(AB3438="","",MAX(Z3438,W3438)/AB3438)</f>
        <v>4249.2511061675132</v>
      </c>
      <c r="AE3438" s="8">
        <f ca="1">IF(N3438="","",IF(LOOKUP(YEAR(C3438),Teuerung!$A$4:$A$29,Teuerung!$D$4:$D$29)="",0,LOOKUP(YEAR(C3438),Teuerung!$A$4:$A$29,Teuerung!$D$4:$D$29)))</f>
        <v>0.29999999999999999</v>
      </c>
      <c r="AF3438" s="7">
        <f t="shared" ca="1" si="99"/>
        <v>1097.3220000000001</v>
      </c>
      <c r="AG3438" s="2" t="s">
        <v>70</v>
      </c>
      <c r="AH3438" s="1"/>
      <c r="AI3438" s="1"/>
    </row>
    <row r="3439">
      <c r="A3439" s="2"/>
      <c r="B3439" s="2"/>
      <c r="C3439" s="3">
        <v>44180</v>
      </c>
      <c r="D3439" s="1"/>
      <c r="E3439" s="4" t="s">
        <v>51</v>
      </c>
      <c r="G3439" s="4" t="s">
        <v>51</v>
      </c>
      <c r="J3439" s="5">
        <v>0.20000000000000001</v>
      </c>
      <c r="M3439" s="6">
        <v>2.7400000000000002</v>
      </c>
      <c r="N3439" s="7">
        <v>350</v>
      </c>
      <c r="O3439" s="7">
        <v>17.5</v>
      </c>
      <c r="P3439" s="1">
        <v>5</v>
      </c>
      <c r="Q3439" s="2" t="s">
        <v>56</v>
      </c>
      <c r="R3439" s="4" t="s">
        <v>51</v>
      </c>
      <c r="T3439" s="7">
        <v>747</v>
      </c>
      <c r="U3439" s="8">
        <v>0.22</v>
      </c>
      <c r="V3439" s="6">
        <f t="shared" si="98"/>
        <v>20</v>
      </c>
      <c r="W3439" s="7">
        <f>IF(R3439="","",(T3439*(1-U3439)*(1+AE3439))+V3439)</f>
        <v>777.45799999999997</v>
      </c>
      <c r="AA3439" s="64">
        <f>IF(Eingabe!G3439="x",libCalc!A3439,IF(Eingabe!H3439="x",libCalc!B3439,IF(Eingabe!I3439="x",libCalc!C3439,"")))</f>
        <v>0.031415926535897934</v>
      </c>
      <c r="AB3439" s="5">
        <f>IF(AA3439="","",AA3439*M3439)</f>
        <v>0.086079638708360343</v>
      </c>
      <c r="AC3439" s="10">
        <f>IF(AA3439="","",N3439*1000/(AA3439*1000000))</f>
        <v>11.140846016432672</v>
      </c>
      <c r="AD3439" s="11">
        <f>IF(AB3439="","",MAX(Z3439,W3439)/AB3439)</f>
        <v>9031.8455289298363</v>
      </c>
      <c r="AE3439" s="8">
        <f ca="1">IF(N3439="","",IF(LOOKUP(YEAR(C3439),Teuerung!$A$4:$A$29,Teuerung!$D$4:$D$29)="",0,LOOKUP(YEAR(C3439),Teuerung!$A$4:$A$29,Teuerung!$D$4:$D$29)))</f>
        <v>0.29999999999999999</v>
      </c>
      <c r="AF3439" s="7">
        <f t="shared" ca="1" si="99"/>
        <v>3887.29</v>
      </c>
      <c r="AG3439" s="2" t="s">
        <v>70</v>
      </c>
      <c r="AH3439" s="1"/>
      <c r="AI3439" s="1"/>
    </row>
    <row r="3440">
      <c r="A3440" s="2"/>
      <c r="B3440" s="2"/>
      <c r="C3440" s="3">
        <v>44181</v>
      </c>
      <c r="D3440" s="1"/>
      <c r="E3440" s="4" t="s">
        <v>51</v>
      </c>
      <c r="G3440" s="4" t="s">
        <v>51</v>
      </c>
      <c r="J3440" s="5">
        <v>0.20000000000000001</v>
      </c>
      <c r="M3440" s="6">
        <v>2.7400000000000002</v>
      </c>
      <c r="N3440" s="7">
        <v>250</v>
      </c>
      <c r="P3440" s="1">
        <v>5</v>
      </c>
      <c r="Q3440" s="2" t="s">
        <v>56</v>
      </c>
      <c r="R3440" s="4" t="s">
        <v>51</v>
      </c>
      <c r="T3440" s="7">
        <v>341</v>
      </c>
      <c r="U3440" s="8">
        <v>0.22</v>
      </c>
      <c r="V3440" s="6">
        <f t="shared" si="98"/>
        <v>20</v>
      </c>
      <c r="W3440" s="7">
        <f>IF(R3440="","",(T3440*(1-U3440)*(1+AE3440))+V3440)</f>
        <v>365.77400000000006</v>
      </c>
      <c r="AA3440" s="64">
        <f>IF(Eingabe!G3440="x",libCalc!A3440,IF(Eingabe!H3440="x",libCalc!B3440,IF(Eingabe!I3440="x",libCalc!C3440,"")))</f>
        <v>0.031415926535897934</v>
      </c>
      <c r="AB3440" s="5">
        <f>IF(AA3440="","",AA3440*M3440)</f>
        <v>0.086079638708360343</v>
      </c>
      <c r="AC3440" s="10">
        <f>IF(AA3440="","",N3440*1000/(AA3440*1000000))</f>
        <v>7.9577471545947658</v>
      </c>
      <c r="AD3440" s="11">
        <f>IF(AB3440="","",MAX(Z3440,W3440)/AB3440)</f>
        <v>4249.2511061675132</v>
      </c>
      <c r="AE3440" s="8">
        <f ca="1">IF(N3440="","",IF(LOOKUP(YEAR(C3440),Teuerung!$A$4:$A$29,Teuerung!$D$4:$D$29)="",0,LOOKUP(YEAR(C3440),Teuerung!$A$4:$A$29,Teuerung!$D$4:$D$29)))</f>
        <v>0.29999999999999999</v>
      </c>
      <c r="AF3440" s="7">
        <f t="shared" ca="1" si="99"/>
        <v>1828.8700000000003</v>
      </c>
      <c r="AG3440" s="2" t="s">
        <v>70</v>
      </c>
      <c r="AH3440" s="1"/>
      <c r="AI3440" s="1"/>
    </row>
    <row r="3441">
      <c r="A3441" s="2"/>
      <c r="B3441" s="2"/>
      <c r="C3441" s="3">
        <v>44182</v>
      </c>
      <c r="D3441" s="1"/>
      <c r="E3441" s="4" t="s">
        <v>51</v>
      </c>
      <c r="G3441" s="4" t="s">
        <v>51</v>
      </c>
      <c r="J3441" s="5">
        <v>0.20000000000000001</v>
      </c>
      <c r="M3441" s="6">
        <v>2.7400000000000002</v>
      </c>
      <c r="N3441" s="7">
        <v>750</v>
      </c>
      <c r="P3441" s="1">
        <v>20</v>
      </c>
      <c r="Q3441" s="2" t="s">
        <v>56</v>
      </c>
      <c r="R3441" s="4" t="s">
        <v>51</v>
      </c>
      <c r="T3441" s="7">
        <v>363</v>
      </c>
      <c r="U3441" s="8">
        <v>0.22</v>
      </c>
      <c r="V3441" s="6">
        <f t="shared" si="98"/>
        <v>20</v>
      </c>
      <c r="W3441" s="7">
        <f>IF(R3441="","",(T3441*(1-U3441)*(1+AE3441))+V3441)</f>
        <v>388.08199999999999</v>
      </c>
      <c r="AA3441" s="64">
        <f>IF(Eingabe!G3441="x",libCalc!A3441,IF(Eingabe!H3441="x",libCalc!B3441,IF(Eingabe!I3441="x",libCalc!C3441,"")))</f>
        <v>0.031415926535897934</v>
      </c>
      <c r="AB3441" s="5">
        <f>IF(AA3441="","",AA3441*M3441)</f>
        <v>0.086079638708360343</v>
      </c>
      <c r="AC3441" s="10">
        <f>IF(AA3441="","",N3441*1000/(AA3441*1000000))</f>
        <v>23.873241463784296</v>
      </c>
      <c r="AD3441" s="11">
        <f>IF(AB3441="","",MAX(Z3441,W3441)/AB3441)</f>
        <v>4508.4064689772931</v>
      </c>
      <c r="AE3441" s="8">
        <f ca="1">IF(N3441="","",IF(LOOKUP(YEAR(C3441),Teuerung!$A$4:$A$29,Teuerung!$D$4:$D$29)="",0,LOOKUP(YEAR(C3441),Teuerung!$A$4:$A$29,Teuerung!$D$4:$D$29)))</f>
        <v>0.29999999999999999</v>
      </c>
      <c r="AF3441" s="7">
        <f t="shared" ca="1" si="99"/>
        <v>7761.6399999999994</v>
      </c>
      <c r="AG3441" s="2" t="s">
        <v>70</v>
      </c>
      <c r="AH3441" s="1"/>
      <c r="AI3441" s="1"/>
    </row>
    <row r="3442">
      <c r="A3442" s="2"/>
      <c r="B3442" s="2"/>
      <c r="C3442" s="3">
        <v>44183</v>
      </c>
      <c r="D3442" s="1"/>
      <c r="E3442" s="4" t="s">
        <v>51</v>
      </c>
      <c r="G3442" s="4" t="s">
        <v>51</v>
      </c>
      <c r="J3442" s="5">
        <v>0.20000000000000001</v>
      </c>
      <c r="M3442" s="6">
        <v>2.7400000000000002</v>
      </c>
      <c r="N3442" s="7">
        <v>950</v>
      </c>
      <c r="P3442" s="1">
        <v>2</v>
      </c>
      <c r="Q3442" s="2" t="s">
        <v>56</v>
      </c>
      <c r="R3442" s="4" t="s">
        <v>51</v>
      </c>
      <c r="T3442" s="7">
        <v>408</v>
      </c>
      <c r="U3442" s="8">
        <v>0.22</v>
      </c>
      <c r="V3442" s="6">
        <f t="shared" si="98"/>
        <v>20</v>
      </c>
      <c r="W3442" s="7">
        <f>IF(R3442="","",(T3442*(1-U3442)*(1+AE3442))+V3442)</f>
        <v>433.71200000000005</v>
      </c>
      <c r="AA3442" s="64">
        <f>IF(Eingabe!G3442="x",libCalc!A3442,IF(Eingabe!H3442="x",libCalc!B3442,IF(Eingabe!I3442="x",libCalc!C3442,"")))</f>
        <v>0.031415926535897934</v>
      </c>
      <c r="AB3442" s="5">
        <f>IF(AA3442="","",AA3442*M3442)</f>
        <v>0.086079638708360343</v>
      </c>
      <c r="AC3442" s="10">
        <f>IF(AA3442="","",N3442*1000/(AA3442*1000000))</f>
        <v>30.239439187460111</v>
      </c>
      <c r="AD3442" s="11">
        <f>IF(AB3442="","",MAX(Z3442,W3442)/AB3442)</f>
        <v>5038.496983815483</v>
      </c>
      <c r="AE3442" s="8">
        <f ca="1">IF(N3442="","",IF(LOOKUP(YEAR(C3442),Teuerung!$A$4:$A$29,Teuerung!$D$4:$D$29)="",0,LOOKUP(YEAR(C3442),Teuerung!$A$4:$A$29,Teuerung!$D$4:$D$29)))</f>
        <v>0.29999999999999999</v>
      </c>
      <c r="AF3442" s="7">
        <f t="shared" ca="1" si="99"/>
        <v>867.42400000000009</v>
      </c>
      <c r="AG3442" s="2" t="s">
        <v>70</v>
      </c>
      <c r="AH3442" s="1"/>
      <c r="AI3442" s="1"/>
    </row>
    <row r="3443">
      <c r="A3443" s="2"/>
      <c r="B3443" s="2"/>
      <c r="C3443" s="3">
        <v>44184</v>
      </c>
      <c r="D3443" s="1"/>
      <c r="E3443" s="4" t="s">
        <v>51</v>
      </c>
      <c r="G3443" s="4" t="s">
        <v>51</v>
      </c>
      <c r="J3443" s="5">
        <v>0.20000000000000001</v>
      </c>
      <c r="M3443" s="6">
        <v>2.7400000000000002</v>
      </c>
      <c r="N3443" s="7">
        <v>750</v>
      </c>
      <c r="O3443" s="7">
        <v>20</v>
      </c>
      <c r="P3443" s="1">
        <v>5</v>
      </c>
      <c r="Q3443" s="2" t="s">
        <v>56</v>
      </c>
      <c r="R3443" s="4" t="s">
        <v>51</v>
      </c>
      <c r="T3443" s="7">
        <v>863</v>
      </c>
      <c r="U3443" s="8">
        <v>0.22</v>
      </c>
      <c r="V3443" s="6">
        <f t="shared" si="98"/>
        <v>20</v>
      </c>
      <c r="W3443" s="7">
        <f>IF(R3443="","",(T3443*(1-U3443)*(1+AE3443))+V3443)</f>
        <v>895.08199999999999</v>
      </c>
      <c r="AA3443" s="64">
        <f>IF(Eingabe!G3443="x",libCalc!A3443,IF(Eingabe!H3443="x",libCalc!B3443,IF(Eingabe!I3443="x",libCalc!C3443,"")))</f>
        <v>0.031415926535897934</v>
      </c>
      <c r="AB3443" s="5">
        <f>IF(AA3443="","",AA3443*M3443)</f>
        <v>0.086079638708360343</v>
      </c>
      <c r="AC3443" s="10">
        <f>IF(AA3443="","",N3443*1000/(AA3443*1000000))</f>
        <v>23.873241463784296</v>
      </c>
      <c r="AD3443" s="11">
        <f>IF(AB3443="","",MAX(Z3443,W3443)/AB3443)</f>
        <v>10398.3010782905</v>
      </c>
      <c r="AE3443" s="8">
        <f ca="1">IF(N3443="","",IF(LOOKUP(YEAR(C3443),Teuerung!$A$4:$A$29,Teuerung!$D$4:$D$29)="",0,LOOKUP(YEAR(C3443),Teuerung!$A$4:$A$29,Teuerung!$D$4:$D$29)))</f>
        <v>0.29999999999999999</v>
      </c>
      <c r="AF3443" s="7">
        <f t="shared" ca="1" si="99"/>
        <v>4475.4099999999999</v>
      </c>
      <c r="AG3443" s="2" t="s">
        <v>70</v>
      </c>
      <c r="AH3443" s="1"/>
      <c r="AI3443" s="1"/>
    </row>
    <row r="3444">
      <c r="A3444" s="2"/>
      <c r="B3444" s="2"/>
      <c r="C3444" s="3">
        <v>44185</v>
      </c>
      <c r="D3444" s="1"/>
      <c r="E3444" s="4" t="s">
        <v>51</v>
      </c>
      <c r="G3444" s="4" t="s">
        <v>51</v>
      </c>
      <c r="J3444" s="5">
        <v>0.20000000000000001</v>
      </c>
      <c r="M3444" s="6">
        <v>2.7400000000000002</v>
      </c>
      <c r="N3444" s="7">
        <v>450</v>
      </c>
      <c r="P3444" s="1">
        <v>4</v>
      </c>
      <c r="Q3444" s="2" t="s">
        <v>56</v>
      </c>
      <c r="R3444" s="4" t="s">
        <v>51</v>
      </c>
      <c r="T3444" s="7">
        <v>341</v>
      </c>
      <c r="U3444" s="8">
        <v>0.22</v>
      </c>
      <c r="V3444" s="6">
        <f t="shared" si="98"/>
        <v>20</v>
      </c>
      <c r="W3444" s="7">
        <f>IF(R3444="","",(T3444*(1-U3444)*(1+AE3444))+V3444)</f>
        <v>365.77400000000006</v>
      </c>
      <c r="AA3444" s="64">
        <f>IF(Eingabe!G3444="x",libCalc!A3444,IF(Eingabe!H3444="x",libCalc!B3444,IF(Eingabe!I3444="x",libCalc!C3444,"")))</f>
        <v>0.031415926535897934</v>
      </c>
      <c r="AB3444" s="5">
        <f>IF(AA3444="","",AA3444*M3444)</f>
        <v>0.086079638708360343</v>
      </c>
      <c r="AC3444" s="10">
        <f>IF(AA3444="","",N3444*1000/(AA3444*1000000))</f>
        <v>14.323944878270579</v>
      </c>
      <c r="AD3444" s="11">
        <f>IF(AB3444="","",MAX(Z3444,W3444)/AB3444)</f>
        <v>4249.2511061675132</v>
      </c>
      <c r="AE3444" s="8">
        <f ca="1">IF(N3444="","",IF(LOOKUP(YEAR(C3444),Teuerung!$A$4:$A$29,Teuerung!$D$4:$D$29)="",0,LOOKUP(YEAR(C3444),Teuerung!$A$4:$A$29,Teuerung!$D$4:$D$29)))</f>
        <v>0.29999999999999999</v>
      </c>
      <c r="AF3444" s="7">
        <f t="shared" ca="1" si="99"/>
        <v>1463.0960000000002</v>
      </c>
      <c r="AG3444" s="2" t="s">
        <v>70</v>
      </c>
      <c r="AH3444" s="1"/>
      <c r="AI3444" s="1"/>
    </row>
    <row r="3445">
      <c r="A3445" s="2"/>
      <c r="B3445" s="2"/>
      <c r="C3445" s="3">
        <v>44186</v>
      </c>
      <c r="D3445" s="1"/>
      <c r="E3445" s="4" t="s">
        <v>51</v>
      </c>
      <c r="G3445" s="4" t="s">
        <v>51</v>
      </c>
      <c r="J3445" s="5">
        <v>0.20000000000000001</v>
      </c>
      <c r="M3445" s="6">
        <v>2.7400000000000002</v>
      </c>
      <c r="N3445" s="7">
        <v>400</v>
      </c>
      <c r="P3445" s="1">
        <v>5</v>
      </c>
      <c r="Q3445" s="2" t="s">
        <v>56</v>
      </c>
      <c r="R3445" s="4" t="s">
        <v>51</v>
      </c>
      <c r="T3445" s="7">
        <v>341</v>
      </c>
      <c r="U3445" s="8">
        <v>0.22</v>
      </c>
      <c r="V3445" s="6">
        <f t="shared" si="98"/>
        <v>20</v>
      </c>
      <c r="W3445" s="7">
        <f>IF(R3445="","",(T3445*(1-U3445)*(1+AE3445))+V3445)</f>
        <v>365.77400000000006</v>
      </c>
      <c r="AA3445" s="64">
        <f>IF(Eingabe!G3445="x",libCalc!A3445,IF(Eingabe!H3445="x",libCalc!B3445,IF(Eingabe!I3445="x",libCalc!C3445,"")))</f>
        <v>0.031415926535897934</v>
      </c>
      <c r="AB3445" s="5">
        <f>IF(AA3445="","",AA3445*M3445)</f>
        <v>0.086079638708360343</v>
      </c>
      <c r="AC3445" s="10">
        <f>IF(AA3445="","",N3445*1000/(AA3445*1000000))</f>
        <v>12.732395447351626</v>
      </c>
      <c r="AD3445" s="11">
        <f>IF(AB3445="","",MAX(Z3445,W3445)/AB3445)</f>
        <v>4249.2511061675132</v>
      </c>
      <c r="AE3445" s="8">
        <f ca="1">IF(N3445="","",IF(LOOKUP(YEAR(C3445),Teuerung!$A$4:$A$29,Teuerung!$D$4:$D$29)="",0,LOOKUP(YEAR(C3445),Teuerung!$A$4:$A$29,Teuerung!$D$4:$D$29)))</f>
        <v>0.29999999999999999</v>
      </c>
      <c r="AF3445" s="7">
        <f t="shared" ca="1" si="99"/>
        <v>1828.8700000000003</v>
      </c>
      <c r="AG3445" s="2" t="s">
        <v>70</v>
      </c>
      <c r="AH3445" s="1"/>
      <c r="AI3445" s="1"/>
    </row>
    <row r="3446">
      <c r="A3446" s="2"/>
      <c r="B3446" s="2"/>
      <c r="C3446" s="3">
        <v>44187</v>
      </c>
      <c r="D3446" s="1"/>
      <c r="E3446" s="4" t="s">
        <v>51</v>
      </c>
      <c r="G3446" s="4" t="s">
        <v>51</v>
      </c>
      <c r="J3446" s="5">
        <v>0.20000000000000001</v>
      </c>
      <c r="M3446" s="6">
        <v>2.7400000000000002</v>
      </c>
      <c r="N3446" s="7">
        <v>1100</v>
      </c>
      <c r="P3446" s="1">
        <v>20</v>
      </c>
      <c r="Q3446" s="2" t="s">
        <v>56</v>
      </c>
      <c r="R3446" s="4" t="s">
        <v>51</v>
      </c>
      <c r="T3446" s="7">
        <v>464</v>
      </c>
      <c r="U3446" s="8">
        <v>0.22</v>
      </c>
      <c r="V3446" s="6">
        <f t="shared" si="98"/>
        <v>20</v>
      </c>
      <c r="W3446" s="7">
        <f>IF(R3446="","",(T3446*(1-U3446)*(1+AE3446))+V3446)</f>
        <v>490.49600000000004</v>
      </c>
      <c r="AA3446" s="64">
        <f>IF(Eingabe!G3446="x",libCalc!A3446,IF(Eingabe!H3446="x",libCalc!B3446,IF(Eingabe!I3446="x",libCalc!C3446,"")))</f>
        <v>0.031415926535897934</v>
      </c>
      <c r="AB3446" s="5">
        <f>IF(AA3446="","",AA3446*M3446)</f>
        <v>0.086079638708360343</v>
      </c>
      <c r="AC3446" s="10">
        <f>IF(AA3446="","",N3446*1000/(AA3446*1000000))</f>
        <v>35.014087480216972</v>
      </c>
      <c r="AD3446" s="11">
        <f>IF(AB3446="","",MAX(Z3446,W3446)/AB3446)</f>
        <v>5698.1651800585614</v>
      </c>
      <c r="AE3446" s="8">
        <f ca="1">IF(N3446="","",IF(LOOKUP(YEAR(C3446),Teuerung!$A$4:$A$29,Teuerung!$D$4:$D$29)="",0,LOOKUP(YEAR(C3446),Teuerung!$A$4:$A$29,Teuerung!$D$4:$D$29)))</f>
        <v>0.29999999999999999</v>
      </c>
      <c r="AF3446" s="7">
        <f t="shared" ca="1" si="99"/>
        <v>9809.9200000000001</v>
      </c>
      <c r="AG3446" s="2" t="s">
        <v>70</v>
      </c>
      <c r="AH3446" s="1"/>
      <c r="AI3446" s="1"/>
    </row>
    <row r="3447">
      <c r="A3447" s="2"/>
      <c r="B3447" s="2"/>
      <c r="C3447" s="3">
        <v>44188</v>
      </c>
      <c r="D3447" s="1"/>
      <c r="E3447" s="4" t="s">
        <v>51</v>
      </c>
      <c r="G3447" s="4" t="s">
        <v>51</v>
      </c>
      <c r="J3447" s="5">
        <v>0.20000000000000001</v>
      </c>
      <c r="M3447" s="6">
        <v>2.7400000000000002</v>
      </c>
      <c r="N3447" s="7">
        <v>1300</v>
      </c>
      <c r="P3447" s="1">
        <v>2</v>
      </c>
      <c r="Q3447" s="2" t="s">
        <v>56</v>
      </c>
      <c r="R3447" s="4" t="s">
        <v>51</v>
      </c>
      <c r="T3447" s="7">
        <v>594</v>
      </c>
      <c r="U3447" s="8">
        <v>0.22</v>
      </c>
      <c r="V3447" s="6">
        <f t="shared" si="98"/>
        <v>20</v>
      </c>
      <c r="W3447" s="7">
        <f>IF(R3447="","",(T3447*(1-U3447)*(1+AE3447))+V3447)</f>
        <v>622.31600000000003</v>
      </c>
      <c r="AA3447" s="64">
        <f>IF(Eingabe!G3447="x",libCalc!A3447,IF(Eingabe!H3447="x",libCalc!B3447,IF(Eingabe!I3447="x",libCalc!C3447,"")))</f>
        <v>0.031415926535897934</v>
      </c>
      <c r="AB3447" s="5">
        <f>IF(AA3447="","",AA3447*M3447)</f>
        <v>0.086079638708360343</v>
      </c>
      <c r="AC3447" s="10">
        <f>IF(AA3447="","",N3447*1000/(AA3447*1000000))</f>
        <v>41.380285203892782</v>
      </c>
      <c r="AD3447" s="11">
        <f>IF(AB3447="","",MAX(Z3447,W3447)/AB3447)</f>
        <v>7229.5377784799948</v>
      </c>
      <c r="AE3447" s="8">
        <f ca="1">IF(N3447="","",IF(LOOKUP(YEAR(C3447),Teuerung!$A$4:$A$29,Teuerung!$D$4:$D$29)="",0,LOOKUP(YEAR(C3447),Teuerung!$A$4:$A$29,Teuerung!$D$4:$D$29)))</f>
        <v>0.29999999999999999</v>
      </c>
      <c r="AF3447" s="7">
        <f t="shared" ca="1" si="99"/>
        <v>1244.6320000000001</v>
      </c>
      <c r="AG3447" s="2" t="s">
        <v>70</v>
      </c>
      <c r="AH3447" s="1"/>
      <c r="AI3447" s="1"/>
    </row>
    <row r="3448">
      <c r="A3448" s="2"/>
      <c r="B3448" s="2"/>
      <c r="C3448" s="3">
        <v>44189</v>
      </c>
      <c r="D3448" s="1"/>
      <c r="E3448" s="4" t="s">
        <v>51</v>
      </c>
      <c r="G3448" s="4" t="s">
        <v>51</v>
      </c>
      <c r="J3448" s="5">
        <v>0.20000000000000001</v>
      </c>
      <c r="M3448" s="6">
        <v>2.7400000000000002</v>
      </c>
      <c r="N3448" s="7">
        <v>1100</v>
      </c>
      <c r="O3448" s="7">
        <v>20</v>
      </c>
      <c r="P3448" s="1">
        <v>5</v>
      </c>
      <c r="Q3448" s="2" t="s">
        <v>56</v>
      </c>
      <c r="R3448" s="4" t="s">
        <v>51</v>
      </c>
      <c r="T3448" s="7">
        <v>866</v>
      </c>
      <c r="U3448" s="8">
        <v>0.22</v>
      </c>
      <c r="V3448" s="6">
        <f t="shared" si="98"/>
        <v>20</v>
      </c>
      <c r="W3448" s="7">
        <f>IF(R3448="","",(T3448*(1-U3448)*(1+AE3448))+V3448)</f>
        <v>898.12400000000002</v>
      </c>
      <c r="AA3448" s="64">
        <f>IF(Eingabe!G3448="x",libCalc!A3448,IF(Eingabe!H3448="x",libCalc!B3448,IF(Eingabe!I3448="x",libCalc!C3448,"")))</f>
        <v>0.031415926535897934</v>
      </c>
      <c r="AB3448" s="5">
        <f>IF(AA3448="","",AA3448*M3448)</f>
        <v>0.086079638708360343</v>
      </c>
      <c r="AC3448" s="10">
        <f>IF(AA3448="","",N3448*1000/(AA3448*1000000))</f>
        <v>35.014087480216972</v>
      </c>
      <c r="AD3448" s="11">
        <f>IF(AB3448="","",MAX(Z3448,W3448)/AB3448)</f>
        <v>10433.640445946379</v>
      </c>
      <c r="AE3448" s="8">
        <f ca="1">IF(N3448="","",IF(LOOKUP(YEAR(C3448),Teuerung!$A$4:$A$29,Teuerung!$D$4:$D$29)="",0,LOOKUP(YEAR(C3448),Teuerung!$A$4:$A$29,Teuerung!$D$4:$D$29)))</f>
        <v>0.29999999999999999</v>
      </c>
      <c r="AF3448" s="7">
        <f t="shared" ca="1" si="99"/>
        <v>4490.6199999999999</v>
      </c>
      <c r="AG3448" s="2" t="s">
        <v>70</v>
      </c>
      <c r="AH3448" s="1"/>
      <c r="AI3448" s="1"/>
    </row>
    <row r="3449">
      <c r="A3449" s="2"/>
      <c r="B3449" s="2"/>
      <c r="C3449" s="3">
        <v>44190</v>
      </c>
      <c r="D3449" s="1"/>
      <c r="E3449" s="4" t="s">
        <v>51</v>
      </c>
      <c r="G3449" s="4" t="s">
        <v>51</v>
      </c>
      <c r="J3449" s="5">
        <v>0.20000000000000001</v>
      </c>
      <c r="M3449" s="6">
        <v>2.7400000000000002</v>
      </c>
      <c r="N3449" s="7">
        <v>700</v>
      </c>
      <c r="P3449" s="1">
        <v>4</v>
      </c>
      <c r="Q3449" s="2" t="s">
        <v>56</v>
      </c>
      <c r="R3449" s="4" t="s">
        <v>51</v>
      </c>
      <c r="T3449" s="7">
        <v>352</v>
      </c>
      <c r="U3449" s="8">
        <v>0.22</v>
      </c>
      <c r="V3449" s="6">
        <f t="shared" si="98"/>
        <v>20</v>
      </c>
      <c r="W3449" s="7">
        <f>IF(R3449="","",(T3449*(1-U3449)*(1+AE3449))+V3449)</f>
        <v>376.928</v>
      </c>
      <c r="AA3449" s="64">
        <f>IF(Eingabe!G3449="x",libCalc!A3449,IF(Eingabe!H3449="x",libCalc!B3449,IF(Eingabe!I3449="x",libCalc!C3449,"")))</f>
        <v>0.031415926535897934</v>
      </c>
      <c r="AB3449" s="5">
        <f>IF(AA3449="","",AA3449*M3449)</f>
        <v>0.086079638708360343</v>
      </c>
      <c r="AC3449" s="10">
        <f>IF(AA3449="","",N3449*1000/(AA3449*1000000))</f>
        <v>22.281692032865344</v>
      </c>
      <c r="AD3449" s="11">
        <f>IF(AB3449="","",MAX(Z3449,W3449)/AB3449)</f>
        <v>4378.8287875724027</v>
      </c>
      <c r="AE3449" s="8">
        <f ca="1">IF(N3449="","",IF(LOOKUP(YEAR(C3449),Teuerung!$A$4:$A$29,Teuerung!$D$4:$D$29)="",0,LOOKUP(YEAR(C3449),Teuerung!$A$4:$A$29,Teuerung!$D$4:$D$29)))</f>
        <v>0.29999999999999999</v>
      </c>
      <c r="AF3449" s="7">
        <f t="shared" ca="1" si="99"/>
        <v>1507.712</v>
      </c>
      <c r="AG3449" s="2" t="s">
        <v>70</v>
      </c>
      <c r="AH3449" s="1"/>
      <c r="AI3449" s="1"/>
    </row>
    <row r="3450">
      <c r="A3450" s="2"/>
      <c r="B3450" s="2"/>
      <c r="C3450" s="3">
        <v>44191</v>
      </c>
      <c r="D3450" s="1"/>
      <c r="E3450" s="4" t="s">
        <v>51</v>
      </c>
      <c r="G3450" s="4" t="s">
        <v>51</v>
      </c>
      <c r="J3450" s="5">
        <v>0.20000000000000001</v>
      </c>
      <c r="M3450" s="6">
        <v>2.7400000000000002</v>
      </c>
      <c r="N3450" s="7">
        <v>550</v>
      </c>
      <c r="P3450" s="1">
        <v>5</v>
      </c>
      <c r="Q3450" s="2" t="s">
        <v>56</v>
      </c>
      <c r="R3450" s="4" t="s">
        <v>51</v>
      </c>
      <c r="T3450" s="7">
        <v>341</v>
      </c>
      <c r="U3450" s="8">
        <v>0.22</v>
      </c>
      <c r="V3450" s="6">
        <f t="shared" si="98"/>
        <v>20</v>
      </c>
      <c r="W3450" s="7">
        <f>IF(R3450="","",(T3450*(1-U3450)*(1+AE3450))+V3450)</f>
        <v>365.77400000000006</v>
      </c>
      <c r="AA3450" s="64">
        <f>IF(Eingabe!G3450="x",libCalc!A3450,IF(Eingabe!H3450="x",libCalc!B3450,IF(Eingabe!I3450="x",libCalc!C3450,"")))</f>
        <v>0.031415926535897934</v>
      </c>
      <c r="AB3450" s="5">
        <f>IF(AA3450="","",AA3450*M3450)</f>
        <v>0.086079638708360343</v>
      </c>
      <c r="AC3450" s="10">
        <f>IF(AA3450="","",N3450*1000/(AA3450*1000000))</f>
        <v>17.507043740108486</v>
      </c>
      <c r="AD3450" s="11">
        <f>IF(AB3450="","",MAX(Z3450,W3450)/AB3450)</f>
        <v>4249.2511061675132</v>
      </c>
      <c r="AE3450" s="8">
        <f ca="1">IF(N3450="","",IF(LOOKUP(YEAR(C3450),Teuerung!$A$4:$A$29,Teuerung!$D$4:$D$29)="",0,LOOKUP(YEAR(C3450),Teuerung!$A$4:$A$29,Teuerung!$D$4:$D$29)))</f>
        <v>0.29999999999999999</v>
      </c>
      <c r="AF3450" s="7">
        <f t="shared" ca="1" si="99"/>
        <v>1828.8700000000003</v>
      </c>
      <c r="AG3450" s="2" t="s">
        <v>70</v>
      </c>
      <c r="AH3450" s="1"/>
      <c r="AI3450" s="1"/>
    </row>
    <row r="3451">
      <c r="A3451" s="2"/>
      <c r="B3451" s="2"/>
      <c r="C3451" s="3">
        <v>44192</v>
      </c>
      <c r="D3451" s="1"/>
      <c r="E3451" s="4" t="s">
        <v>51</v>
      </c>
      <c r="G3451" s="4" t="s">
        <v>51</v>
      </c>
      <c r="J3451" s="5">
        <v>0.20000000000000001</v>
      </c>
      <c r="M3451" s="6">
        <v>2.7400000000000002</v>
      </c>
      <c r="N3451" s="7">
        <v>1200</v>
      </c>
      <c r="P3451" s="1">
        <v>16</v>
      </c>
      <c r="Q3451" s="2" t="s">
        <v>56</v>
      </c>
      <c r="R3451" s="4" t="s">
        <v>51</v>
      </c>
      <c r="T3451" s="7">
        <v>520</v>
      </c>
      <c r="U3451" s="8">
        <v>0.22</v>
      </c>
      <c r="V3451" s="6">
        <f t="shared" si="98"/>
        <v>20</v>
      </c>
      <c r="W3451" s="7">
        <f>IF(R3451="","",(T3451*(1-U3451)*(1+AE3451))+V3451)</f>
        <v>547.28000000000009</v>
      </c>
      <c r="AA3451" s="64">
        <f>IF(Eingabe!G3451="x",libCalc!A3451,IF(Eingabe!H3451="x",libCalc!B3451,IF(Eingabe!I3451="x",libCalc!C3451,"")))</f>
        <v>0.031415926535897934</v>
      </c>
      <c r="AB3451" s="5">
        <f>IF(AA3451="","",AA3451*M3451)</f>
        <v>0.086079638708360343</v>
      </c>
      <c r="AC3451" s="10">
        <f>IF(AA3451="","",N3451*1000/(AA3451*1000000))</f>
        <v>38.197186342054877</v>
      </c>
      <c r="AD3451" s="11">
        <f>IF(AB3451="","",MAX(Z3451,W3451)/AB3451)</f>
        <v>6357.8333763016417</v>
      </c>
      <c r="AE3451" s="8">
        <f ca="1">IF(N3451="","",IF(LOOKUP(YEAR(C3451),Teuerung!$A$4:$A$29,Teuerung!$D$4:$D$29)="",0,LOOKUP(YEAR(C3451),Teuerung!$A$4:$A$29,Teuerung!$D$4:$D$29)))</f>
        <v>0.29999999999999999</v>
      </c>
      <c r="AF3451" s="7">
        <f t="shared" ca="1" si="99"/>
        <v>8756.4800000000014</v>
      </c>
      <c r="AG3451" s="2" t="s">
        <v>70</v>
      </c>
      <c r="AH3451" s="1"/>
      <c r="AI3451" s="1"/>
    </row>
    <row r="3452">
      <c r="A3452" s="2"/>
      <c r="B3452" s="2"/>
      <c r="C3452" s="3">
        <v>44193</v>
      </c>
      <c r="D3452" s="1"/>
      <c r="E3452" s="4" t="s">
        <v>51</v>
      </c>
      <c r="G3452" s="4" t="s">
        <v>51</v>
      </c>
      <c r="J3452" s="5">
        <v>0.20000000000000001</v>
      </c>
      <c r="M3452" s="6">
        <v>2.7400000000000002</v>
      </c>
      <c r="N3452" s="7">
        <v>1700</v>
      </c>
      <c r="P3452" s="1">
        <v>6</v>
      </c>
      <c r="Q3452" s="2" t="s">
        <v>56</v>
      </c>
      <c r="R3452" s="4" t="s">
        <v>51</v>
      </c>
      <c r="T3452" s="7">
        <v>667</v>
      </c>
      <c r="U3452" s="8">
        <v>0.22</v>
      </c>
      <c r="V3452" s="6">
        <f t="shared" si="98"/>
        <v>20</v>
      </c>
      <c r="W3452" s="7">
        <f>IF(R3452="","",(T3452*(1-U3452)*(1+AE3452))+V3452)</f>
        <v>696.33799999999997</v>
      </c>
      <c r="AA3452" s="64">
        <f>IF(Eingabe!G3452="x",libCalc!A3452,IF(Eingabe!H3452="x",libCalc!B3452,IF(Eingabe!I3452="x",libCalc!C3452,"")))</f>
        <v>0.031415926535897934</v>
      </c>
      <c r="AB3452" s="5">
        <f>IF(AA3452="","",AA3452*M3452)</f>
        <v>0.086079638708360343</v>
      </c>
      <c r="AC3452" s="10">
        <f>IF(AA3452="","",N3452*1000/(AA3452*1000000))</f>
        <v>54.112680651244411</v>
      </c>
      <c r="AD3452" s="11">
        <f>IF(AB3452="","",MAX(Z3452,W3452)/AB3452)</f>
        <v>8089.4623914397225</v>
      </c>
      <c r="AE3452" s="8">
        <f ca="1">IF(N3452="","",IF(LOOKUP(YEAR(C3452),Teuerung!$A$4:$A$29,Teuerung!$D$4:$D$29)="",0,LOOKUP(YEAR(C3452),Teuerung!$A$4:$A$29,Teuerung!$D$4:$D$29)))</f>
        <v>0.29999999999999999</v>
      </c>
      <c r="AF3452" s="7">
        <f t="shared" ca="1" si="99"/>
        <v>4178.0280000000002</v>
      </c>
      <c r="AG3452" s="2" t="s">
        <v>70</v>
      </c>
      <c r="AH3452" s="1"/>
      <c r="AI3452" s="1"/>
    </row>
    <row r="3453">
      <c r="A3453" s="2"/>
      <c r="B3453" s="2"/>
      <c r="C3453" s="3">
        <v>44194</v>
      </c>
      <c r="D3453" s="1"/>
      <c r="E3453" s="4" t="s">
        <v>51</v>
      </c>
      <c r="G3453" s="4" t="s">
        <v>51</v>
      </c>
      <c r="J3453" s="5">
        <v>0.22500000000000001</v>
      </c>
      <c r="M3453" s="6">
        <v>2.7400000000000002</v>
      </c>
      <c r="N3453" s="7">
        <v>1550</v>
      </c>
      <c r="O3453" s="7">
        <v>20</v>
      </c>
      <c r="P3453" s="1">
        <v>5</v>
      </c>
      <c r="Q3453" s="2" t="s">
        <v>56</v>
      </c>
      <c r="R3453" s="4" t="s">
        <v>51</v>
      </c>
      <c r="T3453" s="7">
        <v>1017</v>
      </c>
      <c r="U3453" s="8">
        <v>0.22</v>
      </c>
      <c r="V3453" s="6">
        <f t="shared" si="98"/>
        <v>20</v>
      </c>
      <c r="W3453" s="7">
        <f>IF(R3453="","",(T3453*(1-U3453)*(1+AE3453))+V3453)</f>
        <v>1051.2380000000001</v>
      </c>
      <c r="AA3453" s="64">
        <f>IF(Eingabe!G3453="x",libCalc!A3453,IF(Eingabe!H3453="x",libCalc!B3453,IF(Eingabe!I3453="x",libCalc!C3453,"")))</f>
        <v>0.039760782021995823</v>
      </c>
      <c r="AB3453" s="5">
        <f>IF(AA3453="","",AA3453*M3453)</f>
        <v>0.10894454274026856</v>
      </c>
      <c r="AC3453" s="10">
        <f>IF(AA3453="","",N3453*1000/(AA3453*1000000))</f>
        <v>38.983136678311155</v>
      </c>
      <c r="AD3453" s="11">
        <f>IF(AB3453="","",MAX(Z3453,W3453)/AB3453)</f>
        <v>9649.2947104860978</v>
      </c>
      <c r="AE3453" s="8">
        <f ca="1">IF(N3453="","",IF(LOOKUP(YEAR(C3453),Teuerung!$A$4:$A$29,Teuerung!$D$4:$D$29)="",0,LOOKUP(YEAR(C3453),Teuerung!$A$4:$A$29,Teuerung!$D$4:$D$29)))</f>
        <v>0.29999999999999999</v>
      </c>
      <c r="AF3453" s="7">
        <f t="shared" ca="1" si="99"/>
        <v>5256.1900000000005</v>
      </c>
      <c r="AG3453" s="2" t="s">
        <v>70</v>
      </c>
      <c r="AH3453" s="1"/>
      <c r="AI3453" s="1"/>
    </row>
    <row r="3454">
      <c r="A3454" s="2"/>
      <c r="B3454" s="2"/>
      <c r="C3454" s="3">
        <v>44195</v>
      </c>
      <c r="D3454" s="1"/>
      <c r="E3454" s="4" t="s">
        <v>51</v>
      </c>
      <c r="G3454" s="4" t="s">
        <v>51</v>
      </c>
      <c r="J3454" s="5">
        <v>0.20000000000000001</v>
      </c>
      <c r="M3454" s="6">
        <v>2.7400000000000002</v>
      </c>
      <c r="N3454" s="7">
        <v>1200</v>
      </c>
      <c r="P3454" s="1">
        <v>4</v>
      </c>
      <c r="Q3454" s="2" t="s">
        <v>56</v>
      </c>
      <c r="R3454" s="4" t="s">
        <v>51</v>
      </c>
      <c r="T3454" s="7">
        <v>520</v>
      </c>
      <c r="U3454" s="8">
        <v>0.22</v>
      </c>
      <c r="V3454" s="6">
        <f t="shared" si="98"/>
        <v>20</v>
      </c>
      <c r="W3454" s="7">
        <f>IF(R3454="","",(T3454*(1-U3454)*(1+AE3454))+V3454)</f>
        <v>547.28000000000009</v>
      </c>
      <c r="AA3454" s="64">
        <f>IF(Eingabe!G3454="x",libCalc!A3454,IF(Eingabe!H3454="x",libCalc!B3454,IF(Eingabe!I3454="x",libCalc!C3454,"")))</f>
        <v>0.031415926535897934</v>
      </c>
      <c r="AB3454" s="5">
        <f>IF(AA3454="","",AA3454*M3454)</f>
        <v>0.086079638708360343</v>
      </c>
      <c r="AC3454" s="10">
        <f>IF(AA3454="","",N3454*1000/(AA3454*1000000))</f>
        <v>38.197186342054877</v>
      </c>
      <c r="AD3454" s="11">
        <f>IF(AB3454="","",MAX(Z3454,W3454)/AB3454)</f>
        <v>6357.8333763016417</v>
      </c>
      <c r="AE3454" s="8">
        <f ca="1">IF(N3454="","",IF(LOOKUP(YEAR(C3454),Teuerung!$A$4:$A$29,Teuerung!$D$4:$D$29)="",0,LOOKUP(YEAR(C3454),Teuerung!$A$4:$A$29,Teuerung!$D$4:$D$29)))</f>
        <v>0.29999999999999999</v>
      </c>
      <c r="AF3454" s="7">
        <f t="shared" ca="1" si="99"/>
        <v>2189.1200000000003</v>
      </c>
      <c r="AG3454" s="2" t="s">
        <v>70</v>
      </c>
      <c r="AH3454" s="1"/>
      <c r="AI3454" s="1"/>
    </row>
    <row r="3455">
      <c r="A3455" s="2"/>
      <c r="B3455" s="2"/>
      <c r="C3455" s="3">
        <v>44196</v>
      </c>
      <c r="D3455" s="1"/>
      <c r="E3455" s="4" t="s">
        <v>51</v>
      </c>
      <c r="G3455" s="4" t="s">
        <v>51</v>
      </c>
      <c r="J3455" s="5">
        <v>0.20000000000000001</v>
      </c>
      <c r="M3455" s="6">
        <v>2.8599999999999999</v>
      </c>
      <c r="N3455" s="7">
        <v>1500</v>
      </c>
      <c r="P3455" s="1">
        <v>9</v>
      </c>
      <c r="Q3455" s="2" t="s">
        <v>56</v>
      </c>
      <c r="R3455" s="4" t="s">
        <v>51</v>
      </c>
      <c r="T3455" s="7">
        <v>600</v>
      </c>
      <c r="U3455" s="8">
        <v>0.22</v>
      </c>
      <c r="V3455" s="6">
        <f t="shared" si="98"/>
        <v>20</v>
      </c>
      <c r="W3455" s="7">
        <f>IF(R3455="","",(T3455*(1-U3455)*(1+AE3455))+V3455)</f>
        <v>628.39999999999998</v>
      </c>
      <c r="AA3455" s="64">
        <f>IF(Eingabe!G3455="x",libCalc!A3455,IF(Eingabe!H3455="x",libCalc!B3455,IF(Eingabe!I3455="x",libCalc!C3455,"")))</f>
        <v>0.031415926535897934</v>
      </c>
      <c r="AB3455" s="5">
        <f>IF(AA3455="","",AA3455*M3455)</f>
        <v>0.089849549892668093</v>
      </c>
      <c r="AC3455" s="10">
        <f>IF(AA3455="","",N3455*1000/(AA3455*1000000))</f>
        <v>47.746482927568593</v>
      </c>
      <c r="AD3455" s="11">
        <f>IF(AB3455="","",MAX(Z3455,W3455)/AB3455)</f>
        <v>6993.9137230032884</v>
      </c>
      <c r="AE3455" s="8">
        <f ca="1">IF(N3455="","",IF(LOOKUP(YEAR(C3455),Teuerung!$A$4:$A$29,Teuerung!$D$4:$D$29)="",0,LOOKUP(YEAR(C3455),Teuerung!$A$4:$A$29,Teuerung!$D$4:$D$29)))</f>
        <v>0.29999999999999999</v>
      </c>
      <c r="AF3455" s="7">
        <f t="shared" ca="1" si="99"/>
        <v>5655.5999999999995</v>
      </c>
      <c r="AG3455" s="2" t="s">
        <v>70</v>
      </c>
      <c r="AH3455" s="1"/>
      <c r="AI3455" s="1"/>
    </row>
    <row r="3456">
      <c r="A3456" s="2"/>
      <c r="B3456" s="2"/>
      <c r="C3456" s="3">
        <v>44197</v>
      </c>
      <c r="D3456" s="1"/>
      <c r="E3456" s="4" t="s">
        <v>51</v>
      </c>
      <c r="G3456" s="4" t="s">
        <v>51</v>
      </c>
      <c r="J3456" s="5">
        <v>0.27500000000000002</v>
      </c>
      <c r="M3456" s="6">
        <v>2.8599999999999999</v>
      </c>
      <c r="N3456" s="7">
        <v>2500</v>
      </c>
      <c r="P3456" s="1">
        <v>7</v>
      </c>
      <c r="Q3456" s="2" t="s">
        <v>56</v>
      </c>
      <c r="R3456" s="4" t="s">
        <v>51</v>
      </c>
      <c r="T3456" s="7">
        <v>514</v>
      </c>
      <c r="U3456" s="8">
        <v>0.22</v>
      </c>
      <c r="V3456" s="6">
        <f t="shared" si="98"/>
        <v>20</v>
      </c>
      <c r="W3456" s="7">
        <f>IF(R3456="","",(T3456*(1-U3456)*(1+AE3456))+V3456)</f>
        <v>541.19600000000003</v>
      </c>
      <c r="AA3456" s="64">
        <f>IF(Eingabe!G3456="x",libCalc!A3456,IF(Eingabe!H3456="x",libCalc!B3456,IF(Eingabe!I3456="x",libCalc!C3456,"")))</f>
        <v>0.059395736106932037</v>
      </c>
      <c r="AB3456" s="5">
        <f>IF(AA3456="","",AA3456*M3456)</f>
        <v>0.16987180526582563</v>
      </c>
      <c r="AC3456" s="10">
        <f>IF(AA3456="","",N3456*1000/(AA3456*1000000))</f>
        <v>42.090563462319423</v>
      </c>
      <c r="AD3456" s="11">
        <f>IF(AB3456="","",MAX(Z3456,W3456)/AB3456)</f>
        <v>3185.9083333641152</v>
      </c>
      <c r="AE3456" s="8">
        <f ca="1">IF(N3456="","",IF(LOOKUP(YEAR(C3456),Teuerung!$A$4:$A$29,Teuerung!$D$4:$D$29)="",0,LOOKUP(YEAR(C3456),Teuerung!$A$4:$A$29,Teuerung!$D$4:$D$29)))</f>
        <v>0.29999999999999999</v>
      </c>
      <c r="AF3456" s="7">
        <f t="shared" ca="1" si="99"/>
        <v>3788.3720000000003</v>
      </c>
      <c r="AG3456" s="2" t="s">
        <v>70</v>
      </c>
      <c r="AH3456" s="1"/>
      <c r="AI3456" s="1"/>
    </row>
    <row r="3457">
      <c r="A3457" s="2"/>
      <c r="B3457" s="2"/>
      <c r="C3457" s="3">
        <v>44198</v>
      </c>
      <c r="D3457" s="1"/>
      <c r="E3457" s="4" t="s">
        <v>51</v>
      </c>
      <c r="G3457" s="4" t="s">
        <v>51</v>
      </c>
      <c r="J3457" s="5">
        <v>0.20000000000000001</v>
      </c>
      <c r="M3457" s="6">
        <v>3.1600000000000001</v>
      </c>
      <c r="N3457" s="7">
        <v>1200</v>
      </c>
      <c r="P3457" s="1">
        <v>8</v>
      </c>
      <c r="Q3457" s="2" t="s">
        <v>56</v>
      </c>
      <c r="R3457" s="4" t="s">
        <v>51</v>
      </c>
      <c r="T3457" s="7">
        <v>637</v>
      </c>
      <c r="U3457" s="8">
        <v>0.22</v>
      </c>
      <c r="V3457" s="6">
        <f t="shared" si="98"/>
        <v>20</v>
      </c>
      <c r="W3457" s="7">
        <f>IF(R3457="","",(T3457*(1-U3457)*(1+AE3457))+V3457)</f>
        <v>665.91800000000001</v>
      </c>
      <c r="AA3457" s="64">
        <f>IF(Eingabe!G3457="x",libCalc!A3457,IF(Eingabe!H3457="x",libCalc!B3457,IF(Eingabe!I3457="x",libCalc!C3457,"")))</f>
        <v>0.031415926535897934</v>
      </c>
      <c r="AB3457" s="5">
        <f>IF(AA3457="","",AA3457*M3457)</f>
        <v>0.099274327853437469</v>
      </c>
      <c r="AC3457" s="10">
        <f>IF(AA3457="","",N3457*1000/(AA3457*1000000))</f>
        <v>38.197186342054877</v>
      </c>
      <c r="AD3457" s="11">
        <f>IF(AB3457="","",MAX(Z3457,W3457)/AB3457)</f>
        <v>6707.8570502448583</v>
      </c>
      <c r="AE3457" s="8">
        <f ca="1">IF(N3457="","",IF(LOOKUP(YEAR(C3457),Teuerung!$A$4:$A$29,Teuerung!$D$4:$D$29)="",0,LOOKUP(YEAR(C3457),Teuerung!$A$4:$A$29,Teuerung!$D$4:$D$29)))</f>
        <v>0.29999999999999999</v>
      </c>
      <c r="AF3457" s="7">
        <f t="shared" ca="1" si="99"/>
        <v>5327.3440000000001</v>
      </c>
      <c r="AG3457" s="2" t="s">
        <v>70</v>
      </c>
      <c r="AH3457" s="1"/>
      <c r="AI3457" s="1"/>
    </row>
    <row r="3458">
      <c r="A3458" s="2"/>
      <c r="B3458" s="2"/>
      <c r="C3458" s="3">
        <v>44199</v>
      </c>
      <c r="D3458" s="1"/>
      <c r="E3458" s="4" t="s">
        <v>51</v>
      </c>
      <c r="G3458" s="4" t="s">
        <v>51</v>
      </c>
      <c r="J3458" s="5">
        <v>0.27500000000000002</v>
      </c>
      <c r="M3458" s="6">
        <v>3.1600000000000001</v>
      </c>
      <c r="N3458" s="7">
        <v>2000</v>
      </c>
      <c r="P3458" s="1">
        <v>3</v>
      </c>
      <c r="Q3458" s="2" t="s">
        <v>56</v>
      </c>
      <c r="R3458" s="4" t="s">
        <v>51</v>
      </c>
      <c r="T3458" s="7">
        <v>475</v>
      </c>
      <c r="U3458" s="8">
        <v>0.22</v>
      </c>
      <c r="V3458" s="6">
        <f t="shared" si="98"/>
        <v>20</v>
      </c>
      <c r="W3458" s="7">
        <f>IF(R3458="","",(T3458*(1-U3458)*(1+AE3458))+V3458)</f>
        <v>501.65000000000003</v>
      </c>
      <c r="AA3458" s="64">
        <f>IF(Eingabe!G3458="x",libCalc!A3458,IF(Eingabe!H3458="x",libCalc!B3458,IF(Eingabe!I3458="x",libCalc!C3458,"")))</f>
        <v>0.059395736106932037</v>
      </c>
      <c r="AB3458" s="5">
        <f>IF(AA3458="","",AA3458*M3458)</f>
        <v>0.18769052609790524</v>
      </c>
      <c r="AC3458" s="10">
        <f>IF(AA3458="","",N3458*1000/(AA3458*1000000))</f>
        <v>33.672450769855537</v>
      </c>
      <c r="AD3458" s="11">
        <f>IF(AB3458="","",MAX(Z3458,W3458)/AB3458)</f>
        <v>2672.7507798572833</v>
      </c>
      <c r="AE3458" s="8">
        <f ca="1">IF(N3458="","",IF(LOOKUP(YEAR(C3458),Teuerung!$A$4:$A$29,Teuerung!$D$4:$D$29)="",0,LOOKUP(YEAR(C3458),Teuerung!$A$4:$A$29,Teuerung!$D$4:$D$29)))</f>
        <v>0.29999999999999999</v>
      </c>
      <c r="AF3458" s="7">
        <f t="shared" ca="1" si="99"/>
        <v>1504.95</v>
      </c>
      <c r="AG3458" s="2" t="s">
        <v>70</v>
      </c>
      <c r="AH3458" s="1"/>
      <c r="AI3458" s="1"/>
    </row>
    <row r="3459">
      <c r="A3459" s="2"/>
      <c r="B3459" s="2"/>
      <c r="C3459" s="3">
        <v>44200</v>
      </c>
      <c r="D3459" s="1"/>
      <c r="E3459" s="4" t="s">
        <v>51</v>
      </c>
      <c r="G3459" s="4" t="s">
        <v>51</v>
      </c>
      <c r="J3459" s="5">
        <v>0.27500000000000002</v>
      </c>
      <c r="M3459" s="6">
        <v>3.1600000000000001</v>
      </c>
      <c r="N3459" s="7">
        <v>1000</v>
      </c>
      <c r="P3459" s="1">
        <v>1</v>
      </c>
      <c r="Q3459" s="2" t="s">
        <v>56</v>
      </c>
      <c r="R3459" s="4" t="s">
        <v>51</v>
      </c>
      <c r="T3459" s="7">
        <v>406</v>
      </c>
      <c r="U3459" s="8">
        <v>0.22</v>
      </c>
      <c r="V3459" s="6">
        <f t="shared" si="98"/>
        <v>20</v>
      </c>
      <c r="W3459" s="7">
        <f>IF(R3459="","",(T3459*(1-U3459)*(1+AE3459))+V3459)</f>
        <v>431.68400000000003</v>
      </c>
      <c r="AA3459" s="64">
        <f>IF(Eingabe!G3459="x",libCalc!A3459,IF(Eingabe!H3459="x",libCalc!B3459,IF(Eingabe!I3459="x",libCalc!C3459,"")))</f>
        <v>0.059395736106932037</v>
      </c>
      <c r="AB3459" s="5">
        <f>IF(AA3459="","",AA3459*M3459)</f>
        <v>0.18769052609790524</v>
      </c>
      <c r="AC3459" s="10">
        <f>IF(AA3459="","",N3459*1000/(AA3459*1000000))</f>
        <v>16.836225384927769</v>
      </c>
      <c r="AD3459" s="11">
        <f>IF(AB3459="","",MAX(Z3459,W3459)/AB3459)</f>
        <v>2299.9775693250504</v>
      </c>
      <c r="AE3459" s="8">
        <f ca="1">IF(N3459="","",IF(LOOKUP(YEAR(C3459),Teuerung!$A$4:$A$29,Teuerung!$D$4:$D$29)="",0,LOOKUP(YEAR(C3459),Teuerung!$A$4:$A$29,Teuerung!$D$4:$D$29)))</f>
        <v>0.29999999999999999</v>
      </c>
      <c r="AF3459" s="7">
        <f t="shared" ca="1" si="99"/>
        <v>431.68400000000003</v>
      </c>
      <c r="AG3459" s="2" t="s">
        <v>70</v>
      </c>
      <c r="AH3459" s="1"/>
      <c r="AI3459" s="1"/>
    </row>
    <row r="3460">
      <c r="A3460" s="2"/>
      <c r="B3460" s="2"/>
      <c r="C3460" s="3">
        <v>44201</v>
      </c>
      <c r="D3460" s="1"/>
      <c r="E3460" s="4" t="s">
        <v>51</v>
      </c>
      <c r="H3460" s="4" t="s">
        <v>51</v>
      </c>
      <c r="K3460" s="6">
        <v>0.25</v>
      </c>
      <c r="L3460" s="6">
        <v>0.69999999999999996</v>
      </c>
      <c r="M3460" s="6">
        <v>3.1600000000000001</v>
      </c>
      <c r="N3460" s="7">
        <v>2300</v>
      </c>
      <c r="P3460" s="1">
        <v>9</v>
      </c>
      <c r="Q3460" s="2" t="s">
        <v>56</v>
      </c>
      <c r="R3460" s="4" t="s">
        <v>51</v>
      </c>
      <c r="T3460" s="7">
        <v>618</v>
      </c>
      <c r="U3460" s="8">
        <v>0.22</v>
      </c>
      <c r="V3460" s="6">
        <f t="shared" si="98"/>
        <v>20</v>
      </c>
      <c r="W3460" s="7">
        <f>IF(R3460="","",(T3460*(1-U3460)*(1+AE3460))+V3460)</f>
        <v>646.65200000000004</v>
      </c>
      <c r="AA3460" s="64">
        <f>IF(Eingabe!G3460="x",libCalc!A3460,IF(Eingabe!H3460="x",libCalc!B3460,IF(Eingabe!I3460="x",libCalc!C3460,"")))</f>
        <v>0.17499999999999999</v>
      </c>
      <c r="AB3460" s="5">
        <f>IF(AA3460="","",AA3460*M3460)</f>
        <v>0.55299999999999994</v>
      </c>
      <c r="AC3460" s="10">
        <f>IF(AA3460="","",N3460*1000/(AA3460*1000000))</f>
        <v>13.142857142857142</v>
      </c>
      <c r="AD3460" s="11">
        <f>IF(AB3460="","",MAX(Z3460,W3460)/AB3460)</f>
        <v>1169.3526220614831</v>
      </c>
      <c r="AE3460" s="8">
        <f ca="1">IF(N3460="","",IF(LOOKUP(YEAR(C3460),Teuerung!$A$4:$A$29,Teuerung!$D$4:$D$29)="",0,LOOKUP(YEAR(C3460),Teuerung!$A$4:$A$29,Teuerung!$D$4:$D$29)))</f>
        <v>0.29999999999999999</v>
      </c>
      <c r="AF3460" s="7">
        <f t="shared" ca="1" si="99"/>
        <v>5819.8680000000004</v>
      </c>
      <c r="AG3460" s="2" t="s">
        <v>70</v>
      </c>
      <c r="AH3460" s="1"/>
      <c r="AI3460" s="1"/>
    </row>
    <row r="3461">
      <c r="A3461" s="2"/>
      <c r="B3461" s="2"/>
      <c r="C3461" s="3">
        <v>44120</v>
      </c>
      <c r="D3461" s="1"/>
      <c r="F3461" s="4" t="s">
        <v>51</v>
      </c>
      <c r="G3461" s="4" t="s">
        <v>51</v>
      </c>
      <c r="J3461" s="5">
        <v>0.17999999999999999</v>
      </c>
      <c r="M3461" s="6">
        <v>3.8900000000000001</v>
      </c>
      <c r="N3461" s="7">
        <v>2200</v>
      </c>
      <c r="P3461" s="1">
        <v>3</v>
      </c>
      <c r="Q3461" s="2" t="s">
        <v>52</v>
      </c>
      <c r="R3461" s="4" t="s">
        <v>51</v>
      </c>
      <c r="T3461" s="7">
        <v>1443</v>
      </c>
      <c r="U3461" s="8">
        <v>0.13</v>
      </c>
      <c r="V3461" s="6">
        <v>0</v>
      </c>
      <c r="W3461" s="7">
        <f>IF(R3461="","",(T3461*(1-U3461)*(1+AE3461))+V3461)</f>
        <v>1632.0330000000001</v>
      </c>
      <c r="AA3461" s="64">
        <f>IF(Eingabe!G3461="x",libCalc!A3461,IF(Eingabe!H3461="x",libCalc!B3461,IF(Eingabe!I3461="x",libCalc!C3461,"")))</f>
        <v>0.025446900494077322</v>
      </c>
      <c r="AB3461" s="5">
        <f>IF(AA3461="","",AA3461*M3461)</f>
        <v>0.098988442921960781</v>
      </c>
      <c r="AC3461" s="10">
        <f>IF(AA3461="","",N3461*1000/(AA3461*1000000))</f>
        <v>86.454536988190071</v>
      </c>
      <c r="AD3461" s="11">
        <f>IF(AB3461="","",MAX(Z3461,W3461)/AB3461)</f>
        <v>16487.106492690677</v>
      </c>
      <c r="AE3461" s="8">
        <f ca="1">IF(N3461="","",IF(LOOKUP(YEAR(C3461),Teuerung!$A$4:$A$29,Teuerung!$D$4:$D$29)="",0,LOOKUP(YEAR(C3461),Teuerung!$A$4:$A$29,Teuerung!$D$4:$D$29)))</f>
        <v>0.29999999999999999</v>
      </c>
      <c r="AF3461" s="7">
        <f t="shared" ca="1" si="99"/>
        <v>4896.0990000000002</v>
      </c>
      <c r="AG3461" s="2"/>
      <c r="AH3461" s="1"/>
      <c r="AI3461" s="1"/>
    </row>
    <row r="3462">
      <c r="A3462" s="2"/>
      <c r="B3462" s="2"/>
      <c r="C3462" s="3">
        <v>44120</v>
      </c>
      <c r="D3462" s="1"/>
      <c r="F3462" s="4" t="s">
        <v>51</v>
      </c>
      <c r="G3462" s="4" t="s">
        <v>51</v>
      </c>
      <c r="J3462" s="5">
        <v>0.17999999999999999</v>
      </c>
      <c r="M3462" s="6">
        <v>2.8799999999999999</v>
      </c>
      <c r="N3462" s="7">
        <v>2200</v>
      </c>
      <c r="P3462" s="1">
        <v>3</v>
      </c>
      <c r="Q3462" s="2" t="s">
        <v>52</v>
      </c>
      <c r="R3462" s="4" t="s">
        <v>51</v>
      </c>
      <c r="T3462" s="7">
        <v>1345</v>
      </c>
      <c r="U3462" s="8">
        <v>0.13</v>
      </c>
      <c r="V3462" s="6">
        <v>0</v>
      </c>
      <c r="W3462" s="7">
        <f>IF(R3462="","",(T3462*(1-U3462)*(1+AE3462))+V3462)</f>
        <v>1521.1950000000002</v>
      </c>
      <c r="AA3462" s="64">
        <f>IF(Eingabe!G3462="x",libCalc!A3462,IF(Eingabe!H3462="x",libCalc!B3462,IF(Eingabe!I3462="x",libCalc!C3462,"")))</f>
        <v>0.025446900494077322</v>
      </c>
      <c r="AB3462" s="5">
        <f>IF(AA3462="","",AA3462*M3462)</f>
        <v>0.073287073422942689</v>
      </c>
      <c r="AC3462" s="10">
        <f>IF(AA3462="","",N3462*1000/(AA3462*1000000))</f>
        <v>86.454536988190071</v>
      </c>
      <c r="AD3462" s="11">
        <f>IF(AB3462="","",MAX(Z3462,W3462)/AB3462)</f>
        <v>20756.661836134754</v>
      </c>
      <c r="AE3462" s="8">
        <f ca="1">IF(N3462="","",IF(LOOKUP(YEAR(C3462),Teuerung!$A$4:$A$29,Teuerung!$D$4:$D$29)="",0,LOOKUP(YEAR(C3462),Teuerung!$A$4:$A$29,Teuerung!$D$4:$D$29)))</f>
        <v>0.29999999999999999</v>
      </c>
      <c r="AF3462" s="7">
        <f t="shared" ca="1" si="99"/>
        <v>4563.5850000000009</v>
      </c>
      <c r="AG3462" s="2"/>
      <c r="AH3462" s="1"/>
      <c r="AI3462" s="1"/>
    </row>
    <row r="3463">
      <c r="A3463" s="2"/>
      <c r="B3463" s="2"/>
      <c r="C3463" s="3">
        <v>44120</v>
      </c>
      <c r="D3463" s="1"/>
      <c r="F3463" s="4" t="s">
        <v>51</v>
      </c>
      <c r="G3463" s="4" t="s">
        <v>51</v>
      </c>
      <c r="J3463" s="5">
        <v>0.17999999999999999</v>
      </c>
      <c r="M3463" s="6">
        <v>2.8799999999999999</v>
      </c>
      <c r="N3463" s="7">
        <v>2200</v>
      </c>
      <c r="P3463" s="1">
        <v>1</v>
      </c>
      <c r="Q3463" s="2" t="s">
        <v>52</v>
      </c>
      <c r="R3463" s="4" t="s">
        <v>51</v>
      </c>
      <c r="T3463" s="7">
        <v>1355</v>
      </c>
      <c r="U3463" s="8">
        <v>0.13</v>
      </c>
      <c r="V3463" s="6">
        <v>0</v>
      </c>
      <c r="W3463" s="7">
        <f>IF(R3463="","",(T3463*(1-U3463)*(1+AE3463))+V3463)</f>
        <v>1532.5049999999999</v>
      </c>
      <c r="AA3463" s="64">
        <f>IF(Eingabe!G3463="x",libCalc!A3463,IF(Eingabe!H3463="x",libCalc!B3463,IF(Eingabe!I3463="x",libCalc!C3463,"")))</f>
        <v>0.025446900494077322</v>
      </c>
      <c r="AB3463" s="5">
        <f>IF(AA3463="","",AA3463*M3463)</f>
        <v>0.073287073422942689</v>
      </c>
      <c r="AC3463" s="10">
        <f>IF(AA3463="","",N3463*1000/(AA3463*1000000))</f>
        <v>86.454536988190071</v>
      </c>
      <c r="AD3463" s="11">
        <f>IF(AB3463="","",MAX(Z3463,W3463)/AB3463)</f>
        <v>20910.986459451738</v>
      </c>
      <c r="AE3463" s="8">
        <f ca="1">IF(N3463="","",IF(LOOKUP(YEAR(C3463),Teuerung!$A$4:$A$29,Teuerung!$D$4:$D$29)="",0,LOOKUP(YEAR(C3463),Teuerung!$A$4:$A$29,Teuerung!$D$4:$D$29)))</f>
        <v>0.29999999999999999</v>
      </c>
      <c r="AF3463" s="7">
        <f t="shared" ca="1" si="99"/>
        <v>1532.5049999999999</v>
      </c>
      <c r="AG3463" s="2"/>
      <c r="AH3463" s="1"/>
      <c r="AI3463" s="1"/>
    </row>
    <row r="3464">
      <c r="A3464" s="2"/>
      <c r="B3464" s="2"/>
      <c r="C3464" s="3">
        <v>44120</v>
      </c>
      <c r="D3464" s="1"/>
      <c r="F3464" s="4" t="s">
        <v>51</v>
      </c>
      <c r="G3464" s="4" t="s">
        <v>51</v>
      </c>
      <c r="J3464" s="5">
        <v>0.17999999999999999</v>
      </c>
      <c r="M3464" s="6">
        <v>2.8900000000000001</v>
      </c>
      <c r="N3464" s="7">
        <v>2200</v>
      </c>
      <c r="P3464" s="1">
        <v>12</v>
      </c>
      <c r="Q3464" s="2" t="s">
        <v>52</v>
      </c>
      <c r="R3464" s="4" t="s">
        <v>51</v>
      </c>
      <c r="T3464" s="7">
        <v>1293</v>
      </c>
      <c r="U3464" s="8">
        <v>0.13</v>
      </c>
      <c r="V3464" s="6">
        <v>0</v>
      </c>
      <c r="W3464" s="7">
        <f>IF(R3464="","",(T3464*(1-U3464)*(1+AE3464))+V3464)</f>
        <v>1462.3830000000003</v>
      </c>
      <c r="AA3464" s="64">
        <f>IF(Eingabe!G3464="x",libCalc!A3464,IF(Eingabe!H3464="x",libCalc!B3464,IF(Eingabe!I3464="x",libCalc!C3464,"")))</f>
        <v>0.025446900494077322</v>
      </c>
      <c r="AB3464" s="5">
        <f>IF(AA3464="","",AA3464*M3464)</f>
        <v>0.073541542427883466</v>
      </c>
      <c r="AC3464" s="10">
        <f>IF(AA3464="","",N3464*1000/(AA3464*1000000))</f>
        <v>86.454536988190071</v>
      </c>
      <c r="AD3464" s="11">
        <f>IF(AB3464="","",MAX(Z3464,W3464)/AB3464)</f>
        <v>19885.128210821073</v>
      </c>
      <c r="AE3464" s="8">
        <f ca="1">IF(N3464="","",IF(LOOKUP(YEAR(C3464),Teuerung!$A$4:$A$29,Teuerung!$D$4:$D$29)="",0,LOOKUP(YEAR(C3464),Teuerung!$A$4:$A$29,Teuerung!$D$4:$D$29)))</f>
        <v>0.29999999999999999</v>
      </c>
      <c r="AF3464" s="7">
        <f t="shared" ca="1" si="99"/>
        <v>17548.596000000005</v>
      </c>
      <c r="AG3464" s="2"/>
      <c r="AH3464" s="1"/>
      <c r="AI3464" s="1"/>
    </row>
    <row r="3465">
      <c r="A3465" s="2"/>
      <c r="B3465" s="2"/>
      <c r="C3465" s="3">
        <v>44120</v>
      </c>
      <c r="D3465" s="1"/>
      <c r="F3465" s="4" t="s">
        <v>51</v>
      </c>
      <c r="G3465" s="4" t="s">
        <v>51</v>
      </c>
      <c r="J3465" s="5">
        <v>0.17999999999999999</v>
      </c>
      <c r="M3465" s="6">
        <v>2.8250000000000002</v>
      </c>
      <c r="N3465" s="7">
        <v>2200</v>
      </c>
      <c r="P3465" s="1">
        <v>4</v>
      </c>
      <c r="Q3465" s="2" t="s">
        <v>52</v>
      </c>
      <c r="R3465" s="4" t="s">
        <v>51</v>
      </c>
      <c r="T3465" s="7">
        <v>1219</v>
      </c>
      <c r="U3465" s="8">
        <v>0.13</v>
      </c>
      <c r="V3465" s="6">
        <v>0</v>
      </c>
      <c r="W3465" s="7">
        <f>IF(R3465="","",(T3465*(1-U3465)*(1+AE3465))+V3465)</f>
        <v>1378.6890000000001</v>
      </c>
      <c r="AA3465" s="64">
        <f>IF(Eingabe!G3465="x",libCalc!A3465,IF(Eingabe!H3465="x",libCalc!B3465,IF(Eingabe!I3465="x",libCalc!C3465,"")))</f>
        <v>0.025446900494077322</v>
      </c>
      <c r="AB3465" s="5">
        <f>IF(AA3465="","",AA3465*M3465)</f>
        <v>0.071887493895768442</v>
      </c>
      <c r="AC3465" s="10">
        <f>IF(AA3465="","",N3465*1000/(AA3465*1000000))</f>
        <v>86.454536988190071</v>
      </c>
      <c r="AD3465" s="11">
        <f>IF(AB3465="","",MAX(Z3465,W3465)/AB3465)</f>
        <v>19178.42625031549</v>
      </c>
      <c r="AE3465" s="8">
        <f ca="1">IF(N3465="","",IF(LOOKUP(YEAR(C3465),Teuerung!$A$4:$A$29,Teuerung!$D$4:$D$29)="",0,LOOKUP(YEAR(C3465),Teuerung!$A$4:$A$29,Teuerung!$D$4:$D$29)))</f>
        <v>0.29999999999999999</v>
      </c>
      <c r="AF3465" s="7">
        <f t="shared" ca="1" si="99"/>
        <v>5514.7560000000003</v>
      </c>
      <c r="AG3465" s="2"/>
      <c r="AH3465" s="1"/>
      <c r="AI3465" s="1"/>
    </row>
    <row r="3466">
      <c r="AA3466" s="64" t="str">
        <f>IF(Eingabe!G3466="x",libCalc!A3466,IF(Eingabe!H3466="x",libCalc!B3466,IF(Eingabe!I3466="x",libCalc!C3466,"")))</f>
        <v/>
      </c>
      <c r="AB3466" s="5" t="str">
        <f>IF(AA3466="","",AA3466*M3466)</f>
        <v/>
      </c>
      <c r="AC3466" s="10" t="str">
        <f>IF(AA3466="","",N3466*1000/(AA3466*1000000))</f>
        <v/>
      </c>
      <c r="AD3466" s="11" t="str">
        <f>IF(AB3466="","",MAX(Z3466,W3466)/AB3466)</f>
        <v/>
      </c>
      <c r="AE3466" s="8" t="str">
        <f ca="1">IF(N3466="","",IF(LOOKUP(YEAR(C3466),Teuerung!$A$4:$A$29,Teuerung!$D$4:$D$29)="",0,LOOKUP(YEAR(C3466),Teuerung!$A$4:$A$29,Teuerung!$D$4:$D$29)))</f>
        <v/>
      </c>
      <c r="AF3466" s="7" t="str">
        <f t="shared" ca="1" si="99"/>
        <v/>
      </c>
      <c r="AG3466" s="2"/>
      <c r="AH3466" s="1"/>
      <c r="AI3466" s="1"/>
    </row>
    <row r="3467">
      <c r="AA3467" s="64" t="str">
        <f>IF(Eingabe!G3467="x",libCalc!A3467,IF(Eingabe!H3467="x",libCalc!B3467,IF(Eingabe!I3467="x",libCalc!C3467,"")))</f>
        <v/>
      </c>
      <c r="AB3467" s="5" t="str">
        <f>IF(AA3467="","",AA3467*M3467)</f>
        <v/>
      </c>
      <c r="AC3467" s="10" t="str">
        <f>IF(AA3467="","",N3467*1000/(AA3467*1000000))</f>
        <v/>
      </c>
      <c r="AD3467" s="11" t="str">
        <f>IF(AB3467="","",MAX(Z3467,W3467)/AB3467)</f>
        <v/>
      </c>
      <c r="AE3467" s="8" t="str">
        <f ca="1">IF(N3467="","",IF(LOOKUP(YEAR(C3467),Teuerung!$A$4:$A$29,Teuerung!$D$4:$D$29)="",0,LOOKUP(YEAR(C3467),Teuerung!$A$4:$A$29,Teuerung!$D$4:$D$29)))</f>
        <v/>
      </c>
      <c r="AF3467" s="7" t="str">
        <f t="shared" ca="1" si="99"/>
        <v/>
      </c>
      <c r="AG3467" s="2"/>
      <c r="AH3467" s="1"/>
      <c r="AI3467" s="1"/>
    </row>
    <row r="3468">
      <c r="AA3468" s="64" t="str">
        <f>IF(Eingabe!G3468="x",libCalc!A3468,IF(Eingabe!H3468="x",libCalc!B3468,IF(Eingabe!I3468="x",libCalc!C3468,"")))</f>
        <v/>
      </c>
      <c r="AB3468" s="5" t="str">
        <f>IF(AA3468="","",AA3468*M3468)</f>
        <v/>
      </c>
      <c r="AC3468" s="10" t="str">
        <f>IF(AA3468="","",N3468*1000/(AA3468*1000000))</f>
        <v/>
      </c>
      <c r="AD3468" s="11" t="str">
        <f>IF(AB3468="","",MAX(Z3468,W3468)/AB3468)</f>
        <v/>
      </c>
      <c r="AE3468" s="8" t="str">
        <f ca="1">IF(N3468="","",IF(LOOKUP(YEAR(C3468),Teuerung!$A$4:$A$29,Teuerung!$D$4:$D$29)="",0,LOOKUP(YEAR(C3468),Teuerung!$A$4:$A$29,Teuerung!$D$4:$D$29)))</f>
        <v/>
      </c>
      <c r="AF3468" s="7" t="str">
        <f t="shared" ca="1" si="99"/>
        <v/>
      </c>
      <c r="AG3468" s="2"/>
      <c r="AH3468" s="1"/>
      <c r="AI3468" s="1"/>
    </row>
    <row r="3469">
      <c r="AA3469" s="64" t="str">
        <f>IF(Eingabe!G3469="x",libCalc!A3469,IF(Eingabe!H3469="x",libCalc!B3469,IF(Eingabe!I3469="x",libCalc!C3469,"")))</f>
        <v/>
      </c>
      <c r="AB3469" s="5" t="str">
        <f>IF(AA3469="","",AA3469*M3469)</f>
        <v/>
      </c>
      <c r="AC3469" s="10" t="str">
        <f>IF(AA3469="","",N3469*1000/(AA3469*1000000))</f>
        <v/>
      </c>
      <c r="AD3469" s="11" t="str">
        <f>IF(AB3469="","",MAX(Z3469,W3469)/AB3469)</f>
        <v/>
      </c>
      <c r="AE3469" s="8" t="str">
        <f ca="1">IF(N3469="","",IF(LOOKUP(YEAR(C3469),Teuerung!$A$4:$A$29,Teuerung!$D$4:$D$29)="",0,LOOKUP(YEAR(C3469),Teuerung!$A$4:$A$29,Teuerung!$D$4:$D$29)))</f>
        <v/>
      </c>
      <c r="AF3469" s="7" t="str">
        <f t="shared" ca="1" si="99"/>
        <v/>
      </c>
      <c r="AG3469" s="2"/>
      <c r="AH3469" s="1"/>
      <c r="AI3469" s="1"/>
    </row>
    <row r="3470">
      <c r="AA3470" s="64" t="str">
        <f>IF(Eingabe!G3470="x",libCalc!A3470,IF(Eingabe!H3470="x",libCalc!B3470,IF(Eingabe!I3470="x",libCalc!C3470,"")))</f>
        <v/>
      </c>
      <c r="AB3470" s="5" t="str">
        <f>IF(AA3470="","",AA3470*M3470)</f>
        <v/>
      </c>
      <c r="AC3470" s="10" t="str">
        <f>IF(AA3470="","",N3470*1000/(AA3470*1000000))</f>
        <v/>
      </c>
      <c r="AD3470" s="11" t="str">
        <f>IF(AB3470="","",MAX(Z3470,W3470)/AB3470)</f>
        <v/>
      </c>
      <c r="AE3470" s="8" t="str">
        <f ca="1">IF(N3470="","",IF(LOOKUP(YEAR(C3470),Teuerung!$A$4:$A$29,Teuerung!$D$4:$D$29)="",0,LOOKUP(YEAR(C3470),Teuerung!$A$4:$A$29,Teuerung!$D$4:$D$29)))</f>
        <v/>
      </c>
      <c r="AF3470" s="7" t="str">
        <f t="shared" ca="1" si="99"/>
        <v/>
      </c>
      <c r="AG3470" s="2"/>
      <c r="AH3470" s="1"/>
      <c r="AI3470" s="1"/>
    </row>
    <row r="3471">
      <c r="AA3471" s="64" t="str">
        <f>IF(Eingabe!G3471="x",libCalc!A3471,IF(Eingabe!H3471="x",libCalc!B3471,IF(Eingabe!I3471="x",libCalc!C3471,"")))</f>
        <v/>
      </c>
      <c r="AB3471" s="5" t="str">
        <f>IF(AA3471="","",AA3471*M3471)</f>
        <v/>
      </c>
      <c r="AC3471" s="10" t="str">
        <f>IF(AA3471="","",N3471*1000/(AA3471*1000000))</f>
        <v/>
      </c>
      <c r="AD3471" s="11" t="str">
        <f>IF(AB3471="","",MAX(Z3471,W3471)/AB3471)</f>
        <v/>
      </c>
      <c r="AE3471" s="8" t="str">
        <f ca="1">IF(N3471="","",IF(LOOKUP(YEAR(C3471),Teuerung!$A$4:$A$29,Teuerung!$D$4:$D$29)="",0,LOOKUP(YEAR(C3471),Teuerung!$A$4:$A$29,Teuerung!$D$4:$D$29)))</f>
        <v/>
      </c>
      <c r="AF3471" s="7" t="str">
        <f t="shared" ca="1" si="99"/>
        <v/>
      </c>
      <c r="AG3471" s="2"/>
      <c r="AH3471" s="1"/>
      <c r="AI3471" s="1"/>
    </row>
    <row r="3472">
      <c r="AA3472" s="64" t="str">
        <f>IF(Eingabe!G3472="x",libCalc!A3472,IF(Eingabe!H3472="x",libCalc!B3472,IF(Eingabe!I3472="x",libCalc!C3472,"")))</f>
        <v/>
      </c>
      <c r="AB3472" s="5" t="str">
        <f>IF(AA3472="","",AA3472*M3472)</f>
        <v/>
      </c>
      <c r="AC3472" s="10" t="str">
        <f>IF(AA3472="","",N3472*1000/(AA3472*1000000))</f>
        <v/>
      </c>
      <c r="AD3472" s="11" t="str">
        <f>IF(AB3472="","",MAX(Z3472,W3472)/AB3472)</f>
        <v/>
      </c>
      <c r="AE3472" s="8" t="str">
        <f ca="1">IF(N3472="","",IF(LOOKUP(YEAR(C3472),Teuerung!$A$4:$A$29,Teuerung!$D$4:$D$29)="",0,LOOKUP(YEAR(C3472),Teuerung!$A$4:$A$29,Teuerung!$D$4:$D$29)))</f>
        <v/>
      </c>
      <c r="AF3472" s="7" t="str">
        <f t="shared" ca="1" si="99"/>
        <v/>
      </c>
      <c r="AG3472" s="2"/>
      <c r="AH3472" s="1"/>
      <c r="AI3472" s="1"/>
    </row>
    <row r="3473">
      <c r="AA3473" s="64" t="str">
        <f>IF(Eingabe!G3473="x",libCalc!A3473,IF(Eingabe!H3473="x",libCalc!B3473,IF(Eingabe!I3473="x",libCalc!C3473,"")))</f>
        <v/>
      </c>
      <c r="AB3473" s="5" t="str">
        <f>IF(AA3473="","",AA3473*M3473)</f>
        <v/>
      </c>
      <c r="AC3473" s="10" t="str">
        <f>IF(AA3473="","",N3473*1000/(AA3473*1000000))</f>
        <v/>
      </c>
      <c r="AD3473" s="11" t="str">
        <f>IF(AB3473="","",MAX(Z3473,W3473)/AB3473)</f>
        <v/>
      </c>
      <c r="AE3473" s="8" t="str">
        <f ca="1">IF(N3473="","",IF(LOOKUP(YEAR(C3473),Teuerung!$A$4:$A$29,Teuerung!$D$4:$D$29)="",0,LOOKUP(YEAR(C3473),Teuerung!$A$4:$A$29,Teuerung!$D$4:$D$29)))</f>
        <v/>
      </c>
      <c r="AF3473" s="7" t="str">
        <f t="shared" ca="1" si="99"/>
        <v/>
      </c>
      <c r="AG3473" s="2"/>
      <c r="AH3473" s="1"/>
      <c r="AI3473" s="1"/>
    </row>
    <row r="3474">
      <c r="AA3474" s="64" t="str">
        <f>IF(Eingabe!G3474="x",libCalc!A3474,IF(Eingabe!H3474="x",libCalc!B3474,IF(Eingabe!I3474="x",libCalc!C3474,"")))</f>
        <v/>
      </c>
      <c r="AB3474" s="5" t="str">
        <f>IF(AA3474="","",AA3474*M3474)</f>
        <v/>
      </c>
      <c r="AC3474" s="10" t="str">
        <f>IF(AA3474="","",N3474*1000/(AA3474*1000000))</f>
        <v/>
      </c>
      <c r="AD3474" s="11" t="str">
        <f>IF(AB3474="","",MAX(Z3474,W3474)/AB3474)</f>
        <v/>
      </c>
      <c r="AE3474" s="8" t="str">
        <f ca="1">IF(N3474="","",IF(LOOKUP(YEAR(C3474),Teuerung!$A$4:$A$29,Teuerung!$D$4:$D$29)="",0,LOOKUP(YEAR(C3474),Teuerung!$A$4:$A$29,Teuerung!$D$4:$D$29)))</f>
        <v/>
      </c>
      <c r="AF3474" s="7" t="str">
        <f t="shared" ca="1" si="99"/>
        <v/>
      </c>
      <c r="AG3474" s="2"/>
      <c r="AH3474" s="1"/>
      <c r="AI3474" s="1"/>
    </row>
    <row r="3475">
      <c r="AA3475" s="64" t="str">
        <f>IF(Eingabe!G3475="x",libCalc!A3475,IF(Eingabe!H3475="x",libCalc!B3475,IF(Eingabe!I3475="x",libCalc!C3475,"")))</f>
        <v/>
      </c>
      <c r="AB3475" s="5" t="str">
        <f>IF(AA3475="","",AA3475*M3475)</f>
        <v/>
      </c>
      <c r="AC3475" s="10" t="str">
        <f>IF(AA3475="","",N3475*1000/(AA3475*1000000))</f>
        <v/>
      </c>
      <c r="AD3475" s="11" t="str">
        <f>IF(AB3475="","",MAX(Z3475,W3475)/AB3475)</f>
        <v/>
      </c>
      <c r="AE3475" s="8" t="str">
        <f ca="1">IF(N3475="","",IF(LOOKUP(YEAR(C3475),Teuerung!$A$4:$A$29,Teuerung!$D$4:$D$29)="",0,LOOKUP(YEAR(C3475),Teuerung!$A$4:$A$29,Teuerung!$D$4:$D$29)))</f>
        <v/>
      </c>
      <c r="AF3475" s="7" t="str">
        <f t="shared" ref="AF3475:AF3500" ca="1" si="100">IF(P3475="","",P3475*MAX(W3475,Z3475))</f>
        <v/>
      </c>
      <c r="AG3475" s="2"/>
      <c r="AH3475" s="1"/>
      <c r="AI3475" s="1"/>
    </row>
    <row r="3476">
      <c r="AA3476" s="64" t="str">
        <f>IF(Eingabe!G3476="x",libCalc!A3476,IF(Eingabe!H3476="x",libCalc!B3476,IF(Eingabe!I3476="x",libCalc!C3476,"")))</f>
        <v/>
      </c>
      <c r="AB3476" s="5" t="str">
        <f>IF(AA3476="","",AA3476*M3476)</f>
        <v/>
      </c>
      <c r="AC3476" s="10" t="str">
        <f>IF(AA3476="","",N3476*1000/(AA3476*1000000))</f>
        <v/>
      </c>
      <c r="AD3476" s="11" t="str">
        <f>IF(AB3476="","",MAX(Z3476,W3476)/AB3476)</f>
        <v/>
      </c>
      <c r="AE3476" s="8" t="str">
        <f ca="1">IF(N3476="","",IF(LOOKUP(YEAR(C3476),Teuerung!$A$4:$A$29,Teuerung!$D$4:$D$29)="",0,LOOKUP(YEAR(C3476),Teuerung!$A$4:$A$29,Teuerung!$D$4:$D$29)))</f>
        <v/>
      </c>
      <c r="AF3476" s="7" t="str">
        <f t="shared" ca="1" si="100"/>
        <v/>
      </c>
      <c r="AG3476" s="2"/>
      <c r="AH3476" s="1"/>
      <c r="AI3476" s="1"/>
    </row>
    <row r="3477">
      <c r="AA3477" s="64" t="str">
        <f>IF(Eingabe!G3477="x",libCalc!A3477,IF(Eingabe!H3477="x",libCalc!B3477,IF(Eingabe!I3477="x",libCalc!C3477,"")))</f>
        <v/>
      </c>
      <c r="AB3477" s="5" t="str">
        <f>IF(AA3477="","",AA3477*M3477)</f>
        <v/>
      </c>
      <c r="AC3477" s="10" t="str">
        <f>IF(AA3477="","",N3477*1000/(AA3477*1000000))</f>
        <v/>
      </c>
      <c r="AD3477" s="11" t="str">
        <f>IF(AB3477="","",MAX(Z3477,W3477)/AB3477)</f>
        <v/>
      </c>
      <c r="AE3477" s="8" t="str">
        <f ca="1">IF(N3477="","",IF(LOOKUP(YEAR(C3477),Teuerung!$A$4:$A$29,Teuerung!$D$4:$D$29)="",0,LOOKUP(YEAR(C3477),Teuerung!$A$4:$A$29,Teuerung!$D$4:$D$29)))</f>
        <v/>
      </c>
      <c r="AF3477" s="7" t="str">
        <f t="shared" ca="1" si="100"/>
        <v/>
      </c>
      <c r="AG3477" s="2"/>
      <c r="AH3477" s="1"/>
      <c r="AI3477" s="1"/>
    </row>
    <row r="3478">
      <c r="AA3478" s="64" t="str">
        <f>IF(Eingabe!G3478="x",libCalc!A3478,IF(Eingabe!H3478="x",libCalc!B3478,IF(Eingabe!I3478="x",libCalc!C3478,"")))</f>
        <v/>
      </c>
      <c r="AB3478" s="5" t="str">
        <f>IF(AA3478="","",AA3478*M3478)</f>
        <v/>
      </c>
      <c r="AC3478" s="10" t="str">
        <f>IF(AA3478="","",N3478*1000/(AA3478*1000000))</f>
        <v/>
      </c>
      <c r="AD3478" s="11" t="str">
        <f>IF(AB3478="","",MAX(Z3478,W3478)/AB3478)</f>
        <v/>
      </c>
      <c r="AE3478" s="8" t="str">
        <f ca="1">IF(N3478="","",IF(LOOKUP(YEAR(C3478),Teuerung!$A$4:$A$29,Teuerung!$D$4:$D$29)="",0,LOOKUP(YEAR(C3478),Teuerung!$A$4:$A$29,Teuerung!$D$4:$D$29)))</f>
        <v/>
      </c>
      <c r="AF3478" s="7" t="str">
        <f t="shared" ca="1" si="100"/>
        <v/>
      </c>
      <c r="AG3478" s="2"/>
      <c r="AH3478" s="1"/>
      <c r="AI3478" s="1"/>
    </row>
    <row r="3479">
      <c r="AA3479" s="64" t="str">
        <f>IF(Eingabe!G3479="x",libCalc!A3479,IF(Eingabe!H3479="x",libCalc!B3479,IF(Eingabe!I3479="x",libCalc!C3479,"")))</f>
        <v/>
      </c>
      <c r="AB3479" s="5" t="str">
        <f>IF(AA3479="","",AA3479*M3479)</f>
        <v/>
      </c>
      <c r="AC3479" s="10" t="str">
        <f>IF(AA3479="","",N3479*1000/(AA3479*1000000))</f>
        <v/>
      </c>
      <c r="AD3479" s="11" t="str">
        <f>IF(AB3479="","",MAX(Z3479,W3479)/AB3479)</f>
        <v/>
      </c>
      <c r="AE3479" s="8" t="str">
        <f ca="1">IF(N3479="","",IF(LOOKUP(YEAR(C3479),Teuerung!$A$4:$A$29,Teuerung!$D$4:$D$29)="",0,LOOKUP(YEAR(C3479),Teuerung!$A$4:$A$29,Teuerung!$D$4:$D$29)))</f>
        <v/>
      </c>
      <c r="AF3479" s="7" t="str">
        <f t="shared" ca="1" si="100"/>
        <v/>
      </c>
      <c r="AG3479" s="2"/>
      <c r="AH3479" s="1"/>
      <c r="AI3479" s="1"/>
    </row>
    <row r="3480">
      <c r="AA3480" s="64" t="str">
        <f>IF(Eingabe!G3480="x",libCalc!A3480,IF(Eingabe!H3480="x",libCalc!B3480,IF(Eingabe!I3480="x",libCalc!C3480,"")))</f>
        <v/>
      </c>
      <c r="AB3480" s="5" t="str">
        <f>IF(AA3480="","",AA3480*M3480)</f>
        <v/>
      </c>
      <c r="AC3480" s="10" t="str">
        <f>IF(AA3480="","",N3480*1000/(AA3480*1000000))</f>
        <v/>
      </c>
      <c r="AD3480" s="11" t="str">
        <f>IF(AB3480="","",MAX(Z3480,W3480)/AB3480)</f>
        <v/>
      </c>
      <c r="AE3480" s="8" t="str">
        <f ca="1">IF(N3480="","",IF(LOOKUP(YEAR(C3480),Teuerung!$A$4:$A$29,Teuerung!$D$4:$D$29)="",0,LOOKUP(YEAR(C3480),Teuerung!$A$4:$A$29,Teuerung!$D$4:$D$29)))</f>
        <v/>
      </c>
      <c r="AF3480" s="7" t="str">
        <f t="shared" ca="1" si="100"/>
        <v/>
      </c>
      <c r="AG3480" s="2"/>
      <c r="AH3480" s="1"/>
      <c r="AI3480" s="1"/>
    </row>
    <row r="3481">
      <c r="AA3481" s="64" t="str">
        <f>IF(Eingabe!G3481="x",libCalc!A3481,IF(Eingabe!H3481="x",libCalc!B3481,IF(Eingabe!I3481="x",libCalc!C3481,"")))</f>
        <v/>
      </c>
      <c r="AB3481" s="5" t="str">
        <f>IF(AA3481="","",AA3481*M3481)</f>
        <v/>
      </c>
      <c r="AC3481" s="10" t="str">
        <f>IF(AA3481="","",N3481*1000/(AA3481*1000000))</f>
        <v/>
      </c>
      <c r="AD3481" s="11" t="str">
        <f>IF(AB3481="","",MAX(Z3481,W3481)/AB3481)</f>
        <v/>
      </c>
      <c r="AE3481" s="8" t="str">
        <f ca="1">IF(N3481="","",IF(LOOKUP(YEAR(C3481),Teuerung!$A$4:$A$29,Teuerung!$D$4:$D$29)="",0,LOOKUP(YEAR(C3481),Teuerung!$A$4:$A$29,Teuerung!$D$4:$D$29)))</f>
        <v/>
      </c>
      <c r="AF3481" s="7" t="str">
        <f t="shared" ca="1" si="100"/>
        <v/>
      </c>
      <c r="AG3481" s="2"/>
      <c r="AH3481" s="1"/>
      <c r="AI3481" s="1"/>
    </row>
    <row r="3482">
      <c r="AA3482" s="64" t="str">
        <f>IF(Eingabe!G3482="x",libCalc!A3482,IF(Eingabe!H3482="x",libCalc!B3482,IF(Eingabe!I3482="x",libCalc!C3482,"")))</f>
        <v/>
      </c>
      <c r="AB3482" s="5" t="str">
        <f>IF(AA3482="","",AA3482*M3482)</f>
        <v/>
      </c>
      <c r="AC3482" s="10" t="str">
        <f>IF(AA3482="","",N3482*1000/(AA3482*1000000))</f>
        <v/>
      </c>
      <c r="AD3482" s="11" t="str">
        <f>IF(AB3482="","",MAX(Z3482,W3482)/AB3482)</f>
        <v/>
      </c>
      <c r="AE3482" s="8" t="str">
        <f ca="1">IF(N3482="","",IF(LOOKUP(YEAR(C3482),Teuerung!$A$4:$A$29,Teuerung!$D$4:$D$29)="",0,LOOKUP(YEAR(C3482),Teuerung!$A$4:$A$29,Teuerung!$D$4:$D$29)))</f>
        <v/>
      </c>
      <c r="AF3482" s="7" t="str">
        <f t="shared" ca="1" si="100"/>
        <v/>
      </c>
      <c r="AG3482" s="2"/>
      <c r="AH3482" s="1"/>
      <c r="AI3482" s="1"/>
    </row>
    <row r="3483">
      <c r="AA3483" s="64" t="str">
        <f>IF(Eingabe!G3483="x",libCalc!A3483,IF(Eingabe!H3483="x",libCalc!B3483,IF(Eingabe!I3483="x",libCalc!C3483,"")))</f>
        <v/>
      </c>
      <c r="AB3483" s="5" t="str">
        <f>IF(AA3483="","",AA3483*M3483)</f>
        <v/>
      </c>
      <c r="AC3483" s="10" t="str">
        <f>IF(AA3483="","",N3483*1000/(AA3483*1000000))</f>
        <v/>
      </c>
      <c r="AD3483" s="11" t="str">
        <f>IF(AB3483="","",MAX(Z3483,W3483)/AB3483)</f>
        <v/>
      </c>
      <c r="AE3483" s="8" t="str">
        <f ca="1">IF(N3483="","",IF(LOOKUP(YEAR(C3483),Teuerung!$A$4:$A$29,Teuerung!$D$4:$D$29)="",0,LOOKUP(YEAR(C3483),Teuerung!$A$4:$A$29,Teuerung!$D$4:$D$29)))</f>
        <v/>
      </c>
      <c r="AF3483" s="7" t="str">
        <f t="shared" ca="1" si="100"/>
        <v/>
      </c>
      <c r="AG3483" s="2"/>
      <c r="AH3483" s="1"/>
      <c r="AI3483" s="1"/>
    </row>
    <row r="3484">
      <c r="AA3484" s="64" t="str">
        <f>IF(Eingabe!G3484="x",libCalc!A3484,IF(Eingabe!H3484="x",libCalc!B3484,IF(Eingabe!I3484="x",libCalc!C3484,"")))</f>
        <v/>
      </c>
      <c r="AB3484" s="5" t="str">
        <f>IF(AA3484="","",AA3484*M3484)</f>
        <v/>
      </c>
      <c r="AC3484" s="10" t="str">
        <f>IF(AA3484="","",N3484*1000/(AA3484*1000000))</f>
        <v/>
      </c>
      <c r="AD3484" s="11" t="str">
        <f>IF(AB3484="","",MAX(Z3484,W3484)/AB3484)</f>
        <v/>
      </c>
      <c r="AE3484" s="8" t="str">
        <f ca="1">IF(N3484="","",IF(LOOKUP(YEAR(C3484),Teuerung!$A$4:$A$29,Teuerung!$D$4:$D$29)="",0,LOOKUP(YEAR(C3484),Teuerung!$A$4:$A$29,Teuerung!$D$4:$D$29)))</f>
        <v/>
      </c>
      <c r="AF3484" s="7" t="str">
        <f t="shared" ca="1" si="100"/>
        <v/>
      </c>
      <c r="AG3484" s="2"/>
      <c r="AH3484" s="1"/>
      <c r="AI3484" s="1"/>
    </row>
    <row r="3485">
      <c r="AA3485" s="64" t="str">
        <f>IF(Eingabe!G3485="x",libCalc!A3485,IF(Eingabe!H3485="x",libCalc!B3485,IF(Eingabe!I3485="x",libCalc!C3485,"")))</f>
        <v/>
      </c>
      <c r="AB3485" s="5" t="str">
        <f>IF(AA3485="","",AA3485*M3485)</f>
        <v/>
      </c>
      <c r="AC3485" s="10" t="str">
        <f>IF(AA3485="","",N3485*1000/(AA3485*1000000))</f>
        <v/>
      </c>
      <c r="AD3485" s="11" t="str">
        <f>IF(AB3485="","",MAX(Z3485,W3485)/AB3485)</f>
        <v/>
      </c>
      <c r="AE3485" s="8" t="str">
        <f ca="1">IF(N3485="","",IF(LOOKUP(YEAR(C3485),Teuerung!$A$4:$A$29,Teuerung!$D$4:$D$29)="",0,LOOKUP(YEAR(C3485),Teuerung!$A$4:$A$29,Teuerung!$D$4:$D$29)))</f>
        <v/>
      </c>
      <c r="AF3485" s="7" t="str">
        <f t="shared" ca="1" si="100"/>
        <v/>
      </c>
      <c r="AG3485" s="2"/>
      <c r="AH3485" s="1"/>
      <c r="AI3485" s="1"/>
    </row>
    <row r="3486">
      <c r="AA3486" s="64" t="str">
        <f>IF(Eingabe!G3486="x",libCalc!A3486,IF(Eingabe!H3486="x",libCalc!B3486,IF(Eingabe!I3486="x",libCalc!C3486,"")))</f>
        <v/>
      </c>
      <c r="AB3486" s="5" t="str">
        <f>IF(AA3486="","",AA3486*M3486)</f>
        <v/>
      </c>
      <c r="AC3486" s="10" t="str">
        <f>IF(AA3486="","",N3486*1000/(AA3486*1000000))</f>
        <v/>
      </c>
      <c r="AD3486" s="11" t="str">
        <f>IF(AB3486="","",MAX(Z3486,W3486)/AB3486)</f>
        <v/>
      </c>
      <c r="AE3486" s="8" t="str">
        <f ca="1">IF(N3486="","",IF(LOOKUP(YEAR(C3486),Teuerung!$A$4:$A$29,Teuerung!$D$4:$D$29)="",0,LOOKUP(YEAR(C3486),Teuerung!$A$4:$A$29,Teuerung!$D$4:$D$29)))</f>
        <v/>
      </c>
      <c r="AF3486" s="7" t="str">
        <f t="shared" ca="1" si="100"/>
        <v/>
      </c>
      <c r="AG3486" s="2"/>
      <c r="AH3486" s="1"/>
      <c r="AI3486" s="1"/>
    </row>
    <row r="3487">
      <c r="AA3487" s="64" t="str">
        <f>IF(Eingabe!G3487="x",libCalc!A3487,IF(Eingabe!H3487="x",libCalc!B3487,IF(Eingabe!I3487="x",libCalc!C3487,"")))</f>
        <v/>
      </c>
      <c r="AB3487" s="5" t="str">
        <f>IF(AA3487="","",AA3487*M3487)</f>
        <v/>
      </c>
      <c r="AC3487" s="10" t="str">
        <f>IF(AA3487="","",N3487*1000/(AA3487*1000000))</f>
        <v/>
      </c>
      <c r="AD3487" s="11" t="str">
        <f>IF(AB3487="","",MAX(Z3487,W3487)/AB3487)</f>
        <v/>
      </c>
      <c r="AE3487" s="8" t="str">
        <f ca="1">IF(N3487="","",IF(LOOKUP(YEAR(C3487),Teuerung!$A$4:$A$29,Teuerung!$D$4:$D$29)="",0,LOOKUP(YEAR(C3487),Teuerung!$A$4:$A$29,Teuerung!$D$4:$D$29)))</f>
        <v/>
      </c>
      <c r="AF3487" s="7" t="str">
        <f t="shared" ca="1" si="100"/>
        <v/>
      </c>
      <c r="AG3487" s="2"/>
      <c r="AH3487" s="1"/>
      <c r="AI3487" s="1"/>
    </row>
    <row r="3488">
      <c r="AA3488" s="64" t="str">
        <f>IF(Eingabe!G3488="x",libCalc!A3488,IF(Eingabe!H3488="x",libCalc!B3488,IF(Eingabe!I3488="x",libCalc!C3488,"")))</f>
        <v/>
      </c>
      <c r="AB3488" s="5" t="str">
        <f>IF(AA3488="","",AA3488*M3488)</f>
        <v/>
      </c>
      <c r="AC3488" s="10" t="str">
        <f>IF(AA3488="","",N3488*1000/(AA3488*1000000))</f>
        <v/>
      </c>
      <c r="AD3488" s="11" t="str">
        <f>IF(AB3488="","",MAX(Z3488,W3488)/AB3488)</f>
        <v/>
      </c>
      <c r="AE3488" s="8" t="str">
        <f ca="1">IF(N3488="","",IF(LOOKUP(YEAR(C3488),Teuerung!$A$4:$A$29,Teuerung!$D$4:$D$29)="",0,LOOKUP(YEAR(C3488),Teuerung!$A$4:$A$29,Teuerung!$D$4:$D$29)))</f>
        <v/>
      </c>
      <c r="AF3488" s="7" t="str">
        <f t="shared" ca="1" si="100"/>
        <v/>
      </c>
      <c r="AG3488" s="2"/>
      <c r="AH3488" s="1"/>
      <c r="AI3488" s="1"/>
    </row>
    <row r="3489">
      <c r="AA3489" s="64" t="str">
        <f>IF(Eingabe!G3489="x",libCalc!A3489,IF(Eingabe!H3489="x",libCalc!B3489,IF(Eingabe!I3489="x",libCalc!C3489,"")))</f>
        <v/>
      </c>
      <c r="AB3489" s="5" t="str">
        <f>IF(AA3489="","",AA3489*M3489)</f>
        <v/>
      </c>
      <c r="AC3489" s="10" t="str">
        <f>IF(AA3489="","",N3489*1000/(AA3489*1000000))</f>
        <v/>
      </c>
      <c r="AD3489" s="11" t="str">
        <f>IF(AB3489="","",MAX(Z3489,W3489)/AB3489)</f>
        <v/>
      </c>
      <c r="AE3489" s="8" t="str">
        <f ca="1">IF(N3489="","",IF(LOOKUP(YEAR(C3489),Teuerung!$A$4:$A$29,Teuerung!$D$4:$D$29)="",0,LOOKUP(YEAR(C3489),Teuerung!$A$4:$A$29,Teuerung!$D$4:$D$29)))</f>
        <v/>
      </c>
      <c r="AF3489" s="7" t="str">
        <f t="shared" ca="1" si="100"/>
        <v/>
      </c>
      <c r="AG3489" s="2"/>
      <c r="AH3489" s="1"/>
      <c r="AI3489" s="1"/>
    </row>
    <row r="3490">
      <c r="AA3490" s="64" t="str">
        <f>IF(Eingabe!G3490="x",libCalc!A3490,IF(Eingabe!H3490="x",libCalc!B3490,IF(Eingabe!I3490="x",libCalc!C3490,"")))</f>
        <v/>
      </c>
      <c r="AB3490" s="5" t="str">
        <f>IF(AA3490="","",AA3490*M3490)</f>
        <v/>
      </c>
      <c r="AC3490" s="10" t="str">
        <f>IF(AA3490="","",N3490*1000/(AA3490*1000000))</f>
        <v/>
      </c>
      <c r="AD3490" s="11" t="str">
        <f>IF(AB3490="","",MAX(Z3490,W3490)/AB3490)</f>
        <v/>
      </c>
      <c r="AE3490" s="8" t="str">
        <f ca="1">IF(N3490="","",IF(LOOKUP(YEAR(C3490),Teuerung!$A$4:$A$29,Teuerung!$D$4:$D$29)="",0,LOOKUP(YEAR(C3490),Teuerung!$A$4:$A$29,Teuerung!$D$4:$D$29)))</f>
        <v/>
      </c>
      <c r="AF3490" s="7" t="str">
        <f t="shared" ca="1" si="100"/>
        <v/>
      </c>
      <c r="AG3490" s="2"/>
      <c r="AH3490" s="1"/>
      <c r="AI3490" s="1"/>
    </row>
    <row r="3491">
      <c r="AA3491" s="64" t="str">
        <f>IF(Eingabe!G3491="x",libCalc!A3491,IF(Eingabe!H3491="x",libCalc!B3491,IF(Eingabe!I3491="x",libCalc!C3491,"")))</f>
        <v/>
      </c>
      <c r="AB3491" s="5" t="str">
        <f>IF(AA3491="","",AA3491*M3491)</f>
        <v/>
      </c>
      <c r="AC3491" s="10" t="str">
        <f>IF(AA3491="","",N3491*1000/(AA3491*1000000))</f>
        <v/>
      </c>
      <c r="AD3491" s="11" t="str">
        <f>IF(AB3491="","",MAX(Z3491,W3491)/AB3491)</f>
        <v/>
      </c>
      <c r="AE3491" s="8" t="str">
        <f ca="1">IF(N3491="","",IF(LOOKUP(YEAR(C3491),Teuerung!$A$4:$A$29,Teuerung!$D$4:$D$29)="",0,LOOKUP(YEAR(C3491),Teuerung!$A$4:$A$29,Teuerung!$D$4:$D$29)))</f>
        <v/>
      </c>
      <c r="AF3491" s="7" t="str">
        <f t="shared" ca="1" si="100"/>
        <v/>
      </c>
      <c r="AG3491" s="2"/>
      <c r="AH3491" s="1"/>
      <c r="AI3491" s="1"/>
    </row>
    <row r="3492">
      <c r="AA3492" s="64" t="str">
        <f>IF(Eingabe!G3492="x",libCalc!A3492,IF(Eingabe!H3492="x",libCalc!B3492,IF(Eingabe!I3492="x",libCalc!C3492,"")))</f>
        <v/>
      </c>
      <c r="AB3492" s="5" t="str">
        <f>IF(AA3492="","",AA3492*M3492)</f>
        <v/>
      </c>
      <c r="AC3492" s="10" t="str">
        <f>IF(AA3492="","",N3492*1000/(AA3492*1000000))</f>
        <v/>
      </c>
      <c r="AD3492" s="11" t="str">
        <f>IF(AB3492="","",MAX(Z3492,W3492)/AB3492)</f>
        <v/>
      </c>
      <c r="AE3492" s="8" t="str">
        <f ca="1">IF(N3492="","",IF(LOOKUP(YEAR(C3492),Teuerung!$A$4:$A$29,Teuerung!$D$4:$D$29)="",0,LOOKUP(YEAR(C3492),Teuerung!$A$4:$A$29,Teuerung!$D$4:$D$29)))</f>
        <v/>
      </c>
      <c r="AF3492" s="7" t="str">
        <f t="shared" ca="1" si="100"/>
        <v/>
      </c>
      <c r="AG3492" s="2"/>
      <c r="AH3492" s="1"/>
      <c r="AI3492" s="1"/>
    </row>
    <row r="3493">
      <c r="AA3493" s="64" t="str">
        <f>IF(Eingabe!G3493="x",libCalc!A3493,IF(Eingabe!H3493="x",libCalc!B3493,IF(Eingabe!I3493="x",libCalc!C3493,"")))</f>
        <v/>
      </c>
      <c r="AB3493" s="5" t="str">
        <f>IF(AA3493="","",AA3493*M3493)</f>
        <v/>
      </c>
      <c r="AC3493" s="10" t="str">
        <f>IF(AA3493="","",N3493*1000/(AA3493*1000000))</f>
        <v/>
      </c>
      <c r="AD3493" s="11" t="str">
        <f>IF(AB3493="","",MAX(Z3493,W3493)/AB3493)</f>
        <v/>
      </c>
      <c r="AE3493" s="8" t="str">
        <f ca="1">IF(N3493="","",IF(LOOKUP(YEAR(C3493),Teuerung!$A$4:$A$29,Teuerung!$D$4:$D$29)="",0,LOOKUP(YEAR(C3493),Teuerung!$A$4:$A$29,Teuerung!$D$4:$D$29)))</f>
        <v/>
      </c>
      <c r="AF3493" s="7" t="str">
        <f t="shared" ca="1" si="100"/>
        <v/>
      </c>
      <c r="AG3493" s="2"/>
      <c r="AH3493" s="1"/>
      <c r="AI3493" s="1"/>
    </row>
    <row r="3494">
      <c r="AA3494" s="64" t="str">
        <f>IF(Eingabe!G3494="x",libCalc!A3494,IF(Eingabe!H3494="x",libCalc!B3494,IF(Eingabe!I3494="x",libCalc!C3494,"")))</f>
        <v/>
      </c>
      <c r="AB3494" s="5" t="str">
        <f>IF(AA3494="","",AA3494*M3494)</f>
        <v/>
      </c>
      <c r="AC3494" s="10" t="str">
        <f>IF(AA3494="","",N3494*1000/(AA3494*1000000))</f>
        <v/>
      </c>
      <c r="AD3494" s="11" t="str">
        <f>IF(AB3494="","",MAX(Z3494,W3494)/AB3494)</f>
        <v/>
      </c>
      <c r="AE3494" s="8" t="str">
        <f ca="1">IF(N3494="","",IF(LOOKUP(YEAR(C3494),Teuerung!$A$4:$A$29,Teuerung!$D$4:$D$29)="",0,LOOKUP(YEAR(C3494),Teuerung!$A$4:$A$29,Teuerung!$D$4:$D$29)))</f>
        <v/>
      </c>
      <c r="AF3494" s="7" t="str">
        <f t="shared" ca="1" si="100"/>
        <v/>
      </c>
      <c r="AG3494" s="2"/>
      <c r="AH3494" s="1"/>
      <c r="AI3494" s="1"/>
    </row>
    <row r="3495">
      <c r="AA3495" s="64" t="str">
        <f>IF(Eingabe!G3495="x",libCalc!A3495,IF(Eingabe!H3495="x",libCalc!B3495,IF(Eingabe!I3495="x",libCalc!C3495,"")))</f>
        <v/>
      </c>
      <c r="AB3495" s="5" t="str">
        <f>IF(AA3495="","",AA3495*M3495)</f>
        <v/>
      </c>
      <c r="AC3495" s="10" t="str">
        <f>IF(AA3495="","",N3495*1000/(AA3495*1000000))</f>
        <v/>
      </c>
      <c r="AD3495" s="11" t="str">
        <f>IF(AB3495="","",MAX(Z3495,W3495)/AB3495)</f>
        <v/>
      </c>
      <c r="AE3495" s="8" t="str">
        <f ca="1">IF(N3495="","",IF(LOOKUP(YEAR(C3495),Teuerung!$A$4:$A$29,Teuerung!$D$4:$D$29)="",0,LOOKUP(YEAR(C3495),Teuerung!$A$4:$A$29,Teuerung!$D$4:$D$29)))</f>
        <v/>
      </c>
      <c r="AF3495" s="7" t="str">
        <f t="shared" ca="1" si="100"/>
        <v/>
      </c>
      <c r="AG3495" s="2"/>
      <c r="AH3495" s="1"/>
      <c r="AI3495" s="1"/>
    </row>
    <row r="3496">
      <c r="AA3496" s="64" t="str">
        <f>IF(Eingabe!G3496="x",libCalc!A3496,IF(Eingabe!H3496="x",libCalc!B3496,IF(Eingabe!I3496="x",libCalc!C3496,"")))</f>
        <v/>
      </c>
      <c r="AB3496" s="5" t="str">
        <f>IF(AA3496="","",AA3496*M3496)</f>
        <v/>
      </c>
      <c r="AC3496" s="10" t="str">
        <f>IF(AA3496="","",N3496*1000/(AA3496*1000000))</f>
        <v/>
      </c>
      <c r="AD3496" s="11" t="str">
        <f>IF(AB3496="","",MAX(Z3496,W3496)/AB3496)</f>
        <v/>
      </c>
      <c r="AE3496" s="8" t="str">
        <f ca="1">IF(N3496="","",IF(LOOKUP(YEAR(C3496),Teuerung!$A$4:$A$29,Teuerung!$D$4:$D$29)="",0,LOOKUP(YEAR(C3496),Teuerung!$A$4:$A$29,Teuerung!$D$4:$D$29)))</f>
        <v/>
      </c>
      <c r="AF3496" s="7" t="str">
        <f t="shared" ca="1" si="100"/>
        <v/>
      </c>
      <c r="AG3496" s="2"/>
      <c r="AH3496" s="1"/>
      <c r="AI3496" s="1"/>
    </row>
    <row r="3497">
      <c r="AA3497" s="64" t="str">
        <f>IF(Eingabe!G3497="x",libCalc!A3497,IF(Eingabe!H3497="x",libCalc!B3497,IF(Eingabe!I3497="x",libCalc!C3497,"")))</f>
        <v/>
      </c>
      <c r="AB3497" s="5" t="str">
        <f>IF(AA3497="","",AA3497*M3497)</f>
        <v/>
      </c>
      <c r="AC3497" s="10" t="str">
        <f>IF(AA3497="","",N3497*1000/(AA3497*1000000))</f>
        <v/>
      </c>
      <c r="AD3497" s="11" t="str">
        <f>IF(AB3497="","",MAX(Z3497,W3497)/AB3497)</f>
        <v/>
      </c>
      <c r="AE3497" s="8" t="str">
        <f ca="1">IF(N3497="","",IF(LOOKUP(YEAR(C3497),Teuerung!$A$4:$A$29,Teuerung!$D$4:$D$29)="",0,LOOKUP(YEAR(C3497),Teuerung!$A$4:$A$29,Teuerung!$D$4:$D$29)))</f>
        <v/>
      </c>
      <c r="AF3497" s="7" t="str">
        <f t="shared" ca="1" si="100"/>
        <v/>
      </c>
      <c r="AG3497" s="2"/>
      <c r="AH3497" s="1"/>
      <c r="AI3497" s="1"/>
    </row>
    <row r="3498">
      <c r="AA3498" s="64" t="str">
        <f>IF(Eingabe!G3498="x",libCalc!A3498,IF(Eingabe!H3498="x",libCalc!B3498,IF(Eingabe!I3498="x",libCalc!C3498,"")))</f>
        <v/>
      </c>
      <c r="AB3498" s="5" t="str">
        <f>IF(AA3498="","",AA3498*M3498)</f>
        <v/>
      </c>
      <c r="AC3498" s="10" t="str">
        <f>IF(AA3498="","",N3498*1000/(AA3498*1000000))</f>
        <v/>
      </c>
      <c r="AD3498" s="11" t="str">
        <f>IF(AB3498="","",MAX(Z3498,W3498)/AB3498)</f>
        <v/>
      </c>
      <c r="AE3498" s="8" t="str">
        <f ca="1">IF(N3498="","",IF(LOOKUP(YEAR(C3498),Teuerung!$A$4:$A$29,Teuerung!$D$4:$D$29)="",0,LOOKUP(YEAR(C3498),Teuerung!$A$4:$A$29,Teuerung!$D$4:$D$29)))</f>
        <v/>
      </c>
      <c r="AF3498" s="7" t="str">
        <f t="shared" ca="1" si="100"/>
        <v/>
      </c>
      <c r="AG3498" s="2"/>
      <c r="AH3498" s="1"/>
      <c r="AI3498" s="1"/>
    </row>
    <row r="3499">
      <c r="AA3499" s="64" t="str">
        <f>IF(Eingabe!G3499="x",libCalc!A3499,IF(Eingabe!H3499="x",libCalc!B3499,IF(Eingabe!I3499="x",libCalc!C3499,"")))</f>
        <v/>
      </c>
      <c r="AB3499" s="5" t="str">
        <f>IF(AA3499="","",AA3499*M3499)</f>
        <v/>
      </c>
      <c r="AC3499" s="10" t="str">
        <f>IF(AA3499="","",N3499*1000/(AA3499*1000000))</f>
        <v/>
      </c>
      <c r="AD3499" s="11" t="str">
        <f>IF(AB3499="","",MAX(Z3499,W3499)/AB3499)</f>
        <v/>
      </c>
      <c r="AE3499" s="8" t="str">
        <f ca="1">IF(N3499="","",IF(LOOKUP(YEAR(C3499),Teuerung!$A$4:$A$29,Teuerung!$D$4:$D$29)="",0,LOOKUP(YEAR(C3499),Teuerung!$A$4:$A$29,Teuerung!$D$4:$D$29)))</f>
        <v/>
      </c>
      <c r="AF3499" s="7" t="str">
        <f t="shared" ca="1" si="100"/>
        <v/>
      </c>
      <c r="AG3499" s="2"/>
      <c r="AH3499" s="1"/>
      <c r="AI3499" s="1"/>
    </row>
    <row r="3500">
      <c r="AA3500" s="64" t="str">
        <f>IF(Eingabe!G3500="x",libCalc!A3500,IF(Eingabe!H3500="x",libCalc!B3500,IF(Eingabe!I3500="x",libCalc!C3500,"")))</f>
        <v/>
      </c>
      <c r="AB3500" s="5" t="str">
        <f>IF(AA3500="","",AA3500*M3500)</f>
        <v/>
      </c>
      <c r="AC3500" s="10" t="str">
        <f>IF(AA3500="","",N3500*1000/(AA3500*1000000))</f>
        <v/>
      </c>
      <c r="AD3500" s="11" t="str">
        <f>IF(AB3500="","",MAX(Z3500,W3500)/AB3500)</f>
        <v/>
      </c>
      <c r="AE3500" s="8" t="str">
        <f ca="1">IF(N3500="","",IF(LOOKUP(YEAR(C3500),Teuerung!$A$4:$A$29,Teuerung!$D$4:$D$29)="",0,LOOKUP(YEAR(C3500),Teuerung!$A$4:$A$29,Teuerung!$D$4:$D$29)))</f>
        <v/>
      </c>
      <c r="AF3500" s="7" t="str">
        <f t="shared" ca="1" si="100"/>
        <v/>
      </c>
      <c r="AG3500" s="2"/>
      <c r="AH3500" s="1"/>
      <c r="AI3500" s="1"/>
    </row>
  </sheetData>
  <sheetProtection autoFilter="0" deleteColumns="1" deleteRows="1" formatCells="1" formatColumns="1" formatRows="1" insertColumns="1" insertHyperlinks="1" insertRows="1" pivotTables="1" selectLockedCells="0" selectUnlockedCells="0" sheet="0" sort="1"/>
  <autoFilter ref="A18:AG3500"/>
  <mergeCells count="12">
    <mergeCell ref="J1:K1"/>
    <mergeCell ref="L1:M1"/>
    <mergeCell ref="N1:O1"/>
    <mergeCell ref="K15:L15"/>
    <mergeCell ref="A16:C16"/>
    <mergeCell ref="E16:F16"/>
    <mergeCell ref="G16:I16"/>
    <mergeCell ref="J16:M16"/>
    <mergeCell ref="N16:O16"/>
    <mergeCell ref="R16:S16"/>
    <mergeCell ref="T16:Z16"/>
    <mergeCell ref="AC16:AD16"/>
  </mergeCells>
  <hyperlinks>
    <hyperlink location="Teuerung!A1" ref="AE17"/>
  </hyperlinks>
  <printOptions headings="0" gridLines="0"/>
  <pageMargins left="0.70866141732283472" right="0.70866141732283472" top="0.78740157480314954" bottom="0.78740157480314954" header="0.31496062992125984" footer="0.31496062992125984"/>
  <pageSetup paperSize="9" scale="100" firstPageNumber="2147483648" fitToWidth="1" fitToHeight="1" pageOrder="downThenOver" orientation="portrait" usePrinterDefaults="1" blackAndWhite="0" draft="0" cellComments="none" useFirstPageNumber="0" errors="displayed" horizontalDpi="600" verticalDpi="600" copies="1"/>
  <headerFooter/>
  <legacyDrawing r:id="rId3"/>
  <extLst>
    <ext xmlns:x14="http://schemas.microsoft.com/office/spreadsheetml/2009/9/main" uri="{78C0D931-6437-407d-A8EE-F0AAD7539E65}">
      <x14:conditionalFormattings>
        <x14:conditionalFormatting xmlns:xm="http://schemas.microsoft.com/office/excel/2006/main">
          <x14:cfRule type="expression" priority="180" id="{00F100E5-003B-4E94-9A73-008900850012}">
            <xm:f>ISNUMBER($M398)</xm:f>
            <x14:dxf>
              <border>
                <left style="thin">
                  <color auto="1"/>
                </left>
                <right style="thin">
                  <color auto="1"/>
                </right>
                <top style="none"/>
                <bottom style="hair">
                  <color auto="1"/>
                </bottom>
                <diagonal style="none"/>
                <vertical style="none"/>
                <horizontal style="none"/>
              </border>
            </x14:dxf>
          </x14:cfRule>
          <xm:sqref>O399:O400</xm:sqref>
        </x14:conditionalFormatting>
        <x14:conditionalFormatting xmlns:xm="http://schemas.microsoft.com/office/excel/2006/main">
          <x14:cfRule type="expression" priority="178" id="{005700CF-00F3-4417-845A-00D000730091}">
            <xm:f>ISNUMBER($M868)</xm:f>
            <x14:dxf>
              <border>
                <left style="thin">
                  <color auto="1"/>
                </left>
                <right style="thin">
                  <color auto="1"/>
                </right>
                <top style="none"/>
                <bottom style="hair">
                  <color auto="1"/>
                </bottom>
                <diagonal style="none"/>
                <vertical style="none"/>
                <horizontal style="none"/>
              </border>
            </x14:dxf>
          </x14:cfRule>
          <xm:sqref>D865:D868</xm:sqref>
        </x14:conditionalFormatting>
        <x14:conditionalFormatting xmlns:xm="http://schemas.microsoft.com/office/excel/2006/main">
          <x14:cfRule type="expression" priority="176" id="{008800C9-00C4-4BFD-8813-008200FD00C6}">
            <xm:f>ISNUMBER($M860)</xm:f>
            <x14:dxf>
              <border>
                <left style="thin">
                  <color auto="1"/>
                </left>
                <right style="thin">
                  <color auto="1"/>
                </right>
                <top style="none"/>
                <bottom style="hair">
                  <color auto="1"/>
                </bottom>
                <diagonal style="none"/>
                <vertical style="none"/>
                <horizontal style="none"/>
              </border>
            </x14:dxf>
          </x14:cfRule>
          <xm:sqref>D858:D864 B862:D862 A865:C869 A871:C871 A867:A875 A874:C875</xm:sqref>
        </x14:conditionalFormatting>
        <x14:conditionalFormatting xmlns:xm="http://schemas.microsoft.com/office/excel/2006/main">
          <x14:cfRule type="expression" priority="172" id="{00450012-0030-4D33-8BA3-0080005600FA}">
            <xm:f>ISNUMBER($M853)</xm:f>
            <x14:dxf>
              <border>
                <left style="thin">
                  <color auto="1"/>
                </left>
                <right style="thin">
                  <color auto="1"/>
                </right>
                <top style="none"/>
                <bottom style="hair">
                  <color auto="1"/>
                </bottom>
                <diagonal style="none"/>
                <vertical style="none"/>
                <horizontal style="none"/>
              </border>
            </x14:dxf>
          </x14:cfRule>
          <xm:sqref>D852:D857 A858:C864 D2135:D2154</xm:sqref>
        </x14:conditionalFormatting>
        <x14:conditionalFormatting xmlns:xm="http://schemas.microsoft.com/office/excel/2006/main">
          <x14:cfRule type="expression" priority="170" id="{0067003B-0042-49D6-855C-005D009B00B6}">
            <xm:f>IF(G19="",1)</xm:f>
            <x14:dxf>
              <fill>
                <patternFill patternType="solid">
                  <fgColor theme="0" tint="-0.24994659260841701"/>
                  <bgColor theme="0" tint="-0.24994659260841701"/>
                </patternFill>
              </fill>
            </x14:dxf>
          </x14:cfRule>
          <xm:sqref>J19:J1900</xm:sqref>
        </x14:conditionalFormatting>
        <x14:conditionalFormatting xmlns:xm="http://schemas.microsoft.com/office/excel/2006/main">
          <x14:cfRule type="expression" priority="169" id="{00C60024-00AB-49FF-934E-00DC000C00B5}">
            <xm:f>IF(AND($H19="",$I19=""),1)</xm:f>
            <x14:dxf>
              <fill>
                <patternFill patternType="solid">
                  <fgColor theme="0" tint="-0.24994659260841701"/>
                  <bgColor theme="0" tint="-0.24994659260841701"/>
                </patternFill>
              </fill>
            </x14:dxf>
          </x14:cfRule>
          <xm:sqref>K19:L1900</xm:sqref>
        </x14:conditionalFormatting>
        <x14:conditionalFormatting xmlns:xm="http://schemas.microsoft.com/office/excel/2006/main">
          <x14:cfRule type="expression" priority="168" id="{0065002E-0091-436B-97D3-00C800A600A8}">
            <xm:f>IF($R19="",1)</xm:f>
            <x14:dxf>
              <fill>
                <patternFill patternType="solid">
                  <fgColor theme="0" tint="-0.24994659260841701"/>
                  <bgColor theme="0" tint="-0.24994659260841701"/>
                </patternFill>
              </fill>
            </x14:dxf>
          </x14:cfRule>
          <xm:sqref>T19:W1900 W1901:W2966 W2968:W3067</xm:sqref>
        </x14:conditionalFormatting>
        <x14:conditionalFormatting xmlns:xm="http://schemas.microsoft.com/office/excel/2006/main">
          <x14:cfRule type="expression" priority="166" id="{0095005F-0046-46DF-887B-003400AF00E7}">
            <xm:f>IF(R19&lt;&gt;"",1)</xm:f>
            <x14:dxf>
              <fill>
                <patternFill patternType="solid">
                  <fgColor theme="0" tint="-0.24994659260841701"/>
                  <bgColor theme="0" tint="-0.24994659260841701"/>
                </patternFill>
              </fill>
            </x14:dxf>
          </x14:cfRule>
          <xm:sqref>S19:S1900</xm:sqref>
        </x14:conditionalFormatting>
        <x14:conditionalFormatting xmlns:xm="http://schemas.microsoft.com/office/excel/2006/main">
          <x14:cfRule type="expression" priority="165" id="{00B4001F-001B-4DFF-A681-00DF00BC00E1}">
            <xm:f>IF(S19&lt;&gt;"",1)</xm:f>
            <x14:dxf>
              <fill>
                <patternFill patternType="solid">
                  <fgColor theme="0" tint="-0.24994659260841701"/>
                  <bgColor theme="0" tint="-0.24994659260841701"/>
                </patternFill>
              </fill>
            </x14:dxf>
          </x14:cfRule>
          <xm:sqref>R19:R1900</xm:sqref>
        </x14:conditionalFormatting>
        <x14:conditionalFormatting xmlns:xm="http://schemas.microsoft.com/office/excel/2006/main">
          <x14:cfRule type="expression" priority="162" id="{004F00EC-00A5-44A6-BB66-008100FB0027}">
            <xm:f>IF($G19&lt;&gt;"",1)</xm:f>
            <x14:dxf>
              <fill>
                <patternFill patternType="solid">
                  <fgColor theme="0" tint="-0.24994659260841701"/>
                  <bgColor theme="0" tint="-0.24994659260841701"/>
                </patternFill>
              </fill>
            </x14:dxf>
          </x14:cfRule>
          <xm:sqref>H19:I1900</xm:sqref>
        </x14:conditionalFormatting>
        <x14:conditionalFormatting xmlns:xm="http://schemas.microsoft.com/office/excel/2006/main">
          <x14:cfRule type="expression" priority="161" id="{002E001C-0023-4D46-95BC-00F500B5004C}">
            <xm:f>IF($H19&lt;&gt;"",1)</xm:f>
            <x14:dxf>
              <fill>
                <patternFill patternType="solid">
                  <fgColor theme="0" tint="-0.24994659260841701"/>
                  <bgColor theme="0" tint="-0.24994659260841701"/>
                </patternFill>
              </fill>
            </x14:dxf>
          </x14:cfRule>
          <xm:sqref>I19:I1900 G19:G1900</xm:sqref>
        </x14:conditionalFormatting>
        <x14:conditionalFormatting xmlns:xm="http://schemas.microsoft.com/office/excel/2006/main">
          <x14:cfRule type="expression" priority="160" id="{00790047-00A8-4497-B9AD-0048005100D2}">
            <xm:f>IF($I19&lt;&gt;"",1)</xm:f>
            <x14:dxf>
              <fill>
                <patternFill patternType="solid">
                  <fgColor theme="0" tint="-0.24994659260841701"/>
                  <bgColor theme="0" tint="-0.24994659260841701"/>
                </patternFill>
              </fill>
            </x14:dxf>
          </x14:cfRule>
          <xm:sqref>G19:H1900</xm:sqref>
        </x14:conditionalFormatting>
        <x14:conditionalFormatting xmlns:xm="http://schemas.microsoft.com/office/excel/2006/main">
          <x14:cfRule type="expression" priority="159" id="{00690018-004F-4F42-96A1-003000270064}">
            <xm:f>IF($L19&lt;$K19,1)</xm:f>
            <x14:dxf>
              <font>
                <b/>
                <i val="0"/>
                <color theme="5" tint="0.59996337778862885"/>
              </font>
              <fill>
                <patternFill patternType="solid">
                  <fgColor rgb="FFC00000"/>
                  <bgColor rgb="FFC00000"/>
                </patternFill>
              </fill>
            </x14:dxf>
          </x14:cfRule>
          <xm:sqref>K19:L1900</xm:sqref>
        </x14:conditionalFormatting>
        <x14:conditionalFormatting xmlns:xm="http://schemas.microsoft.com/office/excel/2006/main">
          <x14:cfRule type="expression" priority="158" id="{008B0040-007C-483F-8C70-008F0099004A}">
            <xm:f>IF($S19="",1)</xm:f>
            <x14:dxf>
              <fill>
                <patternFill patternType="solid">
                  <fgColor theme="0" tint="-0.24994659260841701"/>
                  <bgColor theme="0" tint="-0.24994659260841701"/>
                </patternFill>
              </fill>
            </x14:dxf>
          </x14:cfRule>
          <xm:sqref>X19:Z2966 X2968:Z3067</xm:sqref>
        </x14:conditionalFormatting>
        <x14:conditionalFormatting xmlns:xm="http://schemas.microsoft.com/office/excel/2006/main">
          <x14:cfRule type="expression" priority="157" id="{002B00A5-005E-4F58-965C-004200350031}">
            <xm:f>ISNUMBER($M19)</xm:f>
            <x14:dxf>
              <border>
                <left style="thin">
                  <color auto="1"/>
                </left>
                <right style="thin">
                  <color auto="1"/>
                </right>
                <top style="none"/>
                <bottom style="hair">
                  <color auto="1"/>
                </bottom>
                <diagonal style="none"/>
                <vertical style="none"/>
                <horizontal style="none"/>
              </border>
            </x14:dxf>
          </x14:cfRule>
          <xm:sqref>Q1629</xm:sqref>
        </x14:conditionalFormatting>
        <x14:conditionalFormatting xmlns:xm="http://schemas.microsoft.com/office/excel/2006/main">
          <x14:cfRule type="expression" priority="157" id="{00FA00C0-0024-4896-AA21-00DD00EE00AF}">
            <xm:f>ISNUMBER($M19)</xm:f>
            <x14:dxf>
              <border>
                <left style="thin">
                  <color auto="1"/>
                </left>
                <right style="thin">
                  <color auto="1"/>
                </right>
                <top style="none"/>
                <bottom style="hair">
                  <color auto="1"/>
                </bottom>
                <diagonal style="none"/>
                <vertical style="none"/>
                <horizontal style="none"/>
              </border>
            </x14:dxf>
          </x14:cfRule>
          <xm:sqref>Q82</xm:sqref>
        </x14:conditionalFormatting>
        <x14:conditionalFormatting xmlns:xm="http://schemas.microsoft.com/office/excel/2006/main">
          <x14:cfRule type="expression" priority="157" id="{008A00F6-0076-4340-B026-005E00F0004B}">
            <xm:f>ISNUMBER($M19)</xm:f>
            <x14:dxf>
              <border>
                <left style="thin">
                  <color auto="1"/>
                </left>
                <right style="thin">
                  <color auto="1"/>
                </right>
                <top style="none"/>
                <bottom style="hair">
                  <color auto="1"/>
                </bottom>
                <diagonal style="none"/>
                <vertical style="none"/>
                <horizontal style="none"/>
              </border>
            </x14:dxf>
          </x14:cfRule>
          <xm:sqref>Q2976</xm:sqref>
        </x14:conditionalFormatting>
        <x14:conditionalFormatting xmlns:xm="http://schemas.microsoft.com/office/excel/2006/main">
          <x14:cfRule type="expression" priority="157" id="{003300D9-00BB-4302-B5CF-007B0086000F}">
            <xm:f>ISNUMBER($M19)</xm:f>
            <x14:dxf>
              <border>
                <left style="thin">
                  <color auto="1"/>
                </left>
                <right style="thin">
                  <color auto="1"/>
                </right>
                <top style="none"/>
                <bottom style="hair">
                  <color auto="1"/>
                </bottom>
                <diagonal style="none"/>
                <vertical style="none"/>
                <horizontal style="none"/>
              </border>
            </x14:dxf>
          </x14:cfRule>
          <xm:sqref>Q2126</xm:sqref>
        </x14:conditionalFormatting>
        <x14:conditionalFormatting xmlns:xm="http://schemas.microsoft.com/office/excel/2006/main">
          <x14:cfRule type="expression" priority="157" id="{00290074-0050-467A-AEAE-00AA001B00F0}">
            <xm:f>ISNUMBER($M19)</xm:f>
            <x14:dxf>
              <border>
                <left style="thin">
                  <color auto="1"/>
                </left>
                <right style="thin">
                  <color auto="1"/>
                </right>
                <top style="none"/>
                <bottom style="hair">
                  <color auto="1"/>
                </bottom>
                <diagonal style="none"/>
                <vertical style="none"/>
                <horizontal style="none"/>
              </border>
            </x14:dxf>
          </x14:cfRule>
          <xm:sqref>Q2057</xm:sqref>
        </x14:conditionalFormatting>
        <x14:conditionalFormatting xmlns:xm="http://schemas.microsoft.com/office/excel/2006/main">
          <x14:cfRule type="expression" priority="157" id="{00C100CE-0030-4B75-9A20-00700051003E}">
            <xm:f>ISNUMBER($M19)</xm:f>
            <x14:dxf>
              <border>
                <left style="thin">
                  <color auto="1"/>
                </left>
                <right style="thin">
                  <color auto="1"/>
                </right>
                <top style="none"/>
                <bottom style="hair">
                  <color auto="1"/>
                </bottom>
                <diagonal style="none"/>
                <vertical style="none"/>
                <horizontal style="none"/>
              </border>
            </x14:dxf>
          </x14:cfRule>
          <xm:sqref>Q1841</xm:sqref>
        </x14:conditionalFormatting>
        <x14:conditionalFormatting xmlns:xm="http://schemas.microsoft.com/office/excel/2006/main">
          <x14:cfRule type="expression" priority="157" id="{00B200EB-0045-4CA2-B82D-004E002C0021}">
            <xm:f>ISNUMBER($M19)</xm:f>
            <x14:dxf>
              <border>
                <left style="thin">
                  <color auto="1"/>
                </left>
                <right style="thin">
                  <color auto="1"/>
                </right>
                <top style="none"/>
                <bottom style="hair">
                  <color auto="1"/>
                </bottom>
                <diagonal style="none"/>
                <vertical style="none"/>
                <horizontal style="none"/>
              </border>
            </x14:dxf>
          </x14:cfRule>
          <xm:sqref>Q1697</xm:sqref>
        </x14:conditionalFormatting>
        <x14:conditionalFormatting xmlns:xm="http://schemas.microsoft.com/office/excel/2006/main">
          <x14:cfRule type="expression" priority="157" id="{00130000-00DA-4722-B89F-0000006700CB}">
            <xm:f>ISNUMBER($M19)</xm:f>
            <x14:dxf>
              <border>
                <left style="thin">
                  <color auto="1"/>
                </left>
                <right style="thin">
                  <color auto="1"/>
                </right>
                <top style="none"/>
                <bottom style="hair">
                  <color auto="1"/>
                </bottom>
                <diagonal style="none"/>
                <vertical style="none"/>
                <horizontal style="none"/>
              </border>
            </x14:dxf>
          </x14:cfRule>
          <xm:sqref>Q1441</xm:sqref>
        </x14:conditionalFormatting>
        <x14:conditionalFormatting xmlns:xm="http://schemas.microsoft.com/office/excel/2006/main">
          <x14:cfRule type="expression" priority="157" id="{00380099-00D0-4AFA-B840-005C00AA00F5}">
            <xm:f>ISNUMBER($M19)</xm:f>
            <x14:dxf>
              <border>
                <left style="thin">
                  <color auto="1"/>
                </left>
                <right style="thin">
                  <color auto="1"/>
                </right>
                <top style="none"/>
                <bottom style="hair">
                  <color auto="1"/>
                </bottom>
                <diagonal style="none"/>
                <vertical style="none"/>
                <horizontal style="none"/>
              </border>
            </x14:dxf>
          </x14:cfRule>
          <xm:sqref>Q1214</xm:sqref>
        </x14:conditionalFormatting>
        <x14:conditionalFormatting xmlns:xm="http://schemas.microsoft.com/office/excel/2006/main">
          <x14:cfRule type="expression" priority="157" id="{005B0057-00DB-453A-9F87-000C00090021}">
            <xm:f>ISNUMBER($M19)</xm:f>
            <x14:dxf>
              <border>
                <left style="thin">
                  <color auto="1"/>
                </left>
                <right style="thin">
                  <color auto="1"/>
                </right>
                <top style="none"/>
                <bottom style="hair">
                  <color auto="1"/>
                </bottom>
                <diagonal style="none"/>
                <vertical style="none"/>
                <horizontal style="none"/>
              </border>
            </x14:dxf>
          </x14:cfRule>
          <xm:sqref>Q1157</xm:sqref>
        </x14:conditionalFormatting>
        <x14:conditionalFormatting xmlns:xm="http://schemas.microsoft.com/office/excel/2006/main">
          <x14:cfRule type="expression" priority="157" id="{00B6005C-00A7-4FEB-9E1A-00BC00A60007}">
            <xm:f>ISNUMBER($M19)</xm:f>
            <x14:dxf>
              <border>
                <left style="thin">
                  <color auto="1"/>
                </left>
                <right style="thin">
                  <color auto="1"/>
                </right>
                <top style="none"/>
                <bottom style="hair">
                  <color auto="1"/>
                </bottom>
                <diagonal style="none"/>
                <vertical style="none"/>
                <horizontal style="none"/>
              </border>
            </x14:dxf>
          </x14:cfRule>
          <xm:sqref>Q1110</xm:sqref>
        </x14:conditionalFormatting>
        <x14:conditionalFormatting xmlns:xm="http://schemas.microsoft.com/office/excel/2006/main">
          <x14:cfRule type="expression" priority="157" id="{002C0044-0083-4A36-AA09-0083005C000E}">
            <xm:f>ISNUMBER($M19)</xm:f>
            <x14:dxf>
              <border>
                <left style="thin">
                  <color auto="1"/>
                </left>
                <right style="thin">
                  <color auto="1"/>
                </right>
                <top style="none"/>
                <bottom style="hair">
                  <color auto="1"/>
                </bottom>
                <diagonal style="none"/>
                <vertical style="none"/>
                <horizontal style="none"/>
              </border>
            </x14:dxf>
          </x14:cfRule>
          <xm:sqref>Q1023</xm:sqref>
        </x14:conditionalFormatting>
        <x14:conditionalFormatting xmlns:xm="http://schemas.microsoft.com/office/excel/2006/main">
          <x14:cfRule type="expression" priority="157" id="{00910060-0034-4A70-98CE-009B00A0002D}">
            <xm:f>ISNUMBER($M19)</xm:f>
            <x14:dxf>
              <border>
                <left style="thin">
                  <color auto="1"/>
                </left>
                <right style="thin">
                  <color auto="1"/>
                </right>
                <top style="none"/>
                <bottom style="hair">
                  <color auto="1"/>
                </bottom>
                <diagonal style="none"/>
                <vertical style="none"/>
                <horizontal style="none"/>
              </border>
            </x14:dxf>
          </x14:cfRule>
          <xm:sqref>Q1014</xm:sqref>
        </x14:conditionalFormatting>
        <x14:conditionalFormatting xmlns:xm="http://schemas.microsoft.com/office/excel/2006/main">
          <x14:cfRule type="expression" priority="157" id="{004F00D3-007F-4A48-9F7F-0027006D003E}">
            <xm:f>ISNUMBER($M19)</xm:f>
            <x14:dxf>
              <border>
                <left style="thin">
                  <color auto="1"/>
                </left>
                <right style="thin">
                  <color auto="1"/>
                </right>
                <top style="none"/>
                <bottom style="hair">
                  <color auto="1"/>
                </bottom>
                <diagonal style="none"/>
                <vertical style="none"/>
                <horizontal style="none"/>
              </border>
            </x14:dxf>
          </x14:cfRule>
          <xm:sqref>Q998</xm:sqref>
        </x14:conditionalFormatting>
        <x14:conditionalFormatting xmlns:xm="http://schemas.microsoft.com/office/excel/2006/main">
          <x14:cfRule type="expression" priority="157" id="{004500C6-0055-4D36-B1CD-00F9008F0025}">
            <xm:f>ISNUMBER($M19)</xm:f>
            <x14:dxf>
              <border>
                <left style="thin">
                  <color auto="1"/>
                </left>
                <right style="thin">
                  <color auto="1"/>
                </right>
                <top style="none"/>
                <bottom style="hair">
                  <color auto="1"/>
                </bottom>
                <diagonal style="none"/>
                <vertical style="none"/>
                <horizontal style="none"/>
              </border>
            </x14:dxf>
          </x14:cfRule>
          <xm:sqref>Q869</xm:sqref>
        </x14:conditionalFormatting>
        <x14:conditionalFormatting xmlns:xm="http://schemas.microsoft.com/office/excel/2006/main">
          <x14:cfRule type="expression" priority="157" id="{00F90014-00BA-4CCC-A828-0076004900B2}">
            <xm:f>ISNUMBER($M19)</xm:f>
            <x14:dxf>
              <border>
                <left style="thin">
                  <color auto="1"/>
                </left>
                <right style="thin">
                  <color auto="1"/>
                </right>
                <top style="none"/>
                <bottom style="hair">
                  <color auto="1"/>
                </bottom>
                <diagonal style="none"/>
                <vertical style="none"/>
                <horizontal style="none"/>
              </border>
            </x14:dxf>
          </x14:cfRule>
          <xm:sqref>Q785</xm:sqref>
        </x14:conditionalFormatting>
        <x14:conditionalFormatting xmlns:xm="http://schemas.microsoft.com/office/excel/2006/main">
          <x14:cfRule type="expression" priority="157" id="{0022005B-0082-43E4-854A-002100B0005A}">
            <xm:f>ISNUMBER($M19)</xm:f>
            <x14:dxf>
              <border>
                <left style="thin">
                  <color auto="1"/>
                </left>
                <right style="thin">
                  <color auto="1"/>
                </right>
                <top style="none"/>
                <bottom style="hair">
                  <color auto="1"/>
                </bottom>
                <diagonal style="none"/>
                <vertical style="none"/>
                <horizontal style="none"/>
              </border>
            </x14:dxf>
          </x14:cfRule>
          <xm:sqref>Q467</xm:sqref>
        </x14:conditionalFormatting>
        <x14:conditionalFormatting xmlns:xm="http://schemas.microsoft.com/office/excel/2006/main">
          <x14:cfRule type="expression" priority="157" id="{00260086-006D-4F01-A52E-009A008200EF}">
            <xm:f>ISNUMBER($M19)</xm:f>
            <x14:dxf>
              <border>
                <left style="thin">
                  <color auto="1"/>
                </left>
                <right style="thin">
                  <color auto="1"/>
                </right>
                <top style="none"/>
                <bottom style="hair">
                  <color auto="1"/>
                </bottom>
                <diagonal style="none"/>
                <vertical style="none"/>
                <horizontal style="none"/>
              </border>
            </x14:dxf>
          </x14:cfRule>
          <xm:sqref>Q444</xm:sqref>
        </x14:conditionalFormatting>
        <x14:conditionalFormatting xmlns:xm="http://schemas.microsoft.com/office/excel/2006/main">
          <x14:cfRule type="expression" priority="157" id="{00870078-00FC-47D5-AB92-0036008000FC}">
            <xm:f>ISNUMBER($M19)</xm:f>
            <x14:dxf>
              <border>
                <left style="thin">
                  <color auto="1"/>
                </left>
                <right style="thin">
                  <color auto="1"/>
                </right>
                <top style="none"/>
                <bottom style="hair">
                  <color auto="1"/>
                </bottom>
                <diagonal style="none"/>
                <vertical style="none"/>
                <horizontal style="none"/>
              </border>
            </x14:dxf>
          </x14:cfRule>
          <xm:sqref>Q401</xm:sqref>
        </x14:conditionalFormatting>
        <x14:conditionalFormatting xmlns:xm="http://schemas.microsoft.com/office/excel/2006/main">
          <x14:cfRule type="expression" priority="157" id="{0002000B-0084-4EA8-9590-007000EE0045}">
            <xm:f>ISNUMBER($M19)</xm:f>
            <x14:dxf>
              <border>
                <left style="thin">
                  <color auto="1"/>
                </left>
                <right style="thin">
                  <color auto="1"/>
                </right>
                <top style="none"/>
                <bottom style="hair">
                  <color auto="1"/>
                </bottom>
                <diagonal style="none"/>
                <vertical style="none"/>
                <horizontal style="none"/>
              </border>
            </x14:dxf>
          </x14:cfRule>
          <xm:sqref>Q299</xm:sqref>
        </x14:conditionalFormatting>
        <x14:conditionalFormatting xmlns:xm="http://schemas.microsoft.com/office/excel/2006/main">
          <x14:cfRule type="expression" priority="157" id="{009D003B-0027-47AE-A774-00CC002C0034}">
            <xm:f>ISNUMBER($M19)</xm:f>
            <x14:dxf>
              <border>
                <left style="thin">
                  <color auto="1"/>
                </left>
                <right style="thin">
                  <color auto="1"/>
                </right>
                <top style="none"/>
                <bottom style="hair">
                  <color auto="1"/>
                </bottom>
                <diagonal style="none"/>
                <vertical style="none"/>
                <horizontal style="none"/>
              </border>
            </x14:dxf>
          </x14:cfRule>
          <xm:sqref>Q239</xm:sqref>
        </x14:conditionalFormatting>
        <x14:conditionalFormatting xmlns:xm="http://schemas.microsoft.com/office/excel/2006/main">
          <x14:cfRule type="expression" priority="157" id="{004000D1-005B-4643-A0B9-00D400D600A9}">
            <xm:f>ISNUMBER($M19)</xm:f>
            <x14:dxf>
              <border>
                <left style="thin">
                  <color auto="1"/>
                </left>
                <right style="thin">
                  <color auto="1"/>
                </right>
                <top style="none"/>
                <bottom style="hair">
                  <color auto="1"/>
                </bottom>
                <diagonal style="none"/>
                <vertical style="none"/>
                <horizontal style="none"/>
              </border>
            </x14:dxf>
          </x14:cfRule>
          <xm:sqref>Q213</xm:sqref>
        </x14:conditionalFormatting>
        <x14:conditionalFormatting xmlns:xm="http://schemas.microsoft.com/office/excel/2006/main">
          <x14:cfRule type="expression" priority="157" id="{004A0038-00EB-4E04-A1F8-0073000800DB}">
            <xm:f>ISNUMBER($M19)</xm:f>
            <x14:dxf>
              <border>
                <left style="thin">
                  <color auto="1"/>
                </left>
                <right style="thin">
                  <color auto="1"/>
                </right>
                <top style="none"/>
                <bottom style="hair">
                  <color auto="1"/>
                </bottom>
                <diagonal style="none"/>
                <vertical style="none"/>
                <horizontal style="none"/>
              </border>
            </x14:dxf>
          </x14:cfRule>
          <xm:sqref>Q149</xm:sqref>
        </x14:conditionalFormatting>
        <x14:conditionalFormatting xmlns:xm="http://schemas.microsoft.com/office/excel/2006/main">
          <x14:cfRule type="expression" priority="157" id="{00610083-0066-4D2C-8D07-005B00A800D9}">
            <xm:f>ISNUMBER($M19)</xm:f>
            <x14:dxf>
              <border>
                <left style="thin">
                  <color auto="1"/>
                </left>
                <right style="thin">
                  <color auto="1"/>
                </right>
                <top style="none"/>
                <bottom style="hair">
                  <color auto="1"/>
                </bottom>
                <diagonal style="none"/>
                <vertical style="none"/>
                <horizontal style="none"/>
              </border>
            </x14:dxf>
          </x14:cfRule>
          <xm:sqref>Q54</xm:sqref>
        </x14:conditionalFormatting>
        <x14:conditionalFormatting xmlns:xm="http://schemas.microsoft.com/office/excel/2006/main">
          <x14:cfRule type="expression" priority="157" id="{001F00DF-00B5-4E76-8EFB-007A004F0093}">
            <xm:f>ISNUMBER($M19)</xm:f>
            <x14:dxf>
              <border>
                <left style="thin">
                  <color auto="1"/>
                </left>
                <right style="thin">
                  <color auto="1"/>
                </right>
                <top style="none"/>
                <bottom style="hair">
                  <color auto="1"/>
                </bottom>
                <diagonal style="none"/>
                <vertical style="none"/>
                <horizontal style="none"/>
              </border>
            </x14:dxf>
          </x14:cfRule>
          <xm:sqref>Q46</xm:sqref>
        </x14:conditionalFormatting>
        <x14:conditionalFormatting xmlns:xm="http://schemas.microsoft.com/office/excel/2006/main">
          <x14:cfRule type="expression" priority="157" id="{00E9000F-009C-480E-8879-00CA00B3008B}">
            <xm:f>ISNUMBER($M19)</xm:f>
            <x14:dxf>
              <border>
                <left style="thin">
                  <color auto="1"/>
                </left>
                <right style="thin">
                  <color auto="1"/>
                </right>
                <top style="none"/>
                <bottom style="hair">
                  <color auto="1"/>
                </bottom>
                <diagonal style="none"/>
                <vertical style="none"/>
                <horizontal style="none"/>
              </border>
            </x14:dxf>
          </x14:cfRule>
          <xm:sqref>Q1633</xm:sqref>
        </x14:conditionalFormatting>
        <x14:conditionalFormatting xmlns:xm="http://schemas.microsoft.com/office/excel/2006/main">
          <x14:cfRule type="expression" priority="157" id="{004600F2-00D2-406D-83D3-009A008200A4}">
            <xm:f>ISNUMBER($M19)</xm:f>
            <x14:dxf>
              <border>
                <left style="thin">
                  <color auto="1"/>
                </left>
                <right style="thin">
                  <color auto="1"/>
                </right>
                <top style="none"/>
                <bottom style="hair">
                  <color auto="1"/>
                </bottom>
                <diagonal style="none"/>
                <vertical style="none"/>
                <horizontal style="none"/>
              </border>
            </x14:dxf>
          </x14:cfRule>
          <xm:sqref>Q962</xm:sqref>
        </x14:conditionalFormatting>
        <x14:conditionalFormatting xmlns:xm="http://schemas.microsoft.com/office/excel/2006/main">
          <x14:cfRule type="expression" priority="157" id="{00470007-004A-49B4-BE03-00C7004E007A}">
            <xm:f>ISNUMBER($M19)</xm:f>
            <x14:dxf>
              <border>
                <left style="thin">
                  <color auto="1"/>
                </left>
                <right style="thin">
                  <color auto="1"/>
                </right>
                <top style="none"/>
                <bottom style="hair">
                  <color auto="1"/>
                </bottom>
                <diagonal style="none"/>
                <vertical style="none"/>
                <horizontal style="none"/>
              </border>
            </x14:dxf>
          </x14:cfRule>
          <xm:sqref>Q3250</xm:sqref>
        </x14:conditionalFormatting>
        <x14:conditionalFormatting xmlns:xm="http://schemas.microsoft.com/office/excel/2006/main">
          <x14:cfRule type="expression" priority="157" id="{00C2002E-0068-4937-A7CD-008900810099}">
            <xm:f>ISNUMBER($M19)</xm:f>
            <x14:dxf>
              <border>
                <left style="thin">
                  <color auto="1"/>
                </left>
                <right style="thin">
                  <color auto="1"/>
                </right>
                <top style="none"/>
                <bottom style="hair">
                  <color auto="1"/>
                </bottom>
                <diagonal style="none"/>
                <vertical style="none"/>
                <horizontal style="none"/>
              </border>
            </x14:dxf>
          </x14:cfRule>
          <xm:sqref>Q2990</xm:sqref>
        </x14:conditionalFormatting>
        <x14:conditionalFormatting xmlns:xm="http://schemas.microsoft.com/office/excel/2006/main">
          <x14:cfRule type="expression" priority="157" id="{00390013-00A0-4195-91A1-009100F9001B}">
            <xm:f>ISNUMBER($M19)</xm:f>
            <x14:dxf>
              <border>
                <left style="thin">
                  <color auto="1"/>
                </left>
                <right style="thin">
                  <color auto="1"/>
                </right>
                <top style="none"/>
                <bottom style="hair">
                  <color auto="1"/>
                </bottom>
                <diagonal style="none"/>
                <vertical style="none"/>
                <horizontal style="none"/>
              </border>
            </x14:dxf>
          </x14:cfRule>
          <xm:sqref>Q2931</xm:sqref>
        </x14:conditionalFormatting>
        <x14:conditionalFormatting xmlns:xm="http://schemas.microsoft.com/office/excel/2006/main">
          <x14:cfRule type="expression" priority="157" id="{00F900D5-00D4-4D7F-A8E5-00E100AD0022}">
            <xm:f>ISNUMBER($M19)</xm:f>
            <x14:dxf>
              <border>
                <left style="thin">
                  <color auto="1"/>
                </left>
                <right style="thin">
                  <color auto="1"/>
                </right>
                <top style="none"/>
                <bottom style="hair">
                  <color auto="1"/>
                </bottom>
                <diagonal style="none"/>
                <vertical style="none"/>
                <horizontal style="none"/>
              </border>
            </x14:dxf>
          </x14:cfRule>
          <xm:sqref>Q2803</xm:sqref>
        </x14:conditionalFormatting>
        <x14:conditionalFormatting xmlns:xm="http://schemas.microsoft.com/office/excel/2006/main">
          <x14:cfRule type="expression" priority="157" id="{007F001E-00A7-4AE6-8E72-00A0009C0022}">
            <xm:f>ISNUMBER($M19)</xm:f>
            <x14:dxf>
              <border>
                <left style="thin">
                  <color auto="1"/>
                </left>
                <right style="thin">
                  <color auto="1"/>
                </right>
                <top style="none"/>
                <bottom style="hair">
                  <color auto="1"/>
                </bottom>
                <diagonal style="none"/>
                <vertical style="none"/>
                <horizontal style="none"/>
              </border>
            </x14:dxf>
          </x14:cfRule>
          <xm:sqref>Q2210</xm:sqref>
        </x14:conditionalFormatting>
        <x14:conditionalFormatting xmlns:xm="http://schemas.microsoft.com/office/excel/2006/main">
          <x14:cfRule type="expression" priority="157" id="{002A0022-00BD-4E0F-AF78-008E00A70029}">
            <xm:f>ISNUMBER($M19)</xm:f>
            <x14:dxf>
              <border>
                <left style="thin">
                  <color auto="1"/>
                </left>
                <right style="thin">
                  <color auto="1"/>
                </right>
                <top style="none"/>
                <bottom style="hair">
                  <color auto="1"/>
                </bottom>
                <diagonal style="none"/>
                <vertical style="none"/>
                <horizontal style="none"/>
              </border>
            </x14:dxf>
          </x14:cfRule>
          <xm:sqref>Q2076</xm:sqref>
        </x14:conditionalFormatting>
        <x14:conditionalFormatting xmlns:xm="http://schemas.microsoft.com/office/excel/2006/main">
          <x14:cfRule type="expression" priority="157" id="{00770084-0068-4A54-8A8E-005400B400B6}">
            <xm:f>ISNUMBER($M19)</xm:f>
            <x14:dxf>
              <border>
                <left style="thin">
                  <color auto="1"/>
                </left>
                <right style="thin">
                  <color auto="1"/>
                </right>
                <top style="none"/>
                <bottom style="hair">
                  <color auto="1"/>
                </bottom>
                <diagonal style="none"/>
                <vertical style="none"/>
                <horizontal style="none"/>
              </border>
            </x14:dxf>
          </x14:cfRule>
          <xm:sqref>Q2002</xm:sqref>
        </x14:conditionalFormatting>
        <x14:conditionalFormatting xmlns:xm="http://schemas.microsoft.com/office/excel/2006/main">
          <x14:cfRule type="expression" priority="157" id="{005B008E-00DC-4B39-8B84-000600650015}">
            <xm:f>ISNUMBER($M19)</xm:f>
            <x14:dxf>
              <border>
                <left style="thin">
                  <color auto="1"/>
                </left>
                <right style="thin">
                  <color auto="1"/>
                </right>
                <top style="none"/>
                <bottom style="hair">
                  <color auto="1"/>
                </bottom>
                <diagonal style="none"/>
                <vertical style="none"/>
                <horizontal style="none"/>
              </border>
            </x14:dxf>
          </x14:cfRule>
          <xm:sqref>Q1975</xm:sqref>
        </x14:conditionalFormatting>
        <x14:conditionalFormatting xmlns:xm="http://schemas.microsoft.com/office/excel/2006/main">
          <x14:cfRule type="expression" priority="157" id="{00FF00DE-0050-4FD6-88DF-0032002E0078}">
            <xm:f>ISNUMBER($M19)</xm:f>
            <x14:dxf>
              <border>
                <left style="thin">
                  <color auto="1"/>
                </left>
                <right style="thin">
                  <color auto="1"/>
                </right>
                <top style="none"/>
                <bottom style="hair">
                  <color auto="1"/>
                </bottom>
                <diagonal style="none"/>
                <vertical style="none"/>
                <horizontal style="none"/>
              </border>
            </x14:dxf>
          </x14:cfRule>
          <xm:sqref>Q1755</xm:sqref>
        </x14:conditionalFormatting>
        <x14:conditionalFormatting xmlns:xm="http://schemas.microsoft.com/office/excel/2006/main">
          <x14:cfRule type="expression" priority="157" id="{00E00030-0081-4D2A-9E9F-005F006D00F7}">
            <xm:f>ISNUMBER($M19)</xm:f>
            <x14:dxf>
              <border>
                <left style="thin">
                  <color auto="1"/>
                </left>
                <right style="thin">
                  <color auto="1"/>
                </right>
                <top style="none"/>
                <bottom style="hair">
                  <color auto="1"/>
                </bottom>
                <diagonal style="none"/>
                <vertical style="none"/>
                <horizontal style="none"/>
              </border>
            </x14:dxf>
          </x14:cfRule>
          <xm:sqref>Q1653</xm:sqref>
        </x14:conditionalFormatting>
        <x14:conditionalFormatting xmlns:xm="http://schemas.microsoft.com/office/excel/2006/main">
          <x14:cfRule type="expression" priority="157" id="{00020001-00AF-46ED-B98C-002B00850035}">
            <xm:f>ISNUMBER($M19)</xm:f>
            <x14:dxf>
              <border>
                <left style="thin">
                  <color auto="1"/>
                </left>
                <right style="thin">
                  <color auto="1"/>
                </right>
                <top style="none"/>
                <bottom style="hair">
                  <color auto="1"/>
                </bottom>
                <diagonal style="none"/>
                <vertical style="none"/>
                <horizontal style="none"/>
              </border>
            </x14:dxf>
          </x14:cfRule>
          <xm:sqref>Q1473</xm:sqref>
        </x14:conditionalFormatting>
        <x14:conditionalFormatting xmlns:xm="http://schemas.microsoft.com/office/excel/2006/main">
          <x14:cfRule type="expression" priority="157" id="{005C00A9-0026-48E3-9280-009700070014}">
            <xm:f>ISNUMBER($M19)</xm:f>
            <x14:dxf>
              <border>
                <left style="thin">
                  <color auto="1"/>
                </left>
                <right style="thin">
                  <color auto="1"/>
                </right>
                <top style="none"/>
                <bottom style="hair">
                  <color auto="1"/>
                </bottom>
                <diagonal style="none"/>
                <vertical style="none"/>
                <horizontal style="none"/>
              </border>
            </x14:dxf>
          </x14:cfRule>
          <xm:sqref>Q1366</xm:sqref>
        </x14:conditionalFormatting>
        <x14:conditionalFormatting xmlns:xm="http://schemas.microsoft.com/office/excel/2006/main">
          <x14:cfRule type="expression" priority="157" id="{00220029-0099-4A2B-878A-00BB00DB0054}">
            <xm:f>ISNUMBER($M19)</xm:f>
            <x14:dxf>
              <border>
                <left style="thin">
                  <color auto="1"/>
                </left>
                <right style="thin">
                  <color auto="1"/>
                </right>
                <top style="none"/>
                <bottom style="hair">
                  <color auto="1"/>
                </bottom>
                <diagonal style="none"/>
                <vertical style="none"/>
                <horizontal style="none"/>
              </border>
            </x14:dxf>
          </x14:cfRule>
          <xm:sqref>Q1230</xm:sqref>
        </x14:conditionalFormatting>
        <x14:conditionalFormatting xmlns:xm="http://schemas.microsoft.com/office/excel/2006/main">
          <x14:cfRule type="expression" priority="157" id="{003F0010-0059-4E0A-B374-002800880006}">
            <xm:f>ISNUMBER($M19)</xm:f>
            <x14:dxf>
              <border>
                <left style="thin">
                  <color auto="1"/>
                </left>
                <right style="thin">
                  <color auto="1"/>
                </right>
                <top style="none"/>
                <bottom style="hair">
                  <color auto="1"/>
                </bottom>
                <diagonal style="none"/>
                <vertical style="none"/>
                <horizontal style="none"/>
              </border>
            </x14:dxf>
          </x14:cfRule>
          <xm:sqref>Q1207</xm:sqref>
        </x14:conditionalFormatting>
        <x14:conditionalFormatting xmlns:xm="http://schemas.microsoft.com/office/excel/2006/main">
          <x14:cfRule type="expression" priority="157" id="{00FF00CD-00CA-4DEA-BDB9-00C9003B00DE}">
            <xm:f>ISNUMBER($M19)</xm:f>
            <x14:dxf>
              <border>
                <left style="thin">
                  <color auto="1"/>
                </left>
                <right style="thin">
                  <color auto="1"/>
                </right>
                <top style="none"/>
                <bottom style="hair">
                  <color auto="1"/>
                </bottom>
                <diagonal style="none"/>
                <vertical style="none"/>
                <horizontal style="none"/>
              </border>
            </x14:dxf>
          </x14:cfRule>
          <xm:sqref>Q1045</xm:sqref>
        </x14:conditionalFormatting>
        <x14:conditionalFormatting xmlns:xm="http://schemas.microsoft.com/office/excel/2006/main">
          <x14:cfRule type="expression" priority="157" id="{00DF0011-00F6-408B-8BC5-004D006500D2}">
            <xm:f>ISNUMBER($M19)</xm:f>
            <x14:dxf>
              <border>
                <left style="thin">
                  <color auto="1"/>
                </left>
                <right style="thin">
                  <color auto="1"/>
                </right>
                <top style="none"/>
                <bottom style="hair">
                  <color auto="1"/>
                </bottom>
                <diagonal style="none"/>
                <vertical style="none"/>
                <horizontal style="none"/>
              </border>
            </x14:dxf>
          </x14:cfRule>
          <xm:sqref>Q1019</xm:sqref>
        </x14:conditionalFormatting>
        <x14:conditionalFormatting xmlns:xm="http://schemas.microsoft.com/office/excel/2006/main">
          <x14:cfRule type="expression" priority="157" id="{006C0020-0033-4566-AA1C-000A00CC00D2}">
            <xm:f>ISNUMBER($M19)</xm:f>
            <x14:dxf>
              <border>
                <left style="thin">
                  <color auto="1"/>
                </left>
                <right style="thin">
                  <color auto="1"/>
                </right>
                <top style="none"/>
                <bottom style="hair">
                  <color auto="1"/>
                </bottom>
                <diagonal style="none"/>
                <vertical style="none"/>
                <horizontal style="none"/>
              </border>
            </x14:dxf>
          </x14:cfRule>
          <xm:sqref>Q810</xm:sqref>
        </x14:conditionalFormatting>
        <x14:conditionalFormatting xmlns:xm="http://schemas.microsoft.com/office/excel/2006/main">
          <x14:cfRule type="expression" priority="157" id="{007F0005-00AD-48A1-BD23-009D004800BC}">
            <xm:f>ISNUMBER($M19)</xm:f>
            <x14:dxf>
              <border>
                <left style="thin">
                  <color auto="1"/>
                </left>
                <right style="thin">
                  <color auto="1"/>
                </right>
                <top style="none"/>
                <bottom style="hair">
                  <color auto="1"/>
                </bottom>
                <diagonal style="none"/>
                <vertical style="none"/>
                <horizontal style="none"/>
              </border>
            </x14:dxf>
          </x14:cfRule>
          <xm:sqref>Q758</xm:sqref>
        </x14:conditionalFormatting>
        <x14:conditionalFormatting xmlns:xm="http://schemas.microsoft.com/office/excel/2006/main">
          <x14:cfRule type="expression" priority="157" id="{006B00D2-0018-4F99-B5ED-004A00CF00E9}">
            <xm:f>ISNUMBER($M19)</xm:f>
            <x14:dxf>
              <border>
                <left style="thin">
                  <color auto="1"/>
                </left>
                <right style="thin">
                  <color auto="1"/>
                </right>
                <top style="none"/>
                <bottom style="hair">
                  <color auto="1"/>
                </bottom>
                <diagonal style="none"/>
                <vertical style="none"/>
                <horizontal style="none"/>
              </border>
            </x14:dxf>
          </x14:cfRule>
          <xm:sqref>Q442</xm:sqref>
        </x14:conditionalFormatting>
        <x14:conditionalFormatting xmlns:xm="http://schemas.microsoft.com/office/excel/2006/main">
          <x14:cfRule type="expression" priority="157" id="{00E800E7-0032-4816-8385-0021001F007D}">
            <xm:f>ISNUMBER($M19)</xm:f>
            <x14:dxf>
              <border>
                <left style="thin">
                  <color auto="1"/>
                </left>
                <right style="thin">
                  <color auto="1"/>
                </right>
                <top style="none"/>
                <bottom style="hair">
                  <color auto="1"/>
                </bottom>
                <diagonal style="none"/>
                <vertical style="none"/>
                <horizontal style="none"/>
              </border>
            </x14:dxf>
          </x14:cfRule>
          <xm:sqref>D19:D851 A19:C857 A902:E942 O19:O398 O401:O1900 A1474:P1474 R1474:V1474 A1458:O1476 A1477:H1749 E19:N1900 A876:D1899 P19:AG224 P225:P1896 R225:AG1896 C1900:D1900 A1900:B1974 P1897:P1900 R1897:AF1900 AG1897:AG1974 W1901:AF2966 E2136:P2171 R2136:V2171 D2155:D2202 D2172:P2196 R2172:V2196 A2197:P2966 R2197:V2966 A2968:P3029 R2968:AF3029 A3030:B3042 A3030:C3030 D3030:P3040 R3030:AF3040 D3041:D3042 E3041:P3067 R3041:AF3067 Q225 Q226 Q227 Q228 Q229 Q230 Q231 Q232 Q233 Q234 Q235 Q236 Q237 Q238 Q239 Q240 Q241 Q242 Q243 Q244 Q245 Q246 Q247 Q248 Q249 Q250 Q251 Q252 Q253 Q254 Q255 Q256 Q257 Q258 Q259 Q260 Q261 Q262 Q263 Q264 Q265 Q266 Q267 Q268 Q269 Q270 Q271 Q272 Q273 Q274 Q275 Q276 Q277 Q278 Q279 Q280 Q281 Q282 Q283 Q284 Q285 Q286 Q287 Q288 Q289 Q290 Q291 Q292 Q293 Q294 Q295 Q296 Q297 Q298 Q299 Q300 Q301 Q302 Q303 Q304 Q305 Q306 Q307 Q308 Q309 Q310 Q311 Q312 Q313 Q314 Q315 Q316 Q317 Q318 Q319 Q320 Q321 Q322 Q323 Q324 Q325 Q326 Q327 Q328 Q329 Q330 Q331 Q332 Q333 Q334 Q335 Q336 Q337 Q338 Q339 Q340 Q341 Q342 Q343 Q344 Q345 Q346 Q347 Q348 Q349 Q350 Q351 Q352 Q353 Q354 Q355 Q356 Q357 Q358 Q359 Q360 Q361 Q362 Q363 Q364 Q365 Q366 Q367 Q368 Q369 Q370 Q371 Q372 Q373 Q374 Q375 Q376 Q377 Q378 Q379 Q380 Q381 Q382 Q383 Q384 Q385 Q386 Q387 Q388 Q389 Q390 Q391 Q392 Q393 Q394 Q395 Q396 Q397 Q398 Q399 Q400 Q401 Q402 Q403 Q404 Q405 Q406 Q407 Q408 Q409 Q410 Q411 Q412 Q413 Q414 Q415 Q416 Q417 Q418 Q419 Q420 Q421 Q422 Q423 Q424 Q425 Q426 Q427 Q428 Q429 Q430 Q431 Q432 Q433 Q434 Q435 Q436 Q437 Q438 Q439 Q440 Q441 Q442 Q443 Q444 Q445 Q446 Q447 Q448 Q449 Q450 Q451 Q452 Q453 Q454 Q455 Q456 Q457 Q458 Q459 Q460 Q461 Q462 Q463 Q464 Q465 Q466 Q467 Q468 Q469 Q470 Q471 Q472 Q473 Q474 Q475 Q476 Q477 Q478 Q479 Q480 Q481 Q482 Q483 Q484 Q485 Q486 Q487 Q488 Q489 Q490 Q491 Q492 Q493 Q494 Q495 Q496 Q497 Q498 Q499 Q500 Q501 Q502 Q503 Q504 Q505 Q506 Q507 Q508 Q509 Q510 Q511 Q512 Q513 Q514 Q515 Q516 Q517 Q518 Q519 Q520 Q521 Q522 Q523 Q524 Q525 Q526 Q527 Q528 Q529 Q530 Q531 Q532 Q533 Q534 Q535 Q536 Q537 Q538 Q539 Q540 Q541 Q542 Q543 Q544 Q545 Q546 Q547 Q548 Q549 Q550 Q551 Q552 Q553 Q554 Q555 Q556 Q557 Q558 Q559 Q560 Q561 Q562 Q563 Q564 Q565 Q566 Q567 Q568 Q569 Q570 Q571 Q572 Q573 Q574 Q575 Q576 Q577 Q578 Q579 Q580 Q581 Q582 Q583 Q584 Q585 Q586 Q587 Q588 Q589 Q590 Q591 Q592 Q593 Q594 Q595 Q596 Q597 Q598 Q599 Q600 Q601 Q602 Q603 Q604 Q605 Q606 Q607 Q608 Q609 Q610 Q611 Q612 Q613 Q614 Q615 Q616 Q617 Q618 Q619 Q620 Q621 Q622 Q623 Q624 Q625 Q626 Q627 Q628 Q629 Q630 Q631 Q632 Q633 Q634 Q635 Q636 Q637 Q638 Q639 Q640 Q641 Q642 Q643 Q644 Q645 Q646 Q647 Q648 Q649 Q650 Q651 Q652 Q653 Q654 Q655 Q656 Q657 Q658 Q659 Q660 Q661 Q662 Q663 Q664 Q665 Q666 Q667 Q668 Q669 Q670 Q671 Q672 Q673 Q674 Q675 Q676 Q677 Q678 Q679 Q680 Q681 Q682 Q683 Q684 Q685 Q686 Q687 Q688 Q689 Q690 Q691 Q692 Q693 Q694 Q695 Q696 Q697 Q698 Q699 Q700 Q701 Q702 Q703 Q704 Q705 Q706 Q707 Q708 Q709 Q710 Q711 Q712 Q713 Q714 Q715 Q716 Q717 Q718 Q719 Q720 Q721 Q722 Q723 Q724 Q725 Q726 Q727 Q728 Q729 Q730 Q731 Q732 Q733 Q734 Q735 Q736 Q737 Q738 Q739 Q740 Q741 Q742 Q743 Q744 Q745 Q746 Q747 Q748 Q749 Q750 Q751 Q752 Q753 Q754 Q755 Q756 Q757 Q758 Q759 Q760 Q761 Q762 Q763 Q764 Q765 Q766 Q767 Q768 Q769 Q770 Q771 Q772 Q773 Q774 Q775 Q776 Q777 Q778 Q779 Q780 Q781 Q782 Q783 Q784 Q785 Q786 Q787 Q788 Q789 Q790 Q791 Q792 Q793 Q794 Q795 Q796 Q797 Q798 Q799 Q800 Q801 Q802 Q803 Q804 Q805 Q806 Q807 Q808 Q809 Q810 Q811 Q812 Q813 Q814 Q815 Q816 Q817 Q818 Q819 Q820 Q821 Q822 Q823 Q824 Q825 Q826 Q827 Q828 Q829 Q830 Q831 Q832 Q833 Q834 Q835 Q836 Q837 Q838 Q839 Q840 Q841 Q842 Q843 Q844 Q845 Q846 Q847 Q848 Q849 Q850 Q851 Q852 Q853 Q854 Q855 Q856 Q857 Q858 Q859 Q860 Q861 Q862 Q863 Q864 Q865 Q866 Q867 Q868 Q869 Q870 Q871 Q872 Q873 Q874 Q875 Q876 Q877 Q878 Q879 Q880 Q881 Q882 Q883 Q884 Q885 Q886 Q887 Q888 Q889 Q890 Q891 Q892 Q893 Q894 Q895 Q896 Q897 Q898 Q899 Q900 Q901 Q902 Q903 Q904 Q905 Q906 Q907 Q908 Q909 Q910 Q911 Q912 Q913 Q914 Q915 Q916 Q917 Q918 Q919 Q920 Q921 Q922 Q923 Q924 Q925 Q926 Q927 Q928 Q929 Q930 Q931 Q932 Q933 Q934 Q935 Q936 Q937 Q938 Q939 Q940 Q941 Q942 Q943 Q944 Q945 Q946 Q947 Q948 Q949 Q950 Q951 Q952 Q953 Q954 Q955 Q956 Q957 Q958 Q959 Q960 Q961 Q962 Q963 Q964 Q965 Q966 Q967 Q968 Q969 Q970 Q971 Q972 Q973 Q974 Q975 Q976 Q977 Q978 Q979 Q980 Q981 Q982 Q983 Q984 Q985 Q986 Q987 Q988 Q989 Q990 Q991 Q992 Q993 Q994 Q995 Q996 Q997 Q998 Q999 Q1000 Q1001 Q1002 Q1003 Q1004 Q1005 Q1006 Q1007 Q1008 Q1009 Q1010 Q1011 Q1012 Q1013 Q1014 Q1015 Q1016 Q1017 Q1018 Q1019 Q1020 Q1021 Q1022 Q1023 Q1024 Q1025 Q1026 Q1027 Q1028 Q1029 Q1030 Q1031 Q1032 Q1033 Q1034 Q1035 Q1036 Q1037 Q1038 Q1039 Q1040 Q1041 Q1042 Q1043 Q1044 Q1045 Q1046 Q1047 Q1048 Q1049 Q1050 Q1051 Q1052 Q1053 Q1054 Q1055 Q1056 Q1057 Q1058 Q1059 Q1060 Q1061 Q1062 Q1063 Q1064 Q1065 Q1066 Q1067 Q1068 Q1069 Q1070 Q1071 Q1072 Q1073 Q1074 Q1075 Q1076 Q1077 Q1078 Q1079 Q1080 Q1081 Q1082 Q1083 Q1084 Q1085 Q1086 Q1087 Q1088 Q1089 Q1090 Q1091 Q1092 Q1093 Q1094 Q1095 Q1096 Q1097 Q1098 Q1099 Q1100 Q1101 Q1102 Q1103 Q1104 Q1105 Q1106 Q1107 Q1108 Q1109 Q1110 Q1111 Q1112 Q1113 Q1114 Q1115 Q1116 Q1117 Q1118 Q1119 Q1120 Q1121 Q1122 Q1123 Q1124 Q1125 Q1126 Q1127 Q1128 Q1129 Q1130 Q1131 Q1132 Q1133 Q1134 Q1135 Q1136 Q1137 Q1138 Q1139 Q1140 Q1141 Q1142 Q1143 Q1144 Q1145 Q1146 Q1147 Q1148 Q1149 Q1150 Q1151 Q1152 Q1153 Q1154 Q1155 Q1156 Q1157 Q1158 Q1159 Q1160 Q1161 Q1162 Q1163 Q1164 Q1165 Q1166 Q1167 Q1168 Q1169 Q1170 Q1171 Q1172 Q1173 Q1174 Q1175 Q1176 Q1177 Q1178 Q1179 Q1180 Q1181 Q1182 Q1183 Q1184 Q1185 Q1186 Q1187 Q1188 Q1189 Q1190 Q1191 Q1192 Q1193 Q1194 Q1195 Q1196 Q1197 Q1198 Q1199 Q1200 Q1201 Q1202 Q1203 Q1204 Q1205 Q1206 Q1207 Q1208 Q1209 Q1210 Q1211 Q1212 Q1213 Q1214 Q1215 Q1216 Q1217 Q1218 Q1219 Q1220 Q1221 Q1222 Q1223 Q1224 Q1225 Q1226 Q1227 Q1228 Q1229 Q1230 Q1231 Q1232 Q1233 Q1234 Q1235 Q1236 Q1237 Q1238 Q1239 Q1240 Q1241 Q1242 Q1243 Q1244 Q1245 Q1246 Q1247 Q1248 Q1249 Q1250 Q1251 Q1252 Q1253 Q1254 Q1255 Q1256 Q1257 Q1258 Q1259 Q1260 Q1261 Q1262 Q1263 Q1264 Q1265 Q1266 Q1267 Q1268 Q1269 Q1270 Q1271 Q1272 Q1273 Q1274 Q1275 Q1276 Q1277 Q1278 Q1279 Q1280 Q1281 Q1282 Q1283 Q1284 Q1285 Q1286 Q1287 Q1288 Q1289 Q1290 Q1291 Q1292 Q1293 Q1294 Q1295 Q1296 Q1297 Q1298 Q1299 Q1300 Q1301 Q1302 Q1303 Q1304 Q1305 Q1306 Q1307 Q1308 Q1309 Q1310 Q1311 Q1312 Q1313 Q1314 Q1315 Q1316 Q1317 Q1318 Q1319 Q1320 Q1321 Q1322 Q1323 Q1324 Q1325 Q1326 Q1327 Q1328 Q1329 Q1330 Q1331 Q1332 Q1333 Q1334 Q1335 Q1336 Q1337 Q1338 Q1339 Q1340 Q1341 Q1342 Q1343 Q1344 Q1345 Q1346 Q1347 Q1348 Q1349 Q1350 Q1351 Q1352 Q1353 Q1354 Q1355 Q1356 Q1357 Q1358 Q1359 Q1360 Q1361 Q1362 Q1363 Q1364 Q1365 Q1366 Q1367 Q1368 Q1369 Q1370 Q1371 Q1372 Q1373 Q1374 Q1375 Q1376 Q1377 Q1378 Q1379 Q1380 Q1381 Q1382 Q1383 Q1384 Q1385 Q1386 Q1387 Q1388 Q1389 Q1390 Q1391 Q1392 Q1393 Q1394 Q1395 Q1396 Q1397 Q1398 Q1399 Q1400 Q1401 Q1402 Q1403 Q1404 Q1405 Q1406 Q1407 Q1408 Q1409 Q1410 Q1411 Q1412 Q1413 Q1414 Q1415 Q1416 Q1417 Q1418 Q1419 Q1420 Q1421 Q1422 Q1423 Q1424 Q1425 Q1426 Q1427 Q1428 Q1429 Q1430 Q1431 Q1432 Q1433 Q1434 Q1435 Q1436 Q1437 Q1438 Q1439 Q1440 Q1441 Q1442 Q1443 Q1444 Q1445 Q1446 Q1447 Q1448 Q1449 Q1450 Q1451 Q1452 Q1453 Q1454 Q1455 Q1456 Q1457 Q1458 Q1459 Q1460 Q1461 Q1462 Q1463 Q1464 Q1465 Q1466 Q1467 Q1468 Q1469 Q1470 Q1471 Q1472 Q1473 Q1474 Q1475 Q1476 Q1477 Q1478 Q1479 Q1480 Q1481 Q1482 Q1483 Q1484 Q1485 Q1486 Q1487 Q1488 Q1489 Q1490 Q1491 Q1492 Q1493 Q1494 Q1495 Q1496 Q1497 Q1498 Q1499 Q1500 Q1501 Q1502 Q1503 Q1504 Q1505 Q1506 Q1507 Q1508 Q1509 Q1510 Q1511 Q1512 Q1513 Q1514 Q1515 Q1516 Q1517 Q1518 Q1519 Q1520 Q1521 Q1522 Q1523 Q1524 Q1525 Q1526 Q1527 Q1528 Q1529 Q1530 Q1531 Q1532 Q1533 Q1534 Q1535 Q1536 Q1537 Q1538 Q1539 Q1540 Q1541 Q1542 Q1543 Q1544 Q1545 Q1546 Q1547 Q1548 Q1549 Q1550 Q1551 Q1552 Q1553 Q1554 Q1555 Q1556 Q1557 Q1558 Q1559 Q1560 Q1561 Q1562 Q1563 Q1564 Q1565 Q1566 Q1567 Q1568 Q1569 Q1570 Q1571 Q1572 Q1573 Q1574 Q1575 Q1576 Q1577 Q1578 Q1579 Q1580 Q1581 Q1582 Q1583 Q1584 Q1585 Q1586 Q1587 Q1588 Q1589 Q1590 Q1591 Q1592 Q1593 Q1594 Q1595 Q1596 Q1597 Q1598 Q1599 Q1600 Q1601 Q1602 Q1603 Q1604 Q1605 Q1606 Q1607 Q1608 Q1609 Q1610 Q1611 Q1612 Q1613 Q1614 Q1615 Q1616 Q1617 Q1618 Q1619 Q1620 Q1621 Q1622 Q1623 Q1624 Q1625 Q1626 Q1627 Q1628 Q1629 Q1630 Q1631 Q1632 Q1633 Q1634 Q1635 Q1636 Q1637 Q1638 Q1639 Q1640 Q1641 Q1642 Q1643 Q1644 Q1645 Q1646 Q1647 Q1648 Q1649 Q1650 Q1651 Q1652 Q1653 Q1654 Q1655 Q1656 Q1657 Q1658 Q1659 Q1660 Q1661 Q1662 Q1663 Q1664 Q1665 Q1666 Q1667 Q1668 Q1669 Q1670 Q1671 Q1672 Q1673 Q1674 Q1675 Q1676 Q1677 Q1678 Q1679 Q1680 Q1681 Q1682 Q1683 Q1684 Q1685 Q1686 Q1687 Q1688 Q1689 Q1690 Q1691 Q1692 Q1693 Q1694 Q1695 Q1696 Q1697 Q1698 Q1699 Q1700 Q1701 Q1702 Q1703 Q1704 Q1705 Q1706 Q1707 Q1708 Q1709 Q1710 Q1711 Q1712 Q1713 Q1714 Q1715 Q1716 Q1717 Q1718 Q1719 Q1720 Q1721 Q1722 Q1723 Q1724 Q1725 Q1726 Q1727 Q1728 Q1729 Q1730 Q1731 Q1732 Q1733 Q1734 Q1735 Q1736 Q1737 Q1738 Q1739 Q1740 Q1741 Q1742 Q1743 Q1744 Q1745 Q1746 Q1747 Q1748 Q1749 Q1750 Q1751 Q1752 Q1753 Q1754 Q1755 Q1756 Q1757 Q1758 Q1759 Q1760 Q1761 Q1762 Q1763 Q1764 Q1765 Q1766 Q1767 Q1768 Q1769 Q1770 Q1771 Q1772 Q1773 Q1774 Q1775 Q1776 Q1777 Q1778 Q1779 Q1780 Q1781 Q1782 Q1783 Q1784 Q1785 Q1786 Q1787 Q1788 Q1789 Q1790 Q1791 Q1792 Q1793 Q1794 Q1795 Q1796 Q1797 Q1798 Q1799 Q1800 Q1801 Q1802 Q1803 Q1804 Q1805 Q1806 Q1807 Q1808 Q1809 Q1810 Q1811 Q1812 Q1813 Q1814 Q1815 Q1816 Q1817 Q1818 Q1819 Q1820 Q1821 Q1822 Q1823 Q1824 Q1825 Q1826 Q1827 Q1828 Q1829 Q1830 Q1831 Q1832 Q1833 Q1834 Q1835 Q1836 Q1837 Q1838 Q1839 Q1840 Q1841 Q1842 Q1843 Q1844 Q1845 Q1846 Q1847 Q1848 Q1849 Q1850 Q1851 Q1852 Q1853 Q1854 Q1855 Q1856 Q1857 Q1858 Q1859 Q1860 Q1861 Q1862 Q1863 Q1864 Q1865 Q1866 Q1867 Q1868 Q1869 Q1870 Q1871 Q1872 Q1873 Q1874 Q1875 Q1876 Q1877 Q1878 Q1879 Q1880 Q1881 Q1882 Q1883 Q1884 Q1885 Q1886 Q1887 Q1888 Q1889 Q1890 Q1891 Q1892 Q1893 Q1894 Q1895 Q1896 Q1897 Q1898 Q1899 Q1900 Q1901 Q1902 Q1903 Q1904 Q1905 Q1906 Q1907 Q1908 Q1909 Q1910 Q1911 Q1912 Q1913 Q1914 Q1915 Q1916 Q1917 Q1918 Q1919 Q1920 Q1921 Q1922 Q1923 Q1924 Q1925 Q1926 Q1927 Q1928 Q1929 Q1930 Q1931 Q1932 Q1933 Q1934 Q1935 Q1936 Q1937 Q1938 Q1939 Q1940 Q1941 Q1942 Q1943 Q1944 Q1945 Q1946 Q1947 Q1948 Q1949 Q1950 Q1951 Q1952 Q1953 Q1954 Q1955 Q1956 Q1957 Q1958 Q1959 Q1960 Q1961 Q1962 Q1963 Q1964 Q1965 Q1966 Q1967 Q1968 Q1969 Q1970 Q1971 Q1972 Q1973 Q1974 Q1975 Q1976 Q1977 Q1978 Q1979 Q1980 Q1981 Q1982 Q1983 Q1984 Q1985 Q1986 Q1987 Q1988 Q1989 Q1990 Q1991 Q1992 Q1993 Q1994 Q1995 Q1996 Q1997 Q1998 Q1999 Q2000 Q2001 Q2002 Q2003 Q2004 Q2005 Q2006 Q2007 Q2008 Q2009 Q2010 Q2011 Q2012 Q2013 Q2014 Q2015 Q2016 Q2017 Q2018 Q2019 Q2020 Q2021 Q2022 Q2023 Q2024 Q2025 Q2026 Q2027 Q2028 Q2029 Q2030 Q2031 Q2032 Q2033 Q2034 Q2035 Q2036 Q2037 Q2038 Q2039 Q2040 Q2041 Q2042 Q2043 Q2044 Q2045 Q2046 Q2047 Q2048 Q2049 Q2050 Q2051 Q2052 Q2053 Q2054 Q2055 Q2056 Q2057 Q2058 Q2059 Q2060 Q2061 Q2062 Q2063 Q2064 Q2065 Q2066 Q2067 Q2068 Q2069 Q2070 Q2071 Q2072 Q2073 Q2074 Q2075 Q2076 Q2077 Q2078 Q2079 Q2080 Q2081 Q2082 Q2083 Q2084 Q2085 Q2086 Q2087 Q2088 Q2089 Q2090 Q2091 Q2092 Q2093 Q2094 Q2095 Q2096 Q2097 Q2098 Q2099 Q2100 Q2101 Q2102 Q2103 Q2104 Q2105 Q2106 Q2107 Q2108 Q2109 Q2110 Q2111 Q2112 Q2113 Q2114 Q2115 Q2116 Q2117 Q2118 Q2119 Q2120 Q2121 Q2122 Q2123 Q2124 Q2125 Q2126 Q2127 Q2128 Q2129 Q2130 Q2131 Q2132 Q2133 Q2134 Q2135 Q2136 Q2137 Q2138 Q2139 Q2140 Q2141 Q2142 Q2143 Q2144 Q2145 Q2146 Q2147 Q2148 Q2149 Q2150 Q2151 Q2152 Q2153 Q2154 Q2155 Q2156 Q2157 Q2158 Q2159 Q2160 Q2161 Q2162 Q2163 Q2164 Q2165 Q2166 Q2167 Q2168 Q2169 Q2170 Q2171 Q2172 Q2173 Q2174 Q2175 Q2176 Q2177 Q2178 Q2179 Q2180 Q2181 Q2182 Q2183 Q2184 Q2185 Q2186 Q2187 Q2188 Q2189 Q2190 Q2191 Q2192 Q2193 Q2194 Q2195 Q2196 Q2197 Q2198 Q2199 Q2200 Q2201 Q2202 Q2203 Q2204 Q2205 Q2206 Q2207 Q2208 Q2209 Q2210 Q2211 Q2212 Q2213 Q2214 Q2215 Q2216 Q2217 Q2218 Q2219 Q2220 Q2221 Q2222 Q2223 Q2224 Q2225 Q2226 Q2227 Q2228 Q2229 Q2230 Q2231 Q2232 Q2233 Q2234 Q2235 Q2236 Q2237 Q2238 Q2239 Q2240 Q2241 Q2242 Q2243 Q2244 Q2245 Q2246 Q2247 Q2248 Q2249 Q2250 Q2251 Q2252 Q2253 Q2254 Q2255 Q2256 Q2257 Q2258 Q2259 Q2260 Q2261 Q2262 Q2263 Q2264 Q2265 Q2266 Q2267 Q2268 Q2269 Q2270 Q2271 Q2272 Q2273 Q2274 Q2275 Q2276 Q2277 Q2278 Q2279 Q2280 Q2281 Q2282 Q2283 Q2284 Q2285 Q2286 Q2287 Q2288 Q2289 Q2290 Q2291 Q2292 Q2293 Q2294 Q2295 Q2296 Q2297 Q2298 Q2299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Q2348 Q2349 Q2350 Q2351 Q2352 Q2353 Q2354 Q2355 Q2356 Q2357 Q2358 Q2359 Q2360 Q2361 Q2362 Q2363 Q2364 Q2365 Q2366 Q2367 Q2368 Q2369 Q2370 Q2371 Q2372 Q2373 Q2374 Q2375 Q2376 Q2377 Q2378 Q2379 Q2380 Q2381 Q2382 Q2383 Q2384 Q2385 Q2386 Q2387 Q2388 Q2389 Q2390 Q2391 Q2392 Q2393 Q2394 Q2395 Q2396 Q2397 Q2398 Q2399 Q2400 Q2401 Q2402 Q2403 Q2404 Q2405 Q2406 Q2407 Q2408 Q2409 Q2410 Q2411 Q2412 Q2413 Q2414 Q2415 Q2416 Q2417 Q2418 Q2419 Q2420 Q2421 Q2422 Q2423 Q2424 Q2425 Q2426 Q2427 Q2428 Q2429 Q2430 Q2431 Q2432 Q2433 Q2434 Q2435 Q2436 Q2437 Q2438 Q2439 Q2440 Q2441 Q2442 Q2443 Q2444 Q2445 Q2446 Q2447 Q2448 Q2449 Q2450 Q2451 Q2452 Q2453 Q2454 Q2455 Q2456 Q2457 Q2458 Q2459 Q2460 Q2461 Q2462 Q2463 Q2464 Q2465 Q2466 Q2467 Q2468 Q2469 Q2470 Q2471 Q2472 Q2473 Q2474 Q2475 Q2476 Q2477 Q2478 Q2479 Q2480 Q2481 Q2482 Q2483 Q2484 Q2485 Q2486 Q2487 Q2488 Q2489 Q2490 Q2491 Q2492 Q2493 Q2494 Q2495 Q2496 Q2497 Q2498 Q2499 Q2500 Q2501 Q2502 Q2503 Q2504 Q2505 Q2506 Q2507 Q2508 Q2509 Q2510 Q2511 Q2512 Q2513 Q2514 Q2515 Q2516 Q2517 Q2518 Q2519 Q2520 Q2521 Q2522 Q2523 Q2524 Q2525 Q2526 Q2527 Q2528 Q2529 Q2530 Q2531 Q2532 Q2533 Q2534 Q2535 Q2536 Q2537 Q2538 Q2539 Q2540 Q2541 Q2542 Q2543 Q2544 Q2545 Q2546 Q2547 Q2548 Q2549 Q2550 Q2551 Q2552 Q2553 Q2554 Q2555 Q2556 Q2557 Q2558 Q2559 Q2560 Q2561 Q2562 Q2563 Q2564 Q2565 Q2566 Q2567 Q2568 Q2569 Q2570 Q2571 Q2572 Q2573 Q2574 Q2575 Q2576 Q2577 Q2578 Q2579 Q2580 Q2581 Q2582 Q2583 Q2584 Q2585 Q2586 Q2587 Q2588 Q2589 Q2590 Q2591 Q2592 Q2593 Q2594 Q2595 Q2596 Q2597 Q2598 Q2599 Q2600 Q2601 Q2602 Q2603 Q2604 Q2605 Q2606 Q2607 Q2608 Q2609 Q2610 Q2611 Q2612 Q2613 Q2614 Q2615 Q2616 Q2617 Q2618 Q2619 Q2620 Q2621 Q2622 Q2623 Q2624 Q2625 Q2626 Q2627 Q2628 Q2629 Q2630 Q2631 Q2632 Q2633 Q2634 Q2635 Q2636 Q2637 Q2638 Q2639 Q2640 Q2641 Q2642 Q2643 Q2644 Q2645 Q2646 Q2647 Q2648 Q2649 Q2650 Q2651 Q2652 Q2653 Q2654 Q2655 Q2656 Q2657 Q2658 Q2659 Q2660 Q2661 Q2662 Q2663 Q2664 Q2665 Q2666 Q2667 Q2668 Q2669 Q2670 Q2671 Q2672 Q2673 Q2674 Q2675 Q2676 Q2677 Q2678 Q2679 Q2680 Q2681 Q2682 Q2683 Q2684 Q2685 Q2686 Q2687 Q2688 Q2689 Q2690 Q2691 Q2692 Q2693 Q2694 Q2695 Q2696 Q2697 Q2698 Q2699 Q2700 Q2701 Q2702 Q2703 Q2704 Q2705 Q2706 Q2707 Q2708 Q2709 Q2710 Q2711 Q2712 Q2713 Q2714 Q2715 Q2716 Q2717 Q2718 Q2719 Q2720 Q2721 Q2722 Q2723 Q2724 Q2725 Q2726 Q2727 Q2728 Q2729 Q2730 Q2731 Q2732 Q2733 Q2734 Q2735 Q2736 Q2737 Q2738 Q2739 Q2740 Q2741 Q2742 Q2743 Q2744 Q2745 Q2746 Q2747 Q2748 Q2749 Q2750 Q2751 Q2752 Q2753 Q2754 Q2755 Q2756 Q2757 Q2758 Q2759 Q2760 Q2761 Q2762 Q2763 Q2764 Q2765 Q2766 Q2767 Q2768 Q2769 Q2770 Q2771 Q2772 Q2773 Q2774 Q2775 Q2776 Q2777 Q2778 Q2779 Q2780 Q2781 Q2782 Q2783 Q2784 Q2785 Q2786 Q2787 Q2788 Q2789 Q2790 Q2791 Q2792 Q2793 Q2794 Q2795 Q2796 Q2797 Q2798 Q2799 Q2800 Q2801 Q2802 Q2803 Q2804 Q2805 Q2806 Q2807 Q2808 Q2809 Q2810 Q2811 Q2812 Q2813 Q2814 Q2815 Q2816 Q2817 Q2818 Q2819 Q2820 Q2821 Q2822 Q2823 Q2824 Q2825 Q2826 Q2827 Q2828 Q2829 Q2830 Q2831 Q2832 Q2833 Q2834 Q2835 Q2836 Q2837 Q2838 Q2839 Q2840 Q2841 Q2842 Q2843 Q2844 Q2845 Q2846 Q2847 Q2848 Q2849 Q2850 Q2851 Q2852 Q2853 Q2854 Q2855 Q2856 Q2857 Q2858 Q2859 Q2860 Q2861 Q2862 Q2863 Q2864 Q2865 Q2866 Q2867 Q2868 Q2869 Q2870 Q2871 Q2872 Q2873 Q2874 Q2875 Q2876 Q2877 Q2878 Q2879 Q2880 Q2881 Q2882 Q2883 Q2884 Q2885 Q2886 Q2887 Q2888 Q2889 Q2890 Q2891 Q2892 Q2893 Q2894 Q2895 Q2896 Q2897 Q2898 Q2899 Q2900 Q2901 Q2902 Q2903 Q2904 Q2905 Q2906 Q2907 Q2908 Q2909 Q2910 Q2911 Q2912 Q2913 Q2914 Q2915 Q2916 Q2917 Q2918 Q2919 Q2920 Q2921 Q2922 Q2923 Q2924 Q2925 Q2926 Q2927 Q2928 Q2929 Q2930 Q2931 Q2932 Q2933 Q2934 Q2935 Q2936 Q2937 Q2938 Q2939 Q2940 Q2941 Q2942 Q2943 Q2944 Q2945 Q2946 Q2947 Q2948 Q2949 Q2950 Q2951 Q2952 Q2953 Q2954 Q2955 Q2956 Q2957 Q2958 Q2959 Q2960 Q2961 Q2962 Q2963 Q2964 Q2965 Q2966 Q2967 Q2968 Q2969 Q2970 Q2971 Q2972 Q2973 Q2974 Q2975 Q2976 Q2977 Q2978 Q2979 Q2980 Q2981 Q2982 Q2983 Q2984 Q2985 Q2986 Q2987 Q2988 Q2989 Q2990 Q2991 Q2992 Q2993 Q2994 Q2995 Q2996 Q2997 Q2998 Q2999 Q3000 Q3001 Q3002 Q3003 Q3004 Q3005 Q3006 Q3007 Q3008 Q3009 Q3010 Q3011 Q3012 Q3013 Q3014 Q3015 Q3016 Q3017 Q3018 Q3019 Q3020 Q3021 Q3022 Q3023 Q3024 Q3025 Q3026 Q3027 Q3028 Q3029 Q3030 Q3031 Q3032 Q3033 Q3034 Q3035 Q3036 Q3037 Q3038 Q3039 Q3040 Q3041 Q3042 Q3043 Q3044 Q3045 Q3046 Q3047 Q3048 Q3049 Q3050 Q3051 Q3052 Q3053 Q3054 Q3055 Q3056 Q3057 Q3058 Q3059 Q3060 Q3061 Q3062 Q3063 Q3064 Q3065 Q3066 Q3067 Q3068 Q3069 Q3070 Q3071 Q3072 Q3073 Q3074 Q3075 Q3076 Q3077 Q3078 Q3079 Q3080 Q3081 Q3082 Q3083 Q3084 Q3085 Q3086 Q3087 Q3088 Q3089 Q3090 Q3091 Q3092 Q3093 Q3094 Q3095 Q3096 Q3097 Q3098 Q3099 Q3100 Q3101 Q3102 Q3103 Q3104 Q3105 Q3106 Q3107 Q3108 Q3109 Q3110 Q3111 Q3112 Q3113 Q3114 Q3115 Q3116 Q3117 Q3118 Q3119 Q3120 Q3121 Q3122 Q3123 Q3124 Q3125 Q3126 Q3127 Q3128 Q3129 Q3130 Q3131 Q3132 Q3133 Q3134 Q3135 Q3136 Q3137 Q3138 Q3139 Q3140 Q3141 Q3142 Q3143 Q3144 Q3145 Q3146 Q3147 Q3148 Q3149 Q3150 Q3151 Q3152 Q3153 Q3154 Q3155 Q3156 Q3157 Q3158 Q3159 Q3160 Q3161 Q3162 Q3163 Q3164 Q3165 Q3166 Q3167 Q3168 Q3169 Q3170 Q3171 Q3172 Q3173 Q3174 Q3175 Q3176 Q3177 Q3178 Q3179 Q3180 Q3181 Q3182 Q3183 Q3184 Q3185 Q3186 Q3187 Q3188 Q3189 Q3190 Q3191 Q3192 Q3193 Q3194 Q3195 Q3196 Q3197 Q3198 Q3199 Q3200 Q3201 Q3202 Q3203 Q3204 Q3205 Q3206 Q3207 Q3208 Q3209 Q3210 Q3211 Q3212 Q3213 Q3214 Q3215 Q3216 Q3217 Q3218 Q3219 Q3220 Q3221 Q3222 Q3223 Q3224 Q3225 Q3226 Q3227 Q3228 Q3229 Q3230 Q3231 Q3232 Q3233 Q3234 Q3235 Q3236 Q3237 Q3238 Q3239 Q3240 Q3241 Q3242 Q3243 Q3244 Q3245 Q3246 Q3247 Q3248 Q3249 Q3250 Q3251 Q3252 Q3253 Q3254 Q3255 Q3256 Q3257 Q3258 Q3259 Q3260 Q3261 Q3262 Q3263 Q3264 Q3265 Q3266 Q3267 Q3268 Q3269 Q3270 Q3271 Q3272 Q3273 Q3274 Q3275 Q3276 Q3277 Q3278 Q3279 Q3280 Q3281 Q3282 Q3283 Q3284 Q3285 Q3286 Q3287 Q3288 Q3289 Q3290 Q3291 Q3292 Q3293 Q3294 Q3295 Q3296 Q3297 Q3298 Q3299 Q3300 Q3301 Q3302 Q3303 Q3304 Q3305 Q3306 Q3307 Q3308 Q3309 Q3310 Q3311 Q3312 Q3313 Q3314 Q3315 Q3316 Q3317 Q3318 Q3319 Q3320 Q3321 Q3322 Q3323 Q3324 Q3325 Q3326 Q3327 Q3328 Q3329 Q3330 Q3331 Q3332 Q3333 Q3334 Q3335 Q3336 Q3337 Q3338 Q3339 Q3340 Q3341 Q3342 Q3343 Q3344 Q3345 Q3346 Q3347 Q3348 Q3349 Q3350 Q3351 Q3352 Q3353 Q3354 Q3355 Q3356 Q3357 Q3358 Q3359 Q3360 Q3361 Q3362 Q3363 Q3364 Q3365 Q3366 Q3367 Q3368 Q3369 Q3370 Q3371 Q3372 Q3373 Q3374 Q3375 Q3376 Q3377 Q3378 Q3379 Q3380 Q3381 Q3382 Q3383 Q3384 Q3385 Q3386 Q3387 Q3388 Q3389 Q3390 Q3391 Q3392 Q3393 Q3394 Q3395 Q3396 Q3397 Q3398 Q3399 Q3400 Q3401 Q3402 Q3403 Q3404 Q3405 Q3406 Q3407 Q3408 Q3409 Q3410 Q3411 Q3412 Q3413 Q3414 Q3415 Q3416 Q3417 Q3418 Q3419 Q3420 Q3421 Q3422 Q3423 Q3424 Q3425 Q3426 Q3427 Q3428 Q3429 Q3430 Q3431 Q3432 Q3433 Q3434 Q3435 Q3436 Q3437 Q3438 Q3439 Q3440 Q3441 Q3442 Q3443 Q3444 Q3445 Q3446 Q3447 Q3448 Q3449 Q3450 Q3451 Q3452 Q3453 Q3454 Q3455 Q3456 Q3457 Q3458 Q3459 Q3460</xm:sqref>
        </x14:conditionalFormatting>
        <x14:conditionalFormatting xmlns:xm="http://schemas.microsoft.com/office/excel/2006/main">
          <x14:cfRule type="expression" priority="157" id="{00E100D1-0005-4025-8271-00E500F100FF}">
            <xm:f>ISNUMBER($M19)</xm:f>
            <x14:dxf>
              <border>
                <left style="thin">
                  <color auto="1"/>
                </left>
                <right style="thin">
                  <color auto="1"/>
                </right>
                <top style="none"/>
                <bottom style="hair">
                  <color auto="1"/>
                </bottom>
                <diagonal style="none"/>
                <vertical style="none"/>
                <horizontal style="none"/>
              </border>
            </x14:dxf>
          </x14:cfRule>
          <xm:sqref>Q263</xm:sqref>
        </x14:conditionalFormatting>
        <x14:conditionalFormatting xmlns:xm="http://schemas.microsoft.com/office/excel/2006/main">
          <x14:cfRule type="expression" priority="157" id="{0005006F-00AC-471C-B191-00A7006E004E}">
            <xm:f>ISNUMBER($M19)</xm:f>
            <x14:dxf>
              <border>
                <left style="thin">
                  <color auto="1"/>
                </left>
                <right style="thin">
                  <color auto="1"/>
                </right>
                <top style="none"/>
                <bottom style="hair">
                  <color auto="1"/>
                </bottom>
                <diagonal style="none"/>
                <vertical style="none"/>
                <horizontal style="none"/>
              </border>
            </x14:dxf>
          </x14:cfRule>
          <xm:sqref>Q162</xm:sqref>
        </x14:conditionalFormatting>
        <x14:conditionalFormatting xmlns:xm="http://schemas.microsoft.com/office/excel/2006/main">
          <x14:cfRule type="expression" priority="157" id="{004E0080-00AB-47D1-811C-00D800B9007B}">
            <xm:f>ISNUMBER($M19)</xm:f>
            <x14:dxf>
              <border>
                <left style="thin">
                  <color auto="1"/>
                </left>
                <right style="thin">
                  <color auto="1"/>
                </right>
                <top style="none"/>
                <bottom style="hair">
                  <color auto="1"/>
                </bottom>
                <diagonal style="none"/>
                <vertical style="none"/>
                <horizontal style="none"/>
              </border>
            </x14:dxf>
          </x14:cfRule>
          <xm:sqref>Q50</xm:sqref>
        </x14:conditionalFormatting>
        <x14:conditionalFormatting xmlns:xm="http://schemas.microsoft.com/office/excel/2006/main">
          <x14:cfRule type="expression" priority="157" id="{00D300C8-003E-46D4-BD4F-005600A100CA}">
            <xm:f>ISNUMBER($M19)</xm:f>
            <x14:dxf>
              <border>
                <left style="thin">
                  <color auto="1"/>
                </left>
                <right style="thin">
                  <color auto="1"/>
                </right>
                <top style="none"/>
                <bottom style="hair">
                  <color auto="1"/>
                </bottom>
                <diagonal style="none"/>
                <vertical style="none"/>
                <horizontal style="none"/>
              </border>
            </x14:dxf>
          </x14:cfRule>
          <xm:sqref>Q3461</xm:sqref>
        </x14:conditionalFormatting>
        <x14:conditionalFormatting xmlns:xm="http://schemas.microsoft.com/office/excel/2006/main">
          <x14:cfRule type="expression" priority="157" id="{00010035-0009-45B3-878B-003800AE002F}">
            <xm:f>ISNUMBER($M19)</xm:f>
            <x14:dxf>
              <border>
                <left style="thin">
                  <color auto="1"/>
                </left>
                <right style="thin">
                  <color auto="1"/>
                </right>
                <top style="none"/>
                <bottom style="hair">
                  <color auto="1"/>
                </bottom>
                <diagonal style="none"/>
                <vertical style="none"/>
                <horizontal style="none"/>
              </border>
            </x14:dxf>
          </x14:cfRule>
          <xm:sqref>Q3178</xm:sqref>
        </x14:conditionalFormatting>
        <x14:conditionalFormatting xmlns:xm="http://schemas.microsoft.com/office/excel/2006/main">
          <x14:cfRule type="expression" priority="157" id="{00040099-0060-4789-B7CD-00F100DC0078}">
            <xm:f>ISNUMBER($M19)</xm:f>
            <x14:dxf>
              <border>
                <left style="thin">
                  <color auto="1"/>
                </left>
                <right style="thin">
                  <color auto="1"/>
                </right>
                <top style="none"/>
                <bottom style="hair">
                  <color auto="1"/>
                </bottom>
                <diagonal style="none"/>
                <vertical style="none"/>
                <horizontal style="none"/>
              </border>
            </x14:dxf>
          </x14:cfRule>
          <xm:sqref>Q2967</xm:sqref>
        </x14:conditionalFormatting>
        <x14:conditionalFormatting xmlns:xm="http://schemas.microsoft.com/office/excel/2006/main">
          <x14:cfRule type="expression" priority="157" id="{00E70039-009A-401C-A24E-001900710019}">
            <xm:f>ISNUMBER($M19)</xm:f>
            <x14:dxf>
              <border>
                <left style="thin">
                  <color auto="1"/>
                </left>
                <right style="thin">
                  <color auto="1"/>
                </right>
                <top style="none"/>
                <bottom style="hair">
                  <color auto="1"/>
                </bottom>
                <diagonal style="none"/>
                <vertical style="none"/>
                <horizontal style="none"/>
              </border>
            </x14:dxf>
          </x14:cfRule>
          <xm:sqref>Q1644</xm:sqref>
        </x14:conditionalFormatting>
        <x14:conditionalFormatting xmlns:xm="http://schemas.microsoft.com/office/excel/2006/main">
          <x14:cfRule type="expression" priority="157" id="{00FD00E2-0090-46CE-BC9C-00C70090003B}">
            <xm:f>ISNUMBER($M19)</xm:f>
            <x14:dxf>
              <border>
                <left style="thin">
                  <color auto="1"/>
                </left>
                <right style="thin">
                  <color auto="1"/>
                </right>
                <top style="none"/>
                <bottom style="hair">
                  <color auto="1"/>
                </bottom>
                <diagonal style="none"/>
                <vertical style="none"/>
                <horizontal style="none"/>
              </border>
            </x14:dxf>
          </x14:cfRule>
          <xm:sqref>Q1012</xm:sqref>
        </x14:conditionalFormatting>
        <x14:conditionalFormatting xmlns:xm="http://schemas.microsoft.com/office/excel/2006/main">
          <x14:cfRule type="expression" priority="157" id="{009C00F3-0087-4324-9F8B-0052001A003E}">
            <xm:f>ISNUMBER($M19)</xm:f>
            <x14:dxf>
              <border>
                <left style="thin">
                  <color auto="1"/>
                </left>
                <right style="thin">
                  <color auto="1"/>
                </right>
                <top style="none"/>
                <bottom style="hair">
                  <color auto="1"/>
                </bottom>
                <diagonal style="none"/>
                <vertical style="none"/>
                <horizontal style="none"/>
              </border>
            </x14:dxf>
          </x14:cfRule>
          <xm:sqref>Q145</xm:sqref>
        </x14:conditionalFormatting>
        <x14:conditionalFormatting xmlns:xm="http://schemas.microsoft.com/office/excel/2006/main">
          <x14:cfRule type="expression" priority="157" id="{005D00F1-00C9-4F44-B17C-003000E40064}">
            <xm:f>ISNUMBER($M19)</xm:f>
            <x14:dxf>
              <border>
                <left style="thin">
                  <color auto="1"/>
                </left>
                <right style="thin">
                  <color auto="1"/>
                </right>
                <top style="none"/>
                <bottom style="hair">
                  <color auto="1"/>
                </bottom>
                <diagonal style="none"/>
                <vertical style="none"/>
                <horizontal style="none"/>
              </border>
            </x14:dxf>
          </x14:cfRule>
          <xm:sqref>Q20</xm:sqref>
        </x14:conditionalFormatting>
        <x14:conditionalFormatting xmlns:xm="http://schemas.microsoft.com/office/excel/2006/main">
          <x14:cfRule type="expression" priority="157" id="{00E0003E-0082-4AA5-AEDD-0048000B003A}">
            <xm:f>ISNUMBER($M19)</xm:f>
            <x14:dxf>
              <border>
                <left style="thin">
                  <color auto="1"/>
                </left>
                <right style="thin">
                  <color auto="1"/>
                </right>
                <top style="none"/>
                <bottom style="hair">
                  <color auto="1"/>
                </bottom>
                <diagonal style="none"/>
                <vertical style="none"/>
                <horizontal style="none"/>
              </border>
            </x14:dxf>
          </x14:cfRule>
          <xm:sqref>Q3335</xm:sqref>
        </x14:conditionalFormatting>
        <x14:conditionalFormatting xmlns:xm="http://schemas.microsoft.com/office/excel/2006/main">
          <x14:cfRule type="expression" priority="157" id="{00D300DD-00D2-4895-89FF-00F000050012}">
            <xm:f>ISNUMBER($M19)</xm:f>
            <x14:dxf>
              <border>
                <left style="thin">
                  <color auto="1"/>
                </left>
                <right style="thin">
                  <color auto="1"/>
                </right>
                <top style="none"/>
                <bottom style="hair">
                  <color auto="1"/>
                </bottom>
                <diagonal style="none"/>
                <vertical style="none"/>
                <horizontal style="none"/>
              </border>
            </x14:dxf>
          </x14:cfRule>
          <xm:sqref>Q3212</xm:sqref>
        </x14:conditionalFormatting>
        <x14:conditionalFormatting xmlns:xm="http://schemas.microsoft.com/office/excel/2006/main">
          <x14:cfRule type="expression" priority="157" id="{001B00AD-00B8-44B7-B02B-00C5002F00ED}">
            <xm:f>ISNUMBER($M19)</xm:f>
            <x14:dxf>
              <border>
                <left style="thin">
                  <color auto="1"/>
                </left>
                <right style="thin">
                  <color auto="1"/>
                </right>
                <top style="none"/>
                <bottom style="hair">
                  <color auto="1"/>
                </bottom>
                <diagonal style="none"/>
                <vertical style="none"/>
                <horizontal style="none"/>
              </border>
            </x14:dxf>
          </x14:cfRule>
          <xm:sqref>Q3000</xm:sqref>
        </x14:conditionalFormatting>
        <x14:conditionalFormatting xmlns:xm="http://schemas.microsoft.com/office/excel/2006/main">
          <x14:cfRule type="expression" priority="157" id="{00E0003D-00F9-4EA6-9628-000800DD009C}">
            <xm:f>ISNUMBER($M19)</xm:f>
            <x14:dxf>
              <border>
                <left style="thin">
                  <color auto="1"/>
                </left>
                <right style="thin">
                  <color auto="1"/>
                </right>
                <top style="none"/>
                <bottom style="hair">
                  <color auto="1"/>
                </bottom>
                <diagonal style="none"/>
                <vertical style="none"/>
                <horizontal style="none"/>
              </border>
            </x14:dxf>
          </x14:cfRule>
          <xm:sqref>Q2971</xm:sqref>
        </x14:conditionalFormatting>
        <x14:conditionalFormatting xmlns:xm="http://schemas.microsoft.com/office/excel/2006/main">
          <x14:cfRule type="expression" priority="157" id="{001A008A-0075-4008-B1F8-003700860004}">
            <xm:f>ISNUMBER($M19)</xm:f>
            <x14:dxf>
              <border>
                <left style="thin">
                  <color auto="1"/>
                </left>
                <right style="thin">
                  <color auto="1"/>
                </right>
                <top style="none"/>
                <bottom style="hair">
                  <color auto="1"/>
                </bottom>
                <diagonal style="none"/>
                <vertical style="none"/>
                <horizontal style="none"/>
              </border>
            </x14:dxf>
          </x14:cfRule>
          <xm:sqref>Q2963</xm:sqref>
        </x14:conditionalFormatting>
        <x14:conditionalFormatting xmlns:xm="http://schemas.microsoft.com/office/excel/2006/main">
          <x14:cfRule type="expression" priority="157" id="{003900E4-00D7-474C-BA24-00FA007A007B}">
            <xm:f>ISNUMBER($M19)</xm:f>
            <x14:dxf>
              <border>
                <left style="thin">
                  <color auto="1"/>
                </left>
                <right style="thin">
                  <color auto="1"/>
                </right>
                <top style="none"/>
                <bottom style="hair">
                  <color auto="1"/>
                </bottom>
                <diagonal style="none"/>
                <vertical style="none"/>
                <horizontal style="none"/>
              </border>
            </x14:dxf>
          </x14:cfRule>
          <xm:sqref>Q2909</xm:sqref>
        </x14:conditionalFormatting>
        <x14:conditionalFormatting xmlns:xm="http://schemas.microsoft.com/office/excel/2006/main">
          <x14:cfRule type="expression" priority="157" id="{00FD00D9-00F7-4661-BF88-004A00A90007}">
            <xm:f>ISNUMBER($M19)</xm:f>
            <x14:dxf>
              <border>
                <left style="thin">
                  <color auto="1"/>
                </left>
                <right style="thin">
                  <color auto="1"/>
                </right>
                <top style="none"/>
                <bottom style="hair">
                  <color auto="1"/>
                </bottom>
                <diagonal style="none"/>
                <vertical style="none"/>
                <horizontal style="none"/>
              </border>
            </x14:dxf>
          </x14:cfRule>
          <xm:sqref>Q2729</xm:sqref>
        </x14:conditionalFormatting>
        <x14:conditionalFormatting xmlns:xm="http://schemas.microsoft.com/office/excel/2006/main">
          <x14:cfRule type="expression" priority="157" id="{00DF005B-001A-49DA-8AA7-00DD00E100D4}">
            <xm:f>ISNUMBER($M19)</xm:f>
            <x14:dxf>
              <border>
                <left style="thin">
                  <color auto="1"/>
                </left>
                <right style="thin">
                  <color auto="1"/>
                </right>
                <top style="none"/>
                <bottom style="hair">
                  <color auto="1"/>
                </bottom>
                <diagonal style="none"/>
                <vertical style="none"/>
                <horizontal style="none"/>
              </border>
            </x14:dxf>
          </x14:cfRule>
          <xm:sqref>Q2197</xm:sqref>
        </x14:conditionalFormatting>
        <x14:conditionalFormatting xmlns:xm="http://schemas.microsoft.com/office/excel/2006/main">
          <x14:cfRule type="expression" priority="157" id="{008300C2-0012-4F08-BD85-0088009200A0}">
            <xm:f>ISNUMBER($M19)</xm:f>
            <x14:dxf>
              <border>
                <left style="thin">
                  <color auto="1"/>
                </left>
                <right style="thin">
                  <color auto="1"/>
                </right>
                <top style="none"/>
                <bottom style="hair">
                  <color auto="1"/>
                </bottom>
                <diagonal style="none"/>
                <vertical style="none"/>
                <horizontal style="none"/>
              </border>
            </x14:dxf>
          </x14:cfRule>
          <xm:sqref>Q2098</xm:sqref>
        </x14:conditionalFormatting>
        <x14:conditionalFormatting xmlns:xm="http://schemas.microsoft.com/office/excel/2006/main">
          <x14:cfRule type="expression" priority="157" id="{009B0012-0077-4C94-8E8C-009300BC008C}">
            <xm:f>ISNUMBER($M19)</xm:f>
            <x14:dxf>
              <border>
                <left style="thin">
                  <color auto="1"/>
                </left>
                <right style="thin">
                  <color auto="1"/>
                </right>
                <top style="none"/>
                <bottom style="hair">
                  <color auto="1"/>
                </bottom>
                <diagonal style="none"/>
                <vertical style="none"/>
                <horizontal style="none"/>
              </border>
            </x14:dxf>
          </x14:cfRule>
          <xm:sqref>Q1980</xm:sqref>
        </x14:conditionalFormatting>
        <x14:conditionalFormatting xmlns:xm="http://schemas.microsoft.com/office/excel/2006/main">
          <x14:cfRule type="expression" priority="157" id="{0029007E-0032-4354-8271-0059005D0020}">
            <xm:f>ISNUMBER($M19)</xm:f>
            <x14:dxf>
              <border>
                <left style="thin">
                  <color auto="1"/>
                </left>
                <right style="thin">
                  <color auto="1"/>
                </right>
                <top style="none"/>
                <bottom style="hair">
                  <color auto="1"/>
                </bottom>
                <diagonal style="none"/>
                <vertical style="none"/>
                <horizontal style="none"/>
              </border>
            </x14:dxf>
          </x14:cfRule>
          <xm:sqref>Q1778</xm:sqref>
        </x14:conditionalFormatting>
        <x14:conditionalFormatting xmlns:xm="http://schemas.microsoft.com/office/excel/2006/main">
          <x14:cfRule type="expression" priority="157" id="{001600CC-00FE-4076-8FDA-00A3005B0013}">
            <xm:f>ISNUMBER($M19)</xm:f>
            <x14:dxf>
              <border>
                <left style="thin">
                  <color auto="1"/>
                </left>
                <right style="thin">
                  <color auto="1"/>
                </right>
                <top style="none"/>
                <bottom style="hair">
                  <color auto="1"/>
                </bottom>
                <diagonal style="none"/>
                <vertical style="none"/>
                <horizontal style="none"/>
              </border>
            </x14:dxf>
          </x14:cfRule>
          <xm:sqref>Q1719</xm:sqref>
        </x14:conditionalFormatting>
        <x14:conditionalFormatting xmlns:xm="http://schemas.microsoft.com/office/excel/2006/main">
          <x14:cfRule type="expression" priority="157" id="{00F4001C-0081-4567-A34A-00BF00550091}">
            <xm:f>ISNUMBER($M19)</xm:f>
            <x14:dxf>
              <border>
                <left style="thin">
                  <color auto="1"/>
                </left>
                <right style="thin">
                  <color auto="1"/>
                </right>
                <top style="none"/>
                <bottom style="hair">
                  <color auto="1"/>
                </bottom>
                <diagonal style="none"/>
                <vertical style="none"/>
                <horizontal style="none"/>
              </border>
            </x14:dxf>
          </x14:cfRule>
          <xm:sqref>Q1440</xm:sqref>
        </x14:conditionalFormatting>
        <x14:conditionalFormatting xmlns:xm="http://schemas.microsoft.com/office/excel/2006/main">
          <x14:cfRule type="expression" priority="157" id="{0047006D-00DF-4027-AD2A-00CD00AF003E}">
            <xm:f>ISNUMBER($M19)</xm:f>
            <x14:dxf>
              <border>
                <left style="thin">
                  <color auto="1"/>
                </left>
                <right style="thin">
                  <color auto="1"/>
                </right>
                <top style="none"/>
                <bottom style="hair">
                  <color auto="1"/>
                </bottom>
                <diagonal style="none"/>
                <vertical style="none"/>
                <horizontal style="none"/>
              </border>
            </x14:dxf>
          </x14:cfRule>
          <xm:sqref>Q1246</xm:sqref>
        </x14:conditionalFormatting>
        <x14:conditionalFormatting xmlns:xm="http://schemas.microsoft.com/office/excel/2006/main">
          <x14:cfRule type="expression" priority="157" id="{000B00BA-0047-40F8-92B7-00C900C6003C}">
            <xm:f>ISNUMBER($M19)</xm:f>
            <x14:dxf>
              <border>
                <left style="thin">
                  <color auto="1"/>
                </left>
                <right style="thin">
                  <color auto="1"/>
                </right>
                <top style="none"/>
                <bottom style="hair">
                  <color auto="1"/>
                </bottom>
                <diagonal style="none"/>
                <vertical style="none"/>
                <horizontal style="none"/>
              </border>
            </x14:dxf>
          </x14:cfRule>
          <xm:sqref>Q1119</xm:sqref>
        </x14:conditionalFormatting>
        <x14:conditionalFormatting xmlns:xm="http://schemas.microsoft.com/office/excel/2006/main">
          <x14:cfRule type="expression" priority="157" id="{00ED002F-00C5-4C5C-B3AC-00F8005D00A3}">
            <xm:f>ISNUMBER($M19)</xm:f>
            <x14:dxf>
              <border>
                <left style="thin">
                  <color auto="1"/>
                </left>
                <right style="thin">
                  <color auto="1"/>
                </right>
                <top style="none"/>
                <bottom style="hair">
                  <color auto="1"/>
                </bottom>
                <diagonal style="none"/>
                <vertical style="none"/>
                <horizontal style="none"/>
              </border>
            </x14:dxf>
          </x14:cfRule>
          <xm:sqref>Q1099</xm:sqref>
        </x14:conditionalFormatting>
        <x14:conditionalFormatting xmlns:xm="http://schemas.microsoft.com/office/excel/2006/main">
          <x14:cfRule type="expression" priority="157" id="{00AE0075-00A2-4770-ADC8-008600EE001A}">
            <xm:f>ISNUMBER($M19)</xm:f>
            <x14:dxf>
              <border>
                <left style="thin">
                  <color auto="1"/>
                </left>
                <right style="thin">
                  <color auto="1"/>
                </right>
                <top style="none"/>
                <bottom style="hair">
                  <color auto="1"/>
                </bottom>
                <diagonal style="none"/>
                <vertical style="none"/>
                <horizontal style="none"/>
              </border>
            </x14:dxf>
          </x14:cfRule>
          <xm:sqref>Q983</xm:sqref>
        </x14:conditionalFormatting>
        <x14:conditionalFormatting xmlns:xm="http://schemas.microsoft.com/office/excel/2006/main">
          <x14:cfRule type="expression" priority="157" id="{005E00C0-00ED-4922-A165-008000420051}">
            <xm:f>ISNUMBER($M19)</xm:f>
            <x14:dxf>
              <border>
                <left style="thin">
                  <color auto="1"/>
                </left>
                <right style="thin">
                  <color auto="1"/>
                </right>
                <top style="none"/>
                <bottom style="hair">
                  <color auto="1"/>
                </bottom>
                <diagonal style="none"/>
                <vertical style="none"/>
                <horizontal style="none"/>
              </border>
            </x14:dxf>
          </x14:cfRule>
          <xm:sqref>Q875</xm:sqref>
        </x14:conditionalFormatting>
        <x14:conditionalFormatting xmlns:xm="http://schemas.microsoft.com/office/excel/2006/main">
          <x14:cfRule type="expression" priority="157" id="{007300B6-00A9-49D0-BDD8-00EF008900B3}">
            <xm:f>ISNUMBER($M19)</xm:f>
            <x14:dxf>
              <border>
                <left style="thin">
                  <color auto="1"/>
                </left>
                <right style="thin">
                  <color auto="1"/>
                </right>
                <top style="none"/>
                <bottom style="hair">
                  <color auto="1"/>
                </bottom>
                <diagonal style="none"/>
                <vertical style="none"/>
                <horizontal style="none"/>
              </border>
            </x14:dxf>
          </x14:cfRule>
          <xm:sqref>Q774</xm:sqref>
        </x14:conditionalFormatting>
        <x14:conditionalFormatting xmlns:xm="http://schemas.microsoft.com/office/excel/2006/main">
          <x14:cfRule type="expression" priority="157" id="{008D0050-00BC-4973-960D-008C00AE0007}">
            <xm:f>ISNUMBER($M19)</xm:f>
            <x14:dxf>
              <border>
                <left style="thin">
                  <color auto="1"/>
                </left>
                <right style="thin">
                  <color auto="1"/>
                </right>
                <top style="none"/>
                <bottom style="hair">
                  <color auto="1"/>
                </bottom>
                <diagonal style="none"/>
                <vertical style="none"/>
                <horizontal style="none"/>
              </border>
            </x14:dxf>
          </x14:cfRule>
          <xm:sqref>Q445</xm:sqref>
        </x14:conditionalFormatting>
        <x14:conditionalFormatting xmlns:xm="http://schemas.microsoft.com/office/excel/2006/main">
          <x14:cfRule type="expression" priority="157" id="{00C900C8-0084-4678-A046-000F00D600AA}">
            <xm:f>ISNUMBER($M19)</xm:f>
            <x14:dxf>
              <border>
                <left style="thin">
                  <color auto="1"/>
                </left>
                <right style="thin">
                  <color auto="1"/>
                </right>
                <top style="none"/>
                <bottom style="hair">
                  <color auto="1"/>
                </bottom>
                <diagonal style="none"/>
                <vertical style="none"/>
                <horizontal style="none"/>
              </border>
            </x14:dxf>
          </x14:cfRule>
          <xm:sqref>Q225</xm:sqref>
        </x14:conditionalFormatting>
        <x14:conditionalFormatting xmlns:xm="http://schemas.microsoft.com/office/excel/2006/main">
          <x14:cfRule type="expression" priority="157" id="{00E80047-0002-4D35-9CDC-0042004800C7}">
            <xm:f>ISNUMBER($M19)</xm:f>
            <x14:dxf>
              <border>
                <left style="thin">
                  <color auto="1"/>
                </left>
                <right style="thin">
                  <color auto="1"/>
                </right>
                <top style="none"/>
                <bottom style="hair">
                  <color auto="1"/>
                </bottom>
                <diagonal style="none"/>
                <vertical style="none"/>
                <horizontal style="none"/>
              </border>
            </x14:dxf>
          </x14:cfRule>
          <xm:sqref>Q1998</xm:sqref>
        </x14:conditionalFormatting>
        <x14:conditionalFormatting xmlns:xm="http://schemas.microsoft.com/office/excel/2006/main">
          <x14:cfRule type="expression" priority="157" id="{00E700CF-0049-4DE0-B781-00930037008B}">
            <xm:f>ISNUMBER($M19)</xm:f>
            <x14:dxf>
              <border>
                <left style="thin">
                  <color auto="1"/>
                </left>
                <right style="thin">
                  <color auto="1"/>
                </right>
                <top style="none"/>
                <bottom style="hair">
                  <color auto="1"/>
                </bottom>
                <diagonal style="none"/>
                <vertical style="none"/>
                <horizontal style="none"/>
              </border>
            </x14:dxf>
          </x14:cfRule>
          <xm:sqref>Q313</xm:sqref>
        </x14:conditionalFormatting>
        <x14:conditionalFormatting xmlns:xm="http://schemas.microsoft.com/office/excel/2006/main">
          <x14:cfRule type="expression" priority="156" id="{00C200F9-009A-4917-9168-004A005B00F8}">
            <xm:f>IF($F19&lt;&gt;"",1)</xm:f>
            <x14:dxf>
              <fill>
                <patternFill patternType="solid">
                  <fgColor theme="0" tint="-0.24994659260841701"/>
                  <bgColor theme="0" tint="-0.24994659260841701"/>
                </patternFill>
              </fill>
            </x14:dxf>
          </x14:cfRule>
          <xm:sqref>E19:E1900</xm:sqref>
        </x14:conditionalFormatting>
        <x14:conditionalFormatting xmlns:xm="http://schemas.microsoft.com/office/excel/2006/main">
          <x14:cfRule type="expression" priority="155" id="{005300B2-00A5-478C-9E25-00DC00080070}">
            <xm:f>IF($E19&lt;&gt;"",1)</xm:f>
            <x14:dxf>
              <fill>
                <patternFill patternType="solid">
                  <fgColor theme="0" tint="-0.24994659260841701"/>
                  <bgColor theme="0" tint="-0.24994659260841701"/>
                </patternFill>
              </fill>
            </x14:dxf>
          </x14:cfRule>
          <xm:sqref>F19:F1900</xm:sqref>
        </x14:conditionalFormatting>
        <x14:conditionalFormatting xmlns:xm="http://schemas.microsoft.com/office/excel/2006/main">
          <x14:cfRule type="expression" priority="154" id="{0081000B-0084-4EF6-A4E2-003C00F400ED}">
            <xm:f>ISNUMBER($M865)</xm:f>
            <x14:dxf>
              <border>
                <left style="thin">
                  <color auto="1"/>
                </left>
                <right style="thin">
                  <color auto="1"/>
                </right>
                <top style="none"/>
                <bottom style="hair">
                  <color auto="1"/>
                </bottom>
                <diagonal style="none"/>
                <vertical style="none"/>
                <horizontal style="none"/>
              </border>
            </x14:dxf>
          </x14:cfRule>
          <xm:sqref>E862</xm:sqref>
        </x14:conditionalFormatting>
        <x14:conditionalFormatting xmlns:xm="http://schemas.microsoft.com/office/excel/2006/main">
          <x14:cfRule type="expression" priority="153" id="{00E00083-00AB-4CE8-A4F9-00DC009F00BB}">
            <xm:f>ISNUMBER($M868)</xm:f>
            <x14:dxf>
              <border>
                <left style="thin">
                  <color auto="1"/>
                </left>
                <right style="thin">
                  <color auto="1"/>
                </right>
                <top style="none"/>
                <bottom style="hair">
                  <color auto="1"/>
                </bottom>
                <diagonal style="none"/>
                <vertical style="none"/>
                <horizontal style="none"/>
              </border>
            </x14:dxf>
          </x14:cfRule>
          <xm:sqref>A867:C869</xm:sqref>
        </x14:conditionalFormatting>
        <x14:conditionalFormatting xmlns:xm="http://schemas.microsoft.com/office/excel/2006/main">
          <x14:cfRule type="expression" priority="152" id="{00D800E0-0045-4E68-8A1D-004C00CD0007}">
            <xm:f>ISNUMBER($M869)</xm:f>
            <x14:dxf>
              <border>
                <left style="thin">
                  <color auto="1"/>
                </left>
                <right style="thin">
                  <color auto="1"/>
                </right>
                <top style="none"/>
                <bottom style="hair">
                  <color auto="1"/>
                </bottom>
                <diagonal style="none"/>
                <vertical style="none"/>
                <horizontal style="none"/>
              </border>
            </x14:dxf>
          </x14:cfRule>
          <xm:sqref>D867</xm:sqref>
        </x14:conditionalFormatting>
        <x14:conditionalFormatting xmlns:xm="http://schemas.microsoft.com/office/excel/2006/main">
          <x14:cfRule type="expression" priority="151" id="{004F002D-0073-4562-BADE-00C100BD004D}">
            <xm:f>ISNUMBER($M869)</xm:f>
            <x14:dxf>
              <border>
                <left style="thin">
                  <color auto="1"/>
                </left>
                <right style="thin">
                  <color auto="1"/>
                </right>
                <top style="none"/>
                <bottom style="hair">
                  <color auto="1"/>
                </bottom>
                <diagonal style="none"/>
                <vertical style="none"/>
                <horizontal style="none"/>
              </border>
            </x14:dxf>
          </x14:cfRule>
          <xm:sqref>A868:A875</xm:sqref>
        </x14:conditionalFormatting>
        <x14:conditionalFormatting xmlns:xm="http://schemas.microsoft.com/office/excel/2006/main">
          <x14:cfRule type="expression" priority="150" id="{00A800DE-007E-42ED-939A-007200690067}">
            <xm:f>IF($F871&lt;&gt;"",1)</xm:f>
            <x14:dxf>
              <fill>
                <patternFill patternType="solid">
                  <fgColor theme="0" tint="-0.24994659260841701"/>
                  <bgColor theme="0" tint="-0.24994659260841701"/>
                </patternFill>
              </fill>
            </x14:dxf>
          </x14:cfRule>
          <xm:sqref>F871</xm:sqref>
        </x14:conditionalFormatting>
        <x14:conditionalFormatting xmlns:xm="http://schemas.microsoft.com/office/excel/2006/main">
          <x14:cfRule type="expression" priority="149" id="{006D00E6-00C7-4166-A0DE-004400BA001D}">
            <xm:f>ISNUMBER($M873)</xm:f>
            <x14:dxf>
              <border>
                <left style="thin">
                  <color auto="1"/>
                </left>
                <right style="thin">
                  <color auto="1"/>
                </right>
                <top style="none"/>
                <bottom style="hair">
                  <color auto="1"/>
                </bottom>
                <diagonal style="none"/>
                <vertical style="none"/>
                <horizontal style="none"/>
              </border>
            </x14:dxf>
          </x14:cfRule>
          <xm:sqref>B871:D871</xm:sqref>
        </x14:conditionalFormatting>
        <x14:conditionalFormatting xmlns:xm="http://schemas.microsoft.com/office/excel/2006/main">
          <x14:cfRule type="expression" priority="148" id="{00C400D5-006C-4C77-940B-008B00320094}">
            <xm:f>ISNUMBER($M874)</xm:f>
            <x14:dxf>
              <border>
                <left style="thin">
                  <color auto="1"/>
                </left>
                <right style="thin">
                  <color auto="1"/>
                </right>
                <top style="none"/>
                <bottom style="hair">
                  <color auto="1"/>
                </bottom>
                <diagonal style="none"/>
                <vertical style="none"/>
                <horizontal style="none"/>
              </border>
            </x14:dxf>
          </x14:cfRule>
          <xm:sqref>E871</xm:sqref>
        </x14:conditionalFormatting>
        <x14:conditionalFormatting xmlns:xm="http://schemas.microsoft.com/office/excel/2006/main">
          <x14:cfRule type="expression" priority="147" id="{007000DA-00CA-4909-9260-009D00960029}">
            <xm:f>ISNUMBER($M872)</xm:f>
            <x14:dxf>
              <border>
                <left style="thin">
                  <color auto="1"/>
                </left>
                <right style="thin">
                  <color auto="1"/>
                </right>
                <top style="none"/>
                <bottom style="hair">
                  <color auto="1"/>
                </bottom>
                <diagonal style="none"/>
                <vertical style="none"/>
                <horizontal style="none"/>
              </border>
            </x14:dxf>
          </x14:cfRule>
          <xm:sqref>B871:D871</xm:sqref>
        </x14:conditionalFormatting>
        <x14:conditionalFormatting xmlns:xm="http://schemas.microsoft.com/office/excel/2006/main">
          <x14:cfRule type="expression" priority="146" id="{00E800CA-00AB-40CB-A174-00CD004D0034}">
            <xm:f>ISNUMBER($M873)</xm:f>
            <x14:dxf>
              <border>
                <left style="thin">
                  <color auto="1"/>
                </left>
                <right style="thin">
                  <color auto="1"/>
                </right>
                <top style="none"/>
                <bottom style="hair">
                  <color auto="1"/>
                </bottom>
                <diagonal style="none"/>
                <vertical style="none"/>
                <horizontal style="none"/>
              </border>
            </x14:dxf>
          </x14:cfRule>
          <xm:sqref>E871</xm:sqref>
        </x14:conditionalFormatting>
        <x14:conditionalFormatting xmlns:xm="http://schemas.microsoft.com/office/excel/2006/main">
          <x14:cfRule type="expression" priority="145" id="{00690038-00D3-4CD5-88AF-00ED000E0065}">
            <xm:f>ISNUMBER($M870)</xm:f>
            <x14:dxf>
              <border>
                <left style="thin">
                  <color auto="1"/>
                </left>
                <right style="thin">
                  <color auto="1"/>
                </right>
                <top style="none"/>
                <bottom style="hair">
                  <color auto="1"/>
                </bottom>
                <diagonal style="none"/>
                <vertical style="none"/>
                <horizontal style="none"/>
              </border>
            </x14:dxf>
          </x14:cfRule>
          <xm:sqref>D868</xm:sqref>
        </x14:conditionalFormatting>
        <x14:conditionalFormatting xmlns:xm="http://schemas.microsoft.com/office/excel/2006/main">
          <x14:cfRule type="expression" priority="144" id="{00590040-003B-4A30-B697-006600C40005}">
            <xm:f>ISNUMBER($M872)</xm:f>
            <x14:dxf>
              <border>
                <left style="thin">
                  <color auto="1"/>
                </left>
                <right style="thin">
                  <color auto="1"/>
                </right>
                <top style="none"/>
                <bottom style="hair">
                  <color auto="1"/>
                </bottom>
                <diagonal style="none"/>
                <vertical style="none"/>
                <horizontal style="none"/>
              </border>
            </x14:dxf>
          </x14:cfRule>
          <xm:sqref>D869</xm:sqref>
        </x14:conditionalFormatting>
        <x14:conditionalFormatting xmlns:xm="http://schemas.microsoft.com/office/excel/2006/main">
          <x14:cfRule type="expression" priority="143" id="{00DC004A-00BE-47A8-903E-00E400DE00D1}">
            <xm:f>ISNUMBER($M871)</xm:f>
            <x14:dxf>
              <border>
                <left style="thin">
                  <color auto="1"/>
                </left>
                <right style="thin">
                  <color auto="1"/>
                </right>
                <top style="none"/>
                <bottom style="hair">
                  <color auto="1"/>
                </bottom>
                <diagonal style="none"/>
                <vertical style="none"/>
                <horizontal style="none"/>
              </border>
            </x14:dxf>
          </x14:cfRule>
          <xm:sqref>D869</xm:sqref>
        </x14:conditionalFormatting>
        <x14:conditionalFormatting xmlns:xm="http://schemas.microsoft.com/office/excel/2006/main">
          <x14:cfRule type="expression" priority="142" id="{002700BE-00C8-4FC2-A697-00FE0017000B}">
            <xm:f>ISNUMBER($M874)</xm:f>
            <x14:dxf>
              <border>
                <left style="thin">
                  <color auto="1"/>
                </left>
                <right style="thin">
                  <color auto="1"/>
                </right>
                <top style="none"/>
                <bottom style="hair">
                  <color auto="1"/>
                </bottom>
                <diagonal style="none"/>
                <vertical style="none"/>
                <horizontal style="none"/>
              </border>
            </x14:dxf>
          </x14:cfRule>
          <xm:sqref>D871</xm:sqref>
        </x14:conditionalFormatting>
        <x14:conditionalFormatting xmlns:xm="http://schemas.microsoft.com/office/excel/2006/main">
          <x14:cfRule type="expression" priority="141" id="{00850014-002B-477F-AB18-00F300AC00D6}">
            <xm:f>ISNUMBER($M872)</xm:f>
            <x14:dxf>
              <border>
                <left style="thin">
                  <color auto="1"/>
                </left>
                <right style="thin">
                  <color auto="1"/>
                </right>
                <top style="none"/>
                <bottom style="hair">
                  <color auto="1"/>
                </bottom>
                <diagonal style="none"/>
                <vertical style="none"/>
                <horizontal style="none"/>
              </border>
            </x14:dxf>
          </x14:cfRule>
          <xm:sqref>A871:C871</xm:sqref>
        </x14:conditionalFormatting>
        <x14:conditionalFormatting xmlns:xm="http://schemas.microsoft.com/office/excel/2006/main">
          <x14:cfRule type="expression" priority="140" id="{00860078-0042-46B5-93A8-0001007A00EF}">
            <xm:f>ISNUMBER($M873)</xm:f>
            <x14:dxf>
              <border>
                <left style="thin">
                  <color auto="1"/>
                </left>
                <right style="thin">
                  <color auto="1"/>
                </right>
                <top style="none"/>
                <bottom style="hair">
                  <color auto="1"/>
                </bottom>
                <diagonal style="none"/>
                <vertical style="none"/>
                <horizontal style="none"/>
              </border>
            </x14:dxf>
          </x14:cfRule>
          <xm:sqref>D871</xm:sqref>
        </x14:conditionalFormatting>
        <x14:conditionalFormatting xmlns:xm="http://schemas.microsoft.com/office/excel/2006/main">
          <x14:cfRule type="expression" priority="139" id="{002600A5-00AA-4C1B-AE95-0060005C0020}">
            <xm:f>ISNUMBER($M868)</xm:f>
            <x14:dxf>
              <border>
                <left style="thin">
                  <color auto="1"/>
                </left>
                <right style="thin">
                  <color auto="1"/>
                </right>
                <top style="none"/>
                <bottom style="hair">
                  <color auto="1"/>
                </bottom>
                <diagonal style="none"/>
                <vertical style="none"/>
                <horizontal style="none"/>
              </border>
            </x14:dxf>
          </x14:cfRule>
          <xm:sqref>A867:C867</xm:sqref>
        </x14:conditionalFormatting>
        <x14:conditionalFormatting xmlns:xm="http://schemas.microsoft.com/office/excel/2006/main">
          <x14:cfRule type="expression" priority="138" id="{004100AB-00BB-466B-AB3A-00FD00A300C1}">
            <xm:f>ISNUMBER($M869)</xm:f>
            <x14:dxf>
              <border>
                <left style="thin">
                  <color auto="1"/>
                </left>
                <right style="thin">
                  <color auto="1"/>
                </right>
                <top style="none"/>
                <bottom style="hair">
                  <color auto="1"/>
                </bottom>
                <diagonal style="none"/>
                <vertical style="none"/>
                <horizontal style="none"/>
              </border>
            </x14:dxf>
          </x14:cfRule>
          <xm:sqref>D867</xm:sqref>
        </x14:conditionalFormatting>
        <x14:conditionalFormatting xmlns:xm="http://schemas.microsoft.com/office/excel/2006/main">
          <x14:cfRule type="expression" priority="137" id="{00B9006C-0000-4EC9-BB3E-00EC009E0067}">
            <xm:f>ISNUMBER($M870)</xm:f>
            <x14:dxf>
              <border>
                <left style="thin">
                  <color auto="1"/>
                </left>
                <right style="thin">
                  <color auto="1"/>
                </right>
                <top style="none"/>
                <bottom style="hair">
                  <color auto="1"/>
                </bottom>
                <diagonal style="none"/>
                <vertical style="none"/>
                <horizontal style="none"/>
              </border>
            </x14:dxf>
          </x14:cfRule>
          <xm:sqref>A869:C873</xm:sqref>
        </x14:conditionalFormatting>
        <x14:conditionalFormatting xmlns:xm="http://schemas.microsoft.com/office/excel/2006/main">
          <x14:cfRule type="expression" priority="136" id="{00CF00B7-0051-45AF-8AA7-00D8006D007B}">
            <xm:f>ISNUMBER($M871)</xm:f>
            <x14:dxf>
              <border>
                <left style="thin">
                  <color auto="1"/>
                </left>
                <right style="thin">
                  <color auto="1"/>
                </right>
                <top style="none"/>
                <bottom style="hair">
                  <color auto="1"/>
                </bottom>
                <diagonal style="none"/>
                <vertical style="none"/>
                <horizontal style="none"/>
              </border>
            </x14:dxf>
          </x14:cfRule>
          <xm:sqref>D869:D873 B873:C873 B872:D872</xm:sqref>
        </x14:conditionalFormatting>
        <x14:conditionalFormatting xmlns:xm="http://schemas.microsoft.com/office/excel/2006/main">
          <x14:cfRule type="expression" priority="135" id="{008300EF-003D-4DC2-A145-0098001700AD}">
            <xm:f>ISNUMBER($M877)</xm:f>
            <x14:dxf>
              <border>
                <left style="thin">
                  <color auto="1"/>
                </left>
                <right style="thin">
                  <color auto="1"/>
                </right>
                <top style="none"/>
                <bottom style="hair">
                  <color auto="1"/>
                </bottom>
                <diagonal style="none"/>
                <vertical style="none"/>
                <horizontal style="none"/>
              </border>
            </x14:dxf>
          </x14:cfRule>
          <xm:sqref>B875:D875 D877 D879 D881 D883 D885 D887 D889 D891</xm:sqref>
        </x14:conditionalFormatting>
        <x14:conditionalFormatting xmlns:xm="http://schemas.microsoft.com/office/excel/2006/main">
          <x14:cfRule type="expression" priority="134" id="{000F008C-00B2-49A7-A189-000700EC00E0}">
            <xm:f>ISNUMBER($M876)</xm:f>
            <x14:dxf>
              <border>
                <left style="thin">
                  <color auto="1"/>
                </left>
                <right style="thin">
                  <color auto="1"/>
                </right>
                <top style="none"/>
                <bottom style="hair">
                  <color auto="1"/>
                </bottom>
                <diagonal style="none"/>
                <vertical style="none"/>
                <horizontal style="none"/>
              </border>
            </x14:dxf>
          </x14:cfRule>
          <xm:sqref>B875:D875 D877 D879 D881 D883 D885 D887 D889 D891</xm:sqref>
        </x14:conditionalFormatting>
        <x14:conditionalFormatting xmlns:xm="http://schemas.microsoft.com/office/excel/2006/main">
          <x14:cfRule type="expression" priority="133" id="{00F300D2-0062-4778-B3F5-00F600780050}">
            <xm:f>ISNUMBER($M878)</xm:f>
            <x14:dxf>
              <border>
                <left style="thin">
                  <color auto="1"/>
                </left>
                <right style="thin">
                  <color auto="1"/>
                </right>
                <top style="none"/>
                <bottom style="hair">
                  <color auto="1"/>
                </bottom>
                <diagonal style="none"/>
                <vertical style="none"/>
                <horizontal style="none"/>
              </border>
            </x14:dxf>
          </x14:cfRule>
          <xm:sqref>D875 D877 D879 D881 D883 D885 D887 D889 D891</xm:sqref>
        </x14:conditionalFormatting>
        <x14:conditionalFormatting xmlns:xm="http://schemas.microsoft.com/office/excel/2006/main">
          <x14:cfRule type="expression" priority="132" id="{00A9004E-00DB-41FC-8300-002400AB00CF}">
            <xm:f>ISNUMBER($M876)</xm:f>
            <x14:dxf>
              <border>
                <left style="thin">
                  <color auto="1"/>
                </left>
                <right style="thin">
                  <color auto="1"/>
                </right>
                <top style="none"/>
                <bottom style="hair">
                  <color auto="1"/>
                </bottom>
                <diagonal style="none"/>
                <vertical style="none"/>
                <horizontal style="none"/>
              </border>
            </x14:dxf>
          </x14:cfRule>
          <xm:sqref>A875:C875</xm:sqref>
        </x14:conditionalFormatting>
        <x14:conditionalFormatting xmlns:xm="http://schemas.microsoft.com/office/excel/2006/main">
          <x14:cfRule type="expression" priority="131" id="{00030038-0061-4C23-AD32-007200E600F2}">
            <xm:f>ISNUMBER($M877)</xm:f>
            <x14:dxf>
              <border>
                <left style="thin">
                  <color auto="1"/>
                </left>
                <right style="thin">
                  <color auto="1"/>
                </right>
                <top style="none"/>
                <bottom style="hair">
                  <color auto="1"/>
                </bottom>
                <diagonal style="none"/>
                <vertical style="none"/>
                <horizontal style="none"/>
              </border>
            </x14:dxf>
          </x14:cfRule>
          <xm:sqref>D875 D877 D879 D881 D883 D885 D887 D889 D891</xm:sqref>
        </x14:conditionalFormatting>
        <x14:conditionalFormatting xmlns:xm="http://schemas.microsoft.com/office/excel/2006/main">
          <x14:cfRule type="expression" priority="130" id="{00410003-00DA-4CF1-BCA3-004E003F004D}">
            <xm:f>ISNUMBER($M874)</xm:f>
            <x14:dxf>
              <border>
                <left style="thin">
                  <color auto="1"/>
                </left>
                <right style="thin">
                  <color auto="1"/>
                </right>
                <top style="none"/>
                <bottom style="hair">
                  <color auto="1"/>
                </bottom>
                <diagonal style="none"/>
                <vertical style="none"/>
                <horizontal style="none"/>
              </border>
            </x14:dxf>
          </x14:cfRule>
          <xm:sqref>A873:C875</xm:sqref>
        </x14:conditionalFormatting>
        <x14:conditionalFormatting xmlns:xm="http://schemas.microsoft.com/office/excel/2006/main">
          <x14:cfRule type="expression" priority="129" id="{002B00BE-002D-455B-B873-005A00F90052}">
            <xm:f>ISNUMBER($M875)</xm:f>
            <x14:dxf>
              <border>
                <left style="thin">
                  <color auto="1"/>
                </left>
                <right style="thin">
                  <color auto="1"/>
                </right>
                <top style="none"/>
                <bottom style="hair">
                  <color auto="1"/>
                </bottom>
                <diagonal style="none"/>
                <vertical style="none"/>
                <horizontal style="none"/>
              </border>
            </x14:dxf>
          </x14:cfRule>
          <xm:sqref>D873:D875 D877 D879 D881 D883 D885 D887 D889 D891</xm:sqref>
        </x14:conditionalFormatting>
        <x14:conditionalFormatting xmlns:xm="http://schemas.microsoft.com/office/excel/2006/main">
          <x14:cfRule type="expression" priority="128" id="{00B0007D-00F8-4DBD-A8ED-00AA00E200D8}">
            <xm:f>ISNUMBER($M876)</xm:f>
            <x14:dxf>
              <border>
                <left style="thin">
                  <color auto="1"/>
                </left>
                <right style="thin">
                  <color auto="1"/>
                </right>
                <top style="none"/>
                <bottom style="hair">
                  <color auto="1"/>
                </bottom>
                <diagonal style="none"/>
                <vertical style="none"/>
                <horizontal style="none"/>
              </border>
            </x14:dxf>
          </x14:cfRule>
          <xm:sqref>B874:D874</xm:sqref>
        </x14:conditionalFormatting>
        <x14:conditionalFormatting xmlns:xm="http://schemas.microsoft.com/office/excel/2006/main">
          <x14:cfRule type="expression" priority="127" id="{009D0006-009C-4750-951B-006400EF00DF}">
            <xm:f>ISNUMBER($M875)</xm:f>
            <x14:dxf>
              <border>
                <left style="thin">
                  <color auto="1"/>
                </left>
                <right style="thin">
                  <color auto="1"/>
                </right>
                <top style="none"/>
                <bottom style="hair">
                  <color auto="1"/>
                </bottom>
                <diagonal style="none"/>
                <vertical style="none"/>
                <horizontal style="none"/>
              </border>
            </x14:dxf>
          </x14:cfRule>
          <xm:sqref>B874:D874</xm:sqref>
        </x14:conditionalFormatting>
        <x14:conditionalFormatting xmlns:xm="http://schemas.microsoft.com/office/excel/2006/main">
          <x14:cfRule type="expression" priority="126" id="{0081000D-0095-432F-9BBE-0092005400DB}">
            <xm:f>ISNUMBER($M877)</xm:f>
            <x14:dxf>
              <border>
                <left style="thin">
                  <color auto="1"/>
                </left>
                <right style="thin">
                  <color auto="1"/>
                </right>
                <top style="none"/>
                <bottom style="hair">
                  <color auto="1"/>
                </bottom>
                <diagonal style="none"/>
                <vertical style="none"/>
                <horizontal style="none"/>
              </border>
            </x14:dxf>
          </x14:cfRule>
          <xm:sqref>D874</xm:sqref>
        </x14:conditionalFormatting>
        <x14:conditionalFormatting xmlns:xm="http://schemas.microsoft.com/office/excel/2006/main">
          <x14:cfRule type="expression" priority="125" id="{006D0015-000B-4695-9845-004C0068008F}">
            <xm:f>ISNUMBER($M875)</xm:f>
            <x14:dxf>
              <border>
                <left style="thin">
                  <color auto="1"/>
                </left>
                <right style="thin">
                  <color auto="1"/>
                </right>
                <top style="none"/>
                <bottom style="hair">
                  <color auto="1"/>
                </bottom>
                <diagonal style="none"/>
                <vertical style="none"/>
                <horizontal style="none"/>
              </border>
            </x14:dxf>
          </x14:cfRule>
          <xm:sqref>A874:C874</xm:sqref>
        </x14:conditionalFormatting>
        <x14:conditionalFormatting xmlns:xm="http://schemas.microsoft.com/office/excel/2006/main">
          <x14:cfRule type="expression" priority="124" id="{0097005B-00BE-4BB8-B844-004100BF00ED}">
            <xm:f>ISNUMBER($M876)</xm:f>
            <x14:dxf>
              <border>
                <left style="thin">
                  <color auto="1"/>
                </left>
                <right style="thin">
                  <color auto="1"/>
                </right>
                <top style="none"/>
                <bottom style="hair">
                  <color auto="1"/>
                </bottom>
                <diagonal style="none"/>
                <vertical style="none"/>
                <horizontal style="none"/>
              </border>
            </x14:dxf>
          </x14:cfRule>
          <xm:sqref>D874</xm:sqref>
        </x14:conditionalFormatting>
        <x14:conditionalFormatting xmlns:xm="http://schemas.microsoft.com/office/excel/2006/main">
          <x14:cfRule type="expression" priority="123" id="{0037009C-009F-445C-AEA8-009900BF00AE}">
            <xm:f>ISNUMBER($M878)</xm:f>
            <x14:dxf>
              <border>
                <left style="thin">
                  <color auto="1"/>
                </left>
                <right style="thin">
                  <color auto="1"/>
                </right>
                <top style="none"/>
                <bottom style="hair">
                  <color auto="1"/>
                </bottom>
                <diagonal style="none"/>
                <vertical style="none"/>
                <horizontal style="none"/>
              </border>
            </x14:dxf>
          </x14:cfRule>
          <xm:sqref>A876:C876</xm:sqref>
        </x14:conditionalFormatting>
        <x14:conditionalFormatting xmlns:xm="http://schemas.microsoft.com/office/excel/2006/main">
          <x14:cfRule type="expression" priority="122" id="{005200A4-0011-48C3-B80B-0004002E00F4}">
            <xm:f>ISNUMBER($M877)</xm:f>
            <x14:dxf>
              <border>
                <left style="thin">
                  <color auto="1"/>
                </left>
                <right style="thin">
                  <color auto="1"/>
                </right>
                <top style="none"/>
                <bottom style="hair">
                  <color auto="1"/>
                </bottom>
                <diagonal style="none"/>
                <vertical style="none"/>
                <horizontal style="none"/>
              </border>
            </x14:dxf>
          </x14:cfRule>
          <xm:sqref>A876</xm:sqref>
        </x14:conditionalFormatting>
        <x14:conditionalFormatting xmlns:xm="http://schemas.microsoft.com/office/excel/2006/main">
          <x14:cfRule type="expression" priority="121" id="{00E9007B-0052-41FC-ABAB-003D00F10079}">
            <xm:f>ISNUMBER($M878)</xm:f>
            <x14:dxf>
              <border>
                <left style="thin">
                  <color auto="1"/>
                </left>
                <right style="thin">
                  <color auto="1"/>
                </right>
                <top style="none"/>
                <bottom style="hair">
                  <color auto="1"/>
                </bottom>
                <diagonal style="none"/>
                <vertical style="none"/>
                <horizontal style="none"/>
              </border>
            </x14:dxf>
          </x14:cfRule>
          <xm:sqref>B876:C876</xm:sqref>
        </x14:conditionalFormatting>
        <x14:conditionalFormatting xmlns:xm="http://schemas.microsoft.com/office/excel/2006/main">
          <x14:cfRule type="expression" priority="120" id="{00290061-00EF-4A7B-9A06-009400BC0012}">
            <xm:f>ISNUMBER($M877)</xm:f>
            <x14:dxf>
              <border>
                <left style="thin">
                  <color auto="1"/>
                </left>
                <right style="thin">
                  <color auto="1"/>
                </right>
                <top style="none"/>
                <bottom style="hair">
                  <color auto="1"/>
                </bottom>
                <diagonal style="none"/>
                <vertical style="none"/>
                <horizontal style="none"/>
              </border>
            </x14:dxf>
          </x14:cfRule>
          <xm:sqref>B876:C876</xm:sqref>
        </x14:conditionalFormatting>
        <x14:conditionalFormatting xmlns:xm="http://schemas.microsoft.com/office/excel/2006/main">
          <x14:cfRule type="expression" priority="119" id="{008E0042-00C3-489A-9464-002700FA00AF}">
            <xm:f>ISNUMBER($M877)</xm:f>
            <x14:dxf>
              <border>
                <left style="thin">
                  <color auto="1"/>
                </left>
                <right style="thin">
                  <color auto="1"/>
                </right>
                <top style="none"/>
                <bottom style="hair">
                  <color auto="1"/>
                </bottom>
                <diagonal style="none"/>
                <vertical style="none"/>
                <horizontal style="none"/>
              </border>
            </x14:dxf>
          </x14:cfRule>
          <xm:sqref>A876:C876</xm:sqref>
        </x14:conditionalFormatting>
        <x14:conditionalFormatting xmlns:xm="http://schemas.microsoft.com/office/excel/2006/main">
          <x14:cfRule type="expression" priority="118" id="{00D10007-0055-4A58-B065-00B1004600F1}">
            <xm:f>ISNUMBER($M877)</xm:f>
            <x14:dxf>
              <border>
                <left style="thin">
                  <color auto="1"/>
                </left>
                <right style="thin">
                  <color auto="1"/>
                </right>
                <top style="none"/>
                <bottom style="hair">
                  <color auto="1"/>
                </bottom>
                <diagonal style="none"/>
                <vertical style="none"/>
                <horizontal style="none"/>
              </border>
            </x14:dxf>
          </x14:cfRule>
          <xm:sqref>A876:C876</xm:sqref>
        </x14:conditionalFormatting>
        <x14:conditionalFormatting xmlns:xm="http://schemas.microsoft.com/office/excel/2006/main">
          <x14:cfRule type="expression" priority="117" id="{00A9002C-005B-4697-BA2E-00E000440046}">
            <xm:f>ISNUMBER($M879)</xm:f>
            <x14:dxf>
              <border>
                <left style="thin">
                  <color auto="1"/>
                </left>
                <right style="thin">
                  <color auto="1"/>
                </right>
                <top style="none"/>
                <bottom style="hair">
                  <color auto="1"/>
                </bottom>
                <diagonal style="none"/>
                <vertical style="none"/>
                <horizontal style="none"/>
              </border>
            </x14:dxf>
          </x14:cfRule>
          <xm:sqref>A877:C891</xm:sqref>
        </x14:conditionalFormatting>
        <x14:conditionalFormatting xmlns:xm="http://schemas.microsoft.com/office/excel/2006/main">
          <x14:cfRule type="expression" priority="116" id="{005F00BC-00D4-44B0-85E2-007300C00018}">
            <xm:f>ISNUMBER($M878)</xm:f>
            <x14:dxf>
              <border>
                <left style="thin">
                  <color auto="1"/>
                </left>
                <right style="thin">
                  <color auto="1"/>
                </right>
                <top style="none"/>
                <bottom style="hair">
                  <color auto="1"/>
                </bottom>
                <diagonal style="none"/>
                <vertical style="none"/>
                <horizontal style="none"/>
              </border>
            </x14:dxf>
          </x14:cfRule>
          <xm:sqref>A877:A891</xm:sqref>
        </x14:conditionalFormatting>
        <x14:conditionalFormatting xmlns:xm="http://schemas.microsoft.com/office/excel/2006/main">
          <x14:cfRule type="expression" priority="115" id="{009800F6-00AC-4AA7-810C-006A00E300CE}">
            <xm:f>ISNUMBER($M879)</xm:f>
            <x14:dxf>
              <border>
                <left style="thin">
                  <color auto="1"/>
                </left>
                <right style="thin">
                  <color auto="1"/>
                </right>
                <top style="none"/>
                <bottom style="hair">
                  <color auto="1"/>
                </bottom>
                <diagonal style="none"/>
                <vertical style="none"/>
                <horizontal style="none"/>
              </border>
            </x14:dxf>
          </x14:cfRule>
          <xm:sqref>B877:C891</xm:sqref>
        </x14:conditionalFormatting>
        <x14:conditionalFormatting xmlns:xm="http://schemas.microsoft.com/office/excel/2006/main">
          <x14:cfRule type="expression" priority="114" id="{0043001C-0055-41FD-84FC-004D00A700F3}">
            <xm:f>ISNUMBER($M878)</xm:f>
            <x14:dxf>
              <border>
                <left style="thin">
                  <color auto="1"/>
                </left>
                <right style="thin">
                  <color auto="1"/>
                </right>
                <top style="none"/>
                <bottom style="hair">
                  <color auto="1"/>
                </bottom>
                <diagonal style="none"/>
                <vertical style="none"/>
                <horizontal style="none"/>
              </border>
            </x14:dxf>
          </x14:cfRule>
          <xm:sqref>B877:C891</xm:sqref>
        </x14:conditionalFormatting>
        <x14:conditionalFormatting xmlns:xm="http://schemas.microsoft.com/office/excel/2006/main">
          <x14:cfRule type="expression" priority="113" id="{007000D9-00B2-4758-8601-008600FC0099}">
            <xm:f>ISNUMBER($M878)</xm:f>
            <x14:dxf>
              <border>
                <left style="thin">
                  <color auto="1"/>
                </left>
                <right style="thin">
                  <color auto="1"/>
                </right>
                <top style="none"/>
                <bottom style="hair">
                  <color auto="1"/>
                </bottom>
                <diagonal style="none"/>
                <vertical style="none"/>
                <horizontal style="none"/>
              </border>
            </x14:dxf>
          </x14:cfRule>
          <xm:sqref>A877:C891</xm:sqref>
        </x14:conditionalFormatting>
        <x14:conditionalFormatting xmlns:xm="http://schemas.microsoft.com/office/excel/2006/main">
          <x14:cfRule type="expression" priority="112" id="{00EF0081-00BF-4B20-ACCD-0003004C0072}">
            <xm:f>ISNUMBER($M878)</xm:f>
            <x14:dxf>
              <border>
                <left style="thin">
                  <color auto="1"/>
                </left>
                <right style="thin">
                  <color auto="1"/>
                </right>
                <top style="none"/>
                <bottom style="hair">
                  <color auto="1"/>
                </bottom>
                <diagonal style="none"/>
                <vertical style="none"/>
                <horizontal style="none"/>
              </border>
            </x14:dxf>
          </x14:cfRule>
          <xm:sqref>A877:C891</xm:sqref>
        </x14:conditionalFormatting>
        <x14:conditionalFormatting xmlns:xm="http://schemas.microsoft.com/office/excel/2006/main">
          <x14:cfRule type="expression" priority="111" id="{008B00E2-004E-4D98-9167-005700EB00A2}">
            <xm:f>IF($F1228&lt;&gt;"",1)</xm:f>
            <x14:dxf>
              <fill>
                <patternFill patternType="solid">
                  <fgColor theme="0" tint="-0.24994659260841701"/>
                  <bgColor theme="0" tint="-0.24994659260841701"/>
                </patternFill>
              </fill>
            </x14:dxf>
          </x14:cfRule>
          <xm:sqref>H1228</xm:sqref>
        </x14:conditionalFormatting>
        <x14:conditionalFormatting xmlns:xm="http://schemas.microsoft.com/office/excel/2006/main">
          <x14:cfRule type="expression" priority="110" id="{001E0036-00F2-4584-89EC-00D6002F00F5}">
            <xm:f>IF($F1229&lt;&gt;"",1)</xm:f>
            <x14:dxf>
              <fill>
                <patternFill patternType="solid">
                  <fgColor theme="0" tint="-0.24994659260841701"/>
                  <bgColor theme="0" tint="-0.24994659260841701"/>
                </patternFill>
              </fill>
            </x14:dxf>
          </x14:cfRule>
          <xm:sqref>H1229</xm:sqref>
        </x14:conditionalFormatting>
        <x14:conditionalFormatting xmlns:xm="http://schemas.microsoft.com/office/excel/2006/main">
          <x14:cfRule type="expression" priority="109" id="{00E000B7-0028-446E-8A68-004E00BC00EF}">
            <xm:f>IF($F1236&lt;&gt;"",1)</xm:f>
            <x14:dxf>
              <fill>
                <patternFill patternType="solid">
                  <fgColor theme="0" tint="-0.24994659260841701"/>
                  <bgColor theme="0" tint="-0.24994659260841701"/>
                </patternFill>
              </fill>
            </x14:dxf>
          </x14:cfRule>
          <xm:sqref>H1236:H1245</xm:sqref>
        </x14:conditionalFormatting>
        <x14:conditionalFormatting xmlns:xm="http://schemas.microsoft.com/office/excel/2006/main">
          <x14:cfRule type="expression" priority="108" id="{001B0084-0084-4E79-83FA-000300BA0074}">
            <xm:f>IF(G1901="",1)</xm:f>
            <x14:dxf>
              <fill>
                <patternFill patternType="solid">
                  <fgColor theme="0" tint="-0.24994659260841701"/>
                  <bgColor theme="0" tint="-0.24994659260841701"/>
                </patternFill>
              </fill>
            </x14:dxf>
          </x14:cfRule>
          <xm:sqref>J1901</xm:sqref>
        </x14:conditionalFormatting>
        <x14:conditionalFormatting xmlns:xm="http://schemas.microsoft.com/office/excel/2006/main">
          <x14:cfRule type="expression" priority="107" id="{001F0093-0047-4529-B27E-006500DB0070}">
            <xm:f>IF(AND($H1901="",$I1901=""),1)</xm:f>
            <x14:dxf>
              <fill>
                <patternFill patternType="solid">
                  <fgColor theme="0" tint="-0.24994659260841701"/>
                  <bgColor theme="0" tint="-0.24994659260841701"/>
                </patternFill>
              </fill>
            </x14:dxf>
          </x14:cfRule>
          <xm:sqref>K1901:L1901</xm:sqref>
        </x14:conditionalFormatting>
        <x14:conditionalFormatting xmlns:xm="http://schemas.microsoft.com/office/excel/2006/main">
          <x14:cfRule type="expression" priority="106" id="{004A0019-0047-465B-A1B8-001100690076}">
            <xm:f>IF($R1901="",1)</xm:f>
            <x14:dxf>
              <fill>
                <patternFill patternType="solid">
                  <fgColor theme="0" tint="-0.24994659260841701"/>
                  <bgColor theme="0" tint="-0.24994659260841701"/>
                </patternFill>
              </fill>
            </x14:dxf>
          </x14:cfRule>
          <xm:sqref>T1901:V1901</xm:sqref>
        </x14:conditionalFormatting>
        <x14:conditionalFormatting xmlns:xm="http://schemas.microsoft.com/office/excel/2006/main">
          <x14:cfRule type="expression" priority="105" id="{00040052-0048-498F-99A7-009100670003}">
            <xm:f>IF(R1901&lt;&gt;"",1)</xm:f>
            <x14:dxf>
              <fill>
                <patternFill patternType="solid">
                  <fgColor theme="0" tint="-0.24994659260841701"/>
                  <bgColor theme="0" tint="-0.24994659260841701"/>
                </patternFill>
              </fill>
            </x14:dxf>
          </x14:cfRule>
          <xm:sqref>S1901</xm:sqref>
        </x14:conditionalFormatting>
        <x14:conditionalFormatting xmlns:xm="http://schemas.microsoft.com/office/excel/2006/main">
          <x14:cfRule type="expression" priority="104" id="{00490097-001D-48D9-A420-009900550002}">
            <xm:f>IF(S1901&lt;&gt;"",1)</xm:f>
            <x14:dxf>
              <fill>
                <patternFill patternType="solid">
                  <fgColor theme="0" tint="-0.24994659260841701"/>
                  <bgColor theme="0" tint="-0.24994659260841701"/>
                </patternFill>
              </fill>
            </x14:dxf>
          </x14:cfRule>
          <xm:sqref>R1901</xm:sqref>
        </x14:conditionalFormatting>
        <x14:conditionalFormatting xmlns:xm="http://schemas.microsoft.com/office/excel/2006/main">
          <x14:cfRule type="expression" priority="103" id="{00B90041-00E4-4D43-9B07-005100FC00F8}">
            <xm:f>IF($G1901&lt;&gt;"",1)</xm:f>
            <x14:dxf>
              <fill>
                <patternFill patternType="solid">
                  <fgColor theme="0" tint="-0.24994659260841701"/>
                  <bgColor theme="0" tint="-0.24994659260841701"/>
                </patternFill>
              </fill>
            </x14:dxf>
          </x14:cfRule>
          <xm:sqref>H1901:I1901</xm:sqref>
        </x14:conditionalFormatting>
        <x14:conditionalFormatting xmlns:xm="http://schemas.microsoft.com/office/excel/2006/main">
          <x14:cfRule type="expression" priority="102" id="{009D00F3-00CD-449A-A18A-00B40052004D}">
            <xm:f>IF($H1901&lt;&gt;"",1)</xm:f>
            <x14:dxf>
              <fill>
                <patternFill patternType="solid">
                  <fgColor theme="0" tint="-0.24994659260841701"/>
                  <bgColor theme="0" tint="-0.24994659260841701"/>
                </patternFill>
              </fill>
            </x14:dxf>
          </x14:cfRule>
          <xm:sqref>I1901 G1901</xm:sqref>
        </x14:conditionalFormatting>
        <x14:conditionalFormatting xmlns:xm="http://schemas.microsoft.com/office/excel/2006/main">
          <x14:cfRule type="expression" priority="101" id="{00D000C8-0061-45CD-A055-000F00850035}">
            <xm:f>IF($I1901&lt;&gt;"",1)</xm:f>
            <x14:dxf>
              <fill>
                <patternFill patternType="solid">
                  <fgColor theme="0" tint="-0.24994659260841701"/>
                  <bgColor theme="0" tint="-0.24994659260841701"/>
                </patternFill>
              </fill>
            </x14:dxf>
          </x14:cfRule>
          <xm:sqref>G1901:H1901</xm:sqref>
        </x14:conditionalFormatting>
        <x14:conditionalFormatting xmlns:xm="http://schemas.microsoft.com/office/excel/2006/main">
          <x14:cfRule type="expression" priority="100" id="{007700D9-00E2-417E-9009-004B006100B6}">
            <xm:f>IF($L1901&lt;$K1901,1)</xm:f>
            <x14:dxf>
              <font>
                <b/>
                <i val="0"/>
                <color theme="5" tint="0.59996337778862885"/>
              </font>
              <fill>
                <patternFill patternType="solid">
                  <fgColor rgb="FFC00000"/>
                  <bgColor rgb="FFC00000"/>
                </patternFill>
              </fill>
            </x14:dxf>
          </x14:cfRule>
          <xm:sqref>K1901:L1901</xm:sqref>
        </x14:conditionalFormatting>
        <x14:conditionalFormatting xmlns:xm="http://schemas.microsoft.com/office/excel/2006/main">
          <x14:cfRule type="expression" priority="98" id="{005C00DB-00DA-4E0F-893C-0099002A00DE}">
            <xm:f>ISNUMBER($M1901)</xm:f>
            <x14:dxf>
              <border>
                <left style="thin">
                  <color auto="1"/>
                </left>
                <right style="thin">
                  <color auto="1"/>
                </right>
                <top style="none"/>
                <bottom style="hair">
                  <color auto="1"/>
                </bottom>
                <diagonal style="none"/>
                <vertical style="none"/>
                <horizontal style="none"/>
              </border>
            </x14:dxf>
          </x14:cfRule>
          <xm:sqref>C1901:P1901 R1901:V1901 AG1975:AG2966 AG2968:AG3067</xm:sqref>
        </x14:conditionalFormatting>
        <x14:conditionalFormatting xmlns:xm="http://schemas.microsoft.com/office/excel/2006/main">
          <x14:cfRule type="expression" priority="97" id="{00920064-00F9-445D-965D-0005008F002C}">
            <xm:f>IF($F1901&lt;&gt;"",1)</xm:f>
            <x14:dxf>
              <fill>
                <patternFill patternType="solid">
                  <fgColor theme="0" tint="-0.24994659260841701"/>
                  <bgColor theme="0" tint="-0.24994659260841701"/>
                </patternFill>
              </fill>
            </x14:dxf>
          </x14:cfRule>
          <xm:sqref>E1901</xm:sqref>
        </x14:conditionalFormatting>
        <x14:conditionalFormatting xmlns:xm="http://schemas.microsoft.com/office/excel/2006/main">
          <x14:cfRule type="expression" priority="96" id="{008A001B-001F-46D4-BD78-00560073007E}">
            <xm:f>IF($E1901&lt;&gt;"",1)</xm:f>
            <x14:dxf>
              <fill>
                <patternFill patternType="solid">
                  <fgColor theme="0" tint="-0.24994659260841701"/>
                  <bgColor theme="0" tint="-0.24994659260841701"/>
                </patternFill>
              </fill>
            </x14:dxf>
          </x14:cfRule>
          <xm:sqref>F1901</xm:sqref>
        </x14:conditionalFormatting>
        <x14:conditionalFormatting xmlns:xm="http://schemas.microsoft.com/office/excel/2006/main">
          <x14:cfRule type="expression" priority="95" id="{00280076-00F2-4049-B5A6-001900670080}">
            <xm:f>IF(G1902="",1)</xm:f>
            <x14:dxf>
              <fill>
                <patternFill patternType="solid">
                  <fgColor theme="0" tint="-0.24994659260841701"/>
                  <bgColor theme="0" tint="-0.24994659260841701"/>
                </patternFill>
              </fill>
            </x14:dxf>
          </x14:cfRule>
          <xm:sqref>J1902:J2966 J2968:J3067</xm:sqref>
        </x14:conditionalFormatting>
        <x14:conditionalFormatting xmlns:xm="http://schemas.microsoft.com/office/excel/2006/main">
          <x14:cfRule type="expression" priority="94" id="{00150088-0024-46E9-9A95-0049000F001D}">
            <xm:f>IF(AND($H1902="",$I1902=""),1)</xm:f>
            <x14:dxf>
              <fill>
                <patternFill patternType="solid">
                  <fgColor theme="0" tint="-0.24994659260841701"/>
                  <bgColor theme="0" tint="-0.24994659260841701"/>
                </patternFill>
              </fill>
            </x14:dxf>
          </x14:cfRule>
          <xm:sqref>K1902:L2966 K2968:L3067</xm:sqref>
        </x14:conditionalFormatting>
        <x14:conditionalFormatting xmlns:xm="http://schemas.microsoft.com/office/excel/2006/main">
          <x14:cfRule type="expression" priority="93" id="{000500A3-0040-4587-83A4-00DC008E00B4}">
            <xm:f>IF($R1902="",1)</xm:f>
            <x14:dxf>
              <fill>
                <patternFill patternType="solid">
                  <fgColor theme="0" tint="-0.24994659260841701"/>
                  <bgColor theme="0" tint="-0.24994659260841701"/>
                </patternFill>
              </fill>
            </x14:dxf>
          </x14:cfRule>
          <xm:sqref>T1902:V2966 T2968:V3067</xm:sqref>
        </x14:conditionalFormatting>
        <x14:conditionalFormatting xmlns:xm="http://schemas.microsoft.com/office/excel/2006/main">
          <x14:cfRule type="expression" priority="92" id="{00990011-006C-4D18-94B2-005000F900B3}">
            <xm:f>IF(R1902&lt;&gt;"",1)</xm:f>
            <x14:dxf>
              <fill>
                <patternFill patternType="solid">
                  <fgColor theme="0" tint="-0.24994659260841701"/>
                  <bgColor theme="0" tint="-0.24994659260841701"/>
                </patternFill>
              </fill>
            </x14:dxf>
          </x14:cfRule>
          <xm:sqref>S1902:S2966 S2968:S3067</xm:sqref>
        </x14:conditionalFormatting>
        <x14:conditionalFormatting xmlns:xm="http://schemas.microsoft.com/office/excel/2006/main">
          <x14:cfRule type="expression" priority="91" id="{003A0044-000E-4E1D-B678-0098002A00D3}">
            <xm:f>IF(S1902&lt;&gt;"",1)</xm:f>
            <x14:dxf>
              <fill>
                <patternFill patternType="solid">
                  <fgColor theme="0" tint="-0.24994659260841701"/>
                  <bgColor theme="0" tint="-0.24994659260841701"/>
                </patternFill>
              </fill>
            </x14:dxf>
          </x14:cfRule>
          <xm:sqref>R1902:R2966 R2968:R3067</xm:sqref>
        </x14:conditionalFormatting>
        <x14:conditionalFormatting xmlns:xm="http://schemas.microsoft.com/office/excel/2006/main">
          <x14:cfRule type="expression" priority="90" id="{0066001B-00EE-4FB2-9354-0066008E001D}">
            <xm:f>IF($G1902&lt;&gt;"",1)</xm:f>
            <x14:dxf>
              <fill>
                <patternFill patternType="solid">
                  <fgColor theme="0" tint="-0.24994659260841701"/>
                  <bgColor theme="0" tint="-0.24994659260841701"/>
                </patternFill>
              </fill>
            </x14:dxf>
          </x14:cfRule>
          <xm:sqref>H1902:I2966 H2968:I3067</xm:sqref>
        </x14:conditionalFormatting>
        <x14:conditionalFormatting xmlns:xm="http://schemas.microsoft.com/office/excel/2006/main">
          <x14:cfRule type="expression" priority="89" id="{00EA0008-001A-4C37-BC2E-007700F7007C}">
            <xm:f>IF($H1902&lt;&gt;"",1)</xm:f>
            <x14:dxf>
              <fill>
                <patternFill patternType="solid">
                  <fgColor theme="0" tint="-0.24994659260841701"/>
                  <bgColor theme="0" tint="-0.24994659260841701"/>
                </patternFill>
              </fill>
            </x14:dxf>
          </x14:cfRule>
          <xm:sqref>I1902:I2966 G1902:G2966 G2968:G3067 I2968:I3067</xm:sqref>
        </x14:conditionalFormatting>
        <x14:conditionalFormatting xmlns:xm="http://schemas.microsoft.com/office/excel/2006/main">
          <x14:cfRule type="expression" priority="88" id="{009800C5-0082-43C5-BD79-007100590014}">
            <xm:f>IF($I1902&lt;&gt;"",1)</xm:f>
            <x14:dxf>
              <fill>
                <patternFill patternType="solid">
                  <fgColor theme="0" tint="-0.24994659260841701"/>
                  <bgColor theme="0" tint="-0.24994659260841701"/>
                </patternFill>
              </fill>
            </x14:dxf>
          </x14:cfRule>
          <xm:sqref>G1902:H2966 G2968:H3067</xm:sqref>
        </x14:conditionalFormatting>
        <x14:conditionalFormatting xmlns:xm="http://schemas.microsoft.com/office/excel/2006/main">
          <x14:cfRule type="expression" priority="87" id="{00880004-00F9-486B-9A78-00B4005D00AD}">
            <xm:f>IF($L1902&lt;$K1902,1)</xm:f>
            <x14:dxf>
              <font>
                <b/>
                <i val="0"/>
                <color theme="5" tint="0.59996337778862885"/>
              </font>
              <fill>
                <patternFill patternType="solid">
                  <fgColor rgb="FFC00000"/>
                  <bgColor rgb="FFC00000"/>
                </patternFill>
              </fill>
            </x14:dxf>
          </x14:cfRule>
          <xm:sqref>K1902:L2966 K2968:L3067</xm:sqref>
        </x14:conditionalFormatting>
        <x14:conditionalFormatting xmlns:xm="http://schemas.microsoft.com/office/excel/2006/main">
          <x14:cfRule type="expression" priority="85" id="{00D500A0-00AA-4B58-872E-008E006A0087}">
            <xm:f>ISNUMBER($M1902)</xm:f>
            <x14:dxf>
              <border>
                <left style="thin">
                  <color auto="1"/>
                </left>
                <right style="thin">
                  <color auto="1"/>
                </right>
                <top style="none"/>
                <bottom style="hair">
                  <color auto="1"/>
                </bottom>
                <diagonal style="none"/>
                <vertical style="none"/>
                <horizontal style="none"/>
              </border>
            </x14:dxf>
          </x14:cfRule>
          <xm:sqref>C1902:P1974 R1902:V1974 A1975:P2130 R1975:V2130 E2135:P2135 R2135:V2135 D2131:P2134 R2131:V2134 A2131:C2196 U2131:V2196</xm:sqref>
        </x14:conditionalFormatting>
        <x14:conditionalFormatting xmlns:xm="http://schemas.microsoft.com/office/excel/2006/main">
          <x14:cfRule type="expression" priority="84" id="{004600C3-00E1-4332-A8F1-00D8001700A1}">
            <xm:f>IF($F1902&lt;&gt;"",1)</xm:f>
            <x14:dxf>
              <fill>
                <patternFill patternType="solid">
                  <fgColor theme="0" tint="-0.24994659260841701"/>
                  <bgColor theme="0" tint="-0.24994659260841701"/>
                </patternFill>
              </fill>
            </x14:dxf>
          </x14:cfRule>
          <xm:sqref>E1902:E2966 E2968:E3067</xm:sqref>
        </x14:conditionalFormatting>
        <x14:conditionalFormatting xmlns:xm="http://schemas.microsoft.com/office/excel/2006/main">
          <x14:cfRule type="expression" priority="83" id="{00640097-0038-43B7-A29A-00720035003A}">
            <xm:f>IF($E1902&lt;&gt;"",1)</xm:f>
            <x14:dxf>
              <fill>
                <patternFill patternType="solid">
                  <fgColor theme="0" tint="-0.24994659260841701"/>
                  <bgColor theme="0" tint="-0.24994659260841701"/>
                </patternFill>
              </fill>
            </x14:dxf>
          </x14:cfRule>
          <xm:sqref>F1902:F2966 F2968:F3067</xm:sqref>
        </x14:conditionalFormatting>
        <x14:conditionalFormatting xmlns:xm="http://schemas.microsoft.com/office/excel/2006/main">
          <x14:cfRule type="expression" priority="82" id="{00CB0089-0032-4944-8489-002E004B0095}">
            <xm:f>IF($R2967="",1)</xm:f>
            <x14:dxf>
              <fill>
                <patternFill patternType="solid">
                  <fgColor theme="0" tint="-0.24994659260841701"/>
                  <bgColor theme="0" tint="-0.24994659260841701"/>
                </patternFill>
              </fill>
            </x14:dxf>
          </x14:cfRule>
          <xm:sqref>W2967</xm:sqref>
        </x14:conditionalFormatting>
        <x14:conditionalFormatting xmlns:xm="http://schemas.microsoft.com/office/excel/2006/main">
          <x14:cfRule type="expression" priority="81" id="{006300CA-00A5-4FC2-99A2-00050018009C}">
            <xm:f>IF($S2967="",1)</xm:f>
            <x14:dxf>
              <fill>
                <patternFill patternType="solid">
                  <fgColor theme="0" tint="-0.24994659260841701"/>
                  <bgColor theme="0" tint="-0.24994659260841701"/>
                </patternFill>
              </fill>
            </x14:dxf>
          </x14:cfRule>
          <xm:sqref>X2967:Z2967</xm:sqref>
        </x14:conditionalFormatting>
        <x14:conditionalFormatting xmlns:xm="http://schemas.microsoft.com/office/excel/2006/main">
          <x14:cfRule type="expression" priority="80" id="{00BD0034-0000-4483-956D-003C00A200BC}">
            <xm:f>ISNUMBER($M2967)</xm:f>
            <x14:dxf>
              <border>
                <left style="thin">
                  <color auto="1"/>
                </left>
                <right style="thin">
                  <color auto="1"/>
                </right>
                <top style="none"/>
                <bottom style="hair">
                  <color auto="1"/>
                </bottom>
                <diagonal style="none"/>
                <vertical style="none"/>
                <horizontal style="none"/>
              </border>
            </x14:dxf>
          </x14:cfRule>
          <xm:sqref>A2967:D2967 M2967:P2967 R2967:AF2967</xm:sqref>
        </x14:conditionalFormatting>
        <x14:conditionalFormatting xmlns:xm="http://schemas.microsoft.com/office/excel/2006/main">
          <x14:cfRule type="expression" priority="79" id="{00740051-0053-4BDF-B078-00BC00A70035}">
            <xm:f>ISNUMBER($M2967)</xm:f>
            <x14:dxf>
              <border>
                <left style="thin">
                  <color auto="1"/>
                </left>
                <right style="thin">
                  <color auto="1"/>
                </right>
                <top style="none"/>
                <bottom style="hair">
                  <color auto="1"/>
                </bottom>
                <diagonal style="none"/>
                <vertical style="none"/>
                <horizontal style="none"/>
              </border>
            </x14:dxf>
          </x14:cfRule>
          <xm:sqref>AG2967</xm:sqref>
        </x14:conditionalFormatting>
        <x14:conditionalFormatting xmlns:xm="http://schemas.microsoft.com/office/excel/2006/main">
          <x14:cfRule type="expression" priority="76" id="{004E00AF-00FF-40B2-A31F-0075007F009F}">
            <xm:f>IF($R2967="",1)</xm:f>
            <x14:dxf>
              <fill>
                <patternFill patternType="solid">
                  <fgColor theme="0" tint="-0.24994659260841701"/>
                  <bgColor theme="0" tint="-0.24994659260841701"/>
                </patternFill>
              </fill>
            </x14:dxf>
          </x14:cfRule>
          <xm:sqref>T2967:V2967</xm:sqref>
        </x14:conditionalFormatting>
        <x14:conditionalFormatting xmlns:xm="http://schemas.microsoft.com/office/excel/2006/main">
          <x14:cfRule type="expression" priority="75" id="{0015003C-000D-4F59-BDFE-004300B40017}">
            <xm:f>IF(R2967&lt;&gt;"",1)</xm:f>
            <x14:dxf>
              <fill>
                <patternFill patternType="solid">
                  <fgColor theme="0" tint="-0.24994659260841701"/>
                  <bgColor theme="0" tint="-0.24994659260841701"/>
                </patternFill>
              </fill>
            </x14:dxf>
          </x14:cfRule>
          <xm:sqref>S2967</xm:sqref>
        </x14:conditionalFormatting>
        <x14:conditionalFormatting xmlns:xm="http://schemas.microsoft.com/office/excel/2006/main">
          <x14:cfRule type="expression" priority="74" id="{00AE00F1-0038-4579-989C-0004007900B0}">
            <xm:f>IF(S2967&lt;&gt;"",1)</xm:f>
            <x14:dxf>
              <fill>
                <patternFill patternType="solid">
                  <fgColor theme="0" tint="-0.24994659260841701"/>
                  <bgColor theme="0" tint="-0.24994659260841701"/>
                </patternFill>
              </fill>
            </x14:dxf>
          </x14:cfRule>
          <xm:sqref>R2967</xm:sqref>
        </x14:conditionalFormatting>
        <x14:conditionalFormatting xmlns:xm="http://schemas.microsoft.com/office/excel/2006/main">
          <x14:cfRule type="expression" priority="67" id="{00A00033-00EB-4E01-B5D1-009A00AD00DF}">
            <xm:f>ISNUMBER($M2967)</xm:f>
            <x14:dxf>
              <border>
                <left style="thin">
                  <color auto="1"/>
                </left>
                <right style="thin">
                  <color auto="1"/>
                </right>
                <top style="none"/>
                <bottom style="hair">
                  <color auto="1"/>
                </bottom>
                <diagonal style="none"/>
                <vertical style="none"/>
                <horizontal style="none"/>
              </border>
            </x14:dxf>
          </x14:cfRule>
          <xm:sqref>E2967:I2967</xm:sqref>
        </x14:conditionalFormatting>
        <x14:conditionalFormatting xmlns:xm="http://schemas.microsoft.com/office/excel/2006/main">
          <x14:cfRule type="expression" priority="66" id="{00BE006B-0032-42A7-A01B-008300A8006B}">
            <xm:f>IF($G2967&lt;&gt;"",1)</xm:f>
            <x14:dxf>
              <fill>
                <patternFill patternType="solid">
                  <fgColor theme="0" tint="-0.24994659260841701"/>
                  <bgColor theme="0" tint="-0.24994659260841701"/>
                </patternFill>
              </fill>
            </x14:dxf>
          </x14:cfRule>
          <xm:sqref>H2967:I2967</xm:sqref>
        </x14:conditionalFormatting>
        <x14:conditionalFormatting xmlns:xm="http://schemas.microsoft.com/office/excel/2006/main">
          <x14:cfRule type="expression" priority="65" id="{006C0055-00D4-49BC-A425-009700AF00E6}">
            <xm:f>IF($H2967&lt;&gt;"",1)</xm:f>
            <x14:dxf>
              <fill>
                <patternFill patternType="solid">
                  <fgColor theme="0" tint="-0.24994659260841701"/>
                  <bgColor theme="0" tint="-0.24994659260841701"/>
                </patternFill>
              </fill>
            </x14:dxf>
          </x14:cfRule>
          <xm:sqref>I2967 G2967</xm:sqref>
        </x14:conditionalFormatting>
        <x14:conditionalFormatting xmlns:xm="http://schemas.microsoft.com/office/excel/2006/main">
          <x14:cfRule type="expression" priority="64" id="{00710074-0091-4391-8F35-00A00059004D}">
            <xm:f>IF($I2967&lt;&gt;"",1)</xm:f>
            <x14:dxf>
              <fill>
                <patternFill patternType="solid">
                  <fgColor theme="0" tint="-0.24994659260841701"/>
                  <bgColor theme="0" tint="-0.24994659260841701"/>
                </patternFill>
              </fill>
            </x14:dxf>
          </x14:cfRule>
          <xm:sqref>G2967:H2967</xm:sqref>
        </x14:conditionalFormatting>
        <x14:conditionalFormatting xmlns:xm="http://schemas.microsoft.com/office/excel/2006/main">
          <x14:cfRule type="expression" priority="63" id="{006500DF-0062-43FA-AA44-002F000E003E}">
            <xm:f>IF($F2967&lt;&gt;"",1)</xm:f>
            <x14:dxf>
              <fill>
                <patternFill patternType="solid">
                  <fgColor theme="0" tint="-0.24994659260841701"/>
                  <bgColor theme="0" tint="-0.24994659260841701"/>
                </patternFill>
              </fill>
            </x14:dxf>
          </x14:cfRule>
          <xm:sqref>E2967</xm:sqref>
        </x14:conditionalFormatting>
        <x14:conditionalFormatting xmlns:xm="http://schemas.microsoft.com/office/excel/2006/main">
          <x14:cfRule type="expression" priority="62" id="{007C0071-00ED-4495-961C-00820063000B}">
            <xm:f>IF($E2967&lt;&gt;"",1)</xm:f>
            <x14:dxf>
              <fill>
                <patternFill patternType="solid">
                  <fgColor theme="0" tint="-0.24994659260841701"/>
                  <bgColor theme="0" tint="-0.24994659260841701"/>
                </patternFill>
              </fill>
            </x14:dxf>
          </x14:cfRule>
          <xm:sqref>F2967</xm:sqref>
        </x14:conditionalFormatting>
        <x14:conditionalFormatting xmlns:xm="http://schemas.microsoft.com/office/excel/2006/main">
          <x14:cfRule type="expression" priority="61" id="{002900C5-0010-42DC-B146-00BB0008009C}">
            <xm:f>ISNUMBER($M2967)</xm:f>
            <x14:dxf>
              <border>
                <left style="thin">
                  <color auto="1"/>
                </left>
                <right style="thin">
                  <color auto="1"/>
                </right>
                <top style="none"/>
                <bottom style="hair">
                  <color auto="1"/>
                </bottom>
                <diagonal style="none"/>
                <vertical style="none"/>
                <horizontal style="none"/>
              </border>
            </x14:dxf>
          </x14:cfRule>
          <xm:sqref>J2967:L2967</xm:sqref>
        </x14:conditionalFormatting>
        <x14:conditionalFormatting xmlns:xm="http://schemas.microsoft.com/office/excel/2006/main">
          <x14:cfRule type="expression" priority="60" id="{0035006C-0063-46F6-A711-00EF00650069}">
            <xm:f>IF(G2967="",1)</xm:f>
            <x14:dxf>
              <fill>
                <patternFill patternType="solid">
                  <fgColor theme="0" tint="-0.24994659260841701"/>
                  <bgColor theme="0" tint="-0.24994659260841701"/>
                </patternFill>
              </fill>
            </x14:dxf>
          </x14:cfRule>
          <xm:sqref>J2967</xm:sqref>
        </x14:conditionalFormatting>
        <x14:conditionalFormatting xmlns:xm="http://schemas.microsoft.com/office/excel/2006/main">
          <x14:cfRule type="expression" priority="59" id="{000900D1-0054-42FE-8E1F-0074009B0072}">
            <xm:f>IF(AND($H2967="",$I2967=""),1)</xm:f>
            <x14:dxf>
              <fill>
                <patternFill patternType="solid">
                  <fgColor theme="0" tint="-0.24994659260841701"/>
                  <bgColor theme="0" tint="-0.24994659260841701"/>
                </patternFill>
              </fill>
            </x14:dxf>
          </x14:cfRule>
          <xm:sqref>K2967:L2967</xm:sqref>
        </x14:conditionalFormatting>
        <x14:conditionalFormatting xmlns:xm="http://schemas.microsoft.com/office/excel/2006/main">
          <x14:cfRule type="expression" priority="58" id="{00DD00C8-002C-4E40-B88A-00BB005300B7}">
            <xm:f>IF($L2967&lt;$K2967,1)</xm:f>
            <x14:dxf>
              <font>
                <b/>
                <i val="0"/>
                <color theme="5" tint="0.59996337778862885"/>
              </font>
              <fill>
                <patternFill patternType="solid">
                  <fgColor rgb="FFC00000"/>
                  <bgColor rgb="FFC00000"/>
                </patternFill>
              </fill>
            </x14:dxf>
          </x14:cfRule>
          <xm:sqref>K2967:L2967</xm:sqref>
        </x14:conditionalFormatting>
        <x14:conditionalFormatting xmlns:xm="http://schemas.microsoft.com/office/excel/2006/main">
          <x14:cfRule type="expression" priority="56" id="{00FE003B-00FB-4B94-9479-003600840035}">
            <xm:f>ISNUMBER($M3031)</xm:f>
            <x14:dxf>
              <border>
                <left style="thin">
                  <color auto="1"/>
                </left>
                <right style="thin">
                  <color auto="1"/>
                </right>
                <top style="none"/>
                <bottom style="hair">
                  <color auto="1"/>
                </bottom>
                <diagonal style="none"/>
                <vertical style="none"/>
                <horizontal style="none"/>
              </border>
            </x14:dxf>
          </x14:cfRule>
          <xm:sqref>C3031:C3042</xm:sqref>
        </x14:conditionalFormatting>
        <x14:conditionalFormatting xmlns:xm="http://schemas.microsoft.com/office/excel/2006/main">
          <x14:cfRule type="expression" priority="55" id="{0000008C-0065-4F8E-8328-00F9002A0061}">
            <xm:f>ISNUMBER($M3043)</xm:f>
            <x14:dxf>
              <border>
                <left style="thin">
                  <color auto="1"/>
                </left>
                <right style="thin">
                  <color auto="1"/>
                </right>
                <top style="none"/>
                <bottom style="hair">
                  <color auto="1"/>
                </bottom>
                <diagonal style="none"/>
                <vertical style="none"/>
                <horizontal style="none"/>
              </border>
            </x14:dxf>
          </x14:cfRule>
          <xm:sqref>A3043:B3067 D3043:D3067</xm:sqref>
        </x14:conditionalFormatting>
        <x14:conditionalFormatting xmlns:xm="http://schemas.microsoft.com/office/excel/2006/main">
          <x14:cfRule type="expression" priority="54" id="{000C0007-003D-4B55-8F3A-006C00010000}">
            <xm:f>ISNUMBER($M3043)</xm:f>
            <x14:dxf>
              <border>
                <left style="thin">
                  <color auto="1"/>
                </left>
                <right style="thin">
                  <color auto="1"/>
                </right>
                <top style="none"/>
                <bottom style="hair">
                  <color auto="1"/>
                </bottom>
                <diagonal style="none"/>
                <vertical style="none"/>
                <horizontal style="none"/>
              </border>
            </x14:dxf>
          </x14:cfRule>
          <xm:sqref>C3043:C3067</xm:sqref>
        </x14:conditionalFormatting>
        <x14:conditionalFormatting xmlns:xm="http://schemas.microsoft.com/office/excel/2006/main">
          <x14:cfRule type="expression" priority="53" id="{002400AD-0021-46EF-9CC5-005800C30090}">
            <xm:f>IF($R3068="",1)</xm:f>
            <x14:dxf>
              <fill>
                <patternFill patternType="solid">
                  <fgColor theme="0" tint="-0.24994659260841701"/>
                  <bgColor theme="0" tint="-0.24994659260841701"/>
                </patternFill>
              </fill>
            </x14:dxf>
          </x14:cfRule>
          <xm:sqref>W3068:W3086</xm:sqref>
        </x14:conditionalFormatting>
        <x14:conditionalFormatting xmlns:xm="http://schemas.microsoft.com/office/excel/2006/main">
          <x14:cfRule type="expression" priority="52" id="{00400037-0071-4BDF-B8F8-003600E300A5}">
            <xm:f>IF($S3068="",1)</xm:f>
            <x14:dxf>
              <fill>
                <patternFill patternType="solid">
                  <fgColor theme="0" tint="-0.24994659260841701"/>
                  <bgColor theme="0" tint="-0.24994659260841701"/>
                </patternFill>
              </fill>
            </x14:dxf>
          </x14:cfRule>
          <xm:sqref>X3068:Z3068</xm:sqref>
        </x14:conditionalFormatting>
        <x14:conditionalFormatting xmlns:xm="http://schemas.microsoft.com/office/excel/2006/main">
          <x14:cfRule type="expression" priority="51" id="{00960029-0024-4E95-B8EC-00970030009B}">
            <xm:f>ISNUMBER($M3068)</xm:f>
            <x14:dxf>
              <border>
                <left style="thin">
                  <color auto="1"/>
                </left>
                <right style="thin">
                  <color auto="1"/>
                </right>
                <top style="none"/>
                <bottom style="hair">
                  <color auto="1"/>
                </bottom>
                <diagonal style="none"/>
                <vertical style="none"/>
                <horizontal style="none"/>
              </border>
            </x14:dxf>
          </x14:cfRule>
          <xm:sqref>E3068:P3068 R3068:AF3068 W3069:W3086 AA3069:AF3500</xm:sqref>
        </x14:conditionalFormatting>
        <x14:conditionalFormatting xmlns:xm="http://schemas.microsoft.com/office/excel/2006/main">
          <x14:cfRule type="expression" priority="50" id="{00620086-009C-47D2-829D-009400950025}">
            <xm:f>ISNUMBER($M3068)</xm:f>
            <x14:dxf>
              <border>
                <left style="thin">
                  <color auto="1"/>
                </left>
                <right style="thin">
                  <color auto="1"/>
                </right>
                <top style="none"/>
                <bottom style="hair">
                  <color auto="1"/>
                </bottom>
                <diagonal style="none"/>
                <vertical style="none"/>
                <horizontal style="none"/>
              </border>
            </x14:dxf>
          </x14:cfRule>
          <xm:sqref>AG3068:AG3210</xm:sqref>
        </x14:conditionalFormatting>
        <x14:conditionalFormatting xmlns:xm="http://schemas.microsoft.com/office/excel/2006/main">
          <x14:cfRule type="expression" priority="49" id="{00A40073-00E0-4DFF-8B25-003300DE005F}">
            <xm:f>IF(G3068="",1)</xm:f>
            <x14:dxf>
              <fill>
                <patternFill patternType="solid">
                  <fgColor theme="0" tint="-0.24994659260841701"/>
                  <bgColor theme="0" tint="-0.24994659260841701"/>
                </patternFill>
              </fill>
            </x14:dxf>
          </x14:cfRule>
          <xm:sqref>J3068</xm:sqref>
        </x14:conditionalFormatting>
        <x14:conditionalFormatting xmlns:xm="http://schemas.microsoft.com/office/excel/2006/main">
          <x14:cfRule type="expression" priority="48" id="{00B500E3-0015-4E1A-86F1-00DE00A900C4}">
            <xm:f>IF(AND($H3068="",$I3068=""),1)</xm:f>
            <x14:dxf>
              <fill>
                <patternFill patternType="solid">
                  <fgColor theme="0" tint="-0.24994659260841701"/>
                  <bgColor theme="0" tint="-0.24994659260841701"/>
                </patternFill>
              </fill>
            </x14:dxf>
          </x14:cfRule>
          <xm:sqref>K3068:L3068</xm:sqref>
        </x14:conditionalFormatting>
        <x14:conditionalFormatting xmlns:xm="http://schemas.microsoft.com/office/excel/2006/main">
          <x14:cfRule type="expression" priority="47" id="{00C30071-0008-419E-A106-00DF007A0046}">
            <xm:f>IF($R3068="",1)</xm:f>
            <x14:dxf>
              <fill>
                <patternFill patternType="solid">
                  <fgColor theme="0" tint="-0.24994659260841701"/>
                  <bgColor theme="0" tint="-0.24994659260841701"/>
                </patternFill>
              </fill>
            </x14:dxf>
          </x14:cfRule>
          <xm:sqref>T3068:V3068</xm:sqref>
        </x14:conditionalFormatting>
        <x14:conditionalFormatting xmlns:xm="http://schemas.microsoft.com/office/excel/2006/main">
          <x14:cfRule type="expression" priority="46" id="{000100D3-00C3-4AA2-A52D-003D0006009E}">
            <xm:f>IF(R3068&lt;&gt;"",1)</xm:f>
            <x14:dxf>
              <fill>
                <patternFill patternType="solid">
                  <fgColor theme="0" tint="-0.24994659260841701"/>
                  <bgColor theme="0" tint="-0.24994659260841701"/>
                </patternFill>
              </fill>
            </x14:dxf>
          </x14:cfRule>
          <xm:sqref>S3068</xm:sqref>
        </x14:conditionalFormatting>
        <x14:conditionalFormatting xmlns:xm="http://schemas.microsoft.com/office/excel/2006/main">
          <x14:cfRule type="expression" priority="45" id="{00AA0046-00C2-40E6-8BB7-004F000600A2}">
            <xm:f>IF(S3068&lt;&gt;"",1)</xm:f>
            <x14:dxf>
              <fill>
                <patternFill patternType="solid">
                  <fgColor theme="0" tint="-0.24994659260841701"/>
                  <bgColor theme="0" tint="-0.24994659260841701"/>
                </patternFill>
              </fill>
            </x14:dxf>
          </x14:cfRule>
          <xm:sqref>R3068</xm:sqref>
        </x14:conditionalFormatting>
        <x14:conditionalFormatting xmlns:xm="http://schemas.microsoft.com/office/excel/2006/main">
          <x14:cfRule type="expression" priority="44" id="{007F003B-0030-4239-9692-004D0024006B}">
            <xm:f>IF($G3068&lt;&gt;"",1)</xm:f>
            <x14:dxf>
              <fill>
                <patternFill patternType="solid">
                  <fgColor theme="0" tint="-0.24994659260841701"/>
                  <bgColor theme="0" tint="-0.24994659260841701"/>
                </patternFill>
              </fill>
            </x14:dxf>
          </x14:cfRule>
          <xm:sqref>H3068:I3068</xm:sqref>
        </x14:conditionalFormatting>
        <x14:conditionalFormatting xmlns:xm="http://schemas.microsoft.com/office/excel/2006/main">
          <x14:cfRule type="expression" priority="43" id="{00C0000D-00CC-4B22-AA42-005B001A00AB}">
            <xm:f>IF($H3068&lt;&gt;"",1)</xm:f>
            <x14:dxf>
              <fill>
                <patternFill patternType="solid">
                  <fgColor theme="0" tint="-0.24994659260841701"/>
                  <bgColor theme="0" tint="-0.24994659260841701"/>
                </patternFill>
              </fill>
            </x14:dxf>
          </x14:cfRule>
          <xm:sqref>G3068 I3068</xm:sqref>
        </x14:conditionalFormatting>
        <x14:conditionalFormatting xmlns:xm="http://schemas.microsoft.com/office/excel/2006/main">
          <x14:cfRule type="expression" priority="42" id="{00B00075-0004-440E-8141-0031004A00D2}">
            <xm:f>IF($I3068&lt;&gt;"",1)</xm:f>
            <x14:dxf>
              <fill>
                <patternFill patternType="solid">
                  <fgColor theme="0" tint="-0.24994659260841701"/>
                  <bgColor theme="0" tint="-0.24994659260841701"/>
                </patternFill>
              </fill>
            </x14:dxf>
          </x14:cfRule>
          <xm:sqref>G3068:H3068</xm:sqref>
        </x14:conditionalFormatting>
        <x14:conditionalFormatting xmlns:xm="http://schemas.microsoft.com/office/excel/2006/main">
          <x14:cfRule type="expression" priority="41" id="{00F3009B-0097-4B87-B02C-005100C5000A}">
            <xm:f>IF($L3068&lt;$K3068,1)</xm:f>
            <x14:dxf>
              <font>
                <b/>
                <i val="0"/>
                <color theme="5" tint="0.59996337778862885"/>
              </font>
              <fill>
                <patternFill patternType="solid">
                  <fgColor rgb="FFC00000"/>
                  <bgColor rgb="FFC00000"/>
                </patternFill>
              </fill>
            </x14:dxf>
          </x14:cfRule>
          <xm:sqref>K3068:L3068</xm:sqref>
        </x14:conditionalFormatting>
        <x14:conditionalFormatting xmlns:xm="http://schemas.microsoft.com/office/excel/2006/main">
          <x14:cfRule type="expression" priority="40" id="{00C40074-00B3-4519-9D39-007800E800BB}">
            <xm:f>IF($F3068&lt;&gt;"",1)</xm:f>
            <x14:dxf>
              <fill>
                <patternFill patternType="solid">
                  <fgColor theme="0" tint="-0.24994659260841701"/>
                  <bgColor theme="0" tint="-0.24994659260841701"/>
                </patternFill>
              </fill>
            </x14:dxf>
          </x14:cfRule>
          <xm:sqref>E3068</xm:sqref>
        </x14:conditionalFormatting>
        <x14:conditionalFormatting xmlns:xm="http://schemas.microsoft.com/office/excel/2006/main">
          <x14:cfRule type="expression" priority="39" id="{006E00B0-001A-459C-BEE3-000D00CF00CD}">
            <xm:f>IF($E3068&lt;&gt;"",1)</xm:f>
            <x14:dxf>
              <fill>
                <patternFill patternType="solid">
                  <fgColor theme="0" tint="-0.24994659260841701"/>
                  <bgColor theme="0" tint="-0.24994659260841701"/>
                </patternFill>
              </fill>
            </x14:dxf>
          </x14:cfRule>
          <xm:sqref>F3068</xm:sqref>
        </x14:conditionalFormatting>
        <x14:conditionalFormatting xmlns:xm="http://schemas.microsoft.com/office/excel/2006/main">
          <x14:cfRule type="expression" priority="38" id="{00EF0023-0058-48E5-8879-00E300E10065}">
            <xm:f>ISNUMBER($M3068)</xm:f>
            <x14:dxf>
              <border>
                <left style="thin">
                  <color auto="1"/>
                </left>
                <right style="thin">
                  <color auto="1"/>
                </right>
                <top style="none"/>
                <bottom style="hair">
                  <color auto="1"/>
                </bottom>
                <diagonal style="none"/>
                <vertical style="none"/>
                <horizontal style="none"/>
              </border>
            </x14:dxf>
          </x14:cfRule>
          <xm:sqref>A3068:B3068 D3068</xm:sqref>
        </x14:conditionalFormatting>
        <x14:conditionalFormatting xmlns:xm="http://schemas.microsoft.com/office/excel/2006/main">
          <x14:cfRule type="expression" priority="37" id="{00C70098-007B-400C-BCF2-00E00074001D}">
            <xm:f>ISNUMBER($M3068)</xm:f>
            <x14:dxf>
              <border>
                <left style="thin">
                  <color auto="1"/>
                </left>
                <right style="thin">
                  <color auto="1"/>
                </right>
                <top style="none"/>
                <bottom style="hair">
                  <color auto="1"/>
                </bottom>
                <diagonal style="none"/>
                <vertical style="none"/>
                <horizontal style="none"/>
              </border>
            </x14:dxf>
          </x14:cfRule>
          <xm:sqref>C3068</xm:sqref>
        </x14:conditionalFormatting>
        <x14:conditionalFormatting xmlns:xm="http://schemas.microsoft.com/office/excel/2006/main">
          <x14:cfRule type="expression" priority="36" id="{00910040-0031-4BC4-A2F3-00BC00100063}">
            <xm:f>IF($R3087="",1)</xm:f>
            <x14:dxf>
              <fill>
                <patternFill patternType="solid">
                  <fgColor theme="0" tint="-0.24994659260841701"/>
                  <bgColor theme="0" tint="-0.24994659260841701"/>
                </patternFill>
              </fill>
            </x14:dxf>
          </x14:cfRule>
          <xm:sqref>W3087:W3203</xm:sqref>
        </x14:conditionalFormatting>
        <x14:conditionalFormatting xmlns:xm="http://schemas.microsoft.com/office/excel/2006/main">
          <x14:cfRule type="expression" priority="35" id="{00CD000B-0032-4468-BAB9-0081004E0000}">
            <xm:f>IF($S3069="",1)</xm:f>
            <x14:dxf>
              <fill>
                <patternFill patternType="solid">
                  <fgColor theme="0" tint="-0.24994659260841701"/>
                  <bgColor theme="0" tint="-0.24994659260841701"/>
                </patternFill>
              </fill>
            </x14:dxf>
          </x14:cfRule>
          <xm:sqref>X3069:Z3203</xm:sqref>
        </x14:conditionalFormatting>
        <x14:conditionalFormatting xmlns:xm="http://schemas.microsoft.com/office/excel/2006/main">
          <x14:cfRule type="expression" priority="34" id="{006400E8-0063-4746-8047-004000EE0013}">
            <xm:f>ISNUMBER($M3069)</xm:f>
            <x14:dxf>
              <border>
                <left style="thin">
                  <color auto="1"/>
                </left>
                <right style="thin">
                  <color auto="1"/>
                </right>
                <top style="none"/>
                <bottom style="hair">
                  <color auto="1"/>
                </bottom>
                <diagonal style="none"/>
                <vertical style="none"/>
                <horizontal style="none"/>
              </border>
            </x14:dxf>
          </x14:cfRule>
          <xm:sqref>E3069:P3086 R3069:V3086 X3069:Z3086 E3087:P3203 R3087:Z3203 AA3204:AA3500</xm:sqref>
        </x14:conditionalFormatting>
        <x14:conditionalFormatting xmlns:xm="http://schemas.microsoft.com/office/excel/2006/main">
          <x14:cfRule type="expression" priority="32" id="{00A700AB-00A1-4D43-ACDC-000900C800D8}">
            <xm:f>IF(G3069="",1)</xm:f>
            <x14:dxf>
              <fill>
                <patternFill patternType="solid">
                  <fgColor theme="0" tint="-0.24994659260841701"/>
                  <bgColor theme="0" tint="-0.24994659260841701"/>
                </patternFill>
              </fill>
            </x14:dxf>
          </x14:cfRule>
          <xm:sqref>J3069:J3203</xm:sqref>
        </x14:conditionalFormatting>
        <x14:conditionalFormatting xmlns:xm="http://schemas.microsoft.com/office/excel/2006/main">
          <x14:cfRule type="expression" priority="31" id="{00990007-0064-4F99-91CA-0023006800B1}">
            <xm:f>IF(AND($H3069="",$I3069=""),1)</xm:f>
            <x14:dxf>
              <fill>
                <patternFill patternType="solid">
                  <fgColor theme="0" tint="-0.24994659260841701"/>
                  <bgColor theme="0" tint="-0.24994659260841701"/>
                </patternFill>
              </fill>
            </x14:dxf>
          </x14:cfRule>
          <xm:sqref>K3069:L3203</xm:sqref>
        </x14:conditionalFormatting>
        <x14:conditionalFormatting xmlns:xm="http://schemas.microsoft.com/office/excel/2006/main">
          <x14:cfRule type="expression" priority="30" id="{00CE00E8-0041-4ABA-B06C-0036008800B2}">
            <xm:f>IF($R3069="",1)</xm:f>
            <x14:dxf>
              <fill>
                <patternFill patternType="solid">
                  <fgColor theme="0" tint="-0.24994659260841701"/>
                  <bgColor theme="0" tint="-0.24994659260841701"/>
                </patternFill>
              </fill>
            </x14:dxf>
          </x14:cfRule>
          <xm:sqref>T3069:V3203</xm:sqref>
        </x14:conditionalFormatting>
        <x14:conditionalFormatting xmlns:xm="http://schemas.microsoft.com/office/excel/2006/main">
          <x14:cfRule type="expression" priority="29" id="{006400D9-00AF-4D8C-B6F1-00C70028002F}">
            <xm:f>IF(R3069&lt;&gt;"",1)</xm:f>
            <x14:dxf>
              <fill>
                <patternFill patternType="solid">
                  <fgColor theme="0" tint="-0.24994659260841701"/>
                  <bgColor theme="0" tint="-0.24994659260841701"/>
                </patternFill>
              </fill>
            </x14:dxf>
          </x14:cfRule>
          <xm:sqref>S3069:S3203</xm:sqref>
        </x14:conditionalFormatting>
        <x14:conditionalFormatting xmlns:xm="http://schemas.microsoft.com/office/excel/2006/main">
          <x14:cfRule type="expression" priority="28" id="{00350062-00F3-4683-B6E7-004800E20078}">
            <xm:f>IF(S3069&lt;&gt;"",1)</xm:f>
            <x14:dxf>
              <fill>
                <patternFill patternType="solid">
                  <fgColor theme="0" tint="-0.24994659260841701"/>
                  <bgColor theme="0" tint="-0.24994659260841701"/>
                </patternFill>
              </fill>
            </x14:dxf>
          </x14:cfRule>
          <xm:sqref>R3069:R3203</xm:sqref>
        </x14:conditionalFormatting>
        <x14:conditionalFormatting xmlns:xm="http://schemas.microsoft.com/office/excel/2006/main">
          <x14:cfRule type="expression" priority="27" id="{009C008E-00B1-46EA-A863-00AA0086005B}">
            <xm:f>IF($G3069&lt;&gt;"",1)</xm:f>
            <x14:dxf>
              <fill>
                <patternFill patternType="solid">
                  <fgColor theme="0" tint="-0.24994659260841701"/>
                  <bgColor theme="0" tint="-0.24994659260841701"/>
                </patternFill>
              </fill>
            </x14:dxf>
          </x14:cfRule>
          <xm:sqref>H3069:I3203</xm:sqref>
        </x14:conditionalFormatting>
        <x14:conditionalFormatting xmlns:xm="http://schemas.microsoft.com/office/excel/2006/main">
          <x14:cfRule type="expression" priority="26" id="{003400C2-009E-4D05-BA2E-00B600C4003A}">
            <xm:f>IF($H3069&lt;&gt;"",1)</xm:f>
            <x14:dxf>
              <fill>
                <patternFill patternType="solid">
                  <fgColor theme="0" tint="-0.24994659260841701"/>
                  <bgColor theme="0" tint="-0.24994659260841701"/>
                </patternFill>
              </fill>
            </x14:dxf>
          </x14:cfRule>
          <xm:sqref>G3069:G3203 I3069:I3203</xm:sqref>
        </x14:conditionalFormatting>
        <x14:conditionalFormatting xmlns:xm="http://schemas.microsoft.com/office/excel/2006/main">
          <x14:cfRule type="expression" priority="25" id="{00B100B7-0083-4639-9DC5-00A9008900C7}">
            <xm:f>IF($I3069&lt;&gt;"",1)</xm:f>
            <x14:dxf>
              <fill>
                <patternFill patternType="solid">
                  <fgColor theme="0" tint="-0.24994659260841701"/>
                  <bgColor theme="0" tint="-0.24994659260841701"/>
                </patternFill>
              </fill>
            </x14:dxf>
          </x14:cfRule>
          <xm:sqref>G3069:H3203</xm:sqref>
        </x14:conditionalFormatting>
        <x14:conditionalFormatting xmlns:xm="http://schemas.microsoft.com/office/excel/2006/main">
          <x14:cfRule type="expression" priority="24" id="{004E001E-00CF-4DF2-8BA9-006C00FF0065}">
            <xm:f>IF($L3069&lt;$K3069,1)</xm:f>
            <x14:dxf>
              <font>
                <b/>
                <i val="0"/>
                <color theme="5" tint="0.59996337778862885"/>
              </font>
              <fill>
                <patternFill patternType="solid">
                  <fgColor rgb="FFC00000"/>
                  <bgColor rgb="FFC00000"/>
                </patternFill>
              </fill>
            </x14:dxf>
          </x14:cfRule>
          <xm:sqref>K3069:L3203</xm:sqref>
        </x14:conditionalFormatting>
        <x14:conditionalFormatting xmlns:xm="http://schemas.microsoft.com/office/excel/2006/main">
          <x14:cfRule type="expression" priority="23" id="{00B400DB-00D0-4E7A-902A-004200C80055}">
            <xm:f>IF($F3069&lt;&gt;"",1)</xm:f>
            <x14:dxf>
              <fill>
                <patternFill patternType="solid">
                  <fgColor theme="0" tint="-0.24994659260841701"/>
                  <bgColor theme="0" tint="-0.24994659260841701"/>
                </patternFill>
              </fill>
            </x14:dxf>
          </x14:cfRule>
          <xm:sqref>E3069:E3203</xm:sqref>
        </x14:conditionalFormatting>
        <x14:conditionalFormatting xmlns:xm="http://schemas.microsoft.com/office/excel/2006/main">
          <x14:cfRule type="expression" priority="22" id="{00F700CD-006B-4F30-BD4D-00A800910094}">
            <xm:f>IF($E3069&lt;&gt;"",1)</xm:f>
            <x14:dxf>
              <fill>
                <patternFill patternType="solid">
                  <fgColor theme="0" tint="-0.24994659260841701"/>
                  <bgColor theme="0" tint="-0.24994659260841701"/>
                </patternFill>
              </fill>
            </x14:dxf>
          </x14:cfRule>
          <xm:sqref>F3069:F3203</xm:sqref>
        </x14:conditionalFormatting>
        <x14:conditionalFormatting xmlns:xm="http://schemas.microsoft.com/office/excel/2006/main">
          <x14:cfRule type="expression" priority="21" id="{005F00DE-0001-4FFA-997E-004A007700F4}">
            <xm:f>ISNUMBER($M3069)</xm:f>
            <x14:dxf>
              <border>
                <left style="thin">
                  <color auto="1"/>
                </left>
                <right style="thin">
                  <color auto="1"/>
                </right>
                <top style="none"/>
                <bottom style="hair">
                  <color auto="1"/>
                </bottom>
                <diagonal style="none"/>
                <vertical style="none"/>
                <horizontal style="none"/>
              </border>
            </x14:dxf>
          </x14:cfRule>
          <xm:sqref>A3069:B3203 D3069:D3203</xm:sqref>
        </x14:conditionalFormatting>
        <x14:conditionalFormatting xmlns:xm="http://schemas.microsoft.com/office/excel/2006/main">
          <x14:cfRule type="expression" priority="20" id="{006F0040-0066-4D1A-A017-0048004B0000}">
            <xm:f>ISNUMBER($M3069)</xm:f>
            <x14:dxf>
              <border>
                <left style="thin">
                  <color auto="1"/>
                </left>
                <right style="thin">
                  <color auto="1"/>
                </right>
                <top style="none"/>
                <bottom style="hair">
                  <color auto="1"/>
                </bottom>
                <diagonal style="none"/>
                <vertical style="none"/>
                <horizontal style="none"/>
              </border>
            </x14:dxf>
          </x14:cfRule>
          <xm:sqref>C3069:C3203</xm:sqref>
        </x14:conditionalFormatting>
        <x14:conditionalFormatting xmlns:xm="http://schemas.microsoft.com/office/excel/2006/main">
          <x14:cfRule type="expression" priority="18" id="{00E8005D-0089-4B53-9968-00AE0083002F}">
            <xm:f>ISNUMBER($M3204)</xm:f>
            <x14:dxf>
              <border>
                <left style="thin">
                  <color auto="1"/>
                </left>
                <right style="thin">
                  <color auto="1"/>
                </right>
                <top style="none"/>
                <bottom style="hair">
                  <color auto="1"/>
                </bottom>
                <diagonal style="none"/>
                <vertical style="none"/>
                <horizontal style="none"/>
              </border>
            </x14:dxf>
          </x14:cfRule>
          <xm:sqref>AG3204:AG3257 AG3259:AG3500</xm:sqref>
        </x14:conditionalFormatting>
        <x14:conditionalFormatting xmlns:xm="http://schemas.microsoft.com/office/excel/2006/main">
          <x14:cfRule type="expression" priority="17" id="{00650041-004F-4170-AD89-00810005001A}">
            <xm:f>IF($R3204="",1)</xm:f>
            <x14:dxf>
              <fill>
                <patternFill patternType="solid">
                  <fgColor theme="0" tint="-0.24994659260841701"/>
                  <bgColor theme="0" tint="-0.24994659260841701"/>
                </patternFill>
              </fill>
            </x14:dxf>
          </x14:cfRule>
          <xm:sqref>W3204:W4500</xm:sqref>
        </x14:conditionalFormatting>
        <x14:conditionalFormatting xmlns:xm="http://schemas.microsoft.com/office/excel/2006/main">
          <x14:cfRule type="expression" priority="16" id="{008C001F-0071-4F8C-86A4-0092008B00C6}">
            <xm:f>IF($S3204="",1)</xm:f>
            <x14:dxf>
              <fill>
                <patternFill patternType="solid">
                  <fgColor theme="0" tint="-0.24994659260841701"/>
                  <bgColor theme="0" tint="-0.24994659260841701"/>
                </patternFill>
              </fill>
            </x14:dxf>
          </x14:cfRule>
          <xm:sqref>X3204:Z4500</xm:sqref>
        </x14:conditionalFormatting>
        <x14:conditionalFormatting xmlns:xm="http://schemas.microsoft.com/office/excel/2006/main">
          <x14:cfRule type="expression" priority="15" id="{00FD0045-00BF-46CE-BBB2-007F006800BC}">
            <xm:f>ISNUMBER($M3204)</xm:f>
            <x14:dxf>
              <border>
                <left style="thin">
                  <color auto="1"/>
                </left>
                <right style="thin">
                  <color auto="1"/>
                </right>
                <top style="none"/>
                <bottom style="hair">
                  <color auto="1"/>
                </bottom>
                <diagonal style="none"/>
                <vertical style="none"/>
                <horizontal style="none"/>
              </border>
            </x14:dxf>
          </x14:cfRule>
          <xm:sqref>E3204:P3460 R3204:Z3460 E3461:P3465 R3461:Z3465 E3466:Z4500</xm:sqref>
        </x14:conditionalFormatting>
        <x14:conditionalFormatting xmlns:xm="http://schemas.microsoft.com/office/excel/2006/main">
          <x14:cfRule type="expression" priority="14" id="{0096007E-0003-457C-B362-00A600F30042}">
            <xm:f>IF(G3204="",1)</xm:f>
            <x14:dxf>
              <fill>
                <patternFill patternType="solid">
                  <fgColor theme="0" tint="-0.24994659260841701"/>
                  <bgColor theme="0" tint="-0.24994659260841701"/>
                </patternFill>
              </fill>
            </x14:dxf>
          </x14:cfRule>
          <xm:sqref>J3204:J4500</xm:sqref>
        </x14:conditionalFormatting>
        <x14:conditionalFormatting xmlns:xm="http://schemas.microsoft.com/office/excel/2006/main">
          <x14:cfRule type="expression" priority="13" id="{001400DE-0022-4C4E-8914-00E100FF0009}">
            <xm:f>IF(AND($H3204="",$I3204=""),1)</xm:f>
            <x14:dxf>
              <fill>
                <patternFill patternType="solid">
                  <fgColor theme="0" tint="-0.24994659260841701"/>
                  <bgColor theme="0" tint="-0.24994659260841701"/>
                </patternFill>
              </fill>
            </x14:dxf>
          </x14:cfRule>
          <xm:sqref>K3204:L4500</xm:sqref>
        </x14:conditionalFormatting>
        <x14:conditionalFormatting xmlns:xm="http://schemas.microsoft.com/office/excel/2006/main">
          <x14:cfRule type="expression" priority="12" id="{009E00C7-00F4-47E2-A189-00D4007100AE}">
            <xm:f>IF($R3204="",1)</xm:f>
            <x14:dxf>
              <fill>
                <patternFill patternType="solid">
                  <fgColor theme="0" tint="-0.24994659260841701"/>
                  <bgColor theme="0" tint="-0.24994659260841701"/>
                </patternFill>
              </fill>
            </x14:dxf>
          </x14:cfRule>
          <xm:sqref>T3204:V4500</xm:sqref>
        </x14:conditionalFormatting>
        <x14:conditionalFormatting xmlns:xm="http://schemas.microsoft.com/office/excel/2006/main">
          <x14:cfRule type="expression" priority="11" id="{00480028-00B9-4805-BCAF-00740046005C}">
            <xm:f>IF(R3204&lt;&gt;"",1)</xm:f>
            <x14:dxf>
              <fill>
                <patternFill patternType="solid">
                  <fgColor theme="0" tint="-0.24994659260841701"/>
                  <bgColor theme="0" tint="-0.24994659260841701"/>
                </patternFill>
              </fill>
            </x14:dxf>
          </x14:cfRule>
          <xm:sqref>S3204:S4500</xm:sqref>
        </x14:conditionalFormatting>
        <x14:conditionalFormatting xmlns:xm="http://schemas.microsoft.com/office/excel/2006/main">
          <x14:cfRule type="expression" priority="10" id="{00DB00BE-005C-49D2-A99F-00DE00CE00AC}">
            <xm:f>IF(S3204&lt;&gt;"",1)</xm:f>
            <x14:dxf>
              <fill>
                <patternFill patternType="solid">
                  <fgColor theme="0" tint="-0.24994659260841701"/>
                  <bgColor theme="0" tint="-0.24994659260841701"/>
                </patternFill>
              </fill>
            </x14:dxf>
          </x14:cfRule>
          <xm:sqref>R3204:R4500</xm:sqref>
        </x14:conditionalFormatting>
        <x14:conditionalFormatting xmlns:xm="http://schemas.microsoft.com/office/excel/2006/main">
          <x14:cfRule type="expression" priority="9" id="{007000BE-0033-44C2-AF1C-0054009F005B}">
            <xm:f>IF($G3204&lt;&gt;"",1)</xm:f>
            <x14:dxf>
              <fill>
                <patternFill patternType="solid">
                  <fgColor theme="0" tint="-0.24994659260841701"/>
                  <bgColor theme="0" tint="-0.24994659260841701"/>
                </patternFill>
              </fill>
            </x14:dxf>
          </x14:cfRule>
          <xm:sqref>H3204:I4500</xm:sqref>
        </x14:conditionalFormatting>
        <x14:conditionalFormatting xmlns:xm="http://schemas.microsoft.com/office/excel/2006/main">
          <x14:cfRule type="expression" priority="8" id="{00E30024-0071-4987-B770-00AA009300A4}">
            <xm:f>IF($H3204&lt;&gt;"",1)</xm:f>
            <x14:dxf>
              <fill>
                <patternFill patternType="solid">
                  <fgColor theme="0" tint="-0.24994659260841701"/>
                  <bgColor theme="0" tint="-0.24994659260841701"/>
                </patternFill>
              </fill>
            </x14:dxf>
          </x14:cfRule>
          <xm:sqref>G3204:G4500 I3204:I4500</xm:sqref>
        </x14:conditionalFormatting>
        <x14:conditionalFormatting xmlns:xm="http://schemas.microsoft.com/office/excel/2006/main">
          <x14:cfRule type="expression" priority="7" id="{00FD0005-0035-4151-9C96-000D009800B7}">
            <xm:f>IF($I3204&lt;&gt;"",1)</xm:f>
            <x14:dxf>
              <fill>
                <patternFill patternType="solid">
                  <fgColor theme="0" tint="-0.24994659260841701"/>
                  <bgColor theme="0" tint="-0.24994659260841701"/>
                </patternFill>
              </fill>
            </x14:dxf>
          </x14:cfRule>
          <xm:sqref>G3204:H4500</xm:sqref>
        </x14:conditionalFormatting>
        <x14:conditionalFormatting xmlns:xm="http://schemas.microsoft.com/office/excel/2006/main">
          <x14:cfRule type="expression" priority="6" id="{009A00B1-00E3-4C3F-82A3-002500E30004}">
            <xm:f>IF($L3204&lt;$K3204,1)</xm:f>
            <x14:dxf>
              <font>
                <b/>
                <i val="0"/>
                <color theme="5" tint="0.59996337778862885"/>
              </font>
              <fill>
                <patternFill patternType="solid">
                  <fgColor rgb="FFC00000"/>
                  <bgColor rgb="FFC00000"/>
                </patternFill>
              </fill>
            </x14:dxf>
          </x14:cfRule>
          <xm:sqref>K3204:L4500</xm:sqref>
        </x14:conditionalFormatting>
        <x14:conditionalFormatting xmlns:xm="http://schemas.microsoft.com/office/excel/2006/main">
          <x14:cfRule type="expression" priority="5" id="{00DC00B5-0003-4D38-A9AD-004400050083}">
            <xm:f>IF($F3204&lt;&gt;"",1)</xm:f>
            <x14:dxf>
              <fill>
                <patternFill patternType="solid">
                  <fgColor theme="0" tint="-0.24994659260841701"/>
                  <bgColor theme="0" tint="-0.24994659260841701"/>
                </patternFill>
              </fill>
            </x14:dxf>
          </x14:cfRule>
          <xm:sqref>E3204:E4500</xm:sqref>
        </x14:conditionalFormatting>
        <x14:conditionalFormatting xmlns:xm="http://schemas.microsoft.com/office/excel/2006/main">
          <x14:cfRule type="expression" priority="4" id="{00880000-0086-42D1-8D92-0062005F0096}">
            <xm:f>IF($E3204&lt;&gt;"",1)</xm:f>
            <x14:dxf>
              <fill>
                <patternFill patternType="solid">
                  <fgColor theme="0" tint="-0.24994659260841701"/>
                  <bgColor theme="0" tint="-0.24994659260841701"/>
                </patternFill>
              </fill>
            </x14:dxf>
          </x14:cfRule>
          <xm:sqref>F3204:F4500</xm:sqref>
        </x14:conditionalFormatting>
        <x14:conditionalFormatting xmlns:xm="http://schemas.microsoft.com/office/excel/2006/main">
          <x14:cfRule type="expression" priority="3" id="{0047006C-004A-4F43-976A-0045000D001E}">
            <xm:f>ISNUMBER($M3204)</xm:f>
            <x14:dxf>
              <border>
                <left style="thin">
                  <color auto="1"/>
                </left>
                <right style="thin">
                  <color auto="1"/>
                </right>
                <top style="none"/>
                <bottom style="hair">
                  <color auto="1"/>
                </bottom>
                <diagonal style="none"/>
                <vertical style="none"/>
                <horizontal style="none"/>
              </border>
            </x14:dxf>
          </x14:cfRule>
          <xm:sqref>A3204:B3500 D3204:D3500</xm:sqref>
        </x14:conditionalFormatting>
        <x14:conditionalFormatting xmlns:xm="http://schemas.microsoft.com/office/excel/2006/main">
          <x14:cfRule type="expression" priority="2" id="{00F80007-00CE-4B75-BCD0-001D0091002D}">
            <xm:f>ISNUMBER($M3204)</xm:f>
            <x14:dxf>
              <border>
                <left style="thin">
                  <color auto="1"/>
                </left>
                <right style="thin">
                  <color auto="1"/>
                </right>
                <top style="none"/>
                <bottom style="hair">
                  <color auto="1"/>
                </bottom>
                <diagonal style="none"/>
                <vertical style="none"/>
                <horizontal style="none"/>
              </border>
            </x14:dxf>
          </x14:cfRule>
          <xm:sqref>C3204:C4500</xm:sqref>
        </x14:conditionalFormatting>
        <x14:conditionalFormatting xmlns:xm="http://schemas.microsoft.com/office/excel/2006/main">
          <x14:cfRule type="expression" priority="1" id="{00E400E8-00F2-4E4E-A849-003D004B00D3}">
            <xm:f>ISNUMBER($M3258)</xm:f>
            <x14:dxf>
              <border>
                <left style="thin">
                  <color auto="1"/>
                </left>
                <right style="thin">
                  <color auto="1"/>
                </right>
                <top style="none"/>
                <bottom style="hair">
                  <color auto="1"/>
                </bottom>
                <diagonal style="none"/>
                <vertical style="none"/>
                <horizontal style="none"/>
              </border>
            </x14:dxf>
          </x14:cfRule>
          <xm:sqref>AG3258</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Tabelle5">
    <tabColor indexed="2"/>
    <outlinePr applyStyles="0" summaryBelow="1" summaryRight="1" showOutlineSymbols="1"/>
    <pageSetUpPr autoPageBreaks="1" fitToPage="0"/>
  </sheetPr>
  <sheetViews>
    <sheetView zoomScale="100" workbookViewId="0">
      <selection activeCell="C21" activeCellId="0" sqref="C21"/>
    </sheetView>
  </sheetViews>
  <sheetFormatPr defaultColWidth="11.42578125" defaultRowHeight="14.25"/>
  <cols>
    <col min="1" max="2" style="74" width="11.42578125"/>
    <col customWidth="1" min="3" max="3" style="75" width="35.28515625"/>
    <col customWidth="1" min="4" max="4" style="74" width="15"/>
    <col customWidth="1" min="5" max="5" width="10.42578125"/>
    <col customWidth="1" min="6" max="6" width="6"/>
  </cols>
  <sheetData>
    <row r="1" ht="18.75">
      <c r="A1" s="76" t="s">
        <v>41</v>
      </c>
      <c r="B1" s="76"/>
      <c r="E1" s="77">
        <f ca="1">YEAR(TODAY())</f>
        <v>2022</v>
      </c>
      <c r="F1" s="4">
        <f ca="1">MAX(F4:F29)</f>
        <v>25</v>
      </c>
    </row>
    <row r="2">
      <c r="F2" s="78"/>
    </row>
    <row r="3">
      <c r="A3" s="79" t="s">
        <v>83</v>
      </c>
      <c r="B3" s="79" t="s">
        <v>84</v>
      </c>
      <c r="C3" s="80" t="s">
        <v>85</v>
      </c>
      <c r="D3" s="79" t="s">
        <v>86</v>
      </c>
      <c r="F3" s="78"/>
    </row>
    <row r="4">
      <c r="A4" s="74">
        <v>2000</v>
      </c>
      <c r="B4" s="74">
        <v>2001</v>
      </c>
      <c r="C4" s="81">
        <v>0.01</v>
      </c>
      <c r="D4" s="82">
        <f t="shared" ref="D4:D29" ca="1" si="101">IF(C4="","",SUM(INDIRECT(CONCATENATE("C",ROW(C4),":C",$F$1))))</f>
        <v>0.39000000000000001</v>
      </c>
      <c r="E4" s="4">
        <f t="shared" ref="E4:E29" ca="1" si="102">IF($E$1=B4,1,0)</f>
        <v>0</v>
      </c>
      <c r="F4" s="4">
        <f t="shared" ref="F4:F29" ca="1" si="103">ROW(E4)*E4</f>
        <v>0</v>
      </c>
    </row>
    <row r="5">
      <c r="A5" s="74">
        <v>2001</v>
      </c>
      <c r="B5" s="74">
        <v>2002</v>
      </c>
      <c r="C5" s="81">
        <v>0.01</v>
      </c>
      <c r="D5" s="82">
        <f t="shared" ca="1" si="101"/>
        <v>0.38</v>
      </c>
      <c r="E5" s="4">
        <f t="shared" ca="1" si="102"/>
        <v>0</v>
      </c>
      <c r="F5" s="4">
        <f t="shared" ca="1" si="103"/>
        <v>0</v>
      </c>
    </row>
    <row r="6">
      <c r="A6" s="74">
        <v>2002</v>
      </c>
      <c r="B6" s="74">
        <v>2003</v>
      </c>
      <c r="C6" s="81">
        <v>0.01</v>
      </c>
      <c r="D6" s="82">
        <f t="shared" ca="1" si="101"/>
        <v>0.37</v>
      </c>
      <c r="E6" s="4">
        <f t="shared" ca="1" si="102"/>
        <v>0</v>
      </c>
      <c r="F6" s="4">
        <f t="shared" ca="1" si="103"/>
        <v>0</v>
      </c>
    </row>
    <row r="7">
      <c r="A7" s="74">
        <v>2003</v>
      </c>
      <c r="B7" s="74">
        <v>2004</v>
      </c>
      <c r="C7" s="81">
        <v>0.01</v>
      </c>
      <c r="D7" s="82">
        <f t="shared" ca="1" si="101"/>
        <v>0.35999999999999999</v>
      </c>
      <c r="E7" s="4">
        <f t="shared" ca="1" si="102"/>
        <v>0</v>
      </c>
      <c r="F7" s="4">
        <f t="shared" ca="1" si="103"/>
        <v>0</v>
      </c>
    </row>
    <row r="8">
      <c r="A8" s="74">
        <v>2004</v>
      </c>
      <c r="B8" s="74">
        <v>2005</v>
      </c>
      <c r="C8" s="81">
        <v>0.01</v>
      </c>
      <c r="D8" s="82">
        <f t="shared" ca="1" si="101"/>
        <v>0.34999999999999998</v>
      </c>
      <c r="E8" s="4">
        <f t="shared" ca="1" si="102"/>
        <v>0</v>
      </c>
      <c r="F8" s="4">
        <f t="shared" ca="1" si="103"/>
        <v>0</v>
      </c>
    </row>
    <row r="9">
      <c r="A9" s="74">
        <v>2005</v>
      </c>
      <c r="B9" s="74">
        <v>2006</v>
      </c>
      <c r="C9" s="81">
        <v>0.01</v>
      </c>
      <c r="D9" s="82">
        <f t="shared" ca="1" si="101"/>
        <v>0.33999999999999997</v>
      </c>
      <c r="E9" s="4">
        <f t="shared" ca="1" si="102"/>
        <v>0</v>
      </c>
      <c r="F9" s="4">
        <f t="shared" ca="1" si="103"/>
        <v>0</v>
      </c>
    </row>
    <row r="10">
      <c r="A10" s="74">
        <v>2006</v>
      </c>
      <c r="B10" s="74">
        <v>2007</v>
      </c>
      <c r="C10" s="81">
        <v>0.01</v>
      </c>
      <c r="D10" s="82">
        <f t="shared" ca="1" si="101"/>
        <v>0.32999999999999996</v>
      </c>
      <c r="E10" s="4">
        <f t="shared" ca="1" si="102"/>
        <v>0</v>
      </c>
      <c r="F10" s="4">
        <f t="shared" ca="1" si="103"/>
        <v>0</v>
      </c>
    </row>
    <row r="11">
      <c r="A11" s="74">
        <v>2007</v>
      </c>
      <c r="B11" s="74">
        <v>2008</v>
      </c>
      <c r="C11" s="81">
        <v>0.01</v>
      </c>
      <c r="D11" s="82">
        <f t="shared" ca="1" si="101"/>
        <v>0.32000000000000001</v>
      </c>
      <c r="E11" s="4">
        <f t="shared" ca="1" si="102"/>
        <v>0</v>
      </c>
      <c r="F11" s="4">
        <f t="shared" ca="1" si="103"/>
        <v>0</v>
      </c>
    </row>
    <row r="12">
      <c r="A12" s="74">
        <v>2008</v>
      </c>
      <c r="B12" s="74">
        <v>2009</v>
      </c>
      <c r="C12" s="81">
        <v>0.01</v>
      </c>
      <c r="D12" s="82">
        <f t="shared" ca="1" si="101"/>
        <v>0.31</v>
      </c>
      <c r="E12" s="4">
        <f t="shared" ca="1" si="102"/>
        <v>0</v>
      </c>
      <c r="F12" s="4">
        <f t="shared" ca="1" si="103"/>
        <v>0</v>
      </c>
    </row>
    <row r="13">
      <c r="A13" s="74">
        <v>2009</v>
      </c>
      <c r="B13" s="74">
        <v>2010</v>
      </c>
      <c r="C13" s="81">
        <v>0</v>
      </c>
      <c r="D13" s="82">
        <f t="shared" ca="1" si="101"/>
        <v>0.29999999999999999</v>
      </c>
      <c r="E13" s="4">
        <f t="shared" ca="1" si="102"/>
        <v>0</v>
      </c>
      <c r="F13" s="4">
        <f t="shared" ca="1" si="103"/>
        <v>0</v>
      </c>
    </row>
    <row r="14">
      <c r="A14" s="74">
        <v>2010</v>
      </c>
      <c r="B14" s="74">
        <v>2011</v>
      </c>
      <c r="C14" s="81">
        <v>0</v>
      </c>
      <c r="D14" s="82">
        <f t="shared" ca="1" si="101"/>
        <v>0.29999999999999999</v>
      </c>
      <c r="E14" s="4">
        <f t="shared" ca="1" si="102"/>
        <v>0</v>
      </c>
      <c r="F14" s="4">
        <f t="shared" ca="1" si="103"/>
        <v>0</v>
      </c>
    </row>
    <row r="15">
      <c r="A15" s="74">
        <v>2011</v>
      </c>
      <c r="B15" s="74">
        <v>2012</v>
      </c>
      <c r="C15" s="81">
        <v>0</v>
      </c>
      <c r="D15" s="82">
        <f ca="1">IF(C15="","",SUM(INDIRECT(CONCATENATE("C",ROW(C15),":C",$F$1))))</f>
        <v>0.29999999999999999</v>
      </c>
      <c r="E15" s="4">
        <f t="shared" ca="1" si="102"/>
        <v>0</v>
      </c>
      <c r="F15" s="4">
        <f t="shared" ca="1" si="103"/>
        <v>0</v>
      </c>
    </row>
    <row r="16">
      <c r="A16" s="74">
        <v>2012</v>
      </c>
      <c r="B16" s="74">
        <v>2013</v>
      </c>
      <c r="C16" s="81">
        <v>0</v>
      </c>
      <c r="D16" s="82">
        <f t="shared" ca="1" si="101"/>
        <v>0.29999999999999999</v>
      </c>
      <c r="E16" s="4">
        <f t="shared" ca="1" si="102"/>
        <v>0</v>
      </c>
      <c r="F16" s="4">
        <f ca="1">ROW(E16)*E16</f>
        <v>0</v>
      </c>
    </row>
    <row r="17">
      <c r="A17" s="74">
        <v>2013</v>
      </c>
      <c r="B17" s="74">
        <v>2014</v>
      </c>
      <c r="C17" s="81">
        <v>0</v>
      </c>
      <c r="D17" s="82">
        <f t="shared" ca="1" si="101"/>
        <v>0.29999999999999999</v>
      </c>
      <c r="E17" s="4">
        <f t="shared" ca="1" si="102"/>
        <v>0</v>
      </c>
      <c r="F17" s="4">
        <f t="shared" ca="1" si="103"/>
        <v>0</v>
      </c>
    </row>
    <row r="18">
      <c r="A18" s="74">
        <v>2014</v>
      </c>
      <c r="B18" s="74">
        <v>2015</v>
      </c>
      <c r="C18" s="81">
        <v>0</v>
      </c>
      <c r="D18" s="82">
        <f t="shared" ca="1" si="101"/>
        <v>0.29999999999999999</v>
      </c>
      <c r="E18" s="4">
        <f t="shared" ca="1" si="102"/>
        <v>0</v>
      </c>
      <c r="F18" s="4">
        <f t="shared" ca="1" si="103"/>
        <v>0</v>
      </c>
    </row>
    <row r="19">
      <c r="A19" s="74">
        <v>2015</v>
      </c>
      <c r="B19" s="74">
        <v>2016</v>
      </c>
      <c r="C19" s="81">
        <v>0</v>
      </c>
      <c r="D19" s="82">
        <f t="shared" ca="1" si="101"/>
        <v>0.29999999999999999</v>
      </c>
      <c r="E19" s="4">
        <f t="shared" ca="1" si="102"/>
        <v>0</v>
      </c>
      <c r="F19" s="4">
        <f t="shared" ca="1" si="103"/>
        <v>0</v>
      </c>
    </row>
    <row r="20">
      <c r="A20" s="74">
        <v>2016</v>
      </c>
      <c r="B20" s="74">
        <v>2017</v>
      </c>
      <c r="C20" s="81">
        <v>0</v>
      </c>
      <c r="D20" s="82">
        <f t="shared" ca="1" si="101"/>
        <v>0.29999999999999999</v>
      </c>
      <c r="E20" s="4">
        <f t="shared" ca="1" si="102"/>
        <v>0</v>
      </c>
      <c r="F20" s="4">
        <f t="shared" ca="1" si="103"/>
        <v>0</v>
      </c>
    </row>
    <row r="21">
      <c r="A21" s="74">
        <v>2017</v>
      </c>
      <c r="B21" s="74">
        <v>2018</v>
      </c>
      <c r="C21" s="81">
        <v>0</v>
      </c>
      <c r="D21" s="82">
        <f t="shared" ca="1" si="101"/>
        <v>0.29999999999999999</v>
      </c>
      <c r="E21" s="4">
        <f t="shared" ca="1" si="102"/>
        <v>0</v>
      </c>
      <c r="F21" s="4">
        <f t="shared" ca="1" si="103"/>
        <v>0</v>
      </c>
    </row>
    <row r="22">
      <c r="A22" s="74">
        <v>2018</v>
      </c>
      <c r="B22" s="74">
        <v>2019</v>
      </c>
      <c r="C22" s="81">
        <v>0</v>
      </c>
      <c r="D22" s="82">
        <f t="shared" ca="1" si="101"/>
        <v>0.29999999999999999</v>
      </c>
      <c r="E22" s="4">
        <f t="shared" ca="1" si="102"/>
        <v>0</v>
      </c>
      <c r="F22" s="4">
        <f t="shared" ca="1" si="103"/>
        <v>0</v>
      </c>
    </row>
    <row r="23">
      <c r="A23" s="74">
        <v>2019</v>
      </c>
      <c r="B23" s="74">
        <v>2020</v>
      </c>
      <c r="C23" s="81">
        <v>0</v>
      </c>
      <c r="D23" s="82">
        <f t="shared" ca="1" si="101"/>
        <v>0.29999999999999999</v>
      </c>
      <c r="E23" s="4">
        <f t="shared" ca="1" si="102"/>
        <v>0</v>
      </c>
      <c r="F23" s="4">
        <f t="shared" ca="1" si="103"/>
        <v>0</v>
      </c>
    </row>
    <row r="24">
      <c r="A24" s="74">
        <v>2020</v>
      </c>
      <c r="B24" s="74">
        <v>2021</v>
      </c>
      <c r="C24" s="81">
        <v>0</v>
      </c>
      <c r="D24" s="82">
        <f t="shared" ca="1" si="101"/>
        <v>0.29999999999999999</v>
      </c>
      <c r="E24" s="4">
        <f t="shared" ca="1" si="102"/>
        <v>0</v>
      </c>
      <c r="F24" s="4">
        <f t="shared" ca="1" si="103"/>
        <v>0</v>
      </c>
    </row>
    <row r="25">
      <c r="A25" s="74">
        <v>2021</v>
      </c>
      <c r="B25" s="74">
        <v>2022</v>
      </c>
      <c r="C25" s="81">
        <v>0.29999999999999999</v>
      </c>
      <c r="D25" s="82">
        <f t="shared" ca="1" si="101"/>
        <v>0.29999999999999999</v>
      </c>
      <c r="E25" s="4">
        <f t="shared" ca="1" si="102"/>
        <v>1</v>
      </c>
      <c r="F25" s="4">
        <f t="shared" ca="1" si="103"/>
        <v>25</v>
      </c>
    </row>
    <row r="26">
      <c r="A26" s="74">
        <v>2022</v>
      </c>
      <c r="B26" s="74">
        <v>2023</v>
      </c>
      <c r="C26" s="81"/>
      <c r="D26" s="82" t="str">
        <f t="shared" ca="1" si="101"/>
        <v/>
      </c>
      <c r="E26" s="4">
        <f t="shared" ca="1" si="102"/>
        <v>0</v>
      </c>
      <c r="F26" s="4">
        <f t="shared" ca="1" si="103"/>
        <v>0</v>
      </c>
    </row>
    <row r="27">
      <c r="A27" s="74">
        <v>2023</v>
      </c>
      <c r="B27" s="74">
        <v>2024</v>
      </c>
      <c r="C27" s="81"/>
      <c r="D27" s="82" t="str">
        <f t="shared" ca="1" si="101"/>
        <v/>
      </c>
      <c r="E27" s="4">
        <f t="shared" ca="1" si="102"/>
        <v>0</v>
      </c>
      <c r="F27" s="4">
        <f t="shared" ca="1" si="103"/>
        <v>0</v>
      </c>
    </row>
    <row r="28">
      <c r="A28" s="74">
        <v>2024</v>
      </c>
      <c r="B28" s="74">
        <v>2025</v>
      </c>
      <c r="C28" s="81"/>
      <c r="D28" s="82" t="str">
        <f t="shared" ca="1" si="101"/>
        <v/>
      </c>
      <c r="E28" s="4">
        <f t="shared" ca="1" si="102"/>
        <v>0</v>
      </c>
      <c r="F28" s="4">
        <f t="shared" ca="1" si="103"/>
        <v>0</v>
      </c>
    </row>
    <row r="29">
      <c r="A29" s="74">
        <v>2025</v>
      </c>
      <c r="B29" s="74">
        <v>2026</v>
      </c>
      <c r="C29" s="81"/>
      <c r="D29" s="82" t="str">
        <f t="shared" ca="1" si="101"/>
        <v/>
      </c>
      <c r="E29" s="4">
        <f t="shared" ca="1" si="102"/>
        <v>0</v>
      </c>
      <c r="F29" s="4">
        <f t="shared" ca="1" si="103"/>
        <v>0</v>
      </c>
    </row>
  </sheetData>
  <printOptions headings="0" gridLines="0"/>
  <pageMargins left="0.69999999999999996" right="0.69999999999999996" top="0.78740157500000008" bottom="0.78740157500000008" header="0.29999999999999999" footer="0.29999999999999999"/>
  <pageSetup paperSize="9" scale="100" firstPageNumber="2147483648"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codeName="Tabelle3">
    <tabColor theme="2" tint="-0.099978637043366805"/>
    <outlinePr applyStyles="0" summaryBelow="1" summaryRight="1" showOutlineSymbols="1"/>
    <pageSetUpPr autoPageBreaks="1" fitToPage="0"/>
  </sheetPr>
  <sheetViews>
    <sheetView topLeftCell="A67" zoomScale="100" workbookViewId="0">
      <selection activeCell="O10" activeCellId="0" sqref="O10"/>
    </sheetView>
  </sheetViews>
  <sheetFormatPr defaultColWidth="11.42578125" defaultRowHeight="14.25"/>
  <cols>
    <col min="4" max="10" style="1" width="11.42578125"/>
  </cols>
  <sheetData>
    <row r="15">
      <c r="D15" s="83" t="s">
        <v>87</v>
      </c>
      <c r="E15" s="84"/>
      <c r="F15" s="84"/>
      <c r="G15" s="84"/>
      <c r="H15" s="84"/>
      <c r="I15" s="84"/>
      <c r="J15" s="84"/>
      <c r="K15" s="84"/>
      <c r="L15" s="84"/>
      <c r="M15" s="85"/>
    </row>
    <row r="16">
      <c r="A16" s="83" t="s">
        <v>88</v>
      </c>
      <c r="B16" s="84"/>
      <c r="C16" s="85"/>
      <c r="D16" s="83" t="s">
        <v>11</v>
      </c>
      <c r="E16" s="84"/>
      <c r="F16" s="84"/>
      <c r="G16" s="85"/>
      <c r="H16" s="86" t="s">
        <v>89</v>
      </c>
      <c r="I16" s="86"/>
      <c r="J16" s="86"/>
      <c r="K16" s="83" t="s">
        <v>10</v>
      </c>
      <c r="L16" s="84"/>
      <c r="M16" s="85"/>
    </row>
    <row r="17">
      <c r="A17" s="87" t="s">
        <v>1</v>
      </c>
      <c r="B17" s="87" t="s">
        <v>2</v>
      </c>
      <c r="C17" s="87" t="s">
        <v>3</v>
      </c>
      <c r="D17" s="23">
        <v>1</v>
      </c>
      <c r="E17" s="24">
        <v>2</v>
      </c>
      <c r="F17" s="24">
        <v>3</v>
      </c>
      <c r="G17" s="25">
        <v>4</v>
      </c>
      <c r="H17" s="24">
        <v>1</v>
      </c>
      <c r="I17" s="24">
        <v>2</v>
      </c>
      <c r="J17" s="24">
        <v>3</v>
      </c>
      <c r="K17" s="23">
        <v>1</v>
      </c>
      <c r="L17" s="24">
        <v>2</v>
      </c>
      <c r="M17" s="25">
        <v>3</v>
      </c>
    </row>
    <row r="18">
      <c r="A18" s="88" t="s">
        <v>90</v>
      </c>
      <c r="B18" s="88" t="s">
        <v>90</v>
      </c>
      <c r="C18" s="88" t="s">
        <v>90</v>
      </c>
      <c r="D18" s="89"/>
      <c r="G18" s="90"/>
      <c r="K18" s="91"/>
      <c r="M18" s="92"/>
    </row>
    <row r="19">
      <c r="A19" s="5">
        <f>Eingabe!J19^2*PI()/4</f>
        <v>0.096211275016187398</v>
      </c>
      <c r="B19" s="5">
        <f>Eingabe!K19*Eingabe!L19</f>
        <v>0</v>
      </c>
      <c r="C19" s="5">
        <f>(Eingabe!K19*(Eingabe!L19-Eingabe!K19)+Eingabe!K19^2*PI()/4) * 0 + Eingabe!K19*Eingabe!L19</f>
        <v>0</v>
      </c>
      <c r="D19" s="89">
        <f>IF(Eingabe!G19="x",1,0)</f>
        <v>1</v>
      </c>
      <c r="E19" s="1">
        <f>IF(Eingabe!H19="x",1,0)</f>
        <v>0</v>
      </c>
      <c r="F19" s="1">
        <f>IF(Eingabe!I19="x",1,0)</f>
        <v>0</v>
      </c>
      <c r="G19" s="90">
        <f t="shared" ref="G19:G82" si="104">MAX(E19:F19)</f>
        <v>0</v>
      </c>
      <c r="H19" s="1">
        <f>IF(Eingabe!R19="x",1,0)</f>
        <v>1</v>
      </c>
      <c r="I19" s="1">
        <f>IF(Eingabe!S19="x",1,0)</f>
        <v>0</v>
      </c>
      <c r="J19" s="1">
        <f t="shared" ref="J19:J82" si="105">MAX(H19:I19)</f>
        <v>1</v>
      </c>
      <c r="K19" s="89">
        <f>IF(Eingabe!E19="x",1,0)</f>
        <v>1</v>
      </c>
      <c r="L19" s="1">
        <f>IF(Eingabe!F19="x",1,0)</f>
        <v>0</v>
      </c>
      <c r="M19" s="90">
        <f t="shared" ref="M19:M82" si="106">MAX(K19:L19)</f>
        <v>1</v>
      </c>
    </row>
    <row r="20">
      <c r="A20" s="5">
        <f>Eingabe!J20^2*PI()/4</f>
        <v>0.070685834705770348</v>
      </c>
      <c r="B20" s="5">
        <f>Eingabe!K20*Eingabe!L20</f>
        <v>0</v>
      </c>
      <c r="C20" s="5">
        <f>(Eingabe!K20*(Eingabe!L20-Eingabe!K20)+Eingabe!K20^2*PI()/4)*0+Eingabe!K20*Eingabe!L20</f>
        <v>0</v>
      </c>
      <c r="D20" s="89">
        <f>IF(Eingabe!G20="x",1,0)</f>
        <v>1</v>
      </c>
      <c r="E20" s="1">
        <f>IF(Eingabe!H20="x",1,0)</f>
        <v>0</v>
      </c>
      <c r="F20" s="1">
        <f>IF(Eingabe!I20="x",1,0)</f>
        <v>0</v>
      </c>
      <c r="G20" s="90">
        <f t="shared" si="104"/>
        <v>0</v>
      </c>
      <c r="H20" s="1">
        <f>IF(Eingabe!R20="x",1,0)</f>
        <v>1</v>
      </c>
      <c r="I20" s="1">
        <f>IF(Eingabe!S20="x",1,0)</f>
        <v>0</v>
      </c>
      <c r="J20" s="1">
        <f t="shared" si="105"/>
        <v>1</v>
      </c>
      <c r="K20" s="89">
        <f>IF(Eingabe!E20="x",1,0)</f>
        <v>1</v>
      </c>
      <c r="L20" s="1">
        <f>IF(Eingabe!F20="x",1,0)</f>
        <v>0</v>
      </c>
      <c r="M20" s="90">
        <f t="shared" si="106"/>
        <v>1</v>
      </c>
    </row>
    <row r="21">
      <c r="A21" s="5">
        <f>Eingabe!J21^2*PI()/4</f>
        <v>0.070685834705770348</v>
      </c>
      <c r="B21" s="5">
        <f>Eingabe!K21*Eingabe!L21</f>
        <v>0</v>
      </c>
      <c r="C21" s="5">
        <f>(Eingabe!K21*(Eingabe!L21-Eingabe!K21)+Eingabe!K21^2*PI()/4)*0+Eingabe!K21*Eingabe!L21</f>
        <v>0</v>
      </c>
      <c r="D21" s="89">
        <f>IF(Eingabe!G21="x",1,0)</f>
        <v>1</v>
      </c>
      <c r="E21" s="1">
        <f>IF(Eingabe!H21="x",1,0)</f>
        <v>0</v>
      </c>
      <c r="F21" s="1">
        <f>IF(Eingabe!I21="x",1,0)</f>
        <v>0</v>
      </c>
      <c r="G21" s="90">
        <f t="shared" si="104"/>
        <v>0</v>
      </c>
      <c r="H21" s="1">
        <f>IF(Eingabe!R21="x",1,0)</f>
        <v>1</v>
      </c>
      <c r="I21" s="1">
        <f>IF(Eingabe!S21="x",1,0)</f>
        <v>0</v>
      </c>
      <c r="J21" s="1">
        <f t="shared" si="105"/>
        <v>1</v>
      </c>
      <c r="K21" s="89">
        <f>IF(Eingabe!E21="x",1,0)</f>
        <v>1</v>
      </c>
      <c r="L21" s="1">
        <f>IF(Eingabe!F21="x",1,0)</f>
        <v>0</v>
      </c>
      <c r="M21" s="90">
        <f t="shared" si="106"/>
        <v>1</v>
      </c>
    </row>
    <row r="22">
      <c r="A22" s="5">
        <f>Eingabe!J22^2*PI()/4</f>
        <v>0.070685834705770348</v>
      </c>
      <c r="B22" s="5">
        <f>Eingabe!K22*Eingabe!L22</f>
        <v>0</v>
      </c>
      <c r="C22" s="5">
        <f>(Eingabe!K22*(Eingabe!L22-Eingabe!K22)+Eingabe!K22^2*PI()/4)*0+Eingabe!K22*Eingabe!L22</f>
        <v>0</v>
      </c>
      <c r="D22" s="89">
        <f>IF(Eingabe!G22="x",1,0)</f>
        <v>1</v>
      </c>
      <c r="E22" s="1">
        <f>IF(Eingabe!H22="x",1,0)</f>
        <v>0</v>
      </c>
      <c r="F22" s="1">
        <f>IF(Eingabe!I22="x",1,0)</f>
        <v>0</v>
      </c>
      <c r="G22" s="90">
        <f t="shared" si="104"/>
        <v>0</v>
      </c>
      <c r="H22" s="1">
        <f>IF(Eingabe!R22="x",1,0)</f>
        <v>1</v>
      </c>
      <c r="I22" s="1">
        <f>IF(Eingabe!S22="x",1,0)</f>
        <v>0</v>
      </c>
      <c r="J22" s="1">
        <f t="shared" si="105"/>
        <v>1</v>
      </c>
      <c r="K22" s="89">
        <f>IF(Eingabe!E22="x",1,0)</f>
        <v>1</v>
      </c>
      <c r="L22" s="1">
        <f>IF(Eingabe!F22="x",1,0)</f>
        <v>0</v>
      </c>
      <c r="M22" s="90">
        <f t="shared" si="106"/>
        <v>1</v>
      </c>
    </row>
    <row r="23">
      <c r="A23" s="5">
        <f>Eingabe!J23^2*PI()/4</f>
        <v>0.070685834705770348</v>
      </c>
      <c r="B23" s="5">
        <f>Eingabe!K23*Eingabe!L23</f>
        <v>0</v>
      </c>
      <c r="C23" s="5">
        <f>(Eingabe!K23*(Eingabe!L23-Eingabe!K23)+Eingabe!K23^2*PI()/4)*0+Eingabe!K23*Eingabe!L23</f>
        <v>0</v>
      </c>
      <c r="D23" s="89">
        <f>IF(Eingabe!G23="x",1,0)</f>
        <v>1</v>
      </c>
      <c r="E23" s="1">
        <f>IF(Eingabe!H23="x",1,0)</f>
        <v>0</v>
      </c>
      <c r="F23" s="1">
        <f>IF(Eingabe!I23="x",1,0)</f>
        <v>0</v>
      </c>
      <c r="G23" s="90">
        <f t="shared" si="104"/>
        <v>0</v>
      </c>
      <c r="H23" s="1">
        <f>IF(Eingabe!R23="x",1,0)</f>
        <v>1</v>
      </c>
      <c r="I23" s="1">
        <f>IF(Eingabe!S23="x",1,0)</f>
        <v>0</v>
      </c>
      <c r="J23" s="1">
        <f t="shared" si="105"/>
        <v>1</v>
      </c>
      <c r="K23" s="89">
        <f>IF(Eingabe!E23="x",1,0)</f>
        <v>1</v>
      </c>
      <c r="L23" s="1">
        <f>IF(Eingabe!F23="x",1,0)</f>
        <v>0</v>
      </c>
      <c r="M23" s="90">
        <f t="shared" si="106"/>
        <v>1</v>
      </c>
    </row>
    <row r="24">
      <c r="A24" s="5">
        <f>Eingabe!J24^2*PI()/4</f>
        <v>0.096211275016187398</v>
      </c>
      <c r="B24" s="5">
        <f>Eingabe!K24*Eingabe!L24</f>
        <v>0</v>
      </c>
      <c r="C24" s="5">
        <f>(Eingabe!K24*(Eingabe!L24-Eingabe!K24)+Eingabe!K24^2*PI()/4)*0+Eingabe!K24*Eingabe!L24</f>
        <v>0</v>
      </c>
      <c r="D24" s="89">
        <f>IF(Eingabe!G24="x",1,0)</f>
        <v>1</v>
      </c>
      <c r="E24" s="1">
        <f>IF(Eingabe!H24="x",1,0)</f>
        <v>0</v>
      </c>
      <c r="F24" s="1">
        <f>IF(Eingabe!I24="x",1,0)</f>
        <v>0</v>
      </c>
      <c r="G24" s="90">
        <f t="shared" si="104"/>
        <v>0</v>
      </c>
      <c r="H24" s="1">
        <f>IF(Eingabe!R24="x",1,0)</f>
        <v>1</v>
      </c>
      <c r="I24" s="1">
        <f>IF(Eingabe!S24="x",1,0)</f>
        <v>0</v>
      </c>
      <c r="J24" s="1">
        <f t="shared" si="105"/>
        <v>1</v>
      </c>
      <c r="K24" s="89">
        <f>IF(Eingabe!E24="x",1,0)</f>
        <v>1</v>
      </c>
      <c r="L24" s="1">
        <f>IF(Eingabe!F24="x",1,0)</f>
        <v>0</v>
      </c>
      <c r="M24" s="90">
        <f t="shared" si="106"/>
        <v>1</v>
      </c>
    </row>
    <row r="25">
      <c r="A25" s="5">
        <f>Eingabe!J25^2*PI()/4</f>
        <v>0.070685834705770348</v>
      </c>
      <c r="B25" s="5">
        <f>Eingabe!K25*Eingabe!L25</f>
        <v>0</v>
      </c>
      <c r="C25" s="5">
        <f>(Eingabe!K25*(Eingabe!L25-Eingabe!K25)+Eingabe!K25^2*PI()/4)*0+Eingabe!K25*Eingabe!L25</f>
        <v>0</v>
      </c>
      <c r="D25" s="89">
        <f>IF(Eingabe!G25="x",1,0)</f>
        <v>1</v>
      </c>
      <c r="E25" s="1">
        <f>IF(Eingabe!H25="x",1,0)</f>
        <v>0</v>
      </c>
      <c r="F25" s="1">
        <f>IF(Eingabe!I25="x",1,0)</f>
        <v>0</v>
      </c>
      <c r="G25" s="90">
        <f t="shared" si="104"/>
        <v>0</v>
      </c>
      <c r="H25" s="1">
        <f>IF(Eingabe!R25="x",1,0)</f>
        <v>1</v>
      </c>
      <c r="I25" s="1">
        <f>IF(Eingabe!S25="x",1,0)</f>
        <v>0</v>
      </c>
      <c r="J25" s="1">
        <f t="shared" si="105"/>
        <v>1</v>
      </c>
      <c r="K25" s="89">
        <f>IF(Eingabe!E25="x",1,0)</f>
        <v>1</v>
      </c>
      <c r="L25" s="1">
        <f>IF(Eingabe!F25="x",1,0)</f>
        <v>0</v>
      </c>
      <c r="M25" s="90">
        <f t="shared" si="106"/>
        <v>1</v>
      </c>
    </row>
    <row r="26">
      <c r="A26" s="5">
        <f>Eingabe!J26^2*PI()/4</f>
        <v>0.096211275016187398</v>
      </c>
      <c r="B26" s="5">
        <f>Eingabe!K26*Eingabe!L26</f>
        <v>0</v>
      </c>
      <c r="C26" s="5">
        <f>(Eingabe!K26*(Eingabe!L26-Eingabe!K26)+Eingabe!K26^2*PI()/4)*0+Eingabe!K26*Eingabe!L26</f>
        <v>0</v>
      </c>
      <c r="D26" s="89">
        <f>IF(Eingabe!G26="x",1,0)</f>
        <v>1</v>
      </c>
      <c r="E26" s="1">
        <f>IF(Eingabe!H26="x",1,0)</f>
        <v>0</v>
      </c>
      <c r="F26" s="1">
        <f>IF(Eingabe!I26="x",1,0)</f>
        <v>0</v>
      </c>
      <c r="G26" s="90">
        <f t="shared" si="104"/>
        <v>0</v>
      </c>
      <c r="H26" s="1">
        <f>IF(Eingabe!R26="x",1,0)</f>
        <v>1</v>
      </c>
      <c r="I26" s="1">
        <f>IF(Eingabe!S26="x",1,0)</f>
        <v>0</v>
      </c>
      <c r="J26" s="1">
        <f t="shared" si="105"/>
        <v>1</v>
      </c>
      <c r="K26" s="89">
        <f>IF(Eingabe!E26="x",1,0)</f>
        <v>1</v>
      </c>
      <c r="L26" s="1">
        <f>IF(Eingabe!F26="x",1,0)</f>
        <v>0</v>
      </c>
      <c r="M26" s="90">
        <f t="shared" si="106"/>
        <v>1</v>
      </c>
    </row>
    <row r="27">
      <c r="A27" s="5">
        <f>Eingabe!J27^2*PI()/4</f>
        <v>0.070685834705770348</v>
      </c>
      <c r="B27" s="5">
        <f>Eingabe!K27*Eingabe!L27</f>
        <v>0</v>
      </c>
      <c r="C27" s="5">
        <f>(Eingabe!K27*(Eingabe!L27-Eingabe!K27)+Eingabe!K27^2*PI()/4)*0+Eingabe!K27*Eingabe!L27</f>
        <v>0</v>
      </c>
      <c r="D27" s="89">
        <f>IF(Eingabe!G27="x",1,0)</f>
        <v>1</v>
      </c>
      <c r="E27" s="1">
        <f>IF(Eingabe!H27="x",1,0)</f>
        <v>0</v>
      </c>
      <c r="F27" s="1">
        <f>IF(Eingabe!I27="x",1,0)</f>
        <v>0</v>
      </c>
      <c r="G27" s="90">
        <f t="shared" si="104"/>
        <v>0</v>
      </c>
      <c r="H27" s="1">
        <f>IF(Eingabe!R27="x",1,0)</f>
        <v>1</v>
      </c>
      <c r="I27" s="1">
        <f>IF(Eingabe!S27="x",1,0)</f>
        <v>0</v>
      </c>
      <c r="J27" s="1">
        <f t="shared" si="105"/>
        <v>1</v>
      </c>
      <c r="K27" s="89">
        <f>IF(Eingabe!E27="x",1,0)</f>
        <v>1</v>
      </c>
      <c r="L27" s="1">
        <f>IF(Eingabe!F27="x",1,0)</f>
        <v>0</v>
      </c>
      <c r="M27" s="90">
        <f t="shared" si="106"/>
        <v>1</v>
      </c>
    </row>
    <row r="28">
      <c r="A28" s="5">
        <f>Eingabe!J28^2*PI()/4</f>
        <v>0.070685834705770348</v>
      </c>
      <c r="B28" s="5">
        <f>Eingabe!K28*Eingabe!L28</f>
        <v>0</v>
      </c>
      <c r="C28" s="5">
        <f>(Eingabe!K28*(Eingabe!L28-Eingabe!K28)+Eingabe!K28^2*PI()/4)*0+Eingabe!K28*Eingabe!L28</f>
        <v>0</v>
      </c>
      <c r="D28" s="89">
        <f>IF(Eingabe!G28="x",1,0)</f>
        <v>1</v>
      </c>
      <c r="E28" s="1">
        <f>IF(Eingabe!H28="x",1,0)</f>
        <v>0</v>
      </c>
      <c r="F28" s="1">
        <f>IF(Eingabe!I28="x",1,0)</f>
        <v>0</v>
      </c>
      <c r="G28" s="90">
        <f t="shared" si="104"/>
        <v>0</v>
      </c>
      <c r="H28" s="1">
        <f>IF(Eingabe!R28="x",1,0)</f>
        <v>1</v>
      </c>
      <c r="I28" s="1">
        <f>IF(Eingabe!S28="x",1,0)</f>
        <v>0</v>
      </c>
      <c r="J28" s="1">
        <f t="shared" si="105"/>
        <v>1</v>
      </c>
      <c r="K28" s="89">
        <f>IF(Eingabe!E28="x",1,0)</f>
        <v>1</v>
      </c>
      <c r="L28" s="1">
        <f>IF(Eingabe!F28="x",1,0)</f>
        <v>0</v>
      </c>
      <c r="M28" s="90">
        <f t="shared" si="106"/>
        <v>1</v>
      </c>
    </row>
    <row r="29">
      <c r="A29" s="5">
        <f>Eingabe!J29^2*PI()/4</f>
        <v>0.096211275016187398</v>
      </c>
      <c r="B29" s="5">
        <f>Eingabe!K29*Eingabe!L29</f>
        <v>0</v>
      </c>
      <c r="C29" s="5">
        <f>(Eingabe!K29*(Eingabe!L29-Eingabe!K29)+Eingabe!K29^2*PI()/4)*0+Eingabe!K29*Eingabe!L29</f>
        <v>0</v>
      </c>
      <c r="D29" s="89">
        <f>IF(Eingabe!G29="x",1,0)</f>
        <v>1</v>
      </c>
      <c r="E29" s="1">
        <f>IF(Eingabe!H29="x",1,0)</f>
        <v>0</v>
      </c>
      <c r="F29" s="1">
        <f>IF(Eingabe!I29="x",1,0)</f>
        <v>0</v>
      </c>
      <c r="G29" s="90">
        <f t="shared" si="104"/>
        <v>0</v>
      </c>
      <c r="H29" s="1">
        <f>IF(Eingabe!R29="x",1,0)</f>
        <v>1</v>
      </c>
      <c r="I29" s="1">
        <f>IF(Eingabe!S29="x",1,0)</f>
        <v>0</v>
      </c>
      <c r="J29" s="1">
        <f t="shared" si="105"/>
        <v>1</v>
      </c>
      <c r="K29" s="89">
        <f>IF(Eingabe!E29="x",1,0)</f>
        <v>1</v>
      </c>
      <c r="L29" s="1">
        <f>IF(Eingabe!F29="x",1,0)</f>
        <v>0</v>
      </c>
      <c r="M29" s="90">
        <f t="shared" si="106"/>
        <v>1</v>
      </c>
    </row>
    <row r="30">
      <c r="A30" s="5">
        <f>Eingabe!J30^2*PI()/4</f>
        <v>0.070685834705770348</v>
      </c>
      <c r="B30" s="5">
        <f>Eingabe!K30*Eingabe!L30</f>
        <v>0</v>
      </c>
      <c r="C30" s="5">
        <f>(Eingabe!K30*(Eingabe!L30-Eingabe!K30)+Eingabe!K30^2*PI()/4)*0+Eingabe!K30*Eingabe!L30</f>
        <v>0</v>
      </c>
      <c r="D30" s="89">
        <f>IF(Eingabe!G30="x",1,0)</f>
        <v>1</v>
      </c>
      <c r="E30" s="1">
        <f>IF(Eingabe!H30="x",1,0)</f>
        <v>0</v>
      </c>
      <c r="F30" s="1">
        <f>IF(Eingabe!I30="x",1,0)</f>
        <v>0</v>
      </c>
      <c r="G30" s="90">
        <f t="shared" si="104"/>
        <v>0</v>
      </c>
      <c r="H30" s="1">
        <f>IF(Eingabe!R30="x",1,0)</f>
        <v>1</v>
      </c>
      <c r="I30" s="1">
        <f>IF(Eingabe!S30="x",1,0)</f>
        <v>0</v>
      </c>
      <c r="J30" s="1">
        <f t="shared" si="105"/>
        <v>1</v>
      </c>
      <c r="K30" s="89">
        <f>IF(Eingabe!E30="x",1,0)</f>
        <v>1</v>
      </c>
      <c r="L30" s="1">
        <f>IF(Eingabe!F30="x",1,0)</f>
        <v>0</v>
      </c>
      <c r="M30" s="90">
        <f t="shared" si="106"/>
        <v>1</v>
      </c>
    </row>
    <row r="31">
      <c r="A31" s="5">
        <f>Eingabe!J31^2*PI()/4</f>
        <v>0.070685834705770348</v>
      </c>
      <c r="B31" s="5">
        <f>Eingabe!K31*Eingabe!L31</f>
        <v>0</v>
      </c>
      <c r="C31" s="5">
        <f>(Eingabe!K31*(Eingabe!L31-Eingabe!K31)+Eingabe!K31^2*PI()/4)*0+Eingabe!K31*Eingabe!L31</f>
        <v>0</v>
      </c>
      <c r="D31" s="89">
        <f>IF(Eingabe!G31="x",1,0)</f>
        <v>1</v>
      </c>
      <c r="E31" s="1">
        <f>IF(Eingabe!H31="x",1,0)</f>
        <v>0</v>
      </c>
      <c r="F31" s="1">
        <f>IF(Eingabe!I31="x",1,0)</f>
        <v>0</v>
      </c>
      <c r="G31" s="90">
        <f t="shared" si="104"/>
        <v>0</v>
      </c>
      <c r="H31" s="1">
        <f>IF(Eingabe!R31="x",1,0)</f>
        <v>1</v>
      </c>
      <c r="I31" s="1">
        <f>IF(Eingabe!S31="x",1,0)</f>
        <v>0</v>
      </c>
      <c r="J31" s="1">
        <f t="shared" si="105"/>
        <v>1</v>
      </c>
      <c r="K31" s="89">
        <f>IF(Eingabe!E31="x",1,0)</f>
        <v>1</v>
      </c>
      <c r="L31" s="1">
        <f>IF(Eingabe!F31="x",1,0)</f>
        <v>0</v>
      </c>
      <c r="M31" s="90">
        <f t="shared" si="106"/>
        <v>1</v>
      </c>
    </row>
    <row r="32">
      <c r="A32" s="5">
        <f>Eingabe!J32^2*PI()/4</f>
        <v>0.070685834705770348</v>
      </c>
      <c r="B32" s="5">
        <f>Eingabe!K32*Eingabe!L32</f>
        <v>0</v>
      </c>
      <c r="C32" s="5">
        <f>(Eingabe!K32*(Eingabe!L32-Eingabe!K32)+Eingabe!K32^2*PI()/4)*0+Eingabe!K32*Eingabe!L32</f>
        <v>0</v>
      </c>
      <c r="D32" s="89">
        <f>IF(Eingabe!G32="x",1,0)</f>
        <v>1</v>
      </c>
      <c r="E32" s="1">
        <f>IF(Eingabe!H32="x",1,0)</f>
        <v>0</v>
      </c>
      <c r="F32" s="1">
        <f>IF(Eingabe!I32="x",1,0)</f>
        <v>0</v>
      </c>
      <c r="G32" s="90">
        <f t="shared" si="104"/>
        <v>0</v>
      </c>
      <c r="H32" s="1">
        <f>IF(Eingabe!R32="x",1,0)</f>
        <v>1</v>
      </c>
      <c r="I32" s="1">
        <f>IF(Eingabe!S32="x",1,0)</f>
        <v>0</v>
      </c>
      <c r="J32" s="1">
        <f t="shared" si="105"/>
        <v>1</v>
      </c>
      <c r="K32" s="89">
        <f>IF(Eingabe!E32="x",1,0)</f>
        <v>1</v>
      </c>
      <c r="L32" s="1">
        <f>IF(Eingabe!F32="x",1,0)</f>
        <v>0</v>
      </c>
      <c r="M32" s="90">
        <f t="shared" si="106"/>
        <v>1</v>
      </c>
    </row>
    <row r="33">
      <c r="A33" s="5">
        <f>Eingabe!J33^2*PI()/4</f>
        <v>0.070685834705770348</v>
      </c>
      <c r="B33" s="5">
        <f>Eingabe!K33*Eingabe!L33</f>
        <v>0</v>
      </c>
      <c r="C33" s="5">
        <f>(Eingabe!K33*(Eingabe!L33-Eingabe!K33)+Eingabe!K33^2*PI()/4)*0+Eingabe!K33*Eingabe!L33</f>
        <v>0</v>
      </c>
      <c r="D33" s="89">
        <f>IF(Eingabe!G33="x",1,0)</f>
        <v>1</v>
      </c>
      <c r="E33" s="1">
        <f>IF(Eingabe!H33="x",1,0)</f>
        <v>0</v>
      </c>
      <c r="F33" s="1">
        <f>IF(Eingabe!I33="x",1,0)</f>
        <v>0</v>
      </c>
      <c r="G33" s="90">
        <f t="shared" si="104"/>
        <v>0</v>
      </c>
      <c r="H33" s="1">
        <f>IF(Eingabe!R33="x",1,0)</f>
        <v>1</v>
      </c>
      <c r="I33" s="1">
        <f>IF(Eingabe!S33="x",1,0)</f>
        <v>0</v>
      </c>
      <c r="J33" s="1">
        <f t="shared" si="105"/>
        <v>1</v>
      </c>
      <c r="K33" s="89">
        <f>IF(Eingabe!E33="x",1,0)</f>
        <v>1</v>
      </c>
      <c r="L33" s="1">
        <f>IF(Eingabe!F33="x",1,0)</f>
        <v>0</v>
      </c>
      <c r="M33" s="90">
        <f t="shared" si="106"/>
        <v>1</v>
      </c>
    </row>
    <row r="34">
      <c r="A34" s="5">
        <f>Eingabe!J34^2*PI()/4</f>
        <v>0.070685834705770348</v>
      </c>
      <c r="B34" s="5">
        <f>Eingabe!K34*Eingabe!L34</f>
        <v>0</v>
      </c>
      <c r="C34" s="5">
        <f>(Eingabe!K34*(Eingabe!L34-Eingabe!K34)+Eingabe!K34^2*PI()/4)*0+Eingabe!K34*Eingabe!L34</f>
        <v>0</v>
      </c>
      <c r="D34" s="89">
        <f>IF(Eingabe!G34="x",1,0)</f>
        <v>1</v>
      </c>
      <c r="E34" s="1">
        <f>IF(Eingabe!H34="x",1,0)</f>
        <v>0</v>
      </c>
      <c r="F34" s="1">
        <f>IF(Eingabe!I34="x",1,0)</f>
        <v>0</v>
      </c>
      <c r="G34" s="90">
        <f t="shared" si="104"/>
        <v>0</v>
      </c>
      <c r="H34" s="1">
        <f>IF(Eingabe!R34="x",1,0)</f>
        <v>1</v>
      </c>
      <c r="I34" s="1">
        <f>IF(Eingabe!S34="x",1,0)</f>
        <v>0</v>
      </c>
      <c r="J34" s="1">
        <f t="shared" si="105"/>
        <v>1</v>
      </c>
      <c r="K34" s="89">
        <f>IF(Eingabe!E34="x",1,0)</f>
        <v>1</v>
      </c>
      <c r="L34" s="1">
        <f>IF(Eingabe!F34="x",1,0)</f>
        <v>0</v>
      </c>
      <c r="M34" s="90">
        <f t="shared" si="106"/>
        <v>1</v>
      </c>
    </row>
    <row r="35">
      <c r="A35" s="5">
        <f>Eingabe!J35^2*PI()/4</f>
        <v>0.070685834705770348</v>
      </c>
      <c r="B35" s="5">
        <f>Eingabe!K35*Eingabe!L35</f>
        <v>0</v>
      </c>
      <c r="C35" s="5">
        <f>(Eingabe!K35*(Eingabe!L35-Eingabe!K35)+Eingabe!K35^2*PI()/4)*0+Eingabe!K35*Eingabe!L35</f>
        <v>0</v>
      </c>
      <c r="D35" s="89">
        <f>IF(Eingabe!G35="x",1,0)</f>
        <v>1</v>
      </c>
      <c r="E35" s="1">
        <f>IF(Eingabe!H35="x",1,0)</f>
        <v>0</v>
      </c>
      <c r="F35" s="1">
        <f>IF(Eingabe!I35="x",1,0)</f>
        <v>0</v>
      </c>
      <c r="G35" s="90">
        <f t="shared" si="104"/>
        <v>0</v>
      </c>
      <c r="H35" s="1">
        <f>IF(Eingabe!R35="x",1,0)</f>
        <v>1</v>
      </c>
      <c r="I35" s="1">
        <f>IF(Eingabe!S35="x",1,0)</f>
        <v>0</v>
      </c>
      <c r="J35" s="1">
        <f t="shared" si="105"/>
        <v>1</v>
      </c>
      <c r="K35" s="89">
        <f>IF(Eingabe!E35="x",1,0)</f>
        <v>1</v>
      </c>
      <c r="L35" s="1">
        <f>IF(Eingabe!F35="x",1,0)</f>
        <v>0</v>
      </c>
      <c r="M35" s="90">
        <f t="shared" si="106"/>
        <v>1</v>
      </c>
    </row>
    <row r="36">
      <c r="A36" s="5">
        <f>Eingabe!J36^2*PI()/4</f>
        <v>0.070685834705770348</v>
      </c>
      <c r="B36" s="5">
        <f>Eingabe!K36*Eingabe!L36</f>
        <v>0</v>
      </c>
      <c r="C36" s="5">
        <f>(Eingabe!K36*(Eingabe!L36-Eingabe!K36)+Eingabe!K36^2*PI()/4)*0+Eingabe!K36*Eingabe!L36</f>
        <v>0</v>
      </c>
      <c r="D36" s="89">
        <f>IF(Eingabe!G36="x",1,0)</f>
        <v>1</v>
      </c>
      <c r="E36" s="1">
        <f>IF(Eingabe!H36="x",1,0)</f>
        <v>0</v>
      </c>
      <c r="F36" s="1">
        <f>IF(Eingabe!I36="x",1,0)</f>
        <v>0</v>
      </c>
      <c r="G36" s="90">
        <f t="shared" si="104"/>
        <v>0</v>
      </c>
      <c r="H36" s="1">
        <f>IF(Eingabe!R36="x",1,0)</f>
        <v>1</v>
      </c>
      <c r="I36" s="1">
        <f>IF(Eingabe!S36="x",1,0)</f>
        <v>0</v>
      </c>
      <c r="J36" s="1">
        <f t="shared" si="105"/>
        <v>1</v>
      </c>
      <c r="K36" s="89">
        <f>IF(Eingabe!E36="x",1,0)</f>
        <v>1</v>
      </c>
      <c r="L36" s="1">
        <f>IF(Eingabe!F36="x",1,0)</f>
        <v>0</v>
      </c>
      <c r="M36" s="90">
        <f t="shared" si="106"/>
        <v>1</v>
      </c>
    </row>
    <row r="37">
      <c r="A37" s="5">
        <f>Eingabe!J37^2*PI()/4</f>
        <v>0.070685834705770348</v>
      </c>
      <c r="B37" s="5">
        <f>Eingabe!K37*Eingabe!L37</f>
        <v>0</v>
      </c>
      <c r="C37" s="5">
        <f>(Eingabe!K37*(Eingabe!L37-Eingabe!K37)+Eingabe!K37^2*PI()/4)*0+Eingabe!K37*Eingabe!L37</f>
        <v>0</v>
      </c>
      <c r="D37" s="89">
        <f>IF(Eingabe!G37="x",1,0)</f>
        <v>1</v>
      </c>
      <c r="E37" s="1">
        <f>IF(Eingabe!H37="x",1,0)</f>
        <v>0</v>
      </c>
      <c r="F37" s="1">
        <f>IF(Eingabe!I37="x",1,0)</f>
        <v>0</v>
      </c>
      <c r="G37" s="90">
        <f t="shared" si="104"/>
        <v>0</v>
      </c>
      <c r="H37" s="1">
        <f>IF(Eingabe!R37="x",1,0)</f>
        <v>1</v>
      </c>
      <c r="I37" s="1">
        <f>IF(Eingabe!S37="x",1,0)</f>
        <v>0</v>
      </c>
      <c r="J37" s="1">
        <f t="shared" si="105"/>
        <v>1</v>
      </c>
      <c r="K37" s="89">
        <f>IF(Eingabe!E37="x",1,0)</f>
        <v>1</v>
      </c>
      <c r="L37" s="1">
        <f>IF(Eingabe!F37="x",1,0)</f>
        <v>0</v>
      </c>
      <c r="M37" s="90">
        <f t="shared" si="106"/>
        <v>1</v>
      </c>
    </row>
    <row r="38">
      <c r="A38" s="5">
        <f>Eingabe!J38^2*PI()/4</f>
        <v>0.070685834705770348</v>
      </c>
      <c r="B38" s="5">
        <f>Eingabe!K38*Eingabe!L38</f>
        <v>0</v>
      </c>
      <c r="C38" s="5">
        <f>(Eingabe!K38*(Eingabe!L38-Eingabe!K38)+Eingabe!K38^2*PI()/4)*0+Eingabe!K38*Eingabe!L38</f>
        <v>0</v>
      </c>
      <c r="D38" s="89">
        <f>IF(Eingabe!G38="x",1,0)</f>
        <v>1</v>
      </c>
      <c r="E38" s="1">
        <f>IF(Eingabe!H38="x",1,0)</f>
        <v>0</v>
      </c>
      <c r="F38" s="1">
        <f>IF(Eingabe!I38="x",1,0)</f>
        <v>0</v>
      </c>
      <c r="G38" s="90">
        <f t="shared" si="104"/>
        <v>0</v>
      </c>
      <c r="H38" s="1">
        <f>IF(Eingabe!R38="x",1,0)</f>
        <v>1</v>
      </c>
      <c r="I38" s="1">
        <f>IF(Eingabe!S38="x",1,0)</f>
        <v>0</v>
      </c>
      <c r="J38" s="1">
        <f t="shared" si="105"/>
        <v>1</v>
      </c>
      <c r="K38" s="89">
        <f>IF(Eingabe!E38="x",1,0)</f>
        <v>1</v>
      </c>
      <c r="L38" s="1">
        <f>IF(Eingabe!F38="x",1,0)</f>
        <v>0</v>
      </c>
      <c r="M38" s="90">
        <f t="shared" si="106"/>
        <v>1</v>
      </c>
    </row>
    <row r="39">
      <c r="A39" s="5">
        <f>Eingabe!J39^2*PI()/4</f>
        <v>0.070685834705770348</v>
      </c>
      <c r="B39" s="5">
        <f>Eingabe!K39*Eingabe!L39</f>
        <v>0</v>
      </c>
      <c r="C39" s="5">
        <f>(Eingabe!K39*(Eingabe!L39-Eingabe!K39)+Eingabe!K39^2*PI()/4)*0+Eingabe!K39*Eingabe!L39</f>
        <v>0</v>
      </c>
      <c r="D39" s="89">
        <f>IF(Eingabe!G39="x",1,0)</f>
        <v>1</v>
      </c>
      <c r="E39" s="1">
        <f>IF(Eingabe!H39="x",1,0)</f>
        <v>0</v>
      </c>
      <c r="F39" s="1">
        <f>IF(Eingabe!I39="x",1,0)</f>
        <v>0</v>
      </c>
      <c r="G39" s="90">
        <f t="shared" si="104"/>
        <v>0</v>
      </c>
      <c r="H39" s="1">
        <f>IF(Eingabe!R39="x",1,0)</f>
        <v>1</v>
      </c>
      <c r="I39" s="1">
        <f>IF(Eingabe!S39="x",1,0)</f>
        <v>0</v>
      </c>
      <c r="J39" s="1">
        <f t="shared" si="105"/>
        <v>1</v>
      </c>
      <c r="K39" s="89">
        <f>IF(Eingabe!E39="x",1,0)</f>
        <v>1</v>
      </c>
      <c r="L39" s="1">
        <f>IF(Eingabe!F39="x",1,0)</f>
        <v>0</v>
      </c>
      <c r="M39" s="90">
        <f t="shared" si="106"/>
        <v>1</v>
      </c>
    </row>
    <row r="40">
      <c r="A40" s="5">
        <f>Eingabe!J40^2*PI()/4</f>
        <v>0</v>
      </c>
      <c r="B40" s="5">
        <f>Eingabe!K40*Eingabe!L40</f>
        <v>0.089999999999999997</v>
      </c>
      <c r="C40" s="5">
        <f>(Eingabe!K40*(Eingabe!L40-Eingabe!K40)+Eingabe!K40^2*PI()/4)*0+Eingabe!K40*Eingabe!L40</f>
        <v>0.089999999999999997</v>
      </c>
      <c r="D40" s="89">
        <f>IF(Eingabe!G40="x",1,0)</f>
        <v>0</v>
      </c>
      <c r="E40" s="1">
        <f>IF(Eingabe!H40="x",1,0)</f>
        <v>1</v>
      </c>
      <c r="F40" s="1">
        <f>IF(Eingabe!I40="x",1,0)</f>
        <v>0</v>
      </c>
      <c r="G40" s="90">
        <f t="shared" si="104"/>
        <v>1</v>
      </c>
      <c r="H40" s="1">
        <f>IF(Eingabe!R40="x",1,0)</f>
        <v>1</v>
      </c>
      <c r="I40" s="1">
        <f>IF(Eingabe!S40="x",1,0)</f>
        <v>0</v>
      </c>
      <c r="J40" s="1">
        <f t="shared" si="105"/>
        <v>1</v>
      </c>
      <c r="K40" s="89">
        <f>IF(Eingabe!E40="x",1,0)</f>
        <v>1</v>
      </c>
      <c r="L40" s="1">
        <f>IF(Eingabe!F40="x",1,0)</f>
        <v>0</v>
      </c>
      <c r="M40" s="90">
        <f t="shared" si="106"/>
        <v>1</v>
      </c>
    </row>
    <row r="41">
      <c r="A41" s="5">
        <f>Eingabe!J41^2*PI()/4</f>
        <v>0.070685834705770348</v>
      </c>
      <c r="B41" s="5">
        <f>Eingabe!K41*Eingabe!L41</f>
        <v>0</v>
      </c>
      <c r="C41" s="5">
        <f>(Eingabe!K41*(Eingabe!L41-Eingabe!K41)+Eingabe!K41^2*PI()/4)*0+Eingabe!K41*Eingabe!L41</f>
        <v>0</v>
      </c>
      <c r="D41" s="89">
        <f>IF(Eingabe!G41="x",1,0)</f>
        <v>1</v>
      </c>
      <c r="E41" s="1">
        <f>IF(Eingabe!H41="x",1,0)</f>
        <v>0</v>
      </c>
      <c r="F41" s="1">
        <f>IF(Eingabe!I41="x",1,0)</f>
        <v>0</v>
      </c>
      <c r="G41" s="90">
        <f t="shared" si="104"/>
        <v>0</v>
      </c>
      <c r="H41" s="1">
        <f>IF(Eingabe!R41="x",1,0)</f>
        <v>1</v>
      </c>
      <c r="I41" s="1">
        <f>IF(Eingabe!S41="x",1,0)</f>
        <v>0</v>
      </c>
      <c r="J41" s="1">
        <f t="shared" si="105"/>
        <v>1</v>
      </c>
      <c r="K41" s="89">
        <f>IF(Eingabe!E41="x",1,0)</f>
        <v>1</v>
      </c>
      <c r="L41" s="1">
        <f>IF(Eingabe!F41="x",1,0)</f>
        <v>0</v>
      </c>
      <c r="M41" s="90">
        <f t="shared" si="106"/>
        <v>1</v>
      </c>
    </row>
    <row r="42">
      <c r="A42" s="5">
        <f>Eingabe!J42^2*PI()/4</f>
        <v>0.070685834705770348</v>
      </c>
      <c r="B42" s="5">
        <f>Eingabe!K42*Eingabe!L42</f>
        <v>0</v>
      </c>
      <c r="C42" s="5">
        <f>(Eingabe!K42*(Eingabe!L42-Eingabe!K42)+Eingabe!K42^2*PI()/4)*0+Eingabe!K42*Eingabe!L42</f>
        <v>0</v>
      </c>
      <c r="D42" s="89">
        <f>IF(Eingabe!G42="x",1,0)</f>
        <v>1</v>
      </c>
      <c r="E42" s="1">
        <f>IF(Eingabe!H42="x",1,0)</f>
        <v>0</v>
      </c>
      <c r="F42" s="1">
        <f>IF(Eingabe!I42="x",1,0)</f>
        <v>0</v>
      </c>
      <c r="G42" s="90">
        <f t="shared" si="104"/>
        <v>0</v>
      </c>
      <c r="H42" s="1">
        <f>IF(Eingabe!R42="x",1,0)</f>
        <v>1</v>
      </c>
      <c r="I42" s="1">
        <f>IF(Eingabe!S42="x",1,0)</f>
        <v>0</v>
      </c>
      <c r="J42" s="1">
        <f t="shared" si="105"/>
        <v>1</v>
      </c>
      <c r="K42" s="89">
        <f>IF(Eingabe!E42="x",1,0)</f>
        <v>1</v>
      </c>
      <c r="L42" s="1">
        <f>IF(Eingabe!F42="x",1,0)</f>
        <v>0</v>
      </c>
      <c r="M42" s="90">
        <f t="shared" si="106"/>
        <v>1</v>
      </c>
    </row>
    <row r="43">
      <c r="A43" s="5">
        <f>Eingabe!J43^2*PI()/4</f>
        <v>0.019855650968850891</v>
      </c>
      <c r="B43" s="5">
        <f>Eingabe!K43*Eingabe!L43</f>
        <v>0</v>
      </c>
      <c r="C43" s="5">
        <f>(Eingabe!K43*(Eingabe!L43-Eingabe!K43)+Eingabe!K43^2*PI()/4)*0+Eingabe!K43*Eingabe!L43</f>
        <v>0</v>
      </c>
      <c r="D43" s="89">
        <f>IF(Eingabe!G43="x",1,0)</f>
        <v>1</v>
      </c>
      <c r="E43" s="1">
        <f>IF(Eingabe!H43="x",1,0)</f>
        <v>0</v>
      </c>
      <c r="F43" s="1">
        <f>IF(Eingabe!I43="x",1,0)</f>
        <v>0</v>
      </c>
      <c r="G43" s="90">
        <f t="shared" si="104"/>
        <v>0</v>
      </c>
      <c r="H43" s="1">
        <f>IF(Eingabe!R43="x",1,0)</f>
        <v>1</v>
      </c>
      <c r="I43" s="1">
        <f>IF(Eingabe!S43="x",1,0)</f>
        <v>0</v>
      </c>
      <c r="J43" s="1">
        <f t="shared" si="105"/>
        <v>1</v>
      </c>
      <c r="K43" s="89">
        <f>IF(Eingabe!E43="x",1,0)</f>
        <v>0</v>
      </c>
      <c r="L43" s="1">
        <f>IF(Eingabe!F43="x",1,0)</f>
        <v>1</v>
      </c>
      <c r="M43" s="90">
        <f t="shared" si="106"/>
        <v>1</v>
      </c>
    </row>
    <row r="44">
      <c r="A44" s="5">
        <f>Eingabe!J44^2*PI()/4</f>
        <v>0.013892908112337465</v>
      </c>
      <c r="B44" s="5">
        <f>Eingabe!K44*Eingabe!L44</f>
        <v>0</v>
      </c>
      <c r="C44" s="5">
        <f>(Eingabe!K44*(Eingabe!L44-Eingabe!K44)+Eingabe!K44^2*PI()/4)*0+Eingabe!K44*Eingabe!L44</f>
        <v>0</v>
      </c>
      <c r="D44" s="89">
        <f>IF(Eingabe!G44="x",1,0)</f>
        <v>1</v>
      </c>
      <c r="E44" s="1">
        <f>IF(Eingabe!H44="x",1,0)</f>
        <v>0</v>
      </c>
      <c r="F44" s="1">
        <f>IF(Eingabe!I44="x",1,0)</f>
        <v>0</v>
      </c>
      <c r="G44" s="90">
        <f t="shared" si="104"/>
        <v>0</v>
      </c>
      <c r="H44" s="1">
        <f>IF(Eingabe!R44="x",1,0)</f>
        <v>1</v>
      </c>
      <c r="I44" s="1">
        <f>IF(Eingabe!S44="x",1,0)</f>
        <v>0</v>
      </c>
      <c r="J44" s="1">
        <f t="shared" si="105"/>
        <v>1</v>
      </c>
      <c r="K44" s="89">
        <f>IF(Eingabe!E44="x",1,0)</f>
        <v>0</v>
      </c>
      <c r="L44" s="1">
        <f>IF(Eingabe!F44="x",1,0)</f>
        <v>1</v>
      </c>
      <c r="M44" s="90">
        <f t="shared" si="106"/>
        <v>1</v>
      </c>
    </row>
    <row r="45">
      <c r="A45" s="5">
        <f>Eingabe!J45^2*PI()/4</f>
        <v>0</v>
      </c>
      <c r="B45" s="5">
        <f>Eingabe!K45*Eingabe!L45</f>
        <v>0.16000000000000003</v>
      </c>
      <c r="C45" s="5">
        <f>(Eingabe!K45*(Eingabe!L45-Eingabe!K45)+Eingabe!K45^2*PI()/4)*0+Eingabe!K45*Eingabe!L45</f>
        <v>0.16000000000000003</v>
      </c>
      <c r="D45" s="89">
        <f>IF(Eingabe!G45="x",1,0)</f>
        <v>0</v>
      </c>
      <c r="E45" s="1">
        <f>IF(Eingabe!H45="x",1,0)</f>
        <v>1</v>
      </c>
      <c r="F45" s="1">
        <f>IF(Eingabe!I45="x",1,0)</f>
        <v>0</v>
      </c>
      <c r="G45" s="90">
        <f t="shared" si="104"/>
        <v>1</v>
      </c>
      <c r="H45" s="1">
        <f>IF(Eingabe!R45="x",1,0)</f>
        <v>1</v>
      </c>
      <c r="I45" s="1">
        <f>IF(Eingabe!S45="x",1,0)</f>
        <v>0</v>
      </c>
      <c r="J45" s="1">
        <f t="shared" si="105"/>
        <v>1</v>
      </c>
      <c r="K45" s="89">
        <f>IF(Eingabe!E45="x",1,0)</f>
        <v>1</v>
      </c>
      <c r="L45" s="1">
        <f>IF(Eingabe!F45="x",1,0)</f>
        <v>0</v>
      </c>
      <c r="M45" s="90">
        <f t="shared" si="106"/>
        <v>1</v>
      </c>
    </row>
    <row r="46">
      <c r="A46" s="5">
        <f>Eingabe!J46^2*PI()/4</f>
        <v>0</v>
      </c>
      <c r="B46" s="5">
        <f>Eingabe!K46*Eingabe!L46</f>
        <v>0.089999999999999997</v>
      </c>
      <c r="C46" s="5">
        <f>(Eingabe!K46*(Eingabe!L46-Eingabe!K46)+Eingabe!K46^2*PI()/4)*0+Eingabe!K46*Eingabe!L46</f>
        <v>0.089999999999999997</v>
      </c>
      <c r="D46" s="89">
        <f>IF(Eingabe!G46="x",1,0)</f>
        <v>0</v>
      </c>
      <c r="E46" s="1">
        <f>IF(Eingabe!H46="x",1,0)</f>
        <v>1</v>
      </c>
      <c r="F46" s="1">
        <f>IF(Eingabe!I46="x",1,0)</f>
        <v>0</v>
      </c>
      <c r="G46" s="90">
        <f t="shared" si="104"/>
        <v>1</v>
      </c>
      <c r="H46" s="1">
        <f>IF(Eingabe!R46="x",1,0)</f>
        <v>1</v>
      </c>
      <c r="I46" s="1">
        <f>IF(Eingabe!S46="x",1,0)</f>
        <v>0</v>
      </c>
      <c r="J46" s="1">
        <f t="shared" si="105"/>
        <v>1</v>
      </c>
      <c r="K46" s="89">
        <f>IF(Eingabe!E46="x",1,0)</f>
        <v>1</v>
      </c>
      <c r="L46" s="1">
        <f>IF(Eingabe!F46="x",1,0)</f>
        <v>0</v>
      </c>
      <c r="M46" s="90">
        <f t="shared" si="106"/>
        <v>1</v>
      </c>
    </row>
    <row r="47">
      <c r="A47" s="5">
        <f>Eingabe!J47^2*PI()/4</f>
        <v>0</v>
      </c>
      <c r="B47" s="5">
        <f>Eingabe!K47*Eingabe!L47</f>
        <v>0.089999999999999997</v>
      </c>
      <c r="C47" s="5">
        <f>(Eingabe!K47*(Eingabe!L47-Eingabe!K47)+Eingabe!K47^2*PI()/4)*0+Eingabe!K47*Eingabe!L47</f>
        <v>0.089999999999999997</v>
      </c>
      <c r="D47" s="89">
        <f>IF(Eingabe!G47="x",1,0)</f>
        <v>0</v>
      </c>
      <c r="E47" s="1">
        <f>IF(Eingabe!H47="x",1,0)</f>
        <v>1</v>
      </c>
      <c r="F47" s="1">
        <f>IF(Eingabe!I47="x",1,0)</f>
        <v>0</v>
      </c>
      <c r="G47" s="90">
        <f t="shared" si="104"/>
        <v>1</v>
      </c>
      <c r="H47" s="1">
        <f>IF(Eingabe!R47="x",1,0)</f>
        <v>1</v>
      </c>
      <c r="I47" s="1">
        <f>IF(Eingabe!S47="x",1,0)</f>
        <v>0</v>
      </c>
      <c r="J47" s="1">
        <f t="shared" si="105"/>
        <v>1</v>
      </c>
      <c r="K47" s="89">
        <f>IF(Eingabe!E47="x",1,0)</f>
        <v>1</v>
      </c>
      <c r="L47" s="1">
        <f>IF(Eingabe!F47="x",1,0)</f>
        <v>0</v>
      </c>
      <c r="M47" s="90">
        <f t="shared" si="106"/>
        <v>1</v>
      </c>
    </row>
    <row r="48">
      <c r="A48" s="5">
        <f>Eingabe!J48^2*PI()/4</f>
        <v>0</v>
      </c>
      <c r="B48" s="5">
        <f>Eingabe!K48*Eingabe!L48</f>
        <v>0.0625</v>
      </c>
      <c r="C48" s="5">
        <f>(Eingabe!K48*(Eingabe!L48-Eingabe!K48)+Eingabe!K48^2*PI()/4)*0+Eingabe!K48*Eingabe!L48</f>
        <v>0.0625</v>
      </c>
      <c r="D48" s="89">
        <f>IF(Eingabe!G48="x",1,0)</f>
        <v>0</v>
      </c>
      <c r="E48" s="1">
        <f>IF(Eingabe!H48="x",1,0)</f>
        <v>1</v>
      </c>
      <c r="F48" s="1">
        <f>IF(Eingabe!I48="x",1,0)</f>
        <v>0</v>
      </c>
      <c r="G48" s="90">
        <f t="shared" si="104"/>
        <v>1</v>
      </c>
      <c r="H48" s="1">
        <f>IF(Eingabe!R48="x",1,0)</f>
        <v>1</v>
      </c>
      <c r="I48" s="1">
        <f>IF(Eingabe!S48="x",1,0)</f>
        <v>0</v>
      </c>
      <c r="J48" s="1">
        <f t="shared" si="105"/>
        <v>1</v>
      </c>
      <c r="K48" s="89">
        <f>IF(Eingabe!E48="x",1,0)</f>
        <v>1</v>
      </c>
      <c r="L48" s="1">
        <f>IF(Eingabe!F48="x",1,0)</f>
        <v>0</v>
      </c>
      <c r="M48" s="90">
        <f t="shared" si="106"/>
        <v>1</v>
      </c>
    </row>
    <row r="49">
      <c r="A49" s="5">
        <f>Eingabe!J49^2*PI()/4</f>
        <v>0</v>
      </c>
      <c r="B49" s="5">
        <f>Eingabe!K49*Eingabe!L49</f>
        <v>0.040000000000000008</v>
      </c>
      <c r="C49" s="5">
        <f>(Eingabe!K49*(Eingabe!L49-Eingabe!K49)+Eingabe!K49^2*PI()/4)*0+Eingabe!K49*Eingabe!L49</f>
        <v>0.040000000000000008</v>
      </c>
      <c r="D49" s="89">
        <f>IF(Eingabe!G49="x",1,0)</f>
        <v>0</v>
      </c>
      <c r="E49" s="1">
        <f>IF(Eingabe!H49="x",1,0)</f>
        <v>1</v>
      </c>
      <c r="F49" s="1">
        <f>IF(Eingabe!I49="x",1,0)</f>
        <v>0</v>
      </c>
      <c r="G49" s="90">
        <f t="shared" si="104"/>
        <v>1</v>
      </c>
      <c r="H49" s="1">
        <f>IF(Eingabe!R49="x",1,0)</f>
        <v>1</v>
      </c>
      <c r="I49" s="1">
        <f>IF(Eingabe!S49="x",1,0)</f>
        <v>0</v>
      </c>
      <c r="J49" s="1">
        <f t="shared" si="105"/>
        <v>1</v>
      </c>
      <c r="K49" s="89">
        <f>IF(Eingabe!E49="x",1,0)</f>
        <v>1</v>
      </c>
      <c r="L49" s="1">
        <f>IF(Eingabe!F49="x",1,0)</f>
        <v>0</v>
      </c>
      <c r="M49" s="90">
        <f t="shared" si="106"/>
        <v>1</v>
      </c>
    </row>
    <row r="50">
      <c r="A50" s="5">
        <f>Eingabe!J50^2*PI()/4</f>
        <v>0</v>
      </c>
      <c r="B50" s="5">
        <f>Eingabe!K50*Eingabe!L50</f>
        <v>0.040000000000000008</v>
      </c>
      <c r="C50" s="5">
        <f>(Eingabe!K50*(Eingabe!L50-Eingabe!K50)+Eingabe!K50^2*PI()/4)*0+Eingabe!K50*Eingabe!L50</f>
        <v>0.040000000000000008</v>
      </c>
      <c r="D50" s="89">
        <f>IF(Eingabe!G50="x",1,0)</f>
        <v>0</v>
      </c>
      <c r="E50" s="1">
        <f>IF(Eingabe!H50="x",1,0)</f>
        <v>1</v>
      </c>
      <c r="F50" s="1">
        <f>IF(Eingabe!I50="x",1,0)</f>
        <v>0</v>
      </c>
      <c r="G50" s="90">
        <f t="shared" si="104"/>
        <v>1</v>
      </c>
      <c r="H50" s="1">
        <f>IF(Eingabe!R50="x",1,0)</f>
        <v>1</v>
      </c>
      <c r="I50" s="1">
        <f>IF(Eingabe!S50="x",1,0)</f>
        <v>0</v>
      </c>
      <c r="J50" s="1">
        <f t="shared" si="105"/>
        <v>1</v>
      </c>
      <c r="K50" s="89">
        <f>IF(Eingabe!E50="x",1,0)</f>
        <v>1</v>
      </c>
      <c r="L50" s="1">
        <f>IF(Eingabe!F50="x",1,0)</f>
        <v>0</v>
      </c>
      <c r="M50" s="90">
        <f t="shared" si="106"/>
        <v>1</v>
      </c>
    </row>
    <row r="51">
      <c r="A51" s="5">
        <f>Eingabe!J51^2*PI()/4</f>
        <v>0</v>
      </c>
      <c r="B51" s="5">
        <f>Eingabe!K51*Eingabe!L51</f>
        <v>0.040000000000000008</v>
      </c>
      <c r="C51" s="5">
        <f>(Eingabe!K51*(Eingabe!L51-Eingabe!K51)+Eingabe!K51^2*PI()/4)*0+Eingabe!K51*Eingabe!L51</f>
        <v>0.040000000000000008</v>
      </c>
      <c r="D51" s="89">
        <f>IF(Eingabe!G51="x",1,0)</f>
        <v>0</v>
      </c>
      <c r="E51" s="1">
        <f>IF(Eingabe!H51="x",1,0)</f>
        <v>1</v>
      </c>
      <c r="F51" s="1">
        <f>IF(Eingabe!I51="x",1,0)</f>
        <v>0</v>
      </c>
      <c r="G51" s="90">
        <f t="shared" si="104"/>
        <v>1</v>
      </c>
      <c r="H51" s="1">
        <f>IF(Eingabe!R51="x",1,0)</f>
        <v>1</v>
      </c>
      <c r="I51" s="1">
        <f>IF(Eingabe!S51="x",1,0)</f>
        <v>0</v>
      </c>
      <c r="J51" s="1">
        <f t="shared" si="105"/>
        <v>1</v>
      </c>
      <c r="K51" s="89">
        <f>IF(Eingabe!E51="x",1,0)</f>
        <v>1</v>
      </c>
      <c r="L51" s="1">
        <f>IF(Eingabe!F51="x",1,0)</f>
        <v>0</v>
      </c>
      <c r="M51" s="90">
        <f t="shared" si="106"/>
        <v>1</v>
      </c>
    </row>
    <row r="52">
      <c r="A52" s="5">
        <f>Eingabe!J52^2*PI()/4</f>
        <v>0</v>
      </c>
      <c r="B52" s="5">
        <f>Eingabe!K52*Eingabe!L52</f>
        <v>0.040000000000000008</v>
      </c>
      <c r="C52" s="5">
        <f>(Eingabe!K52*(Eingabe!L52-Eingabe!K52)+Eingabe!K52^2*PI()/4)*0+Eingabe!K52*Eingabe!L52</f>
        <v>0.040000000000000008</v>
      </c>
      <c r="D52" s="89">
        <f>IF(Eingabe!G52="x",1,0)</f>
        <v>0</v>
      </c>
      <c r="E52" s="1">
        <f>IF(Eingabe!H52="x",1,0)</f>
        <v>1</v>
      </c>
      <c r="F52" s="1">
        <f>IF(Eingabe!I52="x",1,0)</f>
        <v>0</v>
      </c>
      <c r="G52" s="90">
        <f t="shared" si="104"/>
        <v>1</v>
      </c>
      <c r="H52" s="1">
        <f>IF(Eingabe!R52="x",1,0)</f>
        <v>1</v>
      </c>
      <c r="I52" s="1">
        <f>IF(Eingabe!S52="x",1,0)</f>
        <v>0</v>
      </c>
      <c r="J52" s="1">
        <f t="shared" si="105"/>
        <v>1</v>
      </c>
      <c r="K52" s="89">
        <f>IF(Eingabe!E52="x",1,0)</f>
        <v>1</v>
      </c>
      <c r="L52" s="1">
        <f>IF(Eingabe!F52="x",1,0)</f>
        <v>0</v>
      </c>
      <c r="M52" s="90">
        <f t="shared" si="106"/>
        <v>1</v>
      </c>
    </row>
    <row r="53">
      <c r="A53" s="5">
        <f>Eingabe!J53^2*PI()/4</f>
        <v>0</v>
      </c>
      <c r="B53" s="5">
        <f>Eingabe!K53*Eingabe!L53</f>
        <v>0.040000000000000008</v>
      </c>
      <c r="C53" s="5">
        <f>(Eingabe!K53*(Eingabe!L53-Eingabe!K53)+Eingabe!K53^2*PI()/4)*0+Eingabe!K53*Eingabe!L53</f>
        <v>0.040000000000000008</v>
      </c>
      <c r="D53" s="89">
        <f>IF(Eingabe!G53="x",1,0)</f>
        <v>0</v>
      </c>
      <c r="E53" s="1">
        <f>IF(Eingabe!H53="x",1,0)</f>
        <v>1</v>
      </c>
      <c r="F53" s="1">
        <f>IF(Eingabe!I53="x",1,0)</f>
        <v>0</v>
      </c>
      <c r="G53" s="90">
        <f t="shared" si="104"/>
        <v>1</v>
      </c>
      <c r="H53" s="1">
        <f>IF(Eingabe!R53="x",1,0)</f>
        <v>1</v>
      </c>
      <c r="I53" s="1">
        <f>IF(Eingabe!S53="x",1,0)</f>
        <v>0</v>
      </c>
      <c r="J53" s="1">
        <f t="shared" si="105"/>
        <v>1</v>
      </c>
      <c r="K53" s="89">
        <f>IF(Eingabe!E53="x",1,0)</f>
        <v>1</v>
      </c>
      <c r="L53" s="1">
        <f>IF(Eingabe!F53="x",1,0)</f>
        <v>0</v>
      </c>
      <c r="M53" s="90">
        <f t="shared" si="106"/>
        <v>1</v>
      </c>
    </row>
    <row r="54">
      <c r="A54" s="5">
        <f>Eingabe!J54^2*PI()/4</f>
        <v>0.049087385212340517</v>
      </c>
      <c r="B54" s="5">
        <f>Eingabe!K54*Eingabe!L54</f>
        <v>0</v>
      </c>
      <c r="C54" s="5">
        <f>(Eingabe!K54*(Eingabe!L54-Eingabe!K54)+Eingabe!K54^2*PI()/4)*0+Eingabe!K54*Eingabe!L54</f>
        <v>0</v>
      </c>
      <c r="D54" s="89">
        <f>IF(Eingabe!G54="x",1,0)</f>
        <v>1</v>
      </c>
      <c r="E54" s="1">
        <f>IF(Eingabe!H54="x",1,0)</f>
        <v>0</v>
      </c>
      <c r="F54" s="1">
        <f>IF(Eingabe!I54="x",1,0)</f>
        <v>0</v>
      </c>
      <c r="G54" s="90">
        <f t="shared" si="104"/>
        <v>0</v>
      </c>
      <c r="H54" s="1">
        <f>IF(Eingabe!R54="x",1,0)</f>
        <v>1</v>
      </c>
      <c r="I54" s="1">
        <f>IF(Eingabe!S54="x",1,0)</f>
        <v>0</v>
      </c>
      <c r="J54" s="1">
        <f t="shared" si="105"/>
        <v>1</v>
      </c>
      <c r="K54" s="89">
        <f>IF(Eingabe!E54="x",1,0)</f>
        <v>1</v>
      </c>
      <c r="L54" s="1">
        <f>IF(Eingabe!F54="x",1,0)</f>
        <v>0</v>
      </c>
      <c r="M54" s="90">
        <f t="shared" si="106"/>
        <v>1</v>
      </c>
    </row>
    <row r="55">
      <c r="A55" s="5">
        <f>Eingabe!J55^2*PI()/4</f>
        <v>0.049087385212340517</v>
      </c>
      <c r="B55" s="5">
        <f>Eingabe!K55*Eingabe!L55</f>
        <v>0</v>
      </c>
      <c r="C55" s="5">
        <f>(Eingabe!K55*(Eingabe!L55-Eingabe!K55)+Eingabe!K55^2*PI()/4)*0+Eingabe!K55*Eingabe!L55</f>
        <v>0</v>
      </c>
      <c r="D55" s="89">
        <f>IF(Eingabe!G55="x",1,0)</f>
        <v>1</v>
      </c>
      <c r="E55" s="1">
        <f>IF(Eingabe!H55="x",1,0)</f>
        <v>0</v>
      </c>
      <c r="F55" s="1">
        <f>IF(Eingabe!I55="x",1,0)</f>
        <v>0</v>
      </c>
      <c r="G55" s="90">
        <f t="shared" si="104"/>
        <v>0</v>
      </c>
      <c r="H55" s="1">
        <f>IF(Eingabe!R55="x",1,0)</f>
        <v>1</v>
      </c>
      <c r="I55" s="1">
        <f>IF(Eingabe!S55="x",1,0)</f>
        <v>0</v>
      </c>
      <c r="J55" s="1">
        <f t="shared" si="105"/>
        <v>1</v>
      </c>
      <c r="K55" s="89">
        <f>IF(Eingabe!E55="x",1,0)</f>
        <v>1</v>
      </c>
      <c r="L55" s="1">
        <f>IF(Eingabe!F55="x",1,0)</f>
        <v>0</v>
      </c>
      <c r="M55" s="90">
        <f t="shared" si="106"/>
        <v>1</v>
      </c>
    </row>
    <row r="56">
      <c r="A56" s="5">
        <f>Eingabe!J56^2*PI()/4</f>
        <v>0.049087385212340517</v>
      </c>
      <c r="B56" s="5">
        <f>Eingabe!K56*Eingabe!L56</f>
        <v>0</v>
      </c>
      <c r="C56" s="5">
        <f>(Eingabe!K56*(Eingabe!L56-Eingabe!K56)+Eingabe!K56^2*PI()/4)*0+Eingabe!K56*Eingabe!L56</f>
        <v>0</v>
      </c>
      <c r="D56" s="89">
        <f>IF(Eingabe!G56="x",1,0)</f>
        <v>1</v>
      </c>
      <c r="E56" s="1">
        <f>IF(Eingabe!H56="x",1,0)</f>
        <v>0</v>
      </c>
      <c r="F56" s="1">
        <f>IF(Eingabe!I56="x",1,0)</f>
        <v>0</v>
      </c>
      <c r="G56" s="90">
        <f t="shared" si="104"/>
        <v>0</v>
      </c>
      <c r="H56" s="1">
        <f>IF(Eingabe!R56="x",1,0)</f>
        <v>1</v>
      </c>
      <c r="I56" s="1">
        <f>IF(Eingabe!S56="x",1,0)</f>
        <v>0</v>
      </c>
      <c r="J56" s="1">
        <f t="shared" si="105"/>
        <v>1</v>
      </c>
      <c r="K56" s="89">
        <f>IF(Eingabe!E56="x",1,0)</f>
        <v>1</v>
      </c>
      <c r="L56" s="1">
        <f>IF(Eingabe!F56="x",1,0)</f>
        <v>0</v>
      </c>
      <c r="M56" s="90">
        <f t="shared" si="106"/>
        <v>1</v>
      </c>
    </row>
    <row r="57">
      <c r="A57" s="5">
        <f>Eingabe!J57^2*PI()/4</f>
        <v>0.049087385212340517</v>
      </c>
      <c r="B57" s="5">
        <f>Eingabe!K57*Eingabe!L57</f>
        <v>0</v>
      </c>
      <c r="C57" s="5">
        <f>(Eingabe!K57*(Eingabe!L57-Eingabe!K57)+Eingabe!K57^2*PI()/4)*0+Eingabe!K57*Eingabe!L57</f>
        <v>0</v>
      </c>
      <c r="D57" s="89">
        <f>IF(Eingabe!G57="x",1,0)</f>
        <v>1</v>
      </c>
      <c r="E57" s="1">
        <f>IF(Eingabe!H57="x",1,0)</f>
        <v>0</v>
      </c>
      <c r="F57" s="1">
        <f>IF(Eingabe!I57="x",1,0)</f>
        <v>0</v>
      </c>
      <c r="G57" s="90">
        <f t="shared" si="104"/>
        <v>0</v>
      </c>
      <c r="H57" s="1">
        <f>IF(Eingabe!R57="x",1,0)</f>
        <v>1</v>
      </c>
      <c r="I57" s="1">
        <f>IF(Eingabe!S57="x",1,0)</f>
        <v>0</v>
      </c>
      <c r="J57" s="1">
        <f t="shared" si="105"/>
        <v>1</v>
      </c>
      <c r="K57" s="89">
        <f>IF(Eingabe!E57="x",1,0)</f>
        <v>1</v>
      </c>
      <c r="L57" s="1">
        <f>IF(Eingabe!F57="x",1,0)</f>
        <v>0</v>
      </c>
      <c r="M57" s="90">
        <f t="shared" si="106"/>
        <v>1</v>
      </c>
    </row>
    <row r="58">
      <c r="A58" s="5">
        <f>Eingabe!J58^2*PI()/4</f>
        <v>0.070685834705770348</v>
      </c>
      <c r="B58" s="5">
        <f>Eingabe!K58*Eingabe!L58</f>
        <v>0</v>
      </c>
      <c r="C58" s="5">
        <f>(Eingabe!K58*(Eingabe!L58-Eingabe!K58)+Eingabe!K58^2*PI()/4)*0+Eingabe!K58*Eingabe!L58</f>
        <v>0</v>
      </c>
      <c r="D58" s="89">
        <f>IF(Eingabe!G58="x",1,0)</f>
        <v>1</v>
      </c>
      <c r="E58" s="1">
        <f>IF(Eingabe!H58="x",1,0)</f>
        <v>0</v>
      </c>
      <c r="F58" s="1">
        <f>IF(Eingabe!I58="x",1,0)</f>
        <v>0</v>
      </c>
      <c r="G58" s="90">
        <f t="shared" si="104"/>
        <v>0</v>
      </c>
      <c r="H58" s="1">
        <f>IF(Eingabe!R58="x",1,0)</f>
        <v>1</v>
      </c>
      <c r="I58" s="1">
        <f>IF(Eingabe!S58="x",1,0)</f>
        <v>0</v>
      </c>
      <c r="J58" s="1">
        <f t="shared" si="105"/>
        <v>1</v>
      </c>
      <c r="K58" s="89">
        <f>IF(Eingabe!E58="x",1,0)</f>
        <v>1</v>
      </c>
      <c r="L58" s="1">
        <f>IF(Eingabe!F58="x",1,0)</f>
        <v>0</v>
      </c>
      <c r="M58" s="90">
        <f t="shared" si="106"/>
        <v>1</v>
      </c>
    </row>
    <row r="59">
      <c r="A59" s="5">
        <f>Eingabe!J59^2*PI()/4</f>
        <v>0.070685834705770348</v>
      </c>
      <c r="B59" s="5">
        <f>Eingabe!K59*Eingabe!L59</f>
        <v>0</v>
      </c>
      <c r="C59" s="5">
        <f>(Eingabe!K59*(Eingabe!L59-Eingabe!K59)+Eingabe!K59^2*PI()/4)*0+Eingabe!K59*Eingabe!L59</f>
        <v>0</v>
      </c>
      <c r="D59" s="89">
        <f>IF(Eingabe!G59="x",1,0)</f>
        <v>1</v>
      </c>
      <c r="E59" s="1">
        <f>IF(Eingabe!H59="x",1,0)</f>
        <v>0</v>
      </c>
      <c r="F59" s="1">
        <f>IF(Eingabe!I59="x",1,0)</f>
        <v>0</v>
      </c>
      <c r="G59" s="90">
        <f t="shared" si="104"/>
        <v>0</v>
      </c>
      <c r="H59" s="1">
        <f>IF(Eingabe!R59="x",1,0)</f>
        <v>1</v>
      </c>
      <c r="I59" s="1">
        <f>IF(Eingabe!S59="x",1,0)</f>
        <v>0</v>
      </c>
      <c r="J59" s="1">
        <f t="shared" si="105"/>
        <v>1</v>
      </c>
      <c r="K59" s="89">
        <f>IF(Eingabe!E59="x",1,0)</f>
        <v>1</v>
      </c>
      <c r="L59" s="1">
        <f>IF(Eingabe!F59="x",1,0)</f>
        <v>0</v>
      </c>
      <c r="M59" s="90">
        <f t="shared" si="106"/>
        <v>1</v>
      </c>
    </row>
    <row r="60">
      <c r="A60" s="5">
        <f>Eingabe!J60^2*PI()/4</f>
        <v>0.096211275016187398</v>
      </c>
      <c r="B60" s="5">
        <f>Eingabe!K60*Eingabe!L60</f>
        <v>0</v>
      </c>
      <c r="C60" s="5">
        <f>(Eingabe!K60*(Eingabe!L60-Eingabe!K60)+Eingabe!K60^2*PI()/4)*0+Eingabe!K60*Eingabe!L60</f>
        <v>0</v>
      </c>
      <c r="D60" s="89">
        <f>IF(Eingabe!G60="x",1,0)</f>
        <v>1</v>
      </c>
      <c r="E60" s="1">
        <f>IF(Eingabe!H60="x",1,0)</f>
        <v>0</v>
      </c>
      <c r="F60" s="1">
        <f>IF(Eingabe!I60="x",1,0)</f>
        <v>0</v>
      </c>
      <c r="G60" s="90">
        <f t="shared" si="104"/>
        <v>0</v>
      </c>
      <c r="H60" s="1">
        <f>IF(Eingabe!R60="x",1,0)</f>
        <v>1</v>
      </c>
      <c r="I60" s="1">
        <f>IF(Eingabe!S60="x",1,0)</f>
        <v>0</v>
      </c>
      <c r="J60" s="1">
        <f t="shared" si="105"/>
        <v>1</v>
      </c>
      <c r="K60" s="89">
        <f>IF(Eingabe!E60="x",1,0)</f>
        <v>1</v>
      </c>
      <c r="L60" s="1">
        <f>IF(Eingabe!F60="x",1,0)</f>
        <v>0</v>
      </c>
      <c r="M60" s="90">
        <f t="shared" si="106"/>
        <v>1</v>
      </c>
    </row>
    <row r="61">
      <c r="A61" s="5">
        <f>Eingabe!J61^2*PI()/4</f>
        <v>0.096211275016187398</v>
      </c>
      <c r="B61" s="5">
        <f>Eingabe!K61*Eingabe!L61</f>
        <v>0</v>
      </c>
      <c r="C61" s="5">
        <f>(Eingabe!K61*(Eingabe!L61-Eingabe!K61)+Eingabe!K61^2*PI()/4)*0+Eingabe!K61*Eingabe!L61</f>
        <v>0</v>
      </c>
      <c r="D61" s="89">
        <f>IF(Eingabe!G61="x",1,0)</f>
        <v>1</v>
      </c>
      <c r="E61" s="1">
        <f>IF(Eingabe!H61="x",1,0)</f>
        <v>0</v>
      </c>
      <c r="F61" s="1">
        <f>IF(Eingabe!I61="x",1,0)</f>
        <v>0</v>
      </c>
      <c r="G61" s="90">
        <f t="shared" si="104"/>
        <v>0</v>
      </c>
      <c r="H61" s="1">
        <f>IF(Eingabe!R61="x",1,0)</f>
        <v>1</v>
      </c>
      <c r="I61" s="1">
        <f>IF(Eingabe!S61="x",1,0)</f>
        <v>0</v>
      </c>
      <c r="J61" s="1">
        <f t="shared" si="105"/>
        <v>1</v>
      </c>
      <c r="K61" s="89">
        <f>IF(Eingabe!E61="x",1,0)</f>
        <v>1</v>
      </c>
      <c r="L61" s="1">
        <f>IF(Eingabe!F61="x",1,0)</f>
        <v>0</v>
      </c>
      <c r="M61" s="90">
        <f t="shared" si="106"/>
        <v>1</v>
      </c>
    </row>
    <row r="62">
      <c r="A62" s="5">
        <f>Eingabe!J62^2*PI()/4</f>
        <v>0.096211275016187398</v>
      </c>
      <c r="B62" s="5">
        <f>Eingabe!K62*Eingabe!L62</f>
        <v>0</v>
      </c>
      <c r="C62" s="5">
        <f>(Eingabe!K62*(Eingabe!L62-Eingabe!K62)+Eingabe!K62^2*PI()/4)*0+Eingabe!K62*Eingabe!L62</f>
        <v>0</v>
      </c>
      <c r="D62" s="89">
        <f>IF(Eingabe!G62="x",1,0)</f>
        <v>1</v>
      </c>
      <c r="E62" s="1">
        <f>IF(Eingabe!H62="x",1,0)</f>
        <v>0</v>
      </c>
      <c r="F62" s="1">
        <f>IF(Eingabe!I62="x",1,0)</f>
        <v>0</v>
      </c>
      <c r="G62" s="90">
        <f t="shared" si="104"/>
        <v>0</v>
      </c>
      <c r="H62" s="1">
        <f>IF(Eingabe!R62="x",1,0)</f>
        <v>1</v>
      </c>
      <c r="I62" s="1">
        <f>IF(Eingabe!S62="x",1,0)</f>
        <v>0</v>
      </c>
      <c r="J62" s="1">
        <f t="shared" si="105"/>
        <v>1</v>
      </c>
      <c r="K62" s="89">
        <f>IF(Eingabe!E62="x",1,0)</f>
        <v>1</v>
      </c>
      <c r="L62" s="1">
        <f>IF(Eingabe!F62="x",1,0)</f>
        <v>0</v>
      </c>
      <c r="M62" s="90">
        <f t="shared" si="106"/>
        <v>1</v>
      </c>
    </row>
    <row r="63">
      <c r="A63" s="5">
        <f>Eingabe!J63^2*PI()/4</f>
        <v>0.096211275016187398</v>
      </c>
      <c r="B63" s="5">
        <f>Eingabe!K63*Eingabe!L63</f>
        <v>0</v>
      </c>
      <c r="C63" s="5">
        <f>(Eingabe!K63*(Eingabe!L63-Eingabe!K63)+Eingabe!K63^2*PI()/4)*0+Eingabe!K63*Eingabe!L63</f>
        <v>0</v>
      </c>
      <c r="D63" s="89">
        <f>IF(Eingabe!G63="x",1,0)</f>
        <v>1</v>
      </c>
      <c r="E63" s="1">
        <f>IF(Eingabe!H63="x",1,0)</f>
        <v>0</v>
      </c>
      <c r="F63" s="1">
        <f>IF(Eingabe!I63="x",1,0)</f>
        <v>0</v>
      </c>
      <c r="G63" s="90">
        <f t="shared" si="104"/>
        <v>0</v>
      </c>
      <c r="H63" s="1">
        <f>IF(Eingabe!R63="x",1,0)</f>
        <v>1</v>
      </c>
      <c r="I63" s="1">
        <f>IF(Eingabe!S63="x",1,0)</f>
        <v>0</v>
      </c>
      <c r="J63" s="1">
        <f t="shared" si="105"/>
        <v>1</v>
      </c>
      <c r="K63" s="89">
        <f>IF(Eingabe!E63="x",1,0)</f>
        <v>1</v>
      </c>
      <c r="L63" s="1">
        <f>IF(Eingabe!F63="x",1,0)</f>
        <v>0</v>
      </c>
      <c r="M63" s="90">
        <f t="shared" si="106"/>
        <v>1</v>
      </c>
    </row>
    <row r="64">
      <c r="A64" s="5">
        <f>Eingabe!J64^2*PI()/4</f>
        <v>0.096211275016187398</v>
      </c>
      <c r="B64" s="5">
        <f>Eingabe!K64*Eingabe!L64</f>
        <v>0</v>
      </c>
      <c r="C64" s="5">
        <f>(Eingabe!K64*(Eingabe!L64-Eingabe!K64)+Eingabe!K64^2*PI()/4)*0+Eingabe!K64*Eingabe!L64</f>
        <v>0</v>
      </c>
      <c r="D64" s="89">
        <f>IF(Eingabe!G64="x",1,0)</f>
        <v>1</v>
      </c>
      <c r="E64" s="1">
        <f>IF(Eingabe!H64="x",1,0)</f>
        <v>0</v>
      </c>
      <c r="F64" s="1">
        <f>IF(Eingabe!I64="x",1,0)</f>
        <v>0</v>
      </c>
      <c r="G64" s="90">
        <f t="shared" si="104"/>
        <v>0</v>
      </c>
      <c r="H64" s="1">
        <f>IF(Eingabe!R64="x",1,0)</f>
        <v>1</v>
      </c>
      <c r="I64" s="1">
        <f>IF(Eingabe!S64="x",1,0)</f>
        <v>0</v>
      </c>
      <c r="J64" s="1">
        <f t="shared" si="105"/>
        <v>1</v>
      </c>
      <c r="K64" s="89">
        <f>IF(Eingabe!E64="x",1,0)</f>
        <v>1</v>
      </c>
      <c r="L64" s="1">
        <f>IF(Eingabe!F64="x",1,0)</f>
        <v>0</v>
      </c>
      <c r="M64" s="90">
        <f t="shared" si="106"/>
        <v>1</v>
      </c>
    </row>
    <row r="65">
      <c r="A65" s="5">
        <f>Eingabe!J65^2*PI()/4</f>
        <v>0.096211275016187398</v>
      </c>
      <c r="B65" s="5">
        <f>Eingabe!K65*Eingabe!L65</f>
        <v>0</v>
      </c>
      <c r="C65" s="5">
        <f>(Eingabe!K65*(Eingabe!L65-Eingabe!K65)+Eingabe!K65^2*PI()/4)*0+Eingabe!K65*Eingabe!L65</f>
        <v>0</v>
      </c>
      <c r="D65" s="89">
        <f>IF(Eingabe!G65="x",1,0)</f>
        <v>1</v>
      </c>
      <c r="E65" s="1">
        <f>IF(Eingabe!H65="x",1,0)</f>
        <v>0</v>
      </c>
      <c r="F65" s="1">
        <f>IF(Eingabe!I65="x",1,0)</f>
        <v>0</v>
      </c>
      <c r="G65" s="90">
        <f t="shared" si="104"/>
        <v>0</v>
      </c>
      <c r="H65" s="1">
        <f>IF(Eingabe!R65="x",1,0)</f>
        <v>1</v>
      </c>
      <c r="I65" s="1">
        <f>IF(Eingabe!S65="x",1,0)</f>
        <v>0</v>
      </c>
      <c r="J65" s="1">
        <f t="shared" si="105"/>
        <v>1</v>
      </c>
      <c r="K65" s="89">
        <f>IF(Eingabe!E65="x",1,0)</f>
        <v>1</v>
      </c>
      <c r="L65" s="1">
        <f>IF(Eingabe!F65="x",1,0)</f>
        <v>0</v>
      </c>
      <c r="M65" s="90">
        <f t="shared" si="106"/>
        <v>1</v>
      </c>
    </row>
    <row r="66">
      <c r="A66" s="5">
        <f>Eingabe!J66^2*PI()/4</f>
        <v>0.096211275016187398</v>
      </c>
      <c r="B66" s="5">
        <f>Eingabe!K66*Eingabe!L66</f>
        <v>0</v>
      </c>
      <c r="C66" s="5">
        <f>(Eingabe!K66*(Eingabe!L66-Eingabe!K66)+Eingabe!K66^2*PI()/4)*0+Eingabe!K66*Eingabe!L66</f>
        <v>0</v>
      </c>
      <c r="D66" s="89">
        <f>IF(Eingabe!G66="x",1,0)</f>
        <v>1</v>
      </c>
      <c r="E66" s="1">
        <f>IF(Eingabe!H66="x",1,0)</f>
        <v>0</v>
      </c>
      <c r="F66" s="1">
        <f>IF(Eingabe!I66="x",1,0)</f>
        <v>0</v>
      </c>
      <c r="G66" s="90">
        <f t="shared" si="104"/>
        <v>0</v>
      </c>
      <c r="H66" s="1">
        <f>IF(Eingabe!R66="x",1,0)</f>
        <v>1</v>
      </c>
      <c r="I66" s="1">
        <f>IF(Eingabe!S66="x",1,0)</f>
        <v>0</v>
      </c>
      <c r="J66" s="1">
        <f t="shared" si="105"/>
        <v>1</v>
      </c>
      <c r="K66" s="89">
        <f>IF(Eingabe!E66="x",1,0)</f>
        <v>1</v>
      </c>
      <c r="L66" s="1">
        <f>IF(Eingabe!F66="x",1,0)</f>
        <v>0</v>
      </c>
      <c r="M66" s="90">
        <f t="shared" si="106"/>
        <v>1</v>
      </c>
    </row>
    <row r="67">
      <c r="A67" s="5">
        <f>Eingabe!J67^2*PI()/4</f>
        <v>0.096211275016187398</v>
      </c>
      <c r="B67" s="5">
        <f>Eingabe!K67*Eingabe!L67</f>
        <v>0</v>
      </c>
      <c r="C67" s="5">
        <f>(Eingabe!K67*(Eingabe!L67-Eingabe!K67)+Eingabe!K67^2*PI()/4)*0+Eingabe!K67*Eingabe!L67</f>
        <v>0</v>
      </c>
      <c r="D67" s="89">
        <f>IF(Eingabe!G67="x",1,0)</f>
        <v>1</v>
      </c>
      <c r="E67" s="1">
        <f>IF(Eingabe!H67="x",1,0)</f>
        <v>0</v>
      </c>
      <c r="F67" s="1">
        <f>IF(Eingabe!I67="x",1,0)</f>
        <v>0</v>
      </c>
      <c r="G67" s="90">
        <f t="shared" si="104"/>
        <v>0</v>
      </c>
      <c r="H67" s="1">
        <f>IF(Eingabe!R67="x",1,0)</f>
        <v>1</v>
      </c>
      <c r="I67" s="1">
        <f>IF(Eingabe!S67="x",1,0)</f>
        <v>0</v>
      </c>
      <c r="J67" s="1">
        <f t="shared" si="105"/>
        <v>1</v>
      </c>
      <c r="K67" s="89">
        <f>IF(Eingabe!E67="x",1,0)</f>
        <v>1</v>
      </c>
      <c r="L67" s="1">
        <f>IF(Eingabe!F67="x",1,0)</f>
        <v>0</v>
      </c>
      <c r="M67" s="90">
        <f t="shared" si="106"/>
        <v>1</v>
      </c>
    </row>
    <row r="68">
      <c r="A68" s="5">
        <f>Eingabe!J68^2*PI()/4</f>
        <v>0.096211275016187398</v>
      </c>
      <c r="B68" s="5">
        <f>Eingabe!K68*Eingabe!L68</f>
        <v>0</v>
      </c>
      <c r="C68" s="5">
        <f>(Eingabe!K68*(Eingabe!L68-Eingabe!K68)+Eingabe!K68^2*PI()/4)*0+Eingabe!K68*Eingabe!L68</f>
        <v>0</v>
      </c>
      <c r="D68" s="89">
        <f>IF(Eingabe!G68="x",1,0)</f>
        <v>1</v>
      </c>
      <c r="E68" s="1">
        <f>IF(Eingabe!H68="x",1,0)</f>
        <v>0</v>
      </c>
      <c r="F68" s="1">
        <f>IF(Eingabe!I68="x",1,0)</f>
        <v>0</v>
      </c>
      <c r="G68" s="90">
        <f t="shared" si="104"/>
        <v>0</v>
      </c>
      <c r="H68" s="1">
        <f>IF(Eingabe!R68="x",1,0)</f>
        <v>1</v>
      </c>
      <c r="I68" s="1">
        <f>IF(Eingabe!S68="x",1,0)</f>
        <v>0</v>
      </c>
      <c r="J68" s="1">
        <f t="shared" si="105"/>
        <v>1</v>
      </c>
      <c r="K68" s="89">
        <f>IF(Eingabe!E68="x",1,0)</f>
        <v>1</v>
      </c>
      <c r="L68" s="1">
        <f>IF(Eingabe!F68="x",1,0)</f>
        <v>0</v>
      </c>
      <c r="M68" s="90">
        <f t="shared" si="106"/>
        <v>1</v>
      </c>
    </row>
    <row r="69">
      <c r="A69" s="5">
        <f>Eingabe!J69^2*PI()/4</f>
        <v>0.096211275016187398</v>
      </c>
      <c r="B69" s="5">
        <f>Eingabe!K69*Eingabe!L69</f>
        <v>0</v>
      </c>
      <c r="C69" s="5">
        <f>(Eingabe!K69*(Eingabe!L69-Eingabe!K69)+Eingabe!K69^2*PI()/4)*0+Eingabe!K69*Eingabe!L69</f>
        <v>0</v>
      </c>
      <c r="D69" s="89">
        <f>IF(Eingabe!G69="x",1,0)</f>
        <v>1</v>
      </c>
      <c r="E69" s="1">
        <f>IF(Eingabe!H69="x",1,0)</f>
        <v>0</v>
      </c>
      <c r="F69" s="1">
        <f>IF(Eingabe!I69="x",1,0)</f>
        <v>0</v>
      </c>
      <c r="G69" s="90">
        <f t="shared" si="104"/>
        <v>0</v>
      </c>
      <c r="H69" s="1">
        <f>IF(Eingabe!R69="x",1,0)</f>
        <v>1</v>
      </c>
      <c r="I69" s="1">
        <f>IF(Eingabe!S69="x",1,0)</f>
        <v>0</v>
      </c>
      <c r="J69" s="1">
        <f t="shared" si="105"/>
        <v>1</v>
      </c>
      <c r="K69" s="89">
        <f>IF(Eingabe!E69="x",1,0)</f>
        <v>1</v>
      </c>
      <c r="L69" s="1">
        <f>IF(Eingabe!F69="x",1,0)</f>
        <v>0</v>
      </c>
      <c r="M69" s="90">
        <f t="shared" si="106"/>
        <v>1</v>
      </c>
    </row>
    <row r="70">
      <c r="A70" s="5">
        <f>Eingabe!J70^2*PI()/4</f>
        <v>0.096211275016187398</v>
      </c>
      <c r="B70" s="5">
        <f>Eingabe!K70*Eingabe!L70</f>
        <v>0</v>
      </c>
      <c r="C70" s="5">
        <f>(Eingabe!K70*(Eingabe!L70-Eingabe!K70)+Eingabe!K70^2*PI()/4)*0+Eingabe!K70*Eingabe!L70</f>
        <v>0</v>
      </c>
      <c r="D70" s="89">
        <f>IF(Eingabe!G70="x",1,0)</f>
        <v>1</v>
      </c>
      <c r="E70" s="1">
        <f>IF(Eingabe!H70="x",1,0)</f>
        <v>0</v>
      </c>
      <c r="F70" s="1">
        <f>IF(Eingabe!I70="x",1,0)</f>
        <v>0</v>
      </c>
      <c r="G70" s="90">
        <f t="shared" si="104"/>
        <v>0</v>
      </c>
      <c r="H70" s="1">
        <f>IF(Eingabe!R70="x",1,0)</f>
        <v>1</v>
      </c>
      <c r="I70" s="1">
        <f>IF(Eingabe!S70="x",1,0)</f>
        <v>0</v>
      </c>
      <c r="J70" s="1">
        <f t="shared" si="105"/>
        <v>1</v>
      </c>
      <c r="K70" s="89">
        <f>IF(Eingabe!E70="x",1,0)</f>
        <v>1</v>
      </c>
      <c r="L70" s="1">
        <f>IF(Eingabe!F70="x",1,0)</f>
        <v>0</v>
      </c>
      <c r="M70" s="90">
        <f t="shared" si="106"/>
        <v>1</v>
      </c>
    </row>
    <row r="71">
      <c r="A71" s="5">
        <f>Eingabe!J71^2*PI()/4</f>
        <v>0.096211275016187398</v>
      </c>
      <c r="B71" s="5">
        <f>Eingabe!K71*Eingabe!L71</f>
        <v>0</v>
      </c>
      <c r="C71" s="5">
        <f>(Eingabe!K71*(Eingabe!L71-Eingabe!K71)+Eingabe!K71^2*PI()/4)*0+Eingabe!K71*Eingabe!L71</f>
        <v>0</v>
      </c>
      <c r="D71" s="89">
        <f>IF(Eingabe!G71="x",1,0)</f>
        <v>1</v>
      </c>
      <c r="E71" s="1">
        <f>IF(Eingabe!H71="x",1,0)</f>
        <v>0</v>
      </c>
      <c r="F71" s="1">
        <f>IF(Eingabe!I71="x",1,0)</f>
        <v>0</v>
      </c>
      <c r="G71" s="90">
        <f t="shared" si="104"/>
        <v>0</v>
      </c>
      <c r="H71" s="1">
        <f>IF(Eingabe!R71="x",1,0)</f>
        <v>1</v>
      </c>
      <c r="I71" s="1">
        <f>IF(Eingabe!S71="x",1,0)</f>
        <v>0</v>
      </c>
      <c r="J71" s="1">
        <f t="shared" si="105"/>
        <v>1</v>
      </c>
      <c r="K71" s="89">
        <f>IF(Eingabe!E71="x",1,0)</f>
        <v>1</v>
      </c>
      <c r="L71" s="1">
        <f>IF(Eingabe!F71="x",1,0)</f>
        <v>0</v>
      </c>
      <c r="M71" s="90">
        <f t="shared" si="106"/>
        <v>1</v>
      </c>
    </row>
    <row r="72">
      <c r="A72" s="5">
        <f>Eingabe!J72^2*PI()/4</f>
        <v>0.096211275016187398</v>
      </c>
      <c r="B72" s="5">
        <f>Eingabe!K72*Eingabe!L72</f>
        <v>0</v>
      </c>
      <c r="C72" s="5">
        <f>(Eingabe!K72*(Eingabe!L72-Eingabe!K72)+Eingabe!K72^2*PI()/4)*0+Eingabe!K72*Eingabe!L72</f>
        <v>0</v>
      </c>
      <c r="D72" s="89">
        <f>IF(Eingabe!G72="x",1,0)</f>
        <v>1</v>
      </c>
      <c r="E72" s="1">
        <f>IF(Eingabe!H72="x",1,0)</f>
        <v>0</v>
      </c>
      <c r="F72" s="1">
        <f>IF(Eingabe!I72="x",1,0)</f>
        <v>0</v>
      </c>
      <c r="G72" s="90">
        <f t="shared" si="104"/>
        <v>0</v>
      </c>
      <c r="H72" s="1">
        <f>IF(Eingabe!R72="x",1,0)</f>
        <v>1</v>
      </c>
      <c r="I72" s="1">
        <f>IF(Eingabe!S72="x",1,0)</f>
        <v>0</v>
      </c>
      <c r="J72" s="1">
        <f t="shared" si="105"/>
        <v>1</v>
      </c>
      <c r="K72" s="89">
        <f>IF(Eingabe!E72="x",1,0)</f>
        <v>1</v>
      </c>
      <c r="L72" s="1">
        <f>IF(Eingabe!F72="x",1,0)</f>
        <v>0</v>
      </c>
      <c r="M72" s="90">
        <f t="shared" si="106"/>
        <v>1</v>
      </c>
    </row>
    <row r="73">
      <c r="A73" s="5">
        <f>Eingabe!J73^2*PI()/4</f>
        <v>0.031415926535897934</v>
      </c>
      <c r="B73" s="5">
        <f>Eingabe!K73*Eingabe!L73</f>
        <v>0</v>
      </c>
      <c r="C73" s="5">
        <f>(Eingabe!K73*(Eingabe!L73-Eingabe!K73)+Eingabe!K73^2*PI()/4)*0+Eingabe!K73*Eingabe!L73</f>
        <v>0</v>
      </c>
      <c r="D73" s="89">
        <f>IF(Eingabe!G73="x",1,0)</f>
        <v>1</v>
      </c>
      <c r="E73" s="1">
        <f>IF(Eingabe!H73="x",1,0)</f>
        <v>0</v>
      </c>
      <c r="F73" s="1">
        <f>IF(Eingabe!I73="x",1,0)</f>
        <v>0</v>
      </c>
      <c r="G73" s="90">
        <f t="shared" si="104"/>
        <v>0</v>
      </c>
      <c r="H73" s="1">
        <f>IF(Eingabe!R73="x",1,0)</f>
        <v>1</v>
      </c>
      <c r="I73" s="1">
        <f>IF(Eingabe!S73="x",1,0)</f>
        <v>0</v>
      </c>
      <c r="J73" s="1">
        <f t="shared" si="105"/>
        <v>1</v>
      </c>
      <c r="K73" s="89">
        <f>IF(Eingabe!E73="x",1,0)</f>
        <v>1</v>
      </c>
      <c r="L73" s="1">
        <f>IF(Eingabe!F73="x",1,0)</f>
        <v>0</v>
      </c>
      <c r="M73" s="90">
        <f t="shared" si="106"/>
        <v>1</v>
      </c>
    </row>
    <row r="74">
      <c r="A74" s="5">
        <f>Eingabe!J74^2*PI()/4</f>
        <v>0.031415926535897934</v>
      </c>
      <c r="B74" s="5">
        <f>Eingabe!K74*Eingabe!L74</f>
        <v>0</v>
      </c>
      <c r="C74" s="5">
        <f>(Eingabe!K74*(Eingabe!L74-Eingabe!K74)+Eingabe!K74^2*PI()/4)*0+Eingabe!K74*Eingabe!L74</f>
        <v>0</v>
      </c>
      <c r="D74" s="89">
        <f>IF(Eingabe!G74="x",1,0)</f>
        <v>1</v>
      </c>
      <c r="E74" s="1">
        <f>IF(Eingabe!H74="x",1,0)</f>
        <v>0</v>
      </c>
      <c r="F74" s="1">
        <f>IF(Eingabe!I74="x",1,0)</f>
        <v>0</v>
      </c>
      <c r="G74" s="90">
        <f t="shared" si="104"/>
        <v>0</v>
      </c>
      <c r="H74" s="1">
        <f>IF(Eingabe!R74="x",1,0)</f>
        <v>1</v>
      </c>
      <c r="I74" s="1">
        <f>IF(Eingabe!S74="x",1,0)</f>
        <v>0</v>
      </c>
      <c r="J74" s="1">
        <f t="shared" si="105"/>
        <v>1</v>
      </c>
      <c r="K74" s="89">
        <f>IF(Eingabe!E74="x",1,0)</f>
        <v>1</v>
      </c>
      <c r="L74" s="1">
        <f>IF(Eingabe!F74="x",1,0)</f>
        <v>0</v>
      </c>
      <c r="M74" s="90">
        <f t="shared" si="106"/>
        <v>1</v>
      </c>
    </row>
    <row r="75">
      <c r="A75" s="5">
        <f>Eingabe!J75^2*PI()/4</f>
        <v>0.031415926535897934</v>
      </c>
      <c r="B75" s="5">
        <f>Eingabe!K75*Eingabe!L75</f>
        <v>0</v>
      </c>
      <c r="C75" s="5">
        <f>(Eingabe!K75*(Eingabe!L75-Eingabe!K75)+Eingabe!K75^2*PI()/4)*0+Eingabe!K75*Eingabe!L75</f>
        <v>0</v>
      </c>
      <c r="D75" s="89">
        <f>IF(Eingabe!G75="x",1,0)</f>
        <v>1</v>
      </c>
      <c r="E75" s="1">
        <f>IF(Eingabe!H75="x",1,0)</f>
        <v>0</v>
      </c>
      <c r="F75" s="1">
        <f>IF(Eingabe!I75="x",1,0)</f>
        <v>0</v>
      </c>
      <c r="G75" s="90">
        <f t="shared" si="104"/>
        <v>0</v>
      </c>
      <c r="H75" s="1">
        <f>IF(Eingabe!R75="x",1,0)</f>
        <v>1</v>
      </c>
      <c r="I75" s="1">
        <f>IF(Eingabe!S75="x",1,0)</f>
        <v>0</v>
      </c>
      <c r="J75" s="1">
        <f t="shared" si="105"/>
        <v>1</v>
      </c>
      <c r="K75" s="89">
        <f>IF(Eingabe!E75="x",1,0)</f>
        <v>1</v>
      </c>
      <c r="L75" s="1">
        <f>IF(Eingabe!F75="x",1,0)</f>
        <v>0</v>
      </c>
      <c r="M75" s="90">
        <f t="shared" si="106"/>
        <v>1</v>
      </c>
    </row>
    <row r="76">
      <c r="A76" s="5">
        <f>Eingabe!J76^2*PI()/4</f>
        <v>0.031415926535897934</v>
      </c>
      <c r="B76" s="5">
        <f>Eingabe!K76*Eingabe!L76</f>
        <v>0</v>
      </c>
      <c r="C76" s="5">
        <f>(Eingabe!K76*(Eingabe!L76-Eingabe!K76)+Eingabe!K76^2*PI()/4)*0+Eingabe!K76*Eingabe!L76</f>
        <v>0</v>
      </c>
      <c r="D76" s="89">
        <f>IF(Eingabe!G76="x",1,0)</f>
        <v>1</v>
      </c>
      <c r="E76" s="1">
        <f>IF(Eingabe!H76="x",1,0)</f>
        <v>0</v>
      </c>
      <c r="F76" s="1">
        <f>IF(Eingabe!I76="x",1,0)</f>
        <v>0</v>
      </c>
      <c r="G76" s="90">
        <f t="shared" si="104"/>
        <v>0</v>
      </c>
      <c r="H76" s="1">
        <f>IF(Eingabe!R76="x",1,0)</f>
        <v>1</v>
      </c>
      <c r="I76" s="1">
        <f>IF(Eingabe!S76="x",1,0)</f>
        <v>0</v>
      </c>
      <c r="J76" s="1">
        <f t="shared" si="105"/>
        <v>1</v>
      </c>
      <c r="K76" s="89">
        <f>IF(Eingabe!E76="x",1,0)</f>
        <v>1</v>
      </c>
      <c r="L76" s="1">
        <f>IF(Eingabe!F76="x",1,0)</f>
        <v>0</v>
      </c>
      <c r="M76" s="90">
        <f t="shared" si="106"/>
        <v>1</v>
      </c>
    </row>
    <row r="77">
      <c r="A77" s="5">
        <f>Eingabe!J77^2*PI()/4</f>
        <v>0.049087385212340517</v>
      </c>
      <c r="B77" s="5">
        <f>Eingabe!K77*Eingabe!L77</f>
        <v>0</v>
      </c>
      <c r="C77" s="5">
        <f>(Eingabe!K77*(Eingabe!L77-Eingabe!K77)+Eingabe!K77^2*PI()/4)*0+Eingabe!K77*Eingabe!L77</f>
        <v>0</v>
      </c>
      <c r="D77" s="89">
        <f>IF(Eingabe!G77="x",1,0)</f>
        <v>1</v>
      </c>
      <c r="E77" s="1">
        <f>IF(Eingabe!H77="x",1,0)</f>
        <v>0</v>
      </c>
      <c r="F77" s="1">
        <f>IF(Eingabe!I77="x",1,0)</f>
        <v>0</v>
      </c>
      <c r="G77" s="90">
        <f t="shared" si="104"/>
        <v>0</v>
      </c>
      <c r="H77" s="1">
        <f>IF(Eingabe!R77="x",1,0)</f>
        <v>1</v>
      </c>
      <c r="I77" s="1">
        <f>IF(Eingabe!S77="x",1,0)</f>
        <v>0</v>
      </c>
      <c r="J77" s="1">
        <f t="shared" si="105"/>
        <v>1</v>
      </c>
      <c r="K77" s="89">
        <f>IF(Eingabe!E77="x",1,0)</f>
        <v>1</v>
      </c>
      <c r="L77" s="1">
        <f>IF(Eingabe!F77="x",1,0)</f>
        <v>0</v>
      </c>
      <c r="M77" s="90">
        <f t="shared" si="106"/>
        <v>1</v>
      </c>
    </row>
    <row r="78">
      <c r="A78" s="5">
        <f>Eingabe!J78^2*PI()/4</f>
        <v>0.049087385212340517</v>
      </c>
      <c r="B78" s="5">
        <f>Eingabe!K78*Eingabe!L78</f>
        <v>0</v>
      </c>
      <c r="C78" s="5">
        <f>(Eingabe!K78*(Eingabe!L78-Eingabe!K78)+Eingabe!K78^2*PI()/4)*0+Eingabe!K78*Eingabe!L78</f>
        <v>0</v>
      </c>
      <c r="D78" s="89">
        <f>IF(Eingabe!G78="x",1,0)</f>
        <v>1</v>
      </c>
      <c r="E78" s="1">
        <f>IF(Eingabe!H78="x",1,0)</f>
        <v>0</v>
      </c>
      <c r="F78" s="1">
        <f>IF(Eingabe!I78="x",1,0)</f>
        <v>0</v>
      </c>
      <c r="G78" s="90">
        <f t="shared" si="104"/>
        <v>0</v>
      </c>
      <c r="H78" s="1">
        <f>IF(Eingabe!R78="x",1,0)</f>
        <v>1</v>
      </c>
      <c r="I78" s="1">
        <f>IF(Eingabe!S78="x",1,0)</f>
        <v>0</v>
      </c>
      <c r="J78" s="1">
        <f t="shared" si="105"/>
        <v>1</v>
      </c>
      <c r="K78" s="89">
        <f>IF(Eingabe!E78="x",1,0)</f>
        <v>1</v>
      </c>
      <c r="L78" s="1">
        <f>IF(Eingabe!F78="x",1,0)</f>
        <v>0</v>
      </c>
      <c r="M78" s="90">
        <f t="shared" si="106"/>
        <v>1</v>
      </c>
    </row>
    <row r="79">
      <c r="A79" s="5">
        <f>Eingabe!J79^2*PI()/4</f>
        <v>0.049087385212340517</v>
      </c>
      <c r="B79" s="5">
        <f>Eingabe!K79*Eingabe!L79</f>
        <v>0</v>
      </c>
      <c r="C79" s="5">
        <f>(Eingabe!K79*(Eingabe!L79-Eingabe!K79)+Eingabe!K79^2*PI()/4)*0+Eingabe!K79*Eingabe!L79</f>
        <v>0</v>
      </c>
      <c r="D79" s="89">
        <f>IF(Eingabe!G79="x",1,0)</f>
        <v>1</v>
      </c>
      <c r="E79" s="1">
        <f>IF(Eingabe!H79="x",1,0)</f>
        <v>0</v>
      </c>
      <c r="F79" s="1">
        <f>IF(Eingabe!I79="x",1,0)</f>
        <v>0</v>
      </c>
      <c r="G79" s="90">
        <f t="shared" si="104"/>
        <v>0</v>
      </c>
      <c r="H79" s="1">
        <f>IF(Eingabe!R79="x",1,0)</f>
        <v>1</v>
      </c>
      <c r="I79" s="1">
        <f>IF(Eingabe!S79="x",1,0)</f>
        <v>0</v>
      </c>
      <c r="J79" s="1">
        <f t="shared" si="105"/>
        <v>1</v>
      </c>
      <c r="K79" s="89">
        <f>IF(Eingabe!E79="x",1,0)</f>
        <v>1</v>
      </c>
      <c r="L79" s="1">
        <f>IF(Eingabe!F79="x",1,0)</f>
        <v>0</v>
      </c>
      <c r="M79" s="90">
        <f t="shared" si="106"/>
        <v>1</v>
      </c>
    </row>
    <row r="80">
      <c r="A80" s="5">
        <f>Eingabe!J80^2*PI()/4</f>
        <v>0.049087385212340517</v>
      </c>
      <c r="B80" s="5">
        <f>Eingabe!K80*Eingabe!L80</f>
        <v>0</v>
      </c>
      <c r="C80" s="5">
        <f>(Eingabe!K80*(Eingabe!L80-Eingabe!K80)+Eingabe!K80^2*PI()/4)*0+Eingabe!K80*Eingabe!L80</f>
        <v>0</v>
      </c>
      <c r="D80" s="89">
        <f>IF(Eingabe!G80="x",1,0)</f>
        <v>1</v>
      </c>
      <c r="E80" s="1">
        <f>IF(Eingabe!H80="x",1,0)</f>
        <v>0</v>
      </c>
      <c r="F80" s="1">
        <f>IF(Eingabe!I80="x",1,0)</f>
        <v>0</v>
      </c>
      <c r="G80" s="90">
        <f t="shared" si="104"/>
        <v>0</v>
      </c>
      <c r="H80" s="1">
        <f>IF(Eingabe!R80="x",1,0)</f>
        <v>1</v>
      </c>
      <c r="I80" s="1">
        <f>IF(Eingabe!S80="x",1,0)</f>
        <v>0</v>
      </c>
      <c r="J80" s="1">
        <f t="shared" si="105"/>
        <v>1</v>
      </c>
      <c r="K80" s="89">
        <f>IF(Eingabe!E80="x",1,0)</f>
        <v>1</v>
      </c>
      <c r="L80" s="1">
        <f>IF(Eingabe!F80="x",1,0)</f>
        <v>0</v>
      </c>
      <c r="M80" s="90">
        <f t="shared" si="106"/>
        <v>1</v>
      </c>
    </row>
    <row r="81">
      <c r="A81" s="5">
        <f>Eingabe!J81^2*PI()/4</f>
        <v>0.019855650968850891</v>
      </c>
      <c r="B81" s="5">
        <f>Eingabe!K81*Eingabe!L81</f>
        <v>0</v>
      </c>
      <c r="C81" s="5">
        <f>(Eingabe!K81*(Eingabe!L81-Eingabe!K81)+Eingabe!K81^2*PI()/4)*0+Eingabe!K81*Eingabe!L81</f>
        <v>0</v>
      </c>
      <c r="D81" s="89">
        <f>IF(Eingabe!G81="x",1,0)</f>
        <v>1</v>
      </c>
      <c r="E81" s="1">
        <f>IF(Eingabe!H81="x",1,0)</f>
        <v>0</v>
      </c>
      <c r="F81" s="1">
        <f>IF(Eingabe!I81="x",1,0)</f>
        <v>0</v>
      </c>
      <c r="G81" s="90">
        <f t="shared" si="104"/>
        <v>0</v>
      </c>
      <c r="H81" s="1">
        <f>IF(Eingabe!R81="x",1,0)</f>
        <v>1</v>
      </c>
      <c r="I81" s="1">
        <f>IF(Eingabe!S81="x",1,0)</f>
        <v>0</v>
      </c>
      <c r="J81" s="1">
        <f t="shared" si="105"/>
        <v>1</v>
      </c>
      <c r="K81" s="89">
        <f>IF(Eingabe!E81="x",1,0)</f>
        <v>0</v>
      </c>
      <c r="L81" s="1">
        <f>IF(Eingabe!F81="x",1,0)</f>
        <v>1</v>
      </c>
      <c r="M81" s="90">
        <f t="shared" si="106"/>
        <v>1</v>
      </c>
    </row>
    <row r="82">
      <c r="A82" s="5">
        <f>Eingabe!J82^2*PI()/4</f>
        <v>0.019855650968850891</v>
      </c>
      <c r="B82" s="5">
        <f>Eingabe!K82*Eingabe!L82</f>
        <v>0</v>
      </c>
      <c r="C82" s="5">
        <f>(Eingabe!K82*(Eingabe!L82-Eingabe!K82)+Eingabe!K82^2*PI()/4)*0+Eingabe!K82*Eingabe!L82</f>
        <v>0</v>
      </c>
      <c r="D82" s="89">
        <f>IF(Eingabe!G82="x",1,0)</f>
        <v>1</v>
      </c>
      <c r="E82" s="1">
        <f>IF(Eingabe!H82="x",1,0)</f>
        <v>0</v>
      </c>
      <c r="F82" s="1">
        <f>IF(Eingabe!I82="x",1,0)</f>
        <v>0</v>
      </c>
      <c r="G82" s="90">
        <f t="shared" si="104"/>
        <v>0</v>
      </c>
      <c r="H82" s="1">
        <f>IF(Eingabe!R82="x",1,0)</f>
        <v>1</v>
      </c>
      <c r="I82" s="1">
        <f>IF(Eingabe!S82="x",1,0)</f>
        <v>0</v>
      </c>
      <c r="J82" s="1">
        <f t="shared" si="105"/>
        <v>1</v>
      </c>
      <c r="K82" s="89">
        <f>IF(Eingabe!E82="x",1,0)</f>
        <v>0</v>
      </c>
      <c r="L82" s="1">
        <f>IF(Eingabe!F82="x",1,0)</f>
        <v>1</v>
      </c>
      <c r="M82" s="90">
        <f t="shared" si="106"/>
        <v>1</v>
      </c>
    </row>
    <row r="83">
      <c r="A83" s="5">
        <f>Eingabe!J83^2*PI()/4</f>
        <v>0.019855650968850891</v>
      </c>
      <c r="B83" s="5">
        <f>Eingabe!K83*Eingabe!L83</f>
        <v>0</v>
      </c>
      <c r="C83" s="5">
        <f>(Eingabe!K83*(Eingabe!L83-Eingabe!K83)+Eingabe!K83^2*PI()/4)*0+Eingabe!K83*Eingabe!L83</f>
        <v>0</v>
      </c>
      <c r="D83" s="89">
        <f>IF(Eingabe!G83="x",1,0)</f>
        <v>1</v>
      </c>
      <c r="E83" s="1">
        <f>IF(Eingabe!H83="x",1,0)</f>
        <v>0</v>
      </c>
      <c r="F83" s="1">
        <f>IF(Eingabe!I83="x",1,0)</f>
        <v>0</v>
      </c>
      <c r="G83" s="90">
        <f t="shared" ref="G83:G146" si="107">MAX(E83:F83)</f>
        <v>0</v>
      </c>
      <c r="H83" s="1">
        <f>IF(Eingabe!R83="x",1,0)</f>
        <v>1</v>
      </c>
      <c r="I83" s="1">
        <f>IF(Eingabe!S83="x",1,0)</f>
        <v>0</v>
      </c>
      <c r="J83" s="1">
        <f t="shared" ref="J83:J146" si="108">MAX(H83:I83)</f>
        <v>1</v>
      </c>
      <c r="K83" s="89">
        <f>IF(Eingabe!E83="x",1,0)</f>
        <v>0</v>
      </c>
      <c r="L83" s="1">
        <f>IF(Eingabe!F83="x",1,0)</f>
        <v>1</v>
      </c>
      <c r="M83" s="90">
        <f t="shared" ref="M83:M146" si="109">MAX(K83:L83)</f>
        <v>1</v>
      </c>
    </row>
    <row r="84">
      <c r="A84" s="5">
        <f>Eingabe!J84^2*PI()/4</f>
        <v>0.019855650968850891</v>
      </c>
      <c r="B84" s="5">
        <f>Eingabe!K84*Eingabe!L84</f>
        <v>0</v>
      </c>
      <c r="C84" s="5">
        <f>(Eingabe!K84*(Eingabe!L84-Eingabe!K84)+Eingabe!K84^2*PI()/4)*0+Eingabe!K84*Eingabe!L84</f>
        <v>0</v>
      </c>
      <c r="D84" s="89">
        <f>IF(Eingabe!G84="x",1,0)</f>
        <v>1</v>
      </c>
      <c r="E84" s="1">
        <f>IF(Eingabe!H84="x",1,0)</f>
        <v>0</v>
      </c>
      <c r="F84" s="1">
        <f>IF(Eingabe!I84="x",1,0)</f>
        <v>0</v>
      </c>
      <c r="G84" s="90">
        <f t="shared" si="107"/>
        <v>0</v>
      </c>
      <c r="H84" s="1">
        <f>IF(Eingabe!R84="x",1,0)</f>
        <v>1</v>
      </c>
      <c r="I84" s="1">
        <f>IF(Eingabe!S84="x",1,0)</f>
        <v>0</v>
      </c>
      <c r="J84" s="1">
        <f t="shared" si="108"/>
        <v>1</v>
      </c>
      <c r="K84" s="89">
        <f>IF(Eingabe!E84="x",1,0)</f>
        <v>0</v>
      </c>
      <c r="L84" s="1">
        <f>IF(Eingabe!F84="x",1,0)</f>
        <v>1</v>
      </c>
      <c r="M84" s="90">
        <f t="shared" si="109"/>
        <v>1</v>
      </c>
    </row>
    <row r="85">
      <c r="A85" s="5">
        <f>Eingabe!J85^2*PI()/4</f>
        <v>0.019855650968850891</v>
      </c>
      <c r="B85" s="5">
        <f>Eingabe!K85*Eingabe!L85</f>
        <v>0</v>
      </c>
      <c r="C85" s="5">
        <f>(Eingabe!K85*(Eingabe!L85-Eingabe!K85)+Eingabe!K85^2*PI()/4)*0+Eingabe!K85*Eingabe!L85</f>
        <v>0</v>
      </c>
      <c r="D85" s="89">
        <f>IF(Eingabe!G85="x",1,0)</f>
        <v>1</v>
      </c>
      <c r="E85" s="1">
        <f>IF(Eingabe!H85="x",1,0)</f>
        <v>0</v>
      </c>
      <c r="F85" s="1">
        <f>IF(Eingabe!I85="x",1,0)</f>
        <v>0</v>
      </c>
      <c r="G85" s="90">
        <f t="shared" si="107"/>
        <v>0</v>
      </c>
      <c r="H85" s="1">
        <f>IF(Eingabe!R85="x",1,0)</f>
        <v>1</v>
      </c>
      <c r="I85" s="1">
        <f>IF(Eingabe!S85="x",1,0)</f>
        <v>0</v>
      </c>
      <c r="J85" s="1">
        <f t="shared" si="108"/>
        <v>1</v>
      </c>
      <c r="K85" s="89">
        <f>IF(Eingabe!E85="x",1,0)</f>
        <v>0</v>
      </c>
      <c r="L85" s="1">
        <f>IF(Eingabe!F85="x",1,0)</f>
        <v>1</v>
      </c>
      <c r="M85" s="90">
        <f t="shared" si="109"/>
        <v>1</v>
      </c>
    </row>
    <row r="86">
      <c r="A86" s="5">
        <f>Eingabe!J86^2*PI()/4</f>
        <v>0.019855650968850891</v>
      </c>
      <c r="B86" s="5">
        <f>Eingabe!K86*Eingabe!L86</f>
        <v>0</v>
      </c>
      <c r="C86" s="5">
        <f>(Eingabe!K86*(Eingabe!L86-Eingabe!K86)+Eingabe!K86^2*PI()/4)*0+Eingabe!K86*Eingabe!L86</f>
        <v>0</v>
      </c>
      <c r="D86" s="89">
        <f>IF(Eingabe!G86="x",1,0)</f>
        <v>1</v>
      </c>
      <c r="E86" s="1">
        <f>IF(Eingabe!H86="x",1,0)</f>
        <v>0</v>
      </c>
      <c r="F86" s="1">
        <f>IF(Eingabe!I86="x",1,0)</f>
        <v>0</v>
      </c>
      <c r="G86" s="90">
        <f t="shared" si="107"/>
        <v>0</v>
      </c>
      <c r="H86" s="1">
        <f>IF(Eingabe!R86="x",1,0)</f>
        <v>1</v>
      </c>
      <c r="I86" s="1">
        <f>IF(Eingabe!S86="x",1,0)</f>
        <v>0</v>
      </c>
      <c r="J86" s="1">
        <f t="shared" si="108"/>
        <v>1</v>
      </c>
      <c r="K86" s="89">
        <f>IF(Eingabe!E86="x",1,0)</f>
        <v>0</v>
      </c>
      <c r="L86" s="1">
        <f>IF(Eingabe!F86="x",1,0)</f>
        <v>1</v>
      </c>
      <c r="M86" s="90">
        <f t="shared" si="109"/>
        <v>1</v>
      </c>
    </row>
    <row r="87">
      <c r="A87" s="5">
        <f>Eingabe!J87^2*PI()/4</f>
        <v>0.019855650968850891</v>
      </c>
      <c r="B87" s="5">
        <f>Eingabe!K87*Eingabe!L87</f>
        <v>0</v>
      </c>
      <c r="C87" s="5">
        <f>(Eingabe!K87*(Eingabe!L87-Eingabe!K87)+Eingabe!K87^2*PI()/4)*0+Eingabe!K87*Eingabe!L87</f>
        <v>0</v>
      </c>
      <c r="D87" s="89">
        <f>IF(Eingabe!G87="x",1,0)</f>
        <v>1</v>
      </c>
      <c r="E87" s="1">
        <f>IF(Eingabe!H87="x",1,0)</f>
        <v>0</v>
      </c>
      <c r="F87" s="1">
        <f>IF(Eingabe!I87="x",1,0)</f>
        <v>0</v>
      </c>
      <c r="G87" s="90">
        <f t="shared" si="107"/>
        <v>0</v>
      </c>
      <c r="H87" s="1">
        <f>IF(Eingabe!R87="x",1,0)</f>
        <v>1</v>
      </c>
      <c r="I87" s="1">
        <f>IF(Eingabe!S87="x",1,0)</f>
        <v>0</v>
      </c>
      <c r="J87" s="1">
        <f t="shared" si="108"/>
        <v>1</v>
      </c>
      <c r="K87" s="89">
        <f>IF(Eingabe!E87="x",1,0)</f>
        <v>0</v>
      </c>
      <c r="L87" s="1">
        <f>IF(Eingabe!F87="x",1,0)</f>
        <v>1</v>
      </c>
      <c r="M87" s="90">
        <f t="shared" si="109"/>
        <v>1</v>
      </c>
    </row>
    <row r="88">
      <c r="A88" s="5">
        <f>Eingabe!J88^2*PI()/4</f>
        <v>0.019855650968850891</v>
      </c>
      <c r="B88" s="5">
        <f>Eingabe!K88*Eingabe!L88</f>
        <v>0</v>
      </c>
      <c r="C88" s="5">
        <f>(Eingabe!K88*(Eingabe!L88-Eingabe!K88)+Eingabe!K88^2*PI()/4)*0+Eingabe!K88*Eingabe!L88</f>
        <v>0</v>
      </c>
      <c r="D88" s="89">
        <f>IF(Eingabe!G88="x",1,0)</f>
        <v>1</v>
      </c>
      <c r="E88" s="1">
        <f>IF(Eingabe!H88="x",1,0)</f>
        <v>0</v>
      </c>
      <c r="F88" s="1">
        <f>IF(Eingabe!I88="x",1,0)</f>
        <v>0</v>
      </c>
      <c r="G88" s="90">
        <f t="shared" si="107"/>
        <v>0</v>
      </c>
      <c r="H88" s="1">
        <f>IF(Eingabe!R88="x",1,0)</f>
        <v>1</v>
      </c>
      <c r="I88" s="1">
        <f>IF(Eingabe!S88="x",1,0)</f>
        <v>0</v>
      </c>
      <c r="J88" s="1">
        <f t="shared" si="108"/>
        <v>1</v>
      </c>
      <c r="K88" s="89">
        <f>IF(Eingabe!E88="x",1,0)</f>
        <v>0</v>
      </c>
      <c r="L88" s="1">
        <f>IF(Eingabe!F88="x",1,0)</f>
        <v>1</v>
      </c>
      <c r="M88" s="90">
        <f t="shared" si="109"/>
        <v>1</v>
      </c>
    </row>
    <row r="89">
      <c r="A89" s="5">
        <f>Eingabe!J89^2*PI()/4</f>
        <v>0.019855650968850891</v>
      </c>
      <c r="B89" s="5">
        <f>Eingabe!K89*Eingabe!L89</f>
        <v>0</v>
      </c>
      <c r="C89" s="5">
        <f>(Eingabe!K89*(Eingabe!L89-Eingabe!K89)+Eingabe!K89^2*PI()/4)*0+Eingabe!K89*Eingabe!L89</f>
        <v>0</v>
      </c>
      <c r="D89" s="89">
        <f>IF(Eingabe!G89="x",1,0)</f>
        <v>1</v>
      </c>
      <c r="E89" s="1">
        <f>IF(Eingabe!H89="x",1,0)</f>
        <v>0</v>
      </c>
      <c r="F89" s="1">
        <f>IF(Eingabe!I89="x",1,0)</f>
        <v>0</v>
      </c>
      <c r="G89" s="90">
        <f t="shared" si="107"/>
        <v>0</v>
      </c>
      <c r="H89" s="1">
        <f>IF(Eingabe!R89="x",1,0)</f>
        <v>1</v>
      </c>
      <c r="I89" s="1">
        <f>IF(Eingabe!S89="x",1,0)</f>
        <v>0</v>
      </c>
      <c r="J89" s="1">
        <f t="shared" si="108"/>
        <v>1</v>
      </c>
      <c r="K89" s="89">
        <f>IF(Eingabe!E89="x",1,0)</f>
        <v>0</v>
      </c>
      <c r="L89" s="1">
        <f>IF(Eingabe!F89="x",1,0)</f>
        <v>1</v>
      </c>
      <c r="M89" s="90">
        <f t="shared" si="109"/>
        <v>1</v>
      </c>
    </row>
    <row r="90">
      <c r="A90" s="5">
        <f>Eingabe!J90^2*PI()/4</f>
        <v>0.019855650968850891</v>
      </c>
      <c r="B90" s="5">
        <f>Eingabe!K90*Eingabe!L90</f>
        <v>0</v>
      </c>
      <c r="C90" s="5">
        <f>(Eingabe!K90*(Eingabe!L90-Eingabe!K90)+Eingabe!K90^2*PI()/4)*0+Eingabe!K90*Eingabe!L90</f>
        <v>0</v>
      </c>
      <c r="D90" s="89">
        <f>IF(Eingabe!G90="x",1,0)</f>
        <v>1</v>
      </c>
      <c r="E90" s="1">
        <f>IF(Eingabe!H90="x",1,0)</f>
        <v>0</v>
      </c>
      <c r="F90" s="1">
        <f>IF(Eingabe!I90="x",1,0)</f>
        <v>0</v>
      </c>
      <c r="G90" s="90">
        <f t="shared" si="107"/>
        <v>0</v>
      </c>
      <c r="H90" s="1">
        <f>IF(Eingabe!R90="x",1,0)</f>
        <v>1</v>
      </c>
      <c r="I90" s="1">
        <f>IF(Eingabe!S90="x",1,0)</f>
        <v>0</v>
      </c>
      <c r="J90" s="1">
        <f t="shared" si="108"/>
        <v>1</v>
      </c>
      <c r="K90" s="89">
        <f>IF(Eingabe!E90="x",1,0)</f>
        <v>0</v>
      </c>
      <c r="L90" s="1">
        <f>IF(Eingabe!F90="x",1,0)</f>
        <v>1</v>
      </c>
      <c r="M90" s="90">
        <f t="shared" si="109"/>
        <v>1</v>
      </c>
    </row>
    <row r="91">
      <c r="A91" s="5">
        <f>Eingabe!J91^2*PI()/4</f>
        <v>0.019855650968850891</v>
      </c>
      <c r="B91" s="5">
        <f>Eingabe!K91*Eingabe!L91</f>
        <v>0</v>
      </c>
      <c r="C91" s="5">
        <f>(Eingabe!K91*(Eingabe!L91-Eingabe!K91)+Eingabe!K91^2*PI()/4)*0+Eingabe!K91*Eingabe!L91</f>
        <v>0</v>
      </c>
      <c r="D91" s="89">
        <f>IF(Eingabe!G91="x",1,0)</f>
        <v>1</v>
      </c>
      <c r="E91" s="1">
        <f>IF(Eingabe!H91="x",1,0)</f>
        <v>0</v>
      </c>
      <c r="F91" s="1">
        <f>IF(Eingabe!I91="x",1,0)</f>
        <v>0</v>
      </c>
      <c r="G91" s="90">
        <f t="shared" si="107"/>
        <v>0</v>
      </c>
      <c r="H91" s="1">
        <f>IF(Eingabe!R91="x",1,0)</f>
        <v>1</v>
      </c>
      <c r="I91" s="1">
        <f>IF(Eingabe!S91="x",1,0)</f>
        <v>0</v>
      </c>
      <c r="J91" s="1">
        <f t="shared" si="108"/>
        <v>1</v>
      </c>
      <c r="K91" s="89">
        <f>IF(Eingabe!E91="x",1,0)</f>
        <v>0</v>
      </c>
      <c r="L91" s="1">
        <f>IF(Eingabe!F91="x",1,0)</f>
        <v>1</v>
      </c>
      <c r="M91" s="90">
        <f t="shared" si="109"/>
        <v>1</v>
      </c>
    </row>
    <row r="92">
      <c r="A92" s="5">
        <f>Eingabe!J92^2*PI()/4</f>
        <v>0.019855650968850891</v>
      </c>
      <c r="B92" s="5">
        <f>Eingabe!K92*Eingabe!L92</f>
        <v>0</v>
      </c>
      <c r="C92" s="5">
        <f>(Eingabe!K92*(Eingabe!L92-Eingabe!K92)+Eingabe!K92^2*PI()/4)*0+Eingabe!K92*Eingabe!L92</f>
        <v>0</v>
      </c>
      <c r="D92" s="89">
        <f>IF(Eingabe!G92="x",1,0)</f>
        <v>1</v>
      </c>
      <c r="E92" s="1">
        <f>IF(Eingabe!H92="x",1,0)</f>
        <v>0</v>
      </c>
      <c r="F92" s="1">
        <f>IF(Eingabe!I92="x",1,0)</f>
        <v>0</v>
      </c>
      <c r="G92" s="90">
        <f t="shared" si="107"/>
        <v>0</v>
      </c>
      <c r="H92" s="1">
        <f>IF(Eingabe!R92="x",1,0)</f>
        <v>1</v>
      </c>
      <c r="I92" s="1">
        <f>IF(Eingabe!S92="x",1,0)</f>
        <v>0</v>
      </c>
      <c r="J92" s="1">
        <f t="shared" si="108"/>
        <v>1</v>
      </c>
      <c r="K92" s="89">
        <f>IF(Eingabe!E92="x",1,0)</f>
        <v>0</v>
      </c>
      <c r="L92" s="1">
        <f>IF(Eingabe!F92="x",1,0)</f>
        <v>1</v>
      </c>
      <c r="M92" s="90">
        <f t="shared" si="109"/>
        <v>1</v>
      </c>
    </row>
    <row r="93">
      <c r="A93" s="5">
        <f>Eingabe!J93^2*PI()/4</f>
        <v>0.019855650968850891</v>
      </c>
      <c r="B93" s="5">
        <f>Eingabe!K93*Eingabe!L93</f>
        <v>0</v>
      </c>
      <c r="C93" s="5">
        <f>(Eingabe!K93*(Eingabe!L93-Eingabe!K93)+Eingabe!K93^2*PI()/4)*0+Eingabe!K93*Eingabe!L93</f>
        <v>0</v>
      </c>
      <c r="D93" s="89">
        <f>IF(Eingabe!G93="x",1,0)</f>
        <v>1</v>
      </c>
      <c r="E93" s="1">
        <f>IF(Eingabe!H93="x",1,0)</f>
        <v>0</v>
      </c>
      <c r="F93" s="1">
        <f>IF(Eingabe!I93="x",1,0)</f>
        <v>0</v>
      </c>
      <c r="G93" s="90">
        <f t="shared" si="107"/>
        <v>0</v>
      </c>
      <c r="H93" s="1">
        <f>IF(Eingabe!R93="x",1,0)</f>
        <v>1</v>
      </c>
      <c r="I93" s="1">
        <f>IF(Eingabe!S93="x",1,0)</f>
        <v>0</v>
      </c>
      <c r="J93" s="1">
        <f t="shared" si="108"/>
        <v>1</v>
      </c>
      <c r="K93" s="89">
        <f>IF(Eingabe!E93="x",1,0)</f>
        <v>0</v>
      </c>
      <c r="L93" s="1">
        <f>IF(Eingabe!F93="x",1,0)</f>
        <v>1</v>
      </c>
      <c r="M93" s="90">
        <f t="shared" si="109"/>
        <v>1</v>
      </c>
    </row>
    <row r="94">
      <c r="A94" s="5">
        <f>Eingabe!J94^2*PI()/4</f>
        <v>0.019855650968850891</v>
      </c>
      <c r="B94" s="5">
        <f>Eingabe!K94*Eingabe!L94</f>
        <v>0</v>
      </c>
      <c r="C94" s="5">
        <f>(Eingabe!K94*(Eingabe!L94-Eingabe!K94)+Eingabe!K94^2*PI()/4)*0+Eingabe!K94*Eingabe!L94</f>
        <v>0</v>
      </c>
      <c r="D94" s="89">
        <f>IF(Eingabe!G94="x",1,0)</f>
        <v>1</v>
      </c>
      <c r="E94" s="1">
        <f>IF(Eingabe!H94="x",1,0)</f>
        <v>0</v>
      </c>
      <c r="F94" s="1">
        <f>IF(Eingabe!I94="x",1,0)</f>
        <v>0</v>
      </c>
      <c r="G94" s="90">
        <f t="shared" si="107"/>
        <v>0</v>
      </c>
      <c r="H94" s="1">
        <f>IF(Eingabe!R94="x",1,0)</f>
        <v>1</v>
      </c>
      <c r="I94" s="1">
        <f>IF(Eingabe!S94="x",1,0)</f>
        <v>0</v>
      </c>
      <c r="J94" s="1">
        <f t="shared" si="108"/>
        <v>1</v>
      </c>
      <c r="K94" s="89">
        <f>IF(Eingabe!E94="x",1,0)</f>
        <v>0</v>
      </c>
      <c r="L94" s="1">
        <f>IF(Eingabe!F94="x",1,0)</f>
        <v>1</v>
      </c>
      <c r="M94" s="90">
        <f t="shared" si="109"/>
        <v>1</v>
      </c>
    </row>
    <row r="95">
      <c r="A95" s="5">
        <f>Eingabe!J95^2*PI()/4</f>
        <v>0.019855650968850891</v>
      </c>
      <c r="B95" s="5">
        <f>Eingabe!K95*Eingabe!L95</f>
        <v>0</v>
      </c>
      <c r="C95" s="5">
        <f>(Eingabe!K95*(Eingabe!L95-Eingabe!K95)+Eingabe!K95^2*PI()/4)*0+Eingabe!K95*Eingabe!L95</f>
        <v>0</v>
      </c>
      <c r="D95" s="89">
        <f>IF(Eingabe!G95="x",1,0)</f>
        <v>1</v>
      </c>
      <c r="E95" s="1">
        <f>IF(Eingabe!H95="x",1,0)</f>
        <v>0</v>
      </c>
      <c r="F95" s="1">
        <f>IF(Eingabe!I95="x",1,0)</f>
        <v>0</v>
      </c>
      <c r="G95" s="90">
        <f t="shared" si="107"/>
        <v>0</v>
      </c>
      <c r="H95" s="1">
        <f>IF(Eingabe!R95="x",1,0)</f>
        <v>1</v>
      </c>
      <c r="I95" s="1">
        <f>IF(Eingabe!S95="x",1,0)</f>
        <v>0</v>
      </c>
      <c r="J95" s="1">
        <f t="shared" si="108"/>
        <v>1</v>
      </c>
      <c r="K95" s="89">
        <f>IF(Eingabe!E95="x",1,0)</f>
        <v>0</v>
      </c>
      <c r="L95" s="1">
        <f>IF(Eingabe!F95="x",1,0)</f>
        <v>1</v>
      </c>
      <c r="M95" s="90">
        <f t="shared" si="109"/>
        <v>1</v>
      </c>
    </row>
    <row r="96">
      <c r="A96" s="5">
        <f>Eingabe!J96^2*PI()/4</f>
        <v>0.019855650968850891</v>
      </c>
      <c r="B96" s="5">
        <f>Eingabe!K96*Eingabe!L96</f>
        <v>0</v>
      </c>
      <c r="C96" s="5">
        <f>(Eingabe!K96*(Eingabe!L96-Eingabe!K96)+Eingabe!K96^2*PI()/4)*0+Eingabe!K96*Eingabe!L96</f>
        <v>0</v>
      </c>
      <c r="D96" s="89">
        <f>IF(Eingabe!G96="x",1,0)</f>
        <v>1</v>
      </c>
      <c r="E96" s="1">
        <f>IF(Eingabe!H96="x",1,0)</f>
        <v>0</v>
      </c>
      <c r="F96" s="1">
        <f>IF(Eingabe!I96="x",1,0)</f>
        <v>0</v>
      </c>
      <c r="G96" s="90">
        <f t="shared" si="107"/>
        <v>0</v>
      </c>
      <c r="H96" s="1">
        <f>IF(Eingabe!R96="x",1,0)</f>
        <v>1</v>
      </c>
      <c r="I96" s="1">
        <f>IF(Eingabe!S96="x",1,0)</f>
        <v>0</v>
      </c>
      <c r="J96" s="1">
        <f t="shared" si="108"/>
        <v>1</v>
      </c>
      <c r="K96" s="89">
        <f>IF(Eingabe!E96="x",1,0)</f>
        <v>0</v>
      </c>
      <c r="L96" s="1">
        <f>IF(Eingabe!F96="x",1,0)</f>
        <v>1</v>
      </c>
      <c r="M96" s="90">
        <f t="shared" si="109"/>
        <v>1</v>
      </c>
    </row>
    <row r="97">
      <c r="A97" s="5">
        <f>Eingabe!J97^2*PI()/4</f>
        <v>0.019855650968850891</v>
      </c>
      <c r="B97" s="5">
        <f>Eingabe!K97*Eingabe!L97</f>
        <v>0</v>
      </c>
      <c r="C97" s="5">
        <f>(Eingabe!K97*(Eingabe!L97-Eingabe!K97)+Eingabe!K97^2*PI()/4)*0+Eingabe!K97*Eingabe!L97</f>
        <v>0</v>
      </c>
      <c r="D97" s="89">
        <f>IF(Eingabe!G97="x",1,0)</f>
        <v>1</v>
      </c>
      <c r="E97" s="1">
        <f>IF(Eingabe!H97="x",1,0)</f>
        <v>0</v>
      </c>
      <c r="F97" s="1">
        <f>IF(Eingabe!I97="x",1,0)</f>
        <v>0</v>
      </c>
      <c r="G97" s="90">
        <f t="shared" si="107"/>
        <v>0</v>
      </c>
      <c r="H97" s="1">
        <f>IF(Eingabe!R97="x",1,0)</f>
        <v>1</v>
      </c>
      <c r="I97" s="1">
        <f>IF(Eingabe!S97="x",1,0)</f>
        <v>0</v>
      </c>
      <c r="J97" s="1">
        <f t="shared" si="108"/>
        <v>1</v>
      </c>
      <c r="K97" s="89">
        <f>IF(Eingabe!E97="x",1,0)</f>
        <v>0</v>
      </c>
      <c r="L97" s="1">
        <f>IF(Eingabe!F97="x",1,0)</f>
        <v>1</v>
      </c>
      <c r="M97" s="90">
        <f t="shared" si="109"/>
        <v>1</v>
      </c>
    </row>
    <row r="98">
      <c r="A98" s="5">
        <f>Eingabe!J98^2*PI()/4</f>
        <v>0.019855650968850891</v>
      </c>
      <c r="B98" s="5">
        <f>Eingabe!K98*Eingabe!L98</f>
        <v>0</v>
      </c>
      <c r="C98" s="5">
        <f>(Eingabe!K98*(Eingabe!L98-Eingabe!K98)+Eingabe!K98^2*PI()/4)*0+Eingabe!K98*Eingabe!L98</f>
        <v>0</v>
      </c>
      <c r="D98" s="89">
        <f>IF(Eingabe!G98="x",1,0)</f>
        <v>1</v>
      </c>
      <c r="E98" s="1">
        <f>IF(Eingabe!H98="x",1,0)</f>
        <v>0</v>
      </c>
      <c r="F98" s="1">
        <f>IF(Eingabe!I98="x",1,0)</f>
        <v>0</v>
      </c>
      <c r="G98" s="90">
        <f t="shared" si="107"/>
        <v>0</v>
      </c>
      <c r="H98" s="1">
        <f>IF(Eingabe!R98="x",1,0)</f>
        <v>1</v>
      </c>
      <c r="I98" s="1">
        <f>IF(Eingabe!S98="x",1,0)</f>
        <v>0</v>
      </c>
      <c r="J98" s="1">
        <f t="shared" si="108"/>
        <v>1</v>
      </c>
      <c r="K98" s="89">
        <f>IF(Eingabe!E98="x",1,0)</f>
        <v>0</v>
      </c>
      <c r="L98" s="1">
        <f>IF(Eingabe!F98="x",1,0)</f>
        <v>1</v>
      </c>
      <c r="M98" s="90">
        <f t="shared" si="109"/>
        <v>1</v>
      </c>
    </row>
    <row r="99">
      <c r="A99" s="5">
        <f>Eingabe!J99^2*PI()/4</f>
        <v>0.019855650968850891</v>
      </c>
      <c r="B99" s="5">
        <f>Eingabe!K99*Eingabe!L99</f>
        <v>0</v>
      </c>
      <c r="C99" s="5">
        <f>(Eingabe!K99*(Eingabe!L99-Eingabe!K99)+Eingabe!K99^2*PI()/4)*0+Eingabe!K99*Eingabe!L99</f>
        <v>0</v>
      </c>
      <c r="D99" s="89">
        <f>IF(Eingabe!G99="x",1,0)</f>
        <v>1</v>
      </c>
      <c r="E99" s="1">
        <f>IF(Eingabe!H99="x",1,0)</f>
        <v>0</v>
      </c>
      <c r="F99" s="1">
        <f>IF(Eingabe!I99="x",1,0)</f>
        <v>0</v>
      </c>
      <c r="G99" s="90">
        <f t="shared" si="107"/>
        <v>0</v>
      </c>
      <c r="H99" s="1">
        <f>IF(Eingabe!R99="x",1,0)</f>
        <v>1</v>
      </c>
      <c r="I99" s="1">
        <f>IF(Eingabe!S99="x",1,0)</f>
        <v>0</v>
      </c>
      <c r="J99" s="1">
        <f t="shared" si="108"/>
        <v>1</v>
      </c>
      <c r="K99" s="89">
        <f>IF(Eingabe!E99="x",1,0)</f>
        <v>0</v>
      </c>
      <c r="L99" s="1">
        <f>IF(Eingabe!F99="x",1,0)</f>
        <v>1</v>
      </c>
      <c r="M99" s="90">
        <f t="shared" si="109"/>
        <v>1</v>
      </c>
    </row>
    <row r="100">
      <c r="A100" s="5">
        <f>Eingabe!J100^2*PI()/4</f>
        <v>0.019855650968850891</v>
      </c>
      <c r="B100" s="5">
        <f>Eingabe!K100*Eingabe!L100</f>
        <v>0</v>
      </c>
      <c r="C100" s="5">
        <f>(Eingabe!K100*(Eingabe!L100-Eingabe!K100)+Eingabe!K100^2*PI()/4) * 0 + Eingabe!K100*Eingabe!L100</f>
        <v>0</v>
      </c>
      <c r="D100" s="89">
        <f>IF(Eingabe!G100="x",1,0)</f>
        <v>1</v>
      </c>
      <c r="E100" s="1">
        <f>IF(Eingabe!H100="x",1,0)</f>
        <v>0</v>
      </c>
      <c r="F100" s="1">
        <f>IF(Eingabe!I100="x",1,0)</f>
        <v>0</v>
      </c>
      <c r="G100" s="90">
        <f t="shared" si="107"/>
        <v>0</v>
      </c>
      <c r="H100" s="1">
        <f>IF(Eingabe!R100="x",1,0)</f>
        <v>1</v>
      </c>
      <c r="I100" s="1">
        <f>IF(Eingabe!S100="x",1,0)</f>
        <v>0</v>
      </c>
      <c r="J100" s="1">
        <f t="shared" si="108"/>
        <v>1</v>
      </c>
      <c r="K100" s="89">
        <f>IF(Eingabe!E100="x",1,0)</f>
        <v>0</v>
      </c>
      <c r="L100" s="1">
        <f>IF(Eingabe!F100="x",1,0)</f>
        <v>1</v>
      </c>
      <c r="M100" s="90">
        <f t="shared" si="109"/>
        <v>1</v>
      </c>
    </row>
    <row r="101">
      <c r="A101" s="5">
        <f>Eingabe!J101^2*PI()/4</f>
        <v>0.019855650968850891</v>
      </c>
      <c r="B101" s="5">
        <f>Eingabe!K101*Eingabe!L101</f>
        <v>0</v>
      </c>
      <c r="C101" s="5">
        <f>(Eingabe!K101*(Eingabe!L101-Eingabe!K101)+Eingabe!K101^2*PI()/4)*0+Eingabe!K101*Eingabe!L101</f>
        <v>0</v>
      </c>
      <c r="D101" s="89">
        <f>IF(Eingabe!G101="x",1,0)</f>
        <v>1</v>
      </c>
      <c r="E101" s="1">
        <f>IF(Eingabe!H101="x",1,0)</f>
        <v>0</v>
      </c>
      <c r="F101" s="1">
        <f>IF(Eingabe!I101="x",1,0)</f>
        <v>0</v>
      </c>
      <c r="G101" s="90">
        <f t="shared" si="107"/>
        <v>0</v>
      </c>
      <c r="H101" s="1">
        <f>IF(Eingabe!R101="x",1,0)</f>
        <v>1</v>
      </c>
      <c r="I101" s="1">
        <f>IF(Eingabe!S101="x",1,0)</f>
        <v>0</v>
      </c>
      <c r="J101" s="1">
        <f t="shared" si="108"/>
        <v>1</v>
      </c>
      <c r="K101" s="89">
        <f>IF(Eingabe!E101="x",1,0)</f>
        <v>0</v>
      </c>
      <c r="L101" s="1">
        <f>IF(Eingabe!F101="x",1,0)</f>
        <v>1</v>
      </c>
      <c r="M101" s="90">
        <f t="shared" si="109"/>
        <v>1</v>
      </c>
    </row>
    <row r="102">
      <c r="A102" s="5">
        <f>Eingabe!J102^2*PI()/4</f>
        <v>0.019855650968850891</v>
      </c>
      <c r="B102" s="5">
        <f>Eingabe!K102*Eingabe!L102</f>
        <v>0</v>
      </c>
      <c r="C102" s="5">
        <f>(Eingabe!K102*(Eingabe!L102-Eingabe!K102)+Eingabe!K102^2*PI()/4)*0+Eingabe!K102*Eingabe!L102</f>
        <v>0</v>
      </c>
      <c r="D102" s="89">
        <f>IF(Eingabe!G102="x",1,0)</f>
        <v>1</v>
      </c>
      <c r="E102" s="1">
        <f>IF(Eingabe!H102="x",1,0)</f>
        <v>0</v>
      </c>
      <c r="F102" s="1">
        <f>IF(Eingabe!I102="x",1,0)</f>
        <v>0</v>
      </c>
      <c r="G102" s="90">
        <f t="shared" si="107"/>
        <v>0</v>
      </c>
      <c r="H102" s="1">
        <f>IF(Eingabe!R102="x",1,0)</f>
        <v>1</v>
      </c>
      <c r="I102" s="1">
        <f>IF(Eingabe!S102="x",1,0)</f>
        <v>0</v>
      </c>
      <c r="J102" s="1">
        <f t="shared" si="108"/>
        <v>1</v>
      </c>
      <c r="K102" s="89">
        <f>IF(Eingabe!E102="x",1,0)</f>
        <v>0</v>
      </c>
      <c r="L102" s="1">
        <f>IF(Eingabe!F102="x",1,0)</f>
        <v>1</v>
      </c>
      <c r="M102" s="90">
        <f t="shared" si="109"/>
        <v>1</v>
      </c>
    </row>
    <row r="103">
      <c r="A103" s="5">
        <f>Eingabe!J103^2*PI()/4</f>
        <v>0.019855650968850891</v>
      </c>
      <c r="B103" s="5">
        <f>Eingabe!K103*Eingabe!L103</f>
        <v>0</v>
      </c>
      <c r="C103" s="5">
        <f>(Eingabe!K103*(Eingabe!L103-Eingabe!K103)+Eingabe!K103^2*PI()/4)*0+Eingabe!K103*Eingabe!L103</f>
        <v>0</v>
      </c>
      <c r="D103" s="89">
        <f>IF(Eingabe!G103="x",1,0)</f>
        <v>1</v>
      </c>
      <c r="E103" s="1">
        <f>IF(Eingabe!H103="x",1,0)</f>
        <v>0</v>
      </c>
      <c r="F103" s="1">
        <f>IF(Eingabe!I103="x",1,0)</f>
        <v>0</v>
      </c>
      <c r="G103" s="90">
        <f t="shared" si="107"/>
        <v>0</v>
      </c>
      <c r="H103" s="1">
        <f>IF(Eingabe!R103="x",1,0)</f>
        <v>1</v>
      </c>
      <c r="I103" s="1">
        <f>IF(Eingabe!S103="x",1,0)</f>
        <v>0</v>
      </c>
      <c r="J103" s="1">
        <f t="shared" si="108"/>
        <v>1</v>
      </c>
      <c r="K103" s="89">
        <f>IF(Eingabe!E103="x",1,0)</f>
        <v>0</v>
      </c>
      <c r="L103" s="1">
        <f>IF(Eingabe!F103="x",1,0)</f>
        <v>1</v>
      </c>
      <c r="M103" s="90">
        <f t="shared" si="109"/>
        <v>1</v>
      </c>
    </row>
    <row r="104">
      <c r="A104" s="5">
        <f>Eingabe!J104^2*PI()/4</f>
        <v>0.019855650968850891</v>
      </c>
      <c r="B104" s="5">
        <f>Eingabe!K104*Eingabe!L104</f>
        <v>0</v>
      </c>
      <c r="C104" s="5">
        <f>(Eingabe!K104*(Eingabe!L104-Eingabe!K104)+Eingabe!K104^2*PI()/4)*0+Eingabe!K104*Eingabe!L104</f>
        <v>0</v>
      </c>
      <c r="D104" s="89">
        <f>IF(Eingabe!G104="x",1,0)</f>
        <v>1</v>
      </c>
      <c r="E104" s="1">
        <f>IF(Eingabe!H104="x",1,0)</f>
        <v>0</v>
      </c>
      <c r="F104" s="1">
        <f>IF(Eingabe!I104="x",1,0)</f>
        <v>0</v>
      </c>
      <c r="G104" s="90">
        <f t="shared" si="107"/>
        <v>0</v>
      </c>
      <c r="H104" s="1">
        <f>IF(Eingabe!R104="x",1,0)</f>
        <v>1</v>
      </c>
      <c r="I104" s="1">
        <f>IF(Eingabe!S104="x",1,0)</f>
        <v>0</v>
      </c>
      <c r="J104" s="1">
        <f t="shared" si="108"/>
        <v>1</v>
      </c>
      <c r="K104" s="89">
        <f>IF(Eingabe!E104="x",1,0)</f>
        <v>0</v>
      </c>
      <c r="L104" s="1">
        <f>IF(Eingabe!F104="x",1,0)</f>
        <v>1</v>
      </c>
      <c r="M104" s="90">
        <f t="shared" si="109"/>
        <v>1</v>
      </c>
    </row>
    <row r="105">
      <c r="A105" s="5">
        <f>Eingabe!J105^2*PI()/4</f>
        <v>0.019855650968850891</v>
      </c>
      <c r="B105" s="5">
        <f>Eingabe!K105*Eingabe!L105</f>
        <v>0</v>
      </c>
      <c r="C105" s="5">
        <f>(Eingabe!K105*(Eingabe!L105-Eingabe!K105)+Eingabe!K105^2*PI()/4)*0+Eingabe!K105*Eingabe!L105</f>
        <v>0</v>
      </c>
      <c r="D105" s="89">
        <f>IF(Eingabe!G105="x",1,0)</f>
        <v>1</v>
      </c>
      <c r="E105" s="1">
        <f>IF(Eingabe!H105="x",1,0)</f>
        <v>0</v>
      </c>
      <c r="F105" s="1">
        <f>IF(Eingabe!I105="x",1,0)</f>
        <v>0</v>
      </c>
      <c r="G105" s="90">
        <f t="shared" si="107"/>
        <v>0</v>
      </c>
      <c r="H105" s="1">
        <f>IF(Eingabe!R105="x",1,0)</f>
        <v>1</v>
      </c>
      <c r="I105" s="1">
        <f>IF(Eingabe!S105="x",1,0)</f>
        <v>0</v>
      </c>
      <c r="J105" s="1">
        <f t="shared" si="108"/>
        <v>1</v>
      </c>
      <c r="K105" s="89">
        <f>IF(Eingabe!E105="x",1,0)</f>
        <v>0</v>
      </c>
      <c r="L105" s="1">
        <f>IF(Eingabe!F105="x",1,0)</f>
        <v>1</v>
      </c>
      <c r="M105" s="90">
        <f t="shared" si="109"/>
        <v>1</v>
      </c>
    </row>
    <row r="106">
      <c r="A106" s="5">
        <f>Eingabe!J106^2*PI()/4</f>
        <v>0.019855650968850891</v>
      </c>
      <c r="B106" s="5">
        <f>Eingabe!K106*Eingabe!L106</f>
        <v>0</v>
      </c>
      <c r="C106" s="5">
        <f>(Eingabe!K106*(Eingabe!L106-Eingabe!K106)+Eingabe!K106^2*PI()/4)*0+Eingabe!K106*Eingabe!L106</f>
        <v>0</v>
      </c>
      <c r="D106" s="89">
        <f>IF(Eingabe!G106="x",1,0)</f>
        <v>1</v>
      </c>
      <c r="E106" s="1">
        <f>IF(Eingabe!H106="x",1,0)</f>
        <v>0</v>
      </c>
      <c r="F106" s="1">
        <f>IF(Eingabe!I106="x",1,0)</f>
        <v>0</v>
      </c>
      <c r="G106" s="90">
        <f t="shared" si="107"/>
        <v>0</v>
      </c>
      <c r="H106" s="1">
        <f>IF(Eingabe!R106="x",1,0)</f>
        <v>1</v>
      </c>
      <c r="I106" s="1">
        <f>IF(Eingabe!S106="x",1,0)</f>
        <v>0</v>
      </c>
      <c r="J106" s="1">
        <f t="shared" si="108"/>
        <v>1</v>
      </c>
      <c r="K106" s="89">
        <f>IF(Eingabe!E106="x",1,0)</f>
        <v>0</v>
      </c>
      <c r="L106" s="1">
        <f>IF(Eingabe!F106="x",1,0)</f>
        <v>1</v>
      </c>
      <c r="M106" s="90">
        <f t="shared" si="109"/>
        <v>1</v>
      </c>
    </row>
    <row r="107">
      <c r="A107" s="5">
        <f>Eingabe!J107^2*PI()/4</f>
        <v>0.019855650968850891</v>
      </c>
      <c r="B107" s="5">
        <f>Eingabe!K107*Eingabe!L107</f>
        <v>0</v>
      </c>
      <c r="C107" s="5">
        <f>(Eingabe!K107*(Eingabe!L107-Eingabe!K107)+Eingabe!K107^2*PI()/4)*0+Eingabe!K107*Eingabe!L107</f>
        <v>0</v>
      </c>
      <c r="D107" s="89">
        <f>IF(Eingabe!G107="x",1,0)</f>
        <v>1</v>
      </c>
      <c r="E107" s="1">
        <f>IF(Eingabe!H107="x",1,0)</f>
        <v>0</v>
      </c>
      <c r="F107" s="1">
        <f>IF(Eingabe!I107="x",1,0)</f>
        <v>0</v>
      </c>
      <c r="G107" s="90">
        <f t="shared" si="107"/>
        <v>0</v>
      </c>
      <c r="H107" s="1">
        <f>IF(Eingabe!R107="x",1,0)</f>
        <v>1</v>
      </c>
      <c r="I107" s="1">
        <f>IF(Eingabe!S107="x",1,0)</f>
        <v>0</v>
      </c>
      <c r="J107" s="1">
        <f t="shared" si="108"/>
        <v>1</v>
      </c>
      <c r="K107" s="89">
        <f>IF(Eingabe!E107="x",1,0)</f>
        <v>0</v>
      </c>
      <c r="L107" s="1">
        <f>IF(Eingabe!F107="x",1,0)</f>
        <v>1</v>
      </c>
      <c r="M107" s="90">
        <f t="shared" si="109"/>
        <v>1</v>
      </c>
    </row>
    <row r="108">
      <c r="A108" s="5">
        <f>Eingabe!J108^2*PI()/4</f>
        <v>0.019855650968850891</v>
      </c>
      <c r="B108" s="5">
        <f>Eingabe!K108*Eingabe!L108</f>
        <v>0</v>
      </c>
      <c r="C108" s="5">
        <f>(Eingabe!K108*(Eingabe!L108-Eingabe!K108)+Eingabe!K108^2*PI()/4)*0+Eingabe!K108*Eingabe!L108</f>
        <v>0</v>
      </c>
      <c r="D108" s="89">
        <f>IF(Eingabe!G108="x",1,0)</f>
        <v>1</v>
      </c>
      <c r="E108" s="1">
        <f>IF(Eingabe!H108="x",1,0)</f>
        <v>0</v>
      </c>
      <c r="F108" s="1">
        <f>IF(Eingabe!I108="x",1,0)</f>
        <v>0</v>
      </c>
      <c r="G108" s="90">
        <f t="shared" si="107"/>
        <v>0</v>
      </c>
      <c r="H108" s="1">
        <f>IF(Eingabe!R108="x",1,0)</f>
        <v>1</v>
      </c>
      <c r="I108" s="1">
        <f>IF(Eingabe!S108="x",1,0)</f>
        <v>0</v>
      </c>
      <c r="J108" s="1">
        <f t="shared" si="108"/>
        <v>1</v>
      </c>
      <c r="K108" s="89">
        <f>IF(Eingabe!E108="x",1,0)</f>
        <v>0</v>
      </c>
      <c r="L108" s="1">
        <f>IF(Eingabe!F108="x",1,0)</f>
        <v>1</v>
      </c>
      <c r="M108" s="90">
        <f t="shared" si="109"/>
        <v>1</v>
      </c>
    </row>
    <row r="109">
      <c r="A109" s="5">
        <f>Eingabe!J109^2*PI()/4</f>
        <v>0.019855650968850891</v>
      </c>
      <c r="B109" s="5">
        <f>Eingabe!K109*Eingabe!L109</f>
        <v>0</v>
      </c>
      <c r="C109" s="5">
        <f>(Eingabe!K109*(Eingabe!L109-Eingabe!K109)+Eingabe!K109^2*PI()/4)*0+Eingabe!K109*Eingabe!L109</f>
        <v>0</v>
      </c>
      <c r="D109" s="89">
        <f>IF(Eingabe!G109="x",1,0)</f>
        <v>1</v>
      </c>
      <c r="E109" s="1">
        <f>IF(Eingabe!H109="x",1,0)</f>
        <v>0</v>
      </c>
      <c r="F109" s="1">
        <f>IF(Eingabe!I109="x",1,0)</f>
        <v>0</v>
      </c>
      <c r="G109" s="90">
        <f t="shared" si="107"/>
        <v>0</v>
      </c>
      <c r="H109" s="1">
        <f>IF(Eingabe!R109="x",1,0)</f>
        <v>1</v>
      </c>
      <c r="I109" s="1">
        <f>IF(Eingabe!S109="x",1,0)</f>
        <v>0</v>
      </c>
      <c r="J109" s="1">
        <f t="shared" si="108"/>
        <v>1</v>
      </c>
      <c r="K109" s="89">
        <f>IF(Eingabe!E109="x",1,0)</f>
        <v>0</v>
      </c>
      <c r="L109" s="1">
        <f>IF(Eingabe!F109="x",1,0)</f>
        <v>1</v>
      </c>
      <c r="M109" s="90">
        <f t="shared" si="109"/>
        <v>1</v>
      </c>
    </row>
    <row r="110">
      <c r="A110" s="5">
        <f>Eingabe!J110^2*PI()/4</f>
        <v>0.019855650968850891</v>
      </c>
      <c r="B110" s="5">
        <f>Eingabe!K110*Eingabe!L110</f>
        <v>0</v>
      </c>
      <c r="C110" s="5">
        <f>(Eingabe!K110*(Eingabe!L110-Eingabe!K110)+Eingabe!K110^2*PI()/4)*0+Eingabe!K110*Eingabe!L110</f>
        <v>0</v>
      </c>
      <c r="D110" s="89">
        <f>IF(Eingabe!G110="x",1,0)</f>
        <v>1</v>
      </c>
      <c r="E110" s="1">
        <f>IF(Eingabe!H110="x",1,0)</f>
        <v>0</v>
      </c>
      <c r="F110" s="1">
        <f>IF(Eingabe!I110="x",1,0)</f>
        <v>0</v>
      </c>
      <c r="G110" s="90">
        <f t="shared" si="107"/>
        <v>0</v>
      </c>
      <c r="H110" s="1">
        <f>IF(Eingabe!R110="x",1,0)</f>
        <v>1</v>
      </c>
      <c r="I110" s="1">
        <f>IF(Eingabe!S110="x",1,0)</f>
        <v>0</v>
      </c>
      <c r="J110" s="1">
        <f t="shared" si="108"/>
        <v>1</v>
      </c>
      <c r="K110" s="89">
        <f>IF(Eingabe!E110="x",1,0)</f>
        <v>0</v>
      </c>
      <c r="L110" s="1">
        <f>IF(Eingabe!F110="x",1,0)</f>
        <v>1</v>
      </c>
      <c r="M110" s="90">
        <f t="shared" si="109"/>
        <v>1</v>
      </c>
    </row>
    <row r="111">
      <c r="A111" s="5">
        <f>Eingabe!J111^2*PI()/4</f>
        <v>0.019855650968850891</v>
      </c>
      <c r="B111" s="5">
        <f>Eingabe!K111*Eingabe!L111</f>
        <v>0</v>
      </c>
      <c r="C111" s="5">
        <f>(Eingabe!K111*(Eingabe!L111-Eingabe!K111)+Eingabe!K111^2*PI()/4)*0+Eingabe!K111*Eingabe!L111</f>
        <v>0</v>
      </c>
      <c r="D111" s="89">
        <f>IF(Eingabe!G111="x",1,0)</f>
        <v>1</v>
      </c>
      <c r="E111" s="1">
        <f>IF(Eingabe!H111="x",1,0)</f>
        <v>0</v>
      </c>
      <c r="F111" s="1">
        <f>IF(Eingabe!I111="x",1,0)</f>
        <v>0</v>
      </c>
      <c r="G111" s="90">
        <f t="shared" si="107"/>
        <v>0</v>
      </c>
      <c r="H111" s="1">
        <f>IF(Eingabe!R111="x",1,0)</f>
        <v>1</v>
      </c>
      <c r="I111" s="1">
        <f>IF(Eingabe!S111="x",1,0)</f>
        <v>0</v>
      </c>
      <c r="J111" s="1">
        <f t="shared" si="108"/>
        <v>1</v>
      </c>
      <c r="K111" s="89">
        <f>IF(Eingabe!E111="x",1,0)</f>
        <v>0</v>
      </c>
      <c r="L111" s="1">
        <f>IF(Eingabe!F111="x",1,0)</f>
        <v>1</v>
      </c>
      <c r="M111" s="90">
        <f t="shared" si="109"/>
        <v>1</v>
      </c>
    </row>
    <row r="112">
      <c r="A112" s="5">
        <f>Eingabe!J112^2*PI()/4</f>
        <v>0.019855650968850891</v>
      </c>
      <c r="B112" s="5">
        <f>Eingabe!K112*Eingabe!L112</f>
        <v>0</v>
      </c>
      <c r="C112" s="5">
        <f>(Eingabe!K112*(Eingabe!L112-Eingabe!K112)+Eingabe!K112^2*PI()/4)*0+Eingabe!K112*Eingabe!L112</f>
        <v>0</v>
      </c>
      <c r="D112" s="89">
        <f>IF(Eingabe!G112="x",1,0)</f>
        <v>1</v>
      </c>
      <c r="E112" s="1">
        <f>IF(Eingabe!H112="x",1,0)</f>
        <v>0</v>
      </c>
      <c r="F112" s="1">
        <f>IF(Eingabe!I112="x",1,0)</f>
        <v>0</v>
      </c>
      <c r="G112" s="90">
        <f t="shared" si="107"/>
        <v>0</v>
      </c>
      <c r="H112" s="1">
        <f>IF(Eingabe!R112="x",1,0)</f>
        <v>1</v>
      </c>
      <c r="I112" s="1">
        <f>IF(Eingabe!S112="x",1,0)</f>
        <v>0</v>
      </c>
      <c r="J112" s="1">
        <f t="shared" si="108"/>
        <v>1</v>
      </c>
      <c r="K112" s="89">
        <f>IF(Eingabe!E112="x",1,0)</f>
        <v>0</v>
      </c>
      <c r="L112" s="1">
        <f>IF(Eingabe!F112="x",1,0)</f>
        <v>1</v>
      </c>
      <c r="M112" s="90">
        <f t="shared" si="109"/>
        <v>1</v>
      </c>
    </row>
    <row r="113">
      <c r="A113" s="5">
        <f>Eingabe!J113^2*PI()/4</f>
        <v>0.019855650968850891</v>
      </c>
      <c r="B113" s="5">
        <f>Eingabe!K113*Eingabe!L113</f>
        <v>0</v>
      </c>
      <c r="C113" s="5">
        <f>(Eingabe!K113*(Eingabe!L113-Eingabe!K113)+Eingabe!K113^2*PI()/4)*0+Eingabe!K113*Eingabe!L113</f>
        <v>0</v>
      </c>
      <c r="D113" s="89">
        <f>IF(Eingabe!G113="x",1,0)</f>
        <v>1</v>
      </c>
      <c r="E113" s="1">
        <f>IF(Eingabe!H113="x",1,0)</f>
        <v>0</v>
      </c>
      <c r="F113" s="1">
        <f>IF(Eingabe!I113="x",1,0)</f>
        <v>0</v>
      </c>
      <c r="G113" s="90">
        <f t="shared" si="107"/>
        <v>0</v>
      </c>
      <c r="H113" s="1">
        <f>IF(Eingabe!R113="x",1,0)</f>
        <v>1</v>
      </c>
      <c r="I113" s="1">
        <f>IF(Eingabe!S113="x",1,0)</f>
        <v>0</v>
      </c>
      <c r="J113" s="1">
        <f t="shared" si="108"/>
        <v>1</v>
      </c>
      <c r="K113" s="89">
        <f>IF(Eingabe!E113="x",1,0)</f>
        <v>0</v>
      </c>
      <c r="L113" s="1">
        <f>IF(Eingabe!F113="x",1,0)</f>
        <v>1</v>
      </c>
      <c r="M113" s="90">
        <f t="shared" si="109"/>
        <v>1</v>
      </c>
    </row>
    <row r="114">
      <c r="A114" s="5">
        <f>Eingabe!J114^2*PI()/4</f>
        <v>0.019855650968850891</v>
      </c>
      <c r="B114" s="5">
        <f>Eingabe!K114*Eingabe!L114</f>
        <v>0</v>
      </c>
      <c r="C114" s="5">
        <f>(Eingabe!K114*(Eingabe!L114-Eingabe!K114)+Eingabe!K114^2*PI()/4)*0+Eingabe!K114*Eingabe!L114</f>
        <v>0</v>
      </c>
      <c r="D114" s="89">
        <f>IF(Eingabe!G114="x",1,0)</f>
        <v>1</v>
      </c>
      <c r="E114" s="1">
        <f>IF(Eingabe!H114="x",1,0)</f>
        <v>0</v>
      </c>
      <c r="F114" s="1">
        <f>IF(Eingabe!I114="x",1,0)</f>
        <v>0</v>
      </c>
      <c r="G114" s="90">
        <f t="shared" si="107"/>
        <v>0</v>
      </c>
      <c r="H114" s="1">
        <f>IF(Eingabe!R114="x",1,0)</f>
        <v>1</v>
      </c>
      <c r="I114" s="1">
        <f>IF(Eingabe!S114="x",1,0)</f>
        <v>0</v>
      </c>
      <c r="J114" s="1">
        <f t="shared" si="108"/>
        <v>1</v>
      </c>
      <c r="K114" s="89">
        <f>IF(Eingabe!E114="x",1,0)</f>
        <v>0</v>
      </c>
      <c r="L114" s="1">
        <f>IF(Eingabe!F114="x",1,0)</f>
        <v>1</v>
      </c>
      <c r="M114" s="90">
        <f t="shared" si="109"/>
        <v>1</v>
      </c>
    </row>
    <row r="115">
      <c r="A115" s="5">
        <f>Eingabe!J115^2*PI()/4</f>
        <v>0.019855650968850891</v>
      </c>
      <c r="B115" s="5">
        <f>Eingabe!K115*Eingabe!L115</f>
        <v>0</v>
      </c>
      <c r="C115" s="5">
        <f>(Eingabe!K115*(Eingabe!L115-Eingabe!K115)+Eingabe!K115^2*PI()/4)*0+Eingabe!K115*Eingabe!L115</f>
        <v>0</v>
      </c>
      <c r="D115" s="89">
        <f>IF(Eingabe!G115="x",1,0)</f>
        <v>1</v>
      </c>
      <c r="E115" s="1">
        <f>IF(Eingabe!H115="x",1,0)</f>
        <v>0</v>
      </c>
      <c r="F115" s="1">
        <f>IF(Eingabe!I115="x",1,0)</f>
        <v>0</v>
      </c>
      <c r="G115" s="90">
        <f t="shared" si="107"/>
        <v>0</v>
      </c>
      <c r="H115" s="1">
        <f>IF(Eingabe!R115="x",1,0)</f>
        <v>1</v>
      </c>
      <c r="I115" s="1">
        <f>IF(Eingabe!S115="x",1,0)</f>
        <v>0</v>
      </c>
      <c r="J115" s="1">
        <f t="shared" si="108"/>
        <v>1</v>
      </c>
      <c r="K115" s="89">
        <f>IF(Eingabe!E115="x",1,0)</f>
        <v>0</v>
      </c>
      <c r="L115" s="1">
        <f>IF(Eingabe!F115="x",1,0)</f>
        <v>1</v>
      </c>
      <c r="M115" s="90">
        <f t="shared" si="109"/>
        <v>1</v>
      </c>
    </row>
    <row r="116">
      <c r="A116" s="5">
        <f>Eingabe!J116^2*PI()/4</f>
        <v>0.019855650968850891</v>
      </c>
      <c r="B116" s="5">
        <f>Eingabe!K116*Eingabe!L116</f>
        <v>0</v>
      </c>
      <c r="C116" s="5">
        <f>(Eingabe!K116*(Eingabe!L116-Eingabe!K116)+Eingabe!K116^2*PI()/4)*0+Eingabe!K116*Eingabe!L116</f>
        <v>0</v>
      </c>
      <c r="D116" s="89">
        <f>IF(Eingabe!G116="x",1,0)</f>
        <v>1</v>
      </c>
      <c r="E116" s="1">
        <f>IF(Eingabe!H116="x",1,0)</f>
        <v>0</v>
      </c>
      <c r="F116" s="1">
        <f>IF(Eingabe!I116="x",1,0)</f>
        <v>0</v>
      </c>
      <c r="G116" s="90">
        <f t="shared" si="107"/>
        <v>0</v>
      </c>
      <c r="H116" s="1">
        <f>IF(Eingabe!R116="x",1,0)</f>
        <v>1</v>
      </c>
      <c r="I116" s="1">
        <f>IF(Eingabe!S116="x",1,0)</f>
        <v>0</v>
      </c>
      <c r="J116" s="1">
        <f t="shared" si="108"/>
        <v>1</v>
      </c>
      <c r="K116" s="89">
        <f>IF(Eingabe!E116="x",1,0)</f>
        <v>0</v>
      </c>
      <c r="L116" s="1">
        <f>IF(Eingabe!F116="x",1,0)</f>
        <v>1</v>
      </c>
      <c r="M116" s="90">
        <f t="shared" si="109"/>
        <v>1</v>
      </c>
    </row>
    <row r="117">
      <c r="A117" s="5">
        <f>Eingabe!J117^2*PI()/4</f>
        <v>0.019855650968850891</v>
      </c>
      <c r="B117" s="5">
        <f>Eingabe!K117*Eingabe!L117</f>
        <v>0</v>
      </c>
      <c r="C117" s="5">
        <f>(Eingabe!K117*(Eingabe!L117-Eingabe!K117)+Eingabe!K117^2*PI()/4)*0+Eingabe!K117*Eingabe!L117</f>
        <v>0</v>
      </c>
      <c r="D117" s="89">
        <f>IF(Eingabe!G117="x",1,0)</f>
        <v>1</v>
      </c>
      <c r="E117" s="1">
        <f>IF(Eingabe!H117="x",1,0)</f>
        <v>0</v>
      </c>
      <c r="F117" s="1">
        <f>IF(Eingabe!I117="x",1,0)</f>
        <v>0</v>
      </c>
      <c r="G117" s="90">
        <f t="shared" si="107"/>
        <v>0</v>
      </c>
      <c r="H117" s="1">
        <f>IF(Eingabe!R117="x",1,0)</f>
        <v>1</v>
      </c>
      <c r="I117" s="1">
        <f>IF(Eingabe!S117="x",1,0)</f>
        <v>0</v>
      </c>
      <c r="J117" s="1">
        <f t="shared" si="108"/>
        <v>1</v>
      </c>
      <c r="K117" s="89">
        <f>IF(Eingabe!E117="x",1,0)</f>
        <v>0</v>
      </c>
      <c r="L117" s="1">
        <f>IF(Eingabe!F117="x",1,0)</f>
        <v>1</v>
      </c>
      <c r="M117" s="90">
        <f t="shared" si="109"/>
        <v>1</v>
      </c>
    </row>
    <row r="118">
      <c r="A118" s="5">
        <f>Eingabe!J118^2*PI()/4</f>
        <v>0.019855650968850891</v>
      </c>
      <c r="B118" s="5">
        <f>Eingabe!K118*Eingabe!L118</f>
        <v>0</v>
      </c>
      <c r="C118" s="5">
        <f>(Eingabe!K118*(Eingabe!L118-Eingabe!K118)+Eingabe!K118^2*PI()/4)*0+Eingabe!K118*Eingabe!L118</f>
        <v>0</v>
      </c>
      <c r="D118" s="89">
        <f>IF(Eingabe!G118="x",1,0)</f>
        <v>1</v>
      </c>
      <c r="E118" s="1">
        <f>IF(Eingabe!H118="x",1,0)</f>
        <v>0</v>
      </c>
      <c r="F118" s="1">
        <f>IF(Eingabe!I118="x",1,0)</f>
        <v>0</v>
      </c>
      <c r="G118" s="90">
        <f t="shared" si="107"/>
        <v>0</v>
      </c>
      <c r="H118" s="1">
        <f>IF(Eingabe!R118="x",1,0)</f>
        <v>1</v>
      </c>
      <c r="I118" s="1">
        <f>IF(Eingabe!S118="x",1,0)</f>
        <v>0</v>
      </c>
      <c r="J118" s="1">
        <f t="shared" si="108"/>
        <v>1</v>
      </c>
      <c r="K118" s="89">
        <f>IF(Eingabe!E118="x",1,0)</f>
        <v>0</v>
      </c>
      <c r="L118" s="1">
        <f>IF(Eingabe!F118="x",1,0)</f>
        <v>1</v>
      </c>
      <c r="M118" s="90">
        <f t="shared" si="109"/>
        <v>1</v>
      </c>
    </row>
    <row r="119">
      <c r="A119" s="5">
        <f>Eingabe!J119^2*PI()/4</f>
        <v>0.019855650968850891</v>
      </c>
      <c r="B119" s="5">
        <f>Eingabe!K119*Eingabe!L119</f>
        <v>0</v>
      </c>
      <c r="C119" s="5">
        <f>(Eingabe!K119*(Eingabe!L119-Eingabe!K119)+Eingabe!K119^2*PI()/4)*0+Eingabe!K119*Eingabe!L119</f>
        <v>0</v>
      </c>
      <c r="D119" s="89">
        <f>IF(Eingabe!G119="x",1,0)</f>
        <v>1</v>
      </c>
      <c r="E119" s="1">
        <f>IF(Eingabe!H119="x",1,0)</f>
        <v>0</v>
      </c>
      <c r="F119" s="1">
        <f>IF(Eingabe!I119="x",1,0)</f>
        <v>0</v>
      </c>
      <c r="G119" s="90">
        <f t="shared" si="107"/>
        <v>0</v>
      </c>
      <c r="H119" s="1">
        <f>IF(Eingabe!R119="x",1,0)</f>
        <v>1</v>
      </c>
      <c r="I119" s="1">
        <f>IF(Eingabe!S119="x",1,0)</f>
        <v>0</v>
      </c>
      <c r="J119" s="1">
        <f t="shared" si="108"/>
        <v>1</v>
      </c>
      <c r="K119" s="89">
        <f>IF(Eingabe!E119="x",1,0)</f>
        <v>0</v>
      </c>
      <c r="L119" s="1">
        <f>IF(Eingabe!F119="x",1,0)</f>
        <v>1</v>
      </c>
      <c r="M119" s="90">
        <f t="shared" si="109"/>
        <v>1</v>
      </c>
    </row>
    <row r="120">
      <c r="A120" s="5">
        <f>Eingabe!J120^2*PI()/4</f>
        <v>0.019855650968850891</v>
      </c>
      <c r="B120" s="5">
        <f>Eingabe!K120*Eingabe!L120</f>
        <v>0</v>
      </c>
      <c r="C120" s="5">
        <f>(Eingabe!K120*(Eingabe!L120-Eingabe!K120)+Eingabe!K120^2*PI()/4)*0+Eingabe!K120*Eingabe!L120</f>
        <v>0</v>
      </c>
      <c r="D120" s="89">
        <f>IF(Eingabe!G120="x",1,0)</f>
        <v>1</v>
      </c>
      <c r="E120" s="1">
        <f>IF(Eingabe!H120="x",1,0)</f>
        <v>0</v>
      </c>
      <c r="F120" s="1">
        <f>IF(Eingabe!I120="x",1,0)</f>
        <v>0</v>
      </c>
      <c r="G120" s="90">
        <f t="shared" si="107"/>
        <v>0</v>
      </c>
      <c r="H120" s="1">
        <f>IF(Eingabe!R120="x",1,0)</f>
        <v>1</v>
      </c>
      <c r="I120" s="1">
        <f>IF(Eingabe!S120="x",1,0)</f>
        <v>0</v>
      </c>
      <c r="J120" s="1">
        <f t="shared" si="108"/>
        <v>1</v>
      </c>
      <c r="K120" s="89">
        <f>IF(Eingabe!E120="x",1,0)</f>
        <v>0</v>
      </c>
      <c r="L120" s="1">
        <f>IF(Eingabe!F120="x",1,0)</f>
        <v>1</v>
      </c>
      <c r="M120" s="90">
        <f t="shared" si="109"/>
        <v>1</v>
      </c>
    </row>
    <row r="121">
      <c r="A121" s="5">
        <f>Eingabe!J121^2*PI()/4</f>
        <v>0.019855650968850891</v>
      </c>
      <c r="B121" s="5">
        <f>Eingabe!K121*Eingabe!L121</f>
        <v>0</v>
      </c>
      <c r="C121" s="5">
        <f>(Eingabe!K121*(Eingabe!L121-Eingabe!K121)+Eingabe!K121^2*PI()/4)*0+Eingabe!K121*Eingabe!L121</f>
        <v>0</v>
      </c>
      <c r="D121" s="89">
        <f>IF(Eingabe!G121="x",1,0)</f>
        <v>1</v>
      </c>
      <c r="E121" s="1">
        <f>IF(Eingabe!H121="x",1,0)</f>
        <v>0</v>
      </c>
      <c r="F121" s="1">
        <f>IF(Eingabe!I121="x",1,0)</f>
        <v>0</v>
      </c>
      <c r="G121" s="90">
        <f t="shared" si="107"/>
        <v>0</v>
      </c>
      <c r="H121" s="1">
        <f>IF(Eingabe!R121="x",1,0)</f>
        <v>1</v>
      </c>
      <c r="I121" s="1">
        <f>IF(Eingabe!S121="x",1,0)</f>
        <v>0</v>
      </c>
      <c r="J121" s="1">
        <f t="shared" si="108"/>
        <v>1</v>
      </c>
      <c r="K121" s="89">
        <f>IF(Eingabe!E121="x",1,0)</f>
        <v>0</v>
      </c>
      <c r="L121" s="1">
        <f>IF(Eingabe!F121="x",1,0)</f>
        <v>1</v>
      </c>
      <c r="M121" s="90">
        <f t="shared" si="109"/>
        <v>1</v>
      </c>
    </row>
    <row r="122">
      <c r="A122" s="5">
        <f>Eingabe!J122^2*PI()/4</f>
        <v>0.019855650968850891</v>
      </c>
      <c r="B122" s="5">
        <f>Eingabe!K122*Eingabe!L122</f>
        <v>0</v>
      </c>
      <c r="C122" s="5">
        <f>(Eingabe!K122*(Eingabe!L122-Eingabe!K122)+Eingabe!K122^2*PI()/4)*0+Eingabe!K122*Eingabe!L122</f>
        <v>0</v>
      </c>
      <c r="D122" s="89">
        <f>IF(Eingabe!G122="x",1,0)</f>
        <v>1</v>
      </c>
      <c r="E122" s="1">
        <f>IF(Eingabe!H122="x",1,0)</f>
        <v>0</v>
      </c>
      <c r="F122" s="1">
        <f>IF(Eingabe!I122="x",1,0)</f>
        <v>0</v>
      </c>
      <c r="G122" s="90">
        <f t="shared" si="107"/>
        <v>0</v>
      </c>
      <c r="H122" s="1">
        <f>IF(Eingabe!R122="x",1,0)</f>
        <v>1</v>
      </c>
      <c r="I122" s="1">
        <f>IF(Eingabe!S122="x",1,0)</f>
        <v>0</v>
      </c>
      <c r="J122" s="1">
        <f t="shared" si="108"/>
        <v>1</v>
      </c>
      <c r="K122" s="89">
        <f>IF(Eingabe!E122="x",1,0)</f>
        <v>0</v>
      </c>
      <c r="L122" s="1">
        <f>IF(Eingabe!F122="x",1,0)</f>
        <v>1</v>
      </c>
      <c r="M122" s="90">
        <f t="shared" si="109"/>
        <v>1</v>
      </c>
    </row>
    <row r="123">
      <c r="A123" s="5">
        <f>Eingabe!J123^2*PI()/4</f>
        <v>0.019855650968850891</v>
      </c>
      <c r="B123" s="5">
        <f>Eingabe!K123*Eingabe!L123</f>
        <v>0</v>
      </c>
      <c r="C123" s="5">
        <f>(Eingabe!K123*(Eingabe!L123-Eingabe!K123)+Eingabe!K123^2*PI()/4)*0+Eingabe!K123*Eingabe!L123</f>
        <v>0</v>
      </c>
      <c r="D123" s="89">
        <f>IF(Eingabe!G123="x",1,0)</f>
        <v>1</v>
      </c>
      <c r="E123" s="1">
        <f>IF(Eingabe!H123="x",1,0)</f>
        <v>0</v>
      </c>
      <c r="F123" s="1">
        <f>IF(Eingabe!I123="x",1,0)</f>
        <v>0</v>
      </c>
      <c r="G123" s="90">
        <f t="shared" si="107"/>
        <v>0</v>
      </c>
      <c r="H123" s="1">
        <f>IF(Eingabe!R123="x",1,0)</f>
        <v>1</v>
      </c>
      <c r="I123" s="1">
        <f>IF(Eingabe!S123="x",1,0)</f>
        <v>0</v>
      </c>
      <c r="J123" s="1">
        <f t="shared" si="108"/>
        <v>1</v>
      </c>
      <c r="K123" s="89">
        <f>IF(Eingabe!E123="x",1,0)</f>
        <v>0</v>
      </c>
      <c r="L123" s="1">
        <f>IF(Eingabe!F123="x",1,0)</f>
        <v>1</v>
      </c>
      <c r="M123" s="90">
        <f t="shared" si="109"/>
        <v>1</v>
      </c>
    </row>
    <row r="124">
      <c r="A124" s="5">
        <f>Eingabe!J124^2*PI()/4</f>
        <v>0.019855650968850891</v>
      </c>
      <c r="B124" s="5">
        <f>Eingabe!K124*Eingabe!L124</f>
        <v>0</v>
      </c>
      <c r="C124" s="5">
        <f>(Eingabe!K124*(Eingabe!L124-Eingabe!K124)+Eingabe!K124^2*PI()/4)*0+Eingabe!K124*Eingabe!L124</f>
        <v>0</v>
      </c>
      <c r="D124" s="89">
        <f>IF(Eingabe!G124="x",1,0)</f>
        <v>1</v>
      </c>
      <c r="E124" s="1">
        <f>IF(Eingabe!H124="x",1,0)</f>
        <v>0</v>
      </c>
      <c r="F124" s="1">
        <f>IF(Eingabe!I124="x",1,0)</f>
        <v>0</v>
      </c>
      <c r="G124" s="90">
        <f t="shared" si="107"/>
        <v>0</v>
      </c>
      <c r="H124" s="1">
        <f>IF(Eingabe!R124="x",1,0)</f>
        <v>1</v>
      </c>
      <c r="I124" s="1">
        <f>IF(Eingabe!S124="x",1,0)</f>
        <v>0</v>
      </c>
      <c r="J124" s="1">
        <f t="shared" si="108"/>
        <v>1</v>
      </c>
      <c r="K124" s="89">
        <f>IF(Eingabe!E124="x",1,0)</f>
        <v>0</v>
      </c>
      <c r="L124" s="1">
        <f>IF(Eingabe!F124="x",1,0)</f>
        <v>1</v>
      </c>
      <c r="M124" s="90">
        <f t="shared" si="109"/>
        <v>1</v>
      </c>
    </row>
    <row r="125">
      <c r="A125" s="5">
        <f>Eingabe!J125^2*PI()/4</f>
        <v>0.019855650968850891</v>
      </c>
      <c r="B125" s="5">
        <f>Eingabe!K125*Eingabe!L125</f>
        <v>0</v>
      </c>
      <c r="C125" s="5">
        <f>(Eingabe!K125*(Eingabe!L125-Eingabe!K125)+Eingabe!K125^2*PI()/4)*0+Eingabe!K125*Eingabe!L125</f>
        <v>0</v>
      </c>
      <c r="D125" s="89">
        <f>IF(Eingabe!G125="x",1,0)</f>
        <v>1</v>
      </c>
      <c r="E125" s="1">
        <f>IF(Eingabe!H125="x",1,0)</f>
        <v>0</v>
      </c>
      <c r="F125" s="1">
        <f>IF(Eingabe!I125="x",1,0)</f>
        <v>0</v>
      </c>
      <c r="G125" s="90">
        <f t="shared" si="107"/>
        <v>0</v>
      </c>
      <c r="H125" s="1">
        <f>IF(Eingabe!R125="x",1,0)</f>
        <v>1</v>
      </c>
      <c r="I125" s="1">
        <f>IF(Eingabe!S125="x",1,0)</f>
        <v>0</v>
      </c>
      <c r="J125" s="1">
        <f t="shared" si="108"/>
        <v>1</v>
      </c>
      <c r="K125" s="89">
        <f>IF(Eingabe!E125="x",1,0)</f>
        <v>0</v>
      </c>
      <c r="L125" s="1">
        <f>IF(Eingabe!F125="x",1,0)</f>
        <v>1</v>
      </c>
      <c r="M125" s="90">
        <f t="shared" si="109"/>
        <v>1</v>
      </c>
    </row>
    <row r="126">
      <c r="A126" s="5">
        <f>Eingabe!J126^2*PI()/4</f>
        <v>0.019855650968850891</v>
      </c>
      <c r="B126" s="5">
        <f>Eingabe!K126*Eingabe!L126</f>
        <v>0</v>
      </c>
      <c r="C126" s="5">
        <f>(Eingabe!K126*(Eingabe!L126-Eingabe!K126)+Eingabe!K126^2*PI()/4)*0+Eingabe!K126*Eingabe!L126</f>
        <v>0</v>
      </c>
      <c r="D126" s="89">
        <f>IF(Eingabe!G126="x",1,0)</f>
        <v>1</v>
      </c>
      <c r="E126" s="1">
        <f>IF(Eingabe!H126="x",1,0)</f>
        <v>0</v>
      </c>
      <c r="F126" s="1">
        <f>IF(Eingabe!I126="x",1,0)</f>
        <v>0</v>
      </c>
      <c r="G126" s="90">
        <f t="shared" si="107"/>
        <v>0</v>
      </c>
      <c r="H126" s="1">
        <f>IF(Eingabe!R126="x",1,0)</f>
        <v>1</v>
      </c>
      <c r="I126" s="1">
        <f>IF(Eingabe!S126="x",1,0)</f>
        <v>0</v>
      </c>
      <c r="J126" s="1">
        <f t="shared" si="108"/>
        <v>1</v>
      </c>
      <c r="K126" s="89">
        <f>IF(Eingabe!E126="x",1,0)</f>
        <v>0</v>
      </c>
      <c r="L126" s="1">
        <f>IF(Eingabe!F126="x",1,0)</f>
        <v>1</v>
      </c>
      <c r="M126" s="90">
        <f t="shared" si="109"/>
        <v>1</v>
      </c>
    </row>
    <row r="127">
      <c r="A127" s="5">
        <f>Eingabe!J127^2*PI()/4</f>
        <v>0.019855650968850891</v>
      </c>
      <c r="B127" s="5">
        <f>Eingabe!K127*Eingabe!L127</f>
        <v>0</v>
      </c>
      <c r="C127" s="5">
        <f>(Eingabe!K127*(Eingabe!L127-Eingabe!K127)+Eingabe!K127^2*PI()/4)*0+Eingabe!K127*Eingabe!L127</f>
        <v>0</v>
      </c>
      <c r="D127" s="89">
        <f>IF(Eingabe!G127="x",1,0)</f>
        <v>1</v>
      </c>
      <c r="E127" s="1">
        <f>IF(Eingabe!H127="x",1,0)</f>
        <v>0</v>
      </c>
      <c r="F127" s="1">
        <f>IF(Eingabe!I127="x",1,0)</f>
        <v>0</v>
      </c>
      <c r="G127" s="90">
        <f t="shared" si="107"/>
        <v>0</v>
      </c>
      <c r="H127" s="1">
        <f>IF(Eingabe!R127="x",1,0)</f>
        <v>1</v>
      </c>
      <c r="I127" s="1">
        <f>IF(Eingabe!S127="x",1,0)</f>
        <v>0</v>
      </c>
      <c r="J127" s="1">
        <f t="shared" si="108"/>
        <v>1</v>
      </c>
      <c r="K127" s="89">
        <f>IF(Eingabe!E127="x",1,0)</f>
        <v>0</v>
      </c>
      <c r="L127" s="1">
        <f>IF(Eingabe!F127="x",1,0)</f>
        <v>1</v>
      </c>
      <c r="M127" s="90">
        <f t="shared" si="109"/>
        <v>1</v>
      </c>
    </row>
    <row r="128">
      <c r="A128" s="5">
        <f>Eingabe!J128^2*PI()/4</f>
        <v>0.019855650968850891</v>
      </c>
      <c r="B128" s="5">
        <f>Eingabe!K128*Eingabe!L128</f>
        <v>0</v>
      </c>
      <c r="C128" s="5">
        <f>(Eingabe!K128*(Eingabe!L128-Eingabe!K128)+Eingabe!K128^2*PI()/4)*0+Eingabe!K128*Eingabe!L128</f>
        <v>0</v>
      </c>
      <c r="D128" s="89">
        <f>IF(Eingabe!G128="x",1,0)</f>
        <v>1</v>
      </c>
      <c r="E128" s="1">
        <f>IF(Eingabe!H128="x",1,0)</f>
        <v>0</v>
      </c>
      <c r="F128" s="1">
        <f>IF(Eingabe!I128="x",1,0)</f>
        <v>0</v>
      </c>
      <c r="G128" s="90">
        <f t="shared" si="107"/>
        <v>0</v>
      </c>
      <c r="H128" s="1">
        <f>IF(Eingabe!R128="x",1,0)</f>
        <v>1</v>
      </c>
      <c r="I128" s="1">
        <f>IF(Eingabe!S128="x",1,0)</f>
        <v>0</v>
      </c>
      <c r="J128" s="1">
        <f t="shared" si="108"/>
        <v>1</v>
      </c>
      <c r="K128" s="89">
        <f>IF(Eingabe!E128="x",1,0)</f>
        <v>0</v>
      </c>
      <c r="L128" s="1">
        <f>IF(Eingabe!F128="x",1,0)</f>
        <v>1</v>
      </c>
      <c r="M128" s="90">
        <f t="shared" si="109"/>
        <v>1</v>
      </c>
    </row>
    <row r="129">
      <c r="A129" s="5">
        <f>Eingabe!J129^2*PI()/4</f>
        <v>0.019855650968850891</v>
      </c>
      <c r="B129" s="5">
        <f>Eingabe!K129*Eingabe!L129</f>
        <v>0</v>
      </c>
      <c r="C129" s="5">
        <f>(Eingabe!K129*(Eingabe!L129-Eingabe!K129)+Eingabe!K129^2*PI()/4)*0+Eingabe!K129*Eingabe!L129</f>
        <v>0</v>
      </c>
      <c r="D129" s="89">
        <f>IF(Eingabe!G129="x",1,0)</f>
        <v>1</v>
      </c>
      <c r="E129" s="1">
        <f>IF(Eingabe!H129="x",1,0)</f>
        <v>0</v>
      </c>
      <c r="F129" s="1">
        <f>IF(Eingabe!I129="x",1,0)</f>
        <v>0</v>
      </c>
      <c r="G129" s="90">
        <f t="shared" si="107"/>
        <v>0</v>
      </c>
      <c r="H129" s="1">
        <f>IF(Eingabe!R129="x",1,0)</f>
        <v>1</v>
      </c>
      <c r="I129" s="1">
        <f>IF(Eingabe!S129="x",1,0)</f>
        <v>0</v>
      </c>
      <c r="J129" s="1">
        <f t="shared" si="108"/>
        <v>1</v>
      </c>
      <c r="K129" s="89">
        <f>IF(Eingabe!E129="x",1,0)</f>
        <v>0</v>
      </c>
      <c r="L129" s="1">
        <f>IF(Eingabe!F129="x",1,0)</f>
        <v>1</v>
      </c>
      <c r="M129" s="90">
        <f t="shared" si="109"/>
        <v>1</v>
      </c>
    </row>
    <row r="130">
      <c r="A130" s="5">
        <f>Eingabe!J130^2*PI()/4</f>
        <v>0.019855650968850891</v>
      </c>
      <c r="B130" s="5">
        <f>Eingabe!K130*Eingabe!L130</f>
        <v>0</v>
      </c>
      <c r="C130" s="5">
        <f>(Eingabe!K130*(Eingabe!L130-Eingabe!K130)+Eingabe!K130^2*PI()/4)*0+Eingabe!K130*Eingabe!L130</f>
        <v>0</v>
      </c>
      <c r="D130" s="89">
        <f>IF(Eingabe!G130="x",1,0)</f>
        <v>1</v>
      </c>
      <c r="E130" s="1">
        <f>IF(Eingabe!H130="x",1,0)</f>
        <v>0</v>
      </c>
      <c r="F130" s="1">
        <f>IF(Eingabe!I130="x",1,0)</f>
        <v>0</v>
      </c>
      <c r="G130" s="90">
        <f t="shared" si="107"/>
        <v>0</v>
      </c>
      <c r="H130" s="1">
        <f>IF(Eingabe!R130="x",1,0)</f>
        <v>1</v>
      </c>
      <c r="I130" s="1">
        <f>IF(Eingabe!S130="x",1,0)</f>
        <v>0</v>
      </c>
      <c r="J130" s="1">
        <f t="shared" si="108"/>
        <v>1</v>
      </c>
      <c r="K130" s="89">
        <f>IF(Eingabe!E130="x",1,0)</f>
        <v>0</v>
      </c>
      <c r="L130" s="1">
        <f>IF(Eingabe!F130="x",1,0)</f>
        <v>1</v>
      </c>
      <c r="M130" s="90">
        <f t="shared" si="109"/>
        <v>1</v>
      </c>
    </row>
    <row r="131">
      <c r="A131" s="5">
        <f>Eingabe!J131^2*PI()/4</f>
        <v>0.019855650968850891</v>
      </c>
      <c r="B131" s="5">
        <f>Eingabe!K131*Eingabe!L131</f>
        <v>0</v>
      </c>
      <c r="C131" s="5">
        <f>(Eingabe!K131*(Eingabe!L131-Eingabe!K131)+Eingabe!K131^2*PI()/4)*0+Eingabe!K131*Eingabe!L131</f>
        <v>0</v>
      </c>
      <c r="D131" s="89">
        <f>IF(Eingabe!G131="x",1,0)</f>
        <v>1</v>
      </c>
      <c r="E131" s="1">
        <f>IF(Eingabe!H131="x",1,0)</f>
        <v>0</v>
      </c>
      <c r="F131" s="1">
        <f>IF(Eingabe!I131="x",1,0)</f>
        <v>0</v>
      </c>
      <c r="G131" s="90">
        <f t="shared" si="107"/>
        <v>0</v>
      </c>
      <c r="H131" s="1">
        <f>IF(Eingabe!R131="x",1,0)</f>
        <v>1</v>
      </c>
      <c r="I131" s="1">
        <f>IF(Eingabe!S131="x",1,0)</f>
        <v>0</v>
      </c>
      <c r="J131" s="1">
        <f t="shared" si="108"/>
        <v>1</v>
      </c>
      <c r="K131" s="89">
        <f>IF(Eingabe!E131="x",1,0)</f>
        <v>0</v>
      </c>
      <c r="L131" s="1">
        <f>IF(Eingabe!F131="x",1,0)</f>
        <v>1</v>
      </c>
      <c r="M131" s="90">
        <f t="shared" si="109"/>
        <v>1</v>
      </c>
    </row>
    <row r="132">
      <c r="A132" s="5">
        <f>Eingabe!J132^2*PI()/4</f>
        <v>0.019855650968850891</v>
      </c>
      <c r="B132" s="5">
        <f>Eingabe!K132*Eingabe!L132</f>
        <v>0</v>
      </c>
      <c r="C132" s="5">
        <f>(Eingabe!K132*(Eingabe!L132-Eingabe!K132)+Eingabe!K132^2*PI()/4)*0+Eingabe!K132*Eingabe!L132</f>
        <v>0</v>
      </c>
      <c r="D132" s="89">
        <f>IF(Eingabe!G132="x",1,0)</f>
        <v>1</v>
      </c>
      <c r="E132" s="1">
        <f>IF(Eingabe!H132="x",1,0)</f>
        <v>0</v>
      </c>
      <c r="F132" s="1">
        <f>IF(Eingabe!I132="x",1,0)</f>
        <v>0</v>
      </c>
      <c r="G132" s="90">
        <f t="shared" si="107"/>
        <v>0</v>
      </c>
      <c r="H132" s="1">
        <f>IF(Eingabe!R132="x",1,0)</f>
        <v>1</v>
      </c>
      <c r="I132" s="1">
        <f>IF(Eingabe!S132="x",1,0)</f>
        <v>0</v>
      </c>
      <c r="J132" s="1">
        <f t="shared" si="108"/>
        <v>1</v>
      </c>
      <c r="K132" s="89">
        <f>IF(Eingabe!E132="x",1,0)</f>
        <v>0</v>
      </c>
      <c r="L132" s="1">
        <f>IF(Eingabe!F132="x",1,0)</f>
        <v>1</v>
      </c>
      <c r="M132" s="90">
        <f t="shared" si="109"/>
        <v>1</v>
      </c>
    </row>
    <row r="133">
      <c r="A133" s="5">
        <f>Eingabe!J133^2*PI()/4</f>
        <v>0.019855650968850891</v>
      </c>
      <c r="B133" s="5">
        <f>Eingabe!K133*Eingabe!L133</f>
        <v>0</v>
      </c>
      <c r="C133" s="5">
        <f>(Eingabe!K133*(Eingabe!L133-Eingabe!K133)+Eingabe!K133^2*PI()/4)*0+Eingabe!K133*Eingabe!L133</f>
        <v>0</v>
      </c>
      <c r="D133" s="89">
        <f>IF(Eingabe!G133="x",1,0)</f>
        <v>1</v>
      </c>
      <c r="E133" s="1">
        <f>IF(Eingabe!H133="x",1,0)</f>
        <v>0</v>
      </c>
      <c r="F133" s="1">
        <f>IF(Eingabe!I133="x",1,0)</f>
        <v>0</v>
      </c>
      <c r="G133" s="90">
        <f t="shared" si="107"/>
        <v>0</v>
      </c>
      <c r="H133" s="1">
        <f>IF(Eingabe!R133="x",1,0)</f>
        <v>1</v>
      </c>
      <c r="I133" s="1">
        <f>IF(Eingabe!S133="x",1,0)</f>
        <v>0</v>
      </c>
      <c r="J133" s="1">
        <f t="shared" si="108"/>
        <v>1</v>
      </c>
      <c r="K133" s="89">
        <f>IF(Eingabe!E133="x",1,0)</f>
        <v>0</v>
      </c>
      <c r="L133" s="1">
        <f>IF(Eingabe!F133="x",1,0)</f>
        <v>1</v>
      </c>
      <c r="M133" s="90">
        <f t="shared" si="109"/>
        <v>1</v>
      </c>
    </row>
    <row r="134">
      <c r="A134" s="5">
        <f>Eingabe!J134^2*PI()/4</f>
        <v>0.019855650968850891</v>
      </c>
      <c r="B134" s="5">
        <f>Eingabe!K134*Eingabe!L134</f>
        <v>0</v>
      </c>
      <c r="C134" s="5">
        <f>(Eingabe!K134*(Eingabe!L134-Eingabe!K134)+Eingabe!K134^2*PI()/4)*0+Eingabe!K134*Eingabe!L134</f>
        <v>0</v>
      </c>
      <c r="D134" s="89">
        <f>IF(Eingabe!G134="x",1,0)</f>
        <v>1</v>
      </c>
      <c r="E134" s="1">
        <f>IF(Eingabe!H134="x",1,0)</f>
        <v>0</v>
      </c>
      <c r="F134" s="1">
        <f>IF(Eingabe!I134="x",1,0)</f>
        <v>0</v>
      </c>
      <c r="G134" s="90">
        <f t="shared" si="107"/>
        <v>0</v>
      </c>
      <c r="H134" s="1">
        <f>IF(Eingabe!R134="x",1,0)</f>
        <v>1</v>
      </c>
      <c r="I134" s="1">
        <f>IF(Eingabe!S134="x",1,0)</f>
        <v>0</v>
      </c>
      <c r="J134" s="1">
        <f t="shared" si="108"/>
        <v>1</v>
      </c>
      <c r="K134" s="89">
        <f>IF(Eingabe!E134="x",1,0)</f>
        <v>0</v>
      </c>
      <c r="L134" s="1">
        <f>IF(Eingabe!F134="x",1,0)</f>
        <v>1</v>
      </c>
      <c r="M134" s="90">
        <f t="shared" si="109"/>
        <v>1</v>
      </c>
    </row>
    <row r="135">
      <c r="A135" s="5">
        <f>Eingabe!J135^2*PI()/4</f>
        <v>0.019855650968850891</v>
      </c>
      <c r="B135" s="5">
        <f>Eingabe!K135*Eingabe!L135</f>
        <v>0</v>
      </c>
      <c r="C135" s="5">
        <f>(Eingabe!K135*(Eingabe!L135-Eingabe!K135)+Eingabe!K135^2*PI()/4)*0+Eingabe!K135*Eingabe!L135</f>
        <v>0</v>
      </c>
      <c r="D135" s="89">
        <f>IF(Eingabe!G135="x",1,0)</f>
        <v>1</v>
      </c>
      <c r="E135" s="1">
        <f>IF(Eingabe!H135="x",1,0)</f>
        <v>0</v>
      </c>
      <c r="F135" s="1">
        <f>IF(Eingabe!I135="x",1,0)</f>
        <v>0</v>
      </c>
      <c r="G135" s="90">
        <f t="shared" si="107"/>
        <v>0</v>
      </c>
      <c r="H135" s="1">
        <f>IF(Eingabe!R135="x",1,0)</f>
        <v>1</v>
      </c>
      <c r="I135" s="1">
        <f>IF(Eingabe!S135="x",1,0)</f>
        <v>0</v>
      </c>
      <c r="J135" s="1">
        <f t="shared" si="108"/>
        <v>1</v>
      </c>
      <c r="K135" s="89">
        <f>IF(Eingabe!E135="x",1,0)</f>
        <v>0</v>
      </c>
      <c r="L135" s="1">
        <f>IF(Eingabe!F135="x",1,0)</f>
        <v>1</v>
      </c>
      <c r="M135" s="90">
        <f t="shared" si="109"/>
        <v>1</v>
      </c>
    </row>
    <row r="136">
      <c r="A136" s="5">
        <f>Eingabe!J136^2*PI()/4</f>
        <v>0.019855650968850891</v>
      </c>
      <c r="B136" s="5">
        <f>Eingabe!K136*Eingabe!L136</f>
        <v>0</v>
      </c>
      <c r="C136" s="5">
        <f>(Eingabe!K136*(Eingabe!L136-Eingabe!K136)+Eingabe!K136^2*PI()/4)*0+Eingabe!K136*Eingabe!L136</f>
        <v>0</v>
      </c>
      <c r="D136" s="89">
        <f>IF(Eingabe!G136="x",1,0)</f>
        <v>1</v>
      </c>
      <c r="E136" s="1">
        <f>IF(Eingabe!H136="x",1,0)</f>
        <v>0</v>
      </c>
      <c r="F136" s="1">
        <f>IF(Eingabe!I136="x",1,0)</f>
        <v>0</v>
      </c>
      <c r="G136" s="90">
        <f t="shared" si="107"/>
        <v>0</v>
      </c>
      <c r="H136" s="1">
        <f>IF(Eingabe!R136="x",1,0)</f>
        <v>1</v>
      </c>
      <c r="I136" s="1">
        <f>IF(Eingabe!S136="x",1,0)</f>
        <v>0</v>
      </c>
      <c r="J136" s="1">
        <f t="shared" si="108"/>
        <v>1</v>
      </c>
      <c r="K136" s="89">
        <f>IF(Eingabe!E136="x",1,0)</f>
        <v>0</v>
      </c>
      <c r="L136" s="1">
        <f>IF(Eingabe!F136="x",1,0)</f>
        <v>1</v>
      </c>
      <c r="M136" s="90">
        <f t="shared" si="109"/>
        <v>1</v>
      </c>
    </row>
    <row r="137">
      <c r="A137" s="5">
        <f>Eingabe!J137^2*PI()/4</f>
        <v>0.024828666475777392</v>
      </c>
      <c r="B137" s="5">
        <f>Eingabe!K137*Eingabe!L137</f>
        <v>0</v>
      </c>
      <c r="C137" s="5">
        <f>(Eingabe!K137*(Eingabe!L137-Eingabe!K137)+Eingabe!K137^2*PI()/4)*0+Eingabe!K137*Eingabe!L137</f>
        <v>0</v>
      </c>
      <c r="D137" s="89">
        <f>IF(Eingabe!G137="x",1,0)</f>
        <v>1</v>
      </c>
      <c r="E137" s="1">
        <f>IF(Eingabe!H137="x",1,0)</f>
        <v>0</v>
      </c>
      <c r="F137" s="1">
        <f>IF(Eingabe!I137="x",1,0)</f>
        <v>0</v>
      </c>
      <c r="G137" s="90">
        <f t="shared" si="107"/>
        <v>0</v>
      </c>
      <c r="H137" s="1">
        <f>IF(Eingabe!R137="x",1,0)</f>
        <v>1</v>
      </c>
      <c r="I137" s="1">
        <f>IF(Eingabe!S137="x",1,0)</f>
        <v>0</v>
      </c>
      <c r="J137" s="1">
        <f t="shared" si="108"/>
        <v>1</v>
      </c>
      <c r="K137" s="89">
        <f>IF(Eingabe!E137="x",1,0)</f>
        <v>0</v>
      </c>
      <c r="L137" s="1">
        <f>IF(Eingabe!F137="x",1,0)</f>
        <v>1</v>
      </c>
      <c r="M137" s="90">
        <f t="shared" si="109"/>
        <v>1</v>
      </c>
    </row>
    <row r="138">
      <c r="A138" s="5">
        <f>Eingabe!J138^2*PI()/4</f>
        <v>0.024828666475777392</v>
      </c>
      <c r="B138" s="5">
        <f>Eingabe!K138*Eingabe!L138</f>
        <v>0</v>
      </c>
      <c r="C138" s="5">
        <f>(Eingabe!K138*(Eingabe!L138-Eingabe!K138)+Eingabe!K138^2*PI()/4)*0+Eingabe!K138*Eingabe!L138</f>
        <v>0</v>
      </c>
      <c r="D138" s="89">
        <f>IF(Eingabe!G138="x",1,0)</f>
        <v>1</v>
      </c>
      <c r="E138" s="1">
        <f>IF(Eingabe!H138="x",1,0)</f>
        <v>0</v>
      </c>
      <c r="F138" s="1">
        <f>IF(Eingabe!I138="x",1,0)</f>
        <v>0</v>
      </c>
      <c r="G138" s="90">
        <f t="shared" si="107"/>
        <v>0</v>
      </c>
      <c r="H138" s="1">
        <f>IF(Eingabe!R138="x",1,0)</f>
        <v>1</v>
      </c>
      <c r="I138" s="1">
        <f>IF(Eingabe!S138="x",1,0)</f>
        <v>0</v>
      </c>
      <c r="J138" s="1">
        <f t="shared" si="108"/>
        <v>1</v>
      </c>
      <c r="K138" s="89">
        <f>IF(Eingabe!E138="x",1,0)</f>
        <v>0</v>
      </c>
      <c r="L138" s="1">
        <f>IF(Eingabe!F138="x",1,0)</f>
        <v>1</v>
      </c>
      <c r="M138" s="90">
        <f t="shared" si="109"/>
        <v>1</v>
      </c>
    </row>
    <row r="139">
      <c r="A139" s="5">
        <f>Eingabe!J139^2*PI()/4</f>
        <v>0.024828666475777392</v>
      </c>
      <c r="B139" s="5">
        <f>Eingabe!K139*Eingabe!L139</f>
        <v>0</v>
      </c>
      <c r="C139" s="5">
        <f>(Eingabe!K139*(Eingabe!L139-Eingabe!K139)+Eingabe!K139^2*PI()/4)*0+Eingabe!K139*Eingabe!L139</f>
        <v>0</v>
      </c>
      <c r="D139" s="89">
        <f>IF(Eingabe!G139="x",1,0)</f>
        <v>1</v>
      </c>
      <c r="E139" s="1">
        <f>IF(Eingabe!H139="x",1,0)</f>
        <v>0</v>
      </c>
      <c r="F139" s="1">
        <f>IF(Eingabe!I139="x",1,0)</f>
        <v>0</v>
      </c>
      <c r="G139" s="90">
        <f t="shared" si="107"/>
        <v>0</v>
      </c>
      <c r="H139" s="1">
        <f>IF(Eingabe!R139="x",1,0)</f>
        <v>1</v>
      </c>
      <c r="I139" s="1">
        <f>IF(Eingabe!S139="x",1,0)</f>
        <v>0</v>
      </c>
      <c r="J139" s="1">
        <f t="shared" si="108"/>
        <v>1</v>
      </c>
      <c r="K139" s="89">
        <f>IF(Eingabe!E139="x",1,0)</f>
        <v>0</v>
      </c>
      <c r="L139" s="1">
        <f>IF(Eingabe!F139="x",1,0)</f>
        <v>1</v>
      </c>
      <c r="M139" s="90">
        <f t="shared" si="109"/>
        <v>1</v>
      </c>
    </row>
    <row r="140">
      <c r="A140" s="5">
        <f>Eingabe!J140^2*PI()/4</f>
        <v>0.024828666475777392</v>
      </c>
      <c r="B140" s="5">
        <f>Eingabe!K140*Eingabe!L140</f>
        <v>0</v>
      </c>
      <c r="C140" s="5">
        <f>(Eingabe!K140*(Eingabe!L140-Eingabe!K140)+Eingabe!K140^2*PI()/4)*0+Eingabe!K140*Eingabe!L140</f>
        <v>0</v>
      </c>
      <c r="D140" s="89">
        <f>IF(Eingabe!G140="x",1,0)</f>
        <v>1</v>
      </c>
      <c r="E140" s="1">
        <f>IF(Eingabe!H140="x",1,0)</f>
        <v>0</v>
      </c>
      <c r="F140" s="1">
        <f>IF(Eingabe!I140="x",1,0)</f>
        <v>0</v>
      </c>
      <c r="G140" s="90">
        <f t="shared" si="107"/>
        <v>0</v>
      </c>
      <c r="H140" s="1">
        <f>IF(Eingabe!R140="x",1,0)</f>
        <v>1</v>
      </c>
      <c r="I140" s="1">
        <f>IF(Eingabe!S140="x",1,0)</f>
        <v>0</v>
      </c>
      <c r="J140" s="1">
        <f t="shared" si="108"/>
        <v>1</v>
      </c>
      <c r="K140" s="89">
        <f>IF(Eingabe!E140="x",1,0)</f>
        <v>0</v>
      </c>
      <c r="L140" s="1">
        <f>IF(Eingabe!F140="x",1,0)</f>
        <v>1</v>
      </c>
      <c r="M140" s="90">
        <f t="shared" si="109"/>
        <v>1</v>
      </c>
    </row>
    <row r="141">
      <c r="A141" s="5">
        <f>Eingabe!J141^2*PI()/4</f>
        <v>0.024828666475777392</v>
      </c>
      <c r="B141" s="5">
        <f>Eingabe!K141*Eingabe!L141</f>
        <v>0</v>
      </c>
      <c r="C141" s="5">
        <f>(Eingabe!K141*(Eingabe!L141-Eingabe!K141)+Eingabe!K141^2*PI()/4)*0+Eingabe!K141*Eingabe!L141</f>
        <v>0</v>
      </c>
      <c r="D141" s="89">
        <f>IF(Eingabe!G141="x",1,0)</f>
        <v>1</v>
      </c>
      <c r="E141" s="1">
        <f>IF(Eingabe!H141="x",1,0)</f>
        <v>0</v>
      </c>
      <c r="F141" s="1">
        <f>IF(Eingabe!I141="x",1,0)</f>
        <v>0</v>
      </c>
      <c r="G141" s="90">
        <f t="shared" si="107"/>
        <v>0</v>
      </c>
      <c r="H141" s="1">
        <f>IF(Eingabe!R141="x",1,0)</f>
        <v>1</v>
      </c>
      <c r="I141" s="1">
        <f>IF(Eingabe!S141="x",1,0)</f>
        <v>0</v>
      </c>
      <c r="J141" s="1">
        <f t="shared" si="108"/>
        <v>1</v>
      </c>
      <c r="K141" s="89">
        <f>IF(Eingabe!E141="x",1,0)</f>
        <v>0</v>
      </c>
      <c r="L141" s="1">
        <f>IF(Eingabe!F141="x",1,0)</f>
        <v>1</v>
      </c>
      <c r="M141" s="90">
        <f t="shared" si="109"/>
        <v>1</v>
      </c>
    </row>
    <row r="142">
      <c r="A142" s="5">
        <f>Eingabe!J142^2*PI()/4</f>
        <v>0.024828666475777392</v>
      </c>
      <c r="B142" s="5">
        <f>Eingabe!K142*Eingabe!L142</f>
        <v>0</v>
      </c>
      <c r="C142" s="5">
        <f>(Eingabe!K142*(Eingabe!L142-Eingabe!K142)+Eingabe!K142^2*PI()/4)*0+Eingabe!K142*Eingabe!L142</f>
        <v>0</v>
      </c>
      <c r="D142" s="89">
        <f>IF(Eingabe!G142="x",1,0)</f>
        <v>1</v>
      </c>
      <c r="E142" s="1">
        <f>IF(Eingabe!H142="x",1,0)</f>
        <v>0</v>
      </c>
      <c r="F142" s="1">
        <f>IF(Eingabe!I142="x",1,0)</f>
        <v>0</v>
      </c>
      <c r="G142" s="90">
        <f t="shared" si="107"/>
        <v>0</v>
      </c>
      <c r="H142" s="1">
        <f>IF(Eingabe!R142="x",1,0)</f>
        <v>1</v>
      </c>
      <c r="I142" s="1">
        <f>IF(Eingabe!S142="x",1,0)</f>
        <v>0</v>
      </c>
      <c r="J142" s="1">
        <f t="shared" si="108"/>
        <v>1</v>
      </c>
      <c r="K142" s="89">
        <f>IF(Eingabe!E142="x",1,0)</f>
        <v>0</v>
      </c>
      <c r="L142" s="1">
        <f>IF(Eingabe!F142="x",1,0)</f>
        <v>1</v>
      </c>
      <c r="M142" s="90">
        <f t="shared" si="109"/>
        <v>1</v>
      </c>
    </row>
    <row r="143">
      <c r="A143" s="5">
        <f>Eingabe!J143^2*PI()/4</f>
        <v>0.024828666475777392</v>
      </c>
      <c r="B143" s="5">
        <f>Eingabe!K143*Eingabe!L143</f>
        <v>0</v>
      </c>
      <c r="C143" s="5">
        <f>(Eingabe!K143*(Eingabe!L143-Eingabe!K143)+Eingabe!K143^2*PI()/4)*0+Eingabe!K143*Eingabe!L143</f>
        <v>0</v>
      </c>
      <c r="D143" s="89">
        <f>IF(Eingabe!G143="x",1,0)</f>
        <v>1</v>
      </c>
      <c r="E143" s="1">
        <f>IF(Eingabe!H143="x",1,0)</f>
        <v>0</v>
      </c>
      <c r="F143" s="1">
        <f>IF(Eingabe!I143="x",1,0)</f>
        <v>0</v>
      </c>
      <c r="G143" s="90">
        <f t="shared" si="107"/>
        <v>0</v>
      </c>
      <c r="H143" s="1">
        <f>IF(Eingabe!R143="x",1,0)</f>
        <v>1</v>
      </c>
      <c r="I143" s="1">
        <f>IF(Eingabe!S143="x",1,0)</f>
        <v>0</v>
      </c>
      <c r="J143" s="1">
        <f t="shared" si="108"/>
        <v>1</v>
      </c>
      <c r="K143" s="89">
        <f>IF(Eingabe!E143="x",1,0)</f>
        <v>0</v>
      </c>
      <c r="L143" s="1">
        <f>IF(Eingabe!F143="x",1,0)</f>
        <v>1</v>
      </c>
      <c r="M143" s="90">
        <f t="shared" si="109"/>
        <v>1</v>
      </c>
    </row>
    <row r="144">
      <c r="A144" s="5">
        <f>Eingabe!J144^2*PI()/4</f>
        <v>0.024828666475777392</v>
      </c>
      <c r="B144" s="5">
        <f>Eingabe!K144*Eingabe!L144</f>
        <v>0</v>
      </c>
      <c r="C144" s="5">
        <f>(Eingabe!K144*(Eingabe!L144-Eingabe!K144)+Eingabe!K144^2*PI()/4)*0+Eingabe!K144*Eingabe!L144</f>
        <v>0</v>
      </c>
      <c r="D144" s="89">
        <f>IF(Eingabe!G144="x",1,0)</f>
        <v>1</v>
      </c>
      <c r="E144" s="1">
        <f>IF(Eingabe!H144="x",1,0)</f>
        <v>0</v>
      </c>
      <c r="F144" s="1">
        <f>IF(Eingabe!I144="x",1,0)</f>
        <v>0</v>
      </c>
      <c r="G144" s="90">
        <f t="shared" si="107"/>
        <v>0</v>
      </c>
      <c r="H144" s="1">
        <f>IF(Eingabe!R144="x",1,0)</f>
        <v>1</v>
      </c>
      <c r="I144" s="1">
        <f>IF(Eingabe!S144="x",1,0)</f>
        <v>0</v>
      </c>
      <c r="J144" s="1">
        <f t="shared" si="108"/>
        <v>1</v>
      </c>
      <c r="K144" s="89">
        <f>IF(Eingabe!E144="x",1,0)</f>
        <v>0</v>
      </c>
      <c r="L144" s="1">
        <f>IF(Eingabe!F144="x",1,0)</f>
        <v>1</v>
      </c>
      <c r="M144" s="90">
        <f t="shared" si="109"/>
        <v>1</v>
      </c>
    </row>
    <row r="145">
      <c r="A145" s="5">
        <f>Eingabe!J145^2*PI()/4</f>
        <v>0.019855650968850891</v>
      </c>
      <c r="B145" s="5">
        <f>Eingabe!K145*Eingabe!L145</f>
        <v>0</v>
      </c>
      <c r="C145" s="5">
        <f>(Eingabe!K145*(Eingabe!L145-Eingabe!K145)+Eingabe!K145^2*PI()/4)*0+Eingabe!K145*Eingabe!L145</f>
        <v>0</v>
      </c>
      <c r="D145" s="89">
        <f>IF(Eingabe!G145="x",1,0)</f>
        <v>1</v>
      </c>
      <c r="E145" s="1">
        <f>IF(Eingabe!H145="x",1,0)</f>
        <v>0</v>
      </c>
      <c r="F145" s="1">
        <f>IF(Eingabe!I145="x",1,0)</f>
        <v>0</v>
      </c>
      <c r="G145" s="90">
        <f t="shared" si="107"/>
        <v>0</v>
      </c>
      <c r="H145" s="1">
        <f>IF(Eingabe!R145="x",1,0)</f>
        <v>1</v>
      </c>
      <c r="I145" s="1">
        <f>IF(Eingabe!S145="x",1,0)</f>
        <v>0</v>
      </c>
      <c r="J145" s="1">
        <f t="shared" si="108"/>
        <v>1</v>
      </c>
      <c r="K145" s="89">
        <f>IF(Eingabe!E145="x",1,0)</f>
        <v>0</v>
      </c>
      <c r="L145" s="1">
        <f>IF(Eingabe!F145="x",1,0)</f>
        <v>1</v>
      </c>
      <c r="M145" s="90">
        <f t="shared" si="109"/>
        <v>1</v>
      </c>
    </row>
    <row r="146">
      <c r="A146" s="5">
        <f>Eingabe!J146^2*PI()/4</f>
        <v>0.019855650968850891</v>
      </c>
      <c r="B146" s="5">
        <f>Eingabe!K146*Eingabe!L146</f>
        <v>0</v>
      </c>
      <c r="C146" s="5">
        <f>(Eingabe!K146*(Eingabe!L146-Eingabe!K146)+Eingabe!K146^2*PI()/4)*0+Eingabe!K146*Eingabe!L146</f>
        <v>0</v>
      </c>
      <c r="D146" s="89">
        <f>IF(Eingabe!G146="x",1,0)</f>
        <v>1</v>
      </c>
      <c r="E146" s="1">
        <f>IF(Eingabe!H146="x",1,0)</f>
        <v>0</v>
      </c>
      <c r="F146" s="1">
        <f>IF(Eingabe!I146="x",1,0)</f>
        <v>0</v>
      </c>
      <c r="G146" s="90">
        <f t="shared" si="107"/>
        <v>0</v>
      </c>
      <c r="H146" s="1">
        <f>IF(Eingabe!R146="x",1,0)</f>
        <v>1</v>
      </c>
      <c r="I146" s="1">
        <f>IF(Eingabe!S146="x",1,0)</f>
        <v>0</v>
      </c>
      <c r="J146" s="1">
        <f t="shared" si="108"/>
        <v>1</v>
      </c>
      <c r="K146" s="89">
        <f>IF(Eingabe!E146="x",1,0)</f>
        <v>0</v>
      </c>
      <c r="L146" s="1">
        <f>IF(Eingabe!F146="x",1,0)</f>
        <v>1</v>
      </c>
      <c r="M146" s="90">
        <f t="shared" si="109"/>
        <v>1</v>
      </c>
    </row>
    <row r="147">
      <c r="A147" s="5">
        <f>Eingabe!J147^2*PI()/4</f>
        <v>0.019855650968850891</v>
      </c>
      <c r="B147" s="5">
        <f>Eingabe!K147*Eingabe!L147</f>
        <v>0</v>
      </c>
      <c r="C147" s="5">
        <f>(Eingabe!K147*(Eingabe!L147-Eingabe!K147)+Eingabe!K147^2*PI()/4)*0+Eingabe!K147*Eingabe!L147</f>
        <v>0</v>
      </c>
      <c r="D147" s="89">
        <f>IF(Eingabe!G147="x",1,0)</f>
        <v>1</v>
      </c>
      <c r="E147" s="1">
        <f>IF(Eingabe!H147="x",1,0)</f>
        <v>0</v>
      </c>
      <c r="F147" s="1">
        <f>IF(Eingabe!I147="x",1,0)</f>
        <v>0</v>
      </c>
      <c r="G147" s="90">
        <f t="shared" ref="G147:G210" si="110">MAX(E147:F147)</f>
        <v>0</v>
      </c>
      <c r="H147" s="1">
        <f>IF(Eingabe!R147="x",1,0)</f>
        <v>1</v>
      </c>
      <c r="I147" s="1">
        <f>IF(Eingabe!S147="x",1,0)</f>
        <v>0</v>
      </c>
      <c r="J147" s="1">
        <f t="shared" ref="J147:J210" si="111">MAX(H147:I147)</f>
        <v>1</v>
      </c>
      <c r="K147" s="89">
        <f>IF(Eingabe!E147="x",1,0)</f>
        <v>0</v>
      </c>
      <c r="L147" s="1">
        <f>IF(Eingabe!F147="x",1,0)</f>
        <v>1</v>
      </c>
      <c r="M147" s="90">
        <f t="shared" ref="M147:M210" si="112">MAX(K147:L147)</f>
        <v>1</v>
      </c>
    </row>
    <row r="148">
      <c r="A148" s="5">
        <f>Eingabe!J148^2*PI()/4</f>
        <v>0.019855650968850891</v>
      </c>
      <c r="B148" s="5">
        <f>Eingabe!K148*Eingabe!L148</f>
        <v>0</v>
      </c>
      <c r="C148" s="5">
        <f>(Eingabe!K148*(Eingabe!L148-Eingabe!K148)+Eingabe!K148^2*PI()/4)*0+Eingabe!K148*Eingabe!L148</f>
        <v>0</v>
      </c>
      <c r="D148" s="89">
        <f>IF(Eingabe!G148="x",1,0)</f>
        <v>1</v>
      </c>
      <c r="E148" s="1">
        <f>IF(Eingabe!H148="x",1,0)</f>
        <v>0</v>
      </c>
      <c r="F148" s="1">
        <f>IF(Eingabe!I148="x",1,0)</f>
        <v>0</v>
      </c>
      <c r="G148" s="90">
        <f t="shared" si="110"/>
        <v>0</v>
      </c>
      <c r="H148" s="1">
        <f>IF(Eingabe!R148="x",1,0)</f>
        <v>1</v>
      </c>
      <c r="I148" s="1">
        <f>IF(Eingabe!S148="x",1,0)</f>
        <v>0</v>
      </c>
      <c r="J148" s="1">
        <f t="shared" si="111"/>
        <v>1</v>
      </c>
      <c r="K148" s="89">
        <f>IF(Eingabe!E148="x",1,0)</f>
        <v>0</v>
      </c>
      <c r="L148" s="1">
        <f>IF(Eingabe!F148="x",1,0)</f>
        <v>1</v>
      </c>
      <c r="M148" s="90">
        <f t="shared" si="112"/>
        <v>1</v>
      </c>
    </row>
    <row r="149">
      <c r="A149" s="5">
        <f>Eingabe!J149^2*PI()/4</f>
        <v>0.070685834705770348</v>
      </c>
      <c r="B149" s="5">
        <f>Eingabe!K149*Eingabe!L149</f>
        <v>0</v>
      </c>
      <c r="C149" s="5">
        <f>(Eingabe!K149*(Eingabe!L149-Eingabe!K149)+Eingabe!K149^2*PI()/4)*0+Eingabe!K149*Eingabe!L149</f>
        <v>0</v>
      </c>
      <c r="D149" s="89">
        <f>IF(Eingabe!G149="x",1,0)</f>
        <v>1</v>
      </c>
      <c r="E149" s="1">
        <f>IF(Eingabe!H149="x",1,0)</f>
        <v>0</v>
      </c>
      <c r="F149" s="1">
        <f>IF(Eingabe!I149="x",1,0)</f>
        <v>0</v>
      </c>
      <c r="G149" s="90">
        <f t="shared" si="110"/>
        <v>0</v>
      </c>
      <c r="H149" s="1">
        <f>IF(Eingabe!R149="x",1,0)</f>
        <v>1</v>
      </c>
      <c r="I149" s="1">
        <f>IF(Eingabe!S149="x",1,0)</f>
        <v>0</v>
      </c>
      <c r="J149" s="1">
        <f t="shared" si="111"/>
        <v>1</v>
      </c>
      <c r="K149" s="89">
        <f>IF(Eingabe!E149="x",1,0)</f>
        <v>1</v>
      </c>
      <c r="L149" s="1">
        <f>IF(Eingabe!F149="x",1,0)</f>
        <v>0</v>
      </c>
      <c r="M149" s="90">
        <f t="shared" si="112"/>
        <v>1</v>
      </c>
    </row>
    <row r="150">
      <c r="A150" s="5">
        <f>Eingabe!J150^2*PI()/4</f>
        <v>0.070685834705770348</v>
      </c>
      <c r="B150" s="5">
        <f>Eingabe!K150*Eingabe!L150</f>
        <v>0</v>
      </c>
      <c r="C150" s="5">
        <f>(Eingabe!K150*(Eingabe!L150-Eingabe!K150)+Eingabe!K150^2*PI()/4)*0+Eingabe!K150*Eingabe!L150</f>
        <v>0</v>
      </c>
      <c r="D150" s="89">
        <f>IF(Eingabe!G150="x",1,0)</f>
        <v>1</v>
      </c>
      <c r="E150" s="1">
        <f>IF(Eingabe!H150="x",1,0)</f>
        <v>0</v>
      </c>
      <c r="F150" s="1">
        <f>IF(Eingabe!I150="x",1,0)</f>
        <v>0</v>
      </c>
      <c r="G150" s="90">
        <f t="shared" si="110"/>
        <v>0</v>
      </c>
      <c r="H150" s="1">
        <f>IF(Eingabe!R150="x",1,0)</f>
        <v>1</v>
      </c>
      <c r="I150" s="1">
        <f>IF(Eingabe!S150="x",1,0)</f>
        <v>0</v>
      </c>
      <c r="J150" s="1">
        <f t="shared" si="111"/>
        <v>1</v>
      </c>
      <c r="K150" s="89">
        <f>IF(Eingabe!E150="x",1,0)</f>
        <v>1</v>
      </c>
      <c r="L150" s="1">
        <f>IF(Eingabe!F150="x",1,0)</f>
        <v>0</v>
      </c>
      <c r="M150" s="90">
        <f t="shared" si="112"/>
        <v>1</v>
      </c>
    </row>
    <row r="151">
      <c r="A151" s="5">
        <f>Eingabe!J151^2*PI()/4</f>
        <v>0.070685834705770348</v>
      </c>
      <c r="B151" s="5">
        <f>Eingabe!K151*Eingabe!L151</f>
        <v>0</v>
      </c>
      <c r="C151" s="5">
        <f>(Eingabe!K151*(Eingabe!L151-Eingabe!K151)+Eingabe!K151^2*PI()/4)*0+Eingabe!K151*Eingabe!L151</f>
        <v>0</v>
      </c>
      <c r="D151" s="89">
        <f>IF(Eingabe!G151="x",1,0)</f>
        <v>1</v>
      </c>
      <c r="E151" s="1">
        <f>IF(Eingabe!H151="x",1,0)</f>
        <v>0</v>
      </c>
      <c r="F151" s="1">
        <f>IF(Eingabe!I151="x",1,0)</f>
        <v>0</v>
      </c>
      <c r="G151" s="90">
        <f t="shared" si="110"/>
        <v>0</v>
      </c>
      <c r="H151" s="1">
        <f>IF(Eingabe!R151="x",1,0)</f>
        <v>1</v>
      </c>
      <c r="I151" s="1">
        <f>IF(Eingabe!S151="x",1,0)</f>
        <v>0</v>
      </c>
      <c r="J151" s="1">
        <f t="shared" si="111"/>
        <v>1</v>
      </c>
      <c r="K151" s="89">
        <f>IF(Eingabe!E151="x",1,0)</f>
        <v>1</v>
      </c>
      <c r="L151" s="1">
        <f>IF(Eingabe!F151="x",1,0)</f>
        <v>0</v>
      </c>
      <c r="M151" s="90">
        <f t="shared" si="112"/>
        <v>1</v>
      </c>
    </row>
    <row r="152">
      <c r="A152" s="5">
        <f>Eingabe!J152^2*PI()/4</f>
        <v>0.070685834705770348</v>
      </c>
      <c r="B152" s="5">
        <f>Eingabe!K152*Eingabe!L152</f>
        <v>0</v>
      </c>
      <c r="C152" s="5">
        <f>(Eingabe!K152*(Eingabe!L152-Eingabe!K152)+Eingabe!K152^2*PI()/4)*0+Eingabe!K152*Eingabe!L152</f>
        <v>0</v>
      </c>
      <c r="D152" s="89">
        <f>IF(Eingabe!G152="x",1,0)</f>
        <v>1</v>
      </c>
      <c r="E152" s="1">
        <f>IF(Eingabe!H152="x",1,0)</f>
        <v>0</v>
      </c>
      <c r="F152" s="1">
        <f>IF(Eingabe!I152="x",1,0)</f>
        <v>0</v>
      </c>
      <c r="G152" s="90">
        <f t="shared" si="110"/>
        <v>0</v>
      </c>
      <c r="H152" s="1">
        <f>IF(Eingabe!R152="x",1,0)</f>
        <v>1</v>
      </c>
      <c r="I152" s="1">
        <f>IF(Eingabe!S152="x",1,0)</f>
        <v>0</v>
      </c>
      <c r="J152" s="1">
        <f t="shared" si="111"/>
        <v>1</v>
      </c>
      <c r="K152" s="89">
        <f>IF(Eingabe!E152="x",1,0)</f>
        <v>1</v>
      </c>
      <c r="L152" s="1">
        <f>IF(Eingabe!F152="x",1,0)</f>
        <v>0</v>
      </c>
      <c r="M152" s="90">
        <f t="shared" si="112"/>
        <v>1</v>
      </c>
    </row>
    <row r="153">
      <c r="A153" s="5">
        <f>Eingabe!J153^2*PI()/4</f>
        <v>0.070685834705770348</v>
      </c>
      <c r="B153" s="5">
        <f>Eingabe!K153*Eingabe!L153</f>
        <v>0</v>
      </c>
      <c r="C153" s="5">
        <f>(Eingabe!K153*(Eingabe!L153-Eingabe!K153)+Eingabe!K153^2*PI()/4)*0+Eingabe!K153*Eingabe!L153</f>
        <v>0</v>
      </c>
      <c r="D153" s="89">
        <f>IF(Eingabe!G153="x",1,0)</f>
        <v>1</v>
      </c>
      <c r="E153" s="1">
        <f>IF(Eingabe!H153="x",1,0)</f>
        <v>0</v>
      </c>
      <c r="F153" s="1">
        <f>IF(Eingabe!I153="x",1,0)</f>
        <v>0</v>
      </c>
      <c r="G153" s="90">
        <f t="shared" si="110"/>
        <v>0</v>
      </c>
      <c r="H153" s="1">
        <f>IF(Eingabe!R153="x",1,0)</f>
        <v>1</v>
      </c>
      <c r="I153" s="1">
        <f>IF(Eingabe!S153="x",1,0)</f>
        <v>0</v>
      </c>
      <c r="J153" s="1">
        <f t="shared" si="111"/>
        <v>1</v>
      </c>
      <c r="K153" s="89">
        <f>IF(Eingabe!E153="x",1,0)</f>
        <v>1</v>
      </c>
      <c r="L153" s="1">
        <f>IF(Eingabe!F153="x",1,0)</f>
        <v>0</v>
      </c>
      <c r="M153" s="90">
        <f t="shared" si="112"/>
        <v>1</v>
      </c>
    </row>
    <row r="154">
      <c r="A154" s="5">
        <f>Eingabe!J154^2*PI()/4</f>
        <v>0.070685834705770348</v>
      </c>
      <c r="B154" s="5">
        <f>Eingabe!K154*Eingabe!L154</f>
        <v>0</v>
      </c>
      <c r="C154" s="5">
        <f>(Eingabe!K154*(Eingabe!L154-Eingabe!K154)+Eingabe!K154^2*PI()/4)*0+Eingabe!K154*Eingabe!L154</f>
        <v>0</v>
      </c>
      <c r="D154" s="89">
        <f>IF(Eingabe!G154="x",1,0)</f>
        <v>1</v>
      </c>
      <c r="E154" s="1">
        <f>IF(Eingabe!H154="x",1,0)</f>
        <v>0</v>
      </c>
      <c r="F154" s="1">
        <f>IF(Eingabe!I154="x",1,0)</f>
        <v>0</v>
      </c>
      <c r="G154" s="90">
        <f t="shared" si="110"/>
        <v>0</v>
      </c>
      <c r="H154" s="1">
        <f>IF(Eingabe!R154="x",1,0)</f>
        <v>1</v>
      </c>
      <c r="I154" s="1">
        <f>IF(Eingabe!S154="x",1,0)</f>
        <v>0</v>
      </c>
      <c r="J154" s="1">
        <f t="shared" si="111"/>
        <v>1</v>
      </c>
      <c r="K154" s="89">
        <f>IF(Eingabe!E154="x",1,0)</f>
        <v>1</v>
      </c>
      <c r="L154" s="1">
        <f>IF(Eingabe!F154="x",1,0)</f>
        <v>0</v>
      </c>
      <c r="M154" s="90">
        <f t="shared" si="112"/>
        <v>1</v>
      </c>
    </row>
    <row r="155">
      <c r="A155" s="5">
        <f>Eingabe!J155^2*PI()/4</f>
        <v>0.070685834705770348</v>
      </c>
      <c r="B155" s="5">
        <f>Eingabe!K155*Eingabe!L155</f>
        <v>0</v>
      </c>
      <c r="C155" s="5">
        <f>(Eingabe!K155*(Eingabe!L155-Eingabe!K155)+Eingabe!K155^2*PI()/4)*0+Eingabe!K155*Eingabe!L155</f>
        <v>0</v>
      </c>
      <c r="D155" s="89">
        <f>IF(Eingabe!G155="x",1,0)</f>
        <v>1</v>
      </c>
      <c r="E155" s="1">
        <f>IF(Eingabe!H155="x",1,0)</f>
        <v>0</v>
      </c>
      <c r="F155" s="1">
        <f>IF(Eingabe!I155="x",1,0)</f>
        <v>0</v>
      </c>
      <c r="G155" s="90">
        <f t="shared" si="110"/>
        <v>0</v>
      </c>
      <c r="H155" s="1">
        <f>IF(Eingabe!R155="x",1,0)</f>
        <v>1</v>
      </c>
      <c r="I155" s="1">
        <f>IF(Eingabe!S155="x",1,0)</f>
        <v>0</v>
      </c>
      <c r="J155" s="1">
        <f t="shared" si="111"/>
        <v>1</v>
      </c>
      <c r="K155" s="89">
        <f>IF(Eingabe!E155="x",1,0)</f>
        <v>1</v>
      </c>
      <c r="L155" s="1">
        <f>IF(Eingabe!F155="x",1,0)</f>
        <v>0</v>
      </c>
      <c r="M155" s="90">
        <f t="shared" si="112"/>
        <v>1</v>
      </c>
    </row>
    <row r="156">
      <c r="A156" s="5">
        <f>Eingabe!J156^2*PI()/4</f>
        <v>0.070685834705770348</v>
      </c>
      <c r="B156" s="5">
        <f>Eingabe!K156*Eingabe!L156</f>
        <v>0</v>
      </c>
      <c r="C156" s="5">
        <f>(Eingabe!K156*(Eingabe!L156-Eingabe!K156)+Eingabe!K156^2*PI()/4)*0+Eingabe!K156*Eingabe!L156</f>
        <v>0</v>
      </c>
      <c r="D156" s="89">
        <f>IF(Eingabe!G156="x",1,0)</f>
        <v>1</v>
      </c>
      <c r="E156" s="1">
        <f>IF(Eingabe!H156="x",1,0)</f>
        <v>0</v>
      </c>
      <c r="F156" s="1">
        <f>IF(Eingabe!I156="x",1,0)</f>
        <v>0</v>
      </c>
      <c r="G156" s="90">
        <f t="shared" si="110"/>
        <v>0</v>
      </c>
      <c r="H156" s="1">
        <f>IF(Eingabe!R156="x",1,0)</f>
        <v>1</v>
      </c>
      <c r="I156" s="1">
        <f>IF(Eingabe!S156="x",1,0)</f>
        <v>0</v>
      </c>
      <c r="J156" s="1">
        <f t="shared" si="111"/>
        <v>1</v>
      </c>
      <c r="K156" s="89">
        <f>IF(Eingabe!E156="x",1,0)</f>
        <v>1</v>
      </c>
      <c r="L156" s="1">
        <f>IF(Eingabe!F156="x",1,0)</f>
        <v>0</v>
      </c>
      <c r="M156" s="90">
        <f t="shared" si="112"/>
        <v>1</v>
      </c>
    </row>
    <row r="157">
      <c r="A157" s="5">
        <f>Eingabe!J157^2*PI()/4</f>
        <v>0.070685834705770348</v>
      </c>
      <c r="B157" s="5">
        <f>Eingabe!K157*Eingabe!L157</f>
        <v>0</v>
      </c>
      <c r="C157" s="5">
        <f>(Eingabe!K157*(Eingabe!L157-Eingabe!K157)+Eingabe!K157^2*PI()/4)*0+Eingabe!K157*Eingabe!L157</f>
        <v>0</v>
      </c>
      <c r="D157" s="89">
        <f>IF(Eingabe!G157="x",1,0)</f>
        <v>1</v>
      </c>
      <c r="E157" s="1">
        <f>IF(Eingabe!H157="x",1,0)</f>
        <v>0</v>
      </c>
      <c r="F157" s="1">
        <f>IF(Eingabe!I157="x",1,0)</f>
        <v>0</v>
      </c>
      <c r="G157" s="90">
        <f t="shared" si="110"/>
        <v>0</v>
      </c>
      <c r="H157" s="1">
        <f>IF(Eingabe!R157="x",1,0)</f>
        <v>1</v>
      </c>
      <c r="I157" s="1">
        <f>IF(Eingabe!S157="x",1,0)</f>
        <v>0</v>
      </c>
      <c r="J157" s="1">
        <f t="shared" si="111"/>
        <v>1</v>
      </c>
      <c r="K157" s="89">
        <f>IF(Eingabe!E157="x",1,0)</f>
        <v>1</v>
      </c>
      <c r="L157" s="1">
        <f>IF(Eingabe!F157="x",1,0)</f>
        <v>0</v>
      </c>
      <c r="M157" s="90">
        <f t="shared" si="112"/>
        <v>1</v>
      </c>
    </row>
    <row r="158">
      <c r="A158" s="5">
        <f>Eingabe!J158^2*PI()/4</f>
        <v>0.070685834705770348</v>
      </c>
      <c r="B158" s="5">
        <f>Eingabe!K158*Eingabe!L158</f>
        <v>0</v>
      </c>
      <c r="C158" s="5">
        <f>(Eingabe!K158*(Eingabe!L158-Eingabe!K158)+Eingabe!K158^2*PI()/4)*0+Eingabe!K158*Eingabe!L158</f>
        <v>0</v>
      </c>
      <c r="D158" s="89">
        <f>IF(Eingabe!G158="x",1,0)</f>
        <v>1</v>
      </c>
      <c r="E158" s="1">
        <f>IF(Eingabe!H158="x",1,0)</f>
        <v>0</v>
      </c>
      <c r="F158" s="1">
        <f>IF(Eingabe!I158="x",1,0)</f>
        <v>0</v>
      </c>
      <c r="G158" s="90">
        <f t="shared" si="110"/>
        <v>0</v>
      </c>
      <c r="H158" s="1">
        <f>IF(Eingabe!R158="x",1,0)</f>
        <v>1</v>
      </c>
      <c r="I158" s="1">
        <f>IF(Eingabe!S158="x",1,0)</f>
        <v>0</v>
      </c>
      <c r="J158" s="1">
        <f t="shared" si="111"/>
        <v>1</v>
      </c>
      <c r="K158" s="89">
        <f>IF(Eingabe!E158="x",1,0)</f>
        <v>1</v>
      </c>
      <c r="L158" s="1">
        <f>IF(Eingabe!F158="x",1,0)</f>
        <v>0</v>
      </c>
      <c r="M158" s="90">
        <f t="shared" si="112"/>
        <v>1</v>
      </c>
    </row>
    <row r="159">
      <c r="A159" s="5">
        <f>Eingabe!J159^2*PI()/4</f>
        <v>0.070685834705770348</v>
      </c>
      <c r="B159" s="5">
        <f>Eingabe!K159*Eingabe!L159</f>
        <v>0</v>
      </c>
      <c r="C159" s="5">
        <f>(Eingabe!K159*(Eingabe!L159-Eingabe!K159)+Eingabe!K159^2*PI()/4)*0+Eingabe!K159*Eingabe!L159</f>
        <v>0</v>
      </c>
      <c r="D159" s="89">
        <f>IF(Eingabe!G159="x",1,0)</f>
        <v>1</v>
      </c>
      <c r="E159" s="1">
        <f>IF(Eingabe!H159="x",1,0)</f>
        <v>0</v>
      </c>
      <c r="F159" s="1">
        <f>IF(Eingabe!I159="x",1,0)</f>
        <v>0</v>
      </c>
      <c r="G159" s="90">
        <f t="shared" si="110"/>
        <v>0</v>
      </c>
      <c r="H159" s="1">
        <f>IF(Eingabe!R159="x",1,0)</f>
        <v>1</v>
      </c>
      <c r="I159" s="1">
        <f>IF(Eingabe!S159="x",1,0)</f>
        <v>0</v>
      </c>
      <c r="J159" s="1">
        <f t="shared" si="111"/>
        <v>1</v>
      </c>
      <c r="K159" s="89">
        <f>IF(Eingabe!E159="x",1,0)</f>
        <v>1</v>
      </c>
      <c r="L159" s="1">
        <f>IF(Eingabe!F159="x",1,0)</f>
        <v>0</v>
      </c>
      <c r="M159" s="90">
        <f t="shared" si="112"/>
        <v>1</v>
      </c>
    </row>
    <row r="160">
      <c r="A160" s="5">
        <f>Eingabe!J160^2*PI()/4</f>
        <v>0.070685834705770348</v>
      </c>
      <c r="B160" s="5">
        <f>Eingabe!K160*Eingabe!L160</f>
        <v>0</v>
      </c>
      <c r="C160" s="5">
        <f>(Eingabe!K160*(Eingabe!L160-Eingabe!K160)+Eingabe!K160^2*PI()/4)*0+Eingabe!K160*Eingabe!L160</f>
        <v>0</v>
      </c>
      <c r="D160" s="89">
        <f>IF(Eingabe!G160="x",1,0)</f>
        <v>1</v>
      </c>
      <c r="E160" s="1">
        <f>IF(Eingabe!H160="x",1,0)</f>
        <v>0</v>
      </c>
      <c r="F160" s="1">
        <f>IF(Eingabe!I160="x",1,0)</f>
        <v>0</v>
      </c>
      <c r="G160" s="90">
        <f t="shared" si="110"/>
        <v>0</v>
      </c>
      <c r="H160" s="1">
        <f>IF(Eingabe!R160="x",1,0)</f>
        <v>1</v>
      </c>
      <c r="I160" s="1">
        <f>IF(Eingabe!S160="x",1,0)</f>
        <v>0</v>
      </c>
      <c r="J160" s="1">
        <f t="shared" si="111"/>
        <v>1</v>
      </c>
      <c r="K160" s="89">
        <f>IF(Eingabe!E160="x",1,0)</f>
        <v>1</v>
      </c>
      <c r="L160" s="1">
        <f>IF(Eingabe!F160="x",1,0)</f>
        <v>0</v>
      </c>
      <c r="M160" s="90">
        <f t="shared" si="112"/>
        <v>1</v>
      </c>
    </row>
    <row r="161">
      <c r="A161" s="5">
        <f>Eingabe!J161^2*PI()/4</f>
        <v>0.070685834705770348</v>
      </c>
      <c r="B161" s="5">
        <f>Eingabe!K161*Eingabe!L161</f>
        <v>0</v>
      </c>
      <c r="C161" s="5">
        <f>(Eingabe!K161*(Eingabe!L161-Eingabe!K161)+Eingabe!K161^2*PI()/4)*0+Eingabe!K161*Eingabe!L161</f>
        <v>0</v>
      </c>
      <c r="D161" s="89">
        <f>IF(Eingabe!G161="x",1,0)</f>
        <v>1</v>
      </c>
      <c r="E161" s="1">
        <f>IF(Eingabe!H161="x",1,0)</f>
        <v>0</v>
      </c>
      <c r="F161" s="1">
        <f>IF(Eingabe!I161="x",1,0)</f>
        <v>0</v>
      </c>
      <c r="G161" s="90">
        <f t="shared" si="110"/>
        <v>0</v>
      </c>
      <c r="H161" s="1">
        <f>IF(Eingabe!R161="x",1,0)</f>
        <v>1</v>
      </c>
      <c r="I161" s="1">
        <f>IF(Eingabe!S161="x",1,0)</f>
        <v>0</v>
      </c>
      <c r="J161" s="1">
        <f t="shared" si="111"/>
        <v>1</v>
      </c>
      <c r="K161" s="89">
        <f>IF(Eingabe!E161="x",1,0)</f>
        <v>1</v>
      </c>
      <c r="L161" s="1">
        <f>IF(Eingabe!F161="x",1,0)</f>
        <v>0</v>
      </c>
      <c r="M161" s="90">
        <f t="shared" si="112"/>
        <v>1</v>
      </c>
    </row>
    <row r="162">
      <c r="A162" s="5">
        <f>Eingabe!J162^2*PI()/4</f>
        <v>0.070685834705770348</v>
      </c>
      <c r="B162" s="5">
        <f>Eingabe!K162*Eingabe!L162</f>
        <v>0</v>
      </c>
      <c r="C162" s="5">
        <f>(Eingabe!K162*(Eingabe!L162-Eingabe!K162)+Eingabe!K162^2*PI()/4)*0+Eingabe!K162*Eingabe!L162</f>
        <v>0</v>
      </c>
      <c r="D162" s="89">
        <f>IF(Eingabe!G162="x",1,0)</f>
        <v>1</v>
      </c>
      <c r="E162" s="1">
        <f>IF(Eingabe!H162="x",1,0)</f>
        <v>0</v>
      </c>
      <c r="F162" s="1">
        <f>IF(Eingabe!I162="x",1,0)</f>
        <v>0</v>
      </c>
      <c r="G162" s="90">
        <f t="shared" si="110"/>
        <v>0</v>
      </c>
      <c r="H162" s="1">
        <f>IF(Eingabe!R162="x",1,0)</f>
        <v>1</v>
      </c>
      <c r="I162" s="1">
        <f>IF(Eingabe!S162="x",1,0)</f>
        <v>0</v>
      </c>
      <c r="J162" s="1">
        <f t="shared" si="111"/>
        <v>1</v>
      </c>
      <c r="K162" s="89">
        <f>IF(Eingabe!E162="x",1,0)</f>
        <v>1</v>
      </c>
      <c r="L162" s="1">
        <f>IF(Eingabe!F162="x",1,0)</f>
        <v>0</v>
      </c>
      <c r="M162" s="90">
        <f t="shared" si="112"/>
        <v>1</v>
      </c>
    </row>
    <row r="163">
      <c r="A163" s="5">
        <f>Eingabe!J163^2*PI()/4</f>
        <v>0.070685834705770348</v>
      </c>
      <c r="B163" s="5">
        <f>Eingabe!K163*Eingabe!L163</f>
        <v>0</v>
      </c>
      <c r="C163" s="5">
        <f>(Eingabe!K163*(Eingabe!L163-Eingabe!K163)+Eingabe!K163^2*PI()/4)*0+Eingabe!K163*Eingabe!L163</f>
        <v>0</v>
      </c>
      <c r="D163" s="89">
        <f>IF(Eingabe!G163="x",1,0)</f>
        <v>1</v>
      </c>
      <c r="E163" s="1">
        <f>IF(Eingabe!H163="x",1,0)</f>
        <v>0</v>
      </c>
      <c r="F163" s="1">
        <f>IF(Eingabe!I163="x",1,0)</f>
        <v>0</v>
      </c>
      <c r="G163" s="90">
        <f t="shared" si="110"/>
        <v>0</v>
      </c>
      <c r="H163" s="1">
        <f>IF(Eingabe!R163="x",1,0)</f>
        <v>1</v>
      </c>
      <c r="I163" s="1">
        <f>IF(Eingabe!S163="x",1,0)</f>
        <v>0</v>
      </c>
      <c r="J163" s="1">
        <f t="shared" si="111"/>
        <v>1</v>
      </c>
      <c r="K163" s="89">
        <f>IF(Eingabe!E163="x",1,0)</f>
        <v>1</v>
      </c>
      <c r="L163" s="1">
        <f>IF(Eingabe!F163="x",1,0)</f>
        <v>0</v>
      </c>
      <c r="M163" s="90">
        <f t="shared" si="112"/>
        <v>1</v>
      </c>
    </row>
    <row r="164">
      <c r="A164" s="5">
        <f>Eingabe!J164^2*PI()/4</f>
        <v>0.070685834705770348</v>
      </c>
      <c r="B164" s="5">
        <f>Eingabe!K164*Eingabe!L164</f>
        <v>0</v>
      </c>
      <c r="C164" s="5">
        <f>(Eingabe!K164*(Eingabe!L164-Eingabe!K164)+Eingabe!K164^2*PI()/4)*0+Eingabe!K164*Eingabe!L164</f>
        <v>0</v>
      </c>
      <c r="D164" s="89">
        <f>IF(Eingabe!G164="x",1,0)</f>
        <v>1</v>
      </c>
      <c r="E164" s="1">
        <f>IF(Eingabe!H164="x",1,0)</f>
        <v>0</v>
      </c>
      <c r="F164" s="1">
        <f>IF(Eingabe!I164="x",1,0)</f>
        <v>0</v>
      </c>
      <c r="G164" s="90">
        <f t="shared" si="110"/>
        <v>0</v>
      </c>
      <c r="H164" s="1">
        <f>IF(Eingabe!R164="x",1,0)</f>
        <v>1</v>
      </c>
      <c r="I164" s="1">
        <f>IF(Eingabe!S164="x",1,0)</f>
        <v>0</v>
      </c>
      <c r="J164" s="1">
        <f t="shared" si="111"/>
        <v>1</v>
      </c>
      <c r="K164" s="89">
        <f>IF(Eingabe!E164="x",1,0)</f>
        <v>1</v>
      </c>
      <c r="L164" s="1">
        <f>IF(Eingabe!F164="x",1,0)</f>
        <v>0</v>
      </c>
      <c r="M164" s="90">
        <f t="shared" si="112"/>
        <v>1</v>
      </c>
    </row>
    <row r="165">
      <c r="A165" s="5">
        <f>Eingabe!J165^2*PI()/4</f>
        <v>0.070685834705770348</v>
      </c>
      <c r="B165" s="5">
        <f>Eingabe!K165*Eingabe!L165</f>
        <v>0</v>
      </c>
      <c r="C165" s="5">
        <f>(Eingabe!K165*(Eingabe!L165-Eingabe!K165)+Eingabe!K165^2*PI()/4)*0+Eingabe!K165*Eingabe!L165</f>
        <v>0</v>
      </c>
      <c r="D165" s="89">
        <f>IF(Eingabe!G165="x",1,0)</f>
        <v>1</v>
      </c>
      <c r="E165" s="1">
        <f>IF(Eingabe!H165="x",1,0)</f>
        <v>0</v>
      </c>
      <c r="F165" s="1">
        <f>IF(Eingabe!I165="x",1,0)</f>
        <v>0</v>
      </c>
      <c r="G165" s="90">
        <f t="shared" si="110"/>
        <v>0</v>
      </c>
      <c r="H165" s="1">
        <f>IF(Eingabe!R165="x",1,0)</f>
        <v>1</v>
      </c>
      <c r="I165" s="1">
        <f>IF(Eingabe!S165="x",1,0)</f>
        <v>0</v>
      </c>
      <c r="J165" s="1">
        <f t="shared" si="111"/>
        <v>1</v>
      </c>
      <c r="K165" s="89">
        <f>IF(Eingabe!E165="x",1,0)</f>
        <v>1</v>
      </c>
      <c r="L165" s="1">
        <f>IF(Eingabe!F165="x",1,0)</f>
        <v>0</v>
      </c>
      <c r="M165" s="90">
        <f t="shared" si="112"/>
        <v>1</v>
      </c>
    </row>
    <row r="166">
      <c r="A166" s="5">
        <f>Eingabe!J166^2*PI()/4</f>
        <v>0.070685834705770348</v>
      </c>
      <c r="B166" s="5">
        <f>Eingabe!K166*Eingabe!L166</f>
        <v>0</v>
      </c>
      <c r="C166" s="5">
        <f>(Eingabe!K166*(Eingabe!L166-Eingabe!K166)+Eingabe!K166^2*PI()/4)*0+Eingabe!K166*Eingabe!L166</f>
        <v>0</v>
      </c>
      <c r="D166" s="89">
        <f>IF(Eingabe!G166="x",1,0)</f>
        <v>1</v>
      </c>
      <c r="E166" s="1">
        <f>IF(Eingabe!H166="x",1,0)</f>
        <v>0</v>
      </c>
      <c r="F166" s="1">
        <f>IF(Eingabe!I166="x",1,0)</f>
        <v>0</v>
      </c>
      <c r="G166" s="90">
        <f t="shared" si="110"/>
        <v>0</v>
      </c>
      <c r="H166" s="1">
        <f>IF(Eingabe!R166="x",1,0)</f>
        <v>1</v>
      </c>
      <c r="I166" s="1">
        <f>IF(Eingabe!S166="x",1,0)</f>
        <v>0</v>
      </c>
      <c r="J166" s="1">
        <f t="shared" si="111"/>
        <v>1</v>
      </c>
      <c r="K166" s="89">
        <f>IF(Eingabe!E166="x",1,0)</f>
        <v>1</v>
      </c>
      <c r="L166" s="1">
        <f>IF(Eingabe!F166="x",1,0)</f>
        <v>0</v>
      </c>
      <c r="M166" s="90">
        <f t="shared" si="112"/>
        <v>1</v>
      </c>
    </row>
    <row r="167">
      <c r="A167" s="5">
        <f>Eingabe!J167^2*PI()/4</f>
        <v>0.070685834705770348</v>
      </c>
      <c r="B167" s="5">
        <f>Eingabe!K167*Eingabe!L167</f>
        <v>0</v>
      </c>
      <c r="C167" s="5">
        <f>(Eingabe!K167*(Eingabe!L167-Eingabe!K167)+Eingabe!K167^2*PI()/4)*0+Eingabe!K167*Eingabe!L167</f>
        <v>0</v>
      </c>
      <c r="D167" s="89">
        <f>IF(Eingabe!G167="x",1,0)</f>
        <v>1</v>
      </c>
      <c r="E167" s="1">
        <f>IF(Eingabe!H167="x",1,0)</f>
        <v>0</v>
      </c>
      <c r="F167" s="1">
        <f>IF(Eingabe!I167="x",1,0)</f>
        <v>0</v>
      </c>
      <c r="G167" s="90">
        <f t="shared" si="110"/>
        <v>0</v>
      </c>
      <c r="H167" s="1">
        <f>IF(Eingabe!R167="x",1,0)</f>
        <v>1</v>
      </c>
      <c r="I167" s="1">
        <f>IF(Eingabe!S167="x",1,0)</f>
        <v>0</v>
      </c>
      <c r="J167" s="1">
        <f t="shared" si="111"/>
        <v>1</v>
      </c>
      <c r="K167" s="89">
        <f>IF(Eingabe!E167="x",1,0)</f>
        <v>1</v>
      </c>
      <c r="L167" s="1">
        <f>IF(Eingabe!F167="x",1,0)</f>
        <v>0</v>
      </c>
      <c r="M167" s="90">
        <f t="shared" si="112"/>
        <v>1</v>
      </c>
    </row>
    <row r="168">
      <c r="A168" s="5">
        <f>Eingabe!J168^2*PI()/4</f>
        <v>0.070685834705770348</v>
      </c>
      <c r="B168" s="5">
        <f>Eingabe!K168*Eingabe!L168</f>
        <v>0</v>
      </c>
      <c r="C168" s="5">
        <f>(Eingabe!K168*(Eingabe!L168-Eingabe!K168)+Eingabe!K168^2*PI()/4)*0+Eingabe!K168*Eingabe!L168</f>
        <v>0</v>
      </c>
      <c r="D168" s="89">
        <f>IF(Eingabe!G168="x",1,0)</f>
        <v>1</v>
      </c>
      <c r="E168" s="1">
        <f>IF(Eingabe!H168="x",1,0)</f>
        <v>0</v>
      </c>
      <c r="F168" s="1">
        <f>IF(Eingabe!I168="x",1,0)</f>
        <v>0</v>
      </c>
      <c r="G168" s="90">
        <f t="shared" si="110"/>
        <v>0</v>
      </c>
      <c r="H168" s="1">
        <f>IF(Eingabe!R168="x",1,0)</f>
        <v>1</v>
      </c>
      <c r="I168" s="1">
        <f>IF(Eingabe!S168="x",1,0)</f>
        <v>0</v>
      </c>
      <c r="J168" s="1">
        <f t="shared" si="111"/>
        <v>1</v>
      </c>
      <c r="K168" s="89">
        <f>IF(Eingabe!E168="x",1,0)</f>
        <v>1</v>
      </c>
      <c r="L168" s="1">
        <f>IF(Eingabe!F168="x",1,0)</f>
        <v>0</v>
      </c>
      <c r="M168" s="90">
        <f t="shared" si="112"/>
        <v>1</v>
      </c>
    </row>
    <row r="169">
      <c r="A169" s="5">
        <f>Eingabe!J169^2*PI()/4</f>
        <v>0.070685834705770348</v>
      </c>
      <c r="B169" s="5">
        <f>Eingabe!K169*Eingabe!L169</f>
        <v>0</v>
      </c>
      <c r="C169" s="5">
        <f>(Eingabe!K169*(Eingabe!L169-Eingabe!K169)+Eingabe!K169^2*PI()/4)*0+Eingabe!K169*Eingabe!L169</f>
        <v>0</v>
      </c>
      <c r="D169" s="89">
        <f>IF(Eingabe!G169="x",1,0)</f>
        <v>1</v>
      </c>
      <c r="E169" s="1">
        <f>IF(Eingabe!H169="x",1,0)</f>
        <v>0</v>
      </c>
      <c r="F169" s="1">
        <f>IF(Eingabe!I169="x",1,0)</f>
        <v>0</v>
      </c>
      <c r="G169" s="90">
        <f t="shared" si="110"/>
        <v>0</v>
      </c>
      <c r="H169" s="1">
        <f>IF(Eingabe!R169="x",1,0)</f>
        <v>1</v>
      </c>
      <c r="I169" s="1">
        <f>IF(Eingabe!S169="x",1,0)</f>
        <v>0</v>
      </c>
      <c r="J169" s="1">
        <f t="shared" si="111"/>
        <v>1</v>
      </c>
      <c r="K169" s="89">
        <f>IF(Eingabe!E169="x",1,0)</f>
        <v>1</v>
      </c>
      <c r="L169" s="1">
        <f>IF(Eingabe!F169="x",1,0)</f>
        <v>0</v>
      </c>
      <c r="M169" s="90">
        <f t="shared" si="112"/>
        <v>1</v>
      </c>
    </row>
    <row r="170">
      <c r="A170" s="5">
        <f>Eingabe!J170^2*PI()/4</f>
        <v>0.070685834705770348</v>
      </c>
      <c r="B170" s="5">
        <f>Eingabe!K170*Eingabe!L170</f>
        <v>0</v>
      </c>
      <c r="C170" s="5">
        <f>(Eingabe!K170*(Eingabe!L170-Eingabe!K170)+Eingabe!K170^2*PI()/4)*0+Eingabe!K170*Eingabe!L170</f>
        <v>0</v>
      </c>
      <c r="D170" s="89">
        <f>IF(Eingabe!G170="x",1,0)</f>
        <v>1</v>
      </c>
      <c r="E170" s="1">
        <f>IF(Eingabe!H170="x",1,0)</f>
        <v>0</v>
      </c>
      <c r="F170" s="1">
        <f>IF(Eingabe!I170="x",1,0)</f>
        <v>0</v>
      </c>
      <c r="G170" s="90">
        <f t="shared" si="110"/>
        <v>0</v>
      </c>
      <c r="H170" s="1">
        <f>IF(Eingabe!R170="x",1,0)</f>
        <v>1</v>
      </c>
      <c r="I170" s="1">
        <f>IF(Eingabe!S170="x",1,0)</f>
        <v>0</v>
      </c>
      <c r="J170" s="1">
        <f t="shared" si="111"/>
        <v>1</v>
      </c>
      <c r="K170" s="89">
        <f>IF(Eingabe!E170="x",1,0)</f>
        <v>1</v>
      </c>
      <c r="L170" s="1">
        <f>IF(Eingabe!F170="x",1,0)</f>
        <v>0</v>
      </c>
      <c r="M170" s="90">
        <f t="shared" si="112"/>
        <v>1</v>
      </c>
    </row>
    <row r="171">
      <c r="A171" s="5">
        <f>Eingabe!J171^2*PI()/4</f>
        <v>0.070685834705770348</v>
      </c>
      <c r="B171" s="5">
        <f>Eingabe!K171*Eingabe!L171</f>
        <v>0</v>
      </c>
      <c r="C171" s="5">
        <f>(Eingabe!K171*(Eingabe!L171-Eingabe!K171)+Eingabe!K171^2*PI()/4)*0+Eingabe!K171*Eingabe!L171</f>
        <v>0</v>
      </c>
      <c r="D171" s="89">
        <f>IF(Eingabe!G171="x",1,0)</f>
        <v>1</v>
      </c>
      <c r="E171" s="1">
        <f>IF(Eingabe!H171="x",1,0)</f>
        <v>0</v>
      </c>
      <c r="F171" s="1">
        <f>IF(Eingabe!I171="x",1,0)</f>
        <v>0</v>
      </c>
      <c r="G171" s="90">
        <f t="shared" si="110"/>
        <v>0</v>
      </c>
      <c r="H171" s="1">
        <f>IF(Eingabe!R171="x",1,0)</f>
        <v>1</v>
      </c>
      <c r="I171" s="1">
        <f>IF(Eingabe!S171="x",1,0)</f>
        <v>0</v>
      </c>
      <c r="J171" s="1">
        <f t="shared" si="111"/>
        <v>1</v>
      </c>
      <c r="K171" s="89">
        <f>IF(Eingabe!E171="x",1,0)</f>
        <v>1</v>
      </c>
      <c r="L171" s="1">
        <f>IF(Eingabe!F171="x",1,0)</f>
        <v>0</v>
      </c>
      <c r="M171" s="90">
        <f t="shared" si="112"/>
        <v>1</v>
      </c>
    </row>
    <row r="172">
      <c r="A172" s="5">
        <f>Eingabe!J172^2*PI()/4</f>
        <v>0.070685834705770348</v>
      </c>
      <c r="B172" s="5">
        <f>Eingabe!K172*Eingabe!L172</f>
        <v>0</v>
      </c>
      <c r="C172" s="5">
        <f>(Eingabe!K172*(Eingabe!L172-Eingabe!K172)+Eingabe!K172^2*PI()/4)*0+Eingabe!K172*Eingabe!L172</f>
        <v>0</v>
      </c>
      <c r="D172" s="89">
        <f>IF(Eingabe!G172="x",1,0)</f>
        <v>1</v>
      </c>
      <c r="E172" s="1">
        <f>IF(Eingabe!H172="x",1,0)</f>
        <v>0</v>
      </c>
      <c r="F172" s="1">
        <f>IF(Eingabe!I172="x",1,0)</f>
        <v>0</v>
      </c>
      <c r="G172" s="90">
        <f t="shared" si="110"/>
        <v>0</v>
      </c>
      <c r="H172" s="1">
        <f>IF(Eingabe!R172="x",1,0)</f>
        <v>1</v>
      </c>
      <c r="I172" s="1">
        <f>IF(Eingabe!S172="x",1,0)</f>
        <v>0</v>
      </c>
      <c r="J172" s="1">
        <f t="shared" si="111"/>
        <v>1</v>
      </c>
      <c r="K172" s="89">
        <f>IF(Eingabe!E172="x",1,0)</f>
        <v>1</v>
      </c>
      <c r="L172" s="1">
        <f>IF(Eingabe!F172="x",1,0)</f>
        <v>0</v>
      </c>
      <c r="M172" s="90">
        <f t="shared" si="112"/>
        <v>1</v>
      </c>
    </row>
    <row r="173">
      <c r="A173" s="5">
        <f>Eingabe!J173^2*PI()/4</f>
        <v>0.070685834705770348</v>
      </c>
      <c r="B173" s="5">
        <f>Eingabe!K173*Eingabe!L173</f>
        <v>0</v>
      </c>
      <c r="C173" s="5">
        <f>(Eingabe!K173*(Eingabe!L173-Eingabe!K173)+Eingabe!K173^2*PI()/4)*0+Eingabe!K173*Eingabe!L173</f>
        <v>0</v>
      </c>
      <c r="D173" s="89">
        <f>IF(Eingabe!G173="x",1,0)</f>
        <v>1</v>
      </c>
      <c r="E173" s="1">
        <f>IF(Eingabe!H173="x",1,0)</f>
        <v>0</v>
      </c>
      <c r="F173" s="1">
        <f>IF(Eingabe!I173="x",1,0)</f>
        <v>0</v>
      </c>
      <c r="G173" s="90">
        <f t="shared" si="110"/>
        <v>0</v>
      </c>
      <c r="H173" s="1">
        <f>IF(Eingabe!R173="x",1,0)</f>
        <v>1</v>
      </c>
      <c r="I173" s="1">
        <f>IF(Eingabe!S173="x",1,0)</f>
        <v>0</v>
      </c>
      <c r="J173" s="1">
        <f t="shared" si="111"/>
        <v>1</v>
      </c>
      <c r="K173" s="89">
        <f>IF(Eingabe!E173="x",1,0)</f>
        <v>1</v>
      </c>
      <c r="L173" s="1">
        <f>IF(Eingabe!F173="x",1,0)</f>
        <v>0</v>
      </c>
      <c r="M173" s="90">
        <f t="shared" si="112"/>
        <v>1</v>
      </c>
    </row>
    <row r="174">
      <c r="A174" s="5">
        <f>Eingabe!J174^2*PI()/4</f>
        <v>0.070685834705770348</v>
      </c>
      <c r="B174" s="5">
        <f>Eingabe!K174*Eingabe!L174</f>
        <v>0</v>
      </c>
      <c r="C174" s="5">
        <f>(Eingabe!K174*(Eingabe!L174-Eingabe!K174)+Eingabe!K174^2*PI()/4)*0+Eingabe!K174*Eingabe!L174</f>
        <v>0</v>
      </c>
      <c r="D174" s="89">
        <f>IF(Eingabe!G174="x",1,0)</f>
        <v>1</v>
      </c>
      <c r="E174" s="1">
        <f>IF(Eingabe!H174="x",1,0)</f>
        <v>0</v>
      </c>
      <c r="F174" s="1">
        <f>IF(Eingabe!I174="x",1,0)</f>
        <v>0</v>
      </c>
      <c r="G174" s="90">
        <f t="shared" si="110"/>
        <v>0</v>
      </c>
      <c r="H174" s="1">
        <f>IF(Eingabe!R174="x",1,0)</f>
        <v>1</v>
      </c>
      <c r="I174" s="1">
        <f>IF(Eingabe!S174="x",1,0)</f>
        <v>0</v>
      </c>
      <c r="J174" s="1">
        <f t="shared" si="111"/>
        <v>1</v>
      </c>
      <c r="K174" s="89">
        <f>IF(Eingabe!E174="x",1,0)</f>
        <v>1</v>
      </c>
      <c r="L174" s="1">
        <f>IF(Eingabe!F174="x",1,0)</f>
        <v>0</v>
      </c>
      <c r="M174" s="90">
        <f t="shared" si="112"/>
        <v>1</v>
      </c>
    </row>
    <row r="175">
      <c r="A175" s="5">
        <f>Eingabe!J175^2*PI()/4</f>
        <v>0.070685834705770348</v>
      </c>
      <c r="B175" s="5">
        <f>Eingabe!K175*Eingabe!L175</f>
        <v>0</v>
      </c>
      <c r="C175" s="5">
        <f>(Eingabe!K175*(Eingabe!L175-Eingabe!K175)+Eingabe!K175^2*PI()/4)*0+Eingabe!K175*Eingabe!L175</f>
        <v>0</v>
      </c>
      <c r="D175" s="89">
        <f>IF(Eingabe!G175="x",1,0)</f>
        <v>1</v>
      </c>
      <c r="E175" s="1">
        <f>IF(Eingabe!H175="x",1,0)</f>
        <v>0</v>
      </c>
      <c r="F175" s="1">
        <f>IF(Eingabe!I175="x",1,0)</f>
        <v>0</v>
      </c>
      <c r="G175" s="90">
        <f t="shared" si="110"/>
        <v>0</v>
      </c>
      <c r="H175" s="1">
        <f>IF(Eingabe!R175="x",1,0)</f>
        <v>1</v>
      </c>
      <c r="I175" s="1">
        <f>IF(Eingabe!S175="x",1,0)</f>
        <v>0</v>
      </c>
      <c r="J175" s="1">
        <f t="shared" si="111"/>
        <v>1</v>
      </c>
      <c r="K175" s="89">
        <f>IF(Eingabe!E175="x",1,0)</f>
        <v>1</v>
      </c>
      <c r="L175" s="1">
        <f>IF(Eingabe!F175="x",1,0)</f>
        <v>0</v>
      </c>
      <c r="M175" s="90">
        <f t="shared" si="112"/>
        <v>1</v>
      </c>
    </row>
    <row r="176">
      <c r="A176" s="5">
        <f>Eingabe!J176^2*PI()/4</f>
        <v>0.070685834705770348</v>
      </c>
      <c r="B176" s="5">
        <f>Eingabe!K176*Eingabe!L176</f>
        <v>0</v>
      </c>
      <c r="C176" s="5">
        <f>(Eingabe!K176*(Eingabe!L176-Eingabe!K176)+Eingabe!K176^2*PI()/4)*0+Eingabe!K176*Eingabe!L176</f>
        <v>0</v>
      </c>
      <c r="D176" s="89">
        <f>IF(Eingabe!G176="x",1,0)</f>
        <v>1</v>
      </c>
      <c r="E176" s="1">
        <f>IF(Eingabe!H176="x",1,0)</f>
        <v>0</v>
      </c>
      <c r="F176" s="1">
        <f>IF(Eingabe!I176="x",1,0)</f>
        <v>0</v>
      </c>
      <c r="G176" s="90">
        <f t="shared" si="110"/>
        <v>0</v>
      </c>
      <c r="H176" s="1">
        <f>IF(Eingabe!R176="x",1,0)</f>
        <v>1</v>
      </c>
      <c r="I176" s="1">
        <f>IF(Eingabe!S176="x",1,0)</f>
        <v>0</v>
      </c>
      <c r="J176" s="1">
        <f t="shared" si="111"/>
        <v>1</v>
      </c>
      <c r="K176" s="89">
        <f>IF(Eingabe!E176="x",1,0)</f>
        <v>1</v>
      </c>
      <c r="L176" s="1">
        <f>IF(Eingabe!F176="x",1,0)</f>
        <v>0</v>
      </c>
      <c r="M176" s="90">
        <f t="shared" si="112"/>
        <v>1</v>
      </c>
    </row>
    <row r="177">
      <c r="A177" s="5">
        <f>Eingabe!J177^2*PI()/4</f>
        <v>0.070685834705770348</v>
      </c>
      <c r="B177" s="5">
        <f>Eingabe!K177*Eingabe!L177</f>
        <v>0</v>
      </c>
      <c r="C177" s="5">
        <f>(Eingabe!K177*(Eingabe!L177-Eingabe!K177)+Eingabe!K177^2*PI()/4)*0+Eingabe!K177*Eingabe!L177</f>
        <v>0</v>
      </c>
      <c r="D177" s="89">
        <f>IF(Eingabe!G177="x",1,0)</f>
        <v>1</v>
      </c>
      <c r="E177" s="1">
        <f>IF(Eingabe!H177="x",1,0)</f>
        <v>0</v>
      </c>
      <c r="F177" s="1">
        <f>IF(Eingabe!I177="x",1,0)</f>
        <v>0</v>
      </c>
      <c r="G177" s="90">
        <f t="shared" si="110"/>
        <v>0</v>
      </c>
      <c r="H177" s="1">
        <f>IF(Eingabe!R177="x",1,0)</f>
        <v>1</v>
      </c>
      <c r="I177" s="1">
        <f>IF(Eingabe!S177="x",1,0)</f>
        <v>0</v>
      </c>
      <c r="J177" s="1">
        <f t="shared" si="111"/>
        <v>1</v>
      </c>
      <c r="K177" s="89">
        <f>IF(Eingabe!E177="x",1,0)</f>
        <v>1</v>
      </c>
      <c r="L177" s="1">
        <f>IF(Eingabe!F177="x",1,0)</f>
        <v>0</v>
      </c>
      <c r="M177" s="90">
        <f t="shared" si="112"/>
        <v>1</v>
      </c>
    </row>
    <row r="178">
      <c r="A178" s="5">
        <f>Eingabe!J178^2*PI()/4</f>
        <v>0.070685834705770348</v>
      </c>
      <c r="B178" s="5">
        <f>Eingabe!K178*Eingabe!L178</f>
        <v>0</v>
      </c>
      <c r="C178" s="5">
        <f>(Eingabe!K178*(Eingabe!L178-Eingabe!K178)+Eingabe!K178^2*PI()/4)*0+Eingabe!K178*Eingabe!L178</f>
        <v>0</v>
      </c>
      <c r="D178" s="89">
        <f>IF(Eingabe!G178="x",1,0)</f>
        <v>1</v>
      </c>
      <c r="E178" s="1">
        <f>IF(Eingabe!H178="x",1,0)</f>
        <v>0</v>
      </c>
      <c r="F178" s="1">
        <f>IF(Eingabe!I178="x",1,0)</f>
        <v>0</v>
      </c>
      <c r="G178" s="90">
        <f t="shared" si="110"/>
        <v>0</v>
      </c>
      <c r="H178" s="1">
        <f>IF(Eingabe!R178="x",1,0)</f>
        <v>1</v>
      </c>
      <c r="I178" s="1">
        <f>IF(Eingabe!S178="x",1,0)</f>
        <v>0</v>
      </c>
      <c r="J178" s="1">
        <f t="shared" si="111"/>
        <v>1</v>
      </c>
      <c r="K178" s="89">
        <f>IF(Eingabe!E178="x",1,0)</f>
        <v>1</v>
      </c>
      <c r="L178" s="1">
        <f>IF(Eingabe!F178="x",1,0)</f>
        <v>0</v>
      </c>
      <c r="M178" s="90">
        <f t="shared" si="112"/>
        <v>1</v>
      </c>
    </row>
    <row r="179">
      <c r="A179" s="5">
        <f>Eingabe!J179^2*PI()/4</f>
        <v>0.070685834705770348</v>
      </c>
      <c r="B179" s="5">
        <f>Eingabe!K179*Eingabe!L179</f>
        <v>0</v>
      </c>
      <c r="C179" s="5">
        <f>(Eingabe!K179*(Eingabe!L179-Eingabe!K179)+Eingabe!K179^2*PI()/4)*0+Eingabe!K179*Eingabe!L179</f>
        <v>0</v>
      </c>
      <c r="D179" s="89">
        <f>IF(Eingabe!G179="x",1,0)</f>
        <v>1</v>
      </c>
      <c r="E179" s="1">
        <f>IF(Eingabe!H179="x",1,0)</f>
        <v>0</v>
      </c>
      <c r="F179" s="1">
        <f>IF(Eingabe!I179="x",1,0)</f>
        <v>0</v>
      </c>
      <c r="G179" s="90">
        <f t="shared" si="110"/>
        <v>0</v>
      </c>
      <c r="H179" s="1">
        <f>IF(Eingabe!R179="x",1,0)</f>
        <v>1</v>
      </c>
      <c r="I179" s="1">
        <f>IF(Eingabe!S179="x",1,0)</f>
        <v>0</v>
      </c>
      <c r="J179" s="1">
        <f t="shared" si="111"/>
        <v>1</v>
      </c>
      <c r="K179" s="89">
        <f>IF(Eingabe!E179="x",1,0)</f>
        <v>1</v>
      </c>
      <c r="L179" s="1">
        <f>IF(Eingabe!F179="x",1,0)</f>
        <v>0</v>
      </c>
      <c r="M179" s="90">
        <f t="shared" si="112"/>
        <v>1</v>
      </c>
    </row>
    <row r="180">
      <c r="A180" s="5">
        <f>Eingabe!J180^2*PI()/4</f>
        <v>0.070685834705770348</v>
      </c>
      <c r="B180" s="5">
        <f>Eingabe!K180*Eingabe!L180</f>
        <v>0</v>
      </c>
      <c r="C180" s="5">
        <f>(Eingabe!K180*(Eingabe!L180-Eingabe!K180)+Eingabe!K180^2*PI()/4)*0+Eingabe!K180*Eingabe!L180</f>
        <v>0</v>
      </c>
      <c r="D180" s="89">
        <f>IF(Eingabe!G180="x",1,0)</f>
        <v>1</v>
      </c>
      <c r="E180" s="1">
        <f>IF(Eingabe!H180="x",1,0)</f>
        <v>0</v>
      </c>
      <c r="F180" s="1">
        <f>IF(Eingabe!I180="x",1,0)</f>
        <v>0</v>
      </c>
      <c r="G180" s="90">
        <f t="shared" si="110"/>
        <v>0</v>
      </c>
      <c r="H180" s="1">
        <f>IF(Eingabe!R180="x",1,0)</f>
        <v>1</v>
      </c>
      <c r="I180" s="1">
        <f>IF(Eingabe!S180="x",1,0)</f>
        <v>0</v>
      </c>
      <c r="J180" s="1">
        <f t="shared" si="111"/>
        <v>1</v>
      </c>
      <c r="K180" s="89">
        <f>IF(Eingabe!E180="x",1,0)</f>
        <v>1</v>
      </c>
      <c r="L180" s="1">
        <f>IF(Eingabe!F180="x",1,0)</f>
        <v>0</v>
      </c>
      <c r="M180" s="90">
        <f t="shared" si="112"/>
        <v>1</v>
      </c>
    </row>
    <row r="181">
      <c r="A181" s="5">
        <f>Eingabe!J181^2*PI()/4</f>
        <v>0.070685834705770348</v>
      </c>
      <c r="B181" s="5">
        <f>Eingabe!K181*Eingabe!L181</f>
        <v>0</v>
      </c>
      <c r="C181" s="5">
        <f>(Eingabe!K181*(Eingabe!L181-Eingabe!K181)+Eingabe!K181^2*PI()/4)*0+Eingabe!K181*Eingabe!L181</f>
        <v>0</v>
      </c>
      <c r="D181" s="89">
        <f>IF(Eingabe!G181="x",1,0)</f>
        <v>1</v>
      </c>
      <c r="E181" s="1">
        <f>IF(Eingabe!H181="x",1,0)</f>
        <v>0</v>
      </c>
      <c r="F181" s="1">
        <f>IF(Eingabe!I181="x",1,0)</f>
        <v>0</v>
      </c>
      <c r="G181" s="90">
        <f t="shared" si="110"/>
        <v>0</v>
      </c>
      <c r="H181" s="1">
        <f>IF(Eingabe!R181="x",1,0)</f>
        <v>1</v>
      </c>
      <c r="I181" s="1">
        <f>IF(Eingabe!S181="x",1,0)</f>
        <v>0</v>
      </c>
      <c r="J181" s="1">
        <f t="shared" si="111"/>
        <v>1</v>
      </c>
      <c r="K181" s="89">
        <f>IF(Eingabe!E181="x",1,0)</f>
        <v>1</v>
      </c>
      <c r="L181" s="1">
        <f>IF(Eingabe!F181="x",1,0)</f>
        <v>0</v>
      </c>
      <c r="M181" s="90">
        <f t="shared" si="112"/>
        <v>1</v>
      </c>
    </row>
    <row r="182">
      <c r="A182" s="5">
        <f>Eingabe!J182^2*PI()/4</f>
        <v>0.070685834705770348</v>
      </c>
      <c r="B182" s="5">
        <f>Eingabe!K182*Eingabe!L182</f>
        <v>0</v>
      </c>
      <c r="C182" s="5">
        <f>(Eingabe!K182*(Eingabe!L182-Eingabe!K182)+Eingabe!K182^2*PI()/4)*0+Eingabe!K182*Eingabe!L182</f>
        <v>0</v>
      </c>
      <c r="D182" s="89">
        <f>IF(Eingabe!G182="x",1,0)</f>
        <v>1</v>
      </c>
      <c r="E182" s="1">
        <f>IF(Eingabe!H182="x",1,0)</f>
        <v>0</v>
      </c>
      <c r="F182" s="1">
        <f>IF(Eingabe!I182="x",1,0)</f>
        <v>0</v>
      </c>
      <c r="G182" s="90">
        <f t="shared" si="110"/>
        <v>0</v>
      </c>
      <c r="H182" s="1">
        <f>IF(Eingabe!R182="x",1,0)</f>
        <v>1</v>
      </c>
      <c r="I182" s="1">
        <f>IF(Eingabe!S182="x",1,0)</f>
        <v>0</v>
      </c>
      <c r="J182" s="1">
        <f t="shared" si="111"/>
        <v>1</v>
      </c>
      <c r="K182" s="89">
        <f>IF(Eingabe!E182="x",1,0)</f>
        <v>1</v>
      </c>
      <c r="L182" s="1">
        <f>IF(Eingabe!F182="x",1,0)</f>
        <v>0</v>
      </c>
      <c r="M182" s="90">
        <f t="shared" si="112"/>
        <v>1</v>
      </c>
    </row>
    <row r="183">
      <c r="A183" s="5">
        <f>Eingabe!J183^2*PI()/4</f>
        <v>0.070685834705770348</v>
      </c>
      <c r="B183" s="5">
        <f>Eingabe!K183*Eingabe!L183</f>
        <v>0</v>
      </c>
      <c r="C183" s="5">
        <f>(Eingabe!K183*(Eingabe!L183-Eingabe!K183)+Eingabe!K183^2*PI()/4)*0+Eingabe!K183*Eingabe!L183</f>
        <v>0</v>
      </c>
      <c r="D183" s="89">
        <f>IF(Eingabe!G183="x",1,0)</f>
        <v>1</v>
      </c>
      <c r="E183" s="1">
        <f>IF(Eingabe!H183="x",1,0)</f>
        <v>0</v>
      </c>
      <c r="F183" s="1">
        <f>IF(Eingabe!I183="x",1,0)</f>
        <v>0</v>
      </c>
      <c r="G183" s="90">
        <f t="shared" si="110"/>
        <v>0</v>
      </c>
      <c r="H183" s="1">
        <f>IF(Eingabe!R183="x",1,0)</f>
        <v>1</v>
      </c>
      <c r="I183" s="1">
        <f>IF(Eingabe!S183="x",1,0)</f>
        <v>0</v>
      </c>
      <c r="J183" s="1">
        <f t="shared" si="111"/>
        <v>1</v>
      </c>
      <c r="K183" s="89">
        <f>IF(Eingabe!E183="x",1,0)</f>
        <v>1</v>
      </c>
      <c r="L183" s="1">
        <f>IF(Eingabe!F183="x",1,0)</f>
        <v>0</v>
      </c>
      <c r="M183" s="90">
        <f t="shared" si="112"/>
        <v>1</v>
      </c>
    </row>
    <row r="184">
      <c r="A184" s="5">
        <f>Eingabe!J184^2*PI()/4</f>
        <v>0.070685834705770348</v>
      </c>
      <c r="B184" s="5">
        <f>Eingabe!K184*Eingabe!L184</f>
        <v>0</v>
      </c>
      <c r="C184" s="5">
        <f>(Eingabe!K184*(Eingabe!L184-Eingabe!K184)+Eingabe!K184^2*PI()/4)*0+Eingabe!K184*Eingabe!L184</f>
        <v>0</v>
      </c>
      <c r="D184" s="89">
        <f>IF(Eingabe!G184="x",1,0)</f>
        <v>1</v>
      </c>
      <c r="E184" s="1">
        <f>IF(Eingabe!H184="x",1,0)</f>
        <v>0</v>
      </c>
      <c r="F184" s="1">
        <f>IF(Eingabe!I184="x",1,0)</f>
        <v>0</v>
      </c>
      <c r="G184" s="90">
        <f t="shared" si="110"/>
        <v>0</v>
      </c>
      <c r="H184" s="1">
        <f>IF(Eingabe!R184="x",1,0)</f>
        <v>1</v>
      </c>
      <c r="I184" s="1">
        <f>IF(Eingabe!S184="x",1,0)</f>
        <v>0</v>
      </c>
      <c r="J184" s="1">
        <f t="shared" si="111"/>
        <v>1</v>
      </c>
      <c r="K184" s="89">
        <f>IF(Eingabe!E184="x",1,0)</f>
        <v>1</v>
      </c>
      <c r="L184" s="1">
        <f>IF(Eingabe!F184="x",1,0)</f>
        <v>0</v>
      </c>
      <c r="M184" s="90">
        <f t="shared" si="112"/>
        <v>1</v>
      </c>
    </row>
    <row r="185">
      <c r="A185" s="5">
        <f>Eingabe!J185^2*PI()/4</f>
        <v>0.070685834705770348</v>
      </c>
      <c r="B185" s="5">
        <f>Eingabe!K185*Eingabe!L185</f>
        <v>0</v>
      </c>
      <c r="C185" s="5">
        <f>(Eingabe!K185*(Eingabe!L185-Eingabe!K185)+Eingabe!K185^2*PI()/4)*0+Eingabe!K185*Eingabe!L185</f>
        <v>0</v>
      </c>
      <c r="D185" s="89">
        <f>IF(Eingabe!G185="x",1,0)</f>
        <v>1</v>
      </c>
      <c r="E185" s="1">
        <f>IF(Eingabe!H185="x",1,0)</f>
        <v>0</v>
      </c>
      <c r="F185" s="1">
        <f>IF(Eingabe!I185="x",1,0)</f>
        <v>0</v>
      </c>
      <c r="G185" s="90">
        <f t="shared" si="110"/>
        <v>0</v>
      </c>
      <c r="H185" s="1">
        <f>IF(Eingabe!R185="x",1,0)</f>
        <v>1</v>
      </c>
      <c r="I185" s="1">
        <f>IF(Eingabe!S185="x",1,0)</f>
        <v>0</v>
      </c>
      <c r="J185" s="1">
        <f t="shared" si="111"/>
        <v>1</v>
      </c>
      <c r="K185" s="89">
        <f>IF(Eingabe!E185="x",1,0)</f>
        <v>1</v>
      </c>
      <c r="L185" s="1">
        <f>IF(Eingabe!F185="x",1,0)</f>
        <v>0</v>
      </c>
      <c r="M185" s="90">
        <f t="shared" si="112"/>
        <v>1</v>
      </c>
    </row>
    <row r="186">
      <c r="A186" s="5">
        <f>Eingabe!J186^2*PI()/4</f>
        <v>0.070685834705770348</v>
      </c>
      <c r="B186" s="5">
        <f>Eingabe!K186*Eingabe!L186</f>
        <v>0</v>
      </c>
      <c r="C186" s="5">
        <f>(Eingabe!K186*(Eingabe!L186-Eingabe!K186)+Eingabe!K186^2*PI()/4)*0+Eingabe!K186*Eingabe!L186</f>
        <v>0</v>
      </c>
      <c r="D186" s="89">
        <f>IF(Eingabe!G186="x",1,0)</f>
        <v>1</v>
      </c>
      <c r="E186" s="1">
        <f>IF(Eingabe!H186="x",1,0)</f>
        <v>0</v>
      </c>
      <c r="F186" s="1">
        <f>IF(Eingabe!I186="x",1,0)</f>
        <v>0</v>
      </c>
      <c r="G186" s="90">
        <f t="shared" si="110"/>
        <v>0</v>
      </c>
      <c r="H186" s="1">
        <f>IF(Eingabe!R186="x",1,0)</f>
        <v>1</v>
      </c>
      <c r="I186" s="1">
        <f>IF(Eingabe!S186="x",1,0)</f>
        <v>0</v>
      </c>
      <c r="J186" s="1">
        <f t="shared" si="111"/>
        <v>1</v>
      </c>
      <c r="K186" s="89">
        <f>IF(Eingabe!E186="x",1,0)</f>
        <v>1</v>
      </c>
      <c r="L186" s="1">
        <f>IF(Eingabe!F186="x",1,0)</f>
        <v>0</v>
      </c>
      <c r="M186" s="90">
        <f t="shared" si="112"/>
        <v>1</v>
      </c>
    </row>
    <row r="187">
      <c r="A187" s="5">
        <f>Eingabe!J187^2*PI()/4</f>
        <v>0.070685834705770348</v>
      </c>
      <c r="B187" s="5">
        <f>Eingabe!K187*Eingabe!L187</f>
        <v>0</v>
      </c>
      <c r="C187" s="5">
        <f>(Eingabe!K187*(Eingabe!L187-Eingabe!K187)+Eingabe!K187^2*PI()/4)*0+Eingabe!K187*Eingabe!L187</f>
        <v>0</v>
      </c>
      <c r="D187" s="89">
        <f>IF(Eingabe!G187="x",1,0)</f>
        <v>1</v>
      </c>
      <c r="E187" s="1">
        <f>IF(Eingabe!H187="x",1,0)</f>
        <v>0</v>
      </c>
      <c r="F187" s="1">
        <f>IF(Eingabe!I187="x",1,0)</f>
        <v>0</v>
      </c>
      <c r="G187" s="90">
        <f t="shared" si="110"/>
        <v>0</v>
      </c>
      <c r="H187" s="1">
        <f>IF(Eingabe!R187="x",1,0)</f>
        <v>1</v>
      </c>
      <c r="I187" s="1">
        <f>IF(Eingabe!S187="x",1,0)</f>
        <v>0</v>
      </c>
      <c r="J187" s="1">
        <f t="shared" si="111"/>
        <v>1</v>
      </c>
      <c r="K187" s="89">
        <f>IF(Eingabe!E187="x",1,0)</f>
        <v>1</v>
      </c>
      <c r="L187" s="1">
        <f>IF(Eingabe!F187="x",1,0)</f>
        <v>0</v>
      </c>
      <c r="M187" s="90">
        <f t="shared" si="112"/>
        <v>1</v>
      </c>
    </row>
    <row r="188">
      <c r="A188" s="5">
        <f>Eingabe!J188^2*PI()/4</f>
        <v>0.070685834705770348</v>
      </c>
      <c r="B188" s="5">
        <f>Eingabe!K188*Eingabe!L188</f>
        <v>0</v>
      </c>
      <c r="C188" s="5">
        <f>(Eingabe!K188*(Eingabe!L188-Eingabe!K188)+Eingabe!K188^2*PI()/4)*0+Eingabe!K188*Eingabe!L188</f>
        <v>0</v>
      </c>
      <c r="D188" s="89">
        <f>IF(Eingabe!G188="x",1,0)</f>
        <v>1</v>
      </c>
      <c r="E188" s="1">
        <f>IF(Eingabe!H188="x",1,0)</f>
        <v>0</v>
      </c>
      <c r="F188" s="1">
        <f>IF(Eingabe!I188="x",1,0)</f>
        <v>0</v>
      </c>
      <c r="G188" s="90">
        <f t="shared" si="110"/>
        <v>0</v>
      </c>
      <c r="H188" s="1">
        <f>IF(Eingabe!R188="x",1,0)</f>
        <v>1</v>
      </c>
      <c r="I188" s="1">
        <f>IF(Eingabe!S188="x",1,0)</f>
        <v>0</v>
      </c>
      <c r="J188" s="1">
        <f t="shared" si="111"/>
        <v>1</v>
      </c>
      <c r="K188" s="89">
        <f>IF(Eingabe!E188="x",1,0)</f>
        <v>1</v>
      </c>
      <c r="L188" s="1">
        <f>IF(Eingabe!F188="x",1,0)</f>
        <v>0</v>
      </c>
      <c r="M188" s="90">
        <f t="shared" si="112"/>
        <v>1</v>
      </c>
    </row>
    <row r="189">
      <c r="A189" s="5">
        <f>Eingabe!J189^2*PI()/4</f>
        <v>0.070685834705770348</v>
      </c>
      <c r="B189" s="5">
        <f>Eingabe!K189*Eingabe!L189</f>
        <v>0</v>
      </c>
      <c r="C189" s="5">
        <f>(Eingabe!K189*(Eingabe!L189-Eingabe!K189)+Eingabe!K189^2*PI()/4)*0+Eingabe!K189*Eingabe!L189</f>
        <v>0</v>
      </c>
      <c r="D189" s="89">
        <f>IF(Eingabe!G189="x",1,0)</f>
        <v>1</v>
      </c>
      <c r="E189" s="1">
        <f>IF(Eingabe!H189="x",1,0)</f>
        <v>0</v>
      </c>
      <c r="F189" s="1">
        <f>IF(Eingabe!I189="x",1,0)</f>
        <v>0</v>
      </c>
      <c r="G189" s="90">
        <f t="shared" si="110"/>
        <v>0</v>
      </c>
      <c r="H189" s="1">
        <f>IF(Eingabe!R189="x",1,0)</f>
        <v>1</v>
      </c>
      <c r="I189" s="1">
        <f>IF(Eingabe!S189="x",1,0)</f>
        <v>0</v>
      </c>
      <c r="J189" s="1">
        <f t="shared" si="111"/>
        <v>1</v>
      </c>
      <c r="K189" s="89">
        <f>IF(Eingabe!E189="x",1,0)</f>
        <v>1</v>
      </c>
      <c r="L189" s="1">
        <f>IF(Eingabe!F189="x",1,0)</f>
        <v>0</v>
      </c>
      <c r="M189" s="90">
        <f t="shared" si="112"/>
        <v>1</v>
      </c>
    </row>
    <row r="190">
      <c r="A190" s="5">
        <f>Eingabe!J190^2*PI()/4</f>
        <v>0.070685834705770348</v>
      </c>
      <c r="B190" s="5">
        <f>Eingabe!K190*Eingabe!L190</f>
        <v>0</v>
      </c>
      <c r="C190" s="5">
        <f>(Eingabe!K190*(Eingabe!L190-Eingabe!K190)+Eingabe!K190^2*PI()/4)*0+Eingabe!K190*Eingabe!L190</f>
        <v>0</v>
      </c>
      <c r="D190" s="89">
        <f>IF(Eingabe!G190="x",1,0)</f>
        <v>1</v>
      </c>
      <c r="E190" s="1">
        <f>IF(Eingabe!H190="x",1,0)</f>
        <v>0</v>
      </c>
      <c r="F190" s="1">
        <f>IF(Eingabe!I190="x",1,0)</f>
        <v>0</v>
      </c>
      <c r="G190" s="90">
        <f t="shared" si="110"/>
        <v>0</v>
      </c>
      <c r="H190" s="1">
        <f>IF(Eingabe!R190="x",1,0)</f>
        <v>1</v>
      </c>
      <c r="I190" s="1">
        <f>IF(Eingabe!S190="x",1,0)</f>
        <v>0</v>
      </c>
      <c r="J190" s="1">
        <f t="shared" si="111"/>
        <v>1</v>
      </c>
      <c r="K190" s="89">
        <f>IF(Eingabe!E190="x",1,0)</f>
        <v>1</v>
      </c>
      <c r="L190" s="1">
        <f>IF(Eingabe!F190="x",1,0)</f>
        <v>0</v>
      </c>
      <c r="M190" s="90">
        <f t="shared" si="112"/>
        <v>1</v>
      </c>
    </row>
    <row r="191">
      <c r="A191" s="5">
        <f>Eingabe!J191^2*PI()/4</f>
        <v>0.070685834705770348</v>
      </c>
      <c r="B191" s="5">
        <f>Eingabe!K191*Eingabe!L191</f>
        <v>0</v>
      </c>
      <c r="C191" s="5">
        <f>(Eingabe!K191*(Eingabe!L191-Eingabe!K191)+Eingabe!K191^2*PI()/4)*0+Eingabe!K191*Eingabe!L191</f>
        <v>0</v>
      </c>
      <c r="D191" s="89">
        <f>IF(Eingabe!G191="x",1,0)</f>
        <v>1</v>
      </c>
      <c r="E191" s="1">
        <f>IF(Eingabe!H191="x",1,0)</f>
        <v>0</v>
      </c>
      <c r="F191" s="1">
        <f>IF(Eingabe!I191="x",1,0)</f>
        <v>0</v>
      </c>
      <c r="G191" s="90">
        <f t="shared" si="110"/>
        <v>0</v>
      </c>
      <c r="H191" s="1">
        <f>IF(Eingabe!R191="x",1,0)</f>
        <v>1</v>
      </c>
      <c r="I191" s="1">
        <f>IF(Eingabe!S191="x",1,0)</f>
        <v>0</v>
      </c>
      <c r="J191" s="1">
        <f t="shared" si="111"/>
        <v>1</v>
      </c>
      <c r="K191" s="89">
        <f>IF(Eingabe!E191="x",1,0)</f>
        <v>1</v>
      </c>
      <c r="L191" s="1">
        <f>IF(Eingabe!F191="x",1,0)</f>
        <v>0</v>
      </c>
      <c r="M191" s="90">
        <f t="shared" si="112"/>
        <v>1</v>
      </c>
    </row>
    <row r="192">
      <c r="A192" s="5">
        <f>Eingabe!J192^2*PI()/4</f>
        <v>0.070685834705770348</v>
      </c>
      <c r="B192" s="5">
        <f>Eingabe!K192*Eingabe!L192</f>
        <v>0</v>
      </c>
      <c r="C192" s="5">
        <f>(Eingabe!K192*(Eingabe!L192-Eingabe!K192)+Eingabe!K192^2*PI()/4)*0+Eingabe!K192*Eingabe!L192</f>
        <v>0</v>
      </c>
      <c r="D192" s="89">
        <f>IF(Eingabe!G192="x",1,0)</f>
        <v>1</v>
      </c>
      <c r="E192" s="1">
        <f>IF(Eingabe!H192="x",1,0)</f>
        <v>0</v>
      </c>
      <c r="F192" s="1">
        <f>IF(Eingabe!I192="x",1,0)</f>
        <v>0</v>
      </c>
      <c r="G192" s="90">
        <f t="shared" si="110"/>
        <v>0</v>
      </c>
      <c r="H192" s="1">
        <f>IF(Eingabe!R192="x",1,0)</f>
        <v>1</v>
      </c>
      <c r="I192" s="1">
        <f>IF(Eingabe!S192="x",1,0)</f>
        <v>0</v>
      </c>
      <c r="J192" s="1">
        <f t="shared" si="111"/>
        <v>1</v>
      </c>
      <c r="K192" s="89">
        <f>IF(Eingabe!E192="x",1,0)</f>
        <v>1</v>
      </c>
      <c r="L192" s="1">
        <f>IF(Eingabe!F192="x",1,0)</f>
        <v>0</v>
      </c>
      <c r="M192" s="90">
        <f t="shared" si="112"/>
        <v>1</v>
      </c>
    </row>
    <row r="193">
      <c r="A193" s="5">
        <f>Eingabe!J193^2*PI()/4</f>
        <v>0.070685834705770348</v>
      </c>
      <c r="B193" s="5">
        <f>Eingabe!K193*Eingabe!L193</f>
        <v>0</v>
      </c>
      <c r="C193" s="5">
        <f>(Eingabe!K193*(Eingabe!L193-Eingabe!K193)+Eingabe!K193^2*PI()/4)*0+Eingabe!K193*Eingabe!L193</f>
        <v>0</v>
      </c>
      <c r="D193" s="89">
        <f>IF(Eingabe!G193="x",1,0)</f>
        <v>1</v>
      </c>
      <c r="E193" s="1">
        <f>IF(Eingabe!H193="x",1,0)</f>
        <v>0</v>
      </c>
      <c r="F193" s="1">
        <f>IF(Eingabe!I193="x",1,0)</f>
        <v>0</v>
      </c>
      <c r="G193" s="90">
        <f t="shared" si="110"/>
        <v>0</v>
      </c>
      <c r="H193" s="1">
        <f>IF(Eingabe!R193="x",1,0)</f>
        <v>1</v>
      </c>
      <c r="I193" s="1">
        <f>IF(Eingabe!S193="x",1,0)</f>
        <v>0</v>
      </c>
      <c r="J193" s="1">
        <f t="shared" si="111"/>
        <v>1</v>
      </c>
      <c r="K193" s="89">
        <f>IF(Eingabe!E193="x",1,0)</f>
        <v>1</v>
      </c>
      <c r="L193" s="1">
        <f>IF(Eingabe!F193="x",1,0)</f>
        <v>0</v>
      </c>
      <c r="M193" s="90">
        <f t="shared" si="112"/>
        <v>1</v>
      </c>
    </row>
    <row r="194">
      <c r="A194" s="5">
        <f>Eingabe!J194^2*PI()/4</f>
        <v>0.070685834705770348</v>
      </c>
      <c r="B194" s="5">
        <f>Eingabe!K194*Eingabe!L194</f>
        <v>0</v>
      </c>
      <c r="C194" s="5">
        <f>(Eingabe!K194*(Eingabe!L194-Eingabe!K194)+Eingabe!K194^2*PI()/4)*0+Eingabe!K194*Eingabe!L194</f>
        <v>0</v>
      </c>
      <c r="D194" s="89">
        <f>IF(Eingabe!G194="x",1,0)</f>
        <v>1</v>
      </c>
      <c r="E194" s="1">
        <f>IF(Eingabe!H194="x",1,0)</f>
        <v>0</v>
      </c>
      <c r="F194" s="1">
        <f>IF(Eingabe!I194="x",1,0)</f>
        <v>0</v>
      </c>
      <c r="G194" s="90">
        <f t="shared" si="110"/>
        <v>0</v>
      </c>
      <c r="H194" s="1">
        <f>IF(Eingabe!R194="x",1,0)</f>
        <v>1</v>
      </c>
      <c r="I194" s="1">
        <f>IF(Eingabe!S194="x",1,0)</f>
        <v>0</v>
      </c>
      <c r="J194" s="1">
        <f t="shared" si="111"/>
        <v>1</v>
      </c>
      <c r="K194" s="89">
        <f>IF(Eingabe!E194="x",1,0)</f>
        <v>1</v>
      </c>
      <c r="L194" s="1">
        <f>IF(Eingabe!F194="x",1,0)</f>
        <v>0</v>
      </c>
      <c r="M194" s="90">
        <f t="shared" si="112"/>
        <v>1</v>
      </c>
    </row>
    <row r="195">
      <c r="A195" s="5">
        <f>Eingabe!J195^2*PI()/4</f>
        <v>0.070685834705770348</v>
      </c>
      <c r="B195" s="5">
        <f>Eingabe!K195*Eingabe!L195</f>
        <v>0</v>
      </c>
      <c r="C195" s="5">
        <f>(Eingabe!K195*(Eingabe!L195-Eingabe!K195)+Eingabe!K195^2*PI()/4)*0+Eingabe!K195*Eingabe!L195</f>
        <v>0</v>
      </c>
      <c r="D195" s="89">
        <f>IF(Eingabe!G195="x",1,0)</f>
        <v>1</v>
      </c>
      <c r="E195" s="1">
        <f>IF(Eingabe!H195="x",1,0)</f>
        <v>0</v>
      </c>
      <c r="F195" s="1">
        <f>IF(Eingabe!I195="x",1,0)</f>
        <v>0</v>
      </c>
      <c r="G195" s="90">
        <f t="shared" si="110"/>
        <v>0</v>
      </c>
      <c r="H195" s="1">
        <f>IF(Eingabe!R195="x",1,0)</f>
        <v>1</v>
      </c>
      <c r="I195" s="1">
        <f>IF(Eingabe!S195="x",1,0)</f>
        <v>0</v>
      </c>
      <c r="J195" s="1">
        <f t="shared" si="111"/>
        <v>1</v>
      </c>
      <c r="K195" s="89">
        <f>IF(Eingabe!E195="x",1,0)</f>
        <v>1</v>
      </c>
      <c r="L195" s="1">
        <f>IF(Eingabe!F195="x",1,0)</f>
        <v>0</v>
      </c>
      <c r="M195" s="90">
        <f t="shared" si="112"/>
        <v>1</v>
      </c>
    </row>
    <row r="196">
      <c r="A196" s="5">
        <f>Eingabe!J196^2*PI()/4</f>
        <v>0.070685834705770348</v>
      </c>
      <c r="B196" s="5">
        <f>Eingabe!K196*Eingabe!L196</f>
        <v>0</v>
      </c>
      <c r="C196" s="5">
        <f>(Eingabe!K196*(Eingabe!L196-Eingabe!K196)+Eingabe!K196^2*PI()/4)*0+Eingabe!K196*Eingabe!L196</f>
        <v>0</v>
      </c>
      <c r="D196" s="89">
        <f>IF(Eingabe!G196="x",1,0)</f>
        <v>1</v>
      </c>
      <c r="E196" s="1">
        <f>IF(Eingabe!H196="x",1,0)</f>
        <v>0</v>
      </c>
      <c r="F196" s="1">
        <f>IF(Eingabe!I196="x",1,0)</f>
        <v>0</v>
      </c>
      <c r="G196" s="90">
        <f t="shared" si="110"/>
        <v>0</v>
      </c>
      <c r="H196" s="1">
        <f>IF(Eingabe!R196="x",1,0)</f>
        <v>1</v>
      </c>
      <c r="I196" s="1">
        <f>IF(Eingabe!S196="x",1,0)</f>
        <v>0</v>
      </c>
      <c r="J196" s="1">
        <f t="shared" si="111"/>
        <v>1</v>
      </c>
      <c r="K196" s="89">
        <f>IF(Eingabe!E196="x",1,0)</f>
        <v>1</v>
      </c>
      <c r="L196" s="1">
        <f>IF(Eingabe!F196="x",1,0)</f>
        <v>0</v>
      </c>
      <c r="M196" s="90">
        <f t="shared" si="112"/>
        <v>1</v>
      </c>
    </row>
    <row r="197">
      <c r="A197" s="5">
        <f>Eingabe!J197^2*PI()/4</f>
        <v>0.070685834705770348</v>
      </c>
      <c r="B197" s="5">
        <f>Eingabe!K197*Eingabe!L197</f>
        <v>0</v>
      </c>
      <c r="C197" s="5">
        <f>(Eingabe!K197*(Eingabe!L197-Eingabe!K197)+Eingabe!K197^2*PI()/4)*0+Eingabe!K197*Eingabe!L197</f>
        <v>0</v>
      </c>
      <c r="D197" s="89">
        <f>IF(Eingabe!G197="x",1,0)</f>
        <v>1</v>
      </c>
      <c r="E197" s="1">
        <f>IF(Eingabe!H197="x",1,0)</f>
        <v>0</v>
      </c>
      <c r="F197" s="1">
        <f>IF(Eingabe!I197="x",1,0)</f>
        <v>0</v>
      </c>
      <c r="G197" s="90">
        <f t="shared" si="110"/>
        <v>0</v>
      </c>
      <c r="H197" s="1">
        <f>IF(Eingabe!R197="x",1,0)</f>
        <v>1</v>
      </c>
      <c r="I197" s="1">
        <f>IF(Eingabe!S197="x",1,0)</f>
        <v>0</v>
      </c>
      <c r="J197" s="1">
        <f t="shared" si="111"/>
        <v>1</v>
      </c>
      <c r="K197" s="89">
        <f>IF(Eingabe!E197="x",1,0)</f>
        <v>1</v>
      </c>
      <c r="L197" s="1">
        <f>IF(Eingabe!F197="x",1,0)</f>
        <v>0</v>
      </c>
      <c r="M197" s="90">
        <f t="shared" si="112"/>
        <v>1</v>
      </c>
    </row>
    <row r="198">
      <c r="A198" s="5">
        <f>Eingabe!J198^2*PI()/4</f>
        <v>0.070685834705770348</v>
      </c>
      <c r="B198" s="5">
        <f>Eingabe!K198*Eingabe!L198</f>
        <v>0</v>
      </c>
      <c r="C198" s="5">
        <f>(Eingabe!K198*(Eingabe!L198-Eingabe!K198)+Eingabe!K198^2*PI()/4)*0+Eingabe!K198*Eingabe!L198</f>
        <v>0</v>
      </c>
      <c r="D198" s="89">
        <f>IF(Eingabe!G198="x",1,0)</f>
        <v>1</v>
      </c>
      <c r="E198" s="1">
        <f>IF(Eingabe!H198="x",1,0)</f>
        <v>0</v>
      </c>
      <c r="F198" s="1">
        <f>IF(Eingabe!I198="x",1,0)</f>
        <v>0</v>
      </c>
      <c r="G198" s="90">
        <f t="shared" si="110"/>
        <v>0</v>
      </c>
      <c r="H198" s="1">
        <f>IF(Eingabe!R198="x",1,0)</f>
        <v>1</v>
      </c>
      <c r="I198" s="1">
        <f>IF(Eingabe!S198="x",1,0)</f>
        <v>0</v>
      </c>
      <c r="J198" s="1">
        <f t="shared" si="111"/>
        <v>1</v>
      </c>
      <c r="K198" s="89">
        <f>IF(Eingabe!E198="x",1,0)</f>
        <v>1</v>
      </c>
      <c r="L198" s="1">
        <f>IF(Eingabe!F198="x",1,0)</f>
        <v>0</v>
      </c>
      <c r="M198" s="90">
        <f t="shared" si="112"/>
        <v>1</v>
      </c>
    </row>
    <row r="199">
      <c r="A199" s="5">
        <f>Eingabe!J199^2*PI()/4</f>
        <v>0.070685834705770348</v>
      </c>
      <c r="B199" s="5">
        <f>Eingabe!K199*Eingabe!L199</f>
        <v>0</v>
      </c>
      <c r="C199" s="5">
        <f>(Eingabe!K199*(Eingabe!L199-Eingabe!K199)+Eingabe!K199^2*PI()/4)*0+Eingabe!K199*Eingabe!L199</f>
        <v>0</v>
      </c>
      <c r="D199" s="89">
        <f>IF(Eingabe!G199="x",1,0)</f>
        <v>1</v>
      </c>
      <c r="E199" s="1">
        <f>IF(Eingabe!H199="x",1,0)</f>
        <v>0</v>
      </c>
      <c r="F199" s="1">
        <f>IF(Eingabe!I199="x",1,0)</f>
        <v>0</v>
      </c>
      <c r="G199" s="90">
        <f t="shared" si="110"/>
        <v>0</v>
      </c>
      <c r="H199" s="1">
        <f>IF(Eingabe!R199="x",1,0)</f>
        <v>1</v>
      </c>
      <c r="I199" s="1">
        <f>IF(Eingabe!S199="x",1,0)</f>
        <v>0</v>
      </c>
      <c r="J199" s="1">
        <f t="shared" si="111"/>
        <v>1</v>
      </c>
      <c r="K199" s="89">
        <f>IF(Eingabe!E199="x",1,0)</f>
        <v>1</v>
      </c>
      <c r="L199" s="1">
        <f>IF(Eingabe!F199="x",1,0)</f>
        <v>0</v>
      </c>
      <c r="M199" s="90">
        <f t="shared" si="112"/>
        <v>1</v>
      </c>
    </row>
    <row r="200">
      <c r="A200" s="5">
        <f>Eingabe!J200^2*PI()/4</f>
        <v>0.070685834705770348</v>
      </c>
      <c r="B200" s="5">
        <f>Eingabe!K200*Eingabe!L200</f>
        <v>0</v>
      </c>
      <c r="C200" s="5">
        <f>(Eingabe!K200*(Eingabe!L200-Eingabe!K200)+Eingabe!K200^2*PI()/4)*0+Eingabe!K200*Eingabe!L200</f>
        <v>0</v>
      </c>
      <c r="D200" s="89">
        <f>IF(Eingabe!G200="x",1,0)</f>
        <v>1</v>
      </c>
      <c r="E200" s="1">
        <f>IF(Eingabe!H200="x",1,0)</f>
        <v>0</v>
      </c>
      <c r="F200" s="1">
        <f>IF(Eingabe!I200="x",1,0)</f>
        <v>0</v>
      </c>
      <c r="G200" s="90">
        <f t="shared" si="110"/>
        <v>0</v>
      </c>
      <c r="H200" s="1">
        <f>IF(Eingabe!R200="x",1,0)</f>
        <v>1</v>
      </c>
      <c r="I200" s="1">
        <f>IF(Eingabe!S200="x",1,0)</f>
        <v>0</v>
      </c>
      <c r="J200" s="1">
        <f t="shared" si="111"/>
        <v>1</v>
      </c>
      <c r="K200" s="89">
        <f>IF(Eingabe!E200="x",1,0)</f>
        <v>1</v>
      </c>
      <c r="L200" s="1">
        <f>IF(Eingabe!F200="x",1,0)</f>
        <v>0</v>
      </c>
      <c r="M200" s="90">
        <f t="shared" si="112"/>
        <v>1</v>
      </c>
    </row>
    <row r="201">
      <c r="A201" s="5">
        <f>Eingabe!J201^2*PI()/4</f>
        <v>0.070685834705770348</v>
      </c>
      <c r="B201" s="5">
        <f>Eingabe!K201*Eingabe!L201</f>
        <v>0</v>
      </c>
      <c r="C201" s="5">
        <f>(Eingabe!K201*(Eingabe!L201-Eingabe!K201)+Eingabe!K201^2*PI()/4)*0+Eingabe!K201*Eingabe!L201</f>
        <v>0</v>
      </c>
      <c r="D201" s="89">
        <f>IF(Eingabe!G201="x",1,0)</f>
        <v>1</v>
      </c>
      <c r="E201" s="1">
        <f>IF(Eingabe!H201="x",1,0)</f>
        <v>0</v>
      </c>
      <c r="F201" s="1">
        <f>IF(Eingabe!I201="x",1,0)</f>
        <v>0</v>
      </c>
      <c r="G201" s="90">
        <f t="shared" si="110"/>
        <v>0</v>
      </c>
      <c r="H201" s="1">
        <f>IF(Eingabe!R201="x",1,0)</f>
        <v>1</v>
      </c>
      <c r="I201" s="1">
        <f>IF(Eingabe!S201="x",1,0)</f>
        <v>0</v>
      </c>
      <c r="J201" s="1">
        <f t="shared" si="111"/>
        <v>1</v>
      </c>
      <c r="K201" s="89">
        <f>IF(Eingabe!E201="x",1,0)</f>
        <v>1</v>
      </c>
      <c r="L201" s="1">
        <f>IF(Eingabe!F201="x",1,0)</f>
        <v>0</v>
      </c>
      <c r="M201" s="90">
        <f t="shared" si="112"/>
        <v>1</v>
      </c>
    </row>
    <row r="202">
      <c r="A202" s="5">
        <f>Eingabe!J202^2*PI()/4</f>
        <v>0.070685834705770348</v>
      </c>
      <c r="B202" s="5">
        <f>Eingabe!K202*Eingabe!L202</f>
        <v>0</v>
      </c>
      <c r="C202" s="5">
        <f>(Eingabe!K202*(Eingabe!L202-Eingabe!K202)+Eingabe!K202^2*PI()/4)*0+Eingabe!K202*Eingabe!L202</f>
        <v>0</v>
      </c>
      <c r="D202" s="89">
        <f>IF(Eingabe!G202="x",1,0)</f>
        <v>1</v>
      </c>
      <c r="E202" s="1">
        <f>IF(Eingabe!H202="x",1,0)</f>
        <v>0</v>
      </c>
      <c r="F202" s="1">
        <f>IF(Eingabe!I202="x",1,0)</f>
        <v>0</v>
      </c>
      <c r="G202" s="90">
        <f t="shared" si="110"/>
        <v>0</v>
      </c>
      <c r="H202" s="1">
        <f>IF(Eingabe!R202="x",1,0)</f>
        <v>1</v>
      </c>
      <c r="I202" s="1">
        <f>IF(Eingabe!S202="x",1,0)</f>
        <v>0</v>
      </c>
      <c r="J202" s="1">
        <f t="shared" si="111"/>
        <v>1</v>
      </c>
      <c r="K202" s="89">
        <f>IF(Eingabe!E202="x",1,0)</f>
        <v>1</v>
      </c>
      <c r="L202" s="1">
        <f>IF(Eingabe!F202="x",1,0)</f>
        <v>0</v>
      </c>
      <c r="M202" s="90">
        <f t="shared" si="112"/>
        <v>1</v>
      </c>
    </row>
    <row r="203">
      <c r="A203" s="5">
        <f>Eingabe!J203^2*PI()/4</f>
        <v>0.070685834705770348</v>
      </c>
      <c r="B203" s="5">
        <f>Eingabe!K203*Eingabe!L203</f>
        <v>0</v>
      </c>
      <c r="C203" s="5">
        <f>(Eingabe!K203*(Eingabe!L203-Eingabe!K203)+Eingabe!K203^2*PI()/4)*0+Eingabe!K203*Eingabe!L203</f>
        <v>0</v>
      </c>
      <c r="D203" s="89">
        <f>IF(Eingabe!G203="x",1,0)</f>
        <v>1</v>
      </c>
      <c r="E203" s="1">
        <f>IF(Eingabe!H203="x",1,0)</f>
        <v>0</v>
      </c>
      <c r="F203" s="1">
        <f>IF(Eingabe!I203="x",1,0)</f>
        <v>0</v>
      </c>
      <c r="G203" s="90">
        <f t="shared" si="110"/>
        <v>0</v>
      </c>
      <c r="H203" s="1">
        <f>IF(Eingabe!R203="x",1,0)</f>
        <v>1</v>
      </c>
      <c r="I203" s="1">
        <f>IF(Eingabe!S203="x",1,0)</f>
        <v>0</v>
      </c>
      <c r="J203" s="1">
        <f t="shared" si="111"/>
        <v>1</v>
      </c>
      <c r="K203" s="89">
        <f>IF(Eingabe!E203="x",1,0)</f>
        <v>1</v>
      </c>
      <c r="L203" s="1">
        <f>IF(Eingabe!F203="x",1,0)</f>
        <v>0</v>
      </c>
      <c r="M203" s="90">
        <f t="shared" si="112"/>
        <v>1</v>
      </c>
    </row>
    <row r="204">
      <c r="A204" s="5">
        <f>Eingabe!J204^2*PI()/4</f>
        <v>0.070685834705770348</v>
      </c>
      <c r="B204" s="5">
        <f>Eingabe!K204*Eingabe!L204</f>
        <v>0</v>
      </c>
      <c r="C204" s="5">
        <f>(Eingabe!K204*(Eingabe!L204-Eingabe!K204)+Eingabe!K204^2*PI()/4)*0+Eingabe!K204*Eingabe!L204</f>
        <v>0</v>
      </c>
      <c r="D204" s="89">
        <f>IF(Eingabe!G204="x",1,0)</f>
        <v>1</v>
      </c>
      <c r="E204" s="1">
        <f>IF(Eingabe!H204="x",1,0)</f>
        <v>0</v>
      </c>
      <c r="F204" s="1">
        <f>IF(Eingabe!I204="x",1,0)</f>
        <v>0</v>
      </c>
      <c r="G204" s="90">
        <f t="shared" si="110"/>
        <v>0</v>
      </c>
      <c r="H204" s="1">
        <f>IF(Eingabe!R204="x",1,0)</f>
        <v>1</v>
      </c>
      <c r="I204" s="1">
        <f>IF(Eingabe!S204="x",1,0)</f>
        <v>0</v>
      </c>
      <c r="J204" s="1">
        <f t="shared" si="111"/>
        <v>1</v>
      </c>
      <c r="K204" s="89">
        <f>IF(Eingabe!E204="x",1,0)</f>
        <v>1</v>
      </c>
      <c r="L204" s="1">
        <f>IF(Eingabe!F204="x",1,0)</f>
        <v>0</v>
      </c>
      <c r="M204" s="90">
        <f t="shared" si="112"/>
        <v>1</v>
      </c>
    </row>
    <row r="205">
      <c r="A205" s="5">
        <f>Eingabe!J205^2*PI()/4</f>
        <v>0.070685834705770348</v>
      </c>
      <c r="B205" s="5">
        <f>Eingabe!K205*Eingabe!L205</f>
        <v>0</v>
      </c>
      <c r="C205" s="5">
        <f>(Eingabe!K205*(Eingabe!L205-Eingabe!K205)+Eingabe!K205^2*PI()/4)*0+Eingabe!K205*Eingabe!L205</f>
        <v>0</v>
      </c>
      <c r="D205" s="89">
        <f>IF(Eingabe!G205="x",1,0)</f>
        <v>1</v>
      </c>
      <c r="E205" s="1">
        <f>IF(Eingabe!H205="x",1,0)</f>
        <v>0</v>
      </c>
      <c r="F205" s="1">
        <f>IF(Eingabe!I205="x",1,0)</f>
        <v>0</v>
      </c>
      <c r="G205" s="90">
        <f t="shared" si="110"/>
        <v>0</v>
      </c>
      <c r="H205" s="1">
        <f>IF(Eingabe!R205="x",1,0)</f>
        <v>1</v>
      </c>
      <c r="I205" s="1">
        <f>IF(Eingabe!S205="x",1,0)</f>
        <v>0</v>
      </c>
      <c r="J205" s="1">
        <f t="shared" si="111"/>
        <v>1</v>
      </c>
      <c r="K205" s="89">
        <f>IF(Eingabe!E205="x",1,0)</f>
        <v>1</v>
      </c>
      <c r="L205" s="1">
        <f>IF(Eingabe!F205="x",1,0)</f>
        <v>0</v>
      </c>
      <c r="M205" s="90">
        <f t="shared" si="112"/>
        <v>1</v>
      </c>
    </row>
    <row r="206">
      <c r="A206" s="5">
        <f>Eingabe!J206^2*PI()/4</f>
        <v>0.070685834705770348</v>
      </c>
      <c r="B206" s="5">
        <f>Eingabe!K206*Eingabe!L206</f>
        <v>0</v>
      </c>
      <c r="C206" s="5">
        <f>(Eingabe!K206*(Eingabe!L206-Eingabe!K206)+Eingabe!K206^2*PI()/4)*0+Eingabe!K206*Eingabe!L206</f>
        <v>0</v>
      </c>
      <c r="D206" s="89">
        <f>IF(Eingabe!G206="x",1,0)</f>
        <v>1</v>
      </c>
      <c r="E206" s="1">
        <f>IF(Eingabe!H206="x",1,0)</f>
        <v>0</v>
      </c>
      <c r="F206" s="1">
        <f>IF(Eingabe!I206="x",1,0)</f>
        <v>0</v>
      </c>
      <c r="G206" s="90">
        <f t="shared" si="110"/>
        <v>0</v>
      </c>
      <c r="H206" s="1">
        <f>IF(Eingabe!R206="x",1,0)</f>
        <v>1</v>
      </c>
      <c r="I206" s="1">
        <f>IF(Eingabe!S206="x",1,0)</f>
        <v>0</v>
      </c>
      <c r="J206" s="1">
        <f t="shared" si="111"/>
        <v>1</v>
      </c>
      <c r="K206" s="89">
        <f>IF(Eingabe!E206="x",1,0)</f>
        <v>1</v>
      </c>
      <c r="L206" s="1">
        <f>IF(Eingabe!F206="x",1,0)</f>
        <v>0</v>
      </c>
      <c r="M206" s="90">
        <f t="shared" si="112"/>
        <v>1</v>
      </c>
    </row>
    <row r="207">
      <c r="A207" s="5">
        <f>Eingabe!J207^2*PI()/4</f>
        <v>0.070685834705770348</v>
      </c>
      <c r="B207" s="5">
        <f>Eingabe!K207*Eingabe!L207</f>
        <v>0</v>
      </c>
      <c r="C207" s="5">
        <f>(Eingabe!K207*(Eingabe!L207-Eingabe!K207)+Eingabe!K207^2*PI()/4)*0+Eingabe!K207*Eingabe!L207</f>
        <v>0</v>
      </c>
      <c r="D207" s="89">
        <f>IF(Eingabe!G207="x",1,0)</f>
        <v>1</v>
      </c>
      <c r="E207" s="1">
        <f>IF(Eingabe!H207="x",1,0)</f>
        <v>0</v>
      </c>
      <c r="F207" s="1">
        <f>IF(Eingabe!I207="x",1,0)</f>
        <v>0</v>
      </c>
      <c r="G207" s="90">
        <f t="shared" si="110"/>
        <v>0</v>
      </c>
      <c r="H207" s="1">
        <f>IF(Eingabe!R207="x",1,0)</f>
        <v>1</v>
      </c>
      <c r="I207" s="1">
        <f>IF(Eingabe!S207="x",1,0)</f>
        <v>0</v>
      </c>
      <c r="J207" s="1">
        <f t="shared" si="111"/>
        <v>1</v>
      </c>
      <c r="K207" s="89">
        <f>IF(Eingabe!E207="x",1,0)</f>
        <v>1</v>
      </c>
      <c r="L207" s="1">
        <f>IF(Eingabe!F207="x",1,0)</f>
        <v>0</v>
      </c>
      <c r="M207" s="90">
        <f t="shared" si="112"/>
        <v>1</v>
      </c>
    </row>
    <row r="208">
      <c r="A208" s="5">
        <f>Eingabe!J208^2*PI()/4</f>
        <v>0.070685834705770348</v>
      </c>
      <c r="B208" s="5">
        <f>Eingabe!K208*Eingabe!L208</f>
        <v>0</v>
      </c>
      <c r="C208" s="5">
        <f>(Eingabe!K208*(Eingabe!L208-Eingabe!K208)+Eingabe!K208^2*PI()/4)*0+Eingabe!K208*Eingabe!L208</f>
        <v>0</v>
      </c>
      <c r="D208" s="89">
        <f>IF(Eingabe!G208="x",1,0)</f>
        <v>1</v>
      </c>
      <c r="E208" s="1">
        <f>IF(Eingabe!H208="x",1,0)</f>
        <v>0</v>
      </c>
      <c r="F208" s="1">
        <f>IF(Eingabe!I208="x",1,0)</f>
        <v>0</v>
      </c>
      <c r="G208" s="90">
        <f t="shared" si="110"/>
        <v>0</v>
      </c>
      <c r="H208" s="1">
        <f>IF(Eingabe!R208="x",1,0)</f>
        <v>1</v>
      </c>
      <c r="I208" s="1">
        <f>IF(Eingabe!S208="x",1,0)</f>
        <v>0</v>
      </c>
      <c r="J208" s="1">
        <f t="shared" si="111"/>
        <v>1</v>
      </c>
      <c r="K208" s="89">
        <f>IF(Eingabe!E208="x",1,0)</f>
        <v>1</v>
      </c>
      <c r="L208" s="1">
        <f>IF(Eingabe!F208="x",1,0)</f>
        <v>0</v>
      </c>
      <c r="M208" s="90">
        <f t="shared" si="112"/>
        <v>1</v>
      </c>
    </row>
    <row r="209">
      <c r="A209" s="5">
        <f>Eingabe!J209^2*PI()/4</f>
        <v>0.070685834705770348</v>
      </c>
      <c r="B209" s="5">
        <f>Eingabe!K209*Eingabe!L209</f>
        <v>0</v>
      </c>
      <c r="C209" s="5">
        <f>(Eingabe!K209*(Eingabe!L209-Eingabe!K209)+Eingabe!K209^2*PI()/4)*0+Eingabe!K209*Eingabe!L209</f>
        <v>0</v>
      </c>
      <c r="D209" s="89">
        <f>IF(Eingabe!G209="x",1,0)</f>
        <v>1</v>
      </c>
      <c r="E209" s="1">
        <f>IF(Eingabe!H209="x",1,0)</f>
        <v>0</v>
      </c>
      <c r="F209" s="1">
        <f>IF(Eingabe!I209="x",1,0)</f>
        <v>0</v>
      </c>
      <c r="G209" s="90">
        <f t="shared" si="110"/>
        <v>0</v>
      </c>
      <c r="H209" s="1">
        <f>IF(Eingabe!R209="x",1,0)</f>
        <v>1</v>
      </c>
      <c r="I209" s="1">
        <f>IF(Eingabe!S209="x",1,0)</f>
        <v>0</v>
      </c>
      <c r="J209" s="1">
        <f t="shared" si="111"/>
        <v>1</v>
      </c>
      <c r="K209" s="89">
        <f>IF(Eingabe!E209="x",1,0)</f>
        <v>1</v>
      </c>
      <c r="L209" s="1">
        <f>IF(Eingabe!F209="x",1,0)</f>
        <v>0</v>
      </c>
      <c r="M209" s="90">
        <f t="shared" si="112"/>
        <v>1</v>
      </c>
    </row>
    <row r="210">
      <c r="A210" s="5">
        <f>Eingabe!J210^2*PI()/4</f>
        <v>0.096211275016187398</v>
      </c>
      <c r="B210" s="5">
        <f>Eingabe!K210*Eingabe!L210</f>
        <v>0</v>
      </c>
      <c r="C210" s="5">
        <f>(Eingabe!K210*(Eingabe!L210-Eingabe!K210)+Eingabe!K210^2*PI()/4)*0+Eingabe!K210*Eingabe!L210</f>
        <v>0</v>
      </c>
      <c r="D210" s="89">
        <f>IF(Eingabe!G210="x",1,0)</f>
        <v>1</v>
      </c>
      <c r="E210" s="1">
        <f>IF(Eingabe!H210="x",1,0)</f>
        <v>0</v>
      </c>
      <c r="F210" s="1">
        <f>IF(Eingabe!I210="x",1,0)</f>
        <v>0</v>
      </c>
      <c r="G210" s="90">
        <f t="shared" si="110"/>
        <v>0</v>
      </c>
      <c r="H210" s="1">
        <f>IF(Eingabe!R210="x",1,0)</f>
        <v>1</v>
      </c>
      <c r="I210" s="1">
        <f>IF(Eingabe!S210="x",1,0)</f>
        <v>0</v>
      </c>
      <c r="J210" s="1">
        <f t="shared" si="111"/>
        <v>1</v>
      </c>
      <c r="K210" s="89">
        <f>IF(Eingabe!E210="x",1,0)</f>
        <v>1</v>
      </c>
      <c r="L210" s="1">
        <f>IF(Eingabe!F210="x",1,0)</f>
        <v>0</v>
      </c>
      <c r="M210" s="90">
        <f t="shared" si="112"/>
        <v>1</v>
      </c>
    </row>
    <row r="211">
      <c r="A211" s="5">
        <f>Eingabe!J211^2*PI()/4</f>
        <v>0.096211275016187398</v>
      </c>
      <c r="B211" s="5">
        <f>Eingabe!K211*Eingabe!L211</f>
        <v>0</v>
      </c>
      <c r="C211" s="5">
        <f>(Eingabe!K211*(Eingabe!L211-Eingabe!K211)+Eingabe!K211^2*PI()/4)*0+Eingabe!K211*Eingabe!L211</f>
        <v>0</v>
      </c>
      <c r="D211" s="89">
        <f>IF(Eingabe!G211="x",1,0)</f>
        <v>1</v>
      </c>
      <c r="E211" s="1">
        <f>IF(Eingabe!H211="x",1,0)</f>
        <v>0</v>
      </c>
      <c r="F211" s="1">
        <f>IF(Eingabe!I211="x",1,0)</f>
        <v>0</v>
      </c>
      <c r="G211" s="90">
        <f t="shared" ref="G211:G274" si="113">MAX(E211:F211)</f>
        <v>0</v>
      </c>
      <c r="H211" s="1">
        <f>IF(Eingabe!R211="x",1,0)</f>
        <v>1</v>
      </c>
      <c r="I211" s="1">
        <f>IF(Eingabe!S211="x",1,0)</f>
        <v>0</v>
      </c>
      <c r="J211" s="1">
        <f t="shared" ref="J211:J274" si="114">MAX(H211:I211)</f>
        <v>1</v>
      </c>
      <c r="K211" s="89">
        <f>IF(Eingabe!E211="x",1,0)</f>
        <v>1</v>
      </c>
      <c r="L211" s="1">
        <f>IF(Eingabe!F211="x",1,0)</f>
        <v>0</v>
      </c>
      <c r="M211" s="90">
        <f t="shared" ref="M211:M274" si="115">MAX(K211:L211)</f>
        <v>1</v>
      </c>
    </row>
    <row r="212">
      <c r="A212" s="5">
        <f>Eingabe!J212^2*PI()/4</f>
        <v>0.096211275016187398</v>
      </c>
      <c r="B212" s="5">
        <f>Eingabe!K212*Eingabe!L212</f>
        <v>0</v>
      </c>
      <c r="C212" s="5">
        <f>(Eingabe!K212*(Eingabe!L212-Eingabe!K212)+Eingabe!K212^2*PI()/4)*0+Eingabe!K212*Eingabe!L212</f>
        <v>0</v>
      </c>
      <c r="D212" s="89">
        <f>IF(Eingabe!G212="x",1,0)</f>
        <v>1</v>
      </c>
      <c r="E212" s="1">
        <f>IF(Eingabe!H212="x",1,0)</f>
        <v>0</v>
      </c>
      <c r="F212" s="1">
        <f>IF(Eingabe!I212="x",1,0)</f>
        <v>0</v>
      </c>
      <c r="G212" s="90">
        <f t="shared" si="113"/>
        <v>0</v>
      </c>
      <c r="H212" s="1">
        <f>IF(Eingabe!R212="x",1,0)</f>
        <v>1</v>
      </c>
      <c r="I212" s="1">
        <f>IF(Eingabe!S212="x",1,0)</f>
        <v>0</v>
      </c>
      <c r="J212" s="1">
        <f t="shared" si="114"/>
        <v>1</v>
      </c>
      <c r="K212" s="89">
        <f>IF(Eingabe!E212="x",1,0)</f>
        <v>1</v>
      </c>
      <c r="L212" s="1">
        <f>IF(Eingabe!F212="x",1,0)</f>
        <v>0</v>
      </c>
      <c r="M212" s="90">
        <f t="shared" si="115"/>
        <v>1</v>
      </c>
    </row>
    <row r="213">
      <c r="A213" s="5">
        <f>Eingabe!J213^2*PI()/4</f>
        <v>0</v>
      </c>
      <c r="B213" s="5">
        <f>Eingabe!K213*Eingabe!L213</f>
        <v>0.12249999999999998</v>
      </c>
      <c r="C213" s="5">
        <f>(Eingabe!K213*(Eingabe!L213-Eingabe!K213)+Eingabe!K213^2*PI()/4)*0+Eingabe!K213*Eingabe!L213</f>
        <v>0.12249999999999998</v>
      </c>
      <c r="D213" s="89">
        <f>IF(Eingabe!G213="x",1,0)</f>
        <v>0</v>
      </c>
      <c r="E213" s="1">
        <f>IF(Eingabe!H213="x",1,0)</f>
        <v>1</v>
      </c>
      <c r="F213" s="1">
        <f>IF(Eingabe!I213="x",1,0)</f>
        <v>0</v>
      </c>
      <c r="G213" s="90">
        <f t="shared" si="113"/>
        <v>1</v>
      </c>
      <c r="H213" s="1">
        <f>IF(Eingabe!R213="x",1,0)</f>
        <v>1</v>
      </c>
      <c r="I213" s="1">
        <f>IF(Eingabe!S213="x",1,0)</f>
        <v>0</v>
      </c>
      <c r="J213" s="1">
        <f t="shared" si="114"/>
        <v>1</v>
      </c>
      <c r="K213" s="89">
        <f>IF(Eingabe!E213="x",1,0)</f>
        <v>1</v>
      </c>
      <c r="L213" s="1">
        <f>IF(Eingabe!F213="x",1,0)</f>
        <v>0</v>
      </c>
      <c r="M213" s="90">
        <f t="shared" si="115"/>
        <v>1</v>
      </c>
    </row>
    <row r="214">
      <c r="A214" s="5">
        <f>Eingabe!J214^2*PI()/4</f>
        <v>0</v>
      </c>
      <c r="B214" s="5">
        <f>Eingabe!K214*Eingabe!L214</f>
        <v>0.12249999999999998</v>
      </c>
      <c r="C214" s="5">
        <f>(Eingabe!K214*(Eingabe!L214-Eingabe!K214)+Eingabe!K214^2*PI()/4)*0+Eingabe!K214*Eingabe!L214</f>
        <v>0.12249999999999998</v>
      </c>
      <c r="D214" s="89">
        <f>IF(Eingabe!G214="x",1,0)</f>
        <v>0</v>
      </c>
      <c r="E214" s="1">
        <f>IF(Eingabe!H214="x",1,0)</f>
        <v>1</v>
      </c>
      <c r="F214" s="1">
        <f>IF(Eingabe!I214="x",1,0)</f>
        <v>0</v>
      </c>
      <c r="G214" s="90">
        <f t="shared" si="113"/>
        <v>1</v>
      </c>
      <c r="H214" s="1">
        <f>IF(Eingabe!R214="x",1,0)</f>
        <v>1</v>
      </c>
      <c r="I214" s="1">
        <f>IF(Eingabe!S214="x",1,0)</f>
        <v>0</v>
      </c>
      <c r="J214" s="1">
        <f t="shared" si="114"/>
        <v>1</v>
      </c>
      <c r="K214" s="89">
        <f>IF(Eingabe!E214="x",1,0)</f>
        <v>1</v>
      </c>
      <c r="L214" s="1">
        <f>IF(Eingabe!F214="x",1,0)</f>
        <v>0</v>
      </c>
      <c r="M214" s="90">
        <f t="shared" si="115"/>
        <v>1</v>
      </c>
    </row>
    <row r="215">
      <c r="A215" s="5">
        <f>Eingabe!J215^2*PI()/4</f>
        <v>0</v>
      </c>
      <c r="B215" s="5">
        <f>Eingabe!K215*Eingabe!L215</f>
        <v>0.12249999999999998</v>
      </c>
      <c r="C215" s="5">
        <f>(Eingabe!K215*(Eingabe!L215-Eingabe!K215)+Eingabe!K215^2*PI()/4)*0+Eingabe!K215*Eingabe!L215</f>
        <v>0.12249999999999998</v>
      </c>
      <c r="D215" s="89">
        <f>IF(Eingabe!G215="x",1,0)</f>
        <v>0</v>
      </c>
      <c r="E215" s="1">
        <f>IF(Eingabe!H215="x",1,0)</f>
        <v>1</v>
      </c>
      <c r="F215" s="1">
        <f>IF(Eingabe!I215="x",1,0)</f>
        <v>0</v>
      </c>
      <c r="G215" s="90">
        <f t="shared" si="113"/>
        <v>1</v>
      </c>
      <c r="H215" s="1">
        <f>IF(Eingabe!R215="x",1,0)</f>
        <v>1</v>
      </c>
      <c r="I215" s="1">
        <f>IF(Eingabe!S215="x",1,0)</f>
        <v>0</v>
      </c>
      <c r="J215" s="1">
        <f t="shared" si="114"/>
        <v>1</v>
      </c>
      <c r="K215" s="89">
        <f>IF(Eingabe!E215="x",1,0)</f>
        <v>1</v>
      </c>
      <c r="L215" s="1">
        <f>IF(Eingabe!F215="x",1,0)</f>
        <v>0</v>
      </c>
      <c r="M215" s="90">
        <f t="shared" si="115"/>
        <v>1</v>
      </c>
    </row>
    <row r="216">
      <c r="A216" s="5">
        <f>Eingabe!J216^2*PI()/4</f>
        <v>0</v>
      </c>
      <c r="B216" s="5">
        <f>Eingabe!K216*Eingabe!L216</f>
        <v>0.12249999999999998</v>
      </c>
      <c r="C216" s="5">
        <f>(Eingabe!K216*(Eingabe!L216-Eingabe!K216)+Eingabe!K216^2*PI()/4)*0+Eingabe!K216*Eingabe!L216</f>
        <v>0.12249999999999998</v>
      </c>
      <c r="D216" s="89">
        <f>IF(Eingabe!G216="x",1,0)</f>
        <v>0</v>
      </c>
      <c r="E216" s="1">
        <f>IF(Eingabe!H216="x",1,0)</f>
        <v>1</v>
      </c>
      <c r="F216" s="1">
        <f>IF(Eingabe!I216="x",1,0)</f>
        <v>0</v>
      </c>
      <c r="G216" s="90">
        <f t="shared" si="113"/>
        <v>1</v>
      </c>
      <c r="H216" s="1">
        <f>IF(Eingabe!R216="x",1,0)</f>
        <v>1</v>
      </c>
      <c r="I216" s="1">
        <f>IF(Eingabe!S216="x",1,0)</f>
        <v>0</v>
      </c>
      <c r="J216" s="1">
        <f t="shared" si="114"/>
        <v>1</v>
      </c>
      <c r="K216" s="89">
        <f>IF(Eingabe!E216="x",1,0)</f>
        <v>1</v>
      </c>
      <c r="L216" s="1">
        <f>IF(Eingabe!F216="x",1,0)</f>
        <v>0</v>
      </c>
      <c r="M216" s="90">
        <f t="shared" si="115"/>
        <v>1</v>
      </c>
    </row>
    <row r="217">
      <c r="A217" s="5">
        <f>Eingabe!J217^2*PI()/4</f>
        <v>0</v>
      </c>
      <c r="B217" s="5">
        <f>Eingabe!K217*Eingabe!L217</f>
        <v>0.12249999999999998</v>
      </c>
      <c r="C217" s="5">
        <f>(Eingabe!K217*(Eingabe!L217-Eingabe!K217)+Eingabe!K217^2*PI()/4)*0+Eingabe!K217*Eingabe!L217</f>
        <v>0.12249999999999998</v>
      </c>
      <c r="D217" s="89">
        <f>IF(Eingabe!G217="x",1,0)</f>
        <v>0</v>
      </c>
      <c r="E217" s="1">
        <f>IF(Eingabe!H217="x",1,0)</f>
        <v>1</v>
      </c>
      <c r="F217" s="1">
        <f>IF(Eingabe!I217="x",1,0)</f>
        <v>0</v>
      </c>
      <c r="G217" s="90">
        <f t="shared" si="113"/>
        <v>1</v>
      </c>
      <c r="H217" s="1">
        <f>IF(Eingabe!R217="x",1,0)</f>
        <v>1</v>
      </c>
      <c r="I217" s="1">
        <f>IF(Eingabe!S217="x",1,0)</f>
        <v>0</v>
      </c>
      <c r="J217" s="1">
        <f t="shared" si="114"/>
        <v>1</v>
      </c>
      <c r="K217" s="89">
        <f>IF(Eingabe!E217="x",1,0)</f>
        <v>1</v>
      </c>
      <c r="L217" s="1">
        <f>IF(Eingabe!F217="x",1,0)</f>
        <v>0</v>
      </c>
      <c r="M217" s="90">
        <f t="shared" si="115"/>
        <v>1</v>
      </c>
    </row>
    <row r="218">
      <c r="A218" s="5">
        <f>Eingabe!J218^2*PI()/4</f>
        <v>0</v>
      </c>
      <c r="B218" s="5">
        <f>Eingabe!K218*Eingabe!L218</f>
        <v>0.12249999999999998</v>
      </c>
      <c r="C218" s="5">
        <f>(Eingabe!K218*(Eingabe!L218-Eingabe!K218)+Eingabe!K218^2*PI()/4)*0+Eingabe!K218*Eingabe!L218</f>
        <v>0.12249999999999998</v>
      </c>
      <c r="D218" s="89">
        <f>IF(Eingabe!G218="x",1,0)</f>
        <v>0</v>
      </c>
      <c r="E218" s="1">
        <f>IF(Eingabe!H218="x",1,0)</f>
        <v>1</v>
      </c>
      <c r="F218" s="1">
        <f>IF(Eingabe!I218="x",1,0)</f>
        <v>0</v>
      </c>
      <c r="G218" s="90">
        <f t="shared" si="113"/>
        <v>1</v>
      </c>
      <c r="H218" s="1">
        <f>IF(Eingabe!R218="x",1,0)</f>
        <v>1</v>
      </c>
      <c r="I218" s="1">
        <f>IF(Eingabe!S218="x",1,0)</f>
        <v>0</v>
      </c>
      <c r="J218" s="1">
        <f t="shared" si="114"/>
        <v>1</v>
      </c>
      <c r="K218" s="89">
        <f>IF(Eingabe!E218="x",1,0)</f>
        <v>1</v>
      </c>
      <c r="L218" s="1">
        <f>IF(Eingabe!F218="x",1,0)</f>
        <v>0</v>
      </c>
      <c r="M218" s="90">
        <f t="shared" si="115"/>
        <v>1</v>
      </c>
    </row>
    <row r="219">
      <c r="A219" s="5">
        <f>Eingabe!J219^2*PI()/4</f>
        <v>0</v>
      </c>
      <c r="B219" s="5">
        <f>Eingabe!K219*Eingabe!L219</f>
        <v>0.12249999999999998</v>
      </c>
      <c r="C219" s="5">
        <f>(Eingabe!K219*(Eingabe!L219-Eingabe!K219)+Eingabe!K219^2*PI()/4)*0+Eingabe!K219*Eingabe!L219</f>
        <v>0.12249999999999998</v>
      </c>
      <c r="D219" s="89">
        <f>IF(Eingabe!G219="x",1,0)</f>
        <v>0</v>
      </c>
      <c r="E219" s="1">
        <f>IF(Eingabe!H219="x",1,0)</f>
        <v>1</v>
      </c>
      <c r="F219" s="1">
        <f>IF(Eingabe!I219="x",1,0)</f>
        <v>0</v>
      </c>
      <c r="G219" s="90">
        <f t="shared" si="113"/>
        <v>1</v>
      </c>
      <c r="H219" s="1">
        <f>IF(Eingabe!R219="x",1,0)</f>
        <v>1</v>
      </c>
      <c r="I219" s="1">
        <f>IF(Eingabe!S219="x",1,0)</f>
        <v>0</v>
      </c>
      <c r="J219" s="1">
        <f t="shared" si="114"/>
        <v>1</v>
      </c>
      <c r="K219" s="89">
        <f>IF(Eingabe!E219="x",1,0)</f>
        <v>1</v>
      </c>
      <c r="L219" s="1">
        <f>IF(Eingabe!F219="x",1,0)</f>
        <v>0</v>
      </c>
      <c r="M219" s="90">
        <f t="shared" si="115"/>
        <v>1</v>
      </c>
    </row>
    <row r="220">
      <c r="A220" s="5">
        <f>Eingabe!J220^2*PI()/4</f>
        <v>0</v>
      </c>
      <c r="B220" s="5">
        <f>Eingabe!K220*Eingabe!L220</f>
        <v>0.12249999999999998</v>
      </c>
      <c r="C220" s="5">
        <f>(Eingabe!K220*(Eingabe!L220-Eingabe!K220)+Eingabe!K220^2*PI()/4)*0+Eingabe!K220*Eingabe!L220</f>
        <v>0.12249999999999998</v>
      </c>
      <c r="D220" s="89">
        <f>IF(Eingabe!G220="x",1,0)</f>
        <v>0</v>
      </c>
      <c r="E220" s="1">
        <f>IF(Eingabe!H220="x",1,0)</f>
        <v>1</v>
      </c>
      <c r="F220" s="1">
        <f>IF(Eingabe!I220="x",1,0)</f>
        <v>0</v>
      </c>
      <c r="G220" s="90">
        <f t="shared" si="113"/>
        <v>1</v>
      </c>
      <c r="H220" s="1">
        <f>IF(Eingabe!R220="x",1,0)</f>
        <v>1</v>
      </c>
      <c r="I220" s="1">
        <f>IF(Eingabe!S220="x",1,0)</f>
        <v>0</v>
      </c>
      <c r="J220" s="1">
        <f t="shared" si="114"/>
        <v>1</v>
      </c>
      <c r="K220" s="89">
        <f>IF(Eingabe!E220="x",1,0)</f>
        <v>1</v>
      </c>
      <c r="L220" s="1">
        <f>IF(Eingabe!F220="x",1,0)</f>
        <v>0</v>
      </c>
      <c r="M220" s="90">
        <f t="shared" si="115"/>
        <v>1</v>
      </c>
    </row>
    <row r="221">
      <c r="A221" s="5">
        <f>Eingabe!J221^2*PI()/4</f>
        <v>0</v>
      </c>
      <c r="B221" s="5">
        <f>Eingabe!K221*Eingabe!L221</f>
        <v>0.12249999999999998</v>
      </c>
      <c r="C221" s="5">
        <f>(Eingabe!K221*(Eingabe!L221-Eingabe!K221)+Eingabe!K221^2*PI()/4)*0+Eingabe!K221*Eingabe!L221</f>
        <v>0.12249999999999998</v>
      </c>
      <c r="D221" s="89">
        <f>IF(Eingabe!G221="x",1,0)</f>
        <v>0</v>
      </c>
      <c r="E221" s="1">
        <f>IF(Eingabe!H221="x",1,0)</f>
        <v>1</v>
      </c>
      <c r="F221" s="1">
        <f>IF(Eingabe!I221="x",1,0)</f>
        <v>0</v>
      </c>
      <c r="G221" s="90">
        <f t="shared" si="113"/>
        <v>1</v>
      </c>
      <c r="H221" s="1">
        <f>IF(Eingabe!R221="x",1,0)</f>
        <v>1</v>
      </c>
      <c r="I221" s="1">
        <f>IF(Eingabe!S221="x",1,0)</f>
        <v>0</v>
      </c>
      <c r="J221" s="1">
        <f t="shared" si="114"/>
        <v>1</v>
      </c>
      <c r="K221" s="89">
        <f>IF(Eingabe!E221="x",1,0)</f>
        <v>1</v>
      </c>
      <c r="L221" s="1">
        <f>IF(Eingabe!F221="x",1,0)</f>
        <v>0</v>
      </c>
      <c r="M221" s="90">
        <f t="shared" si="115"/>
        <v>1</v>
      </c>
    </row>
    <row r="222">
      <c r="A222" s="5">
        <f>Eingabe!J222^2*PI()/4</f>
        <v>0</v>
      </c>
      <c r="B222" s="5">
        <f>Eingabe!K222*Eingabe!L222</f>
        <v>0.12249999999999998</v>
      </c>
      <c r="C222" s="5">
        <f>(Eingabe!K222*(Eingabe!L222-Eingabe!K222)+Eingabe!K222^2*PI()/4)*0+Eingabe!K222*Eingabe!L222</f>
        <v>0.12249999999999998</v>
      </c>
      <c r="D222" s="89">
        <f>IF(Eingabe!G222="x",1,0)</f>
        <v>0</v>
      </c>
      <c r="E222" s="1">
        <f>IF(Eingabe!H222="x",1,0)</f>
        <v>1</v>
      </c>
      <c r="F222" s="1">
        <f>IF(Eingabe!I222="x",1,0)</f>
        <v>0</v>
      </c>
      <c r="G222" s="90">
        <f t="shared" si="113"/>
        <v>1</v>
      </c>
      <c r="H222" s="1">
        <f>IF(Eingabe!R222="x",1,0)</f>
        <v>1</v>
      </c>
      <c r="I222" s="1">
        <f>IF(Eingabe!S222="x",1,0)</f>
        <v>0</v>
      </c>
      <c r="J222" s="1">
        <f t="shared" si="114"/>
        <v>1</v>
      </c>
      <c r="K222" s="89">
        <f>IF(Eingabe!E222="x",1,0)</f>
        <v>1</v>
      </c>
      <c r="L222" s="1">
        <f>IF(Eingabe!F222="x",1,0)</f>
        <v>0</v>
      </c>
      <c r="M222" s="90">
        <f t="shared" si="115"/>
        <v>1</v>
      </c>
    </row>
    <row r="223">
      <c r="A223" s="5">
        <f>Eingabe!J223^2*PI()/4</f>
        <v>0</v>
      </c>
      <c r="B223" s="5">
        <f>Eingabe!K223*Eingabe!L223</f>
        <v>0.12249999999999998</v>
      </c>
      <c r="C223" s="5">
        <f>(Eingabe!K223*(Eingabe!L223-Eingabe!K223)+Eingabe!K223^2*PI()/4)*0+Eingabe!K223*Eingabe!L223</f>
        <v>0.12249999999999998</v>
      </c>
      <c r="D223" s="89">
        <f>IF(Eingabe!G223="x",1,0)</f>
        <v>0</v>
      </c>
      <c r="E223" s="1">
        <f>IF(Eingabe!H223="x",1,0)</f>
        <v>1</v>
      </c>
      <c r="F223" s="1">
        <f>IF(Eingabe!I223="x",1,0)</f>
        <v>0</v>
      </c>
      <c r="G223" s="90">
        <f t="shared" si="113"/>
        <v>1</v>
      </c>
      <c r="H223" s="1">
        <f>IF(Eingabe!R223="x",1,0)</f>
        <v>1</v>
      </c>
      <c r="I223" s="1">
        <f>IF(Eingabe!S223="x",1,0)</f>
        <v>0</v>
      </c>
      <c r="J223" s="1">
        <f t="shared" si="114"/>
        <v>1</v>
      </c>
      <c r="K223" s="89">
        <f>IF(Eingabe!E223="x",1,0)</f>
        <v>1</v>
      </c>
      <c r="L223" s="1">
        <f>IF(Eingabe!F223="x",1,0)</f>
        <v>0</v>
      </c>
      <c r="M223" s="90">
        <f t="shared" si="115"/>
        <v>1</v>
      </c>
    </row>
    <row r="224">
      <c r="A224" s="5">
        <f>Eingabe!J224^2*PI()/4</f>
        <v>0</v>
      </c>
      <c r="B224" s="5">
        <f>Eingabe!K224*Eingabe!L224</f>
        <v>0.040000000000000008</v>
      </c>
      <c r="C224" s="5">
        <f>(Eingabe!K224*(Eingabe!L224-Eingabe!K224)+Eingabe!K224^2*PI()/4)*0+Eingabe!K224*Eingabe!L224</f>
        <v>0.040000000000000008</v>
      </c>
      <c r="D224" s="89">
        <f>IF(Eingabe!G224="x",1,0)</f>
        <v>0</v>
      </c>
      <c r="E224" s="1">
        <f>IF(Eingabe!H224="x",1,0)</f>
        <v>1</v>
      </c>
      <c r="F224" s="1">
        <f>IF(Eingabe!I224="x",1,0)</f>
        <v>0</v>
      </c>
      <c r="G224" s="90">
        <f t="shared" si="113"/>
        <v>1</v>
      </c>
      <c r="H224" s="1">
        <f>IF(Eingabe!R224="x",1,0)</f>
        <v>1</v>
      </c>
      <c r="I224" s="1">
        <f>IF(Eingabe!S224="x",1,0)</f>
        <v>0</v>
      </c>
      <c r="J224" s="1">
        <f t="shared" si="114"/>
        <v>1</v>
      </c>
      <c r="K224" s="89">
        <f>IF(Eingabe!E224="x",1,0)</f>
        <v>1</v>
      </c>
      <c r="L224" s="1">
        <f>IF(Eingabe!F224="x",1,0)</f>
        <v>0</v>
      </c>
      <c r="M224" s="90">
        <f t="shared" si="115"/>
        <v>1</v>
      </c>
    </row>
    <row r="225">
      <c r="A225" s="5">
        <f>Eingabe!J225^2*PI()/4</f>
        <v>0</v>
      </c>
      <c r="B225" s="5">
        <f>Eingabe!K225*Eingabe!L225</f>
        <v>0.040000000000000008</v>
      </c>
      <c r="C225" s="5">
        <f>(Eingabe!K225*(Eingabe!L225-Eingabe!K225)+Eingabe!K225^2*PI()/4)*0+Eingabe!K225*Eingabe!L225</f>
        <v>0.040000000000000008</v>
      </c>
      <c r="D225" s="89">
        <f>IF(Eingabe!G225="x",1,0)</f>
        <v>0</v>
      </c>
      <c r="E225" s="1">
        <f>IF(Eingabe!H225="x",1,0)</f>
        <v>1</v>
      </c>
      <c r="F225" s="1">
        <f>IF(Eingabe!I225="x",1,0)</f>
        <v>0</v>
      </c>
      <c r="G225" s="90">
        <f t="shared" si="113"/>
        <v>1</v>
      </c>
      <c r="H225" s="1">
        <f>IF(Eingabe!R225="x",1,0)</f>
        <v>1</v>
      </c>
      <c r="I225" s="1">
        <f>IF(Eingabe!S225="x",1,0)</f>
        <v>0</v>
      </c>
      <c r="J225" s="1">
        <f t="shared" si="114"/>
        <v>1</v>
      </c>
      <c r="K225" s="89">
        <f>IF(Eingabe!E225="x",1,0)</f>
        <v>1</v>
      </c>
      <c r="L225" s="1">
        <f>IF(Eingabe!F225="x",1,0)</f>
        <v>0</v>
      </c>
      <c r="M225" s="90">
        <f t="shared" si="115"/>
        <v>1</v>
      </c>
    </row>
    <row r="226">
      <c r="A226" s="5">
        <f>Eingabe!J226^2*PI()/4</f>
        <v>0</v>
      </c>
      <c r="B226" s="5">
        <f>Eingabe!K226*Eingabe!L226</f>
        <v>0.0625</v>
      </c>
      <c r="C226" s="5">
        <f>(Eingabe!K226*(Eingabe!L226-Eingabe!K226)+Eingabe!K226^2*PI()/4)*0+Eingabe!K226*Eingabe!L226</f>
        <v>0.0625</v>
      </c>
      <c r="D226" s="89">
        <f>IF(Eingabe!G226="x",1,0)</f>
        <v>0</v>
      </c>
      <c r="E226" s="1">
        <f>IF(Eingabe!H226="x",1,0)</f>
        <v>1</v>
      </c>
      <c r="F226" s="1">
        <f>IF(Eingabe!I226="x",1,0)</f>
        <v>0</v>
      </c>
      <c r="G226" s="90">
        <f t="shared" si="113"/>
        <v>1</v>
      </c>
      <c r="H226" s="1">
        <f>IF(Eingabe!R226="x",1,0)</f>
        <v>1</v>
      </c>
      <c r="I226" s="1">
        <f>IF(Eingabe!S226="x",1,0)</f>
        <v>0</v>
      </c>
      <c r="J226" s="1">
        <f t="shared" si="114"/>
        <v>1</v>
      </c>
      <c r="K226" s="89">
        <f>IF(Eingabe!E226="x",1,0)</f>
        <v>1</v>
      </c>
      <c r="L226" s="1">
        <f>IF(Eingabe!F226="x",1,0)</f>
        <v>0</v>
      </c>
      <c r="M226" s="90">
        <f t="shared" si="115"/>
        <v>1</v>
      </c>
    </row>
    <row r="227">
      <c r="A227" s="5">
        <f>Eingabe!J227^2*PI()/4</f>
        <v>0</v>
      </c>
      <c r="B227" s="5">
        <f>Eingabe!K227*Eingabe!L227</f>
        <v>0.040000000000000008</v>
      </c>
      <c r="C227" s="5">
        <f>(Eingabe!K227*(Eingabe!L227-Eingabe!K227)+Eingabe!K227^2*PI()/4)*0+Eingabe!K227*Eingabe!L227</f>
        <v>0.040000000000000008</v>
      </c>
      <c r="D227" s="89">
        <f>IF(Eingabe!G227="x",1,0)</f>
        <v>0</v>
      </c>
      <c r="E227" s="1">
        <f>IF(Eingabe!H227="x",1,0)</f>
        <v>1</v>
      </c>
      <c r="F227" s="1">
        <f>IF(Eingabe!I227="x",1,0)</f>
        <v>0</v>
      </c>
      <c r="G227" s="90">
        <f t="shared" si="113"/>
        <v>1</v>
      </c>
      <c r="H227" s="1">
        <f>IF(Eingabe!R227="x",1,0)</f>
        <v>1</v>
      </c>
      <c r="I227" s="1">
        <f>IF(Eingabe!S227="x",1,0)</f>
        <v>0</v>
      </c>
      <c r="J227" s="1">
        <f t="shared" si="114"/>
        <v>1</v>
      </c>
      <c r="K227" s="89">
        <f>IF(Eingabe!E227="x",1,0)</f>
        <v>1</v>
      </c>
      <c r="L227" s="1">
        <f>IF(Eingabe!F227="x",1,0)</f>
        <v>0</v>
      </c>
      <c r="M227" s="90">
        <f t="shared" si="115"/>
        <v>1</v>
      </c>
    </row>
    <row r="228">
      <c r="A228" s="5">
        <f>Eingabe!J228^2*PI()/4</f>
        <v>0</v>
      </c>
      <c r="B228" s="5">
        <f>Eingabe!K228*Eingabe!L228</f>
        <v>0.0625</v>
      </c>
      <c r="C228" s="5">
        <f>(Eingabe!K228*(Eingabe!L228-Eingabe!K228)+Eingabe!K228^2*PI()/4)*0+Eingabe!K228*Eingabe!L228</f>
        <v>0.0625</v>
      </c>
      <c r="D228" s="89">
        <f>IF(Eingabe!G228="x",1,0)</f>
        <v>0</v>
      </c>
      <c r="E228" s="1">
        <f>IF(Eingabe!H228="x",1,0)</f>
        <v>1</v>
      </c>
      <c r="F228" s="1">
        <f>IF(Eingabe!I228="x",1,0)</f>
        <v>0</v>
      </c>
      <c r="G228" s="90">
        <f t="shared" si="113"/>
        <v>1</v>
      </c>
      <c r="H228" s="1">
        <f>IF(Eingabe!R228="x",1,0)</f>
        <v>1</v>
      </c>
      <c r="I228" s="1">
        <f>IF(Eingabe!S228="x",1,0)</f>
        <v>0</v>
      </c>
      <c r="J228" s="1">
        <f t="shared" si="114"/>
        <v>1</v>
      </c>
      <c r="K228" s="89">
        <f>IF(Eingabe!E228="x",1,0)</f>
        <v>1</v>
      </c>
      <c r="L228" s="1">
        <f>IF(Eingabe!F228="x",1,0)</f>
        <v>0</v>
      </c>
      <c r="M228" s="90">
        <f t="shared" si="115"/>
        <v>1</v>
      </c>
    </row>
    <row r="229">
      <c r="A229" s="5">
        <f>Eingabe!J229^2*PI()/4</f>
        <v>0</v>
      </c>
      <c r="B229" s="5">
        <f>Eingabe!K229*Eingabe!L229</f>
        <v>0.040000000000000008</v>
      </c>
      <c r="C229" s="5">
        <f>(Eingabe!K229*(Eingabe!L229-Eingabe!K229)+Eingabe!K229^2*PI()/4)*0+Eingabe!K229*Eingabe!L229</f>
        <v>0.040000000000000008</v>
      </c>
      <c r="D229" s="89">
        <f>IF(Eingabe!G229="x",1,0)</f>
        <v>0</v>
      </c>
      <c r="E229" s="1">
        <f>IF(Eingabe!H229="x",1,0)</f>
        <v>1</v>
      </c>
      <c r="F229" s="1">
        <f>IF(Eingabe!I229="x",1,0)</f>
        <v>0</v>
      </c>
      <c r="G229" s="90">
        <f t="shared" si="113"/>
        <v>1</v>
      </c>
      <c r="H229" s="1">
        <f>IF(Eingabe!R229="x",1,0)</f>
        <v>1</v>
      </c>
      <c r="I229" s="1">
        <f>IF(Eingabe!S229="x",1,0)</f>
        <v>0</v>
      </c>
      <c r="J229" s="1">
        <f t="shared" si="114"/>
        <v>1</v>
      </c>
      <c r="K229" s="89">
        <f>IF(Eingabe!E229="x",1,0)</f>
        <v>1</v>
      </c>
      <c r="L229" s="1">
        <f>IF(Eingabe!F229="x",1,0)</f>
        <v>0</v>
      </c>
      <c r="M229" s="90">
        <f t="shared" si="115"/>
        <v>1</v>
      </c>
    </row>
    <row r="230">
      <c r="A230" s="5">
        <f>Eingabe!J230^2*PI()/4</f>
        <v>0</v>
      </c>
      <c r="B230" s="5">
        <f>Eingabe!K230*Eingabe!L230</f>
        <v>0.040000000000000008</v>
      </c>
      <c r="C230" s="5">
        <f>(Eingabe!K230*(Eingabe!L230-Eingabe!K230)+Eingabe!K230^2*PI()/4)*0+Eingabe!K230*Eingabe!L230</f>
        <v>0.040000000000000008</v>
      </c>
      <c r="D230" s="89">
        <f>IF(Eingabe!G230="x",1,0)</f>
        <v>0</v>
      </c>
      <c r="E230" s="1">
        <f>IF(Eingabe!H230="x",1,0)</f>
        <v>1</v>
      </c>
      <c r="F230" s="1">
        <f>IF(Eingabe!I230="x",1,0)</f>
        <v>0</v>
      </c>
      <c r="G230" s="90">
        <f t="shared" si="113"/>
        <v>1</v>
      </c>
      <c r="H230" s="1">
        <f>IF(Eingabe!R230="x",1,0)</f>
        <v>1</v>
      </c>
      <c r="I230" s="1">
        <f>IF(Eingabe!S230="x",1,0)</f>
        <v>0</v>
      </c>
      <c r="J230" s="1">
        <f t="shared" si="114"/>
        <v>1</v>
      </c>
      <c r="K230" s="89">
        <f>IF(Eingabe!E230="x",1,0)</f>
        <v>1</v>
      </c>
      <c r="L230" s="1">
        <f>IF(Eingabe!F230="x",1,0)</f>
        <v>0</v>
      </c>
      <c r="M230" s="90">
        <f t="shared" si="115"/>
        <v>1</v>
      </c>
    </row>
    <row r="231">
      <c r="A231" s="5">
        <f>Eingabe!J231^2*PI()/4</f>
        <v>0</v>
      </c>
      <c r="B231" s="5">
        <f>Eingabe!K231*Eingabe!L231</f>
        <v>0.0625</v>
      </c>
      <c r="C231" s="5">
        <f>(Eingabe!K231*(Eingabe!L231-Eingabe!K231)+Eingabe!K231^2*PI()/4)*0+Eingabe!K231*Eingabe!L231</f>
        <v>0.0625</v>
      </c>
      <c r="D231" s="89">
        <f>IF(Eingabe!G231="x",1,0)</f>
        <v>0</v>
      </c>
      <c r="E231" s="1">
        <f>IF(Eingabe!H231="x",1,0)</f>
        <v>1</v>
      </c>
      <c r="F231" s="1">
        <f>IF(Eingabe!I231="x",1,0)</f>
        <v>0</v>
      </c>
      <c r="G231" s="90">
        <f t="shared" si="113"/>
        <v>1</v>
      </c>
      <c r="H231" s="1">
        <f>IF(Eingabe!R231="x",1,0)</f>
        <v>1</v>
      </c>
      <c r="I231" s="1">
        <f>IF(Eingabe!S231="x",1,0)</f>
        <v>0</v>
      </c>
      <c r="J231" s="1">
        <f t="shared" si="114"/>
        <v>1</v>
      </c>
      <c r="K231" s="89">
        <f>IF(Eingabe!E231="x",1,0)</f>
        <v>1</v>
      </c>
      <c r="L231" s="1">
        <f>IF(Eingabe!F231="x",1,0)</f>
        <v>0</v>
      </c>
      <c r="M231" s="90">
        <f t="shared" si="115"/>
        <v>1</v>
      </c>
    </row>
    <row r="232">
      <c r="A232" s="5">
        <f>Eingabe!J232^2*PI()/4</f>
        <v>0</v>
      </c>
      <c r="B232" s="5">
        <f>Eingabe!K232*Eingabe!L232</f>
        <v>0.089999999999999997</v>
      </c>
      <c r="C232" s="5">
        <f>(Eingabe!K232*(Eingabe!L232-Eingabe!K232)+Eingabe!K232^2*PI()/4)*0+Eingabe!K232*Eingabe!L232</f>
        <v>0.089999999999999997</v>
      </c>
      <c r="D232" s="89">
        <f>IF(Eingabe!G232="x",1,0)</f>
        <v>0</v>
      </c>
      <c r="E232" s="1">
        <f>IF(Eingabe!H232="x",1,0)</f>
        <v>1</v>
      </c>
      <c r="F232" s="1">
        <f>IF(Eingabe!I232="x",1,0)</f>
        <v>0</v>
      </c>
      <c r="G232" s="90">
        <f t="shared" si="113"/>
        <v>1</v>
      </c>
      <c r="H232" s="1">
        <f>IF(Eingabe!R232="x",1,0)</f>
        <v>1</v>
      </c>
      <c r="I232" s="1">
        <f>IF(Eingabe!S232="x",1,0)</f>
        <v>0</v>
      </c>
      <c r="J232" s="1">
        <f t="shared" si="114"/>
        <v>1</v>
      </c>
      <c r="K232" s="89">
        <f>IF(Eingabe!E232="x",1,0)</f>
        <v>1</v>
      </c>
      <c r="L232" s="1">
        <f>IF(Eingabe!F232="x",1,0)</f>
        <v>0</v>
      </c>
      <c r="M232" s="90">
        <f t="shared" si="115"/>
        <v>1</v>
      </c>
    </row>
    <row r="233">
      <c r="A233" s="5">
        <f>Eingabe!J233^2*PI()/4</f>
        <v>0</v>
      </c>
      <c r="B233" s="5">
        <f>Eingabe!K233*Eingabe!L233</f>
        <v>0.16000000000000003</v>
      </c>
      <c r="C233" s="5">
        <f>(Eingabe!K233*(Eingabe!L233-Eingabe!K233)+Eingabe!K233^2*PI()/4)*0+Eingabe!K233*Eingabe!L233</f>
        <v>0.16000000000000003</v>
      </c>
      <c r="D233" s="89">
        <f>IF(Eingabe!G233="x",1,0)</f>
        <v>0</v>
      </c>
      <c r="E233" s="1">
        <f>IF(Eingabe!H233="x",1,0)</f>
        <v>1</v>
      </c>
      <c r="F233" s="1">
        <f>IF(Eingabe!I233="x",1,0)</f>
        <v>0</v>
      </c>
      <c r="G233" s="90">
        <f t="shared" si="113"/>
        <v>1</v>
      </c>
      <c r="H233" s="1">
        <f>IF(Eingabe!R233="x",1,0)</f>
        <v>1</v>
      </c>
      <c r="I233" s="1">
        <f>IF(Eingabe!S233="x",1,0)</f>
        <v>0</v>
      </c>
      <c r="J233" s="1">
        <f t="shared" si="114"/>
        <v>1</v>
      </c>
      <c r="K233" s="89">
        <f>IF(Eingabe!E233="x",1,0)</f>
        <v>1</v>
      </c>
      <c r="L233" s="1">
        <f>IF(Eingabe!F233="x",1,0)</f>
        <v>0</v>
      </c>
      <c r="M233" s="90">
        <f t="shared" si="115"/>
        <v>1</v>
      </c>
    </row>
    <row r="234">
      <c r="A234" s="5">
        <f>Eingabe!J234^2*PI()/4</f>
        <v>0</v>
      </c>
      <c r="B234" s="5">
        <f>Eingabe!K234*Eingabe!L234</f>
        <v>0.16000000000000003</v>
      </c>
      <c r="C234" s="5">
        <f>(Eingabe!K234*(Eingabe!L234-Eingabe!K234)+Eingabe!K234^2*PI()/4)*0+Eingabe!K234*Eingabe!L234</f>
        <v>0.16000000000000003</v>
      </c>
      <c r="D234" s="89">
        <f>IF(Eingabe!G234="x",1,0)</f>
        <v>0</v>
      </c>
      <c r="E234" s="1">
        <f>IF(Eingabe!H234="x",1,0)</f>
        <v>1</v>
      </c>
      <c r="F234" s="1">
        <f>IF(Eingabe!I234="x",1,0)</f>
        <v>0</v>
      </c>
      <c r="G234" s="90">
        <f t="shared" si="113"/>
        <v>1</v>
      </c>
      <c r="H234" s="1">
        <f>IF(Eingabe!R234="x",1,0)</f>
        <v>1</v>
      </c>
      <c r="I234" s="1">
        <f>IF(Eingabe!S234="x",1,0)</f>
        <v>0</v>
      </c>
      <c r="J234" s="1">
        <f t="shared" si="114"/>
        <v>1</v>
      </c>
      <c r="K234" s="89">
        <f>IF(Eingabe!E234="x",1,0)</f>
        <v>1</v>
      </c>
      <c r="L234" s="1">
        <f>IF(Eingabe!F234="x",1,0)</f>
        <v>0</v>
      </c>
      <c r="M234" s="90">
        <f t="shared" si="115"/>
        <v>1</v>
      </c>
    </row>
    <row r="235">
      <c r="A235" s="5">
        <f>Eingabe!J235^2*PI()/4</f>
        <v>0</v>
      </c>
      <c r="B235" s="5">
        <f>Eingabe!K235*Eingabe!L235</f>
        <v>0.14999999999999999</v>
      </c>
      <c r="C235" s="5">
        <f>(Eingabe!K235*(Eingabe!L235-Eingabe!K235)+Eingabe!K235^2*PI()/4)*0+Eingabe!K235*Eingabe!L235</f>
        <v>0.14999999999999999</v>
      </c>
      <c r="D235" s="89">
        <f>IF(Eingabe!G235="x",1,0)</f>
        <v>0</v>
      </c>
      <c r="E235" s="1">
        <f>IF(Eingabe!H235="x",1,0)</f>
        <v>1</v>
      </c>
      <c r="F235" s="1">
        <f>IF(Eingabe!I235="x",1,0)</f>
        <v>0</v>
      </c>
      <c r="G235" s="90">
        <f t="shared" si="113"/>
        <v>1</v>
      </c>
      <c r="H235" s="1">
        <f>IF(Eingabe!R235="x",1,0)</f>
        <v>1</v>
      </c>
      <c r="I235" s="1">
        <f>IF(Eingabe!S235="x",1,0)</f>
        <v>0</v>
      </c>
      <c r="J235" s="1">
        <f t="shared" si="114"/>
        <v>1</v>
      </c>
      <c r="K235" s="89">
        <f>IF(Eingabe!E235="x",1,0)</f>
        <v>1</v>
      </c>
      <c r="L235" s="1">
        <f>IF(Eingabe!F235="x",1,0)</f>
        <v>0</v>
      </c>
      <c r="M235" s="90">
        <f t="shared" si="115"/>
        <v>1</v>
      </c>
    </row>
    <row r="236">
      <c r="A236" s="5">
        <f>Eingabe!J236^2*PI()/4</f>
        <v>0</v>
      </c>
      <c r="B236" s="5">
        <f>Eingabe!K236*Eingabe!L236</f>
        <v>0.16000000000000003</v>
      </c>
      <c r="C236" s="5">
        <f>(Eingabe!K236*(Eingabe!L236-Eingabe!K236)+Eingabe!K236^2*PI()/4)*0+Eingabe!K236*Eingabe!L236</f>
        <v>0.16000000000000003</v>
      </c>
      <c r="D236" s="89">
        <f>IF(Eingabe!G236="x",1,0)</f>
        <v>0</v>
      </c>
      <c r="E236" s="1">
        <f>IF(Eingabe!H236="x",1,0)</f>
        <v>1</v>
      </c>
      <c r="F236" s="1">
        <f>IF(Eingabe!I236="x",1,0)</f>
        <v>0</v>
      </c>
      <c r="G236" s="90">
        <f t="shared" si="113"/>
        <v>1</v>
      </c>
      <c r="H236" s="1">
        <f>IF(Eingabe!R236="x",1,0)</f>
        <v>1</v>
      </c>
      <c r="I236" s="1">
        <f>IF(Eingabe!S236="x",1,0)</f>
        <v>0</v>
      </c>
      <c r="J236" s="1">
        <f t="shared" si="114"/>
        <v>1</v>
      </c>
      <c r="K236" s="89">
        <f>IF(Eingabe!E236="x",1,0)</f>
        <v>1</v>
      </c>
      <c r="L236" s="1">
        <f>IF(Eingabe!F236="x",1,0)</f>
        <v>0</v>
      </c>
      <c r="M236" s="90">
        <f t="shared" si="115"/>
        <v>1</v>
      </c>
    </row>
    <row r="237">
      <c r="A237" s="5">
        <f>Eingabe!J237^2*PI()/4</f>
        <v>0</v>
      </c>
      <c r="B237" s="5">
        <f>Eingabe!K237*Eingabe!L237</f>
        <v>0.16000000000000003</v>
      </c>
      <c r="C237" s="5">
        <f>(Eingabe!K237*(Eingabe!L237-Eingabe!K237)+Eingabe!K237^2*PI()/4)*0+Eingabe!K237*Eingabe!L237</f>
        <v>0.16000000000000003</v>
      </c>
      <c r="D237" s="89">
        <f>IF(Eingabe!G237="x",1,0)</f>
        <v>0</v>
      </c>
      <c r="E237" s="1">
        <f>IF(Eingabe!H237="x",1,0)</f>
        <v>1</v>
      </c>
      <c r="F237" s="1">
        <f>IF(Eingabe!I237="x",1,0)</f>
        <v>0</v>
      </c>
      <c r="G237" s="90">
        <f t="shared" si="113"/>
        <v>1</v>
      </c>
      <c r="H237" s="1">
        <f>IF(Eingabe!R237="x",1,0)</f>
        <v>1</v>
      </c>
      <c r="I237" s="1">
        <f>IF(Eingabe!S237="x",1,0)</f>
        <v>0</v>
      </c>
      <c r="J237" s="1">
        <f t="shared" si="114"/>
        <v>1</v>
      </c>
      <c r="K237" s="89">
        <f>IF(Eingabe!E237="x",1,0)</f>
        <v>1</v>
      </c>
      <c r="L237" s="1">
        <f>IF(Eingabe!F237="x",1,0)</f>
        <v>0</v>
      </c>
      <c r="M237" s="90">
        <f t="shared" si="115"/>
        <v>1</v>
      </c>
    </row>
    <row r="238">
      <c r="A238" s="5">
        <f>Eingabe!J238^2*PI()/4</f>
        <v>0</v>
      </c>
      <c r="B238" s="5">
        <f>Eingabe!K238*Eingabe!L238</f>
        <v>0.23999999999999999</v>
      </c>
      <c r="C238" s="5">
        <f>(Eingabe!K238*(Eingabe!L238-Eingabe!K238)+Eingabe!K238^2*PI()/4)*0+Eingabe!K238*Eingabe!L238</f>
        <v>0.23999999999999999</v>
      </c>
      <c r="D238" s="89">
        <f>IF(Eingabe!G238="x",1,0)</f>
        <v>0</v>
      </c>
      <c r="E238" s="1">
        <f>IF(Eingabe!H238="x",1,0)</f>
        <v>1</v>
      </c>
      <c r="F238" s="1">
        <f>IF(Eingabe!I238="x",1,0)</f>
        <v>0</v>
      </c>
      <c r="G238" s="90">
        <f t="shared" si="113"/>
        <v>1</v>
      </c>
      <c r="H238" s="1">
        <f>IF(Eingabe!R238="x",1,0)</f>
        <v>1</v>
      </c>
      <c r="I238" s="1">
        <f>IF(Eingabe!S238="x",1,0)</f>
        <v>0</v>
      </c>
      <c r="J238" s="1">
        <f t="shared" si="114"/>
        <v>1</v>
      </c>
      <c r="K238" s="89">
        <f>IF(Eingabe!E238="x",1,0)</f>
        <v>1</v>
      </c>
      <c r="L238" s="1">
        <f>IF(Eingabe!F238="x",1,0)</f>
        <v>0</v>
      </c>
      <c r="M238" s="90">
        <f t="shared" si="115"/>
        <v>1</v>
      </c>
    </row>
    <row r="239">
      <c r="A239" s="5">
        <f>Eingabe!J239^2*PI()/4</f>
        <v>0</v>
      </c>
      <c r="B239" s="5">
        <f>Eingabe!K239*Eingabe!L239</f>
        <v>0.091799999999999993</v>
      </c>
      <c r="C239" s="5">
        <f>(Eingabe!K239*(Eingabe!L239-Eingabe!K239)+Eingabe!K239^2*PI()/4)*0+Eingabe!K239*Eingabe!L239</f>
        <v>0.091799999999999993</v>
      </c>
      <c r="D239" s="89">
        <f>IF(Eingabe!G239="x",1,0)</f>
        <v>0</v>
      </c>
      <c r="E239" s="1">
        <f>IF(Eingabe!H239="x",1,0)</f>
        <v>1</v>
      </c>
      <c r="F239" s="1">
        <f>IF(Eingabe!I239="x",1,0)</f>
        <v>0</v>
      </c>
      <c r="G239" s="90">
        <f t="shared" si="113"/>
        <v>1</v>
      </c>
      <c r="H239" s="1">
        <f>IF(Eingabe!R239="x",1,0)</f>
        <v>1</v>
      </c>
      <c r="I239" s="1">
        <f>IF(Eingabe!S239="x",1,0)</f>
        <v>0</v>
      </c>
      <c r="J239" s="1">
        <f t="shared" si="114"/>
        <v>1</v>
      </c>
      <c r="K239" s="89">
        <f>IF(Eingabe!E239="x",1,0)</f>
        <v>1</v>
      </c>
      <c r="L239" s="1">
        <f>IF(Eingabe!F239="x",1,0)</f>
        <v>0</v>
      </c>
      <c r="M239" s="90">
        <f t="shared" si="115"/>
        <v>1</v>
      </c>
    </row>
    <row r="240">
      <c r="A240" s="5">
        <f>Eingabe!J240^2*PI()/4</f>
        <v>0</v>
      </c>
      <c r="B240" s="5">
        <f>Eingabe!K240*Eingabe!L240</f>
        <v>0.089999999999999997</v>
      </c>
      <c r="C240" s="5">
        <f>(Eingabe!K240*(Eingabe!L240-Eingabe!K240)+Eingabe!K240^2*PI()/4)*0+Eingabe!K240*Eingabe!L240</f>
        <v>0.089999999999999997</v>
      </c>
      <c r="D240" s="89">
        <f>IF(Eingabe!G240="x",1,0)</f>
        <v>0</v>
      </c>
      <c r="E240" s="1">
        <f>IF(Eingabe!H240="x",1,0)</f>
        <v>1</v>
      </c>
      <c r="F240" s="1">
        <f>IF(Eingabe!I240="x",1,0)</f>
        <v>0</v>
      </c>
      <c r="G240" s="90">
        <f t="shared" si="113"/>
        <v>1</v>
      </c>
      <c r="H240" s="1">
        <f>IF(Eingabe!R240="x",1,0)</f>
        <v>1</v>
      </c>
      <c r="I240" s="1">
        <f>IF(Eingabe!S240="x",1,0)</f>
        <v>0</v>
      </c>
      <c r="J240" s="1">
        <f t="shared" si="114"/>
        <v>1</v>
      </c>
      <c r="K240" s="89">
        <f>IF(Eingabe!E240="x",1,0)</f>
        <v>1</v>
      </c>
      <c r="L240" s="1">
        <f>IF(Eingabe!F240="x",1,0)</f>
        <v>0</v>
      </c>
      <c r="M240" s="90">
        <f t="shared" si="115"/>
        <v>1</v>
      </c>
    </row>
    <row r="241">
      <c r="A241" s="5">
        <f>Eingabe!J241^2*PI()/4</f>
        <v>0</v>
      </c>
      <c r="B241" s="5">
        <f>Eingabe!K241*Eingabe!L241</f>
        <v>0.089999999999999997</v>
      </c>
      <c r="C241" s="5">
        <f>(Eingabe!K241*(Eingabe!L241-Eingabe!K241)+Eingabe!K241^2*PI()/4)*0+Eingabe!K241*Eingabe!L241</f>
        <v>0.089999999999999997</v>
      </c>
      <c r="D241" s="89">
        <f>IF(Eingabe!G241="x",1,0)</f>
        <v>0</v>
      </c>
      <c r="E241" s="1">
        <f>IF(Eingabe!H241="x",1,0)</f>
        <v>1</v>
      </c>
      <c r="F241" s="1">
        <f>IF(Eingabe!I241="x",1,0)</f>
        <v>0</v>
      </c>
      <c r="G241" s="90">
        <f t="shared" si="113"/>
        <v>1</v>
      </c>
      <c r="H241" s="1">
        <f>IF(Eingabe!R241="x",1,0)</f>
        <v>1</v>
      </c>
      <c r="I241" s="1">
        <f>IF(Eingabe!S241="x",1,0)</f>
        <v>0</v>
      </c>
      <c r="J241" s="1">
        <f t="shared" si="114"/>
        <v>1</v>
      </c>
      <c r="K241" s="89">
        <f>IF(Eingabe!E241="x",1,0)</f>
        <v>1</v>
      </c>
      <c r="L241" s="1">
        <f>IF(Eingabe!F241="x",1,0)</f>
        <v>0</v>
      </c>
      <c r="M241" s="90">
        <f t="shared" si="115"/>
        <v>1</v>
      </c>
    </row>
    <row r="242">
      <c r="A242" s="5">
        <f>Eingabe!J242^2*PI()/4</f>
        <v>0</v>
      </c>
      <c r="B242" s="5">
        <f>Eingabe!K242*Eingabe!L242</f>
        <v>0.053999999999999999</v>
      </c>
      <c r="C242" s="5">
        <f>(Eingabe!K242*(Eingabe!L242-Eingabe!K242)+Eingabe!K242^2*PI()/4)*0+Eingabe!K242*Eingabe!L242</f>
        <v>0.053999999999999999</v>
      </c>
      <c r="D242" s="89">
        <f>IF(Eingabe!G242="x",1,0)</f>
        <v>0</v>
      </c>
      <c r="E242" s="1">
        <f>IF(Eingabe!H242="x",1,0)</f>
        <v>1</v>
      </c>
      <c r="F242" s="1">
        <f>IF(Eingabe!I242="x",1,0)</f>
        <v>0</v>
      </c>
      <c r="G242" s="90">
        <f t="shared" si="113"/>
        <v>1</v>
      </c>
      <c r="H242" s="1">
        <f>IF(Eingabe!R242="x",1,0)</f>
        <v>1</v>
      </c>
      <c r="I242" s="1">
        <f>IF(Eingabe!S242="x",1,0)</f>
        <v>0</v>
      </c>
      <c r="J242" s="1">
        <f t="shared" si="114"/>
        <v>1</v>
      </c>
      <c r="K242" s="89">
        <f>IF(Eingabe!E242="x",1,0)</f>
        <v>1</v>
      </c>
      <c r="L242" s="1">
        <f>IF(Eingabe!F242="x",1,0)</f>
        <v>0</v>
      </c>
      <c r="M242" s="90">
        <f t="shared" si="115"/>
        <v>1</v>
      </c>
    </row>
    <row r="243">
      <c r="A243" s="5">
        <f>Eingabe!J243^2*PI()/4</f>
        <v>0</v>
      </c>
      <c r="B243" s="5">
        <f>Eingabe!K243*Eingabe!L243</f>
        <v>0.089999999999999997</v>
      </c>
      <c r="C243" s="5">
        <f>(Eingabe!K243*(Eingabe!L243-Eingabe!K243)+Eingabe!K243^2*PI()/4)*0+Eingabe!K243*Eingabe!L243</f>
        <v>0.089999999999999997</v>
      </c>
      <c r="D243" s="89">
        <f>IF(Eingabe!G243="x",1,0)</f>
        <v>0</v>
      </c>
      <c r="E243" s="1">
        <f>IF(Eingabe!H243="x",1,0)</f>
        <v>1</v>
      </c>
      <c r="F243" s="1">
        <f>IF(Eingabe!I243="x",1,0)</f>
        <v>0</v>
      </c>
      <c r="G243" s="90">
        <f t="shared" si="113"/>
        <v>1</v>
      </c>
      <c r="H243" s="1">
        <f>IF(Eingabe!R243="x",1,0)</f>
        <v>1</v>
      </c>
      <c r="I243" s="1">
        <f>IF(Eingabe!S243="x",1,0)</f>
        <v>0</v>
      </c>
      <c r="J243" s="1">
        <f t="shared" si="114"/>
        <v>1</v>
      </c>
      <c r="K243" s="89">
        <f>IF(Eingabe!E243="x",1,0)</f>
        <v>1</v>
      </c>
      <c r="L243" s="1">
        <f>IF(Eingabe!F243="x",1,0)</f>
        <v>0</v>
      </c>
      <c r="M243" s="90">
        <f t="shared" si="115"/>
        <v>1</v>
      </c>
    </row>
    <row r="244">
      <c r="A244" s="5">
        <f>Eingabe!J244^2*PI()/4</f>
        <v>0</v>
      </c>
      <c r="B244" s="5">
        <f>Eingabe!K244*Eingabe!L244</f>
        <v>0.087499999999999994</v>
      </c>
      <c r="C244" s="5">
        <f>(Eingabe!K244*(Eingabe!L244-Eingabe!K244)+Eingabe!K244^2*PI()/4)*0+Eingabe!K244*Eingabe!L244</f>
        <v>0.087499999999999994</v>
      </c>
      <c r="D244" s="89">
        <f>IF(Eingabe!G244="x",1,0)</f>
        <v>0</v>
      </c>
      <c r="E244" s="1">
        <f>IF(Eingabe!H244="x",1,0)</f>
        <v>1</v>
      </c>
      <c r="F244" s="1">
        <f>IF(Eingabe!I244="x",1,0)</f>
        <v>0</v>
      </c>
      <c r="G244" s="90">
        <f t="shared" si="113"/>
        <v>1</v>
      </c>
      <c r="H244" s="1">
        <f>IF(Eingabe!R244="x",1,0)</f>
        <v>1</v>
      </c>
      <c r="I244" s="1">
        <f>IF(Eingabe!S244="x",1,0)</f>
        <v>0</v>
      </c>
      <c r="J244" s="1">
        <f t="shared" si="114"/>
        <v>1</v>
      </c>
      <c r="K244" s="89">
        <f>IF(Eingabe!E244="x",1,0)</f>
        <v>1</v>
      </c>
      <c r="L244" s="1">
        <f>IF(Eingabe!F244="x",1,0)</f>
        <v>0</v>
      </c>
      <c r="M244" s="90">
        <f t="shared" si="115"/>
        <v>1</v>
      </c>
    </row>
    <row r="245">
      <c r="A245" s="5">
        <f>Eingabe!J245^2*PI()/4</f>
        <v>0</v>
      </c>
      <c r="B245" s="5">
        <f>Eingabe!K245*Eingabe!L245</f>
        <v>0.057599999999999998</v>
      </c>
      <c r="C245" s="5">
        <f>(Eingabe!K245*(Eingabe!L245-Eingabe!K245)+Eingabe!K245^2*PI()/4)*0+Eingabe!K245*Eingabe!L245</f>
        <v>0.057599999999999998</v>
      </c>
      <c r="D245" s="89">
        <f>IF(Eingabe!G245="x",1,0)</f>
        <v>0</v>
      </c>
      <c r="E245" s="1">
        <f>IF(Eingabe!H245="x",1,0)</f>
        <v>1</v>
      </c>
      <c r="F245" s="1">
        <f>IF(Eingabe!I245="x",1,0)</f>
        <v>0</v>
      </c>
      <c r="G245" s="90">
        <f t="shared" si="113"/>
        <v>1</v>
      </c>
      <c r="H245" s="1">
        <f>IF(Eingabe!R245="x",1,0)</f>
        <v>1</v>
      </c>
      <c r="I245" s="1">
        <f>IF(Eingabe!S245="x",1,0)</f>
        <v>0</v>
      </c>
      <c r="J245" s="1">
        <f t="shared" si="114"/>
        <v>1</v>
      </c>
      <c r="K245" s="89">
        <f>IF(Eingabe!E245="x",1,0)</f>
        <v>1</v>
      </c>
      <c r="L245" s="1">
        <f>IF(Eingabe!F245="x",1,0)</f>
        <v>0</v>
      </c>
      <c r="M245" s="90">
        <f t="shared" si="115"/>
        <v>1</v>
      </c>
    </row>
    <row r="246">
      <c r="A246" s="5">
        <f>Eingabe!J246^2*PI()/4</f>
        <v>0</v>
      </c>
      <c r="B246" s="5">
        <f>Eingabe!K246*Eingabe!L246</f>
        <v>0.057599999999999998</v>
      </c>
      <c r="C246" s="5">
        <f>(Eingabe!K246*(Eingabe!L246-Eingabe!K246)+Eingabe!K246^2*PI()/4)*0+Eingabe!K246*Eingabe!L246</f>
        <v>0.057599999999999998</v>
      </c>
      <c r="D246" s="89">
        <f>IF(Eingabe!G246="x",1,0)</f>
        <v>0</v>
      </c>
      <c r="E246" s="1">
        <f>IF(Eingabe!H246="x",1,0)</f>
        <v>1</v>
      </c>
      <c r="F246" s="1">
        <f>IF(Eingabe!I246="x",1,0)</f>
        <v>0</v>
      </c>
      <c r="G246" s="90">
        <f t="shared" si="113"/>
        <v>1</v>
      </c>
      <c r="H246" s="1">
        <f>IF(Eingabe!R246="x",1,0)</f>
        <v>1</v>
      </c>
      <c r="I246" s="1">
        <f>IF(Eingabe!S246="x",1,0)</f>
        <v>0</v>
      </c>
      <c r="J246" s="1">
        <f t="shared" si="114"/>
        <v>1</v>
      </c>
      <c r="K246" s="89">
        <f>IF(Eingabe!E246="x",1,0)</f>
        <v>1</v>
      </c>
      <c r="L246" s="1">
        <f>IF(Eingabe!F246="x",1,0)</f>
        <v>0</v>
      </c>
      <c r="M246" s="90">
        <f t="shared" si="115"/>
        <v>1</v>
      </c>
    </row>
    <row r="247">
      <c r="A247" s="5">
        <f>Eingabe!J247^2*PI()/4</f>
        <v>0</v>
      </c>
      <c r="B247" s="5">
        <f>Eingabe!K247*Eingabe!L247</f>
        <v>0.071999999999999995</v>
      </c>
      <c r="C247" s="5">
        <f>(Eingabe!K247*(Eingabe!L247-Eingabe!K247)+Eingabe!K247^2*PI()/4)*0+Eingabe!K247*Eingabe!L247</f>
        <v>0.071999999999999995</v>
      </c>
      <c r="D247" s="89">
        <f>IF(Eingabe!G247="x",1,0)</f>
        <v>0</v>
      </c>
      <c r="E247" s="1">
        <f>IF(Eingabe!H247="x",1,0)</f>
        <v>1</v>
      </c>
      <c r="F247" s="1">
        <f>IF(Eingabe!I247="x",1,0)</f>
        <v>0</v>
      </c>
      <c r="G247" s="90">
        <f t="shared" si="113"/>
        <v>1</v>
      </c>
      <c r="H247" s="1">
        <f>IF(Eingabe!R247="x",1,0)</f>
        <v>1</v>
      </c>
      <c r="I247" s="1">
        <f>IF(Eingabe!S247="x",1,0)</f>
        <v>0</v>
      </c>
      <c r="J247" s="1">
        <f t="shared" si="114"/>
        <v>1</v>
      </c>
      <c r="K247" s="89">
        <f>IF(Eingabe!E247="x",1,0)</f>
        <v>1</v>
      </c>
      <c r="L247" s="1">
        <f>IF(Eingabe!F247="x",1,0)</f>
        <v>0</v>
      </c>
      <c r="M247" s="90">
        <f t="shared" si="115"/>
        <v>1</v>
      </c>
    </row>
    <row r="248">
      <c r="A248" s="5">
        <f>Eingabe!J248^2*PI()/4</f>
        <v>0</v>
      </c>
      <c r="B248" s="5">
        <f>Eingabe!K248*Eingabe!L248</f>
        <v>0.081000000000000003</v>
      </c>
      <c r="C248" s="5">
        <f>(Eingabe!K248*(Eingabe!L248-Eingabe!K248)+Eingabe!K248^2*PI()/4)*0+Eingabe!K248*Eingabe!L248</f>
        <v>0.081000000000000003</v>
      </c>
      <c r="D248" s="89">
        <f>IF(Eingabe!G248="x",1,0)</f>
        <v>0</v>
      </c>
      <c r="E248" s="1">
        <f>IF(Eingabe!H248="x",1,0)</f>
        <v>1</v>
      </c>
      <c r="F248" s="1">
        <f>IF(Eingabe!I248="x",1,0)</f>
        <v>0</v>
      </c>
      <c r="G248" s="90">
        <f t="shared" si="113"/>
        <v>1</v>
      </c>
      <c r="H248" s="1">
        <f>IF(Eingabe!R248="x",1,0)</f>
        <v>1</v>
      </c>
      <c r="I248" s="1">
        <f>IF(Eingabe!S248="x",1,0)</f>
        <v>0</v>
      </c>
      <c r="J248" s="1">
        <f t="shared" si="114"/>
        <v>1</v>
      </c>
      <c r="K248" s="89">
        <f>IF(Eingabe!E248="x",1,0)</f>
        <v>1</v>
      </c>
      <c r="L248" s="1">
        <f>IF(Eingabe!F248="x",1,0)</f>
        <v>0</v>
      </c>
      <c r="M248" s="90">
        <f t="shared" si="115"/>
        <v>1</v>
      </c>
    </row>
    <row r="249">
      <c r="A249" s="5">
        <f>Eingabe!J249^2*PI()/4</f>
        <v>0</v>
      </c>
      <c r="B249" s="5">
        <f>Eingabe!K249*Eingabe!L249</f>
        <v>0.125</v>
      </c>
      <c r="C249" s="5">
        <f>(Eingabe!K249*(Eingabe!L249-Eingabe!K249)+Eingabe!K249^2*PI()/4)*0+Eingabe!K249*Eingabe!L249</f>
        <v>0.125</v>
      </c>
      <c r="D249" s="89">
        <f>IF(Eingabe!G249="x",1,0)</f>
        <v>0</v>
      </c>
      <c r="E249" s="1">
        <f>IF(Eingabe!H249="x",1,0)</f>
        <v>1</v>
      </c>
      <c r="F249" s="1">
        <f>IF(Eingabe!I249="x",1,0)</f>
        <v>0</v>
      </c>
      <c r="G249" s="90">
        <f t="shared" si="113"/>
        <v>1</v>
      </c>
      <c r="H249" s="1">
        <f>IF(Eingabe!R249="x",1,0)</f>
        <v>1</v>
      </c>
      <c r="I249" s="1">
        <f>IF(Eingabe!S249="x",1,0)</f>
        <v>0</v>
      </c>
      <c r="J249" s="1">
        <f t="shared" si="114"/>
        <v>1</v>
      </c>
      <c r="K249" s="89">
        <f>IF(Eingabe!E249="x",1,0)</f>
        <v>1</v>
      </c>
      <c r="L249" s="1">
        <f>IF(Eingabe!F249="x",1,0)</f>
        <v>0</v>
      </c>
      <c r="M249" s="90">
        <f t="shared" si="115"/>
        <v>1</v>
      </c>
    </row>
    <row r="250">
      <c r="A250" s="5">
        <f>Eingabe!J250^2*PI()/4</f>
        <v>0</v>
      </c>
      <c r="B250" s="5">
        <f>Eingabe!K250*Eingabe!L250</f>
        <v>0.125</v>
      </c>
      <c r="C250" s="5">
        <f>(Eingabe!K250*(Eingabe!L250-Eingabe!K250)+Eingabe!K250^2*PI()/4)*0+Eingabe!K250*Eingabe!L250</f>
        <v>0.125</v>
      </c>
      <c r="D250" s="89">
        <f>IF(Eingabe!G250="x",1,0)</f>
        <v>0</v>
      </c>
      <c r="E250" s="1">
        <f>IF(Eingabe!H250="x",1,0)</f>
        <v>1</v>
      </c>
      <c r="F250" s="1">
        <f>IF(Eingabe!I250="x",1,0)</f>
        <v>0</v>
      </c>
      <c r="G250" s="90">
        <f t="shared" si="113"/>
        <v>1</v>
      </c>
      <c r="H250" s="1">
        <f>IF(Eingabe!R250="x",1,0)</f>
        <v>1</v>
      </c>
      <c r="I250" s="1">
        <f>IF(Eingabe!S250="x",1,0)</f>
        <v>0</v>
      </c>
      <c r="J250" s="1">
        <f t="shared" si="114"/>
        <v>1</v>
      </c>
      <c r="K250" s="89">
        <f>IF(Eingabe!E250="x",1,0)</f>
        <v>1</v>
      </c>
      <c r="L250" s="1">
        <f>IF(Eingabe!F250="x",1,0)</f>
        <v>0</v>
      </c>
      <c r="M250" s="90">
        <f t="shared" si="115"/>
        <v>1</v>
      </c>
    </row>
    <row r="251">
      <c r="A251" s="5">
        <f>Eingabe!J251^2*PI()/4</f>
        <v>0</v>
      </c>
      <c r="B251" s="5">
        <f>Eingabe!K251*Eingabe!L251</f>
        <v>0.192</v>
      </c>
      <c r="C251" s="5">
        <f>(Eingabe!K251*(Eingabe!L251-Eingabe!K251)+Eingabe!K251^2*PI()/4)*0+Eingabe!K251*Eingabe!L251</f>
        <v>0.192</v>
      </c>
      <c r="D251" s="89">
        <f>IF(Eingabe!G251="x",1,0)</f>
        <v>0</v>
      </c>
      <c r="E251" s="1">
        <f>IF(Eingabe!H251="x",1,0)</f>
        <v>1</v>
      </c>
      <c r="F251" s="1">
        <f>IF(Eingabe!I251="x",1,0)</f>
        <v>0</v>
      </c>
      <c r="G251" s="90">
        <f t="shared" si="113"/>
        <v>1</v>
      </c>
      <c r="H251" s="1">
        <f>IF(Eingabe!R251="x",1,0)</f>
        <v>1</v>
      </c>
      <c r="I251" s="1">
        <f>IF(Eingabe!S251="x",1,0)</f>
        <v>0</v>
      </c>
      <c r="J251" s="1">
        <f t="shared" si="114"/>
        <v>1</v>
      </c>
      <c r="K251" s="89">
        <f>IF(Eingabe!E251="x",1,0)</f>
        <v>1</v>
      </c>
      <c r="L251" s="1">
        <f>IF(Eingabe!F251="x",1,0)</f>
        <v>0</v>
      </c>
      <c r="M251" s="90">
        <f t="shared" si="115"/>
        <v>1</v>
      </c>
    </row>
    <row r="252">
      <c r="A252" s="5">
        <f>Eingabe!J252^2*PI()/4</f>
        <v>0</v>
      </c>
      <c r="B252" s="5">
        <f>Eingabe!K252*Eingabe!L252</f>
        <v>0.192</v>
      </c>
      <c r="C252" s="5">
        <f>(Eingabe!K252*(Eingabe!L252-Eingabe!K252)+Eingabe!K252^2*PI()/4)*0+Eingabe!K252*Eingabe!L252</f>
        <v>0.192</v>
      </c>
      <c r="D252" s="89">
        <f>IF(Eingabe!G252="x",1,0)</f>
        <v>0</v>
      </c>
      <c r="E252" s="1">
        <f>IF(Eingabe!H252="x",1,0)</f>
        <v>1</v>
      </c>
      <c r="F252" s="1">
        <f>IF(Eingabe!I252="x",1,0)</f>
        <v>0</v>
      </c>
      <c r="G252" s="90">
        <f t="shared" si="113"/>
        <v>1</v>
      </c>
      <c r="H252" s="1">
        <f>IF(Eingabe!R252="x",1,0)</f>
        <v>1</v>
      </c>
      <c r="I252" s="1">
        <f>IF(Eingabe!S252="x",1,0)</f>
        <v>0</v>
      </c>
      <c r="J252" s="1">
        <f t="shared" si="114"/>
        <v>1</v>
      </c>
      <c r="K252" s="89">
        <f>IF(Eingabe!E252="x",1,0)</f>
        <v>1</v>
      </c>
      <c r="L252" s="1">
        <f>IF(Eingabe!F252="x",1,0)</f>
        <v>0</v>
      </c>
      <c r="M252" s="90">
        <f t="shared" si="115"/>
        <v>1</v>
      </c>
    </row>
    <row r="253">
      <c r="A253" s="5">
        <f>Eingabe!J253^2*PI()/4</f>
        <v>0</v>
      </c>
      <c r="B253" s="5">
        <f>Eingabe!K253*Eingabe!L253</f>
        <v>0.25</v>
      </c>
      <c r="C253" s="5">
        <f>(Eingabe!K253*(Eingabe!L253-Eingabe!K253)+Eingabe!K253^2*PI()/4)*0+Eingabe!K253*Eingabe!L253</f>
        <v>0.25</v>
      </c>
      <c r="D253" s="89">
        <f>IF(Eingabe!G253="x",1,0)</f>
        <v>0</v>
      </c>
      <c r="E253" s="1">
        <f>IF(Eingabe!H253="x",1,0)</f>
        <v>1</v>
      </c>
      <c r="F253" s="1">
        <f>IF(Eingabe!I253="x",1,0)</f>
        <v>0</v>
      </c>
      <c r="G253" s="90">
        <f t="shared" si="113"/>
        <v>1</v>
      </c>
      <c r="H253" s="1">
        <f>IF(Eingabe!R253="x",1,0)</f>
        <v>1</v>
      </c>
      <c r="I253" s="1">
        <f>IF(Eingabe!S253="x",1,0)</f>
        <v>0</v>
      </c>
      <c r="J253" s="1">
        <f t="shared" si="114"/>
        <v>1</v>
      </c>
      <c r="K253" s="89">
        <f>IF(Eingabe!E253="x",1,0)</f>
        <v>1</v>
      </c>
      <c r="L253" s="1">
        <f>IF(Eingabe!F253="x",1,0)</f>
        <v>0</v>
      </c>
      <c r="M253" s="90">
        <f t="shared" si="115"/>
        <v>1</v>
      </c>
    </row>
    <row r="254">
      <c r="A254" s="5">
        <f>Eingabe!J254^2*PI()/4</f>
        <v>0</v>
      </c>
      <c r="B254" s="5">
        <f>Eingabe!K254*Eingabe!L254</f>
        <v>0.25</v>
      </c>
      <c r="C254" s="5">
        <f>(Eingabe!K254*(Eingabe!L254-Eingabe!K254)+Eingabe!K254^2*PI()/4)*0+Eingabe!K254*Eingabe!L254</f>
        <v>0.25</v>
      </c>
      <c r="D254" s="89">
        <f>IF(Eingabe!G254="x",1,0)</f>
        <v>0</v>
      </c>
      <c r="E254" s="1">
        <f>IF(Eingabe!H254="x",1,0)</f>
        <v>1</v>
      </c>
      <c r="F254" s="1">
        <f>IF(Eingabe!I254="x",1,0)</f>
        <v>0</v>
      </c>
      <c r="G254" s="90">
        <f t="shared" si="113"/>
        <v>1</v>
      </c>
      <c r="H254" s="1">
        <f>IF(Eingabe!R254="x",1,0)</f>
        <v>1</v>
      </c>
      <c r="I254" s="1">
        <f>IF(Eingabe!S254="x",1,0)</f>
        <v>0</v>
      </c>
      <c r="J254" s="1">
        <f t="shared" si="114"/>
        <v>1</v>
      </c>
      <c r="K254" s="89">
        <f>IF(Eingabe!E254="x",1,0)</f>
        <v>1</v>
      </c>
      <c r="L254" s="1">
        <f>IF(Eingabe!F254="x",1,0)</f>
        <v>0</v>
      </c>
      <c r="M254" s="90">
        <f t="shared" si="115"/>
        <v>1</v>
      </c>
    </row>
    <row r="255">
      <c r="A255" s="5">
        <f>Eingabe!J255^2*PI()/4</f>
        <v>0</v>
      </c>
      <c r="B255" s="5">
        <f>Eingabe!K255*Eingabe!L255</f>
        <v>0.040000000000000008</v>
      </c>
      <c r="C255" s="5">
        <f>(Eingabe!K255*(Eingabe!L255-Eingabe!K255)+Eingabe!K255^2*PI()/4)*0+Eingabe!K255*Eingabe!L255</f>
        <v>0.040000000000000008</v>
      </c>
      <c r="D255" s="89">
        <f>IF(Eingabe!G255="x",1,0)</f>
        <v>0</v>
      </c>
      <c r="E255" s="1">
        <f>IF(Eingabe!H255="x",1,0)</f>
        <v>1</v>
      </c>
      <c r="F255" s="1">
        <f>IF(Eingabe!I255="x",1,0)</f>
        <v>0</v>
      </c>
      <c r="G255" s="90">
        <f t="shared" si="113"/>
        <v>1</v>
      </c>
      <c r="H255" s="1">
        <f>IF(Eingabe!R255="x",1,0)</f>
        <v>1</v>
      </c>
      <c r="I255" s="1">
        <f>IF(Eingabe!S255="x",1,0)</f>
        <v>0</v>
      </c>
      <c r="J255" s="1">
        <f t="shared" si="114"/>
        <v>1</v>
      </c>
      <c r="K255" s="89">
        <f>IF(Eingabe!E255="x",1,0)</f>
        <v>1</v>
      </c>
      <c r="L255" s="1">
        <f>IF(Eingabe!F255="x",1,0)</f>
        <v>0</v>
      </c>
      <c r="M255" s="90">
        <f t="shared" si="115"/>
        <v>1</v>
      </c>
    </row>
    <row r="256">
      <c r="A256" s="5">
        <f>Eingabe!J256^2*PI()/4</f>
        <v>0</v>
      </c>
      <c r="B256" s="5">
        <f>Eingabe!K256*Eingabe!L256</f>
        <v>0.089999999999999997</v>
      </c>
      <c r="C256" s="5">
        <f>(Eingabe!K256*(Eingabe!L256-Eingabe!K256)+Eingabe!K256^2*PI()/4)*0+Eingabe!K256*Eingabe!L256</f>
        <v>0.089999999999999997</v>
      </c>
      <c r="D256" s="89">
        <f>IF(Eingabe!G256="x",1,0)</f>
        <v>0</v>
      </c>
      <c r="E256" s="1">
        <f>IF(Eingabe!H256="x",1,0)</f>
        <v>1</v>
      </c>
      <c r="F256" s="1">
        <f>IF(Eingabe!I256="x",1,0)</f>
        <v>0</v>
      </c>
      <c r="G256" s="90">
        <f t="shared" si="113"/>
        <v>1</v>
      </c>
      <c r="H256" s="1">
        <f>IF(Eingabe!R256="x",1,0)</f>
        <v>1</v>
      </c>
      <c r="I256" s="1">
        <f>IF(Eingabe!S256="x",1,0)</f>
        <v>0</v>
      </c>
      <c r="J256" s="1">
        <f t="shared" si="114"/>
        <v>1</v>
      </c>
      <c r="K256" s="89">
        <f>IF(Eingabe!E256="x",1,0)</f>
        <v>1</v>
      </c>
      <c r="L256" s="1">
        <f>IF(Eingabe!F256="x",1,0)</f>
        <v>0</v>
      </c>
      <c r="M256" s="90">
        <f t="shared" si="115"/>
        <v>1</v>
      </c>
    </row>
    <row r="257">
      <c r="A257" s="5">
        <f>Eingabe!J257^2*PI()/4</f>
        <v>0</v>
      </c>
      <c r="B257" s="5">
        <f>Eingabe!K257*Eingabe!L257</f>
        <v>0.089999999999999997</v>
      </c>
      <c r="C257" s="5">
        <f>(Eingabe!K257*(Eingabe!L257-Eingabe!K257)+Eingabe!K257^2*PI()/4)*0+Eingabe!K257*Eingabe!L257</f>
        <v>0.089999999999999997</v>
      </c>
      <c r="D257" s="89">
        <f>IF(Eingabe!G257="x",1,0)</f>
        <v>0</v>
      </c>
      <c r="E257" s="1">
        <f>IF(Eingabe!H257="x",1,0)</f>
        <v>1</v>
      </c>
      <c r="F257" s="1">
        <f>IF(Eingabe!I257="x",1,0)</f>
        <v>0</v>
      </c>
      <c r="G257" s="90">
        <f t="shared" si="113"/>
        <v>1</v>
      </c>
      <c r="H257" s="1">
        <f>IF(Eingabe!R257="x",1,0)</f>
        <v>1</v>
      </c>
      <c r="I257" s="1">
        <f>IF(Eingabe!S257="x",1,0)</f>
        <v>0</v>
      </c>
      <c r="J257" s="1">
        <f t="shared" si="114"/>
        <v>1</v>
      </c>
      <c r="K257" s="89">
        <f>IF(Eingabe!E257="x",1,0)</f>
        <v>1</v>
      </c>
      <c r="L257" s="1">
        <f>IF(Eingabe!F257="x",1,0)</f>
        <v>0</v>
      </c>
      <c r="M257" s="90">
        <f t="shared" si="115"/>
        <v>1</v>
      </c>
    </row>
    <row r="258">
      <c r="A258" s="5">
        <f>Eingabe!J258^2*PI()/4</f>
        <v>0</v>
      </c>
      <c r="B258" s="5">
        <f>Eingabe!K258*Eingabe!L258</f>
        <v>0.089999999999999997</v>
      </c>
      <c r="C258" s="5">
        <f>(Eingabe!K258*(Eingabe!L258-Eingabe!K258)+Eingabe!K258^2*PI()/4)*0+Eingabe!K258*Eingabe!L258</f>
        <v>0.089999999999999997</v>
      </c>
      <c r="D258" s="89">
        <f>IF(Eingabe!G258="x",1,0)</f>
        <v>0</v>
      </c>
      <c r="E258" s="1">
        <f>IF(Eingabe!H258="x",1,0)</f>
        <v>1</v>
      </c>
      <c r="F258" s="1">
        <f>IF(Eingabe!I258="x",1,0)</f>
        <v>0</v>
      </c>
      <c r="G258" s="90">
        <f t="shared" si="113"/>
        <v>1</v>
      </c>
      <c r="H258" s="1">
        <f>IF(Eingabe!R258="x",1,0)</f>
        <v>1</v>
      </c>
      <c r="I258" s="1">
        <f>IF(Eingabe!S258="x",1,0)</f>
        <v>0</v>
      </c>
      <c r="J258" s="1">
        <f t="shared" si="114"/>
        <v>1</v>
      </c>
      <c r="K258" s="89">
        <f>IF(Eingabe!E258="x",1,0)</f>
        <v>1</v>
      </c>
      <c r="L258" s="1">
        <f>IF(Eingabe!F258="x",1,0)</f>
        <v>0</v>
      </c>
      <c r="M258" s="90">
        <f t="shared" si="115"/>
        <v>1</v>
      </c>
    </row>
    <row r="259">
      <c r="A259" s="5">
        <f>Eingabe!J259^2*PI()/4</f>
        <v>0</v>
      </c>
      <c r="B259" s="5">
        <f>Eingabe!K259*Eingabe!L259</f>
        <v>0.089999999999999997</v>
      </c>
      <c r="C259" s="5">
        <f>(Eingabe!K259*(Eingabe!L259-Eingabe!K259)+Eingabe!K259^2*PI()/4)*0+Eingabe!K259*Eingabe!L259</f>
        <v>0.089999999999999997</v>
      </c>
      <c r="D259" s="89">
        <f>IF(Eingabe!G259="x",1,0)</f>
        <v>0</v>
      </c>
      <c r="E259" s="1">
        <f>IF(Eingabe!H259="x",1,0)</f>
        <v>1</v>
      </c>
      <c r="F259" s="1">
        <f>IF(Eingabe!I259="x",1,0)</f>
        <v>0</v>
      </c>
      <c r="G259" s="90">
        <f t="shared" si="113"/>
        <v>1</v>
      </c>
      <c r="H259" s="1">
        <f>IF(Eingabe!R259="x",1,0)</f>
        <v>1</v>
      </c>
      <c r="I259" s="1">
        <f>IF(Eingabe!S259="x",1,0)</f>
        <v>0</v>
      </c>
      <c r="J259" s="1">
        <f t="shared" si="114"/>
        <v>1</v>
      </c>
      <c r="K259" s="89">
        <f>IF(Eingabe!E259="x",1,0)</f>
        <v>1</v>
      </c>
      <c r="L259" s="1">
        <f>IF(Eingabe!F259="x",1,0)</f>
        <v>0</v>
      </c>
      <c r="M259" s="90">
        <f t="shared" si="115"/>
        <v>1</v>
      </c>
    </row>
    <row r="260">
      <c r="A260" s="5">
        <f>Eingabe!J260^2*PI()/4</f>
        <v>0</v>
      </c>
      <c r="B260" s="5">
        <f>Eingabe!K260*Eingabe!L260</f>
        <v>0.16000000000000003</v>
      </c>
      <c r="C260" s="5">
        <f>(Eingabe!K260*(Eingabe!L260-Eingabe!K260)+Eingabe!K260^2*PI()/4)*0+Eingabe!K260*Eingabe!L260</f>
        <v>0.16000000000000003</v>
      </c>
      <c r="D260" s="89">
        <f>IF(Eingabe!G260="x",1,0)</f>
        <v>0</v>
      </c>
      <c r="E260" s="1">
        <f>IF(Eingabe!H260="x",1,0)</f>
        <v>1</v>
      </c>
      <c r="F260" s="1">
        <f>IF(Eingabe!I260="x",1,0)</f>
        <v>0</v>
      </c>
      <c r="G260" s="90">
        <f t="shared" si="113"/>
        <v>1</v>
      </c>
      <c r="H260" s="1">
        <f>IF(Eingabe!R260="x",1,0)</f>
        <v>1</v>
      </c>
      <c r="I260" s="1">
        <f>IF(Eingabe!S260="x",1,0)</f>
        <v>0</v>
      </c>
      <c r="J260" s="1">
        <f t="shared" si="114"/>
        <v>1</v>
      </c>
      <c r="K260" s="89">
        <f>IF(Eingabe!E260="x",1,0)</f>
        <v>1</v>
      </c>
      <c r="L260" s="1">
        <f>IF(Eingabe!F260="x",1,0)</f>
        <v>0</v>
      </c>
      <c r="M260" s="90">
        <f t="shared" si="115"/>
        <v>1</v>
      </c>
    </row>
    <row r="261">
      <c r="A261" s="5">
        <f>Eingabe!J261^2*PI()/4</f>
        <v>0</v>
      </c>
      <c r="B261" s="5">
        <f>Eingabe!K261*Eingabe!L261</f>
        <v>0.16000000000000003</v>
      </c>
      <c r="C261" s="5">
        <f>(Eingabe!K261*(Eingabe!L261-Eingabe!K261)+Eingabe!K261^2*PI()/4)*0+Eingabe!K261*Eingabe!L261</f>
        <v>0.16000000000000003</v>
      </c>
      <c r="D261" s="89">
        <f>IF(Eingabe!G261="x",1,0)</f>
        <v>0</v>
      </c>
      <c r="E261" s="1">
        <f>IF(Eingabe!H261="x",1,0)</f>
        <v>1</v>
      </c>
      <c r="F261" s="1">
        <f>IF(Eingabe!I261="x",1,0)</f>
        <v>0</v>
      </c>
      <c r="G261" s="90">
        <f t="shared" si="113"/>
        <v>1</v>
      </c>
      <c r="H261" s="1">
        <f>IF(Eingabe!R261="x",1,0)</f>
        <v>1</v>
      </c>
      <c r="I261" s="1">
        <f>IF(Eingabe!S261="x",1,0)</f>
        <v>0</v>
      </c>
      <c r="J261" s="1">
        <f t="shared" si="114"/>
        <v>1</v>
      </c>
      <c r="K261" s="89">
        <f>IF(Eingabe!E261="x",1,0)</f>
        <v>1</v>
      </c>
      <c r="L261" s="1">
        <f>IF(Eingabe!F261="x",1,0)</f>
        <v>0</v>
      </c>
      <c r="M261" s="90">
        <f t="shared" si="115"/>
        <v>1</v>
      </c>
    </row>
    <row r="262">
      <c r="A262" s="5">
        <f>Eingabe!J262^2*PI()/4</f>
        <v>0</v>
      </c>
      <c r="B262" s="5">
        <f>Eingabe!K262*Eingabe!L262</f>
        <v>0.16000000000000003</v>
      </c>
      <c r="C262" s="5">
        <f>(Eingabe!K262*(Eingabe!L262-Eingabe!K262)+Eingabe!K262^2*PI()/4)*0+Eingabe!K262*Eingabe!L262</f>
        <v>0.16000000000000003</v>
      </c>
      <c r="D262" s="89">
        <f>IF(Eingabe!G262="x",1,0)</f>
        <v>0</v>
      </c>
      <c r="E262" s="1">
        <f>IF(Eingabe!H262="x",1,0)</f>
        <v>1</v>
      </c>
      <c r="F262" s="1">
        <f>IF(Eingabe!I262="x",1,0)</f>
        <v>0</v>
      </c>
      <c r="G262" s="90">
        <f t="shared" si="113"/>
        <v>1</v>
      </c>
      <c r="H262" s="1">
        <f>IF(Eingabe!R262="x",1,0)</f>
        <v>1</v>
      </c>
      <c r="I262" s="1">
        <f>IF(Eingabe!S262="x",1,0)</f>
        <v>0</v>
      </c>
      <c r="J262" s="1">
        <f t="shared" si="114"/>
        <v>1</v>
      </c>
      <c r="K262" s="89">
        <f>IF(Eingabe!E262="x",1,0)</f>
        <v>1</v>
      </c>
      <c r="L262" s="1">
        <f>IF(Eingabe!F262="x",1,0)</f>
        <v>0</v>
      </c>
      <c r="M262" s="90">
        <f t="shared" si="115"/>
        <v>1</v>
      </c>
    </row>
    <row r="263">
      <c r="A263" s="5">
        <f>Eingabe!J263^2*PI()/4</f>
        <v>0.031415926535897934</v>
      </c>
      <c r="B263" s="5">
        <f>Eingabe!K263*Eingabe!L263</f>
        <v>0</v>
      </c>
      <c r="C263" s="5">
        <f>(Eingabe!K263*(Eingabe!L263-Eingabe!K263)+Eingabe!K263^2*PI()/4)*0+Eingabe!K263*Eingabe!L263</f>
        <v>0</v>
      </c>
      <c r="D263" s="89">
        <f>IF(Eingabe!G263="x",1,0)</f>
        <v>1</v>
      </c>
      <c r="E263" s="1">
        <f>IF(Eingabe!H263="x",1,0)</f>
        <v>0</v>
      </c>
      <c r="F263" s="1">
        <f>IF(Eingabe!I263="x",1,0)</f>
        <v>0</v>
      </c>
      <c r="G263" s="90">
        <f t="shared" si="113"/>
        <v>0</v>
      </c>
      <c r="H263" s="1">
        <f>IF(Eingabe!R263="x",1,0)</f>
        <v>1</v>
      </c>
      <c r="I263" s="1">
        <f>IF(Eingabe!S263="x",1,0)</f>
        <v>0</v>
      </c>
      <c r="J263" s="1">
        <f t="shared" si="114"/>
        <v>1</v>
      </c>
      <c r="K263" s="89">
        <f>IF(Eingabe!E263="x",1,0)</f>
        <v>1</v>
      </c>
      <c r="L263" s="1">
        <f>IF(Eingabe!F263="x",1,0)</f>
        <v>0</v>
      </c>
      <c r="M263" s="90">
        <f t="shared" si="115"/>
        <v>1</v>
      </c>
    </row>
    <row r="264">
      <c r="A264" s="5">
        <f>Eingabe!J264^2*PI()/4</f>
        <v>0.031415926535897934</v>
      </c>
      <c r="B264" s="5">
        <f>Eingabe!K264*Eingabe!L264</f>
        <v>0</v>
      </c>
      <c r="C264" s="5">
        <f>(Eingabe!K264*(Eingabe!L264-Eingabe!K264)+Eingabe!K264^2*PI()/4)*0+Eingabe!K264*Eingabe!L264</f>
        <v>0</v>
      </c>
      <c r="D264" s="89">
        <f>IF(Eingabe!G264="x",1,0)</f>
        <v>1</v>
      </c>
      <c r="E264" s="1">
        <f>IF(Eingabe!H264="x",1,0)</f>
        <v>0</v>
      </c>
      <c r="F264" s="1">
        <f>IF(Eingabe!I264="x",1,0)</f>
        <v>0</v>
      </c>
      <c r="G264" s="90">
        <f t="shared" si="113"/>
        <v>0</v>
      </c>
      <c r="H264" s="1">
        <f>IF(Eingabe!R264="x",1,0)</f>
        <v>1</v>
      </c>
      <c r="I264" s="1">
        <f>IF(Eingabe!S264="x",1,0)</f>
        <v>0</v>
      </c>
      <c r="J264" s="1">
        <f t="shared" si="114"/>
        <v>1</v>
      </c>
      <c r="K264" s="89">
        <f>IF(Eingabe!E264="x",1,0)</f>
        <v>1</v>
      </c>
      <c r="L264" s="1">
        <f>IF(Eingabe!F264="x",1,0)</f>
        <v>0</v>
      </c>
      <c r="M264" s="90">
        <f t="shared" si="115"/>
        <v>1</v>
      </c>
    </row>
    <row r="265">
      <c r="A265" s="5">
        <f>Eingabe!J265^2*PI()/4</f>
        <v>0.031415926535897934</v>
      </c>
      <c r="B265" s="5">
        <f>Eingabe!K265*Eingabe!L265</f>
        <v>0</v>
      </c>
      <c r="C265" s="5">
        <f>(Eingabe!K265*(Eingabe!L265-Eingabe!K265)+Eingabe!K265^2*PI()/4)*0+Eingabe!K265*Eingabe!L265</f>
        <v>0</v>
      </c>
      <c r="D265" s="89">
        <f>IF(Eingabe!G265="x",1,0)</f>
        <v>1</v>
      </c>
      <c r="E265" s="1">
        <f>IF(Eingabe!H265="x",1,0)</f>
        <v>0</v>
      </c>
      <c r="F265" s="1">
        <f>IF(Eingabe!I265="x",1,0)</f>
        <v>0</v>
      </c>
      <c r="G265" s="90">
        <f t="shared" si="113"/>
        <v>0</v>
      </c>
      <c r="H265" s="1">
        <f>IF(Eingabe!R265="x",1,0)</f>
        <v>1</v>
      </c>
      <c r="I265" s="1">
        <f>IF(Eingabe!S265="x",1,0)</f>
        <v>0</v>
      </c>
      <c r="J265" s="1">
        <f t="shared" si="114"/>
        <v>1</v>
      </c>
      <c r="K265" s="89">
        <f>IF(Eingabe!E265="x",1,0)</f>
        <v>1</v>
      </c>
      <c r="L265" s="1">
        <f>IF(Eingabe!F265="x",1,0)</f>
        <v>0</v>
      </c>
      <c r="M265" s="90">
        <f t="shared" si="115"/>
        <v>1</v>
      </c>
    </row>
    <row r="266">
      <c r="A266" s="5">
        <f>Eingabe!J266^2*PI()/4</f>
        <v>0.031415926535897934</v>
      </c>
      <c r="B266" s="5">
        <f>Eingabe!K266*Eingabe!L266</f>
        <v>0</v>
      </c>
      <c r="C266" s="5">
        <f>(Eingabe!K266*(Eingabe!L266-Eingabe!K266)+Eingabe!K266^2*PI()/4)*0+Eingabe!K266*Eingabe!L266</f>
        <v>0</v>
      </c>
      <c r="D266" s="89">
        <f>IF(Eingabe!G266="x",1,0)</f>
        <v>1</v>
      </c>
      <c r="E266" s="1">
        <f>IF(Eingabe!H266="x",1,0)</f>
        <v>0</v>
      </c>
      <c r="F266" s="1">
        <f>IF(Eingabe!I266="x",1,0)</f>
        <v>0</v>
      </c>
      <c r="G266" s="90">
        <f t="shared" si="113"/>
        <v>0</v>
      </c>
      <c r="H266" s="1">
        <f>IF(Eingabe!R266="x",1,0)</f>
        <v>1</v>
      </c>
      <c r="I266" s="1">
        <f>IF(Eingabe!S266="x",1,0)</f>
        <v>0</v>
      </c>
      <c r="J266" s="1">
        <f t="shared" si="114"/>
        <v>1</v>
      </c>
      <c r="K266" s="89">
        <f>IF(Eingabe!E266="x",1,0)</f>
        <v>1</v>
      </c>
      <c r="L266" s="1">
        <f>IF(Eingabe!F266="x",1,0)</f>
        <v>0</v>
      </c>
      <c r="M266" s="90">
        <f t="shared" si="115"/>
        <v>1</v>
      </c>
    </row>
    <row r="267">
      <c r="A267" s="5">
        <f>Eingabe!J267^2*PI()/4</f>
        <v>0.031415926535897934</v>
      </c>
      <c r="B267" s="5">
        <f>Eingabe!K267*Eingabe!L267</f>
        <v>0</v>
      </c>
      <c r="C267" s="5">
        <f>(Eingabe!K267*(Eingabe!L267-Eingabe!K267)+Eingabe!K267^2*PI()/4)*0+Eingabe!K267*Eingabe!L267</f>
        <v>0</v>
      </c>
      <c r="D267" s="89">
        <f>IF(Eingabe!G267="x",1,0)</f>
        <v>1</v>
      </c>
      <c r="E267" s="1">
        <f>IF(Eingabe!H267="x",1,0)</f>
        <v>0</v>
      </c>
      <c r="F267" s="1">
        <f>IF(Eingabe!I267="x",1,0)</f>
        <v>0</v>
      </c>
      <c r="G267" s="90">
        <f t="shared" si="113"/>
        <v>0</v>
      </c>
      <c r="H267" s="1">
        <f>IF(Eingabe!R267="x",1,0)</f>
        <v>1</v>
      </c>
      <c r="I267" s="1">
        <f>IF(Eingabe!S267="x",1,0)</f>
        <v>0</v>
      </c>
      <c r="J267" s="1">
        <f t="shared" si="114"/>
        <v>1</v>
      </c>
      <c r="K267" s="89">
        <f>IF(Eingabe!E267="x",1,0)</f>
        <v>1</v>
      </c>
      <c r="L267" s="1">
        <f>IF(Eingabe!F267="x",1,0)</f>
        <v>0</v>
      </c>
      <c r="M267" s="90">
        <f t="shared" si="115"/>
        <v>1</v>
      </c>
    </row>
    <row r="268">
      <c r="A268" s="5">
        <f>Eingabe!J268^2*PI()/4</f>
        <v>0.031415926535897934</v>
      </c>
      <c r="B268" s="5">
        <f>Eingabe!K268*Eingabe!L268</f>
        <v>0</v>
      </c>
      <c r="C268" s="5">
        <f>(Eingabe!K268*(Eingabe!L268-Eingabe!K268)+Eingabe!K268^2*PI()/4)*0+Eingabe!K268*Eingabe!L268</f>
        <v>0</v>
      </c>
      <c r="D268" s="89">
        <f>IF(Eingabe!G268="x",1,0)</f>
        <v>1</v>
      </c>
      <c r="E268" s="1">
        <f>IF(Eingabe!H268="x",1,0)</f>
        <v>0</v>
      </c>
      <c r="F268" s="1">
        <f>IF(Eingabe!I268="x",1,0)</f>
        <v>0</v>
      </c>
      <c r="G268" s="90">
        <f t="shared" si="113"/>
        <v>0</v>
      </c>
      <c r="H268" s="1">
        <f>IF(Eingabe!R268="x",1,0)</f>
        <v>1</v>
      </c>
      <c r="I268" s="1">
        <f>IF(Eingabe!S268="x",1,0)</f>
        <v>0</v>
      </c>
      <c r="J268" s="1">
        <f t="shared" si="114"/>
        <v>1</v>
      </c>
      <c r="K268" s="89">
        <f>IF(Eingabe!E268="x",1,0)</f>
        <v>1</v>
      </c>
      <c r="L268" s="1">
        <f>IF(Eingabe!F268="x",1,0)</f>
        <v>0</v>
      </c>
      <c r="M268" s="90">
        <f t="shared" si="115"/>
        <v>1</v>
      </c>
    </row>
    <row r="269">
      <c r="A269" s="5">
        <f>Eingabe!J269^2*PI()/4</f>
        <v>0</v>
      </c>
      <c r="B269" s="5">
        <f>Eingabe!K269*Eingabe!L269</f>
        <v>0.040000000000000008</v>
      </c>
      <c r="C269" s="5">
        <f>(Eingabe!K269*(Eingabe!L269-Eingabe!K269)+Eingabe!K269^2*PI()/4)*0+Eingabe!K269*Eingabe!L269</f>
        <v>0.040000000000000008</v>
      </c>
      <c r="D269" s="89">
        <f>IF(Eingabe!G269="x",1,0)</f>
        <v>0</v>
      </c>
      <c r="E269" s="1">
        <f>IF(Eingabe!H269="x",1,0)</f>
        <v>1</v>
      </c>
      <c r="F269" s="1">
        <f>IF(Eingabe!I269="x",1,0)</f>
        <v>0</v>
      </c>
      <c r="G269" s="90">
        <f t="shared" si="113"/>
        <v>1</v>
      </c>
      <c r="H269" s="1">
        <f>IF(Eingabe!R269="x",1,0)</f>
        <v>1</v>
      </c>
      <c r="I269" s="1">
        <f>IF(Eingabe!S269="x",1,0)</f>
        <v>0</v>
      </c>
      <c r="J269" s="1">
        <f t="shared" si="114"/>
        <v>1</v>
      </c>
      <c r="K269" s="89">
        <f>IF(Eingabe!E269="x",1,0)</f>
        <v>1</v>
      </c>
      <c r="L269" s="1">
        <f>IF(Eingabe!F269="x",1,0)</f>
        <v>0</v>
      </c>
      <c r="M269" s="90">
        <f t="shared" si="115"/>
        <v>1</v>
      </c>
    </row>
    <row r="270">
      <c r="A270" s="5">
        <f>Eingabe!J270^2*PI()/4</f>
        <v>0</v>
      </c>
      <c r="B270" s="5">
        <f>Eingabe!K270*Eingabe!L270</f>
        <v>0.040000000000000008</v>
      </c>
      <c r="C270" s="5">
        <f>(Eingabe!K270*(Eingabe!L270-Eingabe!K270)+Eingabe!K270^2*PI()/4)*0+Eingabe!K270*Eingabe!L270</f>
        <v>0.040000000000000008</v>
      </c>
      <c r="D270" s="89">
        <f>IF(Eingabe!G270="x",1,0)</f>
        <v>0</v>
      </c>
      <c r="E270" s="1">
        <f>IF(Eingabe!H270="x",1,0)</f>
        <v>1</v>
      </c>
      <c r="F270" s="1">
        <f>IF(Eingabe!I270="x",1,0)</f>
        <v>0</v>
      </c>
      <c r="G270" s="90">
        <f t="shared" si="113"/>
        <v>1</v>
      </c>
      <c r="H270" s="1">
        <f>IF(Eingabe!R270="x",1,0)</f>
        <v>1</v>
      </c>
      <c r="I270" s="1">
        <f>IF(Eingabe!S270="x",1,0)</f>
        <v>0</v>
      </c>
      <c r="J270" s="1">
        <f t="shared" si="114"/>
        <v>1</v>
      </c>
      <c r="K270" s="89">
        <f>IF(Eingabe!E270="x",1,0)</f>
        <v>1</v>
      </c>
      <c r="L270" s="1">
        <f>IF(Eingabe!F270="x",1,0)</f>
        <v>0</v>
      </c>
      <c r="M270" s="90">
        <f t="shared" si="115"/>
        <v>1</v>
      </c>
    </row>
    <row r="271">
      <c r="A271" s="5">
        <f>Eingabe!J271^2*PI()/4</f>
        <v>0</v>
      </c>
      <c r="B271" s="5">
        <f>Eingabe!K271*Eingabe!L271</f>
        <v>0.040000000000000008</v>
      </c>
      <c r="C271" s="5">
        <f>(Eingabe!K271*(Eingabe!L271-Eingabe!K271)+Eingabe!K271^2*PI()/4)*0+Eingabe!K271*Eingabe!L271</f>
        <v>0.040000000000000008</v>
      </c>
      <c r="D271" s="89">
        <f>IF(Eingabe!G271="x",1,0)</f>
        <v>0</v>
      </c>
      <c r="E271" s="1">
        <f>IF(Eingabe!H271="x",1,0)</f>
        <v>1</v>
      </c>
      <c r="F271" s="1">
        <f>IF(Eingabe!I271="x",1,0)</f>
        <v>0</v>
      </c>
      <c r="G271" s="90">
        <f t="shared" si="113"/>
        <v>1</v>
      </c>
      <c r="H271" s="1">
        <f>IF(Eingabe!R271="x",1,0)</f>
        <v>1</v>
      </c>
      <c r="I271" s="1">
        <f>IF(Eingabe!S271="x",1,0)</f>
        <v>0</v>
      </c>
      <c r="J271" s="1">
        <f t="shared" si="114"/>
        <v>1</v>
      </c>
      <c r="K271" s="89">
        <f>IF(Eingabe!E271="x",1,0)</f>
        <v>1</v>
      </c>
      <c r="L271" s="1">
        <f>IF(Eingabe!F271="x",1,0)</f>
        <v>0</v>
      </c>
      <c r="M271" s="90">
        <f t="shared" si="115"/>
        <v>1</v>
      </c>
    </row>
    <row r="272">
      <c r="A272" s="5">
        <f>Eingabe!J272^2*PI()/4</f>
        <v>0</v>
      </c>
      <c r="B272" s="5">
        <f>Eingabe!K272*Eingabe!L272</f>
        <v>0.040000000000000008</v>
      </c>
      <c r="C272" s="5">
        <f>(Eingabe!K272*(Eingabe!L272-Eingabe!K272)+Eingabe!K272^2*PI()/4)*0+Eingabe!K272*Eingabe!L272</f>
        <v>0.040000000000000008</v>
      </c>
      <c r="D272" s="89">
        <f>IF(Eingabe!G272="x",1,0)</f>
        <v>0</v>
      </c>
      <c r="E272" s="1">
        <f>IF(Eingabe!H272="x",1,0)</f>
        <v>1</v>
      </c>
      <c r="F272" s="1">
        <f>IF(Eingabe!I272="x",1,0)</f>
        <v>0</v>
      </c>
      <c r="G272" s="90">
        <f t="shared" si="113"/>
        <v>1</v>
      </c>
      <c r="H272" s="1">
        <f>IF(Eingabe!R272="x",1,0)</f>
        <v>1</v>
      </c>
      <c r="I272" s="1">
        <f>IF(Eingabe!S272="x",1,0)</f>
        <v>0</v>
      </c>
      <c r="J272" s="1">
        <f t="shared" si="114"/>
        <v>1</v>
      </c>
      <c r="K272" s="89">
        <f>IF(Eingabe!E272="x",1,0)</f>
        <v>1</v>
      </c>
      <c r="L272" s="1">
        <f>IF(Eingabe!F272="x",1,0)</f>
        <v>0</v>
      </c>
      <c r="M272" s="90">
        <f t="shared" si="115"/>
        <v>1</v>
      </c>
    </row>
    <row r="273">
      <c r="A273" s="5">
        <f>Eingabe!J273^2*PI()/4</f>
        <v>0</v>
      </c>
      <c r="B273" s="5">
        <f>Eingabe!K273*Eingabe!L273</f>
        <v>0.040000000000000008</v>
      </c>
      <c r="C273" s="5">
        <f>(Eingabe!K273*(Eingabe!L273-Eingabe!K273)+Eingabe!K273^2*PI()/4)*0+Eingabe!K273*Eingabe!L273</f>
        <v>0.040000000000000008</v>
      </c>
      <c r="D273" s="89">
        <f>IF(Eingabe!G273="x",1,0)</f>
        <v>0</v>
      </c>
      <c r="E273" s="1">
        <f>IF(Eingabe!H273="x",1,0)</f>
        <v>1</v>
      </c>
      <c r="F273" s="1">
        <f>IF(Eingabe!I273="x",1,0)</f>
        <v>0</v>
      </c>
      <c r="G273" s="90">
        <f t="shared" si="113"/>
        <v>1</v>
      </c>
      <c r="H273" s="1">
        <f>IF(Eingabe!R273="x",1,0)</f>
        <v>1</v>
      </c>
      <c r="I273" s="1">
        <f>IF(Eingabe!S273="x",1,0)</f>
        <v>0</v>
      </c>
      <c r="J273" s="1">
        <f t="shared" si="114"/>
        <v>1</v>
      </c>
      <c r="K273" s="89">
        <f>IF(Eingabe!E273="x",1,0)</f>
        <v>1</v>
      </c>
      <c r="L273" s="1">
        <f>IF(Eingabe!F273="x",1,0)</f>
        <v>0</v>
      </c>
      <c r="M273" s="90">
        <f t="shared" si="115"/>
        <v>1</v>
      </c>
    </row>
    <row r="274">
      <c r="A274" s="5">
        <f>Eingabe!J274^2*PI()/4</f>
        <v>0</v>
      </c>
      <c r="B274" s="5">
        <f>Eingabe!K274*Eingabe!L274</f>
        <v>0.040000000000000008</v>
      </c>
      <c r="C274" s="5">
        <f>(Eingabe!K274*(Eingabe!L274-Eingabe!K274)+Eingabe!K274^2*PI()/4)*0+Eingabe!K274*Eingabe!L274</f>
        <v>0.040000000000000008</v>
      </c>
      <c r="D274" s="89">
        <f>IF(Eingabe!G274="x",1,0)</f>
        <v>0</v>
      </c>
      <c r="E274" s="1">
        <f>IF(Eingabe!H274="x",1,0)</f>
        <v>1</v>
      </c>
      <c r="F274" s="1">
        <f>IF(Eingabe!I274="x",1,0)</f>
        <v>0</v>
      </c>
      <c r="G274" s="90">
        <f t="shared" si="113"/>
        <v>1</v>
      </c>
      <c r="H274" s="1">
        <f>IF(Eingabe!R274="x",1,0)</f>
        <v>1</v>
      </c>
      <c r="I274" s="1">
        <f>IF(Eingabe!S274="x",1,0)</f>
        <v>0</v>
      </c>
      <c r="J274" s="1">
        <f t="shared" si="114"/>
        <v>1</v>
      </c>
      <c r="K274" s="89">
        <f>IF(Eingabe!E274="x",1,0)</f>
        <v>1</v>
      </c>
      <c r="L274" s="1">
        <f>IF(Eingabe!F274="x",1,0)</f>
        <v>0</v>
      </c>
      <c r="M274" s="90">
        <f t="shared" si="115"/>
        <v>1</v>
      </c>
    </row>
    <row r="275">
      <c r="A275" s="5">
        <f>Eingabe!J275^2*PI()/4</f>
        <v>0</v>
      </c>
      <c r="B275" s="5">
        <f>Eingabe!K275*Eingabe!L275</f>
        <v>0.040000000000000008</v>
      </c>
      <c r="C275" s="5">
        <f>(Eingabe!K275*(Eingabe!L275-Eingabe!K275)+Eingabe!K275^2*PI()/4)*0+Eingabe!K275*Eingabe!L275</f>
        <v>0.040000000000000008</v>
      </c>
      <c r="D275" s="89">
        <f>IF(Eingabe!G275="x",1,0)</f>
        <v>0</v>
      </c>
      <c r="E275" s="1">
        <f>IF(Eingabe!H275="x",1,0)</f>
        <v>1</v>
      </c>
      <c r="F275" s="1">
        <f>IF(Eingabe!I275="x",1,0)</f>
        <v>0</v>
      </c>
      <c r="G275" s="90">
        <f t="shared" ref="G275:G338" si="116">MAX(E275:F275)</f>
        <v>1</v>
      </c>
      <c r="H275" s="1">
        <f>IF(Eingabe!R275="x",1,0)</f>
        <v>1</v>
      </c>
      <c r="I275" s="1">
        <f>IF(Eingabe!S275="x",1,0)</f>
        <v>0</v>
      </c>
      <c r="J275" s="1">
        <f t="shared" ref="J275:J338" si="117">MAX(H275:I275)</f>
        <v>1</v>
      </c>
      <c r="K275" s="89">
        <f>IF(Eingabe!E275="x",1,0)</f>
        <v>1</v>
      </c>
      <c r="L275" s="1">
        <f>IF(Eingabe!F275="x",1,0)</f>
        <v>0</v>
      </c>
      <c r="M275" s="90">
        <f t="shared" ref="M275:M338" si="118">MAX(K275:L275)</f>
        <v>1</v>
      </c>
    </row>
    <row r="276">
      <c r="A276" s="5">
        <f>Eingabe!J276^2*PI()/4</f>
        <v>0</v>
      </c>
      <c r="B276" s="5">
        <f>Eingabe!K276*Eingabe!L276</f>
        <v>0.040000000000000008</v>
      </c>
      <c r="C276" s="5">
        <f>(Eingabe!K276*(Eingabe!L276-Eingabe!K276)+Eingabe!K276^2*PI()/4)*0+Eingabe!K276*Eingabe!L276</f>
        <v>0.040000000000000008</v>
      </c>
      <c r="D276" s="89">
        <f>IF(Eingabe!G276="x",1,0)</f>
        <v>0</v>
      </c>
      <c r="E276" s="1">
        <f>IF(Eingabe!H276="x",1,0)</f>
        <v>1</v>
      </c>
      <c r="F276" s="1">
        <f>IF(Eingabe!I276="x",1,0)</f>
        <v>0</v>
      </c>
      <c r="G276" s="90">
        <f t="shared" si="116"/>
        <v>1</v>
      </c>
      <c r="H276" s="1">
        <f>IF(Eingabe!R276="x",1,0)</f>
        <v>1</v>
      </c>
      <c r="I276" s="1">
        <f>IF(Eingabe!S276="x",1,0)</f>
        <v>0</v>
      </c>
      <c r="J276" s="1">
        <f t="shared" si="117"/>
        <v>1</v>
      </c>
      <c r="K276" s="89">
        <f>IF(Eingabe!E276="x",1,0)</f>
        <v>1</v>
      </c>
      <c r="L276" s="1">
        <f>IF(Eingabe!F276="x",1,0)</f>
        <v>0</v>
      </c>
      <c r="M276" s="90">
        <f t="shared" si="118"/>
        <v>1</v>
      </c>
    </row>
    <row r="277">
      <c r="A277" s="5">
        <f>Eingabe!J277^2*PI()/4</f>
        <v>0</v>
      </c>
      <c r="B277" s="5">
        <f>Eingabe!K277*Eingabe!L277</f>
        <v>0.040000000000000008</v>
      </c>
      <c r="C277" s="5">
        <f>(Eingabe!K277*(Eingabe!L277-Eingabe!K277)+Eingabe!K277^2*PI()/4)*0+Eingabe!K277*Eingabe!L277</f>
        <v>0.040000000000000008</v>
      </c>
      <c r="D277" s="89">
        <f>IF(Eingabe!G277="x",1,0)</f>
        <v>0</v>
      </c>
      <c r="E277" s="1">
        <f>IF(Eingabe!H277="x",1,0)</f>
        <v>1</v>
      </c>
      <c r="F277" s="1">
        <f>IF(Eingabe!I277="x",1,0)</f>
        <v>0</v>
      </c>
      <c r="G277" s="90">
        <f t="shared" si="116"/>
        <v>1</v>
      </c>
      <c r="H277" s="1">
        <f>IF(Eingabe!R277="x",1,0)</f>
        <v>1</v>
      </c>
      <c r="I277" s="1">
        <f>IF(Eingabe!S277="x",1,0)</f>
        <v>0</v>
      </c>
      <c r="J277" s="1">
        <f t="shared" si="117"/>
        <v>1</v>
      </c>
      <c r="K277" s="89">
        <f>IF(Eingabe!E277="x",1,0)</f>
        <v>1</v>
      </c>
      <c r="L277" s="1">
        <f>IF(Eingabe!F277="x",1,0)</f>
        <v>0</v>
      </c>
      <c r="M277" s="90">
        <f t="shared" si="118"/>
        <v>1</v>
      </c>
    </row>
    <row r="278">
      <c r="A278" s="5">
        <f>Eingabe!J278^2*PI()/4</f>
        <v>0</v>
      </c>
      <c r="B278" s="5">
        <f>Eingabe!K278*Eingabe!L278</f>
        <v>0.040000000000000008</v>
      </c>
      <c r="C278" s="5">
        <f>(Eingabe!K278*(Eingabe!L278-Eingabe!K278)+Eingabe!K278^2*PI()/4)*0+Eingabe!K278*Eingabe!L278</f>
        <v>0.040000000000000008</v>
      </c>
      <c r="D278" s="89">
        <f>IF(Eingabe!G278="x",1,0)</f>
        <v>0</v>
      </c>
      <c r="E278" s="1">
        <f>IF(Eingabe!H278="x",1,0)</f>
        <v>1</v>
      </c>
      <c r="F278" s="1">
        <f>IF(Eingabe!I278="x",1,0)</f>
        <v>0</v>
      </c>
      <c r="G278" s="90">
        <f t="shared" si="116"/>
        <v>1</v>
      </c>
      <c r="H278" s="1">
        <f>IF(Eingabe!R278="x",1,0)</f>
        <v>1</v>
      </c>
      <c r="I278" s="1">
        <f>IF(Eingabe!S278="x",1,0)</f>
        <v>0</v>
      </c>
      <c r="J278" s="1">
        <f t="shared" si="117"/>
        <v>1</v>
      </c>
      <c r="K278" s="89">
        <f>IF(Eingabe!E278="x",1,0)</f>
        <v>1</v>
      </c>
      <c r="L278" s="1">
        <f>IF(Eingabe!F278="x",1,0)</f>
        <v>0</v>
      </c>
      <c r="M278" s="90">
        <f t="shared" si="118"/>
        <v>1</v>
      </c>
    </row>
    <row r="279">
      <c r="A279" s="5">
        <f>Eingabe!J279^2*PI()/4</f>
        <v>0.045238934211693019</v>
      </c>
      <c r="B279" s="5">
        <f>Eingabe!K279*Eingabe!L279</f>
        <v>0</v>
      </c>
      <c r="C279" s="5">
        <f>(Eingabe!K279*(Eingabe!L279-Eingabe!K279)+Eingabe!K279^2*PI()/4)*0+Eingabe!K279*Eingabe!L279</f>
        <v>0</v>
      </c>
      <c r="D279" s="89">
        <f>IF(Eingabe!G279="x",1,0)</f>
        <v>1</v>
      </c>
      <c r="E279" s="1">
        <f>IF(Eingabe!H279="x",1,0)</f>
        <v>0</v>
      </c>
      <c r="F279" s="1">
        <f>IF(Eingabe!I279="x",1,0)</f>
        <v>0</v>
      </c>
      <c r="G279" s="90">
        <f t="shared" si="116"/>
        <v>0</v>
      </c>
      <c r="H279" s="1">
        <f>IF(Eingabe!R279="x",1,0)</f>
        <v>1</v>
      </c>
      <c r="I279" s="1">
        <f>IF(Eingabe!S279="x",1,0)</f>
        <v>0</v>
      </c>
      <c r="J279" s="1">
        <f t="shared" si="117"/>
        <v>1</v>
      </c>
      <c r="K279" s="89">
        <f>IF(Eingabe!E279="x",1,0)</f>
        <v>1</v>
      </c>
      <c r="L279" s="1">
        <f>IF(Eingabe!F279="x",1,0)</f>
        <v>0</v>
      </c>
      <c r="M279" s="90">
        <f t="shared" si="118"/>
        <v>1</v>
      </c>
    </row>
    <row r="280">
      <c r="A280" s="5">
        <f>Eingabe!J280^2*PI()/4</f>
        <v>0.045238934211693019</v>
      </c>
      <c r="B280" s="5">
        <f>Eingabe!K280*Eingabe!L280</f>
        <v>0</v>
      </c>
      <c r="C280" s="5">
        <f>(Eingabe!K280*(Eingabe!L280-Eingabe!K280)+Eingabe!K280^2*PI()/4)*0+Eingabe!K280*Eingabe!L280</f>
        <v>0</v>
      </c>
      <c r="D280" s="89">
        <f>IF(Eingabe!G280="x",1,0)</f>
        <v>1</v>
      </c>
      <c r="E280" s="1">
        <f>IF(Eingabe!H280="x",1,0)</f>
        <v>0</v>
      </c>
      <c r="F280" s="1">
        <f>IF(Eingabe!I280="x",1,0)</f>
        <v>0</v>
      </c>
      <c r="G280" s="90">
        <f t="shared" si="116"/>
        <v>0</v>
      </c>
      <c r="H280" s="1">
        <f>IF(Eingabe!R280="x",1,0)</f>
        <v>1</v>
      </c>
      <c r="I280" s="1">
        <f>IF(Eingabe!S280="x",1,0)</f>
        <v>0</v>
      </c>
      <c r="J280" s="1">
        <f t="shared" si="117"/>
        <v>1</v>
      </c>
      <c r="K280" s="89">
        <f>IF(Eingabe!E280="x",1,0)</f>
        <v>1</v>
      </c>
      <c r="L280" s="1">
        <f>IF(Eingabe!F280="x",1,0)</f>
        <v>0</v>
      </c>
      <c r="M280" s="90">
        <f t="shared" si="118"/>
        <v>1</v>
      </c>
    </row>
    <row r="281">
      <c r="A281" s="5">
        <f>Eingabe!J281^2*PI()/4</f>
        <v>0.045238934211693019</v>
      </c>
      <c r="B281" s="5">
        <f>Eingabe!K281*Eingabe!L281</f>
        <v>0</v>
      </c>
      <c r="C281" s="5">
        <f>(Eingabe!K281*(Eingabe!L281-Eingabe!K281)+Eingabe!K281^2*PI()/4)*0+Eingabe!K281*Eingabe!L281</f>
        <v>0</v>
      </c>
      <c r="D281" s="89">
        <f>IF(Eingabe!G281="x",1,0)</f>
        <v>1</v>
      </c>
      <c r="E281" s="1">
        <f>IF(Eingabe!H281="x",1,0)</f>
        <v>0</v>
      </c>
      <c r="F281" s="1">
        <f>IF(Eingabe!I281="x",1,0)</f>
        <v>0</v>
      </c>
      <c r="G281" s="90">
        <f t="shared" si="116"/>
        <v>0</v>
      </c>
      <c r="H281" s="1">
        <f>IF(Eingabe!R281="x",1,0)</f>
        <v>1</v>
      </c>
      <c r="I281" s="1">
        <f>IF(Eingabe!S281="x",1,0)</f>
        <v>0</v>
      </c>
      <c r="J281" s="1">
        <f t="shared" si="117"/>
        <v>1</v>
      </c>
      <c r="K281" s="89">
        <f>IF(Eingabe!E281="x",1,0)</f>
        <v>1</v>
      </c>
      <c r="L281" s="1">
        <f>IF(Eingabe!F281="x",1,0)</f>
        <v>0</v>
      </c>
      <c r="M281" s="90">
        <f t="shared" si="118"/>
        <v>1</v>
      </c>
    </row>
    <row r="282">
      <c r="A282" s="5">
        <f>Eingabe!J282^2*PI()/4</f>
        <v>0.045238934211693019</v>
      </c>
      <c r="B282" s="5">
        <f>Eingabe!K282*Eingabe!L282</f>
        <v>0</v>
      </c>
      <c r="C282" s="5">
        <f>(Eingabe!K282*(Eingabe!L282-Eingabe!K282)+Eingabe!K282^2*PI()/4)*0+Eingabe!K282*Eingabe!L282</f>
        <v>0</v>
      </c>
      <c r="D282" s="89">
        <f>IF(Eingabe!G282="x",1,0)</f>
        <v>1</v>
      </c>
      <c r="E282" s="1">
        <f>IF(Eingabe!H282="x",1,0)</f>
        <v>0</v>
      </c>
      <c r="F282" s="1">
        <f>IF(Eingabe!I282="x",1,0)</f>
        <v>0</v>
      </c>
      <c r="G282" s="90">
        <f t="shared" si="116"/>
        <v>0</v>
      </c>
      <c r="H282" s="1">
        <f>IF(Eingabe!R282="x",1,0)</f>
        <v>1</v>
      </c>
      <c r="I282" s="1">
        <f>IF(Eingabe!S282="x",1,0)</f>
        <v>0</v>
      </c>
      <c r="J282" s="1">
        <f t="shared" si="117"/>
        <v>1</v>
      </c>
      <c r="K282" s="89">
        <f>IF(Eingabe!E282="x",1,0)</f>
        <v>1</v>
      </c>
      <c r="L282" s="1">
        <f>IF(Eingabe!F282="x",1,0)</f>
        <v>0</v>
      </c>
      <c r="M282" s="90">
        <f t="shared" si="118"/>
        <v>1</v>
      </c>
    </row>
    <row r="283">
      <c r="A283" s="5">
        <f>Eingabe!J283^2*PI()/4</f>
        <v>0.031415926535897934</v>
      </c>
      <c r="B283" s="5">
        <f>Eingabe!K283*Eingabe!L283</f>
        <v>0</v>
      </c>
      <c r="C283" s="5">
        <f>(Eingabe!K283*(Eingabe!L283-Eingabe!K283)+Eingabe!K283^2*PI()/4)*0+Eingabe!K283*Eingabe!L283</f>
        <v>0</v>
      </c>
      <c r="D283" s="89">
        <f>IF(Eingabe!G283="x",1,0)</f>
        <v>1</v>
      </c>
      <c r="E283" s="1">
        <f>IF(Eingabe!H283="x",1,0)</f>
        <v>0</v>
      </c>
      <c r="F283" s="1">
        <f>IF(Eingabe!I283="x",1,0)</f>
        <v>0</v>
      </c>
      <c r="G283" s="90">
        <f t="shared" si="116"/>
        <v>0</v>
      </c>
      <c r="H283" s="1">
        <f>IF(Eingabe!R283="x",1,0)</f>
        <v>1</v>
      </c>
      <c r="I283" s="1">
        <f>IF(Eingabe!S283="x",1,0)</f>
        <v>0</v>
      </c>
      <c r="J283" s="1">
        <f t="shared" si="117"/>
        <v>1</v>
      </c>
      <c r="K283" s="89">
        <f>IF(Eingabe!E283="x",1,0)</f>
        <v>1</v>
      </c>
      <c r="L283" s="1">
        <f>IF(Eingabe!F283="x",1,0)</f>
        <v>0</v>
      </c>
      <c r="M283" s="90">
        <f t="shared" si="118"/>
        <v>1</v>
      </c>
    </row>
    <row r="284">
      <c r="A284" s="5">
        <f>Eingabe!J284^2*PI()/4</f>
        <v>0.031415926535897934</v>
      </c>
      <c r="B284" s="5">
        <f>Eingabe!K284*Eingabe!L284</f>
        <v>0</v>
      </c>
      <c r="C284" s="5">
        <f>(Eingabe!K284*(Eingabe!L284-Eingabe!K284)+Eingabe!K284^2*PI()/4)*0+Eingabe!K284*Eingabe!L284</f>
        <v>0</v>
      </c>
      <c r="D284" s="89">
        <f>IF(Eingabe!G284="x",1,0)</f>
        <v>1</v>
      </c>
      <c r="E284" s="1">
        <f>IF(Eingabe!H284="x",1,0)</f>
        <v>0</v>
      </c>
      <c r="F284" s="1">
        <f>IF(Eingabe!I284="x",1,0)</f>
        <v>0</v>
      </c>
      <c r="G284" s="90">
        <f t="shared" si="116"/>
        <v>0</v>
      </c>
      <c r="H284" s="1">
        <f>IF(Eingabe!R284="x",1,0)</f>
        <v>1</v>
      </c>
      <c r="I284" s="1">
        <f>IF(Eingabe!S284="x",1,0)</f>
        <v>0</v>
      </c>
      <c r="J284" s="1">
        <f t="shared" si="117"/>
        <v>1</v>
      </c>
      <c r="K284" s="89">
        <f>IF(Eingabe!E284="x",1,0)</f>
        <v>1</v>
      </c>
      <c r="L284" s="1">
        <f>IF(Eingabe!F284="x",1,0)</f>
        <v>0</v>
      </c>
      <c r="M284" s="90">
        <f t="shared" si="118"/>
        <v>1</v>
      </c>
    </row>
    <row r="285">
      <c r="A285" s="5">
        <f>Eingabe!J285^2*PI()/4</f>
        <v>0.045238934211693019</v>
      </c>
      <c r="B285" s="5">
        <f>Eingabe!K285*Eingabe!L285</f>
        <v>0</v>
      </c>
      <c r="C285" s="5">
        <f>(Eingabe!K285*(Eingabe!L285-Eingabe!K285)+Eingabe!K285^2*PI()/4)*0+Eingabe!K285*Eingabe!L285</f>
        <v>0</v>
      </c>
      <c r="D285" s="89">
        <f>IF(Eingabe!G285="x",1,0)</f>
        <v>1</v>
      </c>
      <c r="E285" s="1">
        <f>IF(Eingabe!H285="x",1,0)</f>
        <v>0</v>
      </c>
      <c r="F285" s="1">
        <f>IF(Eingabe!I285="x",1,0)</f>
        <v>0</v>
      </c>
      <c r="G285" s="90">
        <f t="shared" si="116"/>
        <v>0</v>
      </c>
      <c r="H285" s="1">
        <f>IF(Eingabe!R285="x",1,0)</f>
        <v>1</v>
      </c>
      <c r="I285" s="1">
        <f>IF(Eingabe!S285="x",1,0)</f>
        <v>0</v>
      </c>
      <c r="J285" s="1">
        <f t="shared" si="117"/>
        <v>1</v>
      </c>
      <c r="K285" s="89">
        <f>IF(Eingabe!E285="x",1,0)</f>
        <v>1</v>
      </c>
      <c r="L285" s="1">
        <f>IF(Eingabe!F285="x",1,0)</f>
        <v>0</v>
      </c>
      <c r="M285" s="90">
        <f t="shared" si="118"/>
        <v>1</v>
      </c>
    </row>
    <row r="286">
      <c r="A286" s="5">
        <f>Eingabe!J286^2*PI()/4</f>
        <v>0.045238934211693019</v>
      </c>
      <c r="B286" s="5">
        <f>Eingabe!K286*Eingabe!L286</f>
        <v>0</v>
      </c>
      <c r="C286" s="5">
        <f>(Eingabe!K286*(Eingabe!L286-Eingabe!K286)+Eingabe!K286^2*PI()/4)*0+Eingabe!K286*Eingabe!L286</f>
        <v>0</v>
      </c>
      <c r="D286" s="89">
        <f>IF(Eingabe!G286="x",1,0)</f>
        <v>1</v>
      </c>
      <c r="E286" s="1">
        <f>IF(Eingabe!H286="x",1,0)</f>
        <v>0</v>
      </c>
      <c r="F286" s="1">
        <f>IF(Eingabe!I286="x",1,0)</f>
        <v>0</v>
      </c>
      <c r="G286" s="90">
        <f t="shared" si="116"/>
        <v>0</v>
      </c>
      <c r="H286" s="1">
        <f>IF(Eingabe!R286="x",1,0)</f>
        <v>1</v>
      </c>
      <c r="I286" s="1">
        <f>IF(Eingabe!S286="x",1,0)</f>
        <v>0</v>
      </c>
      <c r="J286" s="1">
        <f t="shared" si="117"/>
        <v>1</v>
      </c>
      <c r="K286" s="89">
        <f>IF(Eingabe!E286="x",1,0)</f>
        <v>1</v>
      </c>
      <c r="L286" s="1">
        <f>IF(Eingabe!F286="x",1,0)</f>
        <v>0</v>
      </c>
      <c r="M286" s="90">
        <f t="shared" si="118"/>
        <v>1</v>
      </c>
    </row>
    <row r="287">
      <c r="A287" s="5">
        <f>Eingabe!J287^2*PI()/4</f>
        <v>0.045238934211693019</v>
      </c>
      <c r="B287" s="5">
        <f>Eingabe!K287*Eingabe!L287</f>
        <v>0</v>
      </c>
      <c r="C287" s="5">
        <f>(Eingabe!K287*(Eingabe!L287-Eingabe!K287)+Eingabe!K287^2*PI()/4)*0+Eingabe!K287*Eingabe!L287</f>
        <v>0</v>
      </c>
      <c r="D287" s="89">
        <f>IF(Eingabe!G287="x",1,0)</f>
        <v>1</v>
      </c>
      <c r="E287" s="1">
        <f>IF(Eingabe!H287="x",1,0)</f>
        <v>0</v>
      </c>
      <c r="F287" s="1">
        <f>IF(Eingabe!I287="x",1,0)</f>
        <v>0</v>
      </c>
      <c r="G287" s="90">
        <f t="shared" si="116"/>
        <v>0</v>
      </c>
      <c r="H287" s="1">
        <f>IF(Eingabe!R287="x",1,0)</f>
        <v>1</v>
      </c>
      <c r="I287" s="1">
        <f>IF(Eingabe!S287="x",1,0)</f>
        <v>0</v>
      </c>
      <c r="J287" s="1">
        <f t="shared" si="117"/>
        <v>1</v>
      </c>
      <c r="K287" s="89">
        <f>IF(Eingabe!E287="x",1,0)</f>
        <v>1</v>
      </c>
      <c r="L287" s="1">
        <f>IF(Eingabe!F287="x",1,0)</f>
        <v>0</v>
      </c>
      <c r="M287" s="90">
        <f t="shared" si="118"/>
        <v>1</v>
      </c>
    </row>
    <row r="288">
      <c r="A288" s="5">
        <f>Eingabe!J288^2*PI()/4</f>
        <v>0.045238934211693019</v>
      </c>
      <c r="B288" s="5">
        <f>Eingabe!K288*Eingabe!L288</f>
        <v>0</v>
      </c>
      <c r="C288" s="5">
        <f>(Eingabe!K288*(Eingabe!L288-Eingabe!K288)+Eingabe!K288^2*PI()/4)*0+Eingabe!K288*Eingabe!L288</f>
        <v>0</v>
      </c>
      <c r="D288" s="89">
        <f>IF(Eingabe!G288="x",1,0)</f>
        <v>1</v>
      </c>
      <c r="E288" s="1">
        <f>IF(Eingabe!H288="x",1,0)</f>
        <v>0</v>
      </c>
      <c r="F288" s="1">
        <f>IF(Eingabe!I288="x",1,0)</f>
        <v>0</v>
      </c>
      <c r="G288" s="90">
        <f t="shared" si="116"/>
        <v>0</v>
      </c>
      <c r="H288" s="1">
        <f>IF(Eingabe!R288="x",1,0)</f>
        <v>1</v>
      </c>
      <c r="I288" s="1">
        <f>IF(Eingabe!S288="x",1,0)</f>
        <v>0</v>
      </c>
      <c r="J288" s="1">
        <f t="shared" si="117"/>
        <v>1</v>
      </c>
      <c r="K288" s="89">
        <f>IF(Eingabe!E288="x",1,0)</f>
        <v>1</v>
      </c>
      <c r="L288" s="1">
        <f>IF(Eingabe!F288="x",1,0)</f>
        <v>0</v>
      </c>
      <c r="M288" s="90">
        <f t="shared" si="118"/>
        <v>1</v>
      </c>
    </row>
    <row r="289">
      <c r="A289" s="5">
        <f>Eingabe!J289^2*PI()/4</f>
        <v>0.045238934211693019</v>
      </c>
      <c r="B289" s="5">
        <f>Eingabe!K289*Eingabe!L289</f>
        <v>0</v>
      </c>
      <c r="C289" s="5">
        <f>(Eingabe!K289*(Eingabe!L289-Eingabe!K289)+Eingabe!K289^2*PI()/4)*0+Eingabe!K289*Eingabe!L289</f>
        <v>0</v>
      </c>
      <c r="D289" s="89">
        <f>IF(Eingabe!G289="x",1,0)</f>
        <v>1</v>
      </c>
      <c r="E289" s="1">
        <f>IF(Eingabe!H289="x",1,0)</f>
        <v>0</v>
      </c>
      <c r="F289" s="1">
        <f>IF(Eingabe!I289="x",1,0)</f>
        <v>0</v>
      </c>
      <c r="G289" s="90">
        <f t="shared" si="116"/>
        <v>0</v>
      </c>
      <c r="H289" s="1">
        <f>IF(Eingabe!R289="x",1,0)</f>
        <v>1</v>
      </c>
      <c r="I289" s="1">
        <f>IF(Eingabe!S289="x",1,0)</f>
        <v>0</v>
      </c>
      <c r="J289" s="1">
        <f t="shared" si="117"/>
        <v>1</v>
      </c>
      <c r="K289" s="89">
        <f>IF(Eingabe!E289="x",1,0)</f>
        <v>1</v>
      </c>
      <c r="L289" s="1">
        <f>IF(Eingabe!F289="x",1,0)</f>
        <v>0</v>
      </c>
      <c r="M289" s="90">
        <f t="shared" si="118"/>
        <v>1</v>
      </c>
    </row>
    <row r="290">
      <c r="A290" s="5">
        <f>Eingabe!J290^2*PI()/4</f>
        <v>0.045238934211693019</v>
      </c>
      <c r="B290" s="5">
        <f>Eingabe!K290*Eingabe!L290</f>
        <v>0</v>
      </c>
      <c r="C290" s="5">
        <f>(Eingabe!K290*(Eingabe!L290-Eingabe!K290)+Eingabe!K290^2*PI()/4)*0+Eingabe!K290*Eingabe!L290</f>
        <v>0</v>
      </c>
      <c r="D290" s="89">
        <f>IF(Eingabe!G290="x",1,0)</f>
        <v>1</v>
      </c>
      <c r="E290" s="1">
        <f>IF(Eingabe!H290="x",1,0)</f>
        <v>0</v>
      </c>
      <c r="F290" s="1">
        <f>IF(Eingabe!I290="x",1,0)</f>
        <v>0</v>
      </c>
      <c r="G290" s="90">
        <f t="shared" si="116"/>
        <v>0</v>
      </c>
      <c r="H290" s="1">
        <f>IF(Eingabe!R290="x",1,0)</f>
        <v>1</v>
      </c>
      <c r="I290" s="1">
        <f>IF(Eingabe!S290="x",1,0)</f>
        <v>0</v>
      </c>
      <c r="J290" s="1">
        <f t="shared" si="117"/>
        <v>1</v>
      </c>
      <c r="K290" s="89">
        <f>IF(Eingabe!E290="x",1,0)</f>
        <v>1</v>
      </c>
      <c r="L290" s="1">
        <f>IF(Eingabe!F290="x",1,0)</f>
        <v>0</v>
      </c>
      <c r="M290" s="90">
        <f t="shared" si="118"/>
        <v>1</v>
      </c>
    </row>
    <row r="291">
      <c r="A291" s="5">
        <f>Eingabe!J291^2*PI()/4</f>
        <v>0.045238934211693019</v>
      </c>
      <c r="B291" s="5">
        <f>Eingabe!K291*Eingabe!L291</f>
        <v>0</v>
      </c>
      <c r="C291" s="5">
        <f>(Eingabe!K291*(Eingabe!L291-Eingabe!K291)+Eingabe!K291^2*PI()/4)*0+Eingabe!K291*Eingabe!L291</f>
        <v>0</v>
      </c>
      <c r="D291" s="89">
        <f>IF(Eingabe!G291="x",1,0)</f>
        <v>1</v>
      </c>
      <c r="E291" s="1">
        <f>IF(Eingabe!H291="x",1,0)</f>
        <v>0</v>
      </c>
      <c r="F291" s="1">
        <f>IF(Eingabe!I291="x",1,0)</f>
        <v>0</v>
      </c>
      <c r="G291" s="90">
        <f t="shared" si="116"/>
        <v>0</v>
      </c>
      <c r="H291" s="1">
        <f>IF(Eingabe!R291="x",1,0)</f>
        <v>1</v>
      </c>
      <c r="I291" s="1">
        <f>IF(Eingabe!S291="x",1,0)</f>
        <v>0</v>
      </c>
      <c r="J291" s="1">
        <f t="shared" si="117"/>
        <v>1</v>
      </c>
      <c r="K291" s="89">
        <f>IF(Eingabe!E291="x",1,0)</f>
        <v>1</v>
      </c>
      <c r="L291" s="1">
        <f>IF(Eingabe!F291="x",1,0)</f>
        <v>0</v>
      </c>
      <c r="M291" s="90">
        <f t="shared" si="118"/>
        <v>1</v>
      </c>
    </row>
    <row r="292">
      <c r="A292" s="5">
        <f>Eingabe!J292^2*PI()/4</f>
        <v>0.045238934211693019</v>
      </c>
      <c r="B292" s="5">
        <f>Eingabe!K292*Eingabe!L292</f>
        <v>0</v>
      </c>
      <c r="C292" s="5">
        <f>(Eingabe!K292*(Eingabe!L292-Eingabe!K292)+Eingabe!K292^2*PI()/4)*0+Eingabe!K292*Eingabe!L292</f>
        <v>0</v>
      </c>
      <c r="D292" s="89">
        <f>IF(Eingabe!G292="x",1,0)</f>
        <v>1</v>
      </c>
      <c r="E292" s="1">
        <f>IF(Eingabe!H292="x",1,0)</f>
        <v>0</v>
      </c>
      <c r="F292" s="1">
        <f>IF(Eingabe!I292="x",1,0)</f>
        <v>0</v>
      </c>
      <c r="G292" s="90">
        <f t="shared" si="116"/>
        <v>0</v>
      </c>
      <c r="H292" s="1">
        <f>IF(Eingabe!R292="x",1,0)</f>
        <v>1</v>
      </c>
      <c r="I292" s="1">
        <f>IF(Eingabe!S292="x",1,0)</f>
        <v>0</v>
      </c>
      <c r="J292" s="1">
        <f t="shared" si="117"/>
        <v>1</v>
      </c>
      <c r="K292" s="89">
        <f>IF(Eingabe!E292="x",1,0)</f>
        <v>1</v>
      </c>
      <c r="L292" s="1">
        <f>IF(Eingabe!F292="x",1,0)</f>
        <v>0</v>
      </c>
      <c r="M292" s="90">
        <f t="shared" si="118"/>
        <v>1</v>
      </c>
    </row>
    <row r="293">
      <c r="A293" s="5">
        <f>Eingabe!J293^2*PI()/4</f>
        <v>0.045238934211693019</v>
      </c>
      <c r="B293" s="5">
        <f>Eingabe!K293*Eingabe!L293</f>
        <v>0</v>
      </c>
      <c r="C293" s="5">
        <f>(Eingabe!K293*(Eingabe!L293-Eingabe!K293)+Eingabe!K293^2*PI()/4)*0+Eingabe!K293*Eingabe!L293</f>
        <v>0</v>
      </c>
      <c r="D293" s="89">
        <f>IF(Eingabe!G293="x",1,0)</f>
        <v>1</v>
      </c>
      <c r="E293" s="1">
        <f>IF(Eingabe!H293="x",1,0)</f>
        <v>0</v>
      </c>
      <c r="F293" s="1">
        <f>IF(Eingabe!I293="x",1,0)</f>
        <v>0</v>
      </c>
      <c r="G293" s="90">
        <f t="shared" si="116"/>
        <v>0</v>
      </c>
      <c r="H293" s="1">
        <f>IF(Eingabe!R293="x",1,0)</f>
        <v>1</v>
      </c>
      <c r="I293" s="1">
        <f>IF(Eingabe!S293="x",1,0)</f>
        <v>0</v>
      </c>
      <c r="J293" s="1">
        <f t="shared" si="117"/>
        <v>1</v>
      </c>
      <c r="K293" s="89">
        <f>IF(Eingabe!E293="x",1,0)</f>
        <v>1</v>
      </c>
      <c r="L293" s="1">
        <f>IF(Eingabe!F293="x",1,0)</f>
        <v>0</v>
      </c>
      <c r="M293" s="90">
        <f t="shared" si="118"/>
        <v>1</v>
      </c>
    </row>
    <row r="294">
      <c r="A294" s="5">
        <f>Eingabe!J294^2*PI()/4</f>
        <v>0.031415926535897934</v>
      </c>
      <c r="B294" s="5">
        <f>Eingabe!K294*Eingabe!L294</f>
        <v>0</v>
      </c>
      <c r="C294" s="5">
        <f>(Eingabe!K294*(Eingabe!L294-Eingabe!K294)+Eingabe!K294^2*PI()/4)*0+Eingabe!K294*Eingabe!L294</f>
        <v>0</v>
      </c>
      <c r="D294" s="89">
        <f>IF(Eingabe!G294="x",1,0)</f>
        <v>1</v>
      </c>
      <c r="E294" s="1">
        <f>IF(Eingabe!H294="x",1,0)</f>
        <v>0</v>
      </c>
      <c r="F294" s="1">
        <f>IF(Eingabe!I294="x",1,0)</f>
        <v>0</v>
      </c>
      <c r="G294" s="90">
        <f t="shared" si="116"/>
        <v>0</v>
      </c>
      <c r="H294" s="1">
        <f>IF(Eingabe!R294="x",1,0)</f>
        <v>1</v>
      </c>
      <c r="I294" s="1">
        <f>IF(Eingabe!S294="x",1,0)</f>
        <v>0</v>
      </c>
      <c r="J294" s="1">
        <f t="shared" si="117"/>
        <v>1</v>
      </c>
      <c r="K294" s="89">
        <f>IF(Eingabe!E294="x",1,0)</f>
        <v>1</v>
      </c>
      <c r="L294" s="1">
        <f>IF(Eingabe!F294="x",1,0)</f>
        <v>0</v>
      </c>
      <c r="M294" s="90">
        <f t="shared" si="118"/>
        <v>1</v>
      </c>
    </row>
    <row r="295">
      <c r="A295" s="5">
        <f>Eingabe!J295^2*PI()/4</f>
        <v>0</v>
      </c>
      <c r="B295" s="5">
        <f>Eingabe!K295*Eingabe!L295</f>
        <v>0.089999999999999997</v>
      </c>
      <c r="C295" s="5">
        <f>(Eingabe!K295*(Eingabe!L295-Eingabe!K295)+Eingabe!K295^2*PI()/4)*0+Eingabe!K295*Eingabe!L295</f>
        <v>0.089999999999999997</v>
      </c>
      <c r="D295" s="89">
        <f>IF(Eingabe!G295="x",1,0)</f>
        <v>0</v>
      </c>
      <c r="E295" s="1">
        <f>IF(Eingabe!H295="x",1,0)</f>
        <v>1</v>
      </c>
      <c r="F295" s="1">
        <f>IF(Eingabe!I295="x",1,0)</f>
        <v>0</v>
      </c>
      <c r="G295" s="90">
        <f t="shared" si="116"/>
        <v>1</v>
      </c>
      <c r="H295" s="1">
        <f>IF(Eingabe!R295="x",1,0)</f>
        <v>1</v>
      </c>
      <c r="I295" s="1">
        <f>IF(Eingabe!S295="x",1,0)</f>
        <v>0</v>
      </c>
      <c r="J295" s="1">
        <f t="shared" si="117"/>
        <v>1</v>
      </c>
      <c r="K295" s="89">
        <f>IF(Eingabe!E295="x",1,0)</f>
        <v>1</v>
      </c>
      <c r="L295" s="1">
        <f>IF(Eingabe!F295="x",1,0)</f>
        <v>0</v>
      </c>
      <c r="M295" s="90">
        <f t="shared" si="118"/>
        <v>1</v>
      </c>
    </row>
    <row r="296">
      <c r="A296" s="5">
        <f>Eingabe!J296^2*PI()/4</f>
        <v>0</v>
      </c>
      <c r="B296" s="5">
        <f>Eingabe!K296*Eingabe!L296</f>
        <v>0.089999999999999997</v>
      </c>
      <c r="C296" s="5">
        <f>(Eingabe!K296*(Eingabe!L296-Eingabe!K296)+Eingabe!K296^2*PI()/4)*0+Eingabe!K296*Eingabe!L296</f>
        <v>0.089999999999999997</v>
      </c>
      <c r="D296" s="89">
        <f>IF(Eingabe!G296="x",1,0)</f>
        <v>0</v>
      </c>
      <c r="E296" s="1">
        <f>IF(Eingabe!H296="x",1,0)</f>
        <v>1</v>
      </c>
      <c r="F296" s="1">
        <f>IF(Eingabe!I296="x",1,0)</f>
        <v>0</v>
      </c>
      <c r="G296" s="90">
        <f t="shared" si="116"/>
        <v>1</v>
      </c>
      <c r="H296" s="1">
        <f>IF(Eingabe!R296="x",1,0)</f>
        <v>1</v>
      </c>
      <c r="I296" s="1">
        <f>IF(Eingabe!S296="x",1,0)</f>
        <v>0</v>
      </c>
      <c r="J296" s="1">
        <f t="shared" si="117"/>
        <v>1</v>
      </c>
      <c r="K296" s="89">
        <f>IF(Eingabe!E296="x",1,0)</f>
        <v>1</v>
      </c>
      <c r="L296" s="1">
        <f>IF(Eingabe!F296="x",1,0)</f>
        <v>0</v>
      </c>
      <c r="M296" s="90">
        <f t="shared" si="118"/>
        <v>1</v>
      </c>
    </row>
    <row r="297">
      <c r="A297" s="5">
        <f>Eingabe!J297^2*PI()/4</f>
        <v>0</v>
      </c>
      <c r="B297" s="5">
        <f>Eingabe!K297*Eingabe!L297</f>
        <v>0.089999999999999997</v>
      </c>
      <c r="C297" s="5">
        <f>(Eingabe!K297*(Eingabe!L297-Eingabe!K297)+Eingabe!K297^2*PI()/4)*0+Eingabe!K297*Eingabe!L297</f>
        <v>0.089999999999999997</v>
      </c>
      <c r="D297" s="89">
        <f>IF(Eingabe!G297="x",1,0)</f>
        <v>0</v>
      </c>
      <c r="E297" s="1">
        <f>IF(Eingabe!H297="x",1,0)</f>
        <v>1</v>
      </c>
      <c r="F297" s="1">
        <f>IF(Eingabe!I297="x",1,0)</f>
        <v>0</v>
      </c>
      <c r="G297" s="90">
        <f t="shared" si="116"/>
        <v>1</v>
      </c>
      <c r="H297" s="1">
        <f>IF(Eingabe!R297="x",1,0)</f>
        <v>1</v>
      </c>
      <c r="I297" s="1">
        <f>IF(Eingabe!S297="x",1,0)</f>
        <v>0</v>
      </c>
      <c r="J297" s="1">
        <f t="shared" si="117"/>
        <v>1</v>
      </c>
      <c r="K297" s="89">
        <f>IF(Eingabe!E297="x",1,0)</f>
        <v>1</v>
      </c>
      <c r="L297" s="1">
        <f>IF(Eingabe!F297="x",1,0)</f>
        <v>0</v>
      </c>
      <c r="M297" s="90">
        <f t="shared" si="118"/>
        <v>1</v>
      </c>
    </row>
    <row r="298">
      <c r="A298" s="5">
        <f>Eingabe!J298^2*PI()/4</f>
        <v>0</v>
      </c>
      <c r="B298" s="5">
        <f>Eingabe!K298*Eingabe!L298</f>
        <v>0.089999999999999997</v>
      </c>
      <c r="C298" s="5">
        <f>(Eingabe!K298*(Eingabe!L298-Eingabe!K298)+Eingabe!K298^2*PI()/4)*0+Eingabe!K298*Eingabe!L298</f>
        <v>0.089999999999999997</v>
      </c>
      <c r="D298" s="89">
        <f>IF(Eingabe!G298="x",1,0)</f>
        <v>0</v>
      </c>
      <c r="E298" s="1">
        <f>IF(Eingabe!H298="x",1,0)</f>
        <v>1</v>
      </c>
      <c r="F298" s="1">
        <f>IF(Eingabe!I298="x",1,0)</f>
        <v>0</v>
      </c>
      <c r="G298" s="90">
        <f t="shared" si="116"/>
        <v>1</v>
      </c>
      <c r="H298" s="1">
        <f>IF(Eingabe!R298="x",1,0)</f>
        <v>1</v>
      </c>
      <c r="I298" s="1">
        <f>IF(Eingabe!S298="x",1,0)</f>
        <v>0</v>
      </c>
      <c r="J298" s="1">
        <f t="shared" si="117"/>
        <v>1</v>
      </c>
      <c r="K298" s="89">
        <f>IF(Eingabe!E298="x",1,0)</f>
        <v>1</v>
      </c>
      <c r="L298" s="1">
        <f>IF(Eingabe!F298="x",1,0)</f>
        <v>0</v>
      </c>
      <c r="M298" s="90">
        <f t="shared" si="118"/>
        <v>1</v>
      </c>
    </row>
    <row r="299">
      <c r="A299" s="5">
        <f>Eingabe!J299^2*PI()/4</f>
        <v>0.049087385212340517</v>
      </c>
      <c r="B299" s="5">
        <f>Eingabe!K299*Eingabe!L299</f>
        <v>0</v>
      </c>
      <c r="C299" s="5">
        <f>(Eingabe!K299*(Eingabe!L299-Eingabe!K299)+Eingabe!K299^2*PI()/4)*0+Eingabe!K299*Eingabe!L299</f>
        <v>0</v>
      </c>
      <c r="D299" s="89">
        <f>IF(Eingabe!G299="x",1,0)</f>
        <v>1</v>
      </c>
      <c r="E299" s="1">
        <f>IF(Eingabe!H299="x",1,0)</f>
        <v>0</v>
      </c>
      <c r="F299" s="1">
        <f>IF(Eingabe!I299="x",1,0)</f>
        <v>0</v>
      </c>
      <c r="G299" s="90">
        <f t="shared" si="116"/>
        <v>0</v>
      </c>
      <c r="H299" s="1">
        <f>IF(Eingabe!R299="x",1,0)</f>
        <v>1</v>
      </c>
      <c r="I299" s="1">
        <f>IF(Eingabe!S299="x",1,0)</f>
        <v>0</v>
      </c>
      <c r="J299" s="1">
        <f t="shared" si="117"/>
        <v>1</v>
      </c>
      <c r="K299" s="89">
        <f>IF(Eingabe!E299="x",1,0)</f>
        <v>1</v>
      </c>
      <c r="L299" s="1">
        <f>IF(Eingabe!F299="x",1,0)</f>
        <v>0</v>
      </c>
      <c r="M299" s="90">
        <f t="shared" si="118"/>
        <v>1</v>
      </c>
    </row>
    <row r="300">
      <c r="A300" s="5">
        <f>Eingabe!J300^2*PI()/4</f>
        <v>0.049087385212340517</v>
      </c>
      <c r="B300" s="5">
        <f>Eingabe!K300*Eingabe!L300</f>
        <v>0</v>
      </c>
      <c r="C300" s="5">
        <f>(Eingabe!K300*(Eingabe!L300-Eingabe!K300)+Eingabe!K300^2*PI()/4)*0+Eingabe!K300*Eingabe!L300</f>
        <v>0</v>
      </c>
      <c r="D300" s="89">
        <f>IF(Eingabe!G300="x",1,0)</f>
        <v>1</v>
      </c>
      <c r="E300" s="1">
        <f>IF(Eingabe!H300="x",1,0)</f>
        <v>0</v>
      </c>
      <c r="F300" s="1">
        <f>IF(Eingabe!I300="x",1,0)</f>
        <v>0</v>
      </c>
      <c r="G300" s="90">
        <f t="shared" si="116"/>
        <v>0</v>
      </c>
      <c r="H300" s="1">
        <f>IF(Eingabe!R300="x",1,0)</f>
        <v>1</v>
      </c>
      <c r="I300" s="1">
        <f>IF(Eingabe!S300="x",1,0)</f>
        <v>0</v>
      </c>
      <c r="J300" s="1">
        <f t="shared" si="117"/>
        <v>1</v>
      </c>
      <c r="K300" s="89">
        <f>IF(Eingabe!E300="x",1,0)</f>
        <v>1</v>
      </c>
      <c r="L300" s="1">
        <f>IF(Eingabe!F300="x",1,0)</f>
        <v>0</v>
      </c>
      <c r="M300" s="90">
        <f t="shared" si="118"/>
        <v>1</v>
      </c>
    </row>
    <row r="301">
      <c r="A301" s="5">
        <f>Eingabe!J301^2*PI()/4</f>
        <v>0.049087385212340517</v>
      </c>
      <c r="B301" s="5">
        <f>Eingabe!K301*Eingabe!L301</f>
        <v>0</v>
      </c>
      <c r="C301" s="5">
        <f>(Eingabe!K301*(Eingabe!L301-Eingabe!K301)+Eingabe!K301^2*PI()/4)*0+Eingabe!K301*Eingabe!L301</f>
        <v>0</v>
      </c>
      <c r="D301" s="89">
        <f>IF(Eingabe!G301="x",1,0)</f>
        <v>1</v>
      </c>
      <c r="E301" s="1">
        <f>IF(Eingabe!H301="x",1,0)</f>
        <v>0</v>
      </c>
      <c r="F301" s="1">
        <f>IF(Eingabe!I301="x",1,0)</f>
        <v>0</v>
      </c>
      <c r="G301" s="90">
        <f t="shared" si="116"/>
        <v>0</v>
      </c>
      <c r="H301" s="1">
        <f>IF(Eingabe!R301="x",1,0)</f>
        <v>1</v>
      </c>
      <c r="I301" s="1">
        <f>IF(Eingabe!S301="x",1,0)</f>
        <v>0</v>
      </c>
      <c r="J301" s="1">
        <f t="shared" si="117"/>
        <v>1</v>
      </c>
      <c r="K301" s="89">
        <f>IF(Eingabe!E301="x",1,0)</f>
        <v>1</v>
      </c>
      <c r="L301" s="1">
        <f>IF(Eingabe!F301="x",1,0)</f>
        <v>0</v>
      </c>
      <c r="M301" s="90">
        <f t="shared" si="118"/>
        <v>1</v>
      </c>
    </row>
    <row r="302">
      <c r="A302" s="5">
        <f>Eingabe!J302^2*PI()/4</f>
        <v>0.049087385212340517</v>
      </c>
      <c r="B302" s="5">
        <f>Eingabe!K302*Eingabe!L302</f>
        <v>0</v>
      </c>
      <c r="C302" s="5">
        <f>(Eingabe!K302*(Eingabe!L302-Eingabe!K302)+Eingabe!K302^2*PI()/4)*0+Eingabe!K302*Eingabe!L302</f>
        <v>0</v>
      </c>
      <c r="D302" s="89">
        <f>IF(Eingabe!G302="x",1,0)</f>
        <v>1</v>
      </c>
      <c r="E302" s="1">
        <f>IF(Eingabe!H302="x",1,0)</f>
        <v>0</v>
      </c>
      <c r="F302" s="1">
        <f>IF(Eingabe!I302="x",1,0)</f>
        <v>0</v>
      </c>
      <c r="G302" s="90">
        <f t="shared" si="116"/>
        <v>0</v>
      </c>
      <c r="H302" s="1">
        <f>IF(Eingabe!R302="x",1,0)</f>
        <v>1</v>
      </c>
      <c r="I302" s="1">
        <f>IF(Eingabe!S302="x",1,0)</f>
        <v>0</v>
      </c>
      <c r="J302" s="1">
        <f t="shared" si="117"/>
        <v>1</v>
      </c>
      <c r="K302" s="89">
        <f>IF(Eingabe!E302="x",1,0)</f>
        <v>1</v>
      </c>
      <c r="L302" s="1">
        <f>IF(Eingabe!F302="x",1,0)</f>
        <v>0</v>
      </c>
      <c r="M302" s="90">
        <f t="shared" si="118"/>
        <v>1</v>
      </c>
    </row>
    <row r="303">
      <c r="A303" s="5">
        <f>Eingabe!J303^2*PI()/4</f>
        <v>0.049087385212340517</v>
      </c>
      <c r="B303" s="5">
        <f>Eingabe!K303*Eingabe!L303</f>
        <v>0</v>
      </c>
      <c r="C303" s="5">
        <f>(Eingabe!K303*(Eingabe!L303-Eingabe!K303)+Eingabe!K303^2*PI()/4)*0+Eingabe!K303*Eingabe!L303</f>
        <v>0</v>
      </c>
      <c r="D303" s="89">
        <f>IF(Eingabe!G303="x",1,0)</f>
        <v>1</v>
      </c>
      <c r="E303" s="1">
        <f>IF(Eingabe!H303="x",1,0)</f>
        <v>0</v>
      </c>
      <c r="F303" s="1">
        <f>IF(Eingabe!I303="x",1,0)</f>
        <v>0</v>
      </c>
      <c r="G303" s="90">
        <f t="shared" si="116"/>
        <v>0</v>
      </c>
      <c r="H303" s="1">
        <f>IF(Eingabe!R303="x",1,0)</f>
        <v>1</v>
      </c>
      <c r="I303" s="1">
        <f>IF(Eingabe!S303="x",1,0)</f>
        <v>0</v>
      </c>
      <c r="J303" s="1">
        <f t="shared" si="117"/>
        <v>1</v>
      </c>
      <c r="K303" s="89">
        <f>IF(Eingabe!E303="x",1,0)</f>
        <v>1</v>
      </c>
      <c r="L303" s="1">
        <f>IF(Eingabe!F303="x",1,0)</f>
        <v>0</v>
      </c>
      <c r="M303" s="90">
        <f t="shared" si="118"/>
        <v>1</v>
      </c>
    </row>
    <row r="304">
      <c r="A304" s="5">
        <f>Eingabe!J304^2*PI()/4</f>
        <v>0.049087385212340517</v>
      </c>
      <c r="B304" s="5">
        <f>Eingabe!K304*Eingabe!L304</f>
        <v>0</v>
      </c>
      <c r="C304" s="5">
        <f>(Eingabe!K304*(Eingabe!L304-Eingabe!K304)+Eingabe!K304^2*PI()/4)*0+Eingabe!K304*Eingabe!L304</f>
        <v>0</v>
      </c>
      <c r="D304" s="89">
        <f>IF(Eingabe!G304="x",1,0)</f>
        <v>1</v>
      </c>
      <c r="E304" s="1">
        <f>IF(Eingabe!H304="x",1,0)</f>
        <v>0</v>
      </c>
      <c r="F304" s="1">
        <f>IF(Eingabe!I304="x",1,0)</f>
        <v>0</v>
      </c>
      <c r="G304" s="90">
        <f t="shared" si="116"/>
        <v>0</v>
      </c>
      <c r="H304" s="1">
        <f>IF(Eingabe!R304="x",1,0)</f>
        <v>1</v>
      </c>
      <c r="I304" s="1">
        <f>IF(Eingabe!S304="x",1,0)</f>
        <v>0</v>
      </c>
      <c r="J304" s="1">
        <f t="shared" si="117"/>
        <v>1</v>
      </c>
      <c r="K304" s="89">
        <f>IF(Eingabe!E304="x",1,0)</f>
        <v>1</v>
      </c>
      <c r="L304" s="1">
        <f>IF(Eingabe!F304="x",1,0)</f>
        <v>0</v>
      </c>
      <c r="M304" s="90">
        <f t="shared" si="118"/>
        <v>1</v>
      </c>
    </row>
    <row r="305">
      <c r="A305" s="5">
        <f>Eingabe!J305^2*PI()/4</f>
        <v>0.049087385212340517</v>
      </c>
      <c r="B305" s="5">
        <f>Eingabe!K305*Eingabe!L305</f>
        <v>0</v>
      </c>
      <c r="C305" s="5">
        <f>(Eingabe!K305*(Eingabe!L305-Eingabe!K305)+Eingabe!K305^2*PI()/4)*0+Eingabe!K305*Eingabe!L305</f>
        <v>0</v>
      </c>
      <c r="D305" s="89">
        <f>IF(Eingabe!G305="x",1,0)</f>
        <v>1</v>
      </c>
      <c r="E305" s="1">
        <f>IF(Eingabe!H305="x",1,0)</f>
        <v>0</v>
      </c>
      <c r="F305" s="1">
        <f>IF(Eingabe!I305="x",1,0)</f>
        <v>0</v>
      </c>
      <c r="G305" s="90">
        <f t="shared" si="116"/>
        <v>0</v>
      </c>
      <c r="H305" s="1">
        <f>IF(Eingabe!R305="x",1,0)</f>
        <v>1</v>
      </c>
      <c r="I305" s="1">
        <f>IF(Eingabe!S305="x",1,0)</f>
        <v>0</v>
      </c>
      <c r="J305" s="1">
        <f t="shared" si="117"/>
        <v>1</v>
      </c>
      <c r="K305" s="89">
        <f>IF(Eingabe!E305="x",1,0)</f>
        <v>1</v>
      </c>
      <c r="L305" s="1">
        <f>IF(Eingabe!F305="x",1,0)</f>
        <v>0</v>
      </c>
      <c r="M305" s="90">
        <f t="shared" si="118"/>
        <v>1</v>
      </c>
    </row>
    <row r="306">
      <c r="A306" s="5">
        <f>Eingabe!J306^2*PI()/4</f>
        <v>0.049087385212340517</v>
      </c>
      <c r="B306" s="5">
        <f>Eingabe!K306*Eingabe!L306</f>
        <v>0</v>
      </c>
      <c r="C306" s="5">
        <f>(Eingabe!K306*(Eingabe!L306-Eingabe!K306)+Eingabe!K306^2*PI()/4)*0+Eingabe!K306*Eingabe!L306</f>
        <v>0</v>
      </c>
      <c r="D306" s="89">
        <f>IF(Eingabe!G306="x",1,0)</f>
        <v>1</v>
      </c>
      <c r="E306" s="1">
        <f>IF(Eingabe!H306="x",1,0)</f>
        <v>0</v>
      </c>
      <c r="F306" s="1">
        <f>IF(Eingabe!I306="x",1,0)</f>
        <v>0</v>
      </c>
      <c r="G306" s="90">
        <f t="shared" si="116"/>
        <v>0</v>
      </c>
      <c r="H306" s="1">
        <f>IF(Eingabe!R306="x",1,0)</f>
        <v>1</v>
      </c>
      <c r="I306" s="1">
        <f>IF(Eingabe!S306="x",1,0)</f>
        <v>0</v>
      </c>
      <c r="J306" s="1">
        <f t="shared" si="117"/>
        <v>1</v>
      </c>
      <c r="K306" s="89">
        <f>IF(Eingabe!E306="x",1,0)</f>
        <v>1</v>
      </c>
      <c r="L306" s="1">
        <f>IF(Eingabe!F306="x",1,0)</f>
        <v>0</v>
      </c>
      <c r="M306" s="90">
        <f t="shared" si="118"/>
        <v>1</v>
      </c>
    </row>
    <row r="307">
      <c r="A307" s="5">
        <f>Eingabe!J307^2*PI()/4</f>
        <v>0.049087385212340517</v>
      </c>
      <c r="B307" s="5">
        <f>Eingabe!K307*Eingabe!L307</f>
        <v>0</v>
      </c>
      <c r="C307" s="5">
        <f>(Eingabe!K307*(Eingabe!L307-Eingabe!K307)+Eingabe!K307^2*PI()/4)*0+Eingabe!K307*Eingabe!L307</f>
        <v>0</v>
      </c>
      <c r="D307" s="89">
        <f>IF(Eingabe!G307="x",1,0)</f>
        <v>1</v>
      </c>
      <c r="E307" s="1">
        <f>IF(Eingabe!H307="x",1,0)</f>
        <v>0</v>
      </c>
      <c r="F307" s="1">
        <f>IF(Eingabe!I307="x",1,0)</f>
        <v>0</v>
      </c>
      <c r="G307" s="90">
        <f t="shared" si="116"/>
        <v>0</v>
      </c>
      <c r="H307" s="1">
        <f>IF(Eingabe!R307="x",1,0)</f>
        <v>1</v>
      </c>
      <c r="I307" s="1">
        <f>IF(Eingabe!S307="x",1,0)</f>
        <v>0</v>
      </c>
      <c r="J307" s="1">
        <f t="shared" si="117"/>
        <v>1</v>
      </c>
      <c r="K307" s="89">
        <f>IF(Eingabe!E307="x",1,0)</f>
        <v>1</v>
      </c>
      <c r="L307" s="1">
        <f>IF(Eingabe!F307="x",1,0)</f>
        <v>0</v>
      </c>
      <c r="M307" s="90">
        <f t="shared" si="118"/>
        <v>1</v>
      </c>
    </row>
    <row r="308">
      <c r="A308" s="5">
        <f>Eingabe!J308^2*PI()/4</f>
        <v>0.049087385212340517</v>
      </c>
      <c r="B308" s="5">
        <f>Eingabe!K308*Eingabe!L308</f>
        <v>0</v>
      </c>
      <c r="C308" s="5">
        <f>(Eingabe!K308*(Eingabe!L308-Eingabe!K308)+Eingabe!K308^2*PI()/4)*0+Eingabe!K308*Eingabe!L308</f>
        <v>0</v>
      </c>
      <c r="D308" s="89">
        <f>IF(Eingabe!G308="x",1,0)</f>
        <v>1</v>
      </c>
      <c r="E308" s="1">
        <f>IF(Eingabe!H308="x",1,0)</f>
        <v>0</v>
      </c>
      <c r="F308" s="1">
        <f>IF(Eingabe!I308="x",1,0)</f>
        <v>0</v>
      </c>
      <c r="G308" s="90">
        <f t="shared" si="116"/>
        <v>0</v>
      </c>
      <c r="H308" s="1">
        <f>IF(Eingabe!R308="x",1,0)</f>
        <v>1</v>
      </c>
      <c r="I308" s="1">
        <f>IF(Eingabe!S308="x",1,0)</f>
        <v>0</v>
      </c>
      <c r="J308" s="1">
        <f t="shared" si="117"/>
        <v>1</v>
      </c>
      <c r="K308" s="89">
        <f>IF(Eingabe!E308="x",1,0)</f>
        <v>1</v>
      </c>
      <c r="L308" s="1">
        <f>IF(Eingabe!F308="x",1,0)</f>
        <v>0</v>
      </c>
      <c r="M308" s="90">
        <f t="shared" si="118"/>
        <v>1</v>
      </c>
    </row>
    <row r="309">
      <c r="A309" s="5">
        <f>Eingabe!J309^2*PI()/4</f>
        <v>0.049087385212340517</v>
      </c>
      <c r="B309" s="5">
        <f>Eingabe!K309*Eingabe!L309</f>
        <v>0</v>
      </c>
      <c r="C309" s="5">
        <f>(Eingabe!K309*(Eingabe!L309-Eingabe!K309)+Eingabe!K309^2*PI()/4)*0+Eingabe!K309*Eingabe!L309</f>
        <v>0</v>
      </c>
      <c r="D309" s="89">
        <f>IF(Eingabe!G309="x",1,0)</f>
        <v>1</v>
      </c>
      <c r="E309" s="1">
        <f>IF(Eingabe!H309="x",1,0)</f>
        <v>0</v>
      </c>
      <c r="F309" s="1">
        <f>IF(Eingabe!I309="x",1,0)</f>
        <v>0</v>
      </c>
      <c r="G309" s="90">
        <f t="shared" si="116"/>
        <v>0</v>
      </c>
      <c r="H309" s="1">
        <f>IF(Eingabe!R309="x",1,0)</f>
        <v>1</v>
      </c>
      <c r="I309" s="1">
        <f>IF(Eingabe!S309="x",1,0)</f>
        <v>0</v>
      </c>
      <c r="J309" s="1">
        <f t="shared" si="117"/>
        <v>1</v>
      </c>
      <c r="K309" s="89">
        <f>IF(Eingabe!E309="x",1,0)</f>
        <v>1</v>
      </c>
      <c r="L309" s="1">
        <f>IF(Eingabe!F309="x",1,0)</f>
        <v>0</v>
      </c>
      <c r="M309" s="90">
        <f t="shared" si="118"/>
        <v>1</v>
      </c>
    </row>
    <row r="310">
      <c r="A310" s="5">
        <f>Eingabe!J310^2*PI()/4</f>
        <v>0.049087385212340517</v>
      </c>
      <c r="B310" s="5">
        <f>Eingabe!K310*Eingabe!L310</f>
        <v>0</v>
      </c>
      <c r="C310" s="5">
        <f>(Eingabe!K310*(Eingabe!L310-Eingabe!K310)+Eingabe!K310^2*PI()/4)*0+Eingabe!K310*Eingabe!L310</f>
        <v>0</v>
      </c>
      <c r="D310" s="89">
        <f>IF(Eingabe!G310="x",1,0)</f>
        <v>1</v>
      </c>
      <c r="E310" s="1">
        <f>IF(Eingabe!H310="x",1,0)</f>
        <v>0</v>
      </c>
      <c r="F310" s="1">
        <f>IF(Eingabe!I310="x",1,0)</f>
        <v>0</v>
      </c>
      <c r="G310" s="90">
        <f t="shared" si="116"/>
        <v>0</v>
      </c>
      <c r="H310" s="1">
        <f>IF(Eingabe!R310="x",1,0)</f>
        <v>1</v>
      </c>
      <c r="I310" s="1">
        <f>IF(Eingabe!S310="x",1,0)</f>
        <v>0</v>
      </c>
      <c r="J310" s="1">
        <f t="shared" si="117"/>
        <v>1</v>
      </c>
      <c r="K310" s="89">
        <f>IF(Eingabe!E310="x",1,0)</f>
        <v>1</v>
      </c>
      <c r="L310" s="1">
        <f>IF(Eingabe!F310="x",1,0)</f>
        <v>0</v>
      </c>
      <c r="M310" s="90">
        <f t="shared" si="118"/>
        <v>1</v>
      </c>
    </row>
    <row r="311">
      <c r="A311" s="5">
        <f>Eingabe!J311^2*PI()/4</f>
        <v>0.049087385212340517</v>
      </c>
      <c r="B311" s="5">
        <f>Eingabe!K311*Eingabe!L311</f>
        <v>0</v>
      </c>
      <c r="C311" s="5">
        <f>(Eingabe!K311*(Eingabe!L311-Eingabe!K311)+Eingabe!K311^2*PI()/4)*0+Eingabe!K311*Eingabe!L311</f>
        <v>0</v>
      </c>
      <c r="D311" s="89">
        <f>IF(Eingabe!G311="x",1,0)</f>
        <v>1</v>
      </c>
      <c r="E311" s="1">
        <f>IF(Eingabe!H311="x",1,0)</f>
        <v>0</v>
      </c>
      <c r="F311" s="1">
        <f>IF(Eingabe!I311="x",1,0)</f>
        <v>0</v>
      </c>
      <c r="G311" s="90">
        <f t="shared" si="116"/>
        <v>0</v>
      </c>
      <c r="H311" s="1">
        <f>IF(Eingabe!R311="x",1,0)</f>
        <v>1</v>
      </c>
      <c r="I311" s="1">
        <f>IF(Eingabe!S311="x",1,0)</f>
        <v>0</v>
      </c>
      <c r="J311" s="1">
        <f t="shared" si="117"/>
        <v>1</v>
      </c>
      <c r="K311" s="89">
        <f>IF(Eingabe!E311="x",1,0)</f>
        <v>1</v>
      </c>
      <c r="L311" s="1">
        <f>IF(Eingabe!F311="x",1,0)</f>
        <v>0</v>
      </c>
      <c r="M311" s="90">
        <f t="shared" si="118"/>
        <v>1</v>
      </c>
    </row>
    <row r="312">
      <c r="A312" s="5">
        <f>Eingabe!J312^2*PI()/4</f>
        <v>0.049087385212340517</v>
      </c>
      <c r="B312" s="5">
        <f>Eingabe!K312*Eingabe!L312</f>
        <v>0</v>
      </c>
      <c r="C312" s="5">
        <f>(Eingabe!K312*(Eingabe!L312-Eingabe!K312)+Eingabe!K312^2*PI()/4)*0+Eingabe!K312*Eingabe!L312</f>
        <v>0</v>
      </c>
      <c r="D312" s="89">
        <f>IF(Eingabe!G312="x",1,0)</f>
        <v>1</v>
      </c>
      <c r="E312" s="1">
        <f>IF(Eingabe!H312="x",1,0)</f>
        <v>0</v>
      </c>
      <c r="F312" s="1">
        <f>IF(Eingabe!I312="x",1,0)</f>
        <v>0</v>
      </c>
      <c r="G312" s="90">
        <f t="shared" si="116"/>
        <v>0</v>
      </c>
      <c r="H312" s="1">
        <f>IF(Eingabe!R312="x",1,0)</f>
        <v>1</v>
      </c>
      <c r="I312" s="1">
        <f>IF(Eingabe!S312="x",1,0)</f>
        <v>0</v>
      </c>
      <c r="J312" s="1">
        <f t="shared" si="117"/>
        <v>1</v>
      </c>
      <c r="K312" s="89">
        <f>IF(Eingabe!E312="x",1,0)</f>
        <v>1</v>
      </c>
      <c r="L312" s="1">
        <f>IF(Eingabe!F312="x",1,0)</f>
        <v>0</v>
      </c>
      <c r="M312" s="90">
        <f t="shared" si="118"/>
        <v>1</v>
      </c>
    </row>
    <row r="313">
      <c r="A313" s="5">
        <f>Eingabe!J313^2*PI()/4</f>
        <v>0</v>
      </c>
      <c r="B313" s="5">
        <f>Eingabe!K313*Eingabe!L313</f>
        <v>0.1024</v>
      </c>
      <c r="C313" s="5">
        <f>(Eingabe!K313*(Eingabe!L313-Eingabe!K313)+Eingabe!K313^2*PI()/4)*0+Eingabe!K313*Eingabe!L313</f>
        <v>0.1024</v>
      </c>
      <c r="D313" s="89">
        <f>IF(Eingabe!G313="x",1,0)</f>
        <v>0</v>
      </c>
      <c r="E313" s="1">
        <f>IF(Eingabe!H313="x",1,0)</f>
        <v>1</v>
      </c>
      <c r="F313" s="1">
        <f>IF(Eingabe!I313="x",1,0)</f>
        <v>0</v>
      </c>
      <c r="G313" s="90">
        <f t="shared" si="116"/>
        <v>1</v>
      </c>
      <c r="H313" s="1">
        <f>IF(Eingabe!R313="x",1,0)</f>
        <v>1</v>
      </c>
      <c r="I313" s="1">
        <f>IF(Eingabe!S313="x",1,0)</f>
        <v>0</v>
      </c>
      <c r="J313" s="1">
        <f t="shared" si="117"/>
        <v>1</v>
      </c>
      <c r="K313" s="89">
        <f>IF(Eingabe!E313="x",1,0)</f>
        <v>1</v>
      </c>
      <c r="L313" s="1">
        <f>IF(Eingabe!F313="x",1,0)</f>
        <v>0</v>
      </c>
      <c r="M313" s="90">
        <f t="shared" si="118"/>
        <v>1</v>
      </c>
    </row>
    <row r="314">
      <c r="A314" s="5">
        <f>Eingabe!J314^2*PI()/4</f>
        <v>0</v>
      </c>
      <c r="B314" s="5">
        <f>Eingabe!K314*Eingabe!L314</f>
        <v>0.13200000000000001</v>
      </c>
      <c r="C314" s="5">
        <f>(Eingabe!K314*(Eingabe!L314-Eingabe!K314)+Eingabe!K314^2*PI()/4)*0+Eingabe!K314*Eingabe!L314</f>
        <v>0.13200000000000001</v>
      </c>
      <c r="D314" s="89">
        <f>IF(Eingabe!G314="x",1,0)</f>
        <v>0</v>
      </c>
      <c r="E314" s="1">
        <f>IF(Eingabe!H314="x",1,0)</f>
        <v>1</v>
      </c>
      <c r="F314" s="1">
        <f>IF(Eingabe!I314="x",1,0)</f>
        <v>0</v>
      </c>
      <c r="G314" s="90">
        <f t="shared" si="116"/>
        <v>1</v>
      </c>
      <c r="H314" s="1">
        <f>IF(Eingabe!R314="x",1,0)</f>
        <v>1</v>
      </c>
      <c r="I314" s="1">
        <f>IF(Eingabe!S314="x",1,0)</f>
        <v>0</v>
      </c>
      <c r="J314" s="1">
        <f t="shared" si="117"/>
        <v>1</v>
      </c>
      <c r="K314" s="89">
        <f>IF(Eingabe!E314="x",1,0)</f>
        <v>1</v>
      </c>
      <c r="L314" s="1">
        <f>IF(Eingabe!F314="x",1,0)</f>
        <v>0</v>
      </c>
      <c r="M314" s="90">
        <f t="shared" si="118"/>
        <v>1</v>
      </c>
    </row>
    <row r="315">
      <c r="A315" s="5">
        <f>Eingabe!J315^2*PI()/4</f>
        <v>0</v>
      </c>
      <c r="B315" s="5">
        <f>Eingabe!K315*Eingabe!L315</f>
        <v>0.13200000000000001</v>
      </c>
      <c r="C315" s="5">
        <f>(Eingabe!K315*(Eingabe!L315-Eingabe!K315)+Eingabe!K315^2*PI()/4)*0+Eingabe!K315*Eingabe!L315</f>
        <v>0.13200000000000001</v>
      </c>
      <c r="D315" s="89">
        <f>IF(Eingabe!G315="x",1,0)</f>
        <v>0</v>
      </c>
      <c r="E315" s="1">
        <f>IF(Eingabe!H315="x",1,0)</f>
        <v>1</v>
      </c>
      <c r="F315" s="1">
        <f>IF(Eingabe!I315="x",1,0)</f>
        <v>0</v>
      </c>
      <c r="G315" s="90">
        <f t="shared" si="116"/>
        <v>1</v>
      </c>
      <c r="H315" s="1">
        <f>IF(Eingabe!R315="x",1,0)</f>
        <v>1</v>
      </c>
      <c r="I315" s="1">
        <f>IF(Eingabe!S315="x",1,0)</f>
        <v>0</v>
      </c>
      <c r="J315" s="1">
        <f t="shared" si="117"/>
        <v>1</v>
      </c>
      <c r="K315" s="89">
        <f>IF(Eingabe!E315="x",1,0)</f>
        <v>1</v>
      </c>
      <c r="L315" s="1">
        <f>IF(Eingabe!F315="x",1,0)</f>
        <v>0</v>
      </c>
      <c r="M315" s="90">
        <f t="shared" si="118"/>
        <v>1</v>
      </c>
    </row>
    <row r="316">
      <c r="A316" s="5">
        <f>Eingabe!J316^2*PI()/4</f>
        <v>0</v>
      </c>
      <c r="B316" s="5">
        <f>Eingabe!K316*Eingabe!L316</f>
        <v>0.13200000000000001</v>
      </c>
      <c r="C316" s="5">
        <f>(Eingabe!K316*(Eingabe!L316-Eingabe!K316)+Eingabe!K316^2*PI()/4)*0+Eingabe!K316*Eingabe!L316</f>
        <v>0.13200000000000001</v>
      </c>
      <c r="D316" s="89">
        <f>IF(Eingabe!G316="x",1,0)</f>
        <v>0</v>
      </c>
      <c r="E316" s="1">
        <f>IF(Eingabe!H316="x",1,0)</f>
        <v>1</v>
      </c>
      <c r="F316" s="1">
        <f>IF(Eingabe!I316="x",1,0)</f>
        <v>0</v>
      </c>
      <c r="G316" s="90">
        <f t="shared" si="116"/>
        <v>1</v>
      </c>
      <c r="H316" s="1">
        <f>IF(Eingabe!R316="x",1,0)</f>
        <v>1</v>
      </c>
      <c r="I316" s="1">
        <f>IF(Eingabe!S316="x",1,0)</f>
        <v>0</v>
      </c>
      <c r="J316" s="1">
        <f t="shared" si="117"/>
        <v>1</v>
      </c>
      <c r="K316" s="89">
        <f>IF(Eingabe!E316="x",1,0)</f>
        <v>1</v>
      </c>
      <c r="L316" s="1">
        <f>IF(Eingabe!F316="x",1,0)</f>
        <v>0</v>
      </c>
      <c r="M316" s="90">
        <f t="shared" si="118"/>
        <v>1</v>
      </c>
    </row>
    <row r="317">
      <c r="A317" s="5">
        <f>Eingabe!J317^2*PI()/4</f>
        <v>0</v>
      </c>
      <c r="B317" s="5">
        <f>Eingabe!K317*Eingabe!L317</f>
        <v>0.13200000000000001</v>
      </c>
      <c r="C317" s="5">
        <f>(Eingabe!K317*(Eingabe!L317-Eingabe!K317)+Eingabe!K317^2*PI()/4)*0+Eingabe!K317*Eingabe!L317</f>
        <v>0.13200000000000001</v>
      </c>
      <c r="D317" s="89">
        <f>IF(Eingabe!G317="x",1,0)</f>
        <v>0</v>
      </c>
      <c r="E317" s="1">
        <f>IF(Eingabe!H317="x",1,0)</f>
        <v>1</v>
      </c>
      <c r="F317" s="1">
        <f>IF(Eingabe!I317="x",1,0)</f>
        <v>0</v>
      </c>
      <c r="G317" s="90">
        <f t="shared" si="116"/>
        <v>1</v>
      </c>
      <c r="H317" s="1">
        <f>IF(Eingabe!R317="x",1,0)</f>
        <v>1</v>
      </c>
      <c r="I317" s="1">
        <f>IF(Eingabe!S317="x",1,0)</f>
        <v>0</v>
      </c>
      <c r="J317" s="1">
        <f t="shared" si="117"/>
        <v>1</v>
      </c>
      <c r="K317" s="89">
        <f>IF(Eingabe!E317="x",1,0)</f>
        <v>1</v>
      </c>
      <c r="L317" s="1">
        <f>IF(Eingabe!F317="x",1,0)</f>
        <v>0</v>
      </c>
      <c r="M317" s="90">
        <f t="shared" si="118"/>
        <v>1</v>
      </c>
    </row>
    <row r="318">
      <c r="A318" s="5">
        <f>Eingabe!J318^2*PI()/4</f>
        <v>0</v>
      </c>
      <c r="B318" s="5">
        <f>Eingabe!K318*Eingabe!L318</f>
        <v>0.13200000000000001</v>
      </c>
      <c r="C318" s="5">
        <f>(Eingabe!K318*(Eingabe!L318-Eingabe!K318)+Eingabe!K318^2*PI()/4)*0+Eingabe!K318*Eingabe!L318</f>
        <v>0.13200000000000001</v>
      </c>
      <c r="D318" s="89">
        <f>IF(Eingabe!G318="x",1,0)</f>
        <v>0</v>
      </c>
      <c r="E318" s="1">
        <f>IF(Eingabe!H318="x",1,0)</f>
        <v>1</v>
      </c>
      <c r="F318" s="1">
        <f>IF(Eingabe!I318="x",1,0)</f>
        <v>0</v>
      </c>
      <c r="G318" s="90">
        <f t="shared" si="116"/>
        <v>1</v>
      </c>
      <c r="H318" s="1">
        <f>IF(Eingabe!R318="x",1,0)</f>
        <v>1</v>
      </c>
      <c r="I318" s="1">
        <f>IF(Eingabe!S318="x",1,0)</f>
        <v>0</v>
      </c>
      <c r="J318" s="1">
        <f t="shared" si="117"/>
        <v>1</v>
      </c>
      <c r="K318" s="89">
        <f>IF(Eingabe!E318="x",1,0)</f>
        <v>1</v>
      </c>
      <c r="L318" s="1">
        <f>IF(Eingabe!F318="x",1,0)</f>
        <v>0</v>
      </c>
      <c r="M318" s="90">
        <f t="shared" si="118"/>
        <v>1</v>
      </c>
    </row>
    <row r="319">
      <c r="A319" s="5">
        <f>Eingabe!J319^2*PI()/4</f>
        <v>0</v>
      </c>
      <c r="B319" s="5">
        <f>Eingabe!K319*Eingabe!L319</f>
        <v>0.13200000000000001</v>
      </c>
      <c r="C319" s="5">
        <f>(Eingabe!K319*(Eingabe!L319-Eingabe!K319)+Eingabe!K319^2*PI()/4)*0+Eingabe!K319*Eingabe!L319</f>
        <v>0.13200000000000001</v>
      </c>
      <c r="D319" s="89">
        <f>IF(Eingabe!G319="x",1,0)</f>
        <v>0</v>
      </c>
      <c r="E319" s="1">
        <f>IF(Eingabe!H319="x",1,0)</f>
        <v>1</v>
      </c>
      <c r="F319" s="1">
        <f>IF(Eingabe!I319="x",1,0)</f>
        <v>0</v>
      </c>
      <c r="G319" s="90">
        <f t="shared" si="116"/>
        <v>1</v>
      </c>
      <c r="H319" s="1">
        <f>IF(Eingabe!R319="x",1,0)</f>
        <v>1</v>
      </c>
      <c r="I319" s="1">
        <f>IF(Eingabe!S319="x",1,0)</f>
        <v>0</v>
      </c>
      <c r="J319" s="1">
        <f t="shared" si="117"/>
        <v>1</v>
      </c>
      <c r="K319" s="89">
        <f>IF(Eingabe!E319="x",1,0)</f>
        <v>1</v>
      </c>
      <c r="L319" s="1">
        <f>IF(Eingabe!F319="x",1,0)</f>
        <v>0</v>
      </c>
      <c r="M319" s="90">
        <f t="shared" si="118"/>
        <v>1</v>
      </c>
    </row>
    <row r="320">
      <c r="A320" s="5">
        <f>Eingabe!J320^2*PI()/4</f>
        <v>0</v>
      </c>
      <c r="B320" s="5">
        <f>Eingabe!K320*Eingabe!L320</f>
        <v>0.13200000000000001</v>
      </c>
      <c r="C320" s="5">
        <f>(Eingabe!K320*(Eingabe!L320-Eingabe!K320)+Eingabe!K320^2*PI()/4)*0+Eingabe!K320*Eingabe!L320</f>
        <v>0.13200000000000001</v>
      </c>
      <c r="D320" s="89">
        <f>IF(Eingabe!G320="x",1,0)</f>
        <v>0</v>
      </c>
      <c r="E320" s="1">
        <f>IF(Eingabe!H320="x",1,0)</f>
        <v>1</v>
      </c>
      <c r="F320" s="1">
        <f>IF(Eingabe!I320="x",1,0)</f>
        <v>0</v>
      </c>
      <c r="G320" s="90">
        <f t="shared" si="116"/>
        <v>1</v>
      </c>
      <c r="H320" s="1">
        <f>IF(Eingabe!R320="x",1,0)</f>
        <v>1</v>
      </c>
      <c r="I320" s="1">
        <f>IF(Eingabe!S320="x",1,0)</f>
        <v>0</v>
      </c>
      <c r="J320" s="1">
        <f t="shared" si="117"/>
        <v>1</v>
      </c>
      <c r="K320" s="89">
        <f>IF(Eingabe!E320="x",1,0)</f>
        <v>1</v>
      </c>
      <c r="L320" s="1">
        <f>IF(Eingabe!F320="x",1,0)</f>
        <v>0</v>
      </c>
      <c r="M320" s="90">
        <f t="shared" si="118"/>
        <v>1</v>
      </c>
    </row>
    <row r="321">
      <c r="A321" s="5">
        <f>Eingabe!J321^2*PI()/4</f>
        <v>0</v>
      </c>
      <c r="B321" s="5">
        <f>Eingabe!K321*Eingabe!L321</f>
        <v>0.13200000000000001</v>
      </c>
      <c r="C321" s="5">
        <f>(Eingabe!K321*(Eingabe!L321-Eingabe!K321)+Eingabe!K321^2*PI()/4)*0+Eingabe!K321*Eingabe!L321</f>
        <v>0.13200000000000001</v>
      </c>
      <c r="D321" s="89">
        <f>IF(Eingabe!G321="x",1,0)</f>
        <v>0</v>
      </c>
      <c r="E321" s="1">
        <f>IF(Eingabe!H321="x",1,0)</f>
        <v>1</v>
      </c>
      <c r="F321" s="1">
        <f>IF(Eingabe!I321="x",1,0)</f>
        <v>0</v>
      </c>
      <c r="G321" s="90">
        <f t="shared" si="116"/>
        <v>1</v>
      </c>
      <c r="H321" s="1">
        <f>IF(Eingabe!R321="x",1,0)</f>
        <v>1</v>
      </c>
      <c r="I321" s="1">
        <f>IF(Eingabe!S321="x",1,0)</f>
        <v>0</v>
      </c>
      <c r="J321" s="1">
        <f t="shared" si="117"/>
        <v>1</v>
      </c>
      <c r="K321" s="89">
        <f>IF(Eingabe!E321="x",1,0)</f>
        <v>1</v>
      </c>
      <c r="L321" s="1">
        <f>IF(Eingabe!F321="x",1,0)</f>
        <v>0</v>
      </c>
      <c r="M321" s="90">
        <f t="shared" si="118"/>
        <v>1</v>
      </c>
    </row>
    <row r="322">
      <c r="A322" s="5">
        <f>Eingabe!J322^2*PI()/4</f>
        <v>0</v>
      </c>
      <c r="B322" s="5">
        <f>Eingabe!K322*Eingabe!L322</f>
        <v>0.13200000000000001</v>
      </c>
      <c r="C322" s="5">
        <f>(Eingabe!K322*(Eingabe!L322-Eingabe!K322)+Eingabe!K322^2*PI()/4)*0+Eingabe!K322*Eingabe!L322</f>
        <v>0.13200000000000001</v>
      </c>
      <c r="D322" s="89">
        <f>IF(Eingabe!G322="x",1,0)</f>
        <v>0</v>
      </c>
      <c r="E322" s="1">
        <f>IF(Eingabe!H322="x",1,0)</f>
        <v>1</v>
      </c>
      <c r="F322" s="1">
        <f>IF(Eingabe!I322="x",1,0)</f>
        <v>0</v>
      </c>
      <c r="G322" s="90">
        <f t="shared" si="116"/>
        <v>1</v>
      </c>
      <c r="H322" s="1">
        <f>IF(Eingabe!R322="x",1,0)</f>
        <v>1</v>
      </c>
      <c r="I322" s="1">
        <f>IF(Eingabe!S322="x",1,0)</f>
        <v>0</v>
      </c>
      <c r="J322" s="1">
        <f t="shared" si="117"/>
        <v>1</v>
      </c>
      <c r="K322" s="89">
        <f>IF(Eingabe!E322="x",1,0)</f>
        <v>1</v>
      </c>
      <c r="L322" s="1">
        <f>IF(Eingabe!F322="x",1,0)</f>
        <v>0</v>
      </c>
      <c r="M322" s="90">
        <f t="shared" si="118"/>
        <v>1</v>
      </c>
    </row>
    <row r="323">
      <c r="A323" s="5">
        <f>Eingabe!J323^2*PI()/4</f>
        <v>0</v>
      </c>
      <c r="B323" s="5">
        <f>Eingabe!K323*Eingabe!L323</f>
        <v>0.13200000000000001</v>
      </c>
      <c r="C323" s="5">
        <f>(Eingabe!K323*(Eingabe!L323-Eingabe!K323)+Eingabe!K323^2*PI()/4)*0+Eingabe!K323*Eingabe!L323</f>
        <v>0.13200000000000001</v>
      </c>
      <c r="D323" s="89">
        <f>IF(Eingabe!G323="x",1,0)</f>
        <v>0</v>
      </c>
      <c r="E323" s="1">
        <f>IF(Eingabe!H323="x",1,0)</f>
        <v>1</v>
      </c>
      <c r="F323" s="1">
        <f>IF(Eingabe!I323="x",1,0)</f>
        <v>0</v>
      </c>
      <c r="G323" s="90">
        <f t="shared" si="116"/>
        <v>1</v>
      </c>
      <c r="H323" s="1">
        <f>IF(Eingabe!R323="x",1,0)</f>
        <v>1</v>
      </c>
      <c r="I323" s="1">
        <f>IF(Eingabe!S323="x",1,0)</f>
        <v>0</v>
      </c>
      <c r="J323" s="1">
        <f t="shared" si="117"/>
        <v>1</v>
      </c>
      <c r="K323" s="89">
        <f>IF(Eingabe!E323="x",1,0)</f>
        <v>1</v>
      </c>
      <c r="L323" s="1">
        <f>IF(Eingabe!F323="x",1,0)</f>
        <v>0</v>
      </c>
      <c r="M323" s="90">
        <f t="shared" si="118"/>
        <v>1</v>
      </c>
    </row>
    <row r="324">
      <c r="A324" s="5">
        <f>Eingabe!J324^2*PI()/4</f>
        <v>0</v>
      </c>
      <c r="B324" s="5">
        <f>Eingabe!K324*Eingabe!L324</f>
        <v>0.13200000000000001</v>
      </c>
      <c r="C324" s="5">
        <f>(Eingabe!K324*(Eingabe!L324-Eingabe!K324)+Eingabe!K324^2*PI()/4)*0+Eingabe!K324*Eingabe!L324</f>
        <v>0.13200000000000001</v>
      </c>
      <c r="D324" s="89">
        <f>IF(Eingabe!G324="x",1,0)</f>
        <v>0</v>
      </c>
      <c r="E324" s="1">
        <f>IF(Eingabe!H324="x",1,0)</f>
        <v>1</v>
      </c>
      <c r="F324" s="1">
        <f>IF(Eingabe!I324="x",1,0)</f>
        <v>0</v>
      </c>
      <c r="G324" s="90">
        <f t="shared" si="116"/>
        <v>1</v>
      </c>
      <c r="H324" s="1">
        <f>IF(Eingabe!R324="x",1,0)</f>
        <v>1</v>
      </c>
      <c r="I324" s="1">
        <f>IF(Eingabe!S324="x",1,0)</f>
        <v>0</v>
      </c>
      <c r="J324" s="1">
        <f t="shared" si="117"/>
        <v>1</v>
      </c>
      <c r="K324" s="89">
        <f>IF(Eingabe!E324="x",1,0)</f>
        <v>1</v>
      </c>
      <c r="L324" s="1">
        <f>IF(Eingabe!F324="x",1,0)</f>
        <v>0</v>
      </c>
      <c r="M324" s="90">
        <f t="shared" si="118"/>
        <v>1</v>
      </c>
    </row>
    <row r="325">
      <c r="A325" s="5">
        <f>Eingabe!J325^2*PI()/4</f>
        <v>0</v>
      </c>
      <c r="B325" s="5">
        <f>Eingabe!K325*Eingabe!L325</f>
        <v>0.13200000000000001</v>
      </c>
      <c r="C325" s="5">
        <f>(Eingabe!K325*(Eingabe!L325-Eingabe!K325)+Eingabe!K325^2*PI()/4)*0+Eingabe!K325*Eingabe!L325</f>
        <v>0.13200000000000001</v>
      </c>
      <c r="D325" s="89">
        <f>IF(Eingabe!G325="x",1,0)</f>
        <v>0</v>
      </c>
      <c r="E325" s="1">
        <f>IF(Eingabe!H325="x",1,0)</f>
        <v>1</v>
      </c>
      <c r="F325" s="1">
        <f>IF(Eingabe!I325="x",1,0)</f>
        <v>0</v>
      </c>
      <c r="G325" s="90">
        <f t="shared" si="116"/>
        <v>1</v>
      </c>
      <c r="H325" s="1">
        <f>IF(Eingabe!R325="x",1,0)</f>
        <v>1</v>
      </c>
      <c r="I325" s="1">
        <f>IF(Eingabe!S325="x",1,0)</f>
        <v>0</v>
      </c>
      <c r="J325" s="1">
        <f t="shared" si="117"/>
        <v>1</v>
      </c>
      <c r="K325" s="89">
        <f>IF(Eingabe!E325="x",1,0)</f>
        <v>1</v>
      </c>
      <c r="L325" s="1">
        <f>IF(Eingabe!F325="x",1,0)</f>
        <v>0</v>
      </c>
      <c r="M325" s="90">
        <f t="shared" si="118"/>
        <v>1</v>
      </c>
    </row>
    <row r="326">
      <c r="A326" s="5">
        <f>Eingabe!J326^2*PI()/4</f>
        <v>0</v>
      </c>
      <c r="B326" s="5">
        <f>Eingabe!K326*Eingabe!L326</f>
        <v>0.13200000000000001</v>
      </c>
      <c r="C326" s="5">
        <f>(Eingabe!K326*(Eingabe!L326-Eingabe!K326)+Eingabe!K326^2*PI()/4)*0+Eingabe!K326*Eingabe!L326</f>
        <v>0.13200000000000001</v>
      </c>
      <c r="D326" s="89">
        <f>IF(Eingabe!G326="x",1,0)</f>
        <v>0</v>
      </c>
      <c r="E326" s="1">
        <f>IF(Eingabe!H326="x",1,0)</f>
        <v>1</v>
      </c>
      <c r="F326" s="1">
        <f>IF(Eingabe!I326="x",1,0)</f>
        <v>0</v>
      </c>
      <c r="G326" s="90">
        <f t="shared" si="116"/>
        <v>1</v>
      </c>
      <c r="H326" s="1">
        <f>IF(Eingabe!R326="x",1,0)</f>
        <v>1</v>
      </c>
      <c r="I326" s="1">
        <f>IF(Eingabe!S326="x",1,0)</f>
        <v>0</v>
      </c>
      <c r="J326" s="1">
        <f t="shared" si="117"/>
        <v>1</v>
      </c>
      <c r="K326" s="89">
        <f>IF(Eingabe!E326="x",1,0)</f>
        <v>1</v>
      </c>
      <c r="L326" s="1">
        <f>IF(Eingabe!F326="x",1,0)</f>
        <v>0</v>
      </c>
      <c r="M326" s="90">
        <f t="shared" si="118"/>
        <v>1</v>
      </c>
    </row>
    <row r="327">
      <c r="A327" s="5">
        <f>Eingabe!J327^2*PI()/4</f>
        <v>0</v>
      </c>
      <c r="B327" s="5">
        <f>Eingabe!K327*Eingabe!L327</f>
        <v>0.13200000000000001</v>
      </c>
      <c r="C327" s="5">
        <f>(Eingabe!K327*(Eingabe!L327-Eingabe!K327)+Eingabe!K327^2*PI()/4)*0+Eingabe!K327*Eingabe!L327</f>
        <v>0.13200000000000001</v>
      </c>
      <c r="D327" s="89">
        <f>IF(Eingabe!G327="x",1,0)</f>
        <v>0</v>
      </c>
      <c r="E327" s="1">
        <f>IF(Eingabe!H327="x",1,0)</f>
        <v>1</v>
      </c>
      <c r="F327" s="1">
        <f>IF(Eingabe!I327="x",1,0)</f>
        <v>0</v>
      </c>
      <c r="G327" s="90">
        <f t="shared" si="116"/>
        <v>1</v>
      </c>
      <c r="H327" s="1">
        <f>IF(Eingabe!R327="x",1,0)</f>
        <v>1</v>
      </c>
      <c r="I327" s="1">
        <f>IF(Eingabe!S327="x",1,0)</f>
        <v>0</v>
      </c>
      <c r="J327" s="1">
        <f t="shared" si="117"/>
        <v>1</v>
      </c>
      <c r="K327" s="89">
        <f>IF(Eingabe!E327="x",1,0)</f>
        <v>1</v>
      </c>
      <c r="L327" s="1">
        <f>IF(Eingabe!F327="x",1,0)</f>
        <v>0</v>
      </c>
      <c r="M327" s="90">
        <f t="shared" si="118"/>
        <v>1</v>
      </c>
    </row>
    <row r="328">
      <c r="A328" s="5">
        <f>Eingabe!J328^2*PI()/4</f>
        <v>0</v>
      </c>
      <c r="B328" s="5">
        <f>Eingabe!K328*Eingabe!L328</f>
        <v>0.13200000000000001</v>
      </c>
      <c r="C328" s="5">
        <f>(Eingabe!K328*(Eingabe!L328-Eingabe!K328)+Eingabe!K328^2*PI()/4)*0+Eingabe!K328*Eingabe!L328</f>
        <v>0.13200000000000001</v>
      </c>
      <c r="D328" s="89">
        <f>IF(Eingabe!G328="x",1,0)</f>
        <v>0</v>
      </c>
      <c r="E328" s="1">
        <f>IF(Eingabe!H328="x",1,0)</f>
        <v>1</v>
      </c>
      <c r="F328" s="1">
        <f>IF(Eingabe!I328="x",1,0)</f>
        <v>0</v>
      </c>
      <c r="G328" s="90">
        <f t="shared" si="116"/>
        <v>1</v>
      </c>
      <c r="H328" s="1">
        <f>IF(Eingabe!R328="x",1,0)</f>
        <v>1</v>
      </c>
      <c r="I328" s="1">
        <f>IF(Eingabe!S328="x",1,0)</f>
        <v>0</v>
      </c>
      <c r="J328" s="1">
        <f t="shared" si="117"/>
        <v>1</v>
      </c>
      <c r="K328" s="89">
        <f>IF(Eingabe!E328="x",1,0)</f>
        <v>1</v>
      </c>
      <c r="L328" s="1">
        <f>IF(Eingabe!F328="x",1,0)</f>
        <v>0</v>
      </c>
      <c r="M328" s="90">
        <f t="shared" si="118"/>
        <v>1</v>
      </c>
    </row>
    <row r="329">
      <c r="A329" s="5">
        <f>Eingabe!J329^2*PI()/4</f>
        <v>0</v>
      </c>
      <c r="B329" s="5">
        <f>Eingabe!K329*Eingabe!L329</f>
        <v>0.13200000000000001</v>
      </c>
      <c r="C329" s="5">
        <f>(Eingabe!K329*(Eingabe!L329-Eingabe!K329)+Eingabe!K329^2*PI()/4)*0+Eingabe!K329*Eingabe!L329</f>
        <v>0.13200000000000001</v>
      </c>
      <c r="D329" s="89">
        <f>IF(Eingabe!G329="x",1,0)</f>
        <v>0</v>
      </c>
      <c r="E329" s="1">
        <f>IF(Eingabe!H329="x",1,0)</f>
        <v>1</v>
      </c>
      <c r="F329" s="1">
        <f>IF(Eingabe!I329="x",1,0)</f>
        <v>0</v>
      </c>
      <c r="G329" s="90">
        <f t="shared" si="116"/>
        <v>1</v>
      </c>
      <c r="H329" s="1">
        <f>IF(Eingabe!R329="x",1,0)</f>
        <v>1</v>
      </c>
      <c r="I329" s="1">
        <f>IF(Eingabe!S329="x",1,0)</f>
        <v>0</v>
      </c>
      <c r="J329" s="1">
        <f t="shared" si="117"/>
        <v>1</v>
      </c>
      <c r="K329" s="89">
        <f>IF(Eingabe!E329="x",1,0)</f>
        <v>1</v>
      </c>
      <c r="L329" s="1">
        <f>IF(Eingabe!F329="x",1,0)</f>
        <v>0</v>
      </c>
      <c r="M329" s="90">
        <f t="shared" si="118"/>
        <v>1</v>
      </c>
    </row>
    <row r="330">
      <c r="A330" s="5">
        <f>Eingabe!J330^2*PI()/4</f>
        <v>0</v>
      </c>
      <c r="B330" s="5">
        <f>Eingabe!K330*Eingabe!L330</f>
        <v>0.13200000000000001</v>
      </c>
      <c r="C330" s="5">
        <f>(Eingabe!K330*(Eingabe!L330-Eingabe!K330)+Eingabe!K330^2*PI()/4)*0+Eingabe!K330*Eingabe!L330</f>
        <v>0.13200000000000001</v>
      </c>
      <c r="D330" s="89">
        <f>IF(Eingabe!G330="x",1,0)</f>
        <v>0</v>
      </c>
      <c r="E330" s="1">
        <f>IF(Eingabe!H330="x",1,0)</f>
        <v>1</v>
      </c>
      <c r="F330" s="1">
        <f>IF(Eingabe!I330="x",1,0)</f>
        <v>0</v>
      </c>
      <c r="G330" s="90">
        <f t="shared" si="116"/>
        <v>1</v>
      </c>
      <c r="H330" s="1">
        <f>IF(Eingabe!R330="x",1,0)</f>
        <v>1</v>
      </c>
      <c r="I330" s="1">
        <f>IF(Eingabe!S330="x",1,0)</f>
        <v>0</v>
      </c>
      <c r="J330" s="1">
        <f t="shared" si="117"/>
        <v>1</v>
      </c>
      <c r="K330" s="89">
        <f>IF(Eingabe!E330="x",1,0)</f>
        <v>1</v>
      </c>
      <c r="L330" s="1">
        <f>IF(Eingabe!F330="x",1,0)</f>
        <v>0</v>
      </c>
      <c r="M330" s="90">
        <f t="shared" si="118"/>
        <v>1</v>
      </c>
    </row>
    <row r="331">
      <c r="A331" s="5">
        <f>Eingabe!J331^2*PI()/4</f>
        <v>0</v>
      </c>
      <c r="B331" s="5">
        <f>Eingabe!K331*Eingabe!L331</f>
        <v>0.13200000000000001</v>
      </c>
      <c r="C331" s="5">
        <f>(Eingabe!K331*(Eingabe!L331-Eingabe!K331)+Eingabe!K331^2*PI()/4)*0+Eingabe!K331*Eingabe!L331</f>
        <v>0.13200000000000001</v>
      </c>
      <c r="D331" s="89">
        <f>IF(Eingabe!G331="x",1,0)</f>
        <v>0</v>
      </c>
      <c r="E331" s="1">
        <f>IF(Eingabe!H331="x",1,0)</f>
        <v>1</v>
      </c>
      <c r="F331" s="1">
        <f>IF(Eingabe!I331="x",1,0)</f>
        <v>0</v>
      </c>
      <c r="G331" s="90">
        <f t="shared" si="116"/>
        <v>1</v>
      </c>
      <c r="H331" s="1">
        <f>IF(Eingabe!R331="x",1,0)</f>
        <v>1</v>
      </c>
      <c r="I331" s="1">
        <f>IF(Eingabe!S331="x",1,0)</f>
        <v>0</v>
      </c>
      <c r="J331" s="1">
        <f t="shared" si="117"/>
        <v>1</v>
      </c>
      <c r="K331" s="89">
        <f>IF(Eingabe!E331="x",1,0)</f>
        <v>1</v>
      </c>
      <c r="L331" s="1">
        <f>IF(Eingabe!F331="x",1,0)</f>
        <v>0</v>
      </c>
      <c r="M331" s="90">
        <f t="shared" si="118"/>
        <v>1</v>
      </c>
    </row>
    <row r="332">
      <c r="A332" s="5">
        <f>Eingabe!J332^2*PI()/4</f>
        <v>0</v>
      </c>
      <c r="B332" s="5">
        <f>Eingabe!K332*Eingabe!L332</f>
        <v>0.13200000000000001</v>
      </c>
      <c r="C332" s="5">
        <f>(Eingabe!K332*(Eingabe!L332-Eingabe!K332)+Eingabe!K332^2*PI()/4)*0+Eingabe!K332*Eingabe!L332</f>
        <v>0.13200000000000001</v>
      </c>
      <c r="D332" s="89">
        <f>IF(Eingabe!G332="x",1,0)</f>
        <v>0</v>
      </c>
      <c r="E332" s="1">
        <f>IF(Eingabe!H332="x",1,0)</f>
        <v>1</v>
      </c>
      <c r="F332" s="1">
        <f>IF(Eingabe!I332="x",1,0)</f>
        <v>0</v>
      </c>
      <c r="G332" s="90">
        <f t="shared" si="116"/>
        <v>1</v>
      </c>
      <c r="H332" s="1">
        <f>IF(Eingabe!R332="x",1,0)</f>
        <v>1</v>
      </c>
      <c r="I332" s="1">
        <f>IF(Eingabe!S332="x",1,0)</f>
        <v>0</v>
      </c>
      <c r="J332" s="1">
        <f t="shared" si="117"/>
        <v>1</v>
      </c>
      <c r="K332" s="89">
        <f>IF(Eingabe!E332="x",1,0)</f>
        <v>1</v>
      </c>
      <c r="L332" s="1">
        <f>IF(Eingabe!F332="x",1,0)</f>
        <v>0</v>
      </c>
      <c r="M332" s="90">
        <f t="shared" si="118"/>
        <v>1</v>
      </c>
    </row>
    <row r="333">
      <c r="A333" s="5">
        <f>Eingabe!J333^2*PI()/4</f>
        <v>0</v>
      </c>
      <c r="B333" s="5">
        <f>Eingabe!K333*Eingabe!L333</f>
        <v>0.13200000000000001</v>
      </c>
      <c r="C333" s="5">
        <f>(Eingabe!K333*(Eingabe!L333-Eingabe!K333)+Eingabe!K333^2*PI()/4)*0+Eingabe!K333*Eingabe!L333</f>
        <v>0.13200000000000001</v>
      </c>
      <c r="D333" s="89">
        <f>IF(Eingabe!G333="x",1,0)</f>
        <v>0</v>
      </c>
      <c r="E333" s="1">
        <f>IF(Eingabe!H333="x",1,0)</f>
        <v>1</v>
      </c>
      <c r="F333" s="1">
        <f>IF(Eingabe!I333="x",1,0)</f>
        <v>0</v>
      </c>
      <c r="G333" s="90">
        <f t="shared" si="116"/>
        <v>1</v>
      </c>
      <c r="H333" s="1">
        <f>IF(Eingabe!R333="x",1,0)</f>
        <v>1</v>
      </c>
      <c r="I333" s="1">
        <f>IF(Eingabe!S333="x",1,0)</f>
        <v>0</v>
      </c>
      <c r="J333" s="1">
        <f t="shared" si="117"/>
        <v>1</v>
      </c>
      <c r="K333" s="89">
        <f>IF(Eingabe!E333="x",1,0)</f>
        <v>1</v>
      </c>
      <c r="L333" s="1">
        <f>IF(Eingabe!F333="x",1,0)</f>
        <v>0</v>
      </c>
      <c r="M333" s="90">
        <f t="shared" si="118"/>
        <v>1</v>
      </c>
    </row>
    <row r="334">
      <c r="A334" s="5">
        <f>Eingabe!J334^2*PI()/4</f>
        <v>0</v>
      </c>
      <c r="B334" s="5">
        <f>Eingabe!K334*Eingabe!L334</f>
        <v>0.13200000000000001</v>
      </c>
      <c r="C334" s="5">
        <f>(Eingabe!K334*(Eingabe!L334-Eingabe!K334)+Eingabe!K334^2*PI()/4)*0+Eingabe!K334*Eingabe!L334</f>
        <v>0.13200000000000001</v>
      </c>
      <c r="D334" s="89">
        <f>IF(Eingabe!G334="x",1,0)</f>
        <v>0</v>
      </c>
      <c r="E334" s="1">
        <f>IF(Eingabe!H334="x",1,0)</f>
        <v>1</v>
      </c>
      <c r="F334" s="1">
        <f>IF(Eingabe!I334="x",1,0)</f>
        <v>0</v>
      </c>
      <c r="G334" s="90">
        <f t="shared" si="116"/>
        <v>1</v>
      </c>
      <c r="H334" s="1">
        <f>IF(Eingabe!R334="x",1,0)</f>
        <v>1</v>
      </c>
      <c r="I334" s="1">
        <f>IF(Eingabe!S334="x",1,0)</f>
        <v>0</v>
      </c>
      <c r="J334" s="1">
        <f t="shared" si="117"/>
        <v>1</v>
      </c>
      <c r="K334" s="89">
        <f>IF(Eingabe!E334="x",1,0)</f>
        <v>1</v>
      </c>
      <c r="L334" s="1">
        <f>IF(Eingabe!F334="x",1,0)</f>
        <v>0</v>
      </c>
      <c r="M334" s="90">
        <f t="shared" si="118"/>
        <v>1</v>
      </c>
    </row>
    <row r="335">
      <c r="A335" s="5">
        <f>Eingabe!J335^2*PI()/4</f>
        <v>0</v>
      </c>
      <c r="B335" s="5">
        <f>Eingabe!K335*Eingabe!L335</f>
        <v>0.096000000000000002</v>
      </c>
      <c r="C335" s="5">
        <f>(Eingabe!K335*(Eingabe!L335-Eingabe!K335)+Eingabe!K335^2*PI()/4)*0+Eingabe!K335*Eingabe!L335</f>
        <v>0.096000000000000002</v>
      </c>
      <c r="D335" s="89">
        <f>IF(Eingabe!G335="x",1,0)</f>
        <v>0</v>
      </c>
      <c r="E335" s="1">
        <f>IF(Eingabe!H335="x",1,0)</f>
        <v>1</v>
      </c>
      <c r="F335" s="1">
        <f>IF(Eingabe!I335="x",1,0)</f>
        <v>0</v>
      </c>
      <c r="G335" s="90">
        <f t="shared" si="116"/>
        <v>1</v>
      </c>
      <c r="H335" s="1">
        <f>IF(Eingabe!R335="x",1,0)</f>
        <v>1</v>
      </c>
      <c r="I335" s="1">
        <f>IF(Eingabe!S335="x",1,0)</f>
        <v>0</v>
      </c>
      <c r="J335" s="1">
        <f t="shared" si="117"/>
        <v>1</v>
      </c>
      <c r="K335" s="89">
        <f>IF(Eingabe!E335="x",1,0)</f>
        <v>1</v>
      </c>
      <c r="L335" s="1">
        <f>IF(Eingabe!F335="x",1,0)</f>
        <v>0</v>
      </c>
      <c r="M335" s="90">
        <f t="shared" si="118"/>
        <v>1</v>
      </c>
    </row>
    <row r="336">
      <c r="A336" s="5">
        <f>Eingabe!J336^2*PI()/4</f>
        <v>0</v>
      </c>
      <c r="B336" s="5">
        <f>Eingabe!K336*Eingabe!L336</f>
        <v>0.096000000000000002</v>
      </c>
      <c r="C336" s="5">
        <f>(Eingabe!K336*(Eingabe!L336-Eingabe!K336)+Eingabe!K336^2*PI()/4)*0+Eingabe!K336*Eingabe!L336</f>
        <v>0.096000000000000002</v>
      </c>
      <c r="D336" s="89">
        <f>IF(Eingabe!G336="x",1,0)</f>
        <v>0</v>
      </c>
      <c r="E336" s="1">
        <f>IF(Eingabe!H336="x",1,0)</f>
        <v>1</v>
      </c>
      <c r="F336" s="1">
        <f>IF(Eingabe!I336="x",1,0)</f>
        <v>0</v>
      </c>
      <c r="G336" s="90">
        <f t="shared" si="116"/>
        <v>1</v>
      </c>
      <c r="H336" s="1">
        <f>IF(Eingabe!R336="x",1,0)</f>
        <v>1</v>
      </c>
      <c r="I336" s="1">
        <f>IF(Eingabe!S336="x",1,0)</f>
        <v>0</v>
      </c>
      <c r="J336" s="1">
        <f t="shared" si="117"/>
        <v>1</v>
      </c>
      <c r="K336" s="89">
        <f>IF(Eingabe!E336="x",1,0)</f>
        <v>1</v>
      </c>
      <c r="L336" s="1">
        <f>IF(Eingabe!F336="x",1,0)</f>
        <v>0</v>
      </c>
      <c r="M336" s="90">
        <f t="shared" si="118"/>
        <v>1</v>
      </c>
    </row>
    <row r="337">
      <c r="A337" s="5">
        <f>Eingabe!J337^2*PI()/4</f>
        <v>0</v>
      </c>
      <c r="B337" s="5">
        <f>Eingabe!K337*Eingabe!L337</f>
        <v>0.096000000000000002</v>
      </c>
      <c r="C337" s="5">
        <f>(Eingabe!K337*(Eingabe!L337-Eingabe!K337)+Eingabe!K337^2*PI()/4)*0+Eingabe!K337*Eingabe!L337</f>
        <v>0.096000000000000002</v>
      </c>
      <c r="D337" s="89">
        <f>IF(Eingabe!G337="x",1,0)</f>
        <v>0</v>
      </c>
      <c r="E337" s="1">
        <f>IF(Eingabe!H337="x",1,0)</f>
        <v>1</v>
      </c>
      <c r="F337" s="1">
        <f>IF(Eingabe!I337="x",1,0)</f>
        <v>0</v>
      </c>
      <c r="G337" s="90">
        <f t="shared" si="116"/>
        <v>1</v>
      </c>
      <c r="H337" s="1">
        <f>IF(Eingabe!R337="x",1,0)</f>
        <v>1</v>
      </c>
      <c r="I337" s="1">
        <f>IF(Eingabe!S337="x",1,0)</f>
        <v>0</v>
      </c>
      <c r="J337" s="1">
        <f t="shared" si="117"/>
        <v>1</v>
      </c>
      <c r="K337" s="89">
        <f>IF(Eingabe!E337="x",1,0)</f>
        <v>1</v>
      </c>
      <c r="L337" s="1">
        <f>IF(Eingabe!F337="x",1,0)</f>
        <v>0</v>
      </c>
      <c r="M337" s="90">
        <f t="shared" si="118"/>
        <v>1</v>
      </c>
    </row>
    <row r="338">
      <c r="A338" s="5">
        <f>Eingabe!J338^2*PI()/4</f>
        <v>0</v>
      </c>
      <c r="B338" s="5">
        <f>Eingabe!K338*Eingabe!L338</f>
        <v>0.096000000000000002</v>
      </c>
      <c r="C338" s="5">
        <f>(Eingabe!K338*(Eingabe!L338-Eingabe!K338)+Eingabe!K338^2*PI()/4)*0+Eingabe!K338*Eingabe!L338</f>
        <v>0.096000000000000002</v>
      </c>
      <c r="D338" s="89">
        <f>IF(Eingabe!G338="x",1,0)</f>
        <v>0</v>
      </c>
      <c r="E338" s="1">
        <f>IF(Eingabe!H338="x",1,0)</f>
        <v>1</v>
      </c>
      <c r="F338" s="1">
        <f>IF(Eingabe!I338="x",1,0)</f>
        <v>0</v>
      </c>
      <c r="G338" s="90">
        <f t="shared" si="116"/>
        <v>1</v>
      </c>
      <c r="H338" s="1">
        <f>IF(Eingabe!R338="x",1,0)</f>
        <v>1</v>
      </c>
      <c r="I338" s="1">
        <f>IF(Eingabe!S338="x",1,0)</f>
        <v>0</v>
      </c>
      <c r="J338" s="1">
        <f t="shared" si="117"/>
        <v>1</v>
      </c>
      <c r="K338" s="89">
        <f>IF(Eingabe!E338="x",1,0)</f>
        <v>1</v>
      </c>
      <c r="L338" s="1">
        <f>IF(Eingabe!F338="x",1,0)</f>
        <v>0</v>
      </c>
      <c r="M338" s="90">
        <f t="shared" si="118"/>
        <v>1</v>
      </c>
    </row>
    <row r="339">
      <c r="A339" s="5">
        <f>Eingabe!J339^2*PI()/4</f>
        <v>0</v>
      </c>
      <c r="B339" s="5">
        <f>Eingabe!K339*Eingabe!L339</f>
        <v>0.096000000000000002</v>
      </c>
      <c r="C339" s="5">
        <f>(Eingabe!K339*(Eingabe!L339-Eingabe!K339)+Eingabe!K339^2*PI()/4)*0+Eingabe!K339*Eingabe!L339</f>
        <v>0.096000000000000002</v>
      </c>
      <c r="D339" s="89">
        <f>IF(Eingabe!G339="x",1,0)</f>
        <v>0</v>
      </c>
      <c r="E339" s="1">
        <f>IF(Eingabe!H339="x",1,0)</f>
        <v>1</v>
      </c>
      <c r="F339" s="1">
        <f>IF(Eingabe!I339="x",1,0)</f>
        <v>0</v>
      </c>
      <c r="G339" s="90">
        <f t="shared" ref="G339:G402" si="119">MAX(E339:F339)</f>
        <v>1</v>
      </c>
      <c r="H339" s="1">
        <f>IF(Eingabe!R339="x",1,0)</f>
        <v>1</v>
      </c>
      <c r="I339" s="1">
        <f>IF(Eingabe!S339="x",1,0)</f>
        <v>0</v>
      </c>
      <c r="J339" s="1">
        <f t="shared" ref="J339:J402" si="120">MAX(H339:I339)</f>
        <v>1</v>
      </c>
      <c r="K339" s="89">
        <f>IF(Eingabe!E339="x",1,0)</f>
        <v>1</v>
      </c>
      <c r="L339" s="1">
        <f>IF(Eingabe!F339="x",1,0)</f>
        <v>0</v>
      </c>
      <c r="M339" s="90">
        <f t="shared" ref="M339:M402" si="121">MAX(K339:L339)</f>
        <v>1</v>
      </c>
    </row>
    <row r="340">
      <c r="A340" s="5">
        <f>Eingabe!J340^2*PI()/4</f>
        <v>0</v>
      </c>
      <c r="B340" s="5">
        <f>Eingabe!K340*Eingabe!L340</f>
        <v>0.096000000000000002</v>
      </c>
      <c r="C340" s="5">
        <f>(Eingabe!K340*(Eingabe!L340-Eingabe!K340)+Eingabe!K340^2*PI()/4)*0+Eingabe!K340*Eingabe!L340</f>
        <v>0.096000000000000002</v>
      </c>
      <c r="D340" s="89">
        <f>IF(Eingabe!G340="x",1,0)</f>
        <v>0</v>
      </c>
      <c r="E340" s="1">
        <f>IF(Eingabe!H340="x",1,0)</f>
        <v>1</v>
      </c>
      <c r="F340" s="1">
        <f>IF(Eingabe!I340="x",1,0)</f>
        <v>0</v>
      </c>
      <c r="G340" s="90">
        <f t="shared" si="119"/>
        <v>1</v>
      </c>
      <c r="H340" s="1">
        <f>IF(Eingabe!R340="x",1,0)</f>
        <v>1</v>
      </c>
      <c r="I340" s="1">
        <f>IF(Eingabe!S340="x",1,0)</f>
        <v>0</v>
      </c>
      <c r="J340" s="1">
        <f t="shared" si="120"/>
        <v>1</v>
      </c>
      <c r="K340" s="89">
        <f>IF(Eingabe!E340="x",1,0)</f>
        <v>1</v>
      </c>
      <c r="L340" s="1">
        <f>IF(Eingabe!F340="x",1,0)</f>
        <v>0</v>
      </c>
      <c r="M340" s="90">
        <f t="shared" si="121"/>
        <v>1</v>
      </c>
    </row>
    <row r="341">
      <c r="A341" s="5">
        <f>Eingabe!J341^2*PI()/4</f>
        <v>0</v>
      </c>
      <c r="B341" s="5">
        <f>Eingabe!K341*Eingabe!L341</f>
        <v>0.096000000000000002</v>
      </c>
      <c r="C341" s="5">
        <f>(Eingabe!K341*(Eingabe!L341-Eingabe!K341)+Eingabe!K341^2*PI()/4)*0+Eingabe!K341*Eingabe!L341</f>
        <v>0.096000000000000002</v>
      </c>
      <c r="D341" s="89">
        <f>IF(Eingabe!G341="x",1,0)</f>
        <v>0</v>
      </c>
      <c r="E341" s="1">
        <f>IF(Eingabe!H341="x",1,0)</f>
        <v>1</v>
      </c>
      <c r="F341" s="1">
        <f>IF(Eingabe!I341="x",1,0)</f>
        <v>0</v>
      </c>
      <c r="G341" s="90">
        <f t="shared" si="119"/>
        <v>1</v>
      </c>
      <c r="H341" s="1">
        <f>IF(Eingabe!R341="x",1,0)</f>
        <v>1</v>
      </c>
      <c r="I341" s="1">
        <f>IF(Eingabe!S341="x",1,0)</f>
        <v>0</v>
      </c>
      <c r="J341" s="1">
        <f t="shared" si="120"/>
        <v>1</v>
      </c>
      <c r="K341" s="89">
        <f>IF(Eingabe!E341="x",1,0)</f>
        <v>1</v>
      </c>
      <c r="L341" s="1">
        <f>IF(Eingabe!F341="x",1,0)</f>
        <v>0</v>
      </c>
      <c r="M341" s="90">
        <f t="shared" si="121"/>
        <v>1</v>
      </c>
    </row>
    <row r="342">
      <c r="A342" s="5">
        <f>Eingabe!J342^2*PI()/4</f>
        <v>0</v>
      </c>
      <c r="B342" s="5">
        <f>Eingabe!K342*Eingabe!L342</f>
        <v>0.089999999999999997</v>
      </c>
      <c r="C342" s="5">
        <f>(Eingabe!K342*(Eingabe!L342-Eingabe!K342)+Eingabe!K342^2*PI()/4)*0+Eingabe!K342*Eingabe!L342</f>
        <v>0.089999999999999997</v>
      </c>
      <c r="D342" s="89">
        <f>IF(Eingabe!G342="x",1,0)</f>
        <v>0</v>
      </c>
      <c r="E342" s="1">
        <f>IF(Eingabe!H342="x",1,0)</f>
        <v>1</v>
      </c>
      <c r="F342" s="1">
        <f>IF(Eingabe!I342="x",1,0)</f>
        <v>0</v>
      </c>
      <c r="G342" s="90">
        <f t="shared" si="119"/>
        <v>1</v>
      </c>
      <c r="H342" s="1">
        <f>IF(Eingabe!R342="x",1,0)</f>
        <v>1</v>
      </c>
      <c r="I342" s="1">
        <f>IF(Eingabe!S342="x",1,0)</f>
        <v>0</v>
      </c>
      <c r="J342" s="1">
        <f t="shared" si="120"/>
        <v>1</v>
      </c>
      <c r="K342" s="89">
        <f>IF(Eingabe!E342="x",1,0)</f>
        <v>1</v>
      </c>
      <c r="L342" s="1">
        <f>IF(Eingabe!F342="x",1,0)</f>
        <v>0</v>
      </c>
      <c r="M342" s="90">
        <f t="shared" si="121"/>
        <v>1</v>
      </c>
    </row>
    <row r="343">
      <c r="A343" s="5">
        <f>Eingabe!J343^2*PI()/4</f>
        <v>0</v>
      </c>
      <c r="B343" s="5">
        <f>Eingabe!K343*Eingabe!L343</f>
        <v>0.16000000000000003</v>
      </c>
      <c r="C343" s="5">
        <f>(Eingabe!K343*(Eingabe!L343-Eingabe!K343)+Eingabe!K343^2*PI()/4)*0+Eingabe!K343*Eingabe!L343</f>
        <v>0.16000000000000003</v>
      </c>
      <c r="D343" s="89">
        <f>IF(Eingabe!G343="x",1,0)</f>
        <v>0</v>
      </c>
      <c r="E343" s="1">
        <f>IF(Eingabe!H343="x",1,0)</f>
        <v>1</v>
      </c>
      <c r="F343" s="1">
        <f>IF(Eingabe!I343="x",1,0)</f>
        <v>0</v>
      </c>
      <c r="G343" s="90">
        <f t="shared" si="119"/>
        <v>1</v>
      </c>
      <c r="H343" s="1">
        <f>IF(Eingabe!R343="x",1,0)</f>
        <v>1</v>
      </c>
      <c r="I343" s="1">
        <f>IF(Eingabe!S343="x",1,0)</f>
        <v>0</v>
      </c>
      <c r="J343" s="1">
        <f t="shared" si="120"/>
        <v>1</v>
      </c>
      <c r="K343" s="89">
        <f>IF(Eingabe!E343="x",1,0)</f>
        <v>1</v>
      </c>
      <c r="L343" s="1">
        <f>IF(Eingabe!F343="x",1,0)</f>
        <v>0</v>
      </c>
      <c r="M343" s="90">
        <f t="shared" si="121"/>
        <v>1</v>
      </c>
    </row>
    <row r="344">
      <c r="A344" s="5">
        <f>Eingabe!J344^2*PI()/4</f>
        <v>0</v>
      </c>
      <c r="B344" s="5">
        <f>Eingabe!K344*Eingabe!L344</f>
        <v>0.089999999999999997</v>
      </c>
      <c r="C344" s="5">
        <f>(Eingabe!K344*(Eingabe!L344-Eingabe!K344)+Eingabe!K344^2*PI()/4)*0+Eingabe!K344*Eingabe!L344</f>
        <v>0.089999999999999997</v>
      </c>
      <c r="D344" s="89">
        <f>IF(Eingabe!G344="x",1,0)</f>
        <v>0</v>
      </c>
      <c r="E344" s="1">
        <f>IF(Eingabe!H344="x",1,0)</f>
        <v>1</v>
      </c>
      <c r="F344" s="1">
        <f>IF(Eingabe!I344="x",1,0)</f>
        <v>0</v>
      </c>
      <c r="G344" s="90">
        <f t="shared" si="119"/>
        <v>1</v>
      </c>
      <c r="H344" s="1">
        <f>IF(Eingabe!R344="x",1,0)</f>
        <v>1</v>
      </c>
      <c r="I344" s="1">
        <f>IF(Eingabe!S344="x",1,0)</f>
        <v>0</v>
      </c>
      <c r="J344" s="1">
        <f t="shared" si="120"/>
        <v>1</v>
      </c>
      <c r="K344" s="89">
        <f>IF(Eingabe!E344="x",1,0)</f>
        <v>1</v>
      </c>
      <c r="L344" s="1">
        <f>IF(Eingabe!F344="x",1,0)</f>
        <v>0</v>
      </c>
      <c r="M344" s="90">
        <f t="shared" si="121"/>
        <v>1</v>
      </c>
    </row>
    <row r="345">
      <c r="A345" s="5">
        <f>Eingabe!J345^2*PI()/4</f>
        <v>0</v>
      </c>
      <c r="B345" s="5">
        <f>Eingabe!K345*Eingabe!L345</f>
        <v>0.17999999999999999</v>
      </c>
      <c r="C345" s="5">
        <f>(Eingabe!K345*(Eingabe!L345-Eingabe!K345)+Eingabe!K345^2*PI()/4)*0+Eingabe!K345*Eingabe!L345</f>
        <v>0.17999999999999999</v>
      </c>
      <c r="D345" s="89">
        <f>IF(Eingabe!G345="x",1,0)</f>
        <v>0</v>
      </c>
      <c r="E345" s="1">
        <f>IF(Eingabe!H345="x",1,0)</f>
        <v>1</v>
      </c>
      <c r="F345" s="1">
        <f>IF(Eingabe!I345="x",1,0)</f>
        <v>0</v>
      </c>
      <c r="G345" s="90">
        <f t="shared" si="119"/>
        <v>1</v>
      </c>
      <c r="H345" s="1">
        <f>IF(Eingabe!R345="x",1,0)</f>
        <v>1</v>
      </c>
      <c r="I345" s="1">
        <f>IF(Eingabe!S345="x",1,0)</f>
        <v>0</v>
      </c>
      <c r="J345" s="1">
        <f t="shared" si="120"/>
        <v>1</v>
      </c>
      <c r="K345" s="89">
        <f>IF(Eingabe!E345="x",1,0)</f>
        <v>1</v>
      </c>
      <c r="L345" s="1">
        <f>IF(Eingabe!F345="x",1,0)</f>
        <v>0</v>
      </c>
      <c r="M345" s="90">
        <f t="shared" si="121"/>
        <v>1</v>
      </c>
    </row>
    <row r="346">
      <c r="A346" s="5">
        <f>Eingabe!J346^2*PI()/4</f>
        <v>0</v>
      </c>
      <c r="B346" s="5">
        <f>Eingabe!K346*Eingabe!L346</f>
        <v>0</v>
      </c>
      <c r="C346" s="5">
        <f>(Eingabe!K346*(Eingabe!L346-Eingabe!K346)+Eingabe!K346^2*PI()/4)*0+Eingabe!K346*Eingabe!L346</f>
        <v>0</v>
      </c>
      <c r="D346" s="89">
        <f>IF(Eingabe!G346="x",1,0)</f>
        <v>0</v>
      </c>
      <c r="E346" s="1">
        <f>IF(Eingabe!H346="x",1,0)</f>
        <v>0</v>
      </c>
      <c r="F346" s="1">
        <f>IF(Eingabe!I346="x",1,0)</f>
        <v>0</v>
      </c>
      <c r="G346" s="90">
        <f t="shared" si="119"/>
        <v>0</v>
      </c>
      <c r="H346" s="1">
        <f>IF(Eingabe!R346="x",1,0)</f>
        <v>1</v>
      </c>
      <c r="I346" s="1">
        <f>IF(Eingabe!S346="x",1,0)</f>
        <v>0</v>
      </c>
      <c r="J346" s="1">
        <f t="shared" si="120"/>
        <v>1</v>
      </c>
      <c r="K346" s="89">
        <f>IF(Eingabe!E346="x",1,0)</f>
        <v>1</v>
      </c>
      <c r="L346" s="1">
        <f>IF(Eingabe!F346="x",1,0)</f>
        <v>0</v>
      </c>
      <c r="M346" s="90">
        <f t="shared" si="121"/>
        <v>1</v>
      </c>
    </row>
    <row r="347">
      <c r="A347" s="5">
        <f>Eingabe!J347^2*PI()/4</f>
        <v>0</v>
      </c>
      <c r="B347" s="5">
        <f>Eingabe!K347*Eingabe!L347</f>
        <v>0</v>
      </c>
      <c r="C347" s="5">
        <f>(Eingabe!K347*(Eingabe!L347-Eingabe!K347)+Eingabe!K347^2*PI()/4)*0+Eingabe!K347*Eingabe!L347</f>
        <v>0</v>
      </c>
      <c r="D347" s="89">
        <f>IF(Eingabe!G347="x",1,0)</f>
        <v>0</v>
      </c>
      <c r="E347" s="1">
        <f>IF(Eingabe!H347="x",1,0)</f>
        <v>0</v>
      </c>
      <c r="F347" s="1">
        <f>IF(Eingabe!I347="x",1,0)</f>
        <v>0</v>
      </c>
      <c r="G347" s="90">
        <f t="shared" si="119"/>
        <v>0</v>
      </c>
      <c r="H347" s="1">
        <f>IF(Eingabe!R347="x",1,0)</f>
        <v>1</v>
      </c>
      <c r="I347" s="1">
        <f>IF(Eingabe!S347="x",1,0)</f>
        <v>0</v>
      </c>
      <c r="J347" s="1">
        <f t="shared" si="120"/>
        <v>1</v>
      </c>
      <c r="K347" s="89">
        <f>IF(Eingabe!E347="x",1,0)</f>
        <v>1</v>
      </c>
      <c r="L347" s="1">
        <f>IF(Eingabe!F347="x",1,0)</f>
        <v>0</v>
      </c>
      <c r="M347" s="90">
        <f t="shared" si="121"/>
        <v>1</v>
      </c>
    </row>
    <row r="348">
      <c r="A348" s="5">
        <f>Eingabe!J348^2*PI()/4</f>
        <v>0</v>
      </c>
      <c r="B348" s="5">
        <f>Eingabe!K348*Eingabe!L348</f>
        <v>0</v>
      </c>
      <c r="C348" s="5">
        <f>(Eingabe!K348*(Eingabe!L348-Eingabe!K348)+Eingabe!K348^2*PI()/4)*0+Eingabe!K348*Eingabe!L348</f>
        <v>0</v>
      </c>
      <c r="D348" s="89">
        <f>IF(Eingabe!G348="x",1,0)</f>
        <v>0</v>
      </c>
      <c r="E348" s="1">
        <f>IF(Eingabe!H348="x",1,0)</f>
        <v>0</v>
      </c>
      <c r="F348" s="1">
        <f>IF(Eingabe!I348="x",1,0)</f>
        <v>0</v>
      </c>
      <c r="G348" s="90">
        <f t="shared" si="119"/>
        <v>0</v>
      </c>
      <c r="H348" s="1">
        <f>IF(Eingabe!R348="x",1,0)</f>
        <v>1</v>
      </c>
      <c r="I348" s="1">
        <f>IF(Eingabe!S348="x",1,0)</f>
        <v>0</v>
      </c>
      <c r="J348" s="1">
        <f t="shared" si="120"/>
        <v>1</v>
      </c>
      <c r="K348" s="89">
        <f>IF(Eingabe!E348="x",1,0)</f>
        <v>1</v>
      </c>
      <c r="L348" s="1">
        <f>IF(Eingabe!F348="x",1,0)</f>
        <v>0</v>
      </c>
      <c r="M348" s="90">
        <f t="shared" si="121"/>
        <v>1</v>
      </c>
    </row>
    <row r="349">
      <c r="A349" s="5">
        <f>Eingabe!J349^2*PI()/4</f>
        <v>0</v>
      </c>
      <c r="B349" s="5">
        <f>Eingabe!K349*Eingabe!L349</f>
        <v>0</v>
      </c>
      <c r="C349" s="5">
        <f>(Eingabe!K349*(Eingabe!L349-Eingabe!K349)+Eingabe!K349^2*PI()/4)*0+Eingabe!K349*Eingabe!L349</f>
        <v>0</v>
      </c>
      <c r="D349" s="89">
        <f>IF(Eingabe!G349="x",1,0)</f>
        <v>0</v>
      </c>
      <c r="E349" s="1">
        <f>IF(Eingabe!H349="x",1,0)</f>
        <v>0</v>
      </c>
      <c r="F349" s="1">
        <f>IF(Eingabe!I349="x",1,0)</f>
        <v>0</v>
      </c>
      <c r="G349" s="90">
        <f t="shared" si="119"/>
        <v>0</v>
      </c>
      <c r="H349" s="1">
        <f>IF(Eingabe!R349="x",1,0)</f>
        <v>1</v>
      </c>
      <c r="I349" s="1">
        <f>IF(Eingabe!S349="x",1,0)</f>
        <v>0</v>
      </c>
      <c r="J349" s="1">
        <f t="shared" si="120"/>
        <v>1</v>
      </c>
      <c r="K349" s="89">
        <f>IF(Eingabe!E349="x",1,0)</f>
        <v>1</v>
      </c>
      <c r="L349" s="1">
        <f>IF(Eingabe!F349="x",1,0)</f>
        <v>0</v>
      </c>
      <c r="M349" s="90">
        <f t="shared" si="121"/>
        <v>1</v>
      </c>
    </row>
    <row r="350">
      <c r="A350" s="5">
        <f>Eingabe!J350^2*PI()/4</f>
        <v>0</v>
      </c>
      <c r="B350" s="5">
        <f>Eingabe!K350*Eingabe!L350</f>
        <v>0</v>
      </c>
      <c r="C350" s="5">
        <f>(Eingabe!K350*(Eingabe!L350-Eingabe!K350)+Eingabe!K350^2*PI()/4)*0+Eingabe!K350*Eingabe!L350</f>
        <v>0</v>
      </c>
      <c r="D350" s="89">
        <f>IF(Eingabe!G350="x",1,0)</f>
        <v>0</v>
      </c>
      <c r="E350" s="1">
        <f>IF(Eingabe!H350="x",1,0)</f>
        <v>0</v>
      </c>
      <c r="F350" s="1">
        <f>IF(Eingabe!I350="x",1,0)</f>
        <v>0</v>
      </c>
      <c r="G350" s="90">
        <f t="shared" si="119"/>
        <v>0</v>
      </c>
      <c r="H350" s="1">
        <f>IF(Eingabe!R350="x",1,0)</f>
        <v>1</v>
      </c>
      <c r="I350" s="1">
        <f>IF(Eingabe!S350="x",1,0)</f>
        <v>0</v>
      </c>
      <c r="J350" s="1">
        <f t="shared" si="120"/>
        <v>1</v>
      </c>
      <c r="K350" s="89">
        <f>IF(Eingabe!E350="x",1,0)</f>
        <v>1</v>
      </c>
      <c r="L350" s="1">
        <f>IF(Eingabe!F350="x",1,0)</f>
        <v>0</v>
      </c>
      <c r="M350" s="90">
        <f t="shared" si="121"/>
        <v>1</v>
      </c>
    </row>
    <row r="351">
      <c r="A351" s="5">
        <f>Eingabe!J351^2*PI()/4</f>
        <v>0</v>
      </c>
      <c r="B351" s="5">
        <f>Eingabe!K351*Eingabe!L351</f>
        <v>0</v>
      </c>
      <c r="C351" s="5">
        <f>(Eingabe!K351*(Eingabe!L351-Eingabe!K351)+Eingabe!K351^2*PI()/4)*0+Eingabe!K351*Eingabe!L351</f>
        <v>0</v>
      </c>
      <c r="D351" s="89">
        <f>IF(Eingabe!G351="x",1,0)</f>
        <v>0</v>
      </c>
      <c r="E351" s="1">
        <f>IF(Eingabe!H351="x",1,0)</f>
        <v>0</v>
      </c>
      <c r="F351" s="1">
        <f>IF(Eingabe!I351="x",1,0)</f>
        <v>0</v>
      </c>
      <c r="G351" s="90">
        <f t="shared" si="119"/>
        <v>0</v>
      </c>
      <c r="H351" s="1">
        <f>IF(Eingabe!R351="x",1,0)</f>
        <v>1</v>
      </c>
      <c r="I351" s="1">
        <f>IF(Eingabe!S351="x",1,0)</f>
        <v>0</v>
      </c>
      <c r="J351" s="1">
        <f t="shared" si="120"/>
        <v>1</v>
      </c>
      <c r="K351" s="89">
        <f>IF(Eingabe!E351="x",1,0)</f>
        <v>1</v>
      </c>
      <c r="L351" s="1">
        <f>IF(Eingabe!F351="x",1,0)</f>
        <v>0</v>
      </c>
      <c r="M351" s="90">
        <f t="shared" si="121"/>
        <v>1</v>
      </c>
    </row>
    <row r="352">
      <c r="A352" s="5">
        <f>Eingabe!J352^2*PI()/4</f>
        <v>0</v>
      </c>
      <c r="B352" s="5">
        <f>Eingabe!K352*Eingabe!L352</f>
        <v>0</v>
      </c>
      <c r="C352" s="5">
        <f>(Eingabe!K352*(Eingabe!L352-Eingabe!K352)+Eingabe!K352^2*PI()/4)*0+Eingabe!K352*Eingabe!L352</f>
        <v>0</v>
      </c>
      <c r="D352" s="89">
        <f>IF(Eingabe!G352="x",1,0)</f>
        <v>0</v>
      </c>
      <c r="E352" s="1">
        <f>IF(Eingabe!H352="x",1,0)</f>
        <v>0</v>
      </c>
      <c r="F352" s="1">
        <f>IF(Eingabe!I352="x",1,0)</f>
        <v>0</v>
      </c>
      <c r="G352" s="90">
        <f t="shared" si="119"/>
        <v>0</v>
      </c>
      <c r="H352" s="1">
        <f>IF(Eingabe!R352="x",1,0)</f>
        <v>1</v>
      </c>
      <c r="I352" s="1">
        <f>IF(Eingabe!S352="x",1,0)</f>
        <v>0</v>
      </c>
      <c r="J352" s="1">
        <f t="shared" si="120"/>
        <v>1</v>
      </c>
      <c r="K352" s="89">
        <f>IF(Eingabe!E352="x",1,0)</f>
        <v>1</v>
      </c>
      <c r="L352" s="1">
        <f>IF(Eingabe!F352="x",1,0)</f>
        <v>0</v>
      </c>
      <c r="M352" s="90">
        <f t="shared" si="121"/>
        <v>1</v>
      </c>
    </row>
    <row r="353">
      <c r="A353" s="5">
        <f>Eingabe!J353^2*PI()/4</f>
        <v>0</v>
      </c>
      <c r="B353" s="5">
        <f>Eingabe!K353*Eingabe!L353</f>
        <v>0</v>
      </c>
      <c r="C353" s="5">
        <f>(Eingabe!K353*(Eingabe!L353-Eingabe!K353)+Eingabe!K353^2*PI()/4)*0+Eingabe!K353*Eingabe!L353</f>
        <v>0</v>
      </c>
      <c r="D353" s="89">
        <f>IF(Eingabe!G353="x",1,0)</f>
        <v>0</v>
      </c>
      <c r="E353" s="1">
        <f>IF(Eingabe!H353="x",1,0)</f>
        <v>0</v>
      </c>
      <c r="F353" s="1">
        <f>IF(Eingabe!I353="x",1,0)</f>
        <v>0</v>
      </c>
      <c r="G353" s="90">
        <f t="shared" si="119"/>
        <v>0</v>
      </c>
      <c r="H353" s="1">
        <f>IF(Eingabe!R353="x",1,0)</f>
        <v>1</v>
      </c>
      <c r="I353" s="1">
        <f>IF(Eingabe!S353="x",1,0)</f>
        <v>0</v>
      </c>
      <c r="J353" s="1">
        <f t="shared" si="120"/>
        <v>1</v>
      </c>
      <c r="K353" s="89">
        <f>IF(Eingabe!E353="x",1,0)</f>
        <v>1</v>
      </c>
      <c r="L353" s="1">
        <f>IF(Eingabe!F353="x",1,0)</f>
        <v>0</v>
      </c>
      <c r="M353" s="90">
        <f t="shared" si="121"/>
        <v>1</v>
      </c>
    </row>
    <row r="354">
      <c r="A354" s="5">
        <f>Eingabe!J354^2*PI()/4</f>
        <v>0</v>
      </c>
      <c r="B354" s="5">
        <f>Eingabe!K354*Eingabe!L354</f>
        <v>0</v>
      </c>
      <c r="C354" s="5">
        <f>(Eingabe!K354*(Eingabe!L354-Eingabe!K354)+Eingabe!K354^2*PI()/4)*0+Eingabe!K354*Eingabe!L354</f>
        <v>0</v>
      </c>
      <c r="D354" s="89">
        <f>IF(Eingabe!G354="x",1,0)</f>
        <v>0</v>
      </c>
      <c r="E354" s="1">
        <f>IF(Eingabe!H354="x",1,0)</f>
        <v>0</v>
      </c>
      <c r="F354" s="1">
        <f>IF(Eingabe!I354="x",1,0)</f>
        <v>0</v>
      </c>
      <c r="G354" s="90">
        <f t="shared" si="119"/>
        <v>0</v>
      </c>
      <c r="H354" s="1">
        <f>IF(Eingabe!R354="x",1,0)</f>
        <v>1</v>
      </c>
      <c r="I354" s="1">
        <f>IF(Eingabe!S354="x",1,0)</f>
        <v>0</v>
      </c>
      <c r="J354" s="1">
        <f t="shared" si="120"/>
        <v>1</v>
      </c>
      <c r="K354" s="89">
        <f>IF(Eingabe!E354="x",1,0)</f>
        <v>1</v>
      </c>
      <c r="L354" s="1">
        <f>IF(Eingabe!F354="x",1,0)</f>
        <v>0</v>
      </c>
      <c r="M354" s="90">
        <f t="shared" si="121"/>
        <v>1</v>
      </c>
    </row>
    <row r="355">
      <c r="A355" s="5">
        <f>Eingabe!J355^2*PI()/4</f>
        <v>0</v>
      </c>
      <c r="B355" s="5">
        <f>Eingabe!K355*Eingabe!L355</f>
        <v>0</v>
      </c>
      <c r="C355" s="5">
        <f>(Eingabe!K355*(Eingabe!L355-Eingabe!K355)+Eingabe!K355^2*PI()/4)*0+Eingabe!K355*Eingabe!L355</f>
        <v>0</v>
      </c>
      <c r="D355" s="89">
        <f>IF(Eingabe!G355="x",1,0)</f>
        <v>0</v>
      </c>
      <c r="E355" s="1">
        <f>IF(Eingabe!H355="x",1,0)</f>
        <v>0</v>
      </c>
      <c r="F355" s="1">
        <f>IF(Eingabe!I355="x",1,0)</f>
        <v>0</v>
      </c>
      <c r="G355" s="90">
        <f t="shared" si="119"/>
        <v>0</v>
      </c>
      <c r="H355" s="1">
        <f>IF(Eingabe!R355="x",1,0)</f>
        <v>1</v>
      </c>
      <c r="I355" s="1">
        <f>IF(Eingabe!S355="x",1,0)</f>
        <v>0</v>
      </c>
      <c r="J355" s="1">
        <f t="shared" si="120"/>
        <v>1</v>
      </c>
      <c r="K355" s="89">
        <f>IF(Eingabe!E355="x",1,0)</f>
        <v>1</v>
      </c>
      <c r="L355" s="1">
        <f>IF(Eingabe!F355="x",1,0)</f>
        <v>0</v>
      </c>
      <c r="M355" s="90">
        <f t="shared" si="121"/>
        <v>1</v>
      </c>
    </row>
    <row r="356">
      <c r="A356" s="5">
        <f>Eingabe!J356^2*PI()/4</f>
        <v>0</v>
      </c>
      <c r="B356" s="5">
        <f>Eingabe!K356*Eingabe!L356</f>
        <v>0</v>
      </c>
      <c r="C356" s="5">
        <f>(Eingabe!K356*(Eingabe!L356-Eingabe!K356)+Eingabe!K356^2*PI()/4)*0+Eingabe!K356*Eingabe!L356</f>
        <v>0</v>
      </c>
      <c r="D356" s="89">
        <f>IF(Eingabe!G356="x",1,0)</f>
        <v>0</v>
      </c>
      <c r="E356" s="1">
        <f>IF(Eingabe!H356="x",1,0)</f>
        <v>0</v>
      </c>
      <c r="F356" s="1">
        <f>IF(Eingabe!I356="x",1,0)</f>
        <v>0</v>
      </c>
      <c r="G356" s="90">
        <f t="shared" si="119"/>
        <v>0</v>
      </c>
      <c r="H356" s="1">
        <f>IF(Eingabe!R356="x",1,0)</f>
        <v>1</v>
      </c>
      <c r="I356" s="1">
        <f>IF(Eingabe!S356="x",1,0)</f>
        <v>0</v>
      </c>
      <c r="J356" s="1">
        <f t="shared" si="120"/>
        <v>1</v>
      </c>
      <c r="K356" s="89">
        <f>IF(Eingabe!E356="x",1,0)</f>
        <v>1</v>
      </c>
      <c r="L356" s="1">
        <f>IF(Eingabe!F356="x",1,0)</f>
        <v>0</v>
      </c>
      <c r="M356" s="90">
        <f t="shared" si="121"/>
        <v>1</v>
      </c>
    </row>
    <row r="357">
      <c r="A357" s="5">
        <f>Eingabe!J357^2*PI()/4</f>
        <v>0</v>
      </c>
      <c r="B357" s="5">
        <f>Eingabe!K357*Eingabe!L357</f>
        <v>0</v>
      </c>
      <c r="C357" s="5">
        <f>(Eingabe!K357*(Eingabe!L357-Eingabe!K357)+Eingabe!K357^2*PI()/4)*0+Eingabe!K357*Eingabe!L357</f>
        <v>0</v>
      </c>
      <c r="D357" s="89">
        <f>IF(Eingabe!G357="x",1,0)</f>
        <v>0</v>
      </c>
      <c r="E357" s="1">
        <f>IF(Eingabe!H357="x",1,0)</f>
        <v>0</v>
      </c>
      <c r="F357" s="1">
        <f>IF(Eingabe!I357="x",1,0)</f>
        <v>0</v>
      </c>
      <c r="G357" s="90">
        <f t="shared" si="119"/>
        <v>0</v>
      </c>
      <c r="H357" s="1">
        <f>IF(Eingabe!R357="x",1,0)</f>
        <v>1</v>
      </c>
      <c r="I357" s="1">
        <f>IF(Eingabe!S357="x",1,0)</f>
        <v>0</v>
      </c>
      <c r="J357" s="1">
        <f t="shared" si="120"/>
        <v>1</v>
      </c>
      <c r="K357" s="89">
        <f>IF(Eingabe!E357="x",1,0)</f>
        <v>1</v>
      </c>
      <c r="L357" s="1">
        <f>IF(Eingabe!F357="x",1,0)</f>
        <v>0</v>
      </c>
      <c r="M357" s="90">
        <f t="shared" si="121"/>
        <v>1</v>
      </c>
    </row>
    <row r="358">
      <c r="A358" s="5">
        <f>Eingabe!J358^2*PI()/4</f>
        <v>0</v>
      </c>
      <c r="B358" s="5">
        <f>Eingabe!K358*Eingabe!L358</f>
        <v>0</v>
      </c>
      <c r="C358" s="5">
        <f>(Eingabe!K358*(Eingabe!L358-Eingabe!K358)+Eingabe!K358^2*PI()/4)*0+Eingabe!K358*Eingabe!L358</f>
        <v>0</v>
      </c>
      <c r="D358" s="89">
        <f>IF(Eingabe!G358="x",1,0)</f>
        <v>0</v>
      </c>
      <c r="E358" s="1">
        <f>IF(Eingabe!H358="x",1,0)</f>
        <v>0</v>
      </c>
      <c r="F358" s="1">
        <f>IF(Eingabe!I358="x",1,0)</f>
        <v>0</v>
      </c>
      <c r="G358" s="90">
        <f t="shared" si="119"/>
        <v>0</v>
      </c>
      <c r="H358" s="1">
        <f>IF(Eingabe!R358="x",1,0)</f>
        <v>1</v>
      </c>
      <c r="I358" s="1">
        <f>IF(Eingabe!S358="x",1,0)</f>
        <v>0</v>
      </c>
      <c r="J358" s="1">
        <f t="shared" si="120"/>
        <v>1</v>
      </c>
      <c r="K358" s="89">
        <f>IF(Eingabe!E358="x",1,0)</f>
        <v>1</v>
      </c>
      <c r="L358" s="1">
        <f>IF(Eingabe!F358="x",1,0)</f>
        <v>0</v>
      </c>
      <c r="M358" s="90">
        <f t="shared" si="121"/>
        <v>1</v>
      </c>
    </row>
    <row r="359">
      <c r="A359" s="5">
        <f>Eingabe!J359^2*PI()/4</f>
        <v>0</v>
      </c>
      <c r="B359" s="5">
        <f>Eingabe!K359*Eingabe!L359</f>
        <v>0</v>
      </c>
      <c r="C359" s="5">
        <f>(Eingabe!K359*(Eingabe!L359-Eingabe!K359)+Eingabe!K359^2*PI()/4)*0+Eingabe!K359*Eingabe!L359</f>
        <v>0</v>
      </c>
      <c r="D359" s="89">
        <f>IF(Eingabe!G359="x",1,0)</f>
        <v>0</v>
      </c>
      <c r="E359" s="1">
        <f>IF(Eingabe!H359="x",1,0)</f>
        <v>0</v>
      </c>
      <c r="F359" s="1">
        <f>IF(Eingabe!I359="x",1,0)</f>
        <v>0</v>
      </c>
      <c r="G359" s="90">
        <f t="shared" si="119"/>
        <v>0</v>
      </c>
      <c r="H359" s="1">
        <f>IF(Eingabe!R359="x",1,0)</f>
        <v>1</v>
      </c>
      <c r="I359" s="1">
        <f>IF(Eingabe!S359="x",1,0)</f>
        <v>0</v>
      </c>
      <c r="J359" s="1">
        <f t="shared" si="120"/>
        <v>1</v>
      </c>
      <c r="K359" s="89">
        <f>IF(Eingabe!E359="x",1,0)</f>
        <v>1</v>
      </c>
      <c r="L359" s="1">
        <f>IF(Eingabe!F359="x",1,0)</f>
        <v>0</v>
      </c>
      <c r="M359" s="90">
        <f t="shared" si="121"/>
        <v>1</v>
      </c>
    </row>
    <row r="360">
      <c r="A360" s="5">
        <f>Eingabe!J360^2*PI()/4</f>
        <v>0</v>
      </c>
      <c r="B360" s="5">
        <f>Eingabe!K360*Eingabe!L360</f>
        <v>0</v>
      </c>
      <c r="C360" s="5">
        <f>(Eingabe!K360*(Eingabe!L360-Eingabe!K360)+Eingabe!K360^2*PI()/4)*0+Eingabe!K360*Eingabe!L360</f>
        <v>0</v>
      </c>
      <c r="D360" s="89">
        <f>IF(Eingabe!G360="x",1,0)</f>
        <v>0</v>
      </c>
      <c r="E360" s="1">
        <f>IF(Eingabe!H360="x",1,0)</f>
        <v>0</v>
      </c>
      <c r="F360" s="1">
        <f>IF(Eingabe!I360="x",1,0)</f>
        <v>0</v>
      </c>
      <c r="G360" s="90">
        <f t="shared" si="119"/>
        <v>0</v>
      </c>
      <c r="H360" s="1">
        <f>IF(Eingabe!R360="x",1,0)</f>
        <v>1</v>
      </c>
      <c r="I360" s="1">
        <f>IF(Eingabe!S360="x",1,0)</f>
        <v>0</v>
      </c>
      <c r="J360" s="1">
        <f t="shared" si="120"/>
        <v>1</v>
      </c>
      <c r="K360" s="89">
        <f>IF(Eingabe!E360="x",1,0)</f>
        <v>1</v>
      </c>
      <c r="L360" s="1">
        <f>IF(Eingabe!F360="x",1,0)</f>
        <v>0</v>
      </c>
      <c r="M360" s="90">
        <f t="shared" si="121"/>
        <v>1</v>
      </c>
    </row>
    <row r="361">
      <c r="A361" s="5">
        <f>Eingabe!J361^2*PI()/4</f>
        <v>0</v>
      </c>
      <c r="B361" s="5">
        <f>Eingabe!K361*Eingabe!L361</f>
        <v>0</v>
      </c>
      <c r="C361" s="5">
        <f>(Eingabe!K361*(Eingabe!L361-Eingabe!K361)+Eingabe!K361^2*PI()/4)*0+Eingabe!K361*Eingabe!L361</f>
        <v>0</v>
      </c>
      <c r="D361" s="89">
        <f>IF(Eingabe!G361="x",1,0)</f>
        <v>0</v>
      </c>
      <c r="E361" s="1">
        <f>IF(Eingabe!H361="x",1,0)</f>
        <v>0</v>
      </c>
      <c r="F361" s="1">
        <f>IF(Eingabe!I361="x",1,0)</f>
        <v>0</v>
      </c>
      <c r="G361" s="90">
        <f t="shared" si="119"/>
        <v>0</v>
      </c>
      <c r="H361" s="1">
        <f>IF(Eingabe!R361="x",1,0)</f>
        <v>1</v>
      </c>
      <c r="I361" s="1">
        <f>IF(Eingabe!S361="x",1,0)</f>
        <v>0</v>
      </c>
      <c r="J361" s="1">
        <f t="shared" si="120"/>
        <v>1</v>
      </c>
      <c r="K361" s="89">
        <f>IF(Eingabe!E361="x",1,0)</f>
        <v>1</v>
      </c>
      <c r="L361" s="1">
        <f>IF(Eingabe!F361="x",1,0)</f>
        <v>0</v>
      </c>
      <c r="M361" s="90">
        <f t="shared" si="121"/>
        <v>1</v>
      </c>
    </row>
    <row r="362">
      <c r="A362" s="5">
        <f>Eingabe!J362^2*PI()/4</f>
        <v>0</v>
      </c>
      <c r="B362" s="5">
        <f>Eingabe!K362*Eingabe!L362</f>
        <v>0</v>
      </c>
      <c r="C362" s="5">
        <f>(Eingabe!K362*(Eingabe!L362-Eingabe!K362)+Eingabe!K362^2*PI()/4)*0+Eingabe!K362*Eingabe!L362</f>
        <v>0</v>
      </c>
      <c r="D362" s="89">
        <f>IF(Eingabe!G362="x",1,0)</f>
        <v>0</v>
      </c>
      <c r="E362" s="1">
        <f>IF(Eingabe!H362="x",1,0)</f>
        <v>0</v>
      </c>
      <c r="F362" s="1">
        <f>IF(Eingabe!I362="x",1,0)</f>
        <v>0</v>
      </c>
      <c r="G362" s="90">
        <f t="shared" si="119"/>
        <v>0</v>
      </c>
      <c r="H362" s="1">
        <f>IF(Eingabe!R362="x",1,0)</f>
        <v>1</v>
      </c>
      <c r="I362" s="1">
        <f>IF(Eingabe!S362="x",1,0)</f>
        <v>0</v>
      </c>
      <c r="J362" s="1">
        <f t="shared" si="120"/>
        <v>1</v>
      </c>
      <c r="K362" s="89">
        <f>IF(Eingabe!E362="x",1,0)</f>
        <v>1</v>
      </c>
      <c r="L362" s="1">
        <f>IF(Eingabe!F362="x",1,0)</f>
        <v>0</v>
      </c>
      <c r="M362" s="90">
        <f t="shared" si="121"/>
        <v>1</v>
      </c>
    </row>
    <row r="363">
      <c r="A363" s="5">
        <f>Eingabe!J363^2*PI()/4</f>
        <v>0</v>
      </c>
      <c r="B363" s="5">
        <f>Eingabe!K363*Eingabe!L363</f>
        <v>0</v>
      </c>
      <c r="C363" s="5">
        <f>(Eingabe!K363*(Eingabe!L363-Eingabe!K363)+Eingabe!K363^2*PI()/4)*0+Eingabe!K363*Eingabe!L363</f>
        <v>0</v>
      </c>
      <c r="D363" s="89">
        <f>IF(Eingabe!G363="x",1,0)</f>
        <v>0</v>
      </c>
      <c r="E363" s="1">
        <f>IF(Eingabe!H363="x",1,0)</f>
        <v>0</v>
      </c>
      <c r="F363" s="1">
        <f>IF(Eingabe!I363="x",1,0)</f>
        <v>0</v>
      </c>
      <c r="G363" s="90">
        <f t="shared" si="119"/>
        <v>0</v>
      </c>
      <c r="H363" s="1">
        <f>IF(Eingabe!R363="x",1,0)</f>
        <v>1</v>
      </c>
      <c r="I363" s="1">
        <f>IF(Eingabe!S363="x",1,0)</f>
        <v>0</v>
      </c>
      <c r="J363" s="1">
        <f t="shared" si="120"/>
        <v>1</v>
      </c>
      <c r="K363" s="89">
        <f>IF(Eingabe!E363="x",1,0)</f>
        <v>1</v>
      </c>
      <c r="L363" s="1">
        <f>IF(Eingabe!F363="x",1,0)</f>
        <v>0</v>
      </c>
      <c r="M363" s="90">
        <f t="shared" si="121"/>
        <v>1</v>
      </c>
    </row>
    <row r="364">
      <c r="A364" s="5">
        <f>Eingabe!J364^2*PI()/4</f>
        <v>0</v>
      </c>
      <c r="B364" s="5">
        <f>Eingabe!K364*Eingabe!L364</f>
        <v>0</v>
      </c>
      <c r="C364" s="5">
        <f>(Eingabe!K364*(Eingabe!L364-Eingabe!K364)+Eingabe!K364^2*PI()/4)*0+Eingabe!K364*Eingabe!L364</f>
        <v>0</v>
      </c>
      <c r="D364" s="89">
        <f>IF(Eingabe!G364="x",1,0)</f>
        <v>0</v>
      </c>
      <c r="E364" s="1">
        <f>IF(Eingabe!H364="x",1,0)</f>
        <v>0</v>
      </c>
      <c r="F364" s="1">
        <f>IF(Eingabe!I364="x",1,0)</f>
        <v>0</v>
      </c>
      <c r="G364" s="90">
        <f t="shared" si="119"/>
        <v>0</v>
      </c>
      <c r="H364" s="1">
        <f>IF(Eingabe!R364="x",1,0)</f>
        <v>1</v>
      </c>
      <c r="I364" s="1">
        <f>IF(Eingabe!S364="x",1,0)</f>
        <v>0</v>
      </c>
      <c r="J364" s="1">
        <f t="shared" si="120"/>
        <v>1</v>
      </c>
      <c r="K364" s="89">
        <f>IF(Eingabe!E364="x",1,0)</f>
        <v>1</v>
      </c>
      <c r="L364" s="1">
        <f>IF(Eingabe!F364="x",1,0)</f>
        <v>0</v>
      </c>
      <c r="M364" s="90">
        <f t="shared" si="121"/>
        <v>1</v>
      </c>
    </row>
    <row r="365">
      <c r="A365" s="5">
        <f>Eingabe!J365^2*PI()/4</f>
        <v>0</v>
      </c>
      <c r="B365" s="5">
        <f>Eingabe!K365*Eingabe!L365</f>
        <v>0</v>
      </c>
      <c r="C365" s="5">
        <f>(Eingabe!K365*(Eingabe!L365-Eingabe!K365)+Eingabe!K365^2*PI()/4)*0+Eingabe!K365*Eingabe!L365</f>
        <v>0</v>
      </c>
      <c r="D365" s="89">
        <f>IF(Eingabe!G365="x",1,0)</f>
        <v>0</v>
      </c>
      <c r="E365" s="1">
        <f>IF(Eingabe!H365="x",1,0)</f>
        <v>0</v>
      </c>
      <c r="F365" s="1">
        <f>IF(Eingabe!I365="x",1,0)</f>
        <v>0</v>
      </c>
      <c r="G365" s="90">
        <f t="shared" si="119"/>
        <v>0</v>
      </c>
      <c r="H365" s="1">
        <f>IF(Eingabe!R365="x",1,0)</f>
        <v>1</v>
      </c>
      <c r="I365" s="1">
        <f>IF(Eingabe!S365="x",1,0)</f>
        <v>0</v>
      </c>
      <c r="J365" s="1">
        <f t="shared" si="120"/>
        <v>1</v>
      </c>
      <c r="K365" s="89">
        <f>IF(Eingabe!E365="x",1,0)</f>
        <v>1</v>
      </c>
      <c r="L365" s="1">
        <f>IF(Eingabe!F365="x",1,0)</f>
        <v>0</v>
      </c>
      <c r="M365" s="90">
        <f t="shared" si="121"/>
        <v>1</v>
      </c>
    </row>
    <row r="366">
      <c r="A366" s="5">
        <f>Eingabe!J366^2*PI()/4</f>
        <v>0</v>
      </c>
      <c r="B366" s="5">
        <f>Eingabe!K366*Eingabe!L366</f>
        <v>0</v>
      </c>
      <c r="C366" s="5">
        <f>(Eingabe!K366*(Eingabe!L366-Eingabe!K366)+Eingabe!K366^2*PI()/4)*0+Eingabe!K366*Eingabe!L366</f>
        <v>0</v>
      </c>
      <c r="D366" s="89">
        <f>IF(Eingabe!G366="x",1,0)</f>
        <v>0</v>
      </c>
      <c r="E366" s="1">
        <f>IF(Eingabe!H366="x",1,0)</f>
        <v>0</v>
      </c>
      <c r="F366" s="1">
        <f>IF(Eingabe!I366="x",1,0)</f>
        <v>0</v>
      </c>
      <c r="G366" s="90">
        <f t="shared" si="119"/>
        <v>0</v>
      </c>
      <c r="H366" s="1">
        <f>IF(Eingabe!R366="x",1,0)</f>
        <v>1</v>
      </c>
      <c r="I366" s="1">
        <f>IF(Eingabe!S366="x",1,0)</f>
        <v>0</v>
      </c>
      <c r="J366" s="1">
        <f t="shared" si="120"/>
        <v>1</v>
      </c>
      <c r="K366" s="89">
        <f>IF(Eingabe!E366="x",1,0)</f>
        <v>1</v>
      </c>
      <c r="L366" s="1">
        <f>IF(Eingabe!F366="x",1,0)</f>
        <v>0</v>
      </c>
      <c r="M366" s="90">
        <f t="shared" si="121"/>
        <v>1</v>
      </c>
    </row>
    <row r="367">
      <c r="A367" s="5">
        <f>Eingabe!J367^2*PI()/4</f>
        <v>0</v>
      </c>
      <c r="B367" s="5">
        <f>Eingabe!K367*Eingabe!L367</f>
        <v>0</v>
      </c>
      <c r="C367" s="5">
        <f>(Eingabe!K367*(Eingabe!L367-Eingabe!K367)+Eingabe!K367^2*PI()/4)*0+Eingabe!K367*Eingabe!L367</f>
        <v>0</v>
      </c>
      <c r="D367" s="89">
        <f>IF(Eingabe!G367="x",1,0)</f>
        <v>0</v>
      </c>
      <c r="E367" s="1">
        <f>IF(Eingabe!H367="x",1,0)</f>
        <v>0</v>
      </c>
      <c r="F367" s="1">
        <f>IF(Eingabe!I367="x",1,0)</f>
        <v>0</v>
      </c>
      <c r="G367" s="90">
        <f t="shared" si="119"/>
        <v>0</v>
      </c>
      <c r="H367" s="1">
        <f>IF(Eingabe!R367="x",1,0)</f>
        <v>1</v>
      </c>
      <c r="I367" s="1">
        <f>IF(Eingabe!S367="x",1,0)</f>
        <v>0</v>
      </c>
      <c r="J367" s="1">
        <f t="shared" si="120"/>
        <v>1</v>
      </c>
      <c r="K367" s="89">
        <f>IF(Eingabe!E367="x",1,0)</f>
        <v>1</v>
      </c>
      <c r="L367" s="1">
        <f>IF(Eingabe!F367="x",1,0)</f>
        <v>0</v>
      </c>
      <c r="M367" s="90">
        <f t="shared" si="121"/>
        <v>1</v>
      </c>
    </row>
    <row r="368">
      <c r="A368" s="5">
        <f>Eingabe!J368^2*PI()/4</f>
        <v>0</v>
      </c>
      <c r="B368" s="5">
        <f>Eingabe!K368*Eingabe!L368</f>
        <v>0</v>
      </c>
      <c r="C368" s="5">
        <f>(Eingabe!K368*(Eingabe!L368-Eingabe!K368)+Eingabe!K368^2*PI()/4)*0+Eingabe!K368*Eingabe!L368</f>
        <v>0</v>
      </c>
      <c r="D368" s="89">
        <f>IF(Eingabe!G368="x",1,0)</f>
        <v>0</v>
      </c>
      <c r="E368" s="1">
        <f>IF(Eingabe!H368="x",1,0)</f>
        <v>0</v>
      </c>
      <c r="F368" s="1">
        <f>IF(Eingabe!I368="x",1,0)</f>
        <v>0</v>
      </c>
      <c r="G368" s="90">
        <f t="shared" si="119"/>
        <v>0</v>
      </c>
      <c r="H368" s="1">
        <f>IF(Eingabe!R368="x",1,0)</f>
        <v>1</v>
      </c>
      <c r="I368" s="1">
        <f>IF(Eingabe!S368="x",1,0)</f>
        <v>0</v>
      </c>
      <c r="J368" s="1">
        <f t="shared" si="120"/>
        <v>1</v>
      </c>
      <c r="K368" s="89">
        <f>IF(Eingabe!E368="x",1,0)</f>
        <v>1</v>
      </c>
      <c r="L368" s="1">
        <f>IF(Eingabe!F368="x",1,0)</f>
        <v>0</v>
      </c>
      <c r="M368" s="90">
        <f t="shared" si="121"/>
        <v>1</v>
      </c>
    </row>
    <row r="369">
      <c r="A369" s="5">
        <f>Eingabe!J369^2*PI()/4</f>
        <v>0</v>
      </c>
      <c r="B369" s="5">
        <f>Eingabe!K369*Eingabe!L369</f>
        <v>0</v>
      </c>
      <c r="C369" s="5">
        <f>(Eingabe!K369*(Eingabe!L369-Eingabe!K369)+Eingabe!K369^2*PI()/4)*0+Eingabe!K369*Eingabe!L369</f>
        <v>0</v>
      </c>
      <c r="D369" s="89">
        <f>IF(Eingabe!G369="x",1,0)</f>
        <v>0</v>
      </c>
      <c r="E369" s="1">
        <f>IF(Eingabe!H369="x",1,0)</f>
        <v>0</v>
      </c>
      <c r="F369" s="1">
        <f>IF(Eingabe!I369="x",1,0)</f>
        <v>0</v>
      </c>
      <c r="G369" s="90">
        <f t="shared" si="119"/>
        <v>0</v>
      </c>
      <c r="H369" s="1">
        <f>IF(Eingabe!R369="x",1,0)</f>
        <v>1</v>
      </c>
      <c r="I369" s="1">
        <f>IF(Eingabe!S369="x",1,0)</f>
        <v>0</v>
      </c>
      <c r="J369" s="1">
        <f t="shared" si="120"/>
        <v>1</v>
      </c>
      <c r="K369" s="89">
        <f>IF(Eingabe!E369="x",1,0)</f>
        <v>1</v>
      </c>
      <c r="L369" s="1">
        <f>IF(Eingabe!F369="x",1,0)</f>
        <v>0</v>
      </c>
      <c r="M369" s="90">
        <f t="shared" si="121"/>
        <v>1</v>
      </c>
    </row>
    <row r="370">
      <c r="A370" s="5">
        <f>Eingabe!J370^2*PI()/4</f>
        <v>0</v>
      </c>
      <c r="B370" s="5">
        <f>Eingabe!K370*Eingabe!L370</f>
        <v>0</v>
      </c>
      <c r="C370" s="5">
        <f>(Eingabe!K370*(Eingabe!L370-Eingabe!K370)+Eingabe!K370^2*PI()/4)*0+Eingabe!K370*Eingabe!L370</f>
        <v>0</v>
      </c>
      <c r="D370" s="89">
        <f>IF(Eingabe!G370="x",1,0)</f>
        <v>0</v>
      </c>
      <c r="E370" s="1">
        <f>IF(Eingabe!H370="x",1,0)</f>
        <v>0</v>
      </c>
      <c r="F370" s="1">
        <f>IF(Eingabe!I370="x",1,0)</f>
        <v>0</v>
      </c>
      <c r="G370" s="90">
        <f t="shared" si="119"/>
        <v>0</v>
      </c>
      <c r="H370" s="1">
        <f>IF(Eingabe!R370="x",1,0)</f>
        <v>1</v>
      </c>
      <c r="I370" s="1">
        <f>IF(Eingabe!S370="x",1,0)</f>
        <v>0</v>
      </c>
      <c r="J370" s="1">
        <f t="shared" si="120"/>
        <v>1</v>
      </c>
      <c r="K370" s="89">
        <f>IF(Eingabe!E370="x",1,0)</f>
        <v>1</v>
      </c>
      <c r="L370" s="1">
        <f>IF(Eingabe!F370="x",1,0)</f>
        <v>0</v>
      </c>
      <c r="M370" s="90">
        <f t="shared" si="121"/>
        <v>1</v>
      </c>
    </row>
    <row r="371">
      <c r="A371" s="5">
        <f>Eingabe!J371^2*PI()/4</f>
        <v>0</v>
      </c>
      <c r="B371" s="5">
        <f>Eingabe!K371*Eingabe!L371</f>
        <v>0</v>
      </c>
      <c r="C371" s="5">
        <f>(Eingabe!K371*(Eingabe!L371-Eingabe!K371)+Eingabe!K371^2*PI()/4)*0+Eingabe!K371*Eingabe!L371</f>
        <v>0</v>
      </c>
      <c r="D371" s="89">
        <f>IF(Eingabe!G371="x",1,0)</f>
        <v>0</v>
      </c>
      <c r="E371" s="1">
        <f>IF(Eingabe!H371="x",1,0)</f>
        <v>0</v>
      </c>
      <c r="F371" s="1">
        <f>IF(Eingabe!I371="x",1,0)</f>
        <v>0</v>
      </c>
      <c r="G371" s="90">
        <f t="shared" si="119"/>
        <v>0</v>
      </c>
      <c r="H371" s="1">
        <f>IF(Eingabe!R371="x",1,0)</f>
        <v>1</v>
      </c>
      <c r="I371" s="1">
        <f>IF(Eingabe!S371="x",1,0)</f>
        <v>0</v>
      </c>
      <c r="J371" s="1">
        <f t="shared" si="120"/>
        <v>1</v>
      </c>
      <c r="K371" s="89">
        <f>IF(Eingabe!E371="x",1,0)</f>
        <v>1</v>
      </c>
      <c r="L371" s="1">
        <f>IF(Eingabe!F371="x",1,0)</f>
        <v>0</v>
      </c>
      <c r="M371" s="90">
        <f t="shared" si="121"/>
        <v>1</v>
      </c>
    </row>
    <row r="372">
      <c r="A372" s="5">
        <f>Eingabe!J372^2*PI()/4</f>
        <v>0</v>
      </c>
      <c r="B372" s="5">
        <f>Eingabe!K372*Eingabe!L372</f>
        <v>0</v>
      </c>
      <c r="C372" s="5">
        <f>(Eingabe!K372*(Eingabe!L372-Eingabe!K372)+Eingabe!K372^2*PI()/4)*0+Eingabe!K372*Eingabe!L372</f>
        <v>0</v>
      </c>
      <c r="D372" s="89">
        <f>IF(Eingabe!G372="x",1,0)</f>
        <v>0</v>
      </c>
      <c r="E372" s="1">
        <f>IF(Eingabe!H372="x",1,0)</f>
        <v>0</v>
      </c>
      <c r="F372" s="1">
        <f>IF(Eingabe!I372="x",1,0)</f>
        <v>0</v>
      </c>
      <c r="G372" s="90">
        <f t="shared" si="119"/>
        <v>0</v>
      </c>
      <c r="H372" s="1">
        <f>IF(Eingabe!R372="x",1,0)</f>
        <v>1</v>
      </c>
      <c r="I372" s="1">
        <f>IF(Eingabe!S372="x",1,0)</f>
        <v>0</v>
      </c>
      <c r="J372" s="1">
        <f t="shared" si="120"/>
        <v>1</v>
      </c>
      <c r="K372" s="89">
        <f>IF(Eingabe!E372="x",1,0)</f>
        <v>1</v>
      </c>
      <c r="L372" s="1">
        <f>IF(Eingabe!F372="x",1,0)</f>
        <v>0</v>
      </c>
      <c r="M372" s="90">
        <f t="shared" si="121"/>
        <v>1</v>
      </c>
    </row>
    <row r="373">
      <c r="A373" s="5">
        <f>Eingabe!J373^2*PI()/4</f>
        <v>0</v>
      </c>
      <c r="B373" s="5">
        <f>Eingabe!K373*Eingabe!L373</f>
        <v>0</v>
      </c>
      <c r="C373" s="5">
        <f>(Eingabe!K373*(Eingabe!L373-Eingabe!K373)+Eingabe!K373^2*PI()/4)*0+Eingabe!K373*Eingabe!L373</f>
        <v>0</v>
      </c>
      <c r="D373" s="89">
        <f>IF(Eingabe!G373="x",1,0)</f>
        <v>0</v>
      </c>
      <c r="E373" s="1">
        <f>IF(Eingabe!H373="x",1,0)</f>
        <v>0</v>
      </c>
      <c r="F373" s="1">
        <f>IF(Eingabe!I373="x",1,0)</f>
        <v>0</v>
      </c>
      <c r="G373" s="90">
        <f t="shared" si="119"/>
        <v>0</v>
      </c>
      <c r="H373" s="1">
        <f>IF(Eingabe!R373="x",1,0)</f>
        <v>1</v>
      </c>
      <c r="I373" s="1">
        <f>IF(Eingabe!S373="x",1,0)</f>
        <v>0</v>
      </c>
      <c r="J373" s="1">
        <f t="shared" si="120"/>
        <v>1</v>
      </c>
      <c r="K373" s="89">
        <f>IF(Eingabe!E373="x",1,0)</f>
        <v>1</v>
      </c>
      <c r="L373" s="1">
        <f>IF(Eingabe!F373="x",1,0)</f>
        <v>0</v>
      </c>
      <c r="M373" s="90">
        <f t="shared" si="121"/>
        <v>1</v>
      </c>
    </row>
    <row r="374">
      <c r="A374" s="5">
        <f>Eingabe!J374^2*PI()/4</f>
        <v>0</v>
      </c>
      <c r="B374" s="5">
        <f>Eingabe!K374*Eingabe!L374</f>
        <v>0</v>
      </c>
      <c r="C374" s="5">
        <f>(Eingabe!K374*(Eingabe!L374-Eingabe!K374)+Eingabe!K374^2*PI()/4)*0+Eingabe!K374*Eingabe!L374</f>
        <v>0</v>
      </c>
      <c r="D374" s="89">
        <f>IF(Eingabe!G374="x",1,0)</f>
        <v>0</v>
      </c>
      <c r="E374" s="1">
        <f>IF(Eingabe!H374="x",1,0)</f>
        <v>0</v>
      </c>
      <c r="F374" s="1">
        <f>IF(Eingabe!I374="x",1,0)</f>
        <v>0</v>
      </c>
      <c r="G374" s="90">
        <f t="shared" si="119"/>
        <v>0</v>
      </c>
      <c r="H374" s="1">
        <f>IF(Eingabe!R374="x",1,0)</f>
        <v>1</v>
      </c>
      <c r="I374" s="1">
        <f>IF(Eingabe!S374="x",1,0)</f>
        <v>0</v>
      </c>
      <c r="J374" s="1">
        <f t="shared" si="120"/>
        <v>1</v>
      </c>
      <c r="K374" s="89">
        <f>IF(Eingabe!E374="x",1,0)</f>
        <v>1</v>
      </c>
      <c r="L374" s="1">
        <f>IF(Eingabe!F374="x",1,0)</f>
        <v>0</v>
      </c>
      <c r="M374" s="90">
        <f t="shared" si="121"/>
        <v>1</v>
      </c>
    </row>
    <row r="375">
      <c r="A375" s="5">
        <f>Eingabe!J375^2*PI()/4</f>
        <v>0</v>
      </c>
      <c r="B375" s="5">
        <f>Eingabe!K375*Eingabe!L375</f>
        <v>0</v>
      </c>
      <c r="C375" s="5">
        <f>(Eingabe!K375*(Eingabe!L375-Eingabe!K375)+Eingabe!K375^2*PI()/4)*0+Eingabe!K375*Eingabe!L375</f>
        <v>0</v>
      </c>
      <c r="D375" s="89">
        <f>IF(Eingabe!G375="x",1,0)</f>
        <v>0</v>
      </c>
      <c r="E375" s="1">
        <f>IF(Eingabe!H375="x",1,0)</f>
        <v>0</v>
      </c>
      <c r="F375" s="1">
        <f>IF(Eingabe!I375="x",1,0)</f>
        <v>0</v>
      </c>
      <c r="G375" s="90">
        <f t="shared" si="119"/>
        <v>0</v>
      </c>
      <c r="H375" s="1">
        <f>IF(Eingabe!R375="x",1,0)</f>
        <v>1</v>
      </c>
      <c r="I375" s="1">
        <f>IF(Eingabe!S375="x",1,0)</f>
        <v>0</v>
      </c>
      <c r="J375" s="1">
        <f t="shared" si="120"/>
        <v>1</v>
      </c>
      <c r="K375" s="89">
        <f>IF(Eingabe!E375="x",1,0)</f>
        <v>1</v>
      </c>
      <c r="L375" s="1">
        <f>IF(Eingabe!F375="x",1,0)</f>
        <v>0</v>
      </c>
      <c r="M375" s="90">
        <f t="shared" si="121"/>
        <v>1</v>
      </c>
    </row>
    <row r="376">
      <c r="A376" s="5">
        <f>Eingabe!J376^2*PI()/4</f>
        <v>0</v>
      </c>
      <c r="B376" s="5">
        <f>Eingabe!K376*Eingabe!L376</f>
        <v>0</v>
      </c>
      <c r="C376" s="5">
        <f>(Eingabe!K376*(Eingabe!L376-Eingabe!K376)+Eingabe!K376^2*PI()/4)*0+Eingabe!K376*Eingabe!L376</f>
        <v>0</v>
      </c>
      <c r="D376" s="89">
        <f>IF(Eingabe!G376="x",1,0)</f>
        <v>0</v>
      </c>
      <c r="E376" s="1">
        <f>IF(Eingabe!H376="x",1,0)</f>
        <v>0</v>
      </c>
      <c r="F376" s="1">
        <f>IF(Eingabe!I376="x",1,0)</f>
        <v>0</v>
      </c>
      <c r="G376" s="90">
        <f t="shared" si="119"/>
        <v>0</v>
      </c>
      <c r="H376" s="1">
        <f>IF(Eingabe!R376="x",1,0)</f>
        <v>1</v>
      </c>
      <c r="I376" s="1">
        <f>IF(Eingabe!S376="x",1,0)</f>
        <v>0</v>
      </c>
      <c r="J376" s="1">
        <f t="shared" si="120"/>
        <v>1</v>
      </c>
      <c r="K376" s="89">
        <f>IF(Eingabe!E376="x",1,0)</f>
        <v>1</v>
      </c>
      <c r="L376" s="1">
        <f>IF(Eingabe!F376="x",1,0)</f>
        <v>0</v>
      </c>
      <c r="M376" s="90">
        <f t="shared" si="121"/>
        <v>1</v>
      </c>
    </row>
    <row r="377">
      <c r="A377" s="5">
        <f>Eingabe!J377^2*PI()/4</f>
        <v>0</v>
      </c>
      <c r="B377" s="5">
        <f>Eingabe!K377*Eingabe!L377</f>
        <v>0</v>
      </c>
      <c r="C377" s="5">
        <f>(Eingabe!K377*(Eingabe!L377-Eingabe!K377)+Eingabe!K377^2*PI()/4)*0+Eingabe!K377*Eingabe!L377</f>
        <v>0</v>
      </c>
      <c r="D377" s="89">
        <f>IF(Eingabe!G377="x",1,0)</f>
        <v>0</v>
      </c>
      <c r="E377" s="1">
        <f>IF(Eingabe!H377="x",1,0)</f>
        <v>0</v>
      </c>
      <c r="F377" s="1">
        <f>IF(Eingabe!I377="x",1,0)</f>
        <v>0</v>
      </c>
      <c r="G377" s="90">
        <f t="shared" si="119"/>
        <v>0</v>
      </c>
      <c r="H377" s="1">
        <f>IF(Eingabe!R377="x",1,0)</f>
        <v>1</v>
      </c>
      <c r="I377" s="1">
        <f>IF(Eingabe!S377="x",1,0)</f>
        <v>0</v>
      </c>
      <c r="J377" s="1">
        <f t="shared" si="120"/>
        <v>1</v>
      </c>
      <c r="K377" s="89">
        <f>IF(Eingabe!E377="x",1,0)</f>
        <v>1</v>
      </c>
      <c r="L377" s="1">
        <f>IF(Eingabe!F377="x",1,0)</f>
        <v>0</v>
      </c>
      <c r="M377" s="90">
        <f t="shared" si="121"/>
        <v>1</v>
      </c>
    </row>
    <row r="378">
      <c r="A378" s="5">
        <f>Eingabe!J378^2*PI()/4</f>
        <v>0</v>
      </c>
      <c r="B378" s="5">
        <f>Eingabe!K378*Eingabe!L378</f>
        <v>0</v>
      </c>
      <c r="C378" s="5">
        <f>(Eingabe!K378*(Eingabe!L378-Eingabe!K378)+Eingabe!K378^2*PI()/4)*0+Eingabe!K378*Eingabe!L378</f>
        <v>0</v>
      </c>
      <c r="D378" s="89">
        <f>IF(Eingabe!G378="x",1,0)</f>
        <v>0</v>
      </c>
      <c r="E378" s="1">
        <f>IF(Eingabe!H378="x",1,0)</f>
        <v>0</v>
      </c>
      <c r="F378" s="1">
        <f>IF(Eingabe!I378="x",1,0)</f>
        <v>0</v>
      </c>
      <c r="G378" s="90">
        <f t="shared" si="119"/>
        <v>0</v>
      </c>
      <c r="H378" s="1">
        <f>IF(Eingabe!R378="x",1,0)</f>
        <v>1</v>
      </c>
      <c r="I378" s="1">
        <f>IF(Eingabe!S378="x",1,0)</f>
        <v>0</v>
      </c>
      <c r="J378" s="1">
        <f t="shared" si="120"/>
        <v>1</v>
      </c>
      <c r="K378" s="89">
        <f>IF(Eingabe!E378="x",1,0)</f>
        <v>1</v>
      </c>
      <c r="L378" s="1">
        <f>IF(Eingabe!F378="x",1,0)</f>
        <v>0</v>
      </c>
      <c r="M378" s="90">
        <f t="shared" si="121"/>
        <v>1</v>
      </c>
    </row>
    <row r="379">
      <c r="A379" s="5">
        <f>Eingabe!J379^2*PI()/4</f>
        <v>0</v>
      </c>
      <c r="B379" s="5">
        <f>Eingabe!K379*Eingabe!L379</f>
        <v>0</v>
      </c>
      <c r="C379" s="5">
        <f>(Eingabe!K379*(Eingabe!L379-Eingabe!K379)+Eingabe!K379^2*PI()/4)*0+Eingabe!K379*Eingabe!L379</f>
        <v>0</v>
      </c>
      <c r="D379" s="89">
        <f>IF(Eingabe!G379="x",1,0)</f>
        <v>0</v>
      </c>
      <c r="E379" s="1">
        <f>IF(Eingabe!H379="x",1,0)</f>
        <v>0</v>
      </c>
      <c r="F379" s="1">
        <f>IF(Eingabe!I379="x",1,0)</f>
        <v>0</v>
      </c>
      <c r="G379" s="90">
        <f t="shared" si="119"/>
        <v>0</v>
      </c>
      <c r="H379" s="1">
        <f>IF(Eingabe!R379="x",1,0)</f>
        <v>1</v>
      </c>
      <c r="I379" s="1">
        <f>IF(Eingabe!S379="x",1,0)</f>
        <v>0</v>
      </c>
      <c r="J379" s="1">
        <f t="shared" si="120"/>
        <v>1</v>
      </c>
      <c r="K379" s="89">
        <f>IF(Eingabe!E379="x",1,0)</f>
        <v>1</v>
      </c>
      <c r="L379" s="1">
        <f>IF(Eingabe!F379="x",1,0)</f>
        <v>0</v>
      </c>
      <c r="M379" s="90">
        <f t="shared" si="121"/>
        <v>1</v>
      </c>
    </row>
    <row r="380">
      <c r="A380" s="5">
        <f>Eingabe!J380^2*PI()/4</f>
        <v>0</v>
      </c>
      <c r="B380" s="5">
        <f>Eingabe!K380*Eingabe!L380</f>
        <v>0</v>
      </c>
      <c r="C380" s="5">
        <f>(Eingabe!K380*(Eingabe!L380-Eingabe!K380)+Eingabe!K380^2*PI()/4)*0+Eingabe!K380*Eingabe!L380</f>
        <v>0</v>
      </c>
      <c r="D380" s="89">
        <f>IF(Eingabe!G380="x",1,0)</f>
        <v>0</v>
      </c>
      <c r="E380" s="1">
        <f>IF(Eingabe!H380="x",1,0)</f>
        <v>0</v>
      </c>
      <c r="F380" s="1">
        <f>IF(Eingabe!I380="x",1,0)</f>
        <v>0</v>
      </c>
      <c r="G380" s="90">
        <f t="shared" si="119"/>
        <v>0</v>
      </c>
      <c r="H380" s="1">
        <f>IF(Eingabe!R380="x",1,0)</f>
        <v>1</v>
      </c>
      <c r="I380" s="1">
        <f>IF(Eingabe!S380="x",1,0)</f>
        <v>0</v>
      </c>
      <c r="J380" s="1">
        <f t="shared" si="120"/>
        <v>1</v>
      </c>
      <c r="K380" s="89">
        <f>IF(Eingabe!E380="x",1,0)</f>
        <v>1</v>
      </c>
      <c r="L380" s="1">
        <f>IF(Eingabe!F380="x",1,0)</f>
        <v>0</v>
      </c>
      <c r="M380" s="90">
        <f t="shared" si="121"/>
        <v>1</v>
      </c>
    </row>
    <row r="381">
      <c r="A381" s="5">
        <f>Eingabe!J381^2*PI()/4</f>
        <v>0</v>
      </c>
      <c r="B381" s="5">
        <f>Eingabe!K381*Eingabe!L381</f>
        <v>0</v>
      </c>
      <c r="C381" s="5">
        <f>(Eingabe!K381*(Eingabe!L381-Eingabe!K381)+Eingabe!K381^2*PI()/4)*0+Eingabe!K381*Eingabe!L381</f>
        <v>0</v>
      </c>
      <c r="D381" s="89">
        <f>IF(Eingabe!G381="x",1,0)</f>
        <v>0</v>
      </c>
      <c r="E381" s="1">
        <f>IF(Eingabe!H381="x",1,0)</f>
        <v>0</v>
      </c>
      <c r="F381" s="1">
        <f>IF(Eingabe!I381="x",1,0)</f>
        <v>0</v>
      </c>
      <c r="G381" s="90">
        <f t="shared" si="119"/>
        <v>0</v>
      </c>
      <c r="H381" s="1">
        <f>IF(Eingabe!R381="x",1,0)</f>
        <v>1</v>
      </c>
      <c r="I381" s="1">
        <f>IF(Eingabe!S381="x",1,0)</f>
        <v>0</v>
      </c>
      <c r="J381" s="1">
        <f t="shared" si="120"/>
        <v>1</v>
      </c>
      <c r="K381" s="89">
        <f>IF(Eingabe!E381="x",1,0)</f>
        <v>1</v>
      </c>
      <c r="L381" s="1">
        <f>IF(Eingabe!F381="x",1,0)</f>
        <v>0</v>
      </c>
      <c r="M381" s="90">
        <f t="shared" si="121"/>
        <v>1</v>
      </c>
    </row>
    <row r="382">
      <c r="A382" s="5">
        <f>Eingabe!J382^2*PI()/4</f>
        <v>0</v>
      </c>
      <c r="B382" s="5">
        <f>Eingabe!K382*Eingabe!L382</f>
        <v>0</v>
      </c>
      <c r="C382" s="5">
        <f>(Eingabe!K382*(Eingabe!L382-Eingabe!K382)+Eingabe!K382^2*PI()/4)*0+Eingabe!K382*Eingabe!L382</f>
        <v>0</v>
      </c>
      <c r="D382" s="89">
        <f>IF(Eingabe!G382="x",1,0)</f>
        <v>0</v>
      </c>
      <c r="E382" s="1">
        <f>IF(Eingabe!H382="x",1,0)</f>
        <v>0</v>
      </c>
      <c r="F382" s="1">
        <f>IF(Eingabe!I382="x",1,0)</f>
        <v>0</v>
      </c>
      <c r="G382" s="90">
        <f t="shared" si="119"/>
        <v>0</v>
      </c>
      <c r="H382" s="1">
        <f>IF(Eingabe!R382="x",1,0)</f>
        <v>1</v>
      </c>
      <c r="I382" s="1">
        <f>IF(Eingabe!S382="x",1,0)</f>
        <v>0</v>
      </c>
      <c r="J382" s="1">
        <f t="shared" si="120"/>
        <v>1</v>
      </c>
      <c r="K382" s="89">
        <f>IF(Eingabe!E382="x",1,0)</f>
        <v>1</v>
      </c>
      <c r="L382" s="1">
        <f>IF(Eingabe!F382="x",1,0)</f>
        <v>0</v>
      </c>
      <c r="M382" s="90">
        <f t="shared" si="121"/>
        <v>1</v>
      </c>
    </row>
    <row r="383">
      <c r="A383" s="5">
        <f>Eingabe!J383^2*PI()/4</f>
        <v>0</v>
      </c>
      <c r="B383" s="5">
        <f>Eingabe!K383*Eingabe!L383</f>
        <v>0</v>
      </c>
      <c r="C383" s="5">
        <f>(Eingabe!K383*(Eingabe!L383-Eingabe!K383)+Eingabe!K383^2*PI()/4)*0+Eingabe!K383*Eingabe!L383</f>
        <v>0</v>
      </c>
      <c r="D383" s="89">
        <f>IF(Eingabe!G383="x",1,0)</f>
        <v>0</v>
      </c>
      <c r="E383" s="1">
        <f>IF(Eingabe!H383="x",1,0)</f>
        <v>0</v>
      </c>
      <c r="F383" s="1">
        <f>IF(Eingabe!I383="x",1,0)</f>
        <v>0</v>
      </c>
      <c r="G383" s="90">
        <f t="shared" si="119"/>
        <v>0</v>
      </c>
      <c r="H383" s="1">
        <f>IF(Eingabe!R383="x",1,0)</f>
        <v>1</v>
      </c>
      <c r="I383" s="1">
        <f>IF(Eingabe!S383="x",1,0)</f>
        <v>0</v>
      </c>
      <c r="J383" s="1">
        <f t="shared" si="120"/>
        <v>1</v>
      </c>
      <c r="K383" s="89">
        <f>IF(Eingabe!E383="x",1,0)</f>
        <v>1</v>
      </c>
      <c r="L383" s="1">
        <f>IF(Eingabe!F383="x",1,0)</f>
        <v>0</v>
      </c>
      <c r="M383" s="90">
        <f t="shared" si="121"/>
        <v>1</v>
      </c>
    </row>
    <row r="384">
      <c r="A384" s="5">
        <f>Eingabe!J384^2*PI()/4</f>
        <v>0</v>
      </c>
      <c r="B384" s="5">
        <f>Eingabe!K384*Eingabe!L384</f>
        <v>0</v>
      </c>
      <c r="C384" s="5">
        <f>(Eingabe!K384*(Eingabe!L384-Eingabe!K384)+Eingabe!K384^2*PI()/4)*0+Eingabe!K384*Eingabe!L384</f>
        <v>0</v>
      </c>
      <c r="D384" s="89">
        <f>IF(Eingabe!G384="x",1,0)</f>
        <v>0</v>
      </c>
      <c r="E384" s="1">
        <f>IF(Eingabe!H384="x",1,0)</f>
        <v>0</v>
      </c>
      <c r="F384" s="1">
        <f>IF(Eingabe!I384="x",1,0)</f>
        <v>0</v>
      </c>
      <c r="G384" s="90">
        <f t="shared" si="119"/>
        <v>0</v>
      </c>
      <c r="H384" s="1">
        <f>IF(Eingabe!R384="x",1,0)</f>
        <v>1</v>
      </c>
      <c r="I384" s="1">
        <f>IF(Eingabe!S384="x",1,0)</f>
        <v>0</v>
      </c>
      <c r="J384" s="1">
        <f t="shared" si="120"/>
        <v>1</v>
      </c>
      <c r="K384" s="89">
        <f>IF(Eingabe!E384="x",1,0)</f>
        <v>1</v>
      </c>
      <c r="L384" s="1">
        <f>IF(Eingabe!F384="x",1,0)</f>
        <v>0</v>
      </c>
      <c r="M384" s="90">
        <f t="shared" si="121"/>
        <v>1</v>
      </c>
    </row>
    <row r="385">
      <c r="A385" s="5">
        <f>Eingabe!J385^2*PI()/4</f>
        <v>0</v>
      </c>
      <c r="B385" s="5">
        <f>Eingabe!K385*Eingabe!L385</f>
        <v>0</v>
      </c>
      <c r="C385" s="5">
        <f>(Eingabe!K385*(Eingabe!L385-Eingabe!K385)+Eingabe!K385^2*PI()/4)*0+Eingabe!K385*Eingabe!L385</f>
        <v>0</v>
      </c>
      <c r="D385" s="89">
        <f>IF(Eingabe!G385="x",1,0)</f>
        <v>0</v>
      </c>
      <c r="E385" s="1">
        <f>IF(Eingabe!H385="x",1,0)</f>
        <v>0</v>
      </c>
      <c r="F385" s="1">
        <f>IF(Eingabe!I385="x",1,0)</f>
        <v>0</v>
      </c>
      <c r="G385" s="90">
        <f t="shared" si="119"/>
        <v>0</v>
      </c>
      <c r="H385" s="1">
        <f>IF(Eingabe!R385="x",1,0)</f>
        <v>1</v>
      </c>
      <c r="I385" s="1">
        <f>IF(Eingabe!S385="x",1,0)</f>
        <v>0</v>
      </c>
      <c r="J385" s="1">
        <f t="shared" si="120"/>
        <v>1</v>
      </c>
      <c r="K385" s="89">
        <f>IF(Eingabe!E385="x",1,0)</f>
        <v>1</v>
      </c>
      <c r="L385" s="1">
        <f>IF(Eingabe!F385="x",1,0)</f>
        <v>0</v>
      </c>
      <c r="M385" s="90">
        <f t="shared" si="121"/>
        <v>1</v>
      </c>
    </row>
    <row r="386">
      <c r="A386" s="5">
        <f>Eingabe!J386^2*PI()/4</f>
        <v>0</v>
      </c>
      <c r="B386" s="5">
        <f>Eingabe!K386*Eingabe!L386</f>
        <v>0</v>
      </c>
      <c r="C386" s="5">
        <f>(Eingabe!K386*(Eingabe!L386-Eingabe!K386)+Eingabe!K386^2*PI()/4)*0+Eingabe!K386*Eingabe!L386</f>
        <v>0</v>
      </c>
      <c r="D386" s="89">
        <f>IF(Eingabe!G386="x",1,0)</f>
        <v>0</v>
      </c>
      <c r="E386" s="1">
        <f>IF(Eingabe!H386="x",1,0)</f>
        <v>0</v>
      </c>
      <c r="F386" s="1">
        <f>IF(Eingabe!I386="x",1,0)</f>
        <v>0</v>
      </c>
      <c r="G386" s="90">
        <f t="shared" si="119"/>
        <v>0</v>
      </c>
      <c r="H386" s="1">
        <f>IF(Eingabe!R386="x",1,0)</f>
        <v>1</v>
      </c>
      <c r="I386" s="1">
        <f>IF(Eingabe!S386="x",1,0)</f>
        <v>0</v>
      </c>
      <c r="J386" s="1">
        <f t="shared" si="120"/>
        <v>1</v>
      </c>
      <c r="K386" s="89">
        <f>IF(Eingabe!E386="x",1,0)</f>
        <v>1</v>
      </c>
      <c r="L386" s="1">
        <f>IF(Eingabe!F386="x",1,0)</f>
        <v>0</v>
      </c>
      <c r="M386" s="90">
        <f t="shared" si="121"/>
        <v>1</v>
      </c>
    </row>
    <row r="387">
      <c r="A387" s="5">
        <f>Eingabe!J387^2*PI()/4</f>
        <v>0</v>
      </c>
      <c r="B387" s="5">
        <f>Eingabe!K387*Eingabe!L387</f>
        <v>0</v>
      </c>
      <c r="C387" s="5">
        <f>(Eingabe!K387*(Eingabe!L387-Eingabe!K387)+Eingabe!K387^2*PI()/4)*0+Eingabe!K387*Eingabe!L387</f>
        <v>0</v>
      </c>
      <c r="D387" s="89">
        <f>IF(Eingabe!G387="x",1,0)</f>
        <v>0</v>
      </c>
      <c r="E387" s="1">
        <f>IF(Eingabe!H387="x",1,0)</f>
        <v>0</v>
      </c>
      <c r="F387" s="1">
        <f>IF(Eingabe!I387="x",1,0)</f>
        <v>0</v>
      </c>
      <c r="G387" s="90">
        <f t="shared" si="119"/>
        <v>0</v>
      </c>
      <c r="H387" s="1">
        <f>IF(Eingabe!R387="x",1,0)</f>
        <v>1</v>
      </c>
      <c r="I387" s="1">
        <f>IF(Eingabe!S387="x",1,0)</f>
        <v>0</v>
      </c>
      <c r="J387" s="1">
        <f t="shared" si="120"/>
        <v>1</v>
      </c>
      <c r="K387" s="89">
        <f>IF(Eingabe!E387="x",1,0)</f>
        <v>1</v>
      </c>
      <c r="L387" s="1">
        <f>IF(Eingabe!F387="x",1,0)</f>
        <v>0</v>
      </c>
      <c r="M387" s="90">
        <f t="shared" si="121"/>
        <v>1</v>
      </c>
    </row>
    <row r="388">
      <c r="A388" s="5">
        <f>Eingabe!J388^2*PI()/4</f>
        <v>0</v>
      </c>
      <c r="B388" s="5">
        <f>Eingabe!K388*Eingabe!L388</f>
        <v>0</v>
      </c>
      <c r="C388" s="5">
        <f>(Eingabe!K388*(Eingabe!L388-Eingabe!K388)+Eingabe!K388^2*PI()/4)*0+Eingabe!K388*Eingabe!L388</f>
        <v>0</v>
      </c>
      <c r="D388" s="89">
        <f>IF(Eingabe!G388="x",1,0)</f>
        <v>0</v>
      </c>
      <c r="E388" s="1">
        <f>IF(Eingabe!H388="x",1,0)</f>
        <v>0</v>
      </c>
      <c r="F388" s="1">
        <f>IF(Eingabe!I388="x",1,0)</f>
        <v>0</v>
      </c>
      <c r="G388" s="90">
        <f t="shared" si="119"/>
        <v>0</v>
      </c>
      <c r="H388" s="1">
        <f>IF(Eingabe!R388="x",1,0)</f>
        <v>1</v>
      </c>
      <c r="I388" s="1">
        <f>IF(Eingabe!S388="x",1,0)</f>
        <v>0</v>
      </c>
      <c r="J388" s="1">
        <f t="shared" si="120"/>
        <v>1</v>
      </c>
      <c r="K388" s="89">
        <f>IF(Eingabe!E388="x",1,0)</f>
        <v>1</v>
      </c>
      <c r="L388" s="1">
        <f>IF(Eingabe!F388="x",1,0)</f>
        <v>0</v>
      </c>
      <c r="M388" s="90">
        <f t="shared" si="121"/>
        <v>1</v>
      </c>
    </row>
    <row r="389">
      <c r="A389" s="5">
        <f>Eingabe!J389^2*PI()/4</f>
        <v>0</v>
      </c>
      <c r="B389" s="5">
        <f>Eingabe!K389*Eingabe!L389</f>
        <v>0</v>
      </c>
      <c r="C389" s="5">
        <f>(Eingabe!K389*(Eingabe!L389-Eingabe!K389)+Eingabe!K389^2*PI()/4)*0+Eingabe!K389*Eingabe!L389</f>
        <v>0</v>
      </c>
      <c r="D389" s="89">
        <f>IF(Eingabe!G389="x",1,0)</f>
        <v>0</v>
      </c>
      <c r="E389" s="1">
        <f>IF(Eingabe!H389="x",1,0)</f>
        <v>0</v>
      </c>
      <c r="F389" s="1">
        <f>IF(Eingabe!I389="x",1,0)</f>
        <v>0</v>
      </c>
      <c r="G389" s="90">
        <f t="shared" si="119"/>
        <v>0</v>
      </c>
      <c r="H389" s="1">
        <f>IF(Eingabe!R389="x",1,0)</f>
        <v>1</v>
      </c>
      <c r="I389" s="1">
        <f>IF(Eingabe!S389="x",1,0)</f>
        <v>0</v>
      </c>
      <c r="J389" s="1">
        <f t="shared" si="120"/>
        <v>1</v>
      </c>
      <c r="K389" s="89">
        <f>IF(Eingabe!E389="x",1,0)</f>
        <v>1</v>
      </c>
      <c r="L389" s="1">
        <f>IF(Eingabe!F389="x",1,0)</f>
        <v>0</v>
      </c>
      <c r="M389" s="90">
        <f t="shared" si="121"/>
        <v>1</v>
      </c>
    </row>
    <row r="390">
      <c r="A390" s="5">
        <f>Eingabe!J390^2*PI()/4</f>
        <v>0</v>
      </c>
      <c r="B390" s="5">
        <f>Eingabe!K390*Eingabe!L390</f>
        <v>0</v>
      </c>
      <c r="C390" s="5">
        <f>(Eingabe!K390*(Eingabe!L390-Eingabe!K390)+Eingabe!K390^2*PI()/4)*0+Eingabe!K390*Eingabe!L390</f>
        <v>0</v>
      </c>
      <c r="D390" s="89">
        <f>IF(Eingabe!G390="x",1,0)</f>
        <v>0</v>
      </c>
      <c r="E390" s="1">
        <f>IF(Eingabe!H390="x",1,0)</f>
        <v>0</v>
      </c>
      <c r="F390" s="1">
        <f>IF(Eingabe!I390="x",1,0)</f>
        <v>0</v>
      </c>
      <c r="G390" s="90">
        <f t="shared" si="119"/>
        <v>0</v>
      </c>
      <c r="H390" s="1">
        <f>IF(Eingabe!R390="x",1,0)</f>
        <v>1</v>
      </c>
      <c r="I390" s="1">
        <f>IF(Eingabe!S390="x",1,0)</f>
        <v>0</v>
      </c>
      <c r="J390" s="1">
        <f t="shared" si="120"/>
        <v>1</v>
      </c>
      <c r="K390" s="89">
        <f>IF(Eingabe!E390="x",1,0)</f>
        <v>1</v>
      </c>
      <c r="L390" s="1">
        <f>IF(Eingabe!F390="x",1,0)</f>
        <v>0</v>
      </c>
      <c r="M390" s="90">
        <f t="shared" si="121"/>
        <v>1</v>
      </c>
    </row>
    <row r="391">
      <c r="A391" s="5">
        <f>Eingabe!J391^2*PI()/4</f>
        <v>0</v>
      </c>
      <c r="B391" s="5">
        <f>Eingabe!K391*Eingabe!L391</f>
        <v>0</v>
      </c>
      <c r="C391" s="5">
        <f>(Eingabe!K391*(Eingabe!L391-Eingabe!K391)+Eingabe!K391^2*PI()/4)*0+Eingabe!K391*Eingabe!L391</f>
        <v>0</v>
      </c>
      <c r="D391" s="89">
        <f>IF(Eingabe!G391="x",1,0)</f>
        <v>0</v>
      </c>
      <c r="E391" s="1">
        <f>IF(Eingabe!H391="x",1,0)</f>
        <v>0</v>
      </c>
      <c r="F391" s="1">
        <f>IF(Eingabe!I391="x",1,0)</f>
        <v>0</v>
      </c>
      <c r="G391" s="90">
        <f t="shared" si="119"/>
        <v>0</v>
      </c>
      <c r="H391" s="1">
        <f>IF(Eingabe!R391="x",1,0)</f>
        <v>1</v>
      </c>
      <c r="I391" s="1">
        <f>IF(Eingabe!S391="x",1,0)</f>
        <v>0</v>
      </c>
      <c r="J391" s="1">
        <f t="shared" si="120"/>
        <v>1</v>
      </c>
      <c r="K391" s="89">
        <f>IF(Eingabe!E391="x",1,0)</f>
        <v>1</v>
      </c>
      <c r="L391" s="1">
        <f>IF(Eingabe!F391="x",1,0)</f>
        <v>0</v>
      </c>
      <c r="M391" s="90">
        <f t="shared" si="121"/>
        <v>1</v>
      </c>
    </row>
    <row r="392">
      <c r="A392" s="5">
        <f>Eingabe!J392^2*PI()/4</f>
        <v>0</v>
      </c>
      <c r="B392" s="5">
        <f>Eingabe!K392*Eingabe!L392</f>
        <v>0</v>
      </c>
      <c r="C392" s="5">
        <f>(Eingabe!K392*(Eingabe!L392-Eingabe!K392)+Eingabe!K392^2*PI()/4)*0+Eingabe!K392*Eingabe!L392</f>
        <v>0</v>
      </c>
      <c r="D392" s="89">
        <f>IF(Eingabe!G392="x",1,0)</f>
        <v>0</v>
      </c>
      <c r="E392" s="1">
        <f>IF(Eingabe!H392="x",1,0)</f>
        <v>0</v>
      </c>
      <c r="F392" s="1">
        <f>IF(Eingabe!I392="x",1,0)</f>
        <v>0</v>
      </c>
      <c r="G392" s="90">
        <f t="shared" si="119"/>
        <v>0</v>
      </c>
      <c r="H392" s="1">
        <f>IF(Eingabe!R392="x",1,0)</f>
        <v>1</v>
      </c>
      <c r="I392" s="1">
        <f>IF(Eingabe!S392="x",1,0)</f>
        <v>0</v>
      </c>
      <c r="J392" s="1">
        <f t="shared" si="120"/>
        <v>1</v>
      </c>
      <c r="K392" s="89">
        <f>IF(Eingabe!E392="x",1,0)</f>
        <v>1</v>
      </c>
      <c r="L392" s="1">
        <f>IF(Eingabe!F392="x",1,0)</f>
        <v>0</v>
      </c>
      <c r="M392" s="90">
        <f t="shared" si="121"/>
        <v>1</v>
      </c>
    </row>
    <row r="393">
      <c r="A393" s="5">
        <f>Eingabe!J393^2*PI()/4</f>
        <v>0</v>
      </c>
      <c r="B393" s="5">
        <f>Eingabe!K393*Eingabe!L393</f>
        <v>0</v>
      </c>
      <c r="C393" s="5">
        <f>(Eingabe!K393*(Eingabe!L393-Eingabe!K393)+Eingabe!K393^2*PI()/4)*0+Eingabe!K393*Eingabe!L393</f>
        <v>0</v>
      </c>
      <c r="D393" s="89">
        <f>IF(Eingabe!G393="x",1,0)</f>
        <v>0</v>
      </c>
      <c r="E393" s="1">
        <f>IF(Eingabe!H393="x",1,0)</f>
        <v>0</v>
      </c>
      <c r="F393" s="1">
        <f>IF(Eingabe!I393="x",1,0)</f>
        <v>0</v>
      </c>
      <c r="G393" s="90">
        <f t="shared" si="119"/>
        <v>0</v>
      </c>
      <c r="H393" s="1">
        <f>IF(Eingabe!R393="x",1,0)</f>
        <v>1</v>
      </c>
      <c r="I393" s="1">
        <f>IF(Eingabe!S393="x",1,0)</f>
        <v>0</v>
      </c>
      <c r="J393" s="1">
        <f t="shared" si="120"/>
        <v>1</v>
      </c>
      <c r="K393" s="89">
        <f>IF(Eingabe!E393="x",1,0)</f>
        <v>1</v>
      </c>
      <c r="L393" s="1">
        <f>IF(Eingabe!F393="x",1,0)</f>
        <v>0</v>
      </c>
      <c r="M393" s="90">
        <f t="shared" si="121"/>
        <v>1</v>
      </c>
    </row>
    <row r="394">
      <c r="A394" s="5">
        <f>Eingabe!J394^2*PI()/4</f>
        <v>0</v>
      </c>
      <c r="B394" s="5">
        <f>Eingabe!K394*Eingabe!L394</f>
        <v>0</v>
      </c>
      <c r="C394" s="5">
        <f>(Eingabe!K394*(Eingabe!L394-Eingabe!K394)+Eingabe!K394^2*PI()/4)*0+Eingabe!K394*Eingabe!L394</f>
        <v>0</v>
      </c>
      <c r="D394" s="89">
        <f>IF(Eingabe!G394="x",1,0)</f>
        <v>0</v>
      </c>
      <c r="E394" s="1">
        <f>IF(Eingabe!H394="x",1,0)</f>
        <v>0</v>
      </c>
      <c r="F394" s="1">
        <f>IF(Eingabe!I394="x",1,0)</f>
        <v>0</v>
      </c>
      <c r="G394" s="90">
        <f t="shared" si="119"/>
        <v>0</v>
      </c>
      <c r="H394" s="1">
        <f>IF(Eingabe!R394="x",1,0)</f>
        <v>1</v>
      </c>
      <c r="I394" s="1">
        <f>IF(Eingabe!S394="x",1,0)</f>
        <v>0</v>
      </c>
      <c r="J394" s="1">
        <f t="shared" si="120"/>
        <v>1</v>
      </c>
      <c r="K394" s="89">
        <f>IF(Eingabe!E394="x",1,0)</f>
        <v>1</v>
      </c>
      <c r="L394" s="1">
        <f>IF(Eingabe!F394="x",1,0)</f>
        <v>0</v>
      </c>
      <c r="M394" s="90">
        <f t="shared" si="121"/>
        <v>1</v>
      </c>
    </row>
    <row r="395">
      <c r="A395" s="5">
        <f>Eingabe!J395^2*PI()/4</f>
        <v>0</v>
      </c>
      <c r="B395" s="5">
        <f>Eingabe!K395*Eingabe!L395</f>
        <v>0</v>
      </c>
      <c r="C395" s="5">
        <f>(Eingabe!K395*(Eingabe!L395-Eingabe!K395)+Eingabe!K395^2*PI()/4)*0+Eingabe!K395*Eingabe!L395</f>
        <v>0</v>
      </c>
      <c r="D395" s="89">
        <f>IF(Eingabe!G395="x",1,0)</f>
        <v>0</v>
      </c>
      <c r="E395" s="1">
        <f>IF(Eingabe!H395="x",1,0)</f>
        <v>0</v>
      </c>
      <c r="F395" s="1">
        <f>IF(Eingabe!I395="x",1,0)</f>
        <v>0</v>
      </c>
      <c r="G395" s="90">
        <f t="shared" si="119"/>
        <v>0</v>
      </c>
      <c r="H395" s="1">
        <f>IF(Eingabe!R395="x",1,0)</f>
        <v>1</v>
      </c>
      <c r="I395" s="1">
        <f>IF(Eingabe!S395="x",1,0)</f>
        <v>0</v>
      </c>
      <c r="J395" s="1">
        <f t="shared" si="120"/>
        <v>1</v>
      </c>
      <c r="K395" s="89">
        <f>IF(Eingabe!E395="x",1,0)</f>
        <v>1</v>
      </c>
      <c r="L395" s="1">
        <f>IF(Eingabe!F395="x",1,0)</f>
        <v>0</v>
      </c>
      <c r="M395" s="90">
        <f t="shared" si="121"/>
        <v>1</v>
      </c>
    </row>
    <row r="396">
      <c r="A396" s="5">
        <f>Eingabe!J396^2*PI()/4</f>
        <v>0</v>
      </c>
      <c r="B396" s="5">
        <f>Eingabe!K396*Eingabe!L396</f>
        <v>0</v>
      </c>
      <c r="C396" s="5">
        <f>(Eingabe!K396*(Eingabe!L396-Eingabe!K396)+Eingabe!K396^2*PI()/4)*0+Eingabe!K396*Eingabe!L396</f>
        <v>0</v>
      </c>
      <c r="D396" s="89">
        <f>IF(Eingabe!G396="x",1,0)</f>
        <v>0</v>
      </c>
      <c r="E396" s="1">
        <f>IF(Eingabe!H396="x",1,0)</f>
        <v>0</v>
      </c>
      <c r="F396" s="1">
        <f>IF(Eingabe!I396="x",1,0)</f>
        <v>0</v>
      </c>
      <c r="G396" s="90">
        <f t="shared" si="119"/>
        <v>0</v>
      </c>
      <c r="H396" s="1">
        <f>IF(Eingabe!R396="x",1,0)</f>
        <v>1</v>
      </c>
      <c r="I396" s="1">
        <f>IF(Eingabe!S396="x",1,0)</f>
        <v>0</v>
      </c>
      <c r="J396" s="1">
        <f t="shared" si="120"/>
        <v>1</v>
      </c>
      <c r="K396" s="89">
        <f>IF(Eingabe!E396="x",1,0)</f>
        <v>1</v>
      </c>
      <c r="L396" s="1">
        <f>IF(Eingabe!F396="x",1,0)</f>
        <v>0</v>
      </c>
      <c r="M396" s="90">
        <f t="shared" si="121"/>
        <v>1</v>
      </c>
    </row>
    <row r="397">
      <c r="A397" s="5">
        <f>Eingabe!J397^2*PI()/4</f>
        <v>0</v>
      </c>
      <c r="B397" s="5">
        <f>Eingabe!K397*Eingabe!L397</f>
        <v>0</v>
      </c>
      <c r="C397" s="5">
        <f>(Eingabe!K397*(Eingabe!L397-Eingabe!K397)+Eingabe!K397^2*PI()/4)*0+Eingabe!K397*Eingabe!L397</f>
        <v>0</v>
      </c>
      <c r="D397" s="89">
        <f>IF(Eingabe!G397="x",1,0)</f>
        <v>0</v>
      </c>
      <c r="E397" s="1">
        <f>IF(Eingabe!H397="x",1,0)</f>
        <v>0</v>
      </c>
      <c r="F397" s="1">
        <f>IF(Eingabe!I397="x",1,0)</f>
        <v>0</v>
      </c>
      <c r="G397" s="90">
        <f t="shared" si="119"/>
        <v>0</v>
      </c>
      <c r="H397" s="1">
        <f>IF(Eingabe!R397="x",1,0)</f>
        <v>1</v>
      </c>
      <c r="I397" s="1">
        <f>IF(Eingabe!S397="x",1,0)</f>
        <v>0</v>
      </c>
      <c r="J397" s="1">
        <f t="shared" si="120"/>
        <v>1</v>
      </c>
      <c r="K397" s="89">
        <f>IF(Eingabe!E397="x",1,0)</f>
        <v>1</v>
      </c>
      <c r="L397" s="1">
        <f>IF(Eingabe!F397="x",1,0)</f>
        <v>0</v>
      </c>
      <c r="M397" s="90">
        <f t="shared" si="121"/>
        <v>1</v>
      </c>
    </row>
    <row r="398">
      <c r="A398" s="5">
        <f>Eingabe!J398^2*PI()/4</f>
        <v>0</v>
      </c>
      <c r="B398" s="5">
        <f>Eingabe!K398*Eingabe!L398</f>
        <v>0</v>
      </c>
      <c r="C398" s="5">
        <f>(Eingabe!K398*(Eingabe!L398-Eingabe!K398)+Eingabe!K398^2*PI()/4)*0+Eingabe!K398*Eingabe!L398</f>
        <v>0</v>
      </c>
      <c r="D398" s="89">
        <f>IF(Eingabe!G398="x",1,0)</f>
        <v>0</v>
      </c>
      <c r="E398" s="1">
        <f>IF(Eingabe!H398="x",1,0)</f>
        <v>0</v>
      </c>
      <c r="F398" s="1">
        <f>IF(Eingabe!I398="x",1,0)</f>
        <v>0</v>
      </c>
      <c r="G398" s="90">
        <f t="shared" si="119"/>
        <v>0</v>
      </c>
      <c r="H398" s="1">
        <f>IF(Eingabe!R398="x",1,0)</f>
        <v>1</v>
      </c>
      <c r="I398" s="1">
        <f>IF(Eingabe!S398="x",1,0)</f>
        <v>0</v>
      </c>
      <c r="J398" s="1">
        <f t="shared" si="120"/>
        <v>1</v>
      </c>
      <c r="K398" s="89">
        <f>IF(Eingabe!E398="x",1,0)</f>
        <v>1</v>
      </c>
      <c r="L398" s="1">
        <f>IF(Eingabe!F398="x",1,0)</f>
        <v>0</v>
      </c>
      <c r="M398" s="90">
        <f t="shared" si="121"/>
        <v>1</v>
      </c>
    </row>
    <row r="399">
      <c r="A399" s="5">
        <f>Eingabe!J399^2*PI()/4</f>
        <v>0</v>
      </c>
      <c r="B399" s="5">
        <f>Eingabe!K399*Eingabe!L399</f>
        <v>0</v>
      </c>
      <c r="C399" s="5">
        <f>(Eingabe!K399*(Eingabe!L399-Eingabe!K399)+Eingabe!K399^2*PI()/4)*0+Eingabe!K399*Eingabe!L399</f>
        <v>0</v>
      </c>
      <c r="D399" s="89">
        <f>IF(Eingabe!G399="x",1,0)</f>
        <v>0</v>
      </c>
      <c r="E399" s="1">
        <f>IF(Eingabe!H399="x",1,0)</f>
        <v>0</v>
      </c>
      <c r="F399" s="1">
        <f>IF(Eingabe!I399="x",1,0)</f>
        <v>0</v>
      </c>
      <c r="G399" s="90">
        <f t="shared" si="119"/>
        <v>0</v>
      </c>
      <c r="H399" s="1">
        <f>IF(Eingabe!R399="x",1,0)</f>
        <v>1</v>
      </c>
      <c r="I399" s="1">
        <f>IF(Eingabe!S399="x",1,0)</f>
        <v>0</v>
      </c>
      <c r="J399" s="1">
        <f t="shared" si="120"/>
        <v>1</v>
      </c>
      <c r="K399" s="89">
        <f>IF(Eingabe!E399="x",1,0)</f>
        <v>1</v>
      </c>
      <c r="L399" s="1">
        <f>IF(Eingabe!F399="x",1,0)</f>
        <v>0</v>
      </c>
      <c r="M399" s="90">
        <f t="shared" si="121"/>
        <v>1</v>
      </c>
    </row>
    <row r="400">
      <c r="A400" s="5">
        <f>Eingabe!J400^2*PI()/4</f>
        <v>0</v>
      </c>
      <c r="B400" s="5">
        <f>Eingabe!K400*Eingabe!L400</f>
        <v>0</v>
      </c>
      <c r="C400" s="5">
        <f>(Eingabe!K400*(Eingabe!L400-Eingabe!K400)+Eingabe!K400^2*PI()/4)*0+Eingabe!K400*Eingabe!L400</f>
        <v>0</v>
      </c>
      <c r="D400" s="89">
        <f>IF(Eingabe!G400="x",1,0)</f>
        <v>0</v>
      </c>
      <c r="E400" s="1">
        <f>IF(Eingabe!H400="x",1,0)</f>
        <v>0</v>
      </c>
      <c r="F400" s="1">
        <f>IF(Eingabe!I400="x",1,0)</f>
        <v>0</v>
      </c>
      <c r="G400" s="90">
        <f t="shared" si="119"/>
        <v>0</v>
      </c>
      <c r="H400" s="1">
        <f>IF(Eingabe!R400="x",1,0)</f>
        <v>1</v>
      </c>
      <c r="I400" s="1">
        <f>IF(Eingabe!S400="x",1,0)</f>
        <v>0</v>
      </c>
      <c r="J400" s="1">
        <f t="shared" si="120"/>
        <v>1</v>
      </c>
      <c r="K400" s="89">
        <f>IF(Eingabe!E400="x",1,0)</f>
        <v>1</v>
      </c>
      <c r="L400" s="1">
        <f>IF(Eingabe!F400="x",1,0)</f>
        <v>0</v>
      </c>
      <c r="M400" s="90">
        <f t="shared" si="121"/>
        <v>1</v>
      </c>
    </row>
    <row r="401">
      <c r="A401" s="5">
        <f>Eingabe!J401^2*PI()/4</f>
        <v>0.049087385212340517</v>
      </c>
      <c r="B401" s="5">
        <f>Eingabe!K401*Eingabe!L401</f>
        <v>0</v>
      </c>
      <c r="C401" s="5">
        <f>(Eingabe!K401*(Eingabe!L401-Eingabe!K401)+Eingabe!K401^2*PI()/4)*0+Eingabe!K401*Eingabe!L401</f>
        <v>0</v>
      </c>
      <c r="D401" s="89">
        <f>IF(Eingabe!G401="x",1,0)</f>
        <v>1</v>
      </c>
      <c r="E401" s="1">
        <f>IF(Eingabe!H401="x",1,0)</f>
        <v>0</v>
      </c>
      <c r="F401" s="1">
        <f>IF(Eingabe!I401="x",1,0)</f>
        <v>0</v>
      </c>
      <c r="G401" s="90">
        <f t="shared" si="119"/>
        <v>0</v>
      </c>
      <c r="H401" s="1">
        <f>IF(Eingabe!R401="x",1,0)</f>
        <v>1</v>
      </c>
      <c r="I401" s="1">
        <f>IF(Eingabe!S401="x",1,0)</f>
        <v>0</v>
      </c>
      <c r="J401" s="1">
        <f t="shared" si="120"/>
        <v>1</v>
      </c>
      <c r="K401" s="89">
        <f>IF(Eingabe!E401="x",1,0)</f>
        <v>1</v>
      </c>
      <c r="L401" s="1">
        <f>IF(Eingabe!F401="x",1,0)</f>
        <v>0</v>
      </c>
      <c r="M401" s="90">
        <f t="shared" si="121"/>
        <v>1</v>
      </c>
    </row>
    <row r="402">
      <c r="A402" s="5">
        <f>Eingabe!J402^2*PI()/4</f>
        <v>0.049087385212340517</v>
      </c>
      <c r="B402" s="5">
        <f>Eingabe!K402*Eingabe!L402</f>
        <v>0</v>
      </c>
      <c r="C402" s="5">
        <f>(Eingabe!K402*(Eingabe!L402-Eingabe!K402)+Eingabe!K402^2*PI()/4)*0+Eingabe!K402*Eingabe!L402</f>
        <v>0</v>
      </c>
      <c r="D402" s="89">
        <f>IF(Eingabe!G402="x",1,0)</f>
        <v>1</v>
      </c>
      <c r="E402" s="1">
        <f>IF(Eingabe!H402="x",1,0)</f>
        <v>0</v>
      </c>
      <c r="F402" s="1">
        <f>IF(Eingabe!I402="x",1,0)</f>
        <v>0</v>
      </c>
      <c r="G402" s="90">
        <f t="shared" si="119"/>
        <v>0</v>
      </c>
      <c r="H402" s="1">
        <f>IF(Eingabe!R402="x",1,0)</f>
        <v>1</v>
      </c>
      <c r="I402" s="1">
        <f>IF(Eingabe!S402="x",1,0)</f>
        <v>0</v>
      </c>
      <c r="J402" s="1">
        <f t="shared" si="120"/>
        <v>1</v>
      </c>
      <c r="K402" s="89">
        <f>IF(Eingabe!E402="x",1,0)</f>
        <v>1</v>
      </c>
      <c r="L402" s="1">
        <f>IF(Eingabe!F402="x",1,0)</f>
        <v>0</v>
      </c>
      <c r="M402" s="90">
        <f t="shared" si="121"/>
        <v>1</v>
      </c>
    </row>
    <row r="403">
      <c r="A403" s="5">
        <f>Eingabe!J403^2*PI()/4</f>
        <v>0.049087385212340517</v>
      </c>
      <c r="B403" s="5">
        <f>Eingabe!K403*Eingabe!L403</f>
        <v>0</v>
      </c>
      <c r="C403" s="5">
        <f>(Eingabe!K403*(Eingabe!L403-Eingabe!K403)+Eingabe!K403^2*PI()/4)*0+Eingabe!K403*Eingabe!L403</f>
        <v>0</v>
      </c>
      <c r="D403" s="89">
        <f>IF(Eingabe!G403="x",1,0)</f>
        <v>1</v>
      </c>
      <c r="E403" s="1">
        <f>IF(Eingabe!H403="x",1,0)</f>
        <v>0</v>
      </c>
      <c r="F403" s="1">
        <f>IF(Eingabe!I403="x",1,0)</f>
        <v>0</v>
      </c>
      <c r="G403" s="90">
        <f t="shared" ref="G403:G466" si="122">MAX(E403:F403)</f>
        <v>0</v>
      </c>
      <c r="H403" s="1">
        <f>IF(Eingabe!R403="x",1,0)</f>
        <v>1</v>
      </c>
      <c r="I403" s="1">
        <f>IF(Eingabe!S403="x",1,0)</f>
        <v>0</v>
      </c>
      <c r="J403" s="1">
        <f t="shared" ref="J403:J466" si="123">MAX(H403:I403)</f>
        <v>1</v>
      </c>
      <c r="K403" s="89">
        <f>IF(Eingabe!E403="x",1,0)</f>
        <v>1</v>
      </c>
      <c r="L403" s="1">
        <f>IF(Eingabe!F403="x",1,0)</f>
        <v>0</v>
      </c>
      <c r="M403" s="90">
        <f t="shared" ref="M403:M466" si="124">MAX(K403:L403)</f>
        <v>1</v>
      </c>
    </row>
    <row r="404">
      <c r="A404" s="5">
        <f>Eingabe!J404^2*PI()/4</f>
        <v>0.049087385212340517</v>
      </c>
      <c r="B404" s="5">
        <f>Eingabe!K404*Eingabe!L404</f>
        <v>0</v>
      </c>
      <c r="C404" s="5">
        <f>(Eingabe!K404*(Eingabe!L404-Eingabe!K404)+Eingabe!K404^2*PI()/4)*0+Eingabe!K404*Eingabe!L404</f>
        <v>0</v>
      </c>
      <c r="D404" s="89">
        <f>IF(Eingabe!G404="x",1,0)</f>
        <v>1</v>
      </c>
      <c r="E404" s="1">
        <f>IF(Eingabe!H404="x",1,0)</f>
        <v>0</v>
      </c>
      <c r="F404" s="1">
        <f>IF(Eingabe!I404="x",1,0)</f>
        <v>0</v>
      </c>
      <c r="G404" s="90">
        <f t="shared" si="122"/>
        <v>0</v>
      </c>
      <c r="H404" s="1">
        <f>IF(Eingabe!R404="x",1,0)</f>
        <v>1</v>
      </c>
      <c r="I404" s="1">
        <f>IF(Eingabe!S404="x",1,0)</f>
        <v>0</v>
      </c>
      <c r="J404" s="1">
        <f t="shared" si="123"/>
        <v>1</v>
      </c>
      <c r="K404" s="89">
        <f>IF(Eingabe!E404="x",1,0)</f>
        <v>1</v>
      </c>
      <c r="L404" s="1">
        <f>IF(Eingabe!F404="x",1,0)</f>
        <v>0</v>
      </c>
      <c r="M404" s="90">
        <f t="shared" si="124"/>
        <v>1</v>
      </c>
    </row>
    <row r="405">
      <c r="A405" s="5">
        <f>Eingabe!J405^2*PI()/4</f>
        <v>0.049087385212340517</v>
      </c>
      <c r="B405" s="5">
        <f>Eingabe!K405*Eingabe!L405</f>
        <v>0</v>
      </c>
      <c r="C405" s="5">
        <f>(Eingabe!K405*(Eingabe!L405-Eingabe!K405)+Eingabe!K405^2*PI()/4)*0+Eingabe!K405*Eingabe!L405</f>
        <v>0</v>
      </c>
      <c r="D405" s="89">
        <f>IF(Eingabe!G405="x",1,0)</f>
        <v>1</v>
      </c>
      <c r="E405" s="1">
        <f>IF(Eingabe!H405="x",1,0)</f>
        <v>0</v>
      </c>
      <c r="F405" s="1">
        <f>IF(Eingabe!I405="x",1,0)</f>
        <v>0</v>
      </c>
      <c r="G405" s="90">
        <f t="shared" si="122"/>
        <v>0</v>
      </c>
      <c r="H405" s="1">
        <f>IF(Eingabe!R405="x",1,0)</f>
        <v>1</v>
      </c>
      <c r="I405" s="1">
        <f>IF(Eingabe!S405="x",1,0)</f>
        <v>0</v>
      </c>
      <c r="J405" s="1">
        <f t="shared" si="123"/>
        <v>1</v>
      </c>
      <c r="K405" s="89">
        <f>IF(Eingabe!E405="x",1,0)</f>
        <v>1</v>
      </c>
      <c r="L405" s="1">
        <f>IF(Eingabe!F405="x",1,0)</f>
        <v>0</v>
      </c>
      <c r="M405" s="90">
        <f t="shared" si="124"/>
        <v>1</v>
      </c>
    </row>
    <row r="406">
      <c r="A406" s="5">
        <f>Eingabe!J406^2*PI()/4</f>
        <v>0.049087385212340517</v>
      </c>
      <c r="B406" s="5">
        <f>Eingabe!K406*Eingabe!L406</f>
        <v>0</v>
      </c>
      <c r="C406" s="5">
        <f>(Eingabe!K406*(Eingabe!L406-Eingabe!K406)+Eingabe!K406^2*PI()/4)*0+Eingabe!K406*Eingabe!L406</f>
        <v>0</v>
      </c>
      <c r="D406" s="89">
        <f>IF(Eingabe!G406="x",1,0)</f>
        <v>1</v>
      </c>
      <c r="E406" s="1">
        <f>IF(Eingabe!H406="x",1,0)</f>
        <v>0</v>
      </c>
      <c r="F406" s="1">
        <f>IF(Eingabe!I406="x",1,0)</f>
        <v>0</v>
      </c>
      <c r="G406" s="90">
        <f t="shared" si="122"/>
        <v>0</v>
      </c>
      <c r="H406" s="1">
        <f>IF(Eingabe!R406="x",1,0)</f>
        <v>1</v>
      </c>
      <c r="I406" s="1">
        <f>IF(Eingabe!S406="x",1,0)</f>
        <v>0</v>
      </c>
      <c r="J406" s="1">
        <f t="shared" si="123"/>
        <v>1</v>
      </c>
      <c r="K406" s="89">
        <f>IF(Eingabe!E406="x",1,0)</f>
        <v>1</v>
      </c>
      <c r="L406" s="1">
        <f>IF(Eingabe!F406="x",1,0)</f>
        <v>0</v>
      </c>
      <c r="M406" s="90">
        <f t="shared" si="124"/>
        <v>1</v>
      </c>
    </row>
    <row r="407">
      <c r="A407" s="5">
        <f>Eingabe!J407^2*PI()/4</f>
        <v>0.049087385212340517</v>
      </c>
      <c r="B407" s="5">
        <f>Eingabe!K407*Eingabe!L407</f>
        <v>0</v>
      </c>
      <c r="C407" s="5">
        <f>(Eingabe!K407*(Eingabe!L407-Eingabe!K407)+Eingabe!K407^2*PI()/4)*0+Eingabe!K407*Eingabe!L407</f>
        <v>0</v>
      </c>
      <c r="D407" s="89">
        <f>IF(Eingabe!G407="x",1,0)</f>
        <v>1</v>
      </c>
      <c r="E407" s="1">
        <f>IF(Eingabe!H407="x",1,0)</f>
        <v>0</v>
      </c>
      <c r="F407" s="1">
        <f>IF(Eingabe!I407="x",1,0)</f>
        <v>0</v>
      </c>
      <c r="G407" s="90">
        <f t="shared" si="122"/>
        <v>0</v>
      </c>
      <c r="H407" s="1">
        <f>IF(Eingabe!R407="x",1,0)</f>
        <v>1</v>
      </c>
      <c r="I407" s="1">
        <f>IF(Eingabe!S407="x",1,0)</f>
        <v>0</v>
      </c>
      <c r="J407" s="1">
        <f t="shared" si="123"/>
        <v>1</v>
      </c>
      <c r="K407" s="89">
        <f>IF(Eingabe!E407="x",1,0)</f>
        <v>1</v>
      </c>
      <c r="L407" s="1">
        <f>IF(Eingabe!F407="x",1,0)</f>
        <v>0</v>
      </c>
      <c r="M407" s="90">
        <f t="shared" si="124"/>
        <v>1</v>
      </c>
    </row>
    <row r="408">
      <c r="A408" s="5">
        <f>Eingabe!J408^2*PI()/4</f>
        <v>0.049087385212340517</v>
      </c>
      <c r="B408" s="5">
        <f>Eingabe!K408*Eingabe!L408</f>
        <v>0</v>
      </c>
      <c r="C408" s="5">
        <f>(Eingabe!K408*(Eingabe!L408-Eingabe!K408)+Eingabe!K408^2*PI()/4)*0+Eingabe!K408*Eingabe!L408</f>
        <v>0</v>
      </c>
      <c r="D408" s="89">
        <f>IF(Eingabe!G408="x",1,0)</f>
        <v>1</v>
      </c>
      <c r="E408" s="1">
        <f>IF(Eingabe!H408="x",1,0)</f>
        <v>0</v>
      </c>
      <c r="F408" s="1">
        <f>IF(Eingabe!I408="x",1,0)</f>
        <v>0</v>
      </c>
      <c r="G408" s="90">
        <f t="shared" si="122"/>
        <v>0</v>
      </c>
      <c r="H408" s="1">
        <f>IF(Eingabe!R408="x",1,0)</f>
        <v>1</v>
      </c>
      <c r="I408" s="1">
        <f>IF(Eingabe!S408="x",1,0)</f>
        <v>0</v>
      </c>
      <c r="J408" s="1">
        <f t="shared" si="123"/>
        <v>1</v>
      </c>
      <c r="K408" s="89">
        <f>IF(Eingabe!E408="x",1,0)</f>
        <v>1</v>
      </c>
      <c r="L408" s="1">
        <f>IF(Eingabe!F408="x",1,0)</f>
        <v>0</v>
      </c>
      <c r="M408" s="90">
        <f t="shared" si="124"/>
        <v>1</v>
      </c>
    </row>
    <row r="409">
      <c r="A409" s="5">
        <f>Eingabe!J409^2*PI()/4</f>
        <v>0.049087385212340517</v>
      </c>
      <c r="B409" s="5">
        <f>Eingabe!K409*Eingabe!L409</f>
        <v>0</v>
      </c>
      <c r="C409" s="5">
        <f>(Eingabe!K409*(Eingabe!L409-Eingabe!K409)+Eingabe!K409^2*PI()/4)*0+Eingabe!K409*Eingabe!L409</f>
        <v>0</v>
      </c>
      <c r="D409" s="89">
        <f>IF(Eingabe!G409="x",1,0)</f>
        <v>1</v>
      </c>
      <c r="E409" s="1">
        <f>IF(Eingabe!H409="x",1,0)</f>
        <v>0</v>
      </c>
      <c r="F409" s="1">
        <f>IF(Eingabe!I409="x",1,0)</f>
        <v>0</v>
      </c>
      <c r="G409" s="90">
        <f t="shared" si="122"/>
        <v>0</v>
      </c>
      <c r="H409" s="1">
        <f>IF(Eingabe!R409="x",1,0)</f>
        <v>1</v>
      </c>
      <c r="I409" s="1">
        <f>IF(Eingabe!S409="x",1,0)</f>
        <v>0</v>
      </c>
      <c r="J409" s="1">
        <f t="shared" si="123"/>
        <v>1</v>
      </c>
      <c r="K409" s="89">
        <f>IF(Eingabe!E409="x",1,0)</f>
        <v>1</v>
      </c>
      <c r="L409" s="1">
        <f>IF(Eingabe!F409="x",1,0)</f>
        <v>0</v>
      </c>
      <c r="M409" s="90">
        <f t="shared" si="124"/>
        <v>1</v>
      </c>
    </row>
    <row r="410">
      <c r="A410" s="5">
        <f>Eingabe!J410^2*PI()/4</f>
        <v>0.049087385212340517</v>
      </c>
      <c r="B410" s="5">
        <f>Eingabe!K410*Eingabe!L410</f>
        <v>0</v>
      </c>
      <c r="C410" s="5">
        <f>(Eingabe!K410*(Eingabe!L410-Eingabe!K410)+Eingabe!K410^2*PI()/4)*0+Eingabe!K410*Eingabe!L410</f>
        <v>0</v>
      </c>
      <c r="D410" s="89">
        <f>IF(Eingabe!G410="x",1,0)</f>
        <v>1</v>
      </c>
      <c r="E410" s="1">
        <f>IF(Eingabe!H410="x",1,0)</f>
        <v>0</v>
      </c>
      <c r="F410" s="1">
        <f>IF(Eingabe!I410="x",1,0)</f>
        <v>0</v>
      </c>
      <c r="G410" s="90">
        <f t="shared" si="122"/>
        <v>0</v>
      </c>
      <c r="H410" s="1">
        <f>IF(Eingabe!R410="x",1,0)</f>
        <v>1</v>
      </c>
      <c r="I410" s="1">
        <f>IF(Eingabe!S410="x",1,0)</f>
        <v>0</v>
      </c>
      <c r="J410" s="1">
        <f t="shared" si="123"/>
        <v>1</v>
      </c>
      <c r="K410" s="89">
        <f>IF(Eingabe!E410="x",1,0)</f>
        <v>1</v>
      </c>
      <c r="L410" s="1">
        <f>IF(Eingabe!F410="x",1,0)</f>
        <v>0</v>
      </c>
      <c r="M410" s="90">
        <f t="shared" si="124"/>
        <v>1</v>
      </c>
    </row>
    <row r="411">
      <c r="A411" s="5">
        <f>Eingabe!J411^2*PI()/4</f>
        <v>0.049087385212340517</v>
      </c>
      <c r="B411" s="5">
        <f>Eingabe!K411*Eingabe!L411</f>
        <v>0</v>
      </c>
      <c r="C411" s="5">
        <f>(Eingabe!K411*(Eingabe!L411-Eingabe!K411)+Eingabe!K411^2*PI()/4)*0+Eingabe!K411*Eingabe!L411</f>
        <v>0</v>
      </c>
      <c r="D411" s="89">
        <f>IF(Eingabe!G411="x",1,0)</f>
        <v>1</v>
      </c>
      <c r="E411" s="1">
        <f>IF(Eingabe!H411="x",1,0)</f>
        <v>0</v>
      </c>
      <c r="F411" s="1">
        <f>IF(Eingabe!I411="x",1,0)</f>
        <v>0</v>
      </c>
      <c r="G411" s="90">
        <f t="shared" si="122"/>
        <v>0</v>
      </c>
      <c r="H411" s="1">
        <f>IF(Eingabe!R411="x",1,0)</f>
        <v>1</v>
      </c>
      <c r="I411" s="1">
        <f>IF(Eingabe!S411="x",1,0)</f>
        <v>0</v>
      </c>
      <c r="J411" s="1">
        <f t="shared" si="123"/>
        <v>1</v>
      </c>
      <c r="K411" s="89">
        <f>IF(Eingabe!E411="x",1,0)</f>
        <v>1</v>
      </c>
      <c r="L411" s="1">
        <f>IF(Eingabe!F411="x",1,0)</f>
        <v>0</v>
      </c>
      <c r="M411" s="90">
        <f t="shared" si="124"/>
        <v>1</v>
      </c>
    </row>
    <row r="412">
      <c r="A412" s="5">
        <f>Eingabe!J412^2*PI()/4</f>
        <v>0</v>
      </c>
      <c r="B412" s="5">
        <f>Eingabe!K412*Eingabe!L412</f>
        <v>0.0625</v>
      </c>
      <c r="C412" s="5">
        <f>(Eingabe!K412*(Eingabe!L412-Eingabe!K412)+Eingabe!K412^2*PI()/4)*0+Eingabe!K412*Eingabe!L412</f>
        <v>0.0625</v>
      </c>
      <c r="D412" s="89">
        <f>IF(Eingabe!G412="x",1,0)</f>
        <v>0</v>
      </c>
      <c r="E412" s="1">
        <f>IF(Eingabe!H412="x",1,0)</f>
        <v>1</v>
      </c>
      <c r="F412" s="1">
        <f>IF(Eingabe!I412="x",1,0)</f>
        <v>0</v>
      </c>
      <c r="G412" s="90">
        <f t="shared" si="122"/>
        <v>1</v>
      </c>
      <c r="H412" s="1">
        <f>IF(Eingabe!R412="x",1,0)</f>
        <v>1</v>
      </c>
      <c r="I412" s="1">
        <f>IF(Eingabe!S412="x",1,0)</f>
        <v>0</v>
      </c>
      <c r="J412" s="1">
        <f t="shared" si="123"/>
        <v>1</v>
      </c>
      <c r="K412" s="89">
        <f>IF(Eingabe!E412="x",1,0)</f>
        <v>1</v>
      </c>
      <c r="L412" s="1">
        <f>IF(Eingabe!F412="x",1,0)</f>
        <v>0</v>
      </c>
      <c r="M412" s="90">
        <f t="shared" si="124"/>
        <v>1</v>
      </c>
    </row>
    <row r="413">
      <c r="A413" s="5">
        <f>Eingabe!J413^2*PI()/4</f>
        <v>0</v>
      </c>
      <c r="B413" s="5">
        <f>Eingabe!K413*Eingabe!L413</f>
        <v>0.0625</v>
      </c>
      <c r="C413" s="5">
        <f>(Eingabe!K413*(Eingabe!L413-Eingabe!K413)+Eingabe!K413^2*PI()/4)*0+Eingabe!K413*Eingabe!L413</f>
        <v>0.0625</v>
      </c>
      <c r="D413" s="89">
        <f>IF(Eingabe!G413="x",1,0)</f>
        <v>0</v>
      </c>
      <c r="E413" s="1">
        <f>IF(Eingabe!H413="x",1,0)</f>
        <v>1</v>
      </c>
      <c r="F413" s="1">
        <f>IF(Eingabe!I413="x",1,0)</f>
        <v>0</v>
      </c>
      <c r="G413" s="90">
        <f t="shared" si="122"/>
        <v>1</v>
      </c>
      <c r="H413" s="1">
        <f>IF(Eingabe!R413="x",1,0)</f>
        <v>1</v>
      </c>
      <c r="I413" s="1">
        <f>IF(Eingabe!S413="x",1,0)</f>
        <v>0</v>
      </c>
      <c r="J413" s="1">
        <f t="shared" si="123"/>
        <v>1</v>
      </c>
      <c r="K413" s="89">
        <f>IF(Eingabe!E413="x",1,0)</f>
        <v>1</v>
      </c>
      <c r="L413" s="1">
        <f>IF(Eingabe!F413="x",1,0)</f>
        <v>0</v>
      </c>
      <c r="M413" s="90">
        <f t="shared" si="124"/>
        <v>1</v>
      </c>
    </row>
    <row r="414">
      <c r="A414" s="5">
        <f>Eingabe!J414^2*PI()/4</f>
        <v>0</v>
      </c>
      <c r="B414" s="5">
        <f>Eingabe!K414*Eingabe!L414</f>
        <v>0.040000000000000008</v>
      </c>
      <c r="C414" s="5">
        <f>(Eingabe!K414*(Eingabe!L414-Eingabe!K414)+Eingabe!K414^2*PI()/4)*0+Eingabe!K414*Eingabe!L414</f>
        <v>0.040000000000000008</v>
      </c>
      <c r="D414" s="89">
        <f>IF(Eingabe!G414="x",1,0)</f>
        <v>0</v>
      </c>
      <c r="E414" s="1">
        <f>IF(Eingabe!H414="x",1,0)</f>
        <v>1</v>
      </c>
      <c r="F414" s="1">
        <f>IF(Eingabe!I414="x",1,0)</f>
        <v>0</v>
      </c>
      <c r="G414" s="90">
        <f t="shared" si="122"/>
        <v>1</v>
      </c>
      <c r="H414" s="1">
        <f>IF(Eingabe!R414="x",1,0)</f>
        <v>1</v>
      </c>
      <c r="I414" s="1">
        <f>IF(Eingabe!S414="x",1,0)</f>
        <v>0</v>
      </c>
      <c r="J414" s="1">
        <f t="shared" si="123"/>
        <v>1</v>
      </c>
      <c r="K414" s="89">
        <f>IF(Eingabe!E414="x",1,0)</f>
        <v>1</v>
      </c>
      <c r="L414" s="1">
        <f>IF(Eingabe!F414="x",1,0)</f>
        <v>0</v>
      </c>
      <c r="M414" s="90">
        <f t="shared" si="124"/>
        <v>1</v>
      </c>
    </row>
    <row r="415">
      <c r="A415" s="5">
        <f>Eingabe!J415^2*PI()/4</f>
        <v>0</v>
      </c>
      <c r="B415" s="5">
        <f>Eingabe!K415*Eingabe!L415</f>
        <v>0.040000000000000008</v>
      </c>
      <c r="C415" s="5">
        <f>(Eingabe!K415*(Eingabe!L415-Eingabe!K415)+Eingabe!K415^2*PI()/4)*0+Eingabe!K415*Eingabe!L415</f>
        <v>0.040000000000000008</v>
      </c>
      <c r="D415" s="89">
        <f>IF(Eingabe!G415="x",1,0)</f>
        <v>0</v>
      </c>
      <c r="E415" s="1">
        <f>IF(Eingabe!H415="x",1,0)</f>
        <v>1</v>
      </c>
      <c r="F415" s="1">
        <f>IF(Eingabe!I415="x",1,0)</f>
        <v>0</v>
      </c>
      <c r="G415" s="90">
        <f t="shared" si="122"/>
        <v>1</v>
      </c>
      <c r="H415" s="1">
        <f>IF(Eingabe!R415="x",1,0)</f>
        <v>1</v>
      </c>
      <c r="I415" s="1">
        <f>IF(Eingabe!S415="x",1,0)</f>
        <v>0</v>
      </c>
      <c r="J415" s="1">
        <f t="shared" si="123"/>
        <v>1</v>
      </c>
      <c r="K415" s="89">
        <f>IF(Eingabe!E415="x",1,0)</f>
        <v>1</v>
      </c>
      <c r="L415" s="1">
        <f>IF(Eingabe!F415="x",1,0)</f>
        <v>0</v>
      </c>
      <c r="M415" s="90">
        <f t="shared" si="124"/>
        <v>1</v>
      </c>
    </row>
    <row r="416">
      <c r="A416" s="5">
        <f>Eingabe!J416^2*PI()/4</f>
        <v>0</v>
      </c>
      <c r="B416" s="5">
        <f>Eingabe!K416*Eingabe!L416</f>
        <v>0.040000000000000008</v>
      </c>
      <c r="C416" s="5">
        <f>(Eingabe!K416*(Eingabe!L416-Eingabe!K416)+Eingabe!K416^2*PI()/4)*0+Eingabe!K416*Eingabe!L416</f>
        <v>0.040000000000000008</v>
      </c>
      <c r="D416" s="89">
        <f>IF(Eingabe!G416="x",1,0)</f>
        <v>0</v>
      </c>
      <c r="E416" s="1">
        <f>IF(Eingabe!H416="x",1,0)</f>
        <v>1</v>
      </c>
      <c r="F416" s="1">
        <f>IF(Eingabe!I416="x",1,0)</f>
        <v>0</v>
      </c>
      <c r="G416" s="90">
        <f t="shared" si="122"/>
        <v>1</v>
      </c>
      <c r="H416" s="1">
        <f>IF(Eingabe!R416="x",1,0)</f>
        <v>1</v>
      </c>
      <c r="I416" s="1">
        <f>IF(Eingabe!S416="x",1,0)</f>
        <v>0</v>
      </c>
      <c r="J416" s="1">
        <f t="shared" si="123"/>
        <v>1</v>
      </c>
      <c r="K416" s="89">
        <f>IF(Eingabe!E416="x",1,0)</f>
        <v>1</v>
      </c>
      <c r="L416" s="1">
        <f>IF(Eingabe!F416="x",1,0)</f>
        <v>0</v>
      </c>
      <c r="M416" s="90">
        <f t="shared" si="124"/>
        <v>1</v>
      </c>
    </row>
    <row r="417">
      <c r="A417" s="5">
        <f>Eingabe!J417^2*PI()/4</f>
        <v>0</v>
      </c>
      <c r="B417" s="5">
        <f>Eingabe!K417*Eingabe!L417</f>
        <v>0.040000000000000008</v>
      </c>
      <c r="C417" s="5">
        <f>(Eingabe!K417*(Eingabe!L417-Eingabe!K417)+Eingabe!K417^2*PI()/4)*0+Eingabe!K417*Eingabe!L417</f>
        <v>0.040000000000000008</v>
      </c>
      <c r="D417" s="89">
        <f>IF(Eingabe!G417="x",1,0)</f>
        <v>0</v>
      </c>
      <c r="E417" s="1">
        <f>IF(Eingabe!H417="x",1,0)</f>
        <v>1</v>
      </c>
      <c r="F417" s="1">
        <f>IF(Eingabe!I417="x",1,0)</f>
        <v>0</v>
      </c>
      <c r="G417" s="90">
        <f t="shared" si="122"/>
        <v>1</v>
      </c>
      <c r="H417" s="1">
        <f>IF(Eingabe!R417="x",1,0)</f>
        <v>1</v>
      </c>
      <c r="I417" s="1">
        <f>IF(Eingabe!S417="x",1,0)</f>
        <v>0</v>
      </c>
      <c r="J417" s="1">
        <f t="shared" si="123"/>
        <v>1</v>
      </c>
      <c r="K417" s="89">
        <f>IF(Eingabe!E417="x",1,0)</f>
        <v>1</v>
      </c>
      <c r="L417" s="1">
        <f>IF(Eingabe!F417="x",1,0)</f>
        <v>0</v>
      </c>
      <c r="M417" s="90">
        <f t="shared" si="124"/>
        <v>1</v>
      </c>
    </row>
    <row r="418">
      <c r="A418" s="5">
        <f>Eingabe!J418^2*PI()/4</f>
        <v>0</v>
      </c>
      <c r="B418" s="5">
        <f>Eingabe!K418*Eingabe!L418</f>
        <v>0.040000000000000008</v>
      </c>
      <c r="C418" s="5">
        <f>(Eingabe!K418*(Eingabe!L418-Eingabe!K418)+Eingabe!K418^2*PI()/4)*0+Eingabe!K418*Eingabe!L418</f>
        <v>0.040000000000000008</v>
      </c>
      <c r="D418" s="89">
        <f>IF(Eingabe!G418="x",1,0)</f>
        <v>0</v>
      </c>
      <c r="E418" s="1">
        <f>IF(Eingabe!H418="x",1,0)</f>
        <v>1</v>
      </c>
      <c r="F418" s="1">
        <f>IF(Eingabe!I418="x",1,0)</f>
        <v>0</v>
      </c>
      <c r="G418" s="90">
        <f t="shared" si="122"/>
        <v>1</v>
      </c>
      <c r="H418" s="1">
        <f>IF(Eingabe!R418="x",1,0)</f>
        <v>1</v>
      </c>
      <c r="I418" s="1">
        <f>IF(Eingabe!S418="x",1,0)</f>
        <v>0</v>
      </c>
      <c r="J418" s="1">
        <f t="shared" si="123"/>
        <v>1</v>
      </c>
      <c r="K418" s="89">
        <f>IF(Eingabe!E418="x",1,0)</f>
        <v>1</v>
      </c>
      <c r="L418" s="1">
        <f>IF(Eingabe!F418="x",1,0)</f>
        <v>0</v>
      </c>
      <c r="M418" s="90">
        <f t="shared" si="124"/>
        <v>1</v>
      </c>
    </row>
    <row r="419">
      <c r="A419" s="5">
        <f>Eingabe!J419^2*PI()/4</f>
        <v>0</v>
      </c>
      <c r="B419" s="5">
        <f>Eingabe!K419*Eingabe!L419</f>
        <v>0.040000000000000008</v>
      </c>
      <c r="C419" s="5">
        <f>(Eingabe!K419*(Eingabe!L419-Eingabe!K419)+Eingabe!K419^2*PI()/4)*0+Eingabe!K419*Eingabe!L419</f>
        <v>0.040000000000000008</v>
      </c>
      <c r="D419" s="89">
        <f>IF(Eingabe!G419="x",1,0)</f>
        <v>0</v>
      </c>
      <c r="E419" s="1">
        <f>IF(Eingabe!H419="x",1,0)</f>
        <v>1</v>
      </c>
      <c r="F419" s="1">
        <f>IF(Eingabe!I419="x",1,0)</f>
        <v>0</v>
      </c>
      <c r="G419" s="90">
        <f t="shared" si="122"/>
        <v>1</v>
      </c>
      <c r="H419" s="1">
        <f>IF(Eingabe!R419="x",1,0)</f>
        <v>1</v>
      </c>
      <c r="I419" s="1">
        <f>IF(Eingabe!S419="x",1,0)</f>
        <v>0</v>
      </c>
      <c r="J419" s="1">
        <f t="shared" si="123"/>
        <v>1</v>
      </c>
      <c r="K419" s="89">
        <f>IF(Eingabe!E419="x",1,0)</f>
        <v>1</v>
      </c>
      <c r="L419" s="1">
        <f>IF(Eingabe!F419="x",1,0)</f>
        <v>0</v>
      </c>
      <c r="M419" s="90">
        <f t="shared" si="124"/>
        <v>1</v>
      </c>
    </row>
    <row r="420">
      <c r="A420" s="5">
        <f>Eingabe!J420^2*PI()/4</f>
        <v>0</v>
      </c>
      <c r="B420" s="5">
        <f>Eingabe!K420*Eingabe!L420</f>
        <v>0.040000000000000008</v>
      </c>
      <c r="C420" s="5">
        <f>(Eingabe!K420*(Eingabe!L420-Eingabe!K420)+Eingabe!K420^2*PI()/4)*0+Eingabe!K420*Eingabe!L420</f>
        <v>0.040000000000000008</v>
      </c>
      <c r="D420" s="89">
        <f>IF(Eingabe!G420="x",1,0)</f>
        <v>0</v>
      </c>
      <c r="E420" s="1">
        <f>IF(Eingabe!H420="x",1,0)</f>
        <v>1</v>
      </c>
      <c r="F420" s="1">
        <f>IF(Eingabe!I420="x",1,0)</f>
        <v>0</v>
      </c>
      <c r="G420" s="90">
        <f t="shared" si="122"/>
        <v>1</v>
      </c>
      <c r="H420" s="1">
        <f>IF(Eingabe!R420="x",1,0)</f>
        <v>1</v>
      </c>
      <c r="I420" s="1">
        <f>IF(Eingabe!S420="x",1,0)</f>
        <v>0</v>
      </c>
      <c r="J420" s="1">
        <f t="shared" si="123"/>
        <v>1</v>
      </c>
      <c r="K420" s="89">
        <f>IF(Eingabe!E420="x",1,0)</f>
        <v>1</v>
      </c>
      <c r="L420" s="1">
        <f>IF(Eingabe!F420="x",1,0)</f>
        <v>0</v>
      </c>
      <c r="M420" s="90">
        <f t="shared" si="124"/>
        <v>1</v>
      </c>
    </row>
    <row r="421">
      <c r="A421" s="5">
        <f>Eingabe!J421^2*PI()/4</f>
        <v>0</v>
      </c>
      <c r="B421" s="5">
        <f>Eingabe!K421*Eingabe!L421</f>
        <v>0.040000000000000008</v>
      </c>
      <c r="C421" s="5">
        <f>(Eingabe!K421*(Eingabe!L421-Eingabe!K421)+Eingabe!K421^2*PI()/4)*0+Eingabe!K421*Eingabe!L421</f>
        <v>0.040000000000000008</v>
      </c>
      <c r="D421" s="89">
        <f>IF(Eingabe!G421="x",1,0)</f>
        <v>0</v>
      </c>
      <c r="E421" s="1">
        <f>IF(Eingabe!H421="x",1,0)</f>
        <v>1</v>
      </c>
      <c r="F421" s="1">
        <f>IF(Eingabe!I421="x",1,0)</f>
        <v>0</v>
      </c>
      <c r="G421" s="90">
        <f t="shared" si="122"/>
        <v>1</v>
      </c>
      <c r="H421" s="1">
        <f>IF(Eingabe!R421="x",1,0)</f>
        <v>1</v>
      </c>
      <c r="I421" s="1">
        <f>IF(Eingabe!S421="x",1,0)</f>
        <v>0</v>
      </c>
      <c r="J421" s="1">
        <f t="shared" si="123"/>
        <v>1</v>
      </c>
      <c r="K421" s="89">
        <f>IF(Eingabe!E421="x",1,0)</f>
        <v>1</v>
      </c>
      <c r="L421" s="1">
        <f>IF(Eingabe!F421="x",1,0)</f>
        <v>0</v>
      </c>
      <c r="M421" s="90">
        <f t="shared" si="124"/>
        <v>1</v>
      </c>
    </row>
    <row r="422">
      <c r="A422" s="5">
        <f>Eingabe!J422^2*PI()/4</f>
        <v>0</v>
      </c>
      <c r="B422" s="5">
        <f>Eingabe!K422*Eingabe!L422</f>
        <v>0.040000000000000008</v>
      </c>
      <c r="C422" s="5">
        <f>(Eingabe!K422*(Eingabe!L422-Eingabe!K422)+Eingabe!K422^2*PI()/4)*0+Eingabe!K422*Eingabe!L422</f>
        <v>0.040000000000000008</v>
      </c>
      <c r="D422" s="89">
        <f>IF(Eingabe!G422="x",1,0)</f>
        <v>0</v>
      </c>
      <c r="E422" s="1">
        <f>IF(Eingabe!H422="x",1,0)</f>
        <v>1</v>
      </c>
      <c r="F422" s="1">
        <f>IF(Eingabe!I422="x",1,0)</f>
        <v>0</v>
      </c>
      <c r="G422" s="90">
        <f t="shared" si="122"/>
        <v>1</v>
      </c>
      <c r="H422" s="1">
        <f>IF(Eingabe!R422="x",1,0)</f>
        <v>1</v>
      </c>
      <c r="I422" s="1">
        <f>IF(Eingabe!S422="x",1,0)</f>
        <v>0</v>
      </c>
      <c r="J422" s="1">
        <f t="shared" si="123"/>
        <v>1</v>
      </c>
      <c r="K422" s="89">
        <f>IF(Eingabe!E422="x",1,0)</f>
        <v>1</v>
      </c>
      <c r="L422" s="1">
        <f>IF(Eingabe!F422="x",1,0)</f>
        <v>0</v>
      </c>
      <c r="M422" s="90">
        <f t="shared" si="124"/>
        <v>1</v>
      </c>
    </row>
    <row r="423">
      <c r="A423" s="5">
        <f>Eingabe!J423^2*PI()/4</f>
        <v>0</v>
      </c>
      <c r="B423" s="5">
        <f>Eingabe!K423*Eingabe!L423</f>
        <v>0.040000000000000008</v>
      </c>
      <c r="C423" s="5">
        <f>(Eingabe!K423*(Eingabe!L423-Eingabe!K423)+Eingabe!K423^2*PI()/4)*0+Eingabe!K423*Eingabe!L423</f>
        <v>0.040000000000000008</v>
      </c>
      <c r="D423" s="89">
        <f>IF(Eingabe!G423="x",1,0)</f>
        <v>0</v>
      </c>
      <c r="E423" s="1">
        <f>IF(Eingabe!H423="x",1,0)</f>
        <v>1</v>
      </c>
      <c r="F423" s="1">
        <f>IF(Eingabe!I423="x",1,0)</f>
        <v>0</v>
      </c>
      <c r="G423" s="90">
        <f t="shared" si="122"/>
        <v>1</v>
      </c>
      <c r="H423" s="1">
        <f>IF(Eingabe!R423="x",1,0)</f>
        <v>1</v>
      </c>
      <c r="I423" s="1">
        <f>IF(Eingabe!S423="x",1,0)</f>
        <v>0</v>
      </c>
      <c r="J423" s="1">
        <f t="shared" si="123"/>
        <v>1</v>
      </c>
      <c r="K423" s="89">
        <f>IF(Eingabe!E423="x",1,0)</f>
        <v>1</v>
      </c>
      <c r="L423" s="1">
        <f>IF(Eingabe!F423="x",1,0)</f>
        <v>0</v>
      </c>
      <c r="M423" s="90">
        <f t="shared" si="124"/>
        <v>1</v>
      </c>
    </row>
    <row r="424">
      <c r="A424" s="5">
        <f>Eingabe!J424^2*PI()/4</f>
        <v>0</v>
      </c>
      <c r="B424" s="5">
        <f>Eingabe!K424*Eingabe!L424</f>
        <v>0.040000000000000008</v>
      </c>
      <c r="C424" s="5">
        <f>(Eingabe!K424*(Eingabe!L424-Eingabe!K424)+Eingabe!K424^2*PI()/4)*0+Eingabe!K424*Eingabe!L424</f>
        <v>0.040000000000000008</v>
      </c>
      <c r="D424" s="89">
        <f>IF(Eingabe!G424="x",1,0)</f>
        <v>0</v>
      </c>
      <c r="E424" s="1">
        <f>IF(Eingabe!H424="x",1,0)</f>
        <v>1</v>
      </c>
      <c r="F424" s="1">
        <f>IF(Eingabe!I424="x",1,0)</f>
        <v>0</v>
      </c>
      <c r="G424" s="90">
        <f t="shared" si="122"/>
        <v>1</v>
      </c>
      <c r="H424" s="1">
        <f>IF(Eingabe!R424="x",1,0)</f>
        <v>1</v>
      </c>
      <c r="I424" s="1">
        <f>IF(Eingabe!S424="x",1,0)</f>
        <v>0</v>
      </c>
      <c r="J424" s="1">
        <f t="shared" si="123"/>
        <v>1</v>
      </c>
      <c r="K424" s="89">
        <f>IF(Eingabe!E424="x",1,0)</f>
        <v>1</v>
      </c>
      <c r="L424" s="1">
        <f>IF(Eingabe!F424="x",1,0)</f>
        <v>0</v>
      </c>
      <c r="M424" s="90">
        <f t="shared" si="124"/>
        <v>1</v>
      </c>
    </row>
    <row r="425">
      <c r="A425" s="5">
        <f>Eingabe!J425^2*PI()/4</f>
        <v>0</v>
      </c>
      <c r="B425" s="5">
        <f>Eingabe!K425*Eingabe!L425</f>
        <v>0.040000000000000008</v>
      </c>
      <c r="C425" s="5">
        <f>(Eingabe!K425*(Eingabe!L425-Eingabe!K425)+Eingabe!K425^2*PI()/4)*0+Eingabe!K425*Eingabe!L425</f>
        <v>0.040000000000000008</v>
      </c>
      <c r="D425" s="89">
        <f>IF(Eingabe!G425="x",1,0)</f>
        <v>0</v>
      </c>
      <c r="E425" s="1">
        <f>IF(Eingabe!H425="x",1,0)</f>
        <v>1</v>
      </c>
      <c r="F425" s="1">
        <f>IF(Eingabe!I425="x",1,0)</f>
        <v>0</v>
      </c>
      <c r="G425" s="90">
        <f t="shared" si="122"/>
        <v>1</v>
      </c>
      <c r="H425" s="1">
        <f>IF(Eingabe!R425="x",1,0)</f>
        <v>1</v>
      </c>
      <c r="I425" s="1">
        <f>IF(Eingabe!S425="x",1,0)</f>
        <v>0</v>
      </c>
      <c r="J425" s="1">
        <f t="shared" si="123"/>
        <v>1</v>
      </c>
      <c r="K425" s="89">
        <f>IF(Eingabe!E425="x",1,0)</f>
        <v>1</v>
      </c>
      <c r="L425" s="1">
        <f>IF(Eingabe!F425="x",1,0)</f>
        <v>0</v>
      </c>
      <c r="M425" s="90">
        <f t="shared" si="124"/>
        <v>1</v>
      </c>
    </row>
    <row r="426">
      <c r="A426" s="5">
        <f>Eingabe!J426^2*PI()/4</f>
        <v>0</v>
      </c>
      <c r="B426" s="5">
        <f>Eingabe!K426*Eingabe!L426</f>
        <v>0.040000000000000008</v>
      </c>
      <c r="C426" s="5">
        <f>(Eingabe!K426*(Eingabe!L426-Eingabe!K426)+Eingabe!K426^2*PI()/4)*0+Eingabe!K426*Eingabe!L426</f>
        <v>0.040000000000000008</v>
      </c>
      <c r="D426" s="89">
        <f>IF(Eingabe!G426="x",1,0)</f>
        <v>0</v>
      </c>
      <c r="E426" s="1">
        <f>IF(Eingabe!H426="x",1,0)</f>
        <v>1</v>
      </c>
      <c r="F426" s="1">
        <f>IF(Eingabe!I426="x",1,0)</f>
        <v>0</v>
      </c>
      <c r="G426" s="90">
        <f t="shared" si="122"/>
        <v>1</v>
      </c>
      <c r="H426" s="1">
        <f>IF(Eingabe!R426="x",1,0)</f>
        <v>1</v>
      </c>
      <c r="I426" s="1">
        <f>IF(Eingabe!S426="x",1,0)</f>
        <v>0</v>
      </c>
      <c r="J426" s="1">
        <f t="shared" si="123"/>
        <v>1</v>
      </c>
      <c r="K426" s="89">
        <f>IF(Eingabe!E426="x",1,0)</f>
        <v>1</v>
      </c>
      <c r="L426" s="1">
        <f>IF(Eingabe!F426="x",1,0)</f>
        <v>0</v>
      </c>
      <c r="M426" s="90">
        <f t="shared" si="124"/>
        <v>1</v>
      </c>
    </row>
    <row r="427">
      <c r="A427" s="5">
        <f>Eingabe!J427^2*PI()/4</f>
        <v>0</v>
      </c>
      <c r="B427" s="5">
        <f>Eingabe!K427*Eingabe!L427</f>
        <v>0.040000000000000008</v>
      </c>
      <c r="C427" s="5">
        <f>(Eingabe!K427*(Eingabe!L427-Eingabe!K427)+Eingabe!K427^2*PI()/4)*0+Eingabe!K427*Eingabe!L427</f>
        <v>0.040000000000000008</v>
      </c>
      <c r="D427" s="89">
        <f>IF(Eingabe!G427="x",1,0)</f>
        <v>0</v>
      </c>
      <c r="E427" s="1">
        <f>IF(Eingabe!H427="x",1,0)</f>
        <v>1</v>
      </c>
      <c r="F427" s="1">
        <f>IF(Eingabe!I427="x",1,0)</f>
        <v>0</v>
      </c>
      <c r="G427" s="90">
        <f t="shared" si="122"/>
        <v>1</v>
      </c>
      <c r="H427" s="1">
        <f>IF(Eingabe!R427="x",1,0)</f>
        <v>1</v>
      </c>
      <c r="I427" s="1">
        <f>IF(Eingabe!S427="x",1,0)</f>
        <v>0</v>
      </c>
      <c r="J427" s="1">
        <f t="shared" si="123"/>
        <v>1</v>
      </c>
      <c r="K427" s="89">
        <f>IF(Eingabe!E427="x",1,0)</f>
        <v>1</v>
      </c>
      <c r="L427" s="1">
        <f>IF(Eingabe!F427="x",1,0)</f>
        <v>0</v>
      </c>
      <c r="M427" s="90">
        <f t="shared" si="124"/>
        <v>1</v>
      </c>
    </row>
    <row r="428">
      <c r="A428" s="5">
        <f>Eingabe!J428^2*PI()/4</f>
        <v>0</v>
      </c>
      <c r="B428" s="5">
        <f>Eingabe!K428*Eingabe!L428</f>
        <v>0.040000000000000008</v>
      </c>
      <c r="C428" s="5">
        <f>(Eingabe!K428*(Eingabe!L428-Eingabe!K428)+Eingabe!K428^2*PI()/4)*0+Eingabe!K428*Eingabe!L428</f>
        <v>0.040000000000000008</v>
      </c>
      <c r="D428" s="89">
        <f>IF(Eingabe!G428="x",1,0)</f>
        <v>0</v>
      </c>
      <c r="E428" s="1">
        <f>IF(Eingabe!H428="x",1,0)</f>
        <v>1</v>
      </c>
      <c r="F428" s="1">
        <f>IF(Eingabe!I428="x",1,0)</f>
        <v>0</v>
      </c>
      <c r="G428" s="90">
        <f t="shared" si="122"/>
        <v>1</v>
      </c>
      <c r="H428" s="1">
        <f>IF(Eingabe!R428="x",1,0)</f>
        <v>1</v>
      </c>
      <c r="I428" s="1">
        <f>IF(Eingabe!S428="x",1,0)</f>
        <v>0</v>
      </c>
      <c r="J428" s="1">
        <f t="shared" si="123"/>
        <v>1</v>
      </c>
      <c r="K428" s="89">
        <f>IF(Eingabe!E428="x",1,0)</f>
        <v>1</v>
      </c>
      <c r="L428" s="1">
        <f>IF(Eingabe!F428="x",1,0)</f>
        <v>0</v>
      </c>
      <c r="M428" s="90">
        <f t="shared" si="124"/>
        <v>1</v>
      </c>
    </row>
    <row r="429">
      <c r="A429" s="5">
        <f>Eingabe!J429^2*PI()/4</f>
        <v>0</v>
      </c>
      <c r="B429" s="5">
        <f>Eingabe!K429*Eingabe!L429</f>
        <v>0.040000000000000008</v>
      </c>
      <c r="C429" s="5">
        <f>(Eingabe!K429*(Eingabe!L429-Eingabe!K429)+Eingabe!K429^2*PI()/4)*0+Eingabe!K429*Eingabe!L429</f>
        <v>0.040000000000000008</v>
      </c>
      <c r="D429" s="89">
        <f>IF(Eingabe!G429="x",1,0)</f>
        <v>0</v>
      </c>
      <c r="E429" s="1">
        <f>IF(Eingabe!H429="x",1,0)</f>
        <v>1</v>
      </c>
      <c r="F429" s="1">
        <f>IF(Eingabe!I429="x",1,0)</f>
        <v>0</v>
      </c>
      <c r="G429" s="90">
        <f t="shared" si="122"/>
        <v>1</v>
      </c>
      <c r="H429" s="1">
        <f>IF(Eingabe!R429="x",1,0)</f>
        <v>1</v>
      </c>
      <c r="I429" s="1">
        <f>IF(Eingabe!S429="x",1,0)</f>
        <v>0</v>
      </c>
      <c r="J429" s="1">
        <f t="shared" si="123"/>
        <v>1</v>
      </c>
      <c r="K429" s="89">
        <f>IF(Eingabe!E429="x",1,0)</f>
        <v>1</v>
      </c>
      <c r="L429" s="1">
        <f>IF(Eingabe!F429="x",1,0)</f>
        <v>0</v>
      </c>
      <c r="M429" s="90">
        <f t="shared" si="124"/>
        <v>1</v>
      </c>
    </row>
    <row r="430">
      <c r="A430" s="5">
        <f>Eingabe!J430^2*PI()/4</f>
        <v>0</v>
      </c>
      <c r="B430" s="5">
        <f>Eingabe!K430*Eingabe!L430</f>
        <v>0.040000000000000008</v>
      </c>
      <c r="C430" s="5">
        <f>(Eingabe!K430*(Eingabe!L430-Eingabe!K430)+Eingabe!K430^2*PI()/4)*0+Eingabe!K430*Eingabe!L430</f>
        <v>0.040000000000000008</v>
      </c>
      <c r="D430" s="89">
        <f>IF(Eingabe!G430="x",1,0)</f>
        <v>0</v>
      </c>
      <c r="E430" s="1">
        <f>IF(Eingabe!H430="x",1,0)</f>
        <v>1</v>
      </c>
      <c r="F430" s="1">
        <f>IF(Eingabe!I430="x",1,0)</f>
        <v>0</v>
      </c>
      <c r="G430" s="90">
        <f t="shared" si="122"/>
        <v>1</v>
      </c>
      <c r="H430" s="1">
        <f>IF(Eingabe!R430="x",1,0)</f>
        <v>1</v>
      </c>
      <c r="I430" s="1">
        <f>IF(Eingabe!S430="x",1,0)</f>
        <v>0</v>
      </c>
      <c r="J430" s="1">
        <f t="shared" si="123"/>
        <v>1</v>
      </c>
      <c r="K430" s="89">
        <f>IF(Eingabe!E430="x",1,0)</f>
        <v>1</v>
      </c>
      <c r="L430" s="1">
        <f>IF(Eingabe!F430="x",1,0)</f>
        <v>0</v>
      </c>
      <c r="M430" s="90">
        <f t="shared" si="124"/>
        <v>1</v>
      </c>
    </row>
    <row r="431">
      <c r="A431" s="5">
        <f>Eingabe!J431^2*PI()/4</f>
        <v>0</v>
      </c>
      <c r="B431" s="5">
        <f>Eingabe!K431*Eingabe!L431</f>
        <v>0.040000000000000008</v>
      </c>
      <c r="C431" s="5">
        <f>(Eingabe!K431*(Eingabe!L431-Eingabe!K431)+Eingabe!K431^2*PI()/4)*0+Eingabe!K431*Eingabe!L431</f>
        <v>0.040000000000000008</v>
      </c>
      <c r="D431" s="89">
        <f>IF(Eingabe!G431="x",1,0)</f>
        <v>0</v>
      </c>
      <c r="E431" s="1">
        <f>IF(Eingabe!H431="x",1,0)</f>
        <v>1</v>
      </c>
      <c r="F431" s="1">
        <f>IF(Eingabe!I431="x",1,0)</f>
        <v>0</v>
      </c>
      <c r="G431" s="90">
        <f t="shared" si="122"/>
        <v>1</v>
      </c>
      <c r="H431" s="1">
        <f>IF(Eingabe!R431="x",1,0)</f>
        <v>1</v>
      </c>
      <c r="I431" s="1">
        <f>IF(Eingabe!S431="x",1,0)</f>
        <v>0</v>
      </c>
      <c r="J431" s="1">
        <f t="shared" si="123"/>
        <v>1</v>
      </c>
      <c r="K431" s="89">
        <f>IF(Eingabe!E431="x",1,0)</f>
        <v>1</v>
      </c>
      <c r="L431" s="1">
        <f>IF(Eingabe!F431="x",1,0)</f>
        <v>0</v>
      </c>
      <c r="M431" s="90">
        <f t="shared" si="124"/>
        <v>1</v>
      </c>
    </row>
    <row r="432">
      <c r="A432" s="5">
        <f>Eingabe!J432^2*PI()/4</f>
        <v>0</v>
      </c>
      <c r="B432" s="5">
        <f>Eingabe!K432*Eingabe!L432</f>
        <v>0.040000000000000008</v>
      </c>
      <c r="C432" s="5">
        <f>(Eingabe!K432*(Eingabe!L432-Eingabe!K432)+Eingabe!K432^2*PI()/4)*0+Eingabe!K432*Eingabe!L432</f>
        <v>0.040000000000000008</v>
      </c>
      <c r="D432" s="89">
        <f>IF(Eingabe!G432="x",1,0)</f>
        <v>0</v>
      </c>
      <c r="E432" s="1">
        <f>IF(Eingabe!H432="x",1,0)</f>
        <v>1</v>
      </c>
      <c r="F432" s="1">
        <f>IF(Eingabe!I432="x",1,0)</f>
        <v>0</v>
      </c>
      <c r="G432" s="90">
        <f t="shared" si="122"/>
        <v>1</v>
      </c>
      <c r="H432" s="1">
        <f>IF(Eingabe!R432="x",1,0)</f>
        <v>1</v>
      </c>
      <c r="I432" s="1">
        <f>IF(Eingabe!S432="x",1,0)</f>
        <v>0</v>
      </c>
      <c r="J432" s="1">
        <f t="shared" si="123"/>
        <v>1</v>
      </c>
      <c r="K432" s="89">
        <f>IF(Eingabe!E432="x",1,0)</f>
        <v>1</v>
      </c>
      <c r="L432" s="1">
        <f>IF(Eingabe!F432="x",1,0)</f>
        <v>0</v>
      </c>
      <c r="M432" s="90">
        <f t="shared" si="124"/>
        <v>1</v>
      </c>
    </row>
    <row r="433">
      <c r="A433" s="5">
        <f>Eingabe!J433^2*PI()/4</f>
        <v>0</v>
      </c>
      <c r="B433" s="5">
        <f>Eingabe!K433*Eingabe!L433</f>
        <v>0.0625</v>
      </c>
      <c r="C433" s="5">
        <f>(Eingabe!K433*(Eingabe!L433-Eingabe!K433)+Eingabe!K433^2*PI()/4)*0+Eingabe!K433*Eingabe!L433</f>
        <v>0.0625</v>
      </c>
      <c r="D433" s="89">
        <f>IF(Eingabe!G433="x",1,0)</f>
        <v>0</v>
      </c>
      <c r="E433" s="1">
        <f>IF(Eingabe!H433="x",1,0)</f>
        <v>1</v>
      </c>
      <c r="F433" s="1">
        <f>IF(Eingabe!I433="x",1,0)</f>
        <v>0</v>
      </c>
      <c r="G433" s="90">
        <f t="shared" si="122"/>
        <v>1</v>
      </c>
      <c r="H433" s="1">
        <f>IF(Eingabe!R433="x",1,0)</f>
        <v>1</v>
      </c>
      <c r="I433" s="1">
        <f>IF(Eingabe!S433="x",1,0)</f>
        <v>0</v>
      </c>
      <c r="J433" s="1">
        <f t="shared" si="123"/>
        <v>1</v>
      </c>
      <c r="K433" s="89">
        <f>IF(Eingabe!E433="x",1,0)</f>
        <v>1</v>
      </c>
      <c r="L433" s="1">
        <f>IF(Eingabe!F433="x",1,0)</f>
        <v>0</v>
      </c>
      <c r="M433" s="90">
        <f t="shared" si="124"/>
        <v>1</v>
      </c>
    </row>
    <row r="434">
      <c r="A434" s="5">
        <f>Eingabe!J434^2*PI()/4</f>
        <v>0</v>
      </c>
      <c r="B434" s="5">
        <f>Eingabe!K434*Eingabe!L434</f>
        <v>0.0625</v>
      </c>
      <c r="C434" s="5">
        <f>(Eingabe!K434*(Eingabe!L434-Eingabe!K434)+Eingabe!K434^2*PI()/4)*0+Eingabe!K434*Eingabe!L434</f>
        <v>0.0625</v>
      </c>
      <c r="D434" s="89">
        <f>IF(Eingabe!G434="x",1,0)</f>
        <v>0</v>
      </c>
      <c r="E434" s="1">
        <f>IF(Eingabe!H434="x",1,0)</f>
        <v>1</v>
      </c>
      <c r="F434" s="1">
        <f>IF(Eingabe!I434="x",1,0)</f>
        <v>0</v>
      </c>
      <c r="G434" s="90">
        <f t="shared" si="122"/>
        <v>1</v>
      </c>
      <c r="H434" s="1">
        <f>IF(Eingabe!R434="x",1,0)</f>
        <v>1</v>
      </c>
      <c r="I434" s="1">
        <f>IF(Eingabe!S434="x",1,0)</f>
        <v>0</v>
      </c>
      <c r="J434" s="1">
        <f t="shared" si="123"/>
        <v>1</v>
      </c>
      <c r="K434" s="89">
        <f>IF(Eingabe!E434="x",1,0)</f>
        <v>1</v>
      </c>
      <c r="L434" s="1">
        <f>IF(Eingabe!F434="x",1,0)</f>
        <v>0</v>
      </c>
      <c r="M434" s="90">
        <f t="shared" si="124"/>
        <v>1</v>
      </c>
    </row>
    <row r="435">
      <c r="A435" s="5">
        <f>Eingabe!J435^2*PI()/4</f>
        <v>0</v>
      </c>
      <c r="B435" s="5">
        <f>Eingabe!K435*Eingabe!L435</f>
        <v>0.0625</v>
      </c>
      <c r="C435" s="5">
        <f>(Eingabe!K435*(Eingabe!L435-Eingabe!K435)+Eingabe!K435^2*PI()/4)*0+Eingabe!K435*Eingabe!L435</f>
        <v>0.0625</v>
      </c>
      <c r="D435" s="89">
        <f>IF(Eingabe!G435="x",1,0)</f>
        <v>0</v>
      </c>
      <c r="E435" s="1">
        <f>IF(Eingabe!H435="x",1,0)</f>
        <v>1</v>
      </c>
      <c r="F435" s="1">
        <f>IF(Eingabe!I435="x",1,0)</f>
        <v>0</v>
      </c>
      <c r="G435" s="90">
        <f t="shared" si="122"/>
        <v>1</v>
      </c>
      <c r="H435" s="1">
        <f>IF(Eingabe!R435="x",1,0)</f>
        <v>1</v>
      </c>
      <c r="I435" s="1">
        <f>IF(Eingabe!S435="x",1,0)</f>
        <v>0</v>
      </c>
      <c r="J435" s="1">
        <f t="shared" si="123"/>
        <v>1</v>
      </c>
      <c r="K435" s="89">
        <f>IF(Eingabe!E435="x",1,0)</f>
        <v>1</v>
      </c>
      <c r="L435" s="1">
        <f>IF(Eingabe!F435="x",1,0)</f>
        <v>0</v>
      </c>
      <c r="M435" s="90">
        <f t="shared" si="124"/>
        <v>1</v>
      </c>
    </row>
    <row r="436">
      <c r="A436" s="5">
        <f>Eingabe!J436^2*PI()/4</f>
        <v>0</v>
      </c>
      <c r="B436" s="5">
        <f>Eingabe!K436*Eingabe!L436</f>
        <v>0.0625</v>
      </c>
      <c r="C436" s="5">
        <f>(Eingabe!K436*(Eingabe!L436-Eingabe!K436)+Eingabe!K436^2*PI()/4)*0+Eingabe!K436*Eingabe!L436</f>
        <v>0.0625</v>
      </c>
      <c r="D436" s="89">
        <f>IF(Eingabe!G436="x",1,0)</f>
        <v>0</v>
      </c>
      <c r="E436" s="1">
        <f>IF(Eingabe!H436="x",1,0)</f>
        <v>1</v>
      </c>
      <c r="F436" s="1">
        <f>IF(Eingabe!I436="x",1,0)</f>
        <v>0</v>
      </c>
      <c r="G436" s="90">
        <f t="shared" si="122"/>
        <v>1</v>
      </c>
      <c r="H436" s="1">
        <f>IF(Eingabe!R436="x",1,0)</f>
        <v>1</v>
      </c>
      <c r="I436" s="1">
        <f>IF(Eingabe!S436="x",1,0)</f>
        <v>0</v>
      </c>
      <c r="J436" s="1">
        <f t="shared" si="123"/>
        <v>1</v>
      </c>
      <c r="K436" s="89">
        <f>IF(Eingabe!E436="x",1,0)</f>
        <v>1</v>
      </c>
      <c r="L436" s="1">
        <f>IF(Eingabe!F436="x",1,0)</f>
        <v>0</v>
      </c>
      <c r="M436" s="90">
        <f t="shared" si="124"/>
        <v>1</v>
      </c>
    </row>
    <row r="437">
      <c r="A437" s="5">
        <f>Eingabe!J437^2*PI()/4</f>
        <v>0</v>
      </c>
      <c r="B437" s="5">
        <f>Eingabe!K437*Eingabe!L437</f>
        <v>0.0625</v>
      </c>
      <c r="C437" s="5">
        <f>(Eingabe!K437*(Eingabe!L437-Eingabe!K437)+Eingabe!K437^2*PI()/4)*0+Eingabe!K437*Eingabe!L437</f>
        <v>0.0625</v>
      </c>
      <c r="D437" s="89">
        <f>IF(Eingabe!G437="x",1,0)</f>
        <v>0</v>
      </c>
      <c r="E437" s="1">
        <f>IF(Eingabe!H437="x",1,0)</f>
        <v>1</v>
      </c>
      <c r="F437" s="1">
        <f>IF(Eingabe!I437="x",1,0)</f>
        <v>0</v>
      </c>
      <c r="G437" s="90">
        <f t="shared" si="122"/>
        <v>1</v>
      </c>
      <c r="H437" s="1">
        <f>IF(Eingabe!R437="x",1,0)</f>
        <v>1</v>
      </c>
      <c r="I437" s="1">
        <f>IF(Eingabe!S437="x",1,0)</f>
        <v>0</v>
      </c>
      <c r="J437" s="1">
        <f t="shared" si="123"/>
        <v>1</v>
      </c>
      <c r="K437" s="89">
        <f>IF(Eingabe!E437="x",1,0)</f>
        <v>1</v>
      </c>
      <c r="L437" s="1">
        <f>IF(Eingabe!F437="x",1,0)</f>
        <v>0</v>
      </c>
      <c r="M437" s="90">
        <f t="shared" si="124"/>
        <v>1</v>
      </c>
    </row>
    <row r="438">
      <c r="A438" s="5">
        <f>Eingabe!J438^2*PI()/4</f>
        <v>0</v>
      </c>
      <c r="B438" s="5">
        <f>Eingabe!K438*Eingabe!L438</f>
        <v>0.0625</v>
      </c>
      <c r="C438" s="5">
        <f>(Eingabe!K438*(Eingabe!L438-Eingabe!K438)+Eingabe!K438^2*PI()/4)*0+Eingabe!K438*Eingabe!L438</f>
        <v>0.0625</v>
      </c>
      <c r="D438" s="89">
        <f>IF(Eingabe!G438="x",1,0)</f>
        <v>0</v>
      </c>
      <c r="E438" s="1">
        <f>IF(Eingabe!H438="x",1,0)</f>
        <v>1</v>
      </c>
      <c r="F438" s="1">
        <f>IF(Eingabe!I438="x",1,0)</f>
        <v>0</v>
      </c>
      <c r="G438" s="90">
        <f t="shared" si="122"/>
        <v>1</v>
      </c>
      <c r="H438" s="1">
        <f>IF(Eingabe!R438="x",1,0)</f>
        <v>1</v>
      </c>
      <c r="I438" s="1">
        <f>IF(Eingabe!S438="x",1,0)</f>
        <v>0</v>
      </c>
      <c r="J438" s="1">
        <f t="shared" si="123"/>
        <v>1</v>
      </c>
      <c r="K438" s="89">
        <f>IF(Eingabe!E438="x",1,0)</f>
        <v>1</v>
      </c>
      <c r="L438" s="1">
        <f>IF(Eingabe!F438="x",1,0)</f>
        <v>0</v>
      </c>
      <c r="M438" s="90">
        <f t="shared" si="124"/>
        <v>1</v>
      </c>
    </row>
    <row r="439">
      <c r="A439" s="5">
        <f>Eingabe!J439^2*PI()/4</f>
        <v>0</v>
      </c>
      <c r="B439" s="5">
        <f>Eingabe!K439*Eingabe!L439</f>
        <v>0.0625</v>
      </c>
      <c r="C439" s="5">
        <f>(Eingabe!K439*(Eingabe!L439-Eingabe!K439)+Eingabe!K439^2*PI()/4)*0+Eingabe!K439*Eingabe!L439</f>
        <v>0.0625</v>
      </c>
      <c r="D439" s="89">
        <f>IF(Eingabe!G439="x",1,0)</f>
        <v>0</v>
      </c>
      <c r="E439" s="1">
        <f>IF(Eingabe!H439="x",1,0)</f>
        <v>1</v>
      </c>
      <c r="F439" s="1">
        <f>IF(Eingabe!I439="x",1,0)</f>
        <v>0</v>
      </c>
      <c r="G439" s="90">
        <f t="shared" si="122"/>
        <v>1</v>
      </c>
      <c r="H439" s="1">
        <f>IF(Eingabe!R439="x",1,0)</f>
        <v>1</v>
      </c>
      <c r="I439" s="1">
        <f>IF(Eingabe!S439="x",1,0)</f>
        <v>0</v>
      </c>
      <c r="J439" s="1">
        <f t="shared" si="123"/>
        <v>1</v>
      </c>
      <c r="K439" s="89">
        <f>IF(Eingabe!E439="x",1,0)</f>
        <v>1</v>
      </c>
      <c r="L439" s="1">
        <f>IF(Eingabe!F439="x",1,0)</f>
        <v>0</v>
      </c>
      <c r="M439" s="90">
        <f t="shared" si="124"/>
        <v>1</v>
      </c>
    </row>
    <row r="440">
      <c r="A440" s="5">
        <f>Eingabe!J440^2*PI()/4</f>
        <v>0</v>
      </c>
      <c r="B440" s="5">
        <f>Eingabe!K440*Eingabe!L440</f>
        <v>0.040000000000000008</v>
      </c>
      <c r="C440" s="5">
        <f>(Eingabe!K440*(Eingabe!L440-Eingabe!K440)+Eingabe!K440^2*PI()/4)*0+Eingabe!K440*Eingabe!L440</f>
        <v>0.040000000000000008</v>
      </c>
      <c r="D440" s="89">
        <f>IF(Eingabe!G440="x",1,0)</f>
        <v>0</v>
      </c>
      <c r="E440" s="1">
        <f>IF(Eingabe!H440="x",1,0)</f>
        <v>1</v>
      </c>
      <c r="F440" s="1">
        <f>IF(Eingabe!I440="x",1,0)</f>
        <v>0</v>
      </c>
      <c r="G440" s="90">
        <f t="shared" si="122"/>
        <v>1</v>
      </c>
      <c r="H440" s="1">
        <f>IF(Eingabe!R440="x",1,0)</f>
        <v>1</v>
      </c>
      <c r="I440" s="1">
        <f>IF(Eingabe!S440="x",1,0)</f>
        <v>0</v>
      </c>
      <c r="J440" s="1">
        <f t="shared" si="123"/>
        <v>1</v>
      </c>
      <c r="K440" s="89">
        <f>IF(Eingabe!E440="x",1,0)</f>
        <v>1</v>
      </c>
      <c r="L440" s="1">
        <f>IF(Eingabe!F440="x",1,0)</f>
        <v>0</v>
      </c>
      <c r="M440" s="90">
        <f t="shared" si="124"/>
        <v>1</v>
      </c>
    </row>
    <row r="441">
      <c r="A441" s="5">
        <f>Eingabe!J441^2*PI()/4</f>
        <v>0</v>
      </c>
      <c r="B441" s="5">
        <f>Eingabe!K441*Eingabe!L441</f>
        <v>0.040000000000000008</v>
      </c>
      <c r="C441" s="5">
        <f>(Eingabe!K441*(Eingabe!L441-Eingabe!K441)+Eingabe!K441^2*PI()/4)*0+Eingabe!K441*Eingabe!L441</f>
        <v>0.040000000000000008</v>
      </c>
      <c r="D441" s="89">
        <f>IF(Eingabe!G441="x",1,0)</f>
        <v>0</v>
      </c>
      <c r="E441" s="1">
        <f>IF(Eingabe!H441="x",1,0)</f>
        <v>1</v>
      </c>
      <c r="F441" s="1">
        <f>IF(Eingabe!I441="x",1,0)</f>
        <v>0</v>
      </c>
      <c r="G441" s="90">
        <f t="shared" si="122"/>
        <v>1</v>
      </c>
      <c r="H441" s="1">
        <f>IF(Eingabe!R441="x",1,0)</f>
        <v>1</v>
      </c>
      <c r="I441" s="1">
        <f>IF(Eingabe!S441="x",1,0)</f>
        <v>0</v>
      </c>
      <c r="J441" s="1">
        <f t="shared" si="123"/>
        <v>1</v>
      </c>
      <c r="K441" s="89">
        <f>IF(Eingabe!E441="x",1,0)</f>
        <v>1</v>
      </c>
      <c r="L441" s="1">
        <f>IF(Eingabe!F441="x",1,0)</f>
        <v>0</v>
      </c>
      <c r="M441" s="90">
        <f t="shared" si="124"/>
        <v>1</v>
      </c>
    </row>
    <row r="442">
      <c r="A442" s="5">
        <f>Eingabe!J442^2*PI()/4</f>
        <v>0</v>
      </c>
      <c r="B442" s="5">
        <f>Eingabe!K442*Eingabe!L442</f>
        <v>0.17399999999999999</v>
      </c>
      <c r="C442" s="5">
        <f>(Eingabe!K442*(Eingabe!L442-Eingabe!K442)+Eingabe!K442^2*PI()/4)*0+Eingabe!K442*Eingabe!L442</f>
        <v>0.17399999999999999</v>
      </c>
      <c r="D442" s="89">
        <f>IF(Eingabe!G442="x",1,0)</f>
        <v>0</v>
      </c>
      <c r="E442" s="1">
        <f>IF(Eingabe!H442="x",1,0)</f>
        <v>1</v>
      </c>
      <c r="F442" s="1">
        <f>IF(Eingabe!I442="x",1,0)</f>
        <v>0</v>
      </c>
      <c r="G442" s="90">
        <f t="shared" si="122"/>
        <v>1</v>
      </c>
      <c r="H442" s="1">
        <f>IF(Eingabe!R442="x",1,0)</f>
        <v>1</v>
      </c>
      <c r="I442" s="1">
        <f>IF(Eingabe!S442="x",1,0)</f>
        <v>0</v>
      </c>
      <c r="J442" s="1">
        <f t="shared" si="123"/>
        <v>1</v>
      </c>
      <c r="K442" s="89">
        <f>IF(Eingabe!E442="x",1,0)</f>
        <v>1</v>
      </c>
      <c r="L442" s="1">
        <f>IF(Eingabe!F442="x",1,0)</f>
        <v>0</v>
      </c>
      <c r="M442" s="90">
        <f t="shared" si="124"/>
        <v>1</v>
      </c>
    </row>
    <row r="443">
      <c r="A443" s="5">
        <f>Eingabe!J443^2*PI()/4</f>
        <v>0</v>
      </c>
      <c r="B443" s="5">
        <f>Eingabe!K443*Eingabe!L443</f>
        <v>0.17399999999999999</v>
      </c>
      <c r="C443" s="5">
        <f>(Eingabe!K443*(Eingabe!L443-Eingabe!K443)+Eingabe!K443^2*PI()/4)*0+Eingabe!K443*Eingabe!L443</f>
        <v>0.17399999999999999</v>
      </c>
      <c r="D443" s="89">
        <f>IF(Eingabe!G443="x",1,0)</f>
        <v>0</v>
      </c>
      <c r="E443" s="1">
        <f>IF(Eingabe!H443="x",1,0)</f>
        <v>1</v>
      </c>
      <c r="F443" s="1">
        <f>IF(Eingabe!I443="x",1,0)</f>
        <v>0</v>
      </c>
      <c r="G443" s="90">
        <f t="shared" si="122"/>
        <v>1</v>
      </c>
      <c r="H443" s="1">
        <f>IF(Eingabe!R443="x",1,0)</f>
        <v>1</v>
      </c>
      <c r="I443" s="1">
        <f>IF(Eingabe!S443="x",1,0)</f>
        <v>0</v>
      </c>
      <c r="J443" s="1">
        <f t="shared" si="123"/>
        <v>1</v>
      </c>
      <c r="K443" s="89">
        <f>IF(Eingabe!E443="x",1,0)</f>
        <v>1</v>
      </c>
      <c r="L443" s="1">
        <f>IF(Eingabe!F443="x",1,0)</f>
        <v>0</v>
      </c>
      <c r="M443" s="90">
        <f t="shared" si="124"/>
        <v>1</v>
      </c>
    </row>
    <row r="444">
      <c r="A444" s="5">
        <f>Eingabe!J444^2*PI()/4</f>
        <v>0</v>
      </c>
      <c r="B444" s="5">
        <f>Eingabe!K444*Eingabe!L444</f>
        <v>0.089999999999999997</v>
      </c>
      <c r="C444" s="5">
        <f>(Eingabe!K444*(Eingabe!L444-Eingabe!K444)+Eingabe!K444^2*PI()/4)*0+Eingabe!K444*Eingabe!L444</f>
        <v>0.089999999999999997</v>
      </c>
      <c r="D444" s="89">
        <f>IF(Eingabe!G444="x",1,0)</f>
        <v>0</v>
      </c>
      <c r="E444" s="1">
        <f>IF(Eingabe!H444="x",1,0)</f>
        <v>1</v>
      </c>
      <c r="F444" s="1">
        <f>IF(Eingabe!I444="x",1,0)</f>
        <v>0</v>
      </c>
      <c r="G444" s="90">
        <f t="shared" si="122"/>
        <v>1</v>
      </c>
      <c r="H444" s="1">
        <f>IF(Eingabe!R444="x",1,0)</f>
        <v>1</v>
      </c>
      <c r="I444" s="1">
        <f>IF(Eingabe!S444="x",1,0)</f>
        <v>0</v>
      </c>
      <c r="J444" s="1">
        <f t="shared" si="123"/>
        <v>1</v>
      </c>
      <c r="K444" s="89">
        <f>IF(Eingabe!E444="x",1,0)</f>
        <v>1</v>
      </c>
      <c r="L444" s="1">
        <f>IF(Eingabe!F444="x",1,0)</f>
        <v>0</v>
      </c>
      <c r="M444" s="90">
        <f t="shared" si="124"/>
        <v>1</v>
      </c>
    </row>
    <row r="445">
      <c r="A445" s="5">
        <f>Eingabe!J445^2*PI()/4</f>
        <v>0</v>
      </c>
      <c r="B445" s="5">
        <f>Eingabe!K445*Eingabe!L445</f>
        <v>0.084375000000000006</v>
      </c>
      <c r="C445" s="5">
        <f>(Eingabe!K445*(Eingabe!L445-Eingabe!K445)+Eingabe!K445^2*PI()/4)*0+Eingabe!K445*Eingabe!L445</f>
        <v>0.084375000000000006</v>
      </c>
      <c r="D445" s="89">
        <f>IF(Eingabe!G445="x",1,0)</f>
        <v>0</v>
      </c>
      <c r="E445" s="1">
        <f>IF(Eingabe!H445="x",1,0)</f>
        <v>0</v>
      </c>
      <c r="F445" s="1">
        <f>IF(Eingabe!I445="x",1,0)</f>
        <v>1</v>
      </c>
      <c r="G445" s="90">
        <f t="shared" si="122"/>
        <v>1</v>
      </c>
      <c r="H445" s="1">
        <f>IF(Eingabe!R445="x",1,0)</f>
        <v>1</v>
      </c>
      <c r="I445" s="1">
        <f>IF(Eingabe!S445="x",1,0)</f>
        <v>0</v>
      </c>
      <c r="J445" s="1">
        <f t="shared" si="123"/>
        <v>1</v>
      </c>
      <c r="K445" s="89">
        <f>IF(Eingabe!E445="x",1,0)</f>
        <v>1</v>
      </c>
      <c r="L445" s="1">
        <f>IF(Eingabe!F445="x",1,0)</f>
        <v>0</v>
      </c>
      <c r="M445" s="90">
        <f t="shared" si="124"/>
        <v>1</v>
      </c>
    </row>
    <row r="446">
      <c r="A446" s="5">
        <f>Eingabe!J446^2*PI()/4</f>
        <v>0</v>
      </c>
      <c r="B446" s="5">
        <f>Eingabe!K446*Eingabe!L446</f>
        <v>0.084375000000000006</v>
      </c>
      <c r="C446" s="5">
        <f>(Eingabe!K446*(Eingabe!L446-Eingabe!K446)+Eingabe!K446^2*PI()/4)*0+Eingabe!K446*Eingabe!L446</f>
        <v>0.084375000000000006</v>
      </c>
      <c r="D446" s="89">
        <f>IF(Eingabe!G446="x",1,0)</f>
        <v>0</v>
      </c>
      <c r="E446" s="1">
        <f>IF(Eingabe!H446="x",1,0)</f>
        <v>0</v>
      </c>
      <c r="F446" s="1">
        <f>IF(Eingabe!I446="x",1,0)</f>
        <v>1</v>
      </c>
      <c r="G446" s="90">
        <f t="shared" si="122"/>
        <v>1</v>
      </c>
      <c r="H446" s="1">
        <f>IF(Eingabe!R446="x",1,0)</f>
        <v>1</v>
      </c>
      <c r="I446" s="1">
        <f>IF(Eingabe!S446="x",1,0)</f>
        <v>0</v>
      </c>
      <c r="J446" s="1">
        <f t="shared" si="123"/>
        <v>1</v>
      </c>
      <c r="K446" s="89">
        <f>IF(Eingabe!E446="x",1,0)</f>
        <v>1</v>
      </c>
      <c r="L446" s="1">
        <f>IF(Eingabe!F446="x",1,0)</f>
        <v>0</v>
      </c>
      <c r="M446" s="90">
        <f t="shared" si="124"/>
        <v>1</v>
      </c>
    </row>
    <row r="447">
      <c r="A447" s="5">
        <f>Eingabe!J447^2*PI()/4</f>
        <v>0</v>
      </c>
      <c r="B447" s="5">
        <f>Eingabe!K447*Eingabe!L447</f>
        <v>0.1925</v>
      </c>
      <c r="C447" s="5">
        <f>(Eingabe!K447*(Eingabe!L447-Eingabe!K447)+Eingabe!K447^2*PI()/4)*0+Eingabe!K447*Eingabe!L447</f>
        <v>0.1925</v>
      </c>
      <c r="D447" s="89">
        <f>IF(Eingabe!G447="x",1,0)</f>
        <v>0</v>
      </c>
      <c r="E447" s="1">
        <f>IF(Eingabe!H447="x",1,0)</f>
        <v>1</v>
      </c>
      <c r="F447" s="1">
        <f>IF(Eingabe!I447="x",1,0)</f>
        <v>0</v>
      </c>
      <c r="G447" s="90">
        <f t="shared" si="122"/>
        <v>1</v>
      </c>
      <c r="H447" s="1">
        <f>IF(Eingabe!R447="x",1,0)</f>
        <v>1</v>
      </c>
      <c r="I447" s="1">
        <f>IF(Eingabe!S447="x",1,0)</f>
        <v>0</v>
      </c>
      <c r="J447" s="1">
        <f t="shared" si="123"/>
        <v>1</v>
      </c>
      <c r="K447" s="89">
        <f>IF(Eingabe!E447="x",1,0)</f>
        <v>1</v>
      </c>
      <c r="L447" s="1">
        <f>IF(Eingabe!F447="x",1,0)</f>
        <v>0</v>
      </c>
      <c r="M447" s="90">
        <f t="shared" si="124"/>
        <v>1</v>
      </c>
    </row>
    <row r="448">
      <c r="A448" s="5">
        <f>Eingabe!J448^2*PI()/4</f>
        <v>0</v>
      </c>
      <c r="B448" s="5">
        <f>Eingabe!K448*Eingabe!L448</f>
        <v>0.078400000000000011</v>
      </c>
      <c r="C448" s="5">
        <f>(Eingabe!K448*(Eingabe!L448-Eingabe!K448)+Eingabe!K448^2*PI()/4)*0+Eingabe!K448*Eingabe!L448</f>
        <v>0.078400000000000011</v>
      </c>
      <c r="D448" s="89">
        <f>IF(Eingabe!G448="x",1,0)</f>
        <v>0</v>
      </c>
      <c r="E448" s="1">
        <f>IF(Eingabe!H448="x",1,0)</f>
        <v>1</v>
      </c>
      <c r="F448" s="1">
        <f>IF(Eingabe!I448="x",1,0)</f>
        <v>0</v>
      </c>
      <c r="G448" s="90">
        <f t="shared" si="122"/>
        <v>1</v>
      </c>
      <c r="H448" s="1">
        <f>IF(Eingabe!R448="x",1,0)</f>
        <v>1</v>
      </c>
      <c r="I448" s="1">
        <f>IF(Eingabe!S448="x",1,0)</f>
        <v>0</v>
      </c>
      <c r="J448" s="1">
        <f t="shared" si="123"/>
        <v>1</v>
      </c>
      <c r="K448" s="89">
        <f>IF(Eingabe!E448="x",1,0)</f>
        <v>1</v>
      </c>
      <c r="L448" s="1">
        <f>IF(Eingabe!F448="x",1,0)</f>
        <v>0</v>
      </c>
      <c r="M448" s="90">
        <f t="shared" si="124"/>
        <v>1</v>
      </c>
    </row>
    <row r="449">
      <c r="A449" s="5">
        <f>Eingabe!J449^2*PI()/4</f>
        <v>0</v>
      </c>
      <c r="B449" s="5">
        <f>Eingabe!K449*Eingabe!L449</f>
        <v>0.078400000000000011</v>
      </c>
      <c r="C449" s="5">
        <f>(Eingabe!K449*(Eingabe!L449-Eingabe!K449)+Eingabe!K449^2*PI()/4)*0+Eingabe!K449*Eingabe!L449</f>
        <v>0.078400000000000011</v>
      </c>
      <c r="D449" s="89">
        <f>IF(Eingabe!G449="x",1,0)</f>
        <v>0</v>
      </c>
      <c r="E449" s="1">
        <f>IF(Eingabe!H449="x",1,0)</f>
        <v>1</v>
      </c>
      <c r="F449" s="1">
        <f>IF(Eingabe!I449="x",1,0)</f>
        <v>0</v>
      </c>
      <c r="G449" s="90">
        <f t="shared" si="122"/>
        <v>1</v>
      </c>
      <c r="H449" s="1">
        <f>IF(Eingabe!R449="x",1,0)</f>
        <v>1</v>
      </c>
      <c r="I449" s="1">
        <f>IF(Eingabe!S449="x",1,0)</f>
        <v>0</v>
      </c>
      <c r="J449" s="1">
        <f t="shared" si="123"/>
        <v>1</v>
      </c>
      <c r="K449" s="89">
        <f>IF(Eingabe!E449="x",1,0)</f>
        <v>1</v>
      </c>
      <c r="L449" s="1">
        <f>IF(Eingabe!F449="x",1,0)</f>
        <v>0</v>
      </c>
      <c r="M449" s="90">
        <f t="shared" si="124"/>
        <v>1</v>
      </c>
    </row>
    <row r="450">
      <c r="A450" s="5">
        <f>Eingabe!J450^2*PI()/4</f>
        <v>0</v>
      </c>
      <c r="B450" s="5">
        <f>Eingabe!K450*Eingabe!L450</f>
        <v>0.12249999999999998</v>
      </c>
      <c r="C450" s="5">
        <f>(Eingabe!K450*(Eingabe!L450-Eingabe!K450)+Eingabe!K450^2*PI()/4)*0+Eingabe!K450*Eingabe!L450</f>
        <v>0.12249999999999998</v>
      </c>
      <c r="D450" s="89">
        <f>IF(Eingabe!G450="x",1,0)</f>
        <v>0</v>
      </c>
      <c r="E450" s="1">
        <f>IF(Eingabe!H450="x",1,0)</f>
        <v>0</v>
      </c>
      <c r="F450" s="1">
        <f>IF(Eingabe!I450="x",1,0)</f>
        <v>1</v>
      </c>
      <c r="G450" s="90">
        <f t="shared" si="122"/>
        <v>1</v>
      </c>
      <c r="H450" s="1">
        <f>IF(Eingabe!R450="x",1,0)</f>
        <v>1</v>
      </c>
      <c r="I450" s="1">
        <f>IF(Eingabe!S450="x",1,0)</f>
        <v>0</v>
      </c>
      <c r="J450" s="1">
        <f t="shared" si="123"/>
        <v>1</v>
      </c>
      <c r="K450" s="89">
        <f>IF(Eingabe!E450="x",1,0)</f>
        <v>1</v>
      </c>
      <c r="L450" s="1">
        <f>IF(Eingabe!F450="x",1,0)</f>
        <v>0</v>
      </c>
      <c r="M450" s="90">
        <f t="shared" si="124"/>
        <v>1</v>
      </c>
    </row>
    <row r="451">
      <c r="A451" s="5">
        <f>Eingabe!J451^2*PI()/4</f>
        <v>0</v>
      </c>
      <c r="B451" s="5">
        <f>Eingabe!K451*Eingabe!L451</f>
        <v>0.12249999999999998</v>
      </c>
      <c r="C451" s="5">
        <f>(Eingabe!K451*(Eingabe!L451-Eingabe!K451)+Eingabe!K451^2*PI()/4)*0+Eingabe!K451*Eingabe!L451</f>
        <v>0.12249999999999998</v>
      </c>
      <c r="D451" s="89">
        <f>IF(Eingabe!G451="x",1,0)</f>
        <v>0</v>
      </c>
      <c r="E451" s="1">
        <f>IF(Eingabe!H451="x",1,0)</f>
        <v>0</v>
      </c>
      <c r="F451" s="1">
        <f>IF(Eingabe!I451="x",1,0)</f>
        <v>1</v>
      </c>
      <c r="G451" s="90">
        <f t="shared" si="122"/>
        <v>1</v>
      </c>
      <c r="H451" s="1">
        <f>IF(Eingabe!R451="x",1,0)</f>
        <v>1</v>
      </c>
      <c r="I451" s="1">
        <f>IF(Eingabe!S451="x",1,0)</f>
        <v>0</v>
      </c>
      <c r="J451" s="1">
        <f t="shared" si="123"/>
        <v>1</v>
      </c>
      <c r="K451" s="89">
        <f>IF(Eingabe!E451="x",1,0)</f>
        <v>1</v>
      </c>
      <c r="L451" s="1">
        <f>IF(Eingabe!F451="x",1,0)</f>
        <v>0</v>
      </c>
      <c r="M451" s="90">
        <f t="shared" si="124"/>
        <v>1</v>
      </c>
    </row>
    <row r="452">
      <c r="A452" s="5">
        <f>Eingabe!J452^2*PI()/4</f>
        <v>0</v>
      </c>
      <c r="B452" s="5">
        <f>Eingabe!K452*Eingabe!L452</f>
        <v>0.12249999999999998</v>
      </c>
      <c r="C452" s="5">
        <f>(Eingabe!K452*(Eingabe!L452-Eingabe!K452)+Eingabe!K452^2*PI()/4)*0+Eingabe!K452*Eingabe!L452</f>
        <v>0.12249999999999998</v>
      </c>
      <c r="D452" s="89">
        <f>IF(Eingabe!G452="x",1,0)</f>
        <v>0</v>
      </c>
      <c r="E452" s="1">
        <f>IF(Eingabe!H452="x",1,0)</f>
        <v>0</v>
      </c>
      <c r="F452" s="1">
        <f>IF(Eingabe!I452="x",1,0)</f>
        <v>1</v>
      </c>
      <c r="G452" s="90">
        <f t="shared" si="122"/>
        <v>1</v>
      </c>
      <c r="H452" s="1">
        <f>IF(Eingabe!R452="x",1,0)</f>
        <v>1</v>
      </c>
      <c r="I452" s="1">
        <f>IF(Eingabe!S452="x",1,0)</f>
        <v>0</v>
      </c>
      <c r="J452" s="1">
        <f t="shared" si="123"/>
        <v>1</v>
      </c>
      <c r="K452" s="89">
        <f>IF(Eingabe!E452="x",1,0)</f>
        <v>1</v>
      </c>
      <c r="L452" s="1">
        <f>IF(Eingabe!F452="x",1,0)</f>
        <v>0</v>
      </c>
      <c r="M452" s="90">
        <f t="shared" si="124"/>
        <v>1</v>
      </c>
    </row>
    <row r="453">
      <c r="A453" s="5">
        <f>Eingabe!J453^2*PI()/4</f>
        <v>0</v>
      </c>
      <c r="B453" s="5">
        <f>Eingabe!K453*Eingabe!L453</f>
        <v>0.12249999999999998</v>
      </c>
      <c r="C453" s="5">
        <f>(Eingabe!K453*(Eingabe!L453-Eingabe!K453)+Eingabe!K453^2*PI()/4)*0+Eingabe!K453*Eingabe!L453</f>
        <v>0.12249999999999998</v>
      </c>
      <c r="D453" s="89">
        <f>IF(Eingabe!G453="x",1,0)</f>
        <v>0</v>
      </c>
      <c r="E453" s="1">
        <f>IF(Eingabe!H453="x",1,0)</f>
        <v>0</v>
      </c>
      <c r="F453" s="1">
        <f>IF(Eingabe!I453="x",1,0)</f>
        <v>1</v>
      </c>
      <c r="G453" s="90">
        <f t="shared" si="122"/>
        <v>1</v>
      </c>
      <c r="H453" s="1">
        <f>IF(Eingabe!R453="x",1,0)</f>
        <v>1</v>
      </c>
      <c r="I453" s="1">
        <f>IF(Eingabe!S453="x",1,0)</f>
        <v>0</v>
      </c>
      <c r="J453" s="1">
        <f t="shared" si="123"/>
        <v>1</v>
      </c>
      <c r="K453" s="89">
        <f>IF(Eingabe!E453="x",1,0)</f>
        <v>1</v>
      </c>
      <c r="L453" s="1">
        <f>IF(Eingabe!F453="x",1,0)</f>
        <v>0</v>
      </c>
      <c r="M453" s="90">
        <f t="shared" si="124"/>
        <v>1</v>
      </c>
    </row>
    <row r="454">
      <c r="A454" s="5">
        <f>Eingabe!J454^2*PI()/4</f>
        <v>0</v>
      </c>
      <c r="B454" s="5">
        <f>Eingabe!K454*Eingabe!L454</f>
        <v>0.089999999999999997</v>
      </c>
      <c r="C454" s="5">
        <f>(Eingabe!K454*(Eingabe!L454-Eingabe!K454)+Eingabe!K454^2*PI()/4)*0+Eingabe!K454*Eingabe!L454</f>
        <v>0.089999999999999997</v>
      </c>
      <c r="D454" s="89">
        <f>IF(Eingabe!G454="x",1,0)</f>
        <v>0</v>
      </c>
      <c r="E454" s="1">
        <f>IF(Eingabe!H454="x",1,0)</f>
        <v>0</v>
      </c>
      <c r="F454" s="1">
        <f>IF(Eingabe!I454="x",1,0)</f>
        <v>1</v>
      </c>
      <c r="G454" s="90">
        <f t="shared" si="122"/>
        <v>1</v>
      </c>
      <c r="H454" s="1">
        <f>IF(Eingabe!R454="x",1,0)</f>
        <v>1</v>
      </c>
      <c r="I454" s="1">
        <f>IF(Eingabe!S454="x",1,0)</f>
        <v>0</v>
      </c>
      <c r="J454" s="1">
        <f t="shared" si="123"/>
        <v>1</v>
      </c>
      <c r="K454" s="89">
        <f>IF(Eingabe!E454="x",1,0)</f>
        <v>1</v>
      </c>
      <c r="L454" s="1">
        <f>IF(Eingabe!F454="x",1,0)</f>
        <v>0</v>
      </c>
      <c r="M454" s="90">
        <f t="shared" si="124"/>
        <v>1</v>
      </c>
    </row>
    <row r="455">
      <c r="A455" s="5">
        <f>Eingabe!J455^2*PI()/4</f>
        <v>0</v>
      </c>
      <c r="B455" s="5">
        <f>Eingabe!K455*Eingabe!L455</f>
        <v>0.089999999999999997</v>
      </c>
      <c r="C455" s="5">
        <f>(Eingabe!K455*(Eingabe!L455-Eingabe!K455)+Eingabe!K455^2*PI()/4)*0+Eingabe!K455*Eingabe!L455</f>
        <v>0.089999999999999997</v>
      </c>
      <c r="D455" s="89">
        <f>IF(Eingabe!G455="x",1,0)</f>
        <v>0</v>
      </c>
      <c r="E455" s="1">
        <f>IF(Eingabe!H455="x",1,0)</f>
        <v>0</v>
      </c>
      <c r="F455" s="1">
        <f>IF(Eingabe!I455="x",1,0)</f>
        <v>1</v>
      </c>
      <c r="G455" s="90">
        <f t="shared" si="122"/>
        <v>1</v>
      </c>
      <c r="H455" s="1">
        <f>IF(Eingabe!R455="x",1,0)</f>
        <v>1</v>
      </c>
      <c r="I455" s="1">
        <f>IF(Eingabe!S455="x",1,0)</f>
        <v>0</v>
      </c>
      <c r="J455" s="1">
        <f t="shared" si="123"/>
        <v>1</v>
      </c>
      <c r="K455" s="89">
        <f>IF(Eingabe!E455="x",1,0)</f>
        <v>1</v>
      </c>
      <c r="L455" s="1">
        <f>IF(Eingabe!F455="x",1,0)</f>
        <v>0</v>
      </c>
      <c r="M455" s="90">
        <f t="shared" si="124"/>
        <v>1</v>
      </c>
    </row>
    <row r="456">
      <c r="A456" s="5">
        <f>Eingabe!J456^2*PI()/4</f>
        <v>0</v>
      </c>
      <c r="B456" s="5">
        <f>Eingabe!K456*Eingabe!L456</f>
        <v>0.375</v>
      </c>
      <c r="C456" s="5">
        <f>(Eingabe!K456*(Eingabe!L456-Eingabe!K456)+Eingabe!K456^2*PI()/4)*0+Eingabe!K456*Eingabe!L456</f>
        <v>0.375</v>
      </c>
      <c r="D456" s="89">
        <f>IF(Eingabe!G456="x",1,0)</f>
        <v>0</v>
      </c>
      <c r="E456" s="1">
        <f>IF(Eingabe!H456="x",1,0)</f>
        <v>0</v>
      </c>
      <c r="F456" s="1">
        <f>IF(Eingabe!I456="x",1,0)</f>
        <v>1</v>
      </c>
      <c r="G456" s="90">
        <f t="shared" si="122"/>
        <v>1</v>
      </c>
      <c r="H456" s="1">
        <f>IF(Eingabe!R456="x",1,0)</f>
        <v>1</v>
      </c>
      <c r="I456" s="1">
        <f>IF(Eingabe!S456="x",1,0)</f>
        <v>0</v>
      </c>
      <c r="J456" s="1">
        <f t="shared" si="123"/>
        <v>1</v>
      </c>
      <c r="K456" s="89">
        <f>IF(Eingabe!E456="x",1,0)</f>
        <v>1</v>
      </c>
      <c r="L456" s="1">
        <f>IF(Eingabe!F456="x",1,0)</f>
        <v>0</v>
      </c>
      <c r="M456" s="90">
        <f t="shared" si="124"/>
        <v>1</v>
      </c>
    </row>
    <row r="457">
      <c r="A457" s="5">
        <f>Eingabe!J457^2*PI()/4</f>
        <v>0</v>
      </c>
      <c r="B457" s="5">
        <f>Eingabe!K457*Eingabe!L457</f>
        <v>0.375</v>
      </c>
      <c r="C457" s="5">
        <f>(Eingabe!K457*(Eingabe!L457-Eingabe!K457)+Eingabe!K457^2*PI()/4)*0+Eingabe!K457*Eingabe!L457</f>
        <v>0.375</v>
      </c>
      <c r="D457" s="89">
        <f>IF(Eingabe!G457="x",1,0)</f>
        <v>0</v>
      </c>
      <c r="E457" s="1">
        <f>IF(Eingabe!H457="x",1,0)</f>
        <v>0</v>
      </c>
      <c r="F457" s="1">
        <f>IF(Eingabe!I457="x",1,0)</f>
        <v>1</v>
      </c>
      <c r="G457" s="90">
        <f t="shared" si="122"/>
        <v>1</v>
      </c>
      <c r="H457" s="1">
        <f>IF(Eingabe!R457="x",1,0)</f>
        <v>1</v>
      </c>
      <c r="I457" s="1">
        <f>IF(Eingabe!S457="x",1,0)</f>
        <v>0</v>
      </c>
      <c r="J457" s="1">
        <f t="shared" si="123"/>
        <v>1</v>
      </c>
      <c r="K457" s="89">
        <f>IF(Eingabe!E457="x",1,0)</f>
        <v>1</v>
      </c>
      <c r="L457" s="1">
        <f>IF(Eingabe!F457="x",1,0)</f>
        <v>0</v>
      </c>
      <c r="M457" s="90">
        <f t="shared" si="124"/>
        <v>1</v>
      </c>
    </row>
    <row r="458">
      <c r="A458" s="5">
        <f>Eingabe!J458^2*PI()/4</f>
        <v>0</v>
      </c>
      <c r="B458" s="5">
        <f>Eingabe!K458*Eingabe!L458</f>
        <v>0.375</v>
      </c>
      <c r="C458" s="5">
        <f>(Eingabe!K458*(Eingabe!L458-Eingabe!K458)+Eingabe!K458^2*PI()/4)*0+Eingabe!K458*Eingabe!L458</f>
        <v>0.375</v>
      </c>
      <c r="D458" s="89">
        <f>IF(Eingabe!G458="x",1,0)</f>
        <v>0</v>
      </c>
      <c r="E458" s="1">
        <f>IF(Eingabe!H458="x",1,0)</f>
        <v>0</v>
      </c>
      <c r="F458" s="1">
        <f>IF(Eingabe!I458="x",1,0)</f>
        <v>1</v>
      </c>
      <c r="G458" s="90">
        <f t="shared" si="122"/>
        <v>1</v>
      </c>
      <c r="H458" s="1">
        <f>IF(Eingabe!R458="x",1,0)</f>
        <v>1</v>
      </c>
      <c r="I458" s="1">
        <f>IF(Eingabe!S458="x",1,0)</f>
        <v>0</v>
      </c>
      <c r="J458" s="1">
        <f t="shared" si="123"/>
        <v>1</v>
      </c>
      <c r="K458" s="89">
        <f>IF(Eingabe!E458="x",1,0)</f>
        <v>1</v>
      </c>
      <c r="L458" s="1">
        <f>IF(Eingabe!F458="x",1,0)</f>
        <v>0</v>
      </c>
      <c r="M458" s="90">
        <f t="shared" si="124"/>
        <v>1</v>
      </c>
    </row>
    <row r="459">
      <c r="A459" s="5">
        <f>Eingabe!J459^2*PI()/4</f>
        <v>0</v>
      </c>
      <c r="B459" s="5">
        <f>Eingabe!K459*Eingabe!L459</f>
        <v>0.375</v>
      </c>
      <c r="C459" s="5">
        <f>(Eingabe!K459*(Eingabe!L459-Eingabe!K459)+Eingabe!K459^2*PI()/4)*0+Eingabe!K459*Eingabe!L459</f>
        <v>0.375</v>
      </c>
      <c r="D459" s="89">
        <f>IF(Eingabe!G459="x",1,0)</f>
        <v>0</v>
      </c>
      <c r="E459" s="1">
        <f>IF(Eingabe!H459="x",1,0)</f>
        <v>0</v>
      </c>
      <c r="F459" s="1">
        <f>IF(Eingabe!I459="x",1,0)</f>
        <v>1</v>
      </c>
      <c r="G459" s="90">
        <f t="shared" si="122"/>
        <v>1</v>
      </c>
      <c r="H459" s="1">
        <f>IF(Eingabe!R459="x",1,0)</f>
        <v>1</v>
      </c>
      <c r="I459" s="1">
        <f>IF(Eingabe!S459="x",1,0)</f>
        <v>0</v>
      </c>
      <c r="J459" s="1">
        <f t="shared" si="123"/>
        <v>1</v>
      </c>
      <c r="K459" s="89">
        <f>IF(Eingabe!E459="x",1,0)</f>
        <v>1</v>
      </c>
      <c r="L459" s="1">
        <f>IF(Eingabe!F459="x",1,0)</f>
        <v>0</v>
      </c>
      <c r="M459" s="90">
        <f t="shared" si="124"/>
        <v>1</v>
      </c>
    </row>
    <row r="460">
      <c r="A460" s="5">
        <f>Eingabe!J460^2*PI()/4</f>
        <v>0</v>
      </c>
      <c r="B460" s="5">
        <f>Eingabe!K460*Eingabe!L460</f>
        <v>0.375</v>
      </c>
      <c r="C460" s="5">
        <f>(Eingabe!K460*(Eingabe!L460-Eingabe!K460)+Eingabe!K460^2*PI()/4)*0+Eingabe!K460*Eingabe!L460</f>
        <v>0.375</v>
      </c>
      <c r="D460" s="89">
        <f>IF(Eingabe!G460="x",1,0)</f>
        <v>0</v>
      </c>
      <c r="E460" s="1">
        <f>IF(Eingabe!H460="x",1,0)</f>
        <v>0</v>
      </c>
      <c r="F460" s="1">
        <f>IF(Eingabe!I460="x",1,0)</f>
        <v>1</v>
      </c>
      <c r="G460" s="90">
        <f t="shared" si="122"/>
        <v>1</v>
      </c>
      <c r="H460" s="1">
        <f>IF(Eingabe!R460="x",1,0)</f>
        <v>1</v>
      </c>
      <c r="I460" s="1">
        <f>IF(Eingabe!S460="x",1,0)</f>
        <v>0</v>
      </c>
      <c r="J460" s="1">
        <f t="shared" si="123"/>
        <v>1</v>
      </c>
      <c r="K460" s="89">
        <f>IF(Eingabe!E460="x",1,0)</f>
        <v>1</v>
      </c>
      <c r="L460" s="1">
        <f>IF(Eingabe!F460="x",1,0)</f>
        <v>0</v>
      </c>
      <c r="M460" s="90">
        <f t="shared" si="124"/>
        <v>1</v>
      </c>
    </row>
    <row r="461">
      <c r="A461" s="5">
        <f>Eingabe!J461^2*PI()/4</f>
        <v>0</v>
      </c>
      <c r="B461" s="5">
        <f>Eingabe!K461*Eingabe!L461</f>
        <v>0.375</v>
      </c>
      <c r="C461" s="5">
        <f>(Eingabe!K461*(Eingabe!L461-Eingabe!K461)+Eingabe!K461^2*PI()/4)*0+Eingabe!K461*Eingabe!L461</f>
        <v>0.375</v>
      </c>
      <c r="D461" s="89">
        <f>IF(Eingabe!G461="x",1,0)</f>
        <v>0</v>
      </c>
      <c r="E461" s="1">
        <f>IF(Eingabe!H461="x",1,0)</f>
        <v>0</v>
      </c>
      <c r="F461" s="1">
        <f>IF(Eingabe!I461="x",1,0)</f>
        <v>1</v>
      </c>
      <c r="G461" s="90">
        <f t="shared" si="122"/>
        <v>1</v>
      </c>
      <c r="H461" s="1">
        <f>IF(Eingabe!R461="x",1,0)</f>
        <v>1</v>
      </c>
      <c r="I461" s="1">
        <f>IF(Eingabe!S461="x",1,0)</f>
        <v>0</v>
      </c>
      <c r="J461" s="1">
        <f t="shared" si="123"/>
        <v>1</v>
      </c>
      <c r="K461" s="89">
        <f>IF(Eingabe!E461="x",1,0)</f>
        <v>1</v>
      </c>
      <c r="L461" s="1">
        <f>IF(Eingabe!F461="x",1,0)</f>
        <v>0</v>
      </c>
      <c r="M461" s="90">
        <f t="shared" si="124"/>
        <v>1</v>
      </c>
    </row>
    <row r="462">
      <c r="A462" s="5">
        <f>Eingabe!J462^2*PI()/4</f>
        <v>0</v>
      </c>
      <c r="B462" s="5">
        <f>Eingabe!K462*Eingabe!L462</f>
        <v>0.375</v>
      </c>
      <c r="C462" s="5">
        <f>(Eingabe!K462*(Eingabe!L462-Eingabe!K462)+Eingabe!K462^2*PI()/4)*0+Eingabe!K462*Eingabe!L462</f>
        <v>0.375</v>
      </c>
      <c r="D462" s="89">
        <f>IF(Eingabe!G462="x",1,0)</f>
        <v>0</v>
      </c>
      <c r="E462" s="1">
        <f>IF(Eingabe!H462="x",1,0)</f>
        <v>0</v>
      </c>
      <c r="F462" s="1">
        <f>IF(Eingabe!I462="x",1,0)</f>
        <v>1</v>
      </c>
      <c r="G462" s="90">
        <f t="shared" si="122"/>
        <v>1</v>
      </c>
      <c r="H462" s="1">
        <f>IF(Eingabe!R462="x",1,0)</f>
        <v>1</v>
      </c>
      <c r="I462" s="1">
        <f>IF(Eingabe!S462="x",1,0)</f>
        <v>0</v>
      </c>
      <c r="J462" s="1">
        <f t="shared" si="123"/>
        <v>1</v>
      </c>
      <c r="K462" s="89">
        <f>IF(Eingabe!E462="x",1,0)</f>
        <v>1</v>
      </c>
      <c r="L462" s="1">
        <f>IF(Eingabe!F462="x",1,0)</f>
        <v>0</v>
      </c>
      <c r="M462" s="90">
        <f t="shared" si="124"/>
        <v>1</v>
      </c>
    </row>
    <row r="463">
      <c r="A463" s="5">
        <f>Eingabe!J463^2*PI()/4</f>
        <v>0</v>
      </c>
      <c r="B463" s="5">
        <f>Eingabe!K463*Eingabe!L463</f>
        <v>0.375</v>
      </c>
      <c r="C463" s="5">
        <f>(Eingabe!K463*(Eingabe!L463-Eingabe!K463)+Eingabe!K463^2*PI()/4)*0+Eingabe!K463*Eingabe!L463</f>
        <v>0.375</v>
      </c>
      <c r="D463" s="89">
        <f>IF(Eingabe!G463="x",1,0)</f>
        <v>0</v>
      </c>
      <c r="E463" s="1">
        <f>IF(Eingabe!H463="x",1,0)</f>
        <v>0</v>
      </c>
      <c r="F463" s="1">
        <f>IF(Eingabe!I463="x",1,0)</f>
        <v>1</v>
      </c>
      <c r="G463" s="90">
        <f t="shared" si="122"/>
        <v>1</v>
      </c>
      <c r="H463" s="1">
        <f>IF(Eingabe!R463="x",1,0)</f>
        <v>1</v>
      </c>
      <c r="I463" s="1">
        <f>IF(Eingabe!S463="x",1,0)</f>
        <v>0</v>
      </c>
      <c r="J463" s="1">
        <f t="shared" si="123"/>
        <v>1</v>
      </c>
      <c r="K463" s="89">
        <f>IF(Eingabe!E463="x",1,0)</f>
        <v>1</v>
      </c>
      <c r="L463" s="1">
        <f>IF(Eingabe!F463="x",1,0)</f>
        <v>0</v>
      </c>
      <c r="M463" s="90">
        <f t="shared" si="124"/>
        <v>1</v>
      </c>
    </row>
    <row r="464">
      <c r="A464" s="5">
        <f>Eingabe!J464^2*PI()/4</f>
        <v>0</v>
      </c>
      <c r="B464" s="5">
        <f>Eingabe!K464*Eingabe!L464</f>
        <v>0.375</v>
      </c>
      <c r="C464" s="5">
        <f>(Eingabe!K464*(Eingabe!L464-Eingabe!K464)+Eingabe!K464^2*PI()/4)*0+Eingabe!K464*Eingabe!L464</f>
        <v>0.375</v>
      </c>
      <c r="D464" s="89">
        <f>IF(Eingabe!G464="x",1,0)</f>
        <v>0</v>
      </c>
      <c r="E464" s="1">
        <f>IF(Eingabe!H464="x",1,0)</f>
        <v>0</v>
      </c>
      <c r="F464" s="1">
        <f>IF(Eingabe!I464="x",1,0)</f>
        <v>1</v>
      </c>
      <c r="G464" s="90">
        <f t="shared" si="122"/>
        <v>1</v>
      </c>
      <c r="H464" s="1">
        <f>IF(Eingabe!R464="x",1,0)</f>
        <v>1</v>
      </c>
      <c r="I464" s="1">
        <f>IF(Eingabe!S464="x",1,0)</f>
        <v>0</v>
      </c>
      <c r="J464" s="1">
        <f t="shared" si="123"/>
        <v>1</v>
      </c>
      <c r="K464" s="89">
        <f>IF(Eingabe!E464="x",1,0)</f>
        <v>1</v>
      </c>
      <c r="L464" s="1">
        <f>IF(Eingabe!F464="x",1,0)</f>
        <v>0</v>
      </c>
      <c r="M464" s="90">
        <f t="shared" si="124"/>
        <v>1</v>
      </c>
    </row>
    <row r="465">
      <c r="A465" s="5">
        <f>Eingabe!J465^2*PI()/4</f>
        <v>0</v>
      </c>
      <c r="B465" s="5">
        <f>Eingabe!K465*Eingabe!L465</f>
        <v>0.375</v>
      </c>
      <c r="C465" s="5">
        <f>(Eingabe!K465*(Eingabe!L465-Eingabe!K465)+Eingabe!K465^2*PI()/4)*0+Eingabe!K465*Eingabe!L465</f>
        <v>0.375</v>
      </c>
      <c r="D465" s="89">
        <f>IF(Eingabe!G465="x",1,0)</f>
        <v>0</v>
      </c>
      <c r="E465" s="1">
        <f>IF(Eingabe!H465="x",1,0)</f>
        <v>0</v>
      </c>
      <c r="F465" s="1">
        <f>IF(Eingabe!I465="x",1,0)</f>
        <v>1</v>
      </c>
      <c r="G465" s="90">
        <f t="shared" si="122"/>
        <v>1</v>
      </c>
      <c r="H465" s="1">
        <f>IF(Eingabe!R465="x",1,0)</f>
        <v>1</v>
      </c>
      <c r="I465" s="1">
        <f>IF(Eingabe!S465="x",1,0)</f>
        <v>0</v>
      </c>
      <c r="J465" s="1">
        <f t="shared" si="123"/>
        <v>1</v>
      </c>
      <c r="K465" s="89">
        <f>IF(Eingabe!E465="x",1,0)</f>
        <v>1</v>
      </c>
      <c r="L465" s="1">
        <f>IF(Eingabe!F465="x",1,0)</f>
        <v>0</v>
      </c>
      <c r="M465" s="90">
        <f t="shared" si="124"/>
        <v>1</v>
      </c>
    </row>
    <row r="466">
      <c r="A466" s="5">
        <f>Eingabe!J466^2*PI()/4</f>
        <v>0</v>
      </c>
      <c r="B466" s="5">
        <f>Eingabe!K466*Eingabe!L466</f>
        <v>0.375</v>
      </c>
      <c r="C466" s="5">
        <f>(Eingabe!K466*(Eingabe!L466-Eingabe!K466)+Eingabe!K466^2*PI()/4)*0+Eingabe!K466*Eingabe!L466</f>
        <v>0.375</v>
      </c>
      <c r="D466" s="89">
        <f>IF(Eingabe!G466="x",1,0)</f>
        <v>0</v>
      </c>
      <c r="E466" s="1">
        <f>IF(Eingabe!H466="x",1,0)</f>
        <v>0</v>
      </c>
      <c r="F466" s="1">
        <f>IF(Eingabe!I466="x",1,0)</f>
        <v>1</v>
      </c>
      <c r="G466" s="90">
        <f t="shared" si="122"/>
        <v>1</v>
      </c>
      <c r="H466" s="1">
        <f>IF(Eingabe!R466="x",1,0)</f>
        <v>1</v>
      </c>
      <c r="I466" s="1">
        <f>IF(Eingabe!S466="x",1,0)</f>
        <v>0</v>
      </c>
      <c r="J466" s="1">
        <f t="shared" si="123"/>
        <v>1</v>
      </c>
      <c r="K466" s="89">
        <f>IF(Eingabe!E466="x",1,0)</f>
        <v>1</v>
      </c>
      <c r="L466" s="1">
        <f>IF(Eingabe!F466="x",1,0)</f>
        <v>0</v>
      </c>
      <c r="M466" s="90">
        <f t="shared" si="124"/>
        <v>1</v>
      </c>
    </row>
    <row r="467">
      <c r="A467" s="5">
        <f>Eingabe!J467^2*PI()/4</f>
        <v>0</v>
      </c>
      <c r="B467" s="5">
        <f>Eingabe!K467*Eingabe!L467</f>
        <v>0.0625</v>
      </c>
      <c r="C467" s="5">
        <f>(Eingabe!K467*(Eingabe!L467-Eingabe!K467)+Eingabe!K467^2*PI()/4)*0+Eingabe!K467*Eingabe!L467</f>
        <v>0.0625</v>
      </c>
      <c r="D467" s="89">
        <f>IF(Eingabe!G467="x",1,0)</f>
        <v>0</v>
      </c>
      <c r="E467" s="1">
        <f>IF(Eingabe!H467="x",1,0)</f>
        <v>1</v>
      </c>
      <c r="F467" s="1">
        <f>IF(Eingabe!I467="x",1,0)</f>
        <v>0</v>
      </c>
      <c r="G467" s="90">
        <f t="shared" ref="G467:G530" si="125">MAX(E467:F467)</f>
        <v>1</v>
      </c>
      <c r="H467" s="1">
        <f>IF(Eingabe!R467="x",1,0)</f>
        <v>1</v>
      </c>
      <c r="I467" s="1">
        <f>IF(Eingabe!S467="x",1,0)</f>
        <v>0</v>
      </c>
      <c r="J467" s="1">
        <f t="shared" ref="J467:J530" si="126">MAX(H467:I467)</f>
        <v>1</v>
      </c>
      <c r="K467" s="89">
        <f>IF(Eingabe!E467="x",1,0)</f>
        <v>1</v>
      </c>
      <c r="L467" s="1">
        <f>IF(Eingabe!F467="x",1,0)</f>
        <v>0</v>
      </c>
      <c r="M467" s="90">
        <f t="shared" ref="M467:M530" si="127">MAX(K467:L467)</f>
        <v>1</v>
      </c>
    </row>
    <row r="468">
      <c r="A468" s="5">
        <f>Eingabe!J468^2*PI()/4</f>
        <v>0</v>
      </c>
      <c r="B468" s="5">
        <f>Eingabe!K468*Eingabe!L468</f>
        <v>0.0625</v>
      </c>
      <c r="C468" s="5">
        <f>(Eingabe!K468*(Eingabe!L468-Eingabe!K468)+Eingabe!K468^2*PI()/4)*0+Eingabe!K468*Eingabe!L468</f>
        <v>0.0625</v>
      </c>
      <c r="D468" s="89">
        <f>IF(Eingabe!G468="x",1,0)</f>
        <v>0</v>
      </c>
      <c r="E468" s="1">
        <f>IF(Eingabe!H468="x",1,0)</f>
        <v>1</v>
      </c>
      <c r="F468" s="1">
        <f>IF(Eingabe!I468="x",1,0)</f>
        <v>0</v>
      </c>
      <c r="G468" s="90">
        <f t="shared" si="125"/>
        <v>1</v>
      </c>
      <c r="H468" s="1">
        <f>IF(Eingabe!R468="x",1,0)</f>
        <v>1</v>
      </c>
      <c r="I468" s="1">
        <f>IF(Eingabe!S468="x",1,0)</f>
        <v>0</v>
      </c>
      <c r="J468" s="1">
        <f t="shared" si="126"/>
        <v>1</v>
      </c>
      <c r="K468" s="89">
        <f>IF(Eingabe!E468="x",1,0)</f>
        <v>1</v>
      </c>
      <c r="L468" s="1">
        <f>IF(Eingabe!F468="x",1,0)</f>
        <v>0</v>
      </c>
      <c r="M468" s="90">
        <f t="shared" si="127"/>
        <v>1</v>
      </c>
    </row>
    <row r="469">
      <c r="A469" s="5">
        <f>Eingabe!J469^2*PI()/4</f>
        <v>0</v>
      </c>
      <c r="B469" s="5">
        <f>Eingabe!K469*Eingabe!L469</f>
        <v>0.0625</v>
      </c>
      <c r="C469" s="5">
        <f>(Eingabe!K469*(Eingabe!L469-Eingabe!K469)+Eingabe!K469^2*PI()/4)*0+Eingabe!K469*Eingabe!L469</f>
        <v>0.0625</v>
      </c>
      <c r="D469" s="89">
        <f>IF(Eingabe!G469="x",1,0)</f>
        <v>0</v>
      </c>
      <c r="E469" s="1">
        <f>IF(Eingabe!H469="x",1,0)</f>
        <v>1</v>
      </c>
      <c r="F469" s="1">
        <f>IF(Eingabe!I469="x",1,0)</f>
        <v>0</v>
      </c>
      <c r="G469" s="90">
        <f t="shared" si="125"/>
        <v>1</v>
      </c>
      <c r="H469" s="1">
        <f>IF(Eingabe!R469="x",1,0)</f>
        <v>1</v>
      </c>
      <c r="I469" s="1">
        <f>IF(Eingabe!S469="x",1,0)</f>
        <v>0</v>
      </c>
      <c r="J469" s="1">
        <f t="shared" si="126"/>
        <v>1</v>
      </c>
      <c r="K469" s="89">
        <f>IF(Eingabe!E469="x",1,0)</f>
        <v>1</v>
      </c>
      <c r="L469" s="1">
        <f>IF(Eingabe!F469="x",1,0)</f>
        <v>0</v>
      </c>
      <c r="M469" s="90">
        <f t="shared" si="127"/>
        <v>1</v>
      </c>
    </row>
    <row r="470">
      <c r="A470" s="5">
        <f>Eingabe!J470^2*PI()/4</f>
        <v>0</v>
      </c>
      <c r="B470" s="5">
        <f>Eingabe!K470*Eingabe!L470</f>
        <v>0.0625</v>
      </c>
      <c r="C470" s="5">
        <f>(Eingabe!K470*(Eingabe!L470-Eingabe!K470)+Eingabe!K470^2*PI()/4)*0+Eingabe!K470*Eingabe!L470</f>
        <v>0.0625</v>
      </c>
      <c r="D470" s="89">
        <f>IF(Eingabe!G470="x",1,0)</f>
        <v>0</v>
      </c>
      <c r="E470" s="1">
        <f>IF(Eingabe!H470="x",1,0)</f>
        <v>1</v>
      </c>
      <c r="F470" s="1">
        <f>IF(Eingabe!I470="x",1,0)</f>
        <v>0</v>
      </c>
      <c r="G470" s="90">
        <f t="shared" si="125"/>
        <v>1</v>
      </c>
      <c r="H470" s="1">
        <f>IF(Eingabe!R470="x",1,0)</f>
        <v>1</v>
      </c>
      <c r="I470" s="1">
        <f>IF(Eingabe!S470="x",1,0)</f>
        <v>0</v>
      </c>
      <c r="J470" s="1">
        <f t="shared" si="126"/>
        <v>1</v>
      </c>
      <c r="K470" s="89">
        <f>IF(Eingabe!E470="x",1,0)</f>
        <v>1</v>
      </c>
      <c r="L470" s="1">
        <f>IF(Eingabe!F470="x",1,0)</f>
        <v>0</v>
      </c>
      <c r="M470" s="90">
        <f t="shared" si="127"/>
        <v>1</v>
      </c>
    </row>
    <row r="471">
      <c r="A471" s="5">
        <f>Eingabe!J471^2*PI()/4</f>
        <v>0</v>
      </c>
      <c r="B471" s="5">
        <f>Eingabe!K471*Eingabe!L471</f>
        <v>0.0625</v>
      </c>
      <c r="C471" s="5">
        <f>(Eingabe!K471*(Eingabe!L471-Eingabe!K471)+Eingabe!K471^2*PI()/4)*0+Eingabe!K471*Eingabe!L471</f>
        <v>0.0625</v>
      </c>
      <c r="D471" s="89">
        <f>IF(Eingabe!G471="x",1,0)</f>
        <v>0</v>
      </c>
      <c r="E471" s="1">
        <f>IF(Eingabe!H471="x",1,0)</f>
        <v>1</v>
      </c>
      <c r="F471" s="1">
        <f>IF(Eingabe!I471="x",1,0)</f>
        <v>0</v>
      </c>
      <c r="G471" s="90">
        <f t="shared" si="125"/>
        <v>1</v>
      </c>
      <c r="H471" s="1">
        <f>IF(Eingabe!R471="x",1,0)</f>
        <v>1</v>
      </c>
      <c r="I471" s="1">
        <f>IF(Eingabe!S471="x",1,0)</f>
        <v>0</v>
      </c>
      <c r="J471" s="1">
        <f t="shared" si="126"/>
        <v>1</v>
      </c>
      <c r="K471" s="89">
        <f>IF(Eingabe!E471="x",1,0)</f>
        <v>1</v>
      </c>
      <c r="L471" s="1">
        <f>IF(Eingabe!F471="x",1,0)</f>
        <v>0</v>
      </c>
      <c r="M471" s="90">
        <f t="shared" si="127"/>
        <v>1</v>
      </c>
    </row>
    <row r="472">
      <c r="A472" s="5">
        <f>Eingabe!J472^2*PI()/4</f>
        <v>0</v>
      </c>
      <c r="B472" s="5">
        <f>Eingabe!K472*Eingabe!L472</f>
        <v>0.0625</v>
      </c>
      <c r="C472" s="5">
        <f>(Eingabe!K472*(Eingabe!L472-Eingabe!K472)+Eingabe!K472^2*PI()/4)*0+Eingabe!K472*Eingabe!L472</f>
        <v>0.0625</v>
      </c>
      <c r="D472" s="89">
        <f>IF(Eingabe!G472="x",1,0)</f>
        <v>0</v>
      </c>
      <c r="E472" s="1">
        <f>IF(Eingabe!H472="x",1,0)</f>
        <v>1</v>
      </c>
      <c r="F472" s="1">
        <f>IF(Eingabe!I472="x",1,0)</f>
        <v>0</v>
      </c>
      <c r="G472" s="90">
        <f t="shared" si="125"/>
        <v>1</v>
      </c>
      <c r="H472" s="1">
        <f>IF(Eingabe!R472="x",1,0)</f>
        <v>1</v>
      </c>
      <c r="I472" s="1">
        <f>IF(Eingabe!S472="x",1,0)</f>
        <v>0</v>
      </c>
      <c r="J472" s="1">
        <f t="shared" si="126"/>
        <v>1</v>
      </c>
      <c r="K472" s="89">
        <f>IF(Eingabe!E472="x",1,0)</f>
        <v>1</v>
      </c>
      <c r="L472" s="1">
        <f>IF(Eingabe!F472="x",1,0)</f>
        <v>0</v>
      </c>
      <c r="M472" s="90">
        <f t="shared" si="127"/>
        <v>1</v>
      </c>
    </row>
    <row r="473">
      <c r="A473" s="5">
        <f>Eingabe!J473^2*PI()/4</f>
        <v>0</v>
      </c>
      <c r="B473" s="5">
        <f>Eingabe!K473*Eingabe!L473</f>
        <v>0.0625</v>
      </c>
      <c r="C473" s="5">
        <f>(Eingabe!K473*(Eingabe!L473-Eingabe!K473)+Eingabe!K473^2*PI()/4)*0+Eingabe!K473*Eingabe!L473</f>
        <v>0.0625</v>
      </c>
      <c r="D473" s="89">
        <f>IF(Eingabe!G473="x",1,0)</f>
        <v>0</v>
      </c>
      <c r="E473" s="1">
        <f>IF(Eingabe!H473="x",1,0)</f>
        <v>1</v>
      </c>
      <c r="F473" s="1">
        <f>IF(Eingabe!I473="x",1,0)</f>
        <v>0</v>
      </c>
      <c r="G473" s="90">
        <f t="shared" si="125"/>
        <v>1</v>
      </c>
      <c r="H473" s="1">
        <f>IF(Eingabe!R473="x",1,0)</f>
        <v>1</v>
      </c>
      <c r="I473" s="1">
        <f>IF(Eingabe!S473="x",1,0)</f>
        <v>0</v>
      </c>
      <c r="J473" s="1">
        <f t="shared" si="126"/>
        <v>1</v>
      </c>
      <c r="K473" s="89">
        <f>IF(Eingabe!E473="x",1,0)</f>
        <v>1</v>
      </c>
      <c r="L473" s="1">
        <f>IF(Eingabe!F473="x",1,0)</f>
        <v>0</v>
      </c>
      <c r="M473" s="90">
        <f t="shared" si="127"/>
        <v>1</v>
      </c>
    </row>
    <row r="474">
      <c r="A474" s="5">
        <f>Eingabe!J474^2*PI()/4</f>
        <v>0</v>
      </c>
      <c r="B474" s="5">
        <f>Eingabe!K474*Eingabe!L474</f>
        <v>0.0625</v>
      </c>
      <c r="C474" s="5">
        <f>(Eingabe!K474*(Eingabe!L474-Eingabe!K474)+Eingabe!K474^2*PI()/4)*0+Eingabe!K474*Eingabe!L474</f>
        <v>0.0625</v>
      </c>
      <c r="D474" s="89">
        <f>IF(Eingabe!G474="x",1,0)</f>
        <v>0</v>
      </c>
      <c r="E474" s="1">
        <f>IF(Eingabe!H474="x",1,0)</f>
        <v>1</v>
      </c>
      <c r="F474" s="1">
        <f>IF(Eingabe!I474="x",1,0)</f>
        <v>0</v>
      </c>
      <c r="G474" s="90">
        <f t="shared" si="125"/>
        <v>1</v>
      </c>
      <c r="H474" s="1">
        <f>IF(Eingabe!R474="x",1,0)</f>
        <v>1</v>
      </c>
      <c r="I474" s="1">
        <f>IF(Eingabe!S474="x",1,0)</f>
        <v>0</v>
      </c>
      <c r="J474" s="1">
        <f t="shared" si="126"/>
        <v>1</v>
      </c>
      <c r="K474" s="89">
        <f>IF(Eingabe!E474="x",1,0)</f>
        <v>1</v>
      </c>
      <c r="L474" s="1">
        <f>IF(Eingabe!F474="x",1,0)</f>
        <v>0</v>
      </c>
      <c r="M474" s="90">
        <f t="shared" si="127"/>
        <v>1</v>
      </c>
    </row>
    <row r="475">
      <c r="A475" s="5">
        <f>Eingabe!J475^2*PI()/4</f>
        <v>0</v>
      </c>
      <c r="B475" s="5">
        <f>Eingabe!K475*Eingabe!L475</f>
        <v>0.0625</v>
      </c>
      <c r="C475" s="5">
        <f>(Eingabe!K475*(Eingabe!L475-Eingabe!K475)+Eingabe!K475^2*PI()/4)*0+Eingabe!K475*Eingabe!L475</f>
        <v>0.0625</v>
      </c>
      <c r="D475" s="89">
        <f>IF(Eingabe!G475="x",1,0)</f>
        <v>0</v>
      </c>
      <c r="E475" s="1">
        <f>IF(Eingabe!H475="x",1,0)</f>
        <v>1</v>
      </c>
      <c r="F475" s="1">
        <f>IF(Eingabe!I475="x",1,0)</f>
        <v>0</v>
      </c>
      <c r="G475" s="90">
        <f t="shared" si="125"/>
        <v>1</v>
      </c>
      <c r="H475" s="1">
        <f>IF(Eingabe!R475="x",1,0)</f>
        <v>1</v>
      </c>
      <c r="I475" s="1">
        <f>IF(Eingabe!S475="x",1,0)</f>
        <v>0</v>
      </c>
      <c r="J475" s="1">
        <f t="shared" si="126"/>
        <v>1</v>
      </c>
      <c r="K475" s="89">
        <f>IF(Eingabe!E475="x",1,0)</f>
        <v>1</v>
      </c>
      <c r="L475" s="1">
        <f>IF(Eingabe!F475="x",1,0)</f>
        <v>0</v>
      </c>
      <c r="M475" s="90">
        <f t="shared" si="127"/>
        <v>1</v>
      </c>
    </row>
    <row r="476">
      <c r="A476" s="5">
        <f>Eingabe!J476^2*PI()/4</f>
        <v>0</v>
      </c>
      <c r="B476" s="5">
        <f>Eingabe!K476*Eingabe!L476</f>
        <v>0.0625</v>
      </c>
      <c r="C476" s="5">
        <f>(Eingabe!K476*(Eingabe!L476-Eingabe!K476)+Eingabe!K476^2*PI()/4)*0+Eingabe!K476*Eingabe!L476</f>
        <v>0.0625</v>
      </c>
      <c r="D476" s="89">
        <f>IF(Eingabe!G476="x",1,0)</f>
        <v>0</v>
      </c>
      <c r="E476" s="1">
        <f>IF(Eingabe!H476="x",1,0)</f>
        <v>1</v>
      </c>
      <c r="F476" s="1">
        <f>IF(Eingabe!I476="x",1,0)</f>
        <v>0</v>
      </c>
      <c r="G476" s="90">
        <f t="shared" si="125"/>
        <v>1</v>
      </c>
      <c r="H476" s="1">
        <f>IF(Eingabe!R476="x",1,0)</f>
        <v>1</v>
      </c>
      <c r="I476" s="1">
        <f>IF(Eingabe!S476="x",1,0)</f>
        <v>0</v>
      </c>
      <c r="J476" s="1">
        <f t="shared" si="126"/>
        <v>1</v>
      </c>
      <c r="K476" s="89">
        <f>IF(Eingabe!E476="x",1,0)</f>
        <v>1</v>
      </c>
      <c r="L476" s="1">
        <f>IF(Eingabe!F476="x",1,0)</f>
        <v>0</v>
      </c>
      <c r="M476" s="90">
        <f t="shared" si="127"/>
        <v>1</v>
      </c>
    </row>
    <row r="477">
      <c r="A477" s="5">
        <f>Eingabe!J477^2*PI()/4</f>
        <v>0</v>
      </c>
      <c r="B477" s="5">
        <f>Eingabe!K477*Eingabe!L477</f>
        <v>0.0625</v>
      </c>
      <c r="C477" s="5">
        <f>(Eingabe!K477*(Eingabe!L477-Eingabe!K477)+Eingabe!K477^2*PI()/4)*0+Eingabe!K477*Eingabe!L477</f>
        <v>0.0625</v>
      </c>
      <c r="D477" s="89">
        <f>IF(Eingabe!G477="x",1,0)</f>
        <v>0</v>
      </c>
      <c r="E477" s="1">
        <f>IF(Eingabe!H477="x",1,0)</f>
        <v>1</v>
      </c>
      <c r="F477" s="1">
        <f>IF(Eingabe!I477="x",1,0)</f>
        <v>0</v>
      </c>
      <c r="G477" s="90">
        <f t="shared" si="125"/>
        <v>1</v>
      </c>
      <c r="H477" s="1">
        <f>IF(Eingabe!R477="x",1,0)</f>
        <v>1</v>
      </c>
      <c r="I477" s="1">
        <f>IF(Eingabe!S477="x",1,0)</f>
        <v>0</v>
      </c>
      <c r="J477" s="1">
        <f t="shared" si="126"/>
        <v>1</v>
      </c>
      <c r="K477" s="89">
        <f>IF(Eingabe!E477="x",1,0)</f>
        <v>1</v>
      </c>
      <c r="L477" s="1">
        <f>IF(Eingabe!F477="x",1,0)</f>
        <v>0</v>
      </c>
      <c r="M477" s="90">
        <f t="shared" si="127"/>
        <v>1</v>
      </c>
    </row>
    <row r="478">
      <c r="A478" s="5">
        <f>Eingabe!J478^2*PI()/4</f>
        <v>0</v>
      </c>
      <c r="B478" s="5">
        <f>Eingabe!K478*Eingabe!L478</f>
        <v>0.0625</v>
      </c>
      <c r="C478" s="5">
        <f>(Eingabe!K478*(Eingabe!L478-Eingabe!K478)+Eingabe!K478^2*PI()/4)*0+Eingabe!K478*Eingabe!L478</f>
        <v>0.0625</v>
      </c>
      <c r="D478" s="89">
        <f>IF(Eingabe!G478="x",1,0)</f>
        <v>0</v>
      </c>
      <c r="E478" s="1">
        <f>IF(Eingabe!H478="x",1,0)</f>
        <v>1</v>
      </c>
      <c r="F478" s="1">
        <f>IF(Eingabe!I478="x",1,0)</f>
        <v>0</v>
      </c>
      <c r="G478" s="90">
        <f t="shared" si="125"/>
        <v>1</v>
      </c>
      <c r="H478" s="1">
        <f>IF(Eingabe!R478="x",1,0)</f>
        <v>1</v>
      </c>
      <c r="I478" s="1">
        <f>IF(Eingabe!S478="x",1,0)</f>
        <v>0</v>
      </c>
      <c r="J478" s="1">
        <f t="shared" si="126"/>
        <v>1</v>
      </c>
      <c r="K478" s="89">
        <f>IF(Eingabe!E478="x",1,0)</f>
        <v>1</v>
      </c>
      <c r="L478" s="1">
        <f>IF(Eingabe!F478="x",1,0)</f>
        <v>0</v>
      </c>
      <c r="M478" s="90">
        <f t="shared" si="127"/>
        <v>1</v>
      </c>
    </row>
    <row r="479">
      <c r="A479" s="5">
        <f>Eingabe!J479^2*PI()/4</f>
        <v>0</v>
      </c>
      <c r="B479" s="5">
        <f>Eingabe!K479*Eingabe!L479</f>
        <v>0.0625</v>
      </c>
      <c r="C479" s="5">
        <f>(Eingabe!K479*(Eingabe!L479-Eingabe!K479)+Eingabe!K479^2*PI()/4)*0+Eingabe!K479*Eingabe!L479</f>
        <v>0.0625</v>
      </c>
      <c r="D479" s="89">
        <f>IF(Eingabe!G479="x",1,0)</f>
        <v>0</v>
      </c>
      <c r="E479" s="1">
        <f>IF(Eingabe!H479="x",1,0)</f>
        <v>1</v>
      </c>
      <c r="F479" s="1">
        <f>IF(Eingabe!I479="x",1,0)</f>
        <v>0</v>
      </c>
      <c r="G479" s="90">
        <f t="shared" si="125"/>
        <v>1</v>
      </c>
      <c r="H479" s="1">
        <f>IF(Eingabe!R479="x",1,0)</f>
        <v>1</v>
      </c>
      <c r="I479" s="1">
        <f>IF(Eingabe!S479="x",1,0)</f>
        <v>0</v>
      </c>
      <c r="J479" s="1">
        <f t="shared" si="126"/>
        <v>1</v>
      </c>
      <c r="K479" s="89">
        <f>IF(Eingabe!E479="x",1,0)</f>
        <v>1</v>
      </c>
      <c r="L479" s="1">
        <f>IF(Eingabe!F479="x",1,0)</f>
        <v>0</v>
      </c>
      <c r="M479" s="90">
        <f t="shared" si="127"/>
        <v>1</v>
      </c>
    </row>
    <row r="480">
      <c r="A480" s="5">
        <f>Eingabe!J480^2*PI()/4</f>
        <v>0</v>
      </c>
      <c r="B480" s="5">
        <f>Eingabe!K480*Eingabe!L480</f>
        <v>0.0625</v>
      </c>
      <c r="C480" s="5">
        <f>(Eingabe!K480*(Eingabe!L480-Eingabe!K480)+Eingabe!K480^2*PI()/4)*0+Eingabe!K480*Eingabe!L480</f>
        <v>0.0625</v>
      </c>
      <c r="D480" s="89">
        <f>IF(Eingabe!G480="x",1,0)</f>
        <v>0</v>
      </c>
      <c r="E480" s="1">
        <f>IF(Eingabe!H480="x",1,0)</f>
        <v>1</v>
      </c>
      <c r="F480" s="1">
        <f>IF(Eingabe!I480="x",1,0)</f>
        <v>0</v>
      </c>
      <c r="G480" s="90">
        <f t="shared" si="125"/>
        <v>1</v>
      </c>
      <c r="H480" s="1">
        <f>IF(Eingabe!R480="x",1,0)</f>
        <v>1</v>
      </c>
      <c r="I480" s="1">
        <f>IF(Eingabe!S480="x",1,0)</f>
        <v>0</v>
      </c>
      <c r="J480" s="1">
        <f t="shared" si="126"/>
        <v>1</v>
      </c>
      <c r="K480" s="89">
        <f>IF(Eingabe!E480="x",1,0)</f>
        <v>1</v>
      </c>
      <c r="L480" s="1">
        <f>IF(Eingabe!F480="x",1,0)</f>
        <v>0</v>
      </c>
      <c r="M480" s="90">
        <f t="shared" si="127"/>
        <v>1</v>
      </c>
    </row>
    <row r="481">
      <c r="A481" s="5">
        <f>Eingabe!J481^2*PI()/4</f>
        <v>0</v>
      </c>
      <c r="B481" s="5">
        <f>Eingabe!K481*Eingabe!L481</f>
        <v>0.0625</v>
      </c>
      <c r="C481" s="5">
        <f>(Eingabe!K481*(Eingabe!L481-Eingabe!K481)+Eingabe!K481^2*PI()/4)*0+Eingabe!K481*Eingabe!L481</f>
        <v>0.0625</v>
      </c>
      <c r="D481" s="89">
        <f>IF(Eingabe!G481="x",1,0)</f>
        <v>0</v>
      </c>
      <c r="E481" s="1">
        <f>IF(Eingabe!H481="x",1,0)</f>
        <v>1</v>
      </c>
      <c r="F481" s="1">
        <f>IF(Eingabe!I481="x",1,0)</f>
        <v>0</v>
      </c>
      <c r="G481" s="90">
        <f t="shared" si="125"/>
        <v>1</v>
      </c>
      <c r="H481" s="1">
        <f>IF(Eingabe!R481="x",1,0)</f>
        <v>1</v>
      </c>
      <c r="I481" s="1">
        <f>IF(Eingabe!S481="x",1,0)</f>
        <v>0</v>
      </c>
      <c r="J481" s="1">
        <f t="shared" si="126"/>
        <v>1</v>
      </c>
      <c r="K481" s="89">
        <f>IF(Eingabe!E481="x",1,0)</f>
        <v>1</v>
      </c>
      <c r="L481" s="1">
        <f>IF(Eingabe!F481="x",1,0)</f>
        <v>0</v>
      </c>
      <c r="M481" s="90">
        <f t="shared" si="127"/>
        <v>1</v>
      </c>
    </row>
    <row r="482">
      <c r="A482" s="5">
        <f>Eingabe!J482^2*PI()/4</f>
        <v>0</v>
      </c>
      <c r="B482" s="5">
        <f>Eingabe!K482*Eingabe!L482</f>
        <v>0.0625</v>
      </c>
      <c r="C482" s="5">
        <f>(Eingabe!K482*(Eingabe!L482-Eingabe!K482)+Eingabe!K482^2*PI()/4)*0+Eingabe!K482*Eingabe!L482</f>
        <v>0.0625</v>
      </c>
      <c r="D482" s="89">
        <f>IF(Eingabe!G482="x",1,0)</f>
        <v>0</v>
      </c>
      <c r="E482" s="1">
        <f>IF(Eingabe!H482="x",1,0)</f>
        <v>1</v>
      </c>
      <c r="F482" s="1">
        <f>IF(Eingabe!I482="x",1,0)</f>
        <v>0</v>
      </c>
      <c r="G482" s="90">
        <f t="shared" si="125"/>
        <v>1</v>
      </c>
      <c r="H482" s="1">
        <f>IF(Eingabe!R482="x",1,0)</f>
        <v>1</v>
      </c>
      <c r="I482" s="1">
        <f>IF(Eingabe!S482="x",1,0)</f>
        <v>0</v>
      </c>
      <c r="J482" s="1">
        <f t="shared" si="126"/>
        <v>1</v>
      </c>
      <c r="K482" s="89">
        <f>IF(Eingabe!E482="x",1,0)</f>
        <v>1</v>
      </c>
      <c r="L482" s="1">
        <f>IF(Eingabe!F482="x",1,0)</f>
        <v>0</v>
      </c>
      <c r="M482" s="90">
        <f t="shared" si="127"/>
        <v>1</v>
      </c>
    </row>
    <row r="483">
      <c r="A483" s="5">
        <f>Eingabe!J483^2*PI()/4</f>
        <v>0</v>
      </c>
      <c r="B483" s="5">
        <f>Eingabe!K483*Eingabe!L483</f>
        <v>0.0625</v>
      </c>
      <c r="C483" s="5">
        <f>(Eingabe!K483*(Eingabe!L483-Eingabe!K483)+Eingabe!K483^2*PI()/4)*0+Eingabe!K483*Eingabe!L483</f>
        <v>0.0625</v>
      </c>
      <c r="D483" s="89">
        <f>IF(Eingabe!G483="x",1,0)</f>
        <v>0</v>
      </c>
      <c r="E483" s="1">
        <f>IF(Eingabe!H483="x",1,0)</f>
        <v>1</v>
      </c>
      <c r="F483" s="1">
        <f>IF(Eingabe!I483="x",1,0)</f>
        <v>0</v>
      </c>
      <c r="G483" s="90">
        <f t="shared" si="125"/>
        <v>1</v>
      </c>
      <c r="H483" s="1">
        <f>IF(Eingabe!R483="x",1,0)</f>
        <v>1</v>
      </c>
      <c r="I483" s="1">
        <f>IF(Eingabe!S483="x",1,0)</f>
        <v>0</v>
      </c>
      <c r="J483" s="1">
        <f t="shared" si="126"/>
        <v>1</v>
      </c>
      <c r="K483" s="89">
        <f>IF(Eingabe!E483="x",1,0)</f>
        <v>1</v>
      </c>
      <c r="L483" s="1">
        <f>IF(Eingabe!F483="x",1,0)</f>
        <v>0</v>
      </c>
      <c r="M483" s="90">
        <f t="shared" si="127"/>
        <v>1</v>
      </c>
    </row>
    <row r="484">
      <c r="A484" s="5">
        <f>Eingabe!J484^2*PI()/4</f>
        <v>0</v>
      </c>
      <c r="B484" s="5">
        <f>Eingabe!K484*Eingabe!L484</f>
        <v>0.0625</v>
      </c>
      <c r="C484" s="5">
        <f>(Eingabe!K484*(Eingabe!L484-Eingabe!K484)+Eingabe!K484^2*PI()/4)*0+Eingabe!K484*Eingabe!L484</f>
        <v>0.0625</v>
      </c>
      <c r="D484" s="89">
        <f>IF(Eingabe!G484="x",1,0)</f>
        <v>0</v>
      </c>
      <c r="E484" s="1">
        <f>IF(Eingabe!H484="x",1,0)</f>
        <v>1</v>
      </c>
      <c r="F484" s="1">
        <f>IF(Eingabe!I484="x",1,0)</f>
        <v>0</v>
      </c>
      <c r="G484" s="90">
        <f t="shared" si="125"/>
        <v>1</v>
      </c>
      <c r="H484" s="1">
        <f>IF(Eingabe!R484="x",1,0)</f>
        <v>1</v>
      </c>
      <c r="I484" s="1">
        <f>IF(Eingabe!S484="x",1,0)</f>
        <v>0</v>
      </c>
      <c r="J484" s="1">
        <f t="shared" si="126"/>
        <v>1</v>
      </c>
      <c r="K484" s="89">
        <f>IF(Eingabe!E484="x",1,0)</f>
        <v>1</v>
      </c>
      <c r="L484" s="1">
        <f>IF(Eingabe!F484="x",1,0)</f>
        <v>0</v>
      </c>
      <c r="M484" s="90">
        <f t="shared" si="127"/>
        <v>1</v>
      </c>
    </row>
    <row r="485">
      <c r="A485" s="5">
        <f>Eingabe!J485^2*PI()/4</f>
        <v>0</v>
      </c>
      <c r="B485" s="5">
        <f>Eingabe!K485*Eingabe!L485</f>
        <v>0.0625</v>
      </c>
      <c r="C485" s="5">
        <f>(Eingabe!K485*(Eingabe!L485-Eingabe!K485)+Eingabe!K485^2*PI()/4)*0+Eingabe!K485*Eingabe!L485</f>
        <v>0.0625</v>
      </c>
      <c r="D485" s="89">
        <f>IF(Eingabe!G485="x",1,0)</f>
        <v>0</v>
      </c>
      <c r="E485" s="1">
        <f>IF(Eingabe!H485="x",1,0)</f>
        <v>1</v>
      </c>
      <c r="F485" s="1">
        <f>IF(Eingabe!I485="x",1,0)</f>
        <v>0</v>
      </c>
      <c r="G485" s="90">
        <f t="shared" si="125"/>
        <v>1</v>
      </c>
      <c r="H485" s="1">
        <f>IF(Eingabe!R485="x",1,0)</f>
        <v>1</v>
      </c>
      <c r="I485" s="1">
        <f>IF(Eingabe!S485="x",1,0)</f>
        <v>0</v>
      </c>
      <c r="J485" s="1">
        <f t="shared" si="126"/>
        <v>1</v>
      </c>
      <c r="K485" s="89">
        <f>IF(Eingabe!E485="x",1,0)</f>
        <v>1</v>
      </c>
      <c r="L485" s="1">
        <f>IF(Eingabe!F485="x",1,0)</f>
        <v>0</v>
      </c>
      <c r="M485" s="90">
        <f t="shared" si="127"/>
        <v>1</v>
      </c>
    </row>
    <row r="486">
      <c r="A486" s="5">
        <f>Eingabe!J486^2*PI()/4</f>
        <v>0</v>
      </c>
      <c r="B486" s="5">
        <f>Eingabe!K486*Eingabe!L486</f>
        <v>0.0625</v>
      </c>
      <c r="C486" s="5">
        <f>(Eingabe!K486*(Eingabe!L486-Eingabe!K486)+Eingabe!K486^2*PI()/4)*0+Eingabe!K486*Eingabe!L486</f>
        <v>0.0625</v>
      </c>
      <c r="D486" s="89">
        <f>IF(Eingabe!G486="x",1,0)</f>
        <v>0</v>
      </c>
      <c r="E486" s="1">
        <f>IF(Eingabe!H486="x",1,0)</f>
        <v>1</v>
      </c>
      <c r="F486" s="1">
        <f>IF(Eingabe!I486="x",1,0)</f>
        <v>0</v>
      </c>
      <c r="G486" s="90">
        <f t="shared" si="125"/>
        <v>1</v>
      </c>
      <c r="H486" s="1">
        <f>IF(Eingabe!R486="x",1,0)</f>
        <v>1</v>
      </c>
      <c r="I486" s="1">
        <f>IF(Eingabe!S486="x",1,0)</f>
        <v>0</v>
      </c>
      <c r="J486" s="1">
        <f t="shared" si="126"/>
        <v>1</v>
      </c>
      <c r="K486" s="89">
        <f>IF(Eingabe!E486="x",1,0)</f>
        <v>1</v>
      </c>
      <c r="L486" s="1">
        <f>IF(Eingabe!F486="x",1,0)</f>
        <v>0</v>
      </c>
      <c r="M486" s="90">
        <f t="shared" si="127"/>
        <v>1</v>
      </c>
    </row>
    <row r="487">
      <c r="A487" s="5">
        <f>Eingabe!J487^2*PI()/4</f>
        <v>0</v>
      </c>
      <c r="B487" s="5">
        <f>Eingabe!K487*Eingabe!L487</f>
        <v>0.0625</v>
      </c>
      <c r="C487" s="5">
        <f>(Eingabe!K487*(Eingabe!L487-Eingabe!K487)+Eingabe!K487^2*PI()/4)*0+Eingabe!K487*Eingabe!L487</f>
        <v>0.0625</v>
      </c>
      <c r="D487" s="89">
        <f>IF(Eingabe!G487="x",1,0)</f>
        <v>0</v>
      </c>
      <c r="E487" s="1">
        <f>IF(Eingabe!H487="x",1,0)</f>
        <v>1</v>
      </c>
      <c r="F487" s="1">
        <f>IF(Eingabe!I487="x",1,0)</f>
        <v>0</v>
      </c>
      <c r="G487" s="90">
        <f t="shared" si="125"/>
        <v>1</v>
      </c>
      <c r="H487" s="1">
        <f>IF(Eingabe!R487="x",1,0)</f>
        <v>1</v>
      </c>
      <c r="I487" s="1">
        <f>IF(Eingabe!S487="x",1,0)</f>
        <v>0</v>
      </c>
      <c r="J487" s="1">
        <f t="shared" si="126"/>
        <v>1</v>
      </c>
      <c r="K487" s="89">
        <f>IF(Eingabe!E487="x",1,0)</f>
        <v>1</v>
      </c>
      <c r="L487" s="1">
        <f>IF(Eingabe!F487="x",1,0)</f>
        <v>0</v>
      </c>
      <c r="M487" s="90">
        <f t="shared" si="127"/>
        <v>1</v>
      </c>
    </row>
    <row r="488">
      <c r="A488" s="5">
        <f>Eingabe!J488^2*PI()/4</f>
        <v>0</v>
      </c>
      <c r="B488" s="5">
        <f>Eingabe!K488*Eingabe!L488</f>
        <v>0.0625</v>
      </c>
      <c r="C488" s="5">
        <f>(Eingabe!K488*(Eingabe!L488-Eingabe!K488)+Eingabe!K488^2*PI()/4)*0+Eingabe!K488*Eingabe!L488</f>
        <v>0.0625</v>
      </c>
      <c r="D488" s="89">
        <f>IF(Eingabe!G488="x",1,0)</f>
        <v>0</v>
      </c>
      <c r="E488" s="1">
        <f>IF(Eingabe!H488="x",1,0)</f>
        <v>1</v>
      </c>
      <c r="F488" s="1">
        <f>IF(Eingabe!I488="x",1,0)</f>
        <v>0</v>
      </c>
      <c r="G488" s="90">
        <f t="shared" si="125"/>
        <v>1</v>
      </c>
      <c r="H488" s="1">
        <f>IF(Eingabe!R488="x",1,0)</f>
        <v>1</v>
      </c>
      <c r="I488" s="1">
        <f>IF(Eingabe!S488="x",1,0)</f>
        <v>0</v>
      </c>
      <c r="J488" s="1">
        <f t="shared" si="126"/>
        <v>1</v>
      </c>
      <c r="K488" s="89">
        <f>IF(Eingabe!E488="x",1,0)</f>
        <v>1</v>
      </c>
      <c r="L488" s="1">
        <f>IF(Eingabe!F488="x",1,0)</f>
        <v>0</v>
      </c>
      <c r="M488" s="90">
        <f t="shared" si="127"/>
        <v>1</v>
      </c>
    </row>
    <row r="489">
      <c r="A489" s="5">
        <f>Eingabe!J489^2*PI()/4</f>
        <v>0</v>
      </c>
      <c r="B489" s="5">
        <f>Eingabe!K489*Eingabe!L489</f>
        <v>0.0625</v>
      </c>
      <c r="C489" s="5">
        <f>(Eingabe!K489*(Eingabe!L489-Eingabe!K489)+Eingabe!K489^2*PI()/4)*0+Eingabe!K489*Eingabe!L489</f>
        <v>0.0625</v>
      </c>
      <c r="D489" s="89">
        <f>IF(Eingabe!G489="x",1,0)</f>
        <v>0</v>
      </c>
      <c r="E489" s="1">
        <f>IF(Eingabe!H489="x",1,0)</f>
        <v>1</v>
      </c>
      <c r="F489" s="1">
        <f>IF(Eingabe!I489="x",1,0)</f>
        <v>0</v>
      </c>
      <c r="G489" s="90">
        <f t="shared" si="125"/>
        <v>1</v>
      </c>
      <c r="H489" s="1">
        <f>IF(Eingabe!R489="x",1,0)</f>
        <v>1</v>
      </c>
      <c r="I489" s="1">
        <f>IF(Eingabe!S489="x",1,0)</f>
        <v>0</v>
      </c>
      <c r="J489" s="1">
        <f t="shared" si="126"/>
        <v>1</v>
      </c>
      <c r="K489" s="89">
        <f>IF(Eingabe!E489="x",1,0)</f>
        <v>1</v>
      </c>
      <c r="L489" s="1">
        <f>IF(Eingabe!F489="x",1,0)</f>
        <v>0</v>
      </c>
      <c r="M489" s="90">
        <f t="shared" si="127"/>
        <v>1</v>
      </c>
    </row>
    <row r="490">
      <c r="A490" s="5">
        <f>Eingabe!J490^2*PI()/4</f>
        <v>0</v>
      </c>
      <c r="B490" s="5">
        <f>Eingabe!K490*Eingabe!L490</f>
        <v>0.0625</v>
      </c>
      <c r="C490" s="5">
        <f>(Eingabe!K490*(Eingabe!L490-Eingabe!K490)+Eingabe!K490^2*PI()/4)*0+Eingabe!K490*Eingabe!L490</f>
        <v>0.0625</v>
      </c>
      <c r="D490" s="89">
        <f>IF(Eingabe!G490="x",1,0)</f>
        <v>0</v>
      </c>
      <c r="E490" s="1">
        <f>IF(Eingabe!H490="x",1,0)</f>
        <v>1</v>
      </c>
      <c r="F490" s="1">
        <f>IF(Eingabe!I490="x",1,0)</f>
        <v>0</v>
      </c>
      <c r="G490" s="90">
        <f t="shared" si="125"/>
        <v>1</v>
      </c>
      <c r="H490" s="1">
        <f>IF(Eingabe!R490="x",1,0)</f>
        <v>1</v>
      </c>
      <c r="I490" s="1">
        <f>IF(Eingabe!S490="x",1,0)</f>
        <v>0</v>
      </c>
      <c r="J490" s="1">
        <f t="shared" si="126"/>
        <v>1</v>
      </c>
      <c r="K490" s="89">
        <f>IF(Eingabe!E490="x",1,0)</f>
        <v>1</v>
      </c>
      <c r="L490" s="1">
        <f>IF(Eingabe!F490="x",1,0)</f>
        <v>0</v>
      </c>
      <c r="M490" s="90">
        <f t="shared" si="127"/>
        <v>1</v>
      </c>
    </row>
    <row r="491">
      <c r="A491" s="5">
        <f>Eingabe!J491^2*PI()/4</f>
        <v>0</v>
      </c>
      <c r="B491" s="5">
        <f>Eingabe!K491*Eingabe!L491</f>
        <v>0.156</v>
      </c>
      <c r="C491" s="5">
        <f>(Eingabe!K491*(Eingabe!L491-Eingabe!K491)+Eingabe!K491^2*PI()/4)*0+Eingabe!K491*Eingabe!L491</f>
        <v>0.156</v>
      </c>
      <c r="D491" s="89">
        <f>IF(Eingabe!G491="x",1,0)</f>
        <v>0</v>
      </c>
      <c r="E491" s="1">
        <f>IF(Eingabe!H491="x",1,0)</f>
        <v>1</v>
      </c>
      <c r="F491" s="1">
        <f>IF(Eingabe!I491="x",1,0)</f>
        <v>0</v>
      </c>
      <c r="G491" s="90">
        <f t="shared" si="125"/>
        <v>1</v>
      </c>
      <c r="H491" s="1">
        <f>IF(Eingabe!R491="x",1,0)</f>
        <v>1</v>
      </c>
      <c r="I491" s="1">
        <f>IF(Eingabe!S491="x",1,0)</f>
        <v>0</v>
      </c>
      <c r="J491" s="1">
        <f t="shared" si="126"/>
        <v>1</v>
      </c>
      <c r="K491" s="89">
        <f>IF(Eingabe!E491="x",1,0)</f>
        <v>1</v>
      </c>
      <c r="L491" s="1">
        <f>IF(Eingabe!F491="x",1,0)</f>
        <v>0</v>
      </c>
      <c r="M491" s="90">
        <f t="shared" si="127"/>
        <v>1</v>
      </c>
    </row>
    <row r="492">
      <c r="A492" s="5">
        <f>Eingabe!J492^2*PI()/4</f>
        <v>0</v>
      </c>
      <c r="B492" s="5">
        <f>Eingabe!K492*Eingabe!L492</f>
        <v>0.156</v>
      </c>
      <c r="C492" s="5">
        <f>(Eingabe!K492*(Eingabe!L492-Eingabe!K492)+Eingabe!K492^2*PI()/4)*0+Eingabe!K492*Eingabe!L492</f>
        <v>0.156</v>
      </c>
      <c r="D492" s="89">
        <f>IF(Eingabe!G492="x",1,0)</f>
        <v>0</v>
      </c>
      <c r="E492" s="1">
        <f>IF(Eingabe!H492="x",1,0)</f>
        <v>1</v>
      </c>
      <c r="F492" s="1">
        <f>IF(Eingabe!I492="x",1,0)</f>
        <v>0</v>
      </c>
      <c r="G492" s="90">
        <f t="shared" si="125"/>
        <v>1</v>
      </c>
      <c r="H492" s="1">
        <f>IF(Eingabe!R492="x",1,0)</f>
        <v>1</v>
      </c>
      <c r="I492" s="1">
        <f>IF(Eingabe!S492="x",1,0)</f>
        <v>0</v>
      </c>
      <c r="J492" s="1">
        <f t="shared" si="126"/>
        <v>1</v>
      </c>
      <c r="K492" s="89">
        <f>IF(Eingabe!E492="x",1,0)</f>
        <v>1</v>
      </c>
      <c r="L492" s="1">
        <f>IF(Eingabe!F492="x",1,0)</f>
        <v>0</v>
      </c>
      <c r="M492" s="90">
        <f t="shared" si="127"/>
        <v>1</v>
      </c>
    </row>
    <row r="493">
      <c r="A493" s="5">
        <f>Eingabe!J493^2*PI()/4</f>
        <v>0</v>
      </c>
      <c r="B493" s="5">
        <f>Eingabe!K493*Eingabe!L493</f>
        <v>0.156</v>
      </c>
      <c r="C493" s="5">
        <f>(Eingabe!K493*(Eingabe!L493-Eingabe!K493)+Eingabe!K493^2*PI()/4)*0+Eingabe!K493*Eingabe!L493</f>
        <v>0.156</v>
      </c>
      <c r="D493" s="89">
        <f>IF(Eingabe!G493="x",1,0)</f>
        <v>0</v>
      </c>
      <c r="E493" s="1">
        <f>IF(Eingabe!H493="x",1,0)</f>
        <v>1</v>
      </c>
      <c r="F493" s="1">
        <f>IF(Eingabe!I493="x",1,0)</f>
        <v>0</v>
      </c>
      <c r="G493" s="90">
        <f t="shared" si="125"/>
        <v>1</v>
      </c>
      <c r="H493" s="1">
        <f>IF(Eingabe!R493="x",1,0)</f>
        <v>1</v>
      </c>
      <c r="I493" s="1">
        <f>IF(Eingabe!S493="x",1,0)</f>
        <v>0</v>
      </c>
      <c r="J493" s="1">
        <f t="shared" si="126"/>
        <v>1</v>
      </c>
      <c r="K493" s="89">
        <f>IF(Eingabe!E493="x",1,0)</f>
        <v>1</v>
      </c>
      <c r="L493" s="1">
        <f>IF(Eingabe!F493="x",1,0)</f>
        <v>0</v>
      </c>
      <c r="M493" s="90">
        <f t="shared" si="127"/>
        <v>1</v>
      </c>
    </row>
    <row r="494">
      <c r="A494" s="5">
        <f>Eingabe!J494^2*PI()/4</f>
        <v>0</v>
      </c>
      <c r="B494" s="5">
        <f>Eingabe!K494*Eingabe!L494</f>
        <v>0.156</v>
      </c>
      <c r="C494" s="5">
        <f>(Eingabe!K494*(Eingabe!L494-Eingabe!K494)+Eingabe!K494^2*PI()/4)*0+Eingabe!K494*Eingabe!L494</f>
        <v>0.156</v>
      </c>
      <c r="D494" s="89">
        <f>IF(Eingabe!G494="x",1,0)</f>
        <v>0</v>
      </c>
      <c r="E494" s="1">
        <f>IF(Eingabe!H494="x",1,0)</f>
        <v>1</v>
      </c>
      <c r="F494" s="1">
        <f>IF(Eingabe!I494="x",1,0)</f>
        <v>0</v>
      </c>
      <c r="G494" s="90">
        <f t="shared" si="125"/>
        <v>1</v>
      </c>
      <c r="H494" s="1">
        <f>IF(Eingabe!R494="x",1,0)</f>
        <v>1</v>
      </c>
      <c r="I494" s="1">
        <f>IF(Eingabe!S494="x",1,0)</f>
        <v>0</v>
      </c>
      <c r="J494" s="1">
        <f t="shared" si="126"/>
        <v>1</v>
      </c>
      <c r="K494" s="89">
        <f>IF(Eingabe!E494="x",1,0)</f>
        <v>1</v>
      </c>
      <c r="L494" s="1">
        <f>IF(Eingabe!F494="x",1,0)</f>
        <v>0</v>
      </c>
      <c r="M494" s="90">
        <f t="shared" si="127"/>
        <v>1</v>
      </c>
    </row>
    <row r="495">
      <c r="A495" s="5">
        <f>Eingabe!J495^2*PI()/4</f>
        <v>0</v>
      </c>
      <c r="B495" s="5">
        <f>Eingabe!K495*Eingabe!L495</f>
        <v>0.156</v>
      </c>
      <c r="C495" s="5">
        <f>(Eingabe!K495*(Eingabe!L495-Eingabe!K495)+Eingabe!K495^2*PI()/4)*0+Eingabe!K495*Eingabe!L495</f>
        <v>0.156</v>
      </c>
      <c r="D495" s="89">
        <f>IF(Eingabe!G495="x",1,0)</f>
        <v>0</v>
      </c>
      <c r="E495" s="1">
        <f>IF(Eingabe!H495="x",1,0)</f>
        <v>1</v>
      </c>
      <c r="F495" s="1">
        <f>IF(Eingabe!I495="x",1,0)</f>
        <v>0</v>
      </c>
      <c r="G495" s="90">
        <f t="shared" si="125"/>
        <v>1</v>
      </c>
      <c r="H495" s="1">
        <f>IF(Eingabe!R495="x",1,0)</f>
        <v>1</v>
      </c>
      <c r="I495" s="1">
        <f>IF(Eingabe!S495="x",1,0)</f>
        <v>0</v>
      </c>
      <c r="J495" s="1">
        <f t="shared" si="126"/>
        <v>1</v>
      </c>
      <c r="K495" s="89">
        <f>IF(Eingabe!E495="x",1,0)</f>
        <v>1</v>
      </c>
      <c r="L495" s="1">
        <f>IF(Eingabe!F495="x",1,0)</f>
        <v>0</v>
      </c>
      <c r="M495" s="90">
        <f t="shared" si="127"/>
        <v>1</v>
      </c>
    </row>
    <row r="496">
      <c r="A496" s="5">
        <f>Eingabe!J496^2*PI()/4</f>
        <v>0</v>
      </c>
      <c r="B496" s="5">
        <f>Eingabe!K496*Eingabe!L496</f>
        <v>0.156</v>
      </c>
      <c r="C496" s="5">
        <f>(Eingabe!K496*(Eingabe!L496-Eingabe!K496)+Eingabe!K496^2*PI()/4)*0+Eingabe!K496*Eingabe!L496</f>
        <v>0.156</v>
      </c>
      <c r="D496" s="89">
        <f>IF(Eingabe!G496="x",1,0)</f>
        <v>0</v>
      </c>
      <c r="E496" s="1">
        <f>IF(Eingabe!H496="x",1,0)</f>
        <v>1</v>
      </c>
      <c r="F496" s="1">
        <f>IF(Eingabe!I496="x",1,0)</f>
        <v>0</v>
      </c>
      <c r="G496" s="90">
        <f t="shared" si="125"/>
        <v>1</v>
      </c>
      <c r="H496" s="1">
        <f>IF(Eingabe!R496="x",1,0)</f>
        <v>1</v>
      </c>
      <c r="I496" s="1">
        <f>IF(Eingabe!S496="x",1,0)</f>
        <v>0</v>
      </c>
      <c r="J496" s="1">
        <f t="shared" si="126"/>
        <v>1</v>
      </c>
      <c r="K496" s="89">
        <f>IF(Eingabe!E496="x",1,0)</f>
        <v>1</v>
      </c>
      <c r="L496" s="1">
        <f>IF(Eingabe!F496="x",1,0)</f>
        <v>0</v>
      </c>
      <c r="M496" s="90">
        <f t="shared" si="127"/>
        <v>1</v>
      </c>
    </row>
    <row r="497">
      <c r="A497" s="5">
        <f>Eingabe!J497^2*PI()/4</f>
        <v>0</v>
      </c>
      <c r="B497" s="5">
        <f>Eingabe!K497*Eingabe!L497</f>
        <v>0.156</v>
      </c>
      <c r="C497" s="5">
        <f>(Eingabe!K497*(Eingabe!L497-Eingabe!K497)+Eingabe!K497^2*PI()/4)*0+Eingabe!K497*Eingabe!L497</f>
        <v>0.156</v>
      </c>
      <c r="D497" s="89">
        <f>IF(Eingabe!G497="x",1,0)</f>
        <v>0</v>
      </c>
      <c r="E497" s="1">
        <f>IF(Eingabe!H497="x",1,0)</f>
        <v>1</v>
      </c>
      <c r="F497" s="1">
        <f>IF(Eingabe!I497="x",1,0)</f>
        <v>0</v>
      </c>
      <c r="G497" s="90">
        <f t="shared" si="125"/>
        <v>1</v>
      </c>
      <c r="H497" s="1">
        <f>IF(Eingabe!R497="x",1,0)</f>
        <v>1</v>
      </c>
      <c r="I497" s="1">
        <f>IF(Eingabe!S497="x",1,0)</f>
        <v>0</v>
      </c>
      <c r="J497" s="1">
        <f t="shared" si="126"/>
        <v>1</v>
      </c>
      <c r="K497" s="89">
        <f>IF(Eingabe!E497="x",1,0)</f>
        <v>1</v>
      </c>
      <c r="L497" s="1">
        <f>IF(Eingabe!F497="x",1,0)</f>
        <v>0</v>
      </c>
      <c r="M497" s="90">
        <f t="shared" si="127"/>
        <v>1</v>
      </c>
    </row>
    <row r="498">
      <c r="A498" s="5">
        <f>Eingabe!J498^2*PI()/4</f>
        <v>0</v>
      </c>
      <c r="B498" s="5">
        <f>Eingabe!K498*Eingabe!L498</f>
        <v>0.156</v>
      </c>
      <c r="C498" s="5">
        <f>(Eingabe!K498*(Eingabe!L498-Eingabe!K498)+Eingabe!K498^2*PI()/4)*0+Eingabe!K498*Eingabe!L498</f>
        <v>0.156</v>
      </c>
      <c r="D498" s="89">
        <f>IF(Eingabe!G498="x",1,0)</f>
        <v>0</v>
      </c>
      <c r="E498" s="1">
        <f>IF(Eingabe!H498="x",1,0)</f>
        <v>1</v>
      </c>
      <c r="F498" s="1">
        <f>IF(Eingabe!I498="x",1,0)</f>
        <v>0</v>
      </c>
      <c r="G498" s="90">
        <f t="shared" si="125"/>
        <v>1</v>
      </c>
      <c r="H498" s="1">
        <f>IF(Eingabe!R498="x",1,0)</f>
        <v>1</v>
      </c>
      <c r="I498" s="1">
        <f>IF(Eingabe!S498="x",1,0)</f>
        <v>0</v>
      </c>
      <c r="J498" s="1">
        <f t="shared" si="126"/>
        <v>1</v>
      </c>
      <c r="K498" s="89">
        <f>IF(Eingabe!E498="x",1,0)</f>
        <v>1</v>
      </c>
      <c r="L498" s="1">
        <f>IF(Eingabe!F498="x",1,0)</f>
        <v>0</v>
      </c>
      <c r="M498" s="90">
        <f t="shared" si="127"/>
        <v>1</v>
      </c>
    </row>
    <row r="499">
      <c r="A499" s="5">
        <f>Eingabe!J499^2*PI()/4</f>
        <v>0</v>
      </c>
      <c r="B499" s="5">
        <f>Eingabe!K499*Eingabe!L499</f>
        <v>0.156</v>
      </c>
      <c r="C499" s="5">
        <f>(Eingabe!K499*(Eingabe!L499-Eingabe!K499)+Eingabe!K499^2*PI()/4)*0+Eingabe!K499*Eingabe!L499</f>
        <v>0.156</v>
      </c>
      <c r="D499" s="89">
        <f>IF(Eingabe!G499="x",1,0)</f>
        <v>0</v>
      </c>
      <c r="E499" s="1">
        <f>IF(Eingabe!H499="x",1,0)</f>
        <v>1</v>
      </c>
      <c r="F499" s="1">
        <f>IF(Eingabe!I499="x",1,0)</f>
        <v>0</v>
      </c>
      <c r="G499" s="90">
        <f t="shared" si="125"/>
        <v>1</v>
      </c>
      <c r="H499" s="1">
        <f>IF(Eingabe!R499="x",1,0)</f>
        <v>1</v>
      </c>
      <c r="I499" s="1">
        <f>IF(Eingabe!S499="x",1,0)</f>
        <v>0</v>
      </c>
      <c r="J499" s="1">
        <f t="shared" si="126"/>
        <v>1</v>
      </c>
      <c r="K499" s="89">
        <f>IF(Eingabe!E499="x",1,0)</f>
        <v>1</v>
      </c>
      <c r="L499" s="1">
        <f>IF(Eingabe!F499="x",1,0)</f>
        <v>0</v>
      </c>
      <c r="M499" s="90">
        <f t="shared" si="127"/>
        <v>1</v>
      </c>
    </row>
    <row r="500">
      <c r="A500" s="5">
        <f>Eingabe!J500^2*PI()/4</f>
        <v>0</v>
      </c>
      <c r="B500" s="5">
        <f>Eingabe!K500*Eingabe!L500</f>
        <v>0.156</v>
      </c>
      <c r="C500" s="5">
        <f>(Eingabe!K500*(Eingabe!L500-Eingabe!K500)+Eingabe!K500^2*PI()/4)*0+Eingabe!K500*Eingabe!L500</f>
        <v>0.156</v>
      </c>
      <c r="D500" s="89">
        <f>IF(Eingabe!G500="x",1,0)</f>
        <v>0</v>
      </c>
      <c r="E500" s="1">
        <f>IF(Eingabe!H500="x",1,0)</f>
        <v>1</v>
      </c>
      <c r="F500" s="1">
        <f>IF(Eingabe!I500="x",1,0)</f>
        <v>0</v>
      </c>
      <c r="G500" s="90">
        <f t="shared" si="125"/>
        <v>1</v>
      </c>
      <c r="H500" s="1">
        <f>IF(Eingabe!R500="x",1,0)</f>
        <v>1</v>
      </c>
      <c r="I500" s="1">
        <f>IF(Eingabe!S500="x",1,0)</f>
        <v>0</v>
      </c>
      <c r="J500" s="1">
        <f t="shared" si="126"/>
        <v>1</v>
      </c>
      <c r="K500" s="89">
        <f>IF(Eingabe!E500="x",1,0)</f>
        <v>1</v>
      </c>
      <c r="L500" s="1">
        <f>IF(Eingabe!F500="x",1,0)</f>
        <v>0</v>
      </c>
      <c r="M500" s="90">
        <f t="shared" si="127"/>
        <v>1</v>
      </c>
    </row>
    <row r="501">
      <c r="A501" s="5">
        <f>Eingabe!J501^2*PI()/4</f>
        <v>0</v>
      </c>
      <c r="B501" s="5">
        <f>Eingabe!K501*Eingabe!L501</f>
        <v>0.156</v>
      </c>
      <c r="C501" s="5">
        <f>(Eingabe!K501*(Eingabe!L501-Eingabe!K501)+Eingabe!K501^2*PI()/4)*0+Eingabe!K501*Eingabe!L501</f>
        <v>0.156</v>
      </c>
      <c r="D501" s="89">
        <f>IF(Eingabe!G501="x",1,0)</f>
        <v>0</v>
      </c>
      <c r="E501" s="1">
        <f>IF(Eingabe!H501="x",1,0)</f>
        <v>1</v>
      </c>
      <c r="F501" s="1">
        <f>IF(Eingabe!I501="x",1,0)</f>
        <v>0</v>
      </c>
      <c r="G501" s="90">
        <f t="shared" si="125"/>
        <v>1</v>
      </c>
      <c r="H501" s="1">
        <f>IF(Eingabe!R501="x",1,0)</f>
        <v>1</v>
      </c>
      <c r="I501" s="1">
        <f>IF(Eingabe!S501="x",1,0)</f>
        <v>0</v>
      </c>
      <c r="J501" s="1">
        <f t="shared" si="126"/>
        <v>1</v>
      </c>
      <c r="K501" s="89">
        <f>IF(Eingabe!E501="x",1,0)</f>
        <v>1</v>
      </c>
      <c r="L501" s="1">
        <f>IF(Eingabe!F501="x",1,0)</f>
        <v>0</v>
      </c>
      <c r="M501" s="90">
        <f t="shared" si="127"/>
        <v>1</v>
      </c>
    </row>
    <row r="502">
      <c r="A502" s="5">
        <f>Eingabe!J502^2*PI()/4</f>
        <v>0</v>
      </c>
      <c r="B502" s="5">
        <f>Eingabe!K502*Eingabe!L502</f>
        <v>0.156</v>
      </c>
      <c r="C502" s="5">
        <f>(Eingabe!K502*(Eingabe!L502-Eingabe!K502)+Eingabe!K502^2*PI()/4)*0+Eingabe!K502*Eingabe!L502</f>
        <v>0.156</v>
      </c>
      <c r="D502" s="89">
        <f>IF(Eingabe!G502="x",1,0)</f>
        <v>0</v>
      </c>
      <c r="E502" s="1">
        <f>IF(Eingabe!H502="x",1,0)</f>
        <v>1</v>
      </c>
      <c r="F502" s="1">
        <f>IF(Eingabe!I502="x",1,0)</f>
        <v>0</v>
      </c>
      <c r="G502" s="90">
        <f t="shared" si="125"/>
        <v>1</v>
      </c>
      <c r="H502" s="1">
        <f>IF(Eingabe!R502="x",1,0)</f>
        <v>1</v>
      </c>
      <c r="I502" s="1">
        <f>IF(Eingabe!S502="x",1,0)</f>
        <v>0</v>
      </c>
      <c r="J502" s="1">
        <f t="shared" si="126"/>
        <v>1</v>
      </c>
      <c r="K502" s="89">
        <f>IF(Eingabe!E502="x",1,0)</f>
        <v>1</v>
      </c>
      <c r="L502" s="1">
        <f>IF(Eingabe!F502="x",1,0)</f>
        <v>0</v>
      </c>
      <c r="M502" s="90">
        <f t="shared" si="127"/>
        <v>1</v>
      </c>
    </row>
    <row r="503">
      <c r="A503" s="5">
        <f>Eingabe!J503^2*PI()/4</f>
        <v>0</v>
      </c>
      <c r="B503" s="5">
        <f>Eingabe!K503*Eingabe!L503</f>
        <v>0.156</v>
      </c>
      <c r="C503" s="5">
        <f>(Eingabe!K503*(Eingabe!L503-Eingabe!K503)+Eingabe!K503^2*PI()/4)*0+Eingabe!K503*Eingabe!L503</f>
        <v>0.156</v>
      </c>
      <c r="D503" s="89">
        <f>IF(Eingabe!G503="x",1,0)</f>
        <v>0</v>
      </c>
      <c r="E503" s="1">
        <f>IF(Eingabe!H503="x",1,0)</f>
        <v>1</v>
      </c>
      <c r="F503" s="1">
        <f>IF(Eingabe!I503="x",1,0)</f>
        <v>0</v>
      </c>
      <c r="G503" s="90">
        <f t="shared" si="125"/>
        <v>1</v>
      </c>
      <c r="H503" s="1">
        <f>IF(Eingabe!R503="x",1,0)</f>
        <v>1</v>
      </c>
      <c r="I503" s="1">
        <f>IF(Eingabe!S503="x",1,0)</f>
        <v>0</v>
      </c>
      <c r="J503" s="1">
        <f t="shared" si="126"/>
        <v>1</v>
      </c>
      <c r="K503" s="89">
        <f>IF(Eingabe!E503="x",1,0)</f>
        <v>1</v>
      </c>
      <c r="L503" s="1">
        <f>IF(Eingabe!F503="x",1,0)</f>
        <v>0</v>
      </c>
      <c r="M503" s="90">
        <f t="shared" si="127"/>
        <v>1</v>
      </c>
    </row>
    <row r="504">
      <c r="A504" s="5">
        <f>Eingabe!J504^2*PI()/4</f>
        <v>0</v>
      </c>
      <c r="B504" s="5">
        <f>Eingabe!K504*Eingabe!L504</f>
        <v>0.156</v>
      </c>
      <c r="C504" s="5">
        <f>(Eingabe!K504*(Eingabe!L504-Eingabe!K504)+Eingabe!K504^2*PI()/4)*0+Eingabe!K504*Eingabe!L504</f>
        <v>0.156</v>
      </c>
      <c r="D504" s="89">
        <f>IF(Eingabe!G504="x",1,0)</f>
        <v>0</v>
      </c>
      <c r="E504" s="1">
        <f>IF(Eingabe!H504="x",1,0)</f>
        <v>1</v>
      </c>
      <c r="F504" s="1">
        <f>IF(Eingabe!I504="x",1,0)</f>
        <v>0</v>
      </c>
      <c r="G504" s="90">
        <f t="shared" si="125"/>
        <v>1</v>
      </c>
      <c r="H504" s="1">
        <f>IF(Eingabe!R504="x",1,0)</f>
        <v>1</v>
      </c>
      <c r="I504" s="1">
        <f>IF(Eingabe!S504="x",1,0)</f>
        <v>0</v>
      </c>
      <c r="J504" s="1">
        <f t="shared" si="126"/>
        <v>1</v>
      </c>
      <c r="K504" s="89">
        <f>IF(Eingabe!E504="x",1,0)</f>
        <v>1</v>
      </c>
      <c r="L504" s="1">
        <f>IF(Eingabe!F504="x",1,0)</f>
        <v>0</v>
      </c>
      <c r="M504" s="90">
        <f t="shared" si="127"/>
        <v>1</v>
      </c>
    </row>
    <row r="505">
      <c r="A505" s="5">
        <f>Eingabe!J505^2*PI()/4</f>
        <v>0</v>
      </c>
      <c r="B505" s="5">
        <f>Eingabe!K505*Eingabe!L505</f>
        <v>0.156</v>
      </c>
      <c r="C505" s="5">
        <f>(Eingabe!K505*(Eingabe!L505-Eingabe!K505)+Eingabe!K505^2*PI()/4)*0+Eingabe!K505*Eingabe!L505</f>
        <v>0.156</v>
      </c>
      <c r="D505" s="89">
        <f>IF(Eingabe!G505="x",1,0)</f>
        <v>0</v>
      </c>
      <c r="E505" s="1">
        <f>IF(Eingabe!H505="x",1,0)</f>
        <v>1</v>
      </c>
      <c r="F505" s="1">
        <f>IF(Eingabe!I505="x",1,0)</f>
        <v>0</v>
      </c>
      <c r="G505" s="90">
        <f t="shared" si="125"/>
        <v>1</v>
      </c>
      <c r="H505" s="1">
        <f>IF(Eingabe!R505="x",1,0)</f>
        <v>1</v>
      </c>
      <c r="I505" s="1">
        <f>IF(Eingabe!S505="x",1,0)</f>
        <v>0</v>
      </c>
      <c r="J505" s="1">
        <f t="shared" si="126"/>
        <v>1</v>
      </c>
      <c r="K505" s="89">
        <f>IF(Eingabe!E505="x",1,0)</f>
        <v>1</v>
      </c>
      <c r="L505" s="1">
        <f>IF(Eingabe!F505="x",1,0)</f>
        <v>0</v>
      </c>
      <c r="M505" s="90">
        <f t="shared" si="127"/>
        <v>1</v>
      </c>
    </row>
    <row r="506">
      <c r="A506" s="5">
        <f>Eingabe!J506^2*PI()/4</f>
        <v>0</v>
      </c>
      <c r="B506" s="5">
        <f>Eingabe!K506*Eingabe!L506</f>
        <v>0.156</v>
      </c>
      <c r="C506" s="5">
        <f>(Eingabe!K506*(Eingabe!L506-Eingabe!K506)+Eingabe!K506^2*PI()/4)*0+Eingabe!K506*Eingabe!L506</f>
        <v>0.156</v>
      </c>
      <c r="D506" s="89">
        <f>IF(Eingabe!G506="x",1,0)</f>
        <v>0</v>
      </c>
      <c r="E506" s="1">
        <f>IF(Eingabe!H506="x",1,0)</f>
        <v>1</v>
      </c>
      <c r="F506" s="1">
        <f>IF(Eingabe!I506="x",1,0)</f>
        <v>0</v>
      </c>
      <c r="G506" s="90">
        <f t="shared" si="125"/>
        <v>1</v>
      </c>
      <c r="H506" s="1">
        <f>IF(Eingabe!R506="x",1,0)</f>
        <v>1</v>
      </c>
      <c r="I506" s="1">
        <f>IF(Eingabe!S506="x",1,0)</f>
        <v>0</v>
      </c>
      <c r="J506" s="1">
        <f t="shared" si="126"/>
        <v>1</v>
      </c>
      <c r="K506" s="89">
        <f>IF(Eingabe!E506="x",1,0)</f>
        <v>1</v>
      </c>
      <c r="L506" s="1">
        <f>IF(Eingabe!F506="x",1,0)</f>
        <v>0</v>
      </c>
      <c r="M506" s="90">
        <f t="shared" si="127"/>
        <v>1</v>
      </c>
    </row>
    <row r="507">
      <c r="A507" s="5">
        <f>Eingabe!J507^2*PI()/4</f>
        <v>0</v>
      </c>
      <c r="B507" s="5">
        <f>Eingabe!K507*Eingabe!L507</f>
        <v>0.156</v>
      </c>
      <c r="C507" s="5">
        <f>(Eingabe!K507*(Eingabe!L507-Eingabe!K507)+Eingabe!K507^2*PI()/4)*0+Eingabe!K507*Eingabe!L507</f>
        <v>0.156</v>
      </c>
      <c r="D507" s="89">
        <f>IF(Eingabe!G507="x",1,0)</f>
        <v>0</v>
      </c>
      <c r="E507" s="1">
        <f>IF(Eingabe!H507="x",1,0)</f>
        <v>1</v>
      </c>
      <c r="F507" s="1">
        <f>IF(Eingabe!I507="x",1,0)</f>
        <v>0</v>
      </c>
      <c r="G507" s="90">
        <f t="shared" si="125"/>
        <v>1</v>
      </c>
      <c r="H507" s="1">
        <f>IF(Eingabe!R507="x",1,0)</f>
        <v>1</v>
      </c>
      <c r="I507" s="1">
        <f>IF(Eingabe!S507="x",1,0)</f>
        <v>0</v>
      </c>
      <c r="J507" s="1">
        <f t="shared" si="126"/>
        <v>1</v>
      </c>
      <c r="K507" s="89">
        <f>IF(Eingabe!E507="x",1,0)</f>
        <v>1</v>
      </c>
      <c r="L507" s="1">
        <f>IF(Eingabe!F507="x",1,0)</f>
        <v>0</v>
      </c>
      <c r="M507" s="90">
        <f t="shared" si="127"/>
        <v>1</v>
      </c>
    </row>
    <row r="508">
      <c r="A508" s="5">
        <f>Eingabe!J508^2*PI()/4</f>
        <v>0</v>
      </c>
      <c r="B508" s="5">
        <f>Eingabe!K508*Eingabe!L508</f>
        <v>0.156</v>
      </c>
      <c r="C508" s="5">
        <f>(Eingabe!K508*(Eingabe!L508-Eingabe!K508)+Eingabe!K508^2*PI()/4)*0+Eingabe!K508*Eingabe!L508</f>
        <v>0.156</v>
      </c>
      <c r="D508" s="89">
        <f>IF(Eingabe!G508="x",1,0)</f>
        <v>0</v>
      </c>
      <c r="E508" s="1">
        <f>IF(Eingabe!H508="x",1,0)</f>
        <v>1</v>
      </c>
      <c r="F508" s="1">
        <f>IF(Eingabe!I508="x",1,0)</f>
        <v>0</v>
      </c>
      <c r="G508" s="90">
        <f t="shared" si="125"/>
        <v>1</v>
      </c>
      <c r="H508" s="1">
        <f>IF(Eingabe!R508="x",1,0)</f>
        <v>1</v>
      </c>
      <c r="I508" s="1">
        <f>IF(Eingabe!S508="x",1,0)</f>
        <v>0</v>
      </c>
      <c r="J508" s="1">
        <f t="shared" si="126"/>
        <v>1</v>
      </c>
      <c r="K508" s="89">
        <f>IF(Eingabe!E508="x",1,0)</f>
        <v>1</v>
      </c>
      <c r="L508" s="1">
        <f>IF(Eingabe!F508="x",1,0)</f>
        <v>0</v>
      </c>
      <c r="M508" s="90">
        <f t="shared" si="127"/>
        <v>1</v>
      </c>
    </row>
    <row r="509">
      <c r="A509" s="5">
        <f>Eingabe!J509^2*PI()/4</f>
        <v>0</v>
      </c>
      <c r="B509" s="5">
        <f>Eingabe!K509*Eingabe!L509</f>
        <v>0.156</v>
      </c>
      <c r="C509" s="5">
        <f>(Eingabe!K509*(Eingabe!L509-Eingabe!K509)+Eingabe!K509^2*PI()/4)*0+Eingabe!K509*Eingabe!L509</f>
        <v>0.156</v>
      </c>
      <c r="D509" s="89">
        <f>IF(Eingabe!G509="x",1,0)</f>
        <v>0</v>
      </c>
      <c r="E509" s="1">
        <f>IF(Eingabe!H509="x",1,0)</f>
        <v>1</v>
      </c>
      <c r="F509" s="1">
        <f>IF(Eingabe!I509="x",1,0)</f>
        <v>0</v>
      </c>
      <c r="G509" s="90">
        <f t="shared" si="125"/>
        <v>1</v>
      </c>
      <c r="H509" s="1">
        <f>IF(Eingabe!R509="x",1,0)</f>
        <v>1</v>
      </c>
      <c r="I509" s="1">
        <f>IF(Eingabe!S509="x",1,0)</f>
        <v>0</v>
      </c>
      <c r="J509" s="1">
        <f t="shared" si="126"/>
        <v>1</v>
      </c>
      <c r="K509" s="89">
        <f>IF(Eingabe!E509="x",1,0)</f>
        <v>1</v>
      </c>
      <c r="L509" s="1">
        <f>IF(Eingabe!F509="x",1,0)</f>
        <v>0</v>
      </c>
      <c r="M509" s="90">
        <f t="shared" si="127"/>
        <v>1</v>
      </c>
    </row>
    <row r="510">
      <c r="A510" s="5">
        <f>Eingabe!J510^2*PI()/4</f>
        <v>0</v>
      </c>
      <c r="B510" s="5">
        <f>Eingabe!K510*Eingabe!L510</f>
        <v>0.156</v>
      </c>
      <c r="C510" s="5">
        <f>(Eingabe!K510*(Eingabe!L510-Eingabe!K510)+Eingabe!K510^2*PI()/4)*0+Eingabe!K510*Eingabe!L510</f>
        <v>0.156</v>
      </c>
      <c r="D510" s="89">
        <f>IF(Eingabe!G510="x",1,0)</f>
        <v>0</v>
      </c>
      <c r="E510" s="1">
        <f>IF(Eingabe!H510="x",1,0)</f>
        <v>1</v>
      </c>
      <c r="F510" s="1">
        <f>IF(Eingabe!I510="x",1,0)</f>
        <v>0</v>
      </c>
      <c r="G510" s="90">
        <f t="shared" si="125"/>
        <v>1</v>
      </c>
      <c r="H510" s="1">
        <f>IF(Eingabe!R510="x",1,0)</f>
        <v>1</v>
      </c>
      <c r="I510" s="1">
        <f>IF(Eingabe!S510="x",1,0)</f>
        <v>0</v>
      </c>
      <c r="J510" s="1">
        <f t="shared" si="126"/>
        <v>1</v>
      </c>
      <c r="K510" s="89">
        <f>IF(Eingabe!E510="x",1,0)</f>
        <v>1</v>
      </c>
      <c r="L510" s="1">
        <f>IF(Eingabe!F510="x",1,0)</f>
        <v>0</v>
      </c>
      <c r="M510" s="90">
        <f t="shared" si="127"/>
        <v>1</v>
      </c>
    </row>
    <row r="511">
      <c r="A511" s="5">
        <f>Eingabe!J511^2*PI()/4</f>
        <v>0</v>
      </c>
      <c r="B511" s="5">
        <f>Eingabe!K511*Eingabe!L511</f>
        <v>0.156</v>
      </c>
      <c r="C511" s="5">
        <f>(Eingabe!K511*(Eingabe!L511-Eingabe!K511)+Eingabe!K511^2*PI()/4)*0+Eingabe!K511*Eingabe!L511</f>
        <v>0.156</v>
      </c>
      <c r="D511" s="89">
        <f>IF(Eingabe!G511="x",1,0)</f>
        <v>0</v>
      </c>
      <c r="E511" s="1">
        <f>IF(Eingabe!H511="x",1,0)</f>
        <v>1</v>
      </c>
      <c r="F511" s="1">
        <f>IF(Eingabe!I511="x",1,0)</f>
        <v>0</v>
      </c>
      <c r="G511" s="90">
        <f t="shared" si="125"/>
        <v>1</v>
      </c>
      <c r="H511" s="1">
        <f>IF(Eingabe!R511="x",1,0)</f>
        <v>1</v>
      </c>
      <c r="I511" s="1">
        <f>IF(Eingabe!S511="x",1,0)</f>
        <v>0</v>
      </c>
      <c r="J511" s="1">
        <f t="shared" si="126"/>
        <v>1</v>
      </c>
      <c r="K511" s="89">
        <f>IF(Eingabe!E511="x",1,0)</f>
        <v>1</v>
      </c>
      <c r="L511" s="1">
        <f>IF(Eingabe!F511="x",1,0)</f>
        <v>0</v>
      </c>
      <c r="M511" s="90">
        <f t="shared" si="127"/>
        <v>1</v>
      </c>
    </row>
    <row r="512">
      <c r="A512" s="5">
        <f>Eingabe!J512^2*PI()/4</f>
        <v>0</v>
      </c>
      <c r="B512" s="5">
        <f>Eingabe!K512*Eingabe!L512</f>
        <v>0.156</v>
      </c>
      <c r="C512" s="5">
        <f>(Eingabe!K512*(Eingabe!L512-Eingabe!K512)+Eingabe!K512^2*PI()/4)*0+Eingabe!K512*Eingabe!L512</f>
        <v>0.156</v>
      </c>
      <c r="D512" s="89">
        <f>IF(Eingabe!G512="x",1,0)</f>
        <v>0</v>
      </c>
      <c r="E512" s="1">
        <f>IF(Eingabe!H512="x",1,0)</f>
        <v>1</v>
      </c>
      <c r="F512" s="1">
        <f>IF(Eingabe!I512="x",1,0)</f>
        <v>0</v>
      </c>
      <c r="G512" s="90">
        <f t="shared" si="125"/>
        <v>1</v>
      </c>
      <c r="H512" s="1">
        <f>IF(Eingabe!R512="x",1,0)</f>
        <v>1</v>
      </c>
      <c r="I512" s="1">
        <f>IF(Eingabe!S512="x",1,0)</f>
        <v>0</v>
      </c>
      <c r="J512" s="1">
        <f t="shared" si="126"/>
        <v>1</v>
      </c>
      <c r="K512" s="89">
        <f>IF(Eingabe!E512="x",1,0)</f>
        <v>1</v>
      </c>
      <c r="L512" s="1">
        <f>IF(Eingabe!F512="x",1,0)</f>
        <v>0</v>
      </c>
      <c r="M512" s="90">
        <f t="shared" si="127"/>
        <v>1</v>
      </c>
    </row>
    <row r="513">
      <c r="A513" s="5">
        <f>Eingabe!J513^2*PI()/4</f>
        <v>0</v>
      </c>
      <c r="B513" s="5">
        <f>Eingabe!K513*Eingabe!L513</f>
        <v>0.156</v>
      </c>
      <c r="C513" s="5">
        <f>(Eingabe!K513*(Eingabe!L513-Eingabe!K513)+Eingabe!K513^2*PI()/4)*0+Eingabe!K513*Eingabe!L513</f>
        <v>0.156</v>
      </c>
      <c r="D513" s="89">
        <f>IF(Eingabe!G513="x",1,0)</f>
        <v>0</v>
      </c>
      <c r="E513" s="1">
        <f>IF(Eingabe!H513="x",1,0)</f>
        <v>1</v>
      </c>
      <c r="F513" s="1">
        <f>IF(Eingabe!I513="x",1,0)</f>
        <v>0</v>
      </c>
      <c r="G513" s="90">
        <f t="shared" si="125"/>
        <v>1</v>
      </c>
      <c r="H513" s="1">
        <f>IF(Eingabe!R513="x",1,0)</f>
        <v>1</v>
      </c>
      <c r="I513" s="1">
        <f>IF(Eingabe!S513="x",1,0)</f>
        <v>0</v>
      </c>
      <c r="J513" s="1">
        <f t="shared" si="126"/>
        <v>1</v>
      </c>
      <c r="K513" s="89">
        <f>IF(Eingabe!E513="x",1,0)</f>
        <v>1</v>
      </c>
      <c r="L513" s="1">
        <f>IF(Eingabe!F513="x",1,0)</f>
        <v>0</v>
      </c>
      <c r="M513" s="90">
        <f t="shared" si="127"/>
        <v>1</v>
      </c>
    </row>
    <row r="514">
      <c r="A514" s="5">
        <f>Eingabe!J514^2*PI()/4</f>
        <v>0</v>
      </c>
      <c r="B514" s="5">
        <f>Eingabe!K514*Eingabe!L514</f>
        <v>0.040000000000000008</v>
      </c>
      <c r="C514" s="5">
        <f>(Eingabe!K514*(Eingabe!L514-Eingabe!K514)+Eingabe!K514^2*PI()/4)*0+Eingabe!K514*Eingabe!L514</f>
        <v>0.040000000000000008</v>
      </c>
      <c r="D514" s="89">
        <f>IF(Eingabe!G514="x",1,0)</f>
        <v>0</v>
      </c>
      <c r="E514" s="1">
        <f>IF(Eingabe!H514="x",1,0)</f>
        <v>1</v>
      </c>
      <c r="F514" s="1">
        <f>IF(Eingabe!I514="x",1,0)</f>
        <v>0</v>
      </c>
      <c r="G514" s="90">
        <f t="shared" si="125"/>
        <v>1</v>
      </c>
      <c r="H514" s="1">
        <f>IF(Eingabe!R514="x",1,0)</f>
        <v>1</v>
      </c>
      <c r="I514" s="1">
        <f>IF(Eingabe!S514="x",1,0)</f>
        <v>0</v>
      </c>
      <c r="J514" s="1">
        <f t="shared" si="126"/>
        <v>1</v>
      </c>
      <c r="K514" s="89">
        <f>IF(Eingabe!E514="x",1,0)</f>
        <v>1</v>
      </c>
      <c r="L514" s="1">
        <f>IF(Eingabe!F514="x",1,0)</f>
        <v>0</v>
      </c>
      <c r="M514" s="90">
        <f t="shared" si="127"/>
        <v>1</v>
      </c>
    </row>
    <row r="515">
      <c r="A515" s="5">
        <f>Eingabe!J515^2*PI()/4</f>
        <v>0</v>
      </c>
      <c r="B515" s="5">
        <f>Eingabe!K515*Eingabe!L515</f>
        <v>0.040000000000000008</v>
      </c>
      <c r="C515" s="5">
        <f>(Eingabe!K515*(Eingabe!L515-Eingabe!K515)+Eingabe!K515^2*PI()/4)*0+Eingabe!K515*Eingabe!L515</f>
        <v>0.040000000000000008</v>
      </c>
      <c r="D515" s="89">
        <f>IF(Eingabe!G515="x",1,0)</f>
        <v>0</v>
      </c>
      <c r="E515" s="1">
        <f>IF(Eingabe!H515="x",1,0)</f>
        <v>1</v>
      </c>
      <c r="F515" s="1">
        <f>IF(Eingabe!I515="x",1,0)</f>
        <v>0</v>
      </c>
      <c r="G515" s="90">
        <f t="shared" si="125"/>
        <v>1</v>
      </c>
      <c r="H515" s="1">
        <f>IF(Eingabe!R515="x",1,0)</f>
        <v>1</v>
      </c>
      <c r="I515" s="1">
        <f>IF(Eingabe!S515="x",1,0)</f>
        <v>0</v>
      </c>
      <c r="J515" s="1">
        <f t="shared" si="126"/>
        <v>1</v>
      </c>
      <c r="K515" s="89">
        <f>IF(Eingabe!E515="x",1,0)</f>
        <v>1</v>
      </c>
      <c r="L515" s="1">
        <f>IF(Eingabe!F515="x",1,0)</f>
        <v>0</v>
      </c>
      <c r="M515" s="90">
        <f t="shared" si="127"/>
        <v>1</v>
      </c>
    </row>
    <row r="516">
      <c r="A516" s="5">
        <f>Eingabe!J516^2*PI()/4</f>
        <v>0</v>
      </c>
      <c r="B516" s="5">
        <f>Eingabe!K516*Eingabe!L516</f>
        <v>0.040000000000000008</v>
      </c>
      <c r="C516" s="5">
        <f>(Eingabe!K516*(Eingabe!L516-Eingabe!K516)+Eingabe!K516^2*PI()/4)*0+Eingabe!K516*Eingabe!L516</f>
        <v>0.040000000000000008</v>
      </c>
      <c r="D516" s="89">
        <f>IF(Eingabe!G516="x",1,0)</f>
        <v>0</v>
      </c>
      <c r="E516" s="1">
        <f>IF(Eingabe!H516="x",1,0)</f>
        <v>1</v>
      </c>
      <c r="F516" s="1">
        <f>IF(Eingabe!I516="x",1,0)</f>
        <v>0</v>
      </c>
      <c r="G516" s="90">
        <f t="shared" si="125"/>
        <v>1</v>
      </c>
      <c r="H516" s="1">
        <f>IF(Eingabe!R516="x",1,0)</f>
        <v>1</v>
      </c>
      <c r="I516" s="1">
        <f>IF(Eingabe!S516="x",1,0)</f>
        <v>0</v>
      </c>
      <c r="J516" s="1">
        <f t="shared" si="126"/>
        <v>1</v>
      </c>
      <c r="K516" s="89">
        <f>IF(Eingabe!E516="x",1,0)</f>
        <v>1</v>
      </c>
      <c r="L516" s="1">
        <f>IF(Eingabe!F516="x",1,0)</f>
        <v>0</v>
      </c>
      <c r="M516" s="90">
        <f t="shared" si="127"/>
        <v>1</v>
      </c>
    </row>
    <row r="517">
      <c r="A517" s="5">
        <f>Eingabe!J517^2*PI()/4</f>
        <v>0</v>
      </c>
      <c r="B517" s="5">
        <f>Eingabe!K517*Eingabe!L517</f>
        <v>0.040000000000000008</v>
      </c>
      <c r="C517" s="5">
        <f>(Eingabe!K517*(Eingabe!L517-Eingabe!K517)+Eingabe!K517^2*PI()/4)*0+Eingabe!K517*Eingabe!L517</f>
        <v>0.040000000000000008</v>
      </c>
      <c r="D517" s="89">
        <f>IF(Eingabe!G517="x",1,0)</f>
        <v>0</v>
      </c>
      <c r="E517" s="1">
        <f>IF(Eingabe!H517="x",1,0)</f>
        <v>1</v>
      </c>
      <c r="F517" s="1">
        <f>IF(Eingabe!I517="x",1,0)</f>
        <v>0</v>
      </c>
      <c r="G517" s="90">
        <f t="shared" si="125"/>
        <v>1</v>
      </c>
      <c r="H517" s="1">
        <f>IF(Eingabe!R517="x",1,0)</f>
        <v>1</v>
      </c>
      <c r="I517" s="1">
        <f>IF(Eingabe!S517="x",1,0)</f>
        <v>0</v>
      </c>
      <c r="J517" s="1">
        <f t="shared" si="126"/>
        <v>1</v>
      </c>
      <c r="K517" s="89">
        <f>IF(Eingabe!E517="x",1,0)</f>
        <v>1</v>
      </c>
      <c r="L517" s="1">
        <f>IF(Eingabe!F517="x",1,0)</f>
        <v>0</v>
      </c>
      <c r="M517" s="90">
        <f t="shared" si="127"/>
        <v>1</v>
      </c>
    </row>
    <row r="518">
      <c r="A518" s="5">
        <f>Eingabe!J518^2*PI()/4</f>
        <v>0</v>
      </c>
      <c r="B518" s="5">
        <f>Eingabe!K518*Eingabe!L518</f>
        <v>0.040000000000000008</v>
      </c>
      <c r="C518" s="5">
        <f>(Eingabe!K518*(Eingabe!L518-Eingabe!K518)+Eingabe!K518^2*PI()/4)*0+Eingabe!K518*Eingabe!L518</f>
        <v>0.040000000000000008</v>
      </c>
      <c r="D518" s="89">
        <f>IF(Eingabe!G518="x",1,0)</f>
        <v>0</v>
      </c>
      <c r="E518" s="1">
        <f>IF(Eingabe!H518="x",1,0)</f>
        <v>1</v>
      </c>
      <c r="F518" s="1">
        <f>IF(Eingabe!I518="x",1,0)</f>
        <v>0</v>
      </c>
      <c r="G518" s="90">
        <f t="shared" si="125"/>
        <v>1</v>
      </c>
      <c r="H518" s="1">
        <f>IF(Eingabe!R518="x",1,0)</f>
        <v>1</v>
      </c>
      <c r="I518" s="1">
        <f>IF(Eingabe!S518="x",1,0)</f>
        <v>0</v>
      </c>
      <c r="J518" s="1">
        <f t="shared" si="126"/>
        <v>1</v>
      </c>
      <c r="K518" s="89">
        <f>IF(Eingabe!E518="x",1,0)</f>
        <v>1</v>
      </c>
      <c r="L518" s="1">
        <f>IF(Eingabe!F518="x",1,0)</f>
        <v>0</v>
      </c>
      <c r="M518" s="90">
        <f t="shared" si="127"/>
        <v>1</v>
      </c>
    </row>
    <row r="519">
      <c r="A519" s="5">
        <f>Eingabe!J519^2*PI()/4</f>
        <v>0</v>
      </c>
      <c r="B519" s="5">
        <f>Eingabe!K519*Eingabe!L519</f>
        <v>0.040000000000000008</v>
      </c>
      <c r="C519" s="5">
        <f>(Eingabe!K519*(Eingabe!L519-Eingabe!K519)+Eingabe!K519^2*PI()/4)*0+Eingabe!K519*Eingabe!L519</f>
        <v>0.040000000000000008</v>
      </c>
      <c r="D519" s="89">
        <f>IF(Eingabe!G519="x",1,0)</f>
        <v>0</v>
      </c>
      <c r="E519" s="1">
        <f>IF(Eingabe!H519="x",1,0)</f>
        <v>1</v>
      </c>
      <c r="F519" s="1">
        <f>IF(Eingabe!I519="x",1,0)</f>
        <v>0</v>
      </c>
      <c r="G519" s="90">
        <f t="shared" si="125"/>
        <v>1</v>
      </c>
      <c r="H519" s="1">
        <f>IF(Eingabe!R519="x",1,0)</f>
        <v>1</v>
      </c>
      <c r="I519" s="1">
        <f>IF(Eingabe!S519="x",1,0)</f>
        <v>0</v>
      </c>
      <c r="J519" s="1">
        <f t="shared" si="126"/>
        <v>1</v>
      </c>
      <c r="K519" s="89">
        <f>IF(Eingabe!E519="x",1,0)</f>
        <v>1</v>
      </c>
      <c r="L519" s="1">
        <f>IF(Eingabe!F519="x",1,0)</f>
        <v>0</v>
      </c>
      <c r="M519" s="90">
        <f t="shared" si="127"/>
        <v>1</v>
      </c>
    </row>
    <row r="520">
      <c r="A520" s="5">
        <f>Eingabe!J520^2*PI()/4</f>
        <v>0</v>
      </c>
      <c r="B520" s="5">
        <f>Eingabe!K520*Eingabe!L520</f>
        <v>0.040000000000000008</v>
      </c>
      <c r="C520" s="5">
        <f>(Eingabe!K520*(Eingabe!L520-Eingabe!K520)+Eingabe!K520^2*PI()/4)*0+Eingabe!K520*Eingabe!L520</f>
        <v>0.040000000000000008</v>
      </c>
      <c r="D520" s="89">
        <f>IF(Eingabe!G520="x",1,0)</f>
        <v>0</v>
      </c>
      <c r="E520" s="1">
        <f>IF(Eingabe!H520="x",1,0)</f>
        <v>1</v>
      </c>
      <c r="F520" s="1">
        <f>IF(Eingabe!I520="x",1,0)</f>
        <v>0</v>
      </c>
      <c r="G520" s="90">
        <f t="shared" si="125"/>
        <v>1</v>
      </c>
      <c r="H520" s="1">
        <f>IF(Eingabe!R520="x",1,0)</f>
        <v>1</v>
      </c>
      <c r="I520" s="1">
        <f>IF(Eingabe!S520="x",1,0)</f>
        <v>0</v>
      </c>
      <c r="J520" s="1">
        <f t="shared" si="126"/>
        <v>1</v>
      </c>
      <c r="K520" s="89">
        <f>IF(Eingabe!E520="x",1,0)</f>
        <v>1</v>
      </c>
      <c r="L520" s="1">
        <f>IF(Eingabe!F520="x",1,0)</f>
        <v>0</v>
      </c>
      <c r="M520" s="90">
        <f t="shared" si="127"/>
        <v>1</v>
      </c>
    </row>
    <row r="521">
      <c r="A521" s="5">
        <f>Eingabe!J521^2*PI()/4</f>
        <v>0</v>
      </c>
      <c r="B521" s="5">
        <f>Eingabe!K521*Eingabe!L521</f>
        <v>0.040000000000000008</v>
      </c>
      <c r="C521" s="5">
        <f>(Eingabe!K521*(Eingabe!L521-Eingabe!K521)+Eingabe!K521^2*PI()/4)*0+Eingabe!K521*Eingabe!L521</f>
        <v>0.040000000000000008</v>
      </c>
      <c r="D521" s="89">
        <f>IF(Eingabe!G521="x",1,0)</f>
        <v>0</v>
      </c>
      <c r="E521" s="1">
        <f>IF(Eingabe!H521="x",1,0)</f>
        <v>1</v>
      </c>
      <c r="F521" s="1">
        <f>IF(Eingabe!I521="x",1,0)</f>
        <v>0</v>
      </c>
      <c r="G521" s="90">
        <f t="shared" si="125"/>
        <v>1</v>
      </c>
      <c r="H521" s="1">
        <f>IF(Eingabe!R521="x",1,0)</f>
        <v>1</v>
      </c>
      <c r="I521" s="1">
        <f>IF(Eingabe!S521="x",1,0)</f>
        <v>0</v>
      </c>
      <c r="J521" s="1">
        <f t="shared" si="126"/>
        <v>1</v>
      </c>
      <c r="K521" s="89">
        <f>IF(Eingabe!E521="x",1,0)</f>
        <v>1</v>
      </c>
      <c r="L521" s="1">
        <f>IF(Eingabe!F521="x",1,0)</f>
        <v>0</v>
      </c>
      <c r="M521" s="90">
        <f t="shared" si="127"/>
        <v>1</v>
      </c>
    </row>
    <row r="522">
      <c r="A522" s="5">
        <f>Eingabe!J522^2*PI()/4</f>
        <v>0</v>
      </c>
      <c r="B522" s="5">
        <f>Eingabe!K522*Eingabe!L522</f>
        <v>0.0625</v>
      </c>
      <c r="C522" s="5">
        <f>(Eingabe!K522*(Eingabe!L522-Eingabe!K522)+Eingabe!K522^2*PI()/4)*0+Eingabe!K522*Eingabe!L522</f>
        <v>0.0625</v>
      </c>
      <c r="D522" s="89">
        <f>IF(Eingabe!G522="x",1,0)</f>
        <v>0</v>
      </c>
      <c r="E522" s="1">
        <f>IF(Eingabe!H522="x",1,0)</f>
        <v>1</v>
      </c>
      <c r="F522" s="1">
        <f>IF(Eingabe!I522="x",1,0)</f>
        <v>0</v>
      </c>
      <c r="G522" s="90">
        <f t="shared" si="125"/>
        <v>1</v>
      </c>
      <c r="H522" s="1">
        <f>IF(Eingabe!R522="x",1,0)</f>
        <v>1</v>
      </c>
      <c r="I522" s="1">
        <f>IF(Eingabe!S522="x",1,0)</f>
        <v>0</v>
      </c>
      <c r="J522" s="1">
        <f t="shared" si="126"/>
        <v>1</v>
      </c>
      <c r="K522" s="89">
        <f>IF(Eingabe!E522="x",1,0)</f>
        <v>1</v>
      </c>
      <c r="L522" s="1">
        <f>IF(Eingabe!F522="x",1,0)</f>
        <v>0</v>
      </c>
      <c r="M522" s="90">
        <f t="shared" si="127"/>
        <v>1</v>
      </c>
    </row>
    <row r="523">
      <c r="A523" s="5">
        <f>Eingabe!J523^2*PI()/4</f>
        <v>0</v>
      </c>
      <c r="B523" s="5">
        <f>Eingabe!K523*Eingabe!L523</f>
        <v>0.0625</v>
      </c>
      <c r="C523" s="5">
        <f>(Eingabe!K523*(Eingabe!L523-Eingabe!K523)+Eingabe!K523^2*PI()/4)*0+Eingabe!K523*Eingabe!L523</f>
        <v>0.0625</v>
      </c>
      <c r="D523" s="89">
        <f>IF(Eingabe!G523="x",1,0)</f>
        <v>0</v>
      </c>
      <c r="E523" s="1">
        <f>IF(Eingabe!H523="x",1,0)</f>
        <v>1</v>
      </c>
      <c r="F523" s="1">
        <f>IF(Eingabe!I523="x",1,0)</f>
        <v>0</v>
      </c>
      <c r="G523" s="90">
        <f t="shared" si="125"/>
        <v>1</v>
      </c>
      <c r="H523" s="1">
        <f>IF(Eingabe!R523="x",1,0)</f>
        <v>1</v>
      </c>
      <c r="I523" s="1">
        <f>IF(Eingabe!S523="x",1,0)</f>
        <v>0</v>
      </c>
      <c r="J523" s="1">
        <f t="shared" si="126"/>
        <v>1</v>
      </c>
      <c r="K523" s="89">
        <f>IF(Eingabe!E523="x",1,0)</f>
        <v>1</v>
      </c>
      <c r="L523" s="1">
        <f>IF(Eingabe!F523="x",1,0)</f>
        <v>0</v>
      </c>
      <c r="M523" s="90">
        <f t="shared" si="127"/>
        <v>1</v>
      </c>
    </row>
    <row r="524">
      <c r="A524" s="5">
        <f>Eingabe!J524^2*PI()/4</f>
        <v>0</v>
      </c>
      <c r="B524" s="5">
        <f>Eingabe!K524*Eingabe!L524</f>
        <v>0.0625</v>
      </c>
      <c r="C524" s="5">
        <f>(Eingabe!K524*(Eingabe!L524-Eingabe!K524)+Eingabe!K524^2*PI()/4)*0+Eingabe!K524*Eingabe!L524</f>
        <v>0.0625</v>
      </c>
      <c r="D524" s="89">
        <f>IF(Eingabe!G524="x",1,0)</f>
        <v>0</v>
      </c>
      <c r="E524" s="1">
        <f>IF(Eingabe!H524="x",1,0)</f>
        <v>1</v>
      </c>
      <c r="F524" s="1">
        <f>IF(Eingabe!I524="x",1,0)</f>
        <v>0</v>
      </c>
      <c r="G524" s="90">
        <f t="shared" si="125"/>
        <v>1</v>
      </c>
      <c r="H524" s="1">
        <f>IF(Eingabe!R524="x",1,0)</f>
        <v>1</v>
      </c>
      <c r="I524" s="1">
        <f>IF(Eingabe!S524="x",1,0)</f>
        <v>0</v>
      </c>
      <c r="J524" s="1">
        <f t="shared" si="126"/>
        <v>1</v>
      </c>
      <c r="K524" s="89">
        <f>IF(Eingabe!E524="x",1,0)</f>
        <v>1</v>
      </c>
      <c r="L524" s="1">
        <f>IF(Eingabe!F524="x",1,0)</f>
        <v>0</v>
      </c>
      <c r="M524" s="90">
        <f t="shared" si="127"/>
        <v>1</v>
      </c>
    </row>
    <row r="525">
      <c r="A525" s="5">
        <f>Eingabe!J525^2*PI()/4</f>
        <v>0</v>
      </c>
      <c r="B525" s="5">
        <f>Eingabe!K525*Eingabe!L525</f>
        <v>0.0625</v>
      </c>
      <c r="C525" s="5">
        <f>(Eingabe!K525*(Eingabe!L525-Eingabe!K525)+Eingabe!K525^2*PI()/4)*0+Eingabe!K525*Eingabe!L525</f>
        <v>0.0625</v>
      </c>
      <c r="D525" s="89">
        <f>IF(Eingabe!G525="x",1,0)</f>
        <v>0</v>
      </c>
      <c r="E525" s="1">
        <f>IF(Eingabe!H525="x",1,0)</f>
        <v>1</v>
      </c>
      <c r="F525" s="1">
        <f>IF(Eingabe!I525="x",1,0)</f>
        <v>0</v>
      </c>
      <c r="G525" s="90">
        <f t="shared" si="125"/>
        <v>1</v>
      </c>
      <c r="H525" s="1">
        <f>IF(Eingabe!R525="x",1,0)</f>
        <v>1</v>
      </c>
      <c r="I525" s="1">
        <f>IF(Eingabe!S525="x",1,0)</f>
        <v>0</v>
      </c>
      <c r="J525" s="1">
        <f t="shared" si="126"/>
        <v>1</v>
      </c>
      <c r="K525" s="89">
        <f>IF(Eingabe!E525="x",1,0)</f>
        <v>1</v>
      </c>
      <c r="L525" s="1">
        <f>IF(Eingabe!F525="x",1,0)</f>
        <v>0</v>
      </c>
      <c r="M525" s="90">
        <f t="shared" si="127"/>
        <v>1</v>
      </c>
    </row>
    <row r="526">
      <c r="A526" s="5">
        <f>Eingabe!J526^2*PI()/4</f>
        <v>0</v>
      </c>
      <c r="B526" s="5">
        <f>Eingabe!K526*Eingabe!L526</f>
        <v>0.0625</v>
      </c>
      <c r="C526" s="5">
        <f>(Eingabe!K526*(Eingabe!L526-Eingabe!K526)+Eingabe!K526^2*PI()/4)*0+Eingabe!K526*Eingabe!L526</f>
        <v>0.0625</v>
      </c>
      <c r="D526" s="89">
        <f>IF(Eingabe!G526="x",1,0)</f>
        <v>0</v>
      </c>
      <c r="E526" s="1">
        <f>IF(Eingabe!H526="x",1,0)</f>
        <v>1</v>
      </c>
      <c r="F526" s="1">
        <f>IF(Eingabe!I526="x",1,0)</f>
        <v>0</v>
      </c>
      <c r="G526" s="90">
        <f t="shared" si="125"/>
        <v>1</v>
      </c>
      <c r="H526" s="1">
        <f>IF(Eingabe!R526="x",1,0)</f>
        <v>1</v>
      </c>
      <c r="I526" s="1">
        <f>IF(Eingabe!S526="x",1,0)</f>
        <v>0</v>
      </c>
      <c r="J526" s="1">
        <f t="shared" si="126"/>
        <v>1</v>
      </c>
      <c r="K526" s="89">
        <f>IF(Eingabe!E526="x",1,0)</f>
        <v>1</v>
      </c>
      <c r="L526" s="1">
        <f>IF(Eingabe!F526="x",1,0)</f>
        <v>0</v>
      </c>
      <c r="M526" s="90">
        <f t="shared" si="127"/>
        <v>1</v>
      </c>
    </row>
    <row r="527">
      <c r="A527" s="5">
        <f>Eingabe!J527^2*PI()/4</f>
        <v>0</v>
      </c>
      <c r="B527" s="5">
        <f>Eingabe!K527*Eingabe!L527</f>
        <v>0.0625</v>
      </c>
      <c r="C527" s="5">
        <f>(Eingabe!K527*(Eingabe!L527-Eingabe!K527)+Eingabe!K527^2*PI()/4)*0+Eingabe!K527*Eingabe!L527</f>
        <v>0.0625</v>
      </c>
      <c r="D527" s="89">
        <f>IF(Eingabe!G527="x",1,0)</f>
        <v>0</v>
      </c>
      <c r="E527" s="1">
        <f>IF(Eingabe!H527="x",1,0)</f>
        <v>1</v>
      </c>
      <c r="F527" s="1">
        <f>IF(Eingabe!I527="x",1,0)</f>
        <v>0</v>
      </c>
      <c r="G527" s="90">
        <f t="shared" si="125"/>
        <v>1</v>
      </c>
      <c r="H527" s="1">
        <f>IF(Eingabe!R527="x",1,0)</f>
        <v>1</v>
      </c>
      <c r="I527" s="1">
        <f>IF(Eingabe!S527="x",1,0)</f>
        <v>0</v>
      </c>
      <c r="J527" s="1">
        <f t="shared" si="126"/>
        <v>1</v>
      </c>
      <c r="K527" s="89">
        <f>IF(Eingabe!E527="x",1,0)</f>
        <v>1</v>
      </c>
      <c r="L527" s="1">
        <f>IF(Eingabe!F527="x",1,0)</f>
        <v>0</v>
      </c>
      <c r="M527" s="90">
        <f t="shared" si="127"/>
        <v>1</v>
      </c>
    </row>
    <row r="528">
      <c r="A528" s="5">
        <f>Eingabe!J528^2*PI()/4</f>
        <v>0</v>
      </c>
      <c r="B528" s="5">
        <f>Eingabe!K528*Eingabe!L528</f>
        <v>0.12959999999999999</v>
      </c>
      <c r="C528" s="5">
        <f>(Eingabe!K528*(Eingabe!L528-Eingabe!K528)+Eingabe!K528^2*PI()/4)*0+Eingabe!K528*Eingabe!L528</f>
        <v>0.12959999999999999</v>
      </c>
      <c r="D528" s="89">
        <f>IF(Eingabe!G528="x",1,0)</f>
        <v>0</v>
      </c>
      <c r="E528" s="1">
        <f>IF(Eingabe!H528="x",1,0)</f>
        <v>0</v>
      </c>
      <c r="F528" s="1">
        <f>IF(Eingabe!I528="x",1,0)</f>
        <v>1</v>
      </c>
      <c r="G528" s="90">
        <f t="shared" si="125"/>
        <v>1</v>
      </c>
      <c r="H528" s="1">
        <f>IF(Eingabe!R528="x",1,0)</f>
        <v>1</v>
      </c>
      <c r="I528" s="1">
        <f>IF(Eingabe!S528="x",1,0)</f>
        <v>0</v>
      </c>
      <c r="J528" s="1">
        <f t="shared" si="126"/>
        <v>1</v>
      </c>
      <c r="K528" s="89">
        <f>IF(Eingabe!E528="x",1,0)</f>
        <v>1</v>
      </c>
      <c r="L528" s="1">
        <f>IF(Eingabe!F528="x",1,0)</f>
        <v>0</v>
      </c>
      <c r="M528" s="90">
        <f t="shared" si="127"/>
        <v>1</v>
      </c>
    </row>
    <row r="529">
      <c r="A529" s="5">
        <f>Eingabe!J529^2*PI()/4</f>
        <v>0</v>
      </c>
      <c r="B529" s="5">
        <f>Eingabe!K529*Eingabe!L529</f>
        <v>0.12959999999999999</v>
      </c>
      <c r="C529" s="5">
        <f>(Eingabe!K529*(Eingabe!L529-Eingabe!K529)+Eingabe!K529^2*PI()/4)*0+Eingabe!K529*Eingabe!L529</f>
        <v>0.12959999999999999</v>
      </c>
      <c r="D529" s="89">
        <f>IF(Eingabe!G529="x",1,0)</f>
        <v>0</v>
      </c>
      <c r="E529" s="1">
        <f>IF(Eingabe!H529="x",1,0)</f>
        <v>0</v>
      </c>
      <c r="F529" s="1">
        <f>IF(Eingabe!I529="x",1,0)</f>
        <v>1</v>
      </c>
      <c r="G529" s="90">
        <f t="shared" si="125"/>
        <v>1</v>
      </c>
      <c r="H529" s="1">
        <f>IF(Eingabe!R529="x",1,0)</f>
        <v>1</v>
      </c>
      <c r="I529" s="1">
        <f>IF(Eingabe!S529="x",1,0)</f>
        <v>0</v>
      </c>
      <c r="J529" s="1">
        <f t="shared" si="126"/>
        <v>1</v>
      </c>
      <c r="K529" s="89">
        <f>IF(Eingabe!E529="x",1,0)</f>
        <v>1</v>
      </c>
      <c r="L529" s="1">
        <f>IF(Eingabe!F529="x",1,0)</f>
        <v>0</v>
      </c>
      <c r="M529" s="90">
        <f t="shared" si="127"/>
        <v>1</v>
      </c>
    </row>
    <row r="530">
      <c r="A530" s="5">
        <f>Eingabe!J530^2*PI()/4</f>
        <v>0</v>
      </c>
      <c r="B530" s="5">
        <f>Eingabe!K530*Eingabe!L530</f>
        <v>0.12959999999999999</v>
      </c>
      <c r="C530" s="5">
        <f>(Eingabe!K530*(Eingabe!L530-Eingabe!K530)+Eingabe!K530^2*PI()/4)*0+Eingabe!K530*Eingabe!L530</f>
        <v>0.12959999999999999</v>
      </c>
      <c r="D530" s="89">
        <f>IF(Eingabe!G530="x",1,0)</f>
        <v>0</v>
      </c>
      <c r="E530" s="1">
        <f>IF(Eingabe!H530="x",1,0)</f>
        <v>0</v>
      </c>
      <c r="F530" s="1">
        <f>IF(Eingabe!I530="x",1,0)</f>
        <v>1</v>
      </c>
      <c r="G530" s="90">
        <f t="shared" si="125"/>
        <v>1</v>
      </c>
      <c r="H530" s="1">
        <f>IF(Eingabe!R530="x",1,0)</f>
        <v>1</v>
      </c>
      <c r="I530" s="1">
        <f>IF(Eingabe!S530="x",1,0)</f>
        <v>0</v>
      </c>
      <c r="J530" s="1">
        <f t="shared" si="126"/>
        <v>1</v>
      </c>
      <c r="K530" s="89">
        <f>IF(Eingabe!E530="x",1,0)</f>
        <v>1</v>
      </c>
      <c r="L530" s="1">
        <f>IF(Eingabe!F530="x",1,0)</f>
        <v>0</v>
      </c>
      <c r="M530" s="90">
        <f t="shared" si="127"/>
        <v>1</v>
      </c>
    </row>
    <row r="531">
      <c r="A531" s="5">
        <f>Eingabe!J531^2*PI()/4</f>
        <v>0</v>
      </c>
      <c r="B531" s="5">
        <f>Eingabe!K531*Eingabe!L531</f>
        <v>0.12959999999999999</v>
      </c>
      <c r="C531" s="5">
        <f>(Eingabe!K531*(Eingabe!L531-Eingabe!K531)+Eingabe!K531^2*PI()/4)*0+Eingabe!K531*Eingabe!L531</f>
        <v>0.12959999999999999</v>
      </c>
      <c r="D531" s="89">
        <f>IF(Eingabe!G531="x",1,0)</f>
        <v>0</v>
      </c>
      <c r="E531" s="1">
        <f>IF(Eingabe!H531="x",1,0)</f>
        <v>0</v>
      </c>
      <c r="F531" s="1">
        <f>IF(Eingabe!I531="x",1,0)</f>
        <v>1</v>
      </c>
      <c r="G531" s="90">
        <f t="shared" ref="G531:G594" si="128">MAX(E531:F531)</f>
        <v>1</v>
      </c>
      <c r="H531" s="1">
        <f>IF(Eingabe!R531="x",1,0)</f>
        <v>1</v>
      </c>
      <c r="I531" s="1">
        <f>IF(Eingabe!S531="x",1,0)</f>
        <v>0</v>
      </c>
      <c r="J531" s="1">
        <f t="shared" ref="J531:J594" si="129">MAX(H531:I531)</f>
        <v>1</v>
      </c>
      <c r="K531" s="89">
        <f>IF(Eingabe!E531="x",1,0)</f>
        <v>1</v>
      </c>
      <c r="L531" s="1">
        <f>IF(Eingabe!F531="x",1,0)</f>
        <v>0</v>
      </c>
      <c r="M531" s="90">
        <f t="shared" ref="M531:M594" si="130">MAX(K531:L531)</f>
        <v>1</v>
      </c>
    </row>
    <row r="532">
      <c r="A532" s="5">
        <f>Eingabe!J532^2*PI()/4</f>
        <v>0</v>
      </c>
      <c r="B532" s="5">
        <f>Eingabe!K532*Eingabe!L532</f>
        <v>0.12959999999999999</v>
      </c>
      <c r="C532" s="5">
        <f>(Eingabe!K532*(Eingabe!L532-Eingabe!K532)+Eingabe!K532^2*PI()/4)*0+Eingabe!K532*Eingabe!L532</f>
        <v>0.12959999999999999</v>
      </c>
      <c r="D532" s="89">
        <f>IF(Eingabe!G532="x",1,0)</f>
        <v>0</v>
      </c>
      <c r="E532" s="1">
        <f>IF(Eingabe!H532="x",1,0)</f>
        <v>0</v>
      </c>
      <c r="F532" s="1">
        <f>IF(Eingabe!I532="x",1,0)</f>
        <v>1</v>
      </c>
      <c r="G532" s="90">
        <f t="shared" si="128"/>
        <v>1</v>
      </c>
      <c r="H532" s="1">
        <f>IF(Eingabe!R532="x",1,0)</f>
        <v>1</v>
      </c>
      <c r="I532" s="1">
        <f>IF(Eingabe!S532="x",1,0)</f>
        <v>0</v>
      </c>
      <c r="J532" s="1">
        <f t="shared" si="129"/>
        <v>1</v>
      </c>
      <c r="K532" s="89">
        <f>IF(Eingabe!E532="x",1,0)</f>
        <v>1</v>
      </c>
      <c r="L532" s="1">
        <f>IF(Eingabe!F532="x",1,0)</f>
        <v>0</v>
      </c>
      <c r="M532" s="90">
        <f t="shared" si="130"/>
        <v>1</v>
      </c>
    </row>
    <row r="533">
      <c r="A533" s="5">
        <f>Eingabe!J533^2*PI()/4</f>
        <v>0</v>
      </c>
      <c r="B533" s="5">
        <f>Eingabe!K533*Eingabe!L533</f>
        <v>0.11549999999999999</v>
      </c>
      <c r="C533" s="5">
        <f>(Eingabe!K533*(Eingabe!L533-Eingabe!K533)+Eingabe!K533^2*PI()/4)*0+Eingabe!K533*Eingabe!L533</f>
        <v>0.11549999999999999</v>
      </c>
      <c r="D533" s="89">
        <f>IF(Eingabe!G533="x",1,0)</f>
        <v>0</v>
      </c>
      <c r="E533" s="1">
        <f>IF(Eingabe!H533="x",1,0)</f>
        <v>0</v>
      </c>
      <c r="F533" s="1">
        <f>IF(Eingabe!I533="x",1,0)</f>
        <v>1</v>
      </c>
      <c r="G533" s="90">
        <f t="shared" si="128"/>
        <v>1</v>
      </c>
      <c r="H533" s="1">
        <f>IF(Eingabe!R533="x",1,0)</f>
        <v>1</v>
      </c>
      <c r="I533" s="1">
        <f>IF(Eingabe!S533="x",1,0)</f>
        <v>0</v>
      </c>
      <c r="J533" s="1">
        <f t="shared" si="129"/>
        <v>1</v>
      </c>
      <c r="K533" s="89">
        <f>IF(Eingabe!E533="x",1,0)</f>
        <v>1</v>
      </c>
      <c r="L533" s="1">
        <f>IF(Eingabe!F533="x",1,0)</f>
        <v>0</v>
      </c>
      <c r="M533" s="90">
        <f t="shared" si="130"/>
        <v>1</v>
      </c>
    </row>
    <row r="534">
      <c r="A534" s="5">
        <f>Eingabe!J534^2*PI()/4</f>
        <v>0</v>
      </c>
      <c r="B534" s="5">
        <f>Eingabe!K534*Eingabe!L534</f>
        <v>0.11549999999999999</v>
      </c>
      <c r="C534" s="5">
        <f>(Eingabe!K534*(Eingabe!L534-Eingabe!K534)+Eingabe!K534^2*PI()/4)*0+Eingabe!K534*Eingabe!L534</f>
        <v>0.11549999999999999</v>
      </c>
      <c r="D534" s="89">
        <f>IF(Eingabe!G534="x",1,0)</f>
        <v>0</v>
      </c>
      <c r="E534" s="1">
        <f>IF(Eingabe!H534="x",1,0)</f>
        <v>0</v>
      </c>
      <c r="F534" s="1">
        <f>IF(Eingabe!I534="x",1,0)</f>
        <v>1</v>
      </c>
      <c r="G534" s="90">
        <f t="shared" si="128"/>
        <v>1</v>
      </c>
      <c r="H534" s="1">
        <f>IF(Eingabe!R534="x",1,0)</f>
        <v>1</v>
      </c>
      <c r="I534" s="1">
        <f>IF(Eingabe!S534="x",1,0)</f>
        <v>0</v>
      </c>
      <c r="J534" s="1">
        <f t="shared" si="129"/>
        <v>1</v>
      </c>
      <c r="K534" s="89">
        <f>IF(Eingabe!E534="x",1,0)</f>
        <v>1</v>
      </c>
      <c r="L534" s="1">
        <f>IF(Eingabe!F534="x",1,0)</f>
        <v>0</v>
      </c>
      <c r="M534" s="90">
        <f t="shared" si="130"/>
        <v>1</v>
      </c>
    </row>
    <row r="535">
      <c r="A535" s="5">
        <f>Eingabe!J535^2*PI()/4</f>
        <v>0</v>
      </c>
      <c r="B535" s="5">
        <f>Eingabe!K535*Eingabe!L535</f>
        <v>0.12959999999999999</v>
      </c>
      <c r="C535" s="5">
        <f>(Eingabe!K535*(Eingabe!L535-Eingabe!K535)+Eingabe!K535^2*PI()/4)*0+Eingabe!K535*Eingabe!L535</f>
        <v>0.12959999999999999</v>
      </c>
      <c r="D535" s="89">
        <f>IF(Eingabe!G535="x",1,0)</f>
        <v>0</v>
      </c>
      <c r="E535" s="1">
        <f>IF(Eingabe!H535="x",1,0)</f>
        <v>0</v>
      </c>
      <c r="F535" s="1">
        <f>IF(Eingabe!I535="x",1,0)</f>
        <v>1</v>
      </c>
      <c r="G535" s="90">
        <f t="shared" si="128"/>
        <v>1</v>
      </c>
      <c r="H535" s="1">
        <f>IF(Eingabe!R535="x",1,0)</f>
        <v>1</v>
      </c>
      <c r="I535" s="1">
        <f>IF(Eingabe!S535="x",1,0)</f>
        <v>0</v>
      </c>
      <c r="J535" s="1">
        <f t="shared" si="129"/>
        <v>1</v>
      </c>
      <c r="K535" s="89">
        <f>IF(Eingabe!E535="x",1,0)</f>
        <v>1</v>
      </c>
      <c r="L535" s="1">
        <f>IF(Eingabe!F535="x",1,0)</f>
        <v>0</v>
      </c>
      <c r="M535" s="90">
        <f t="shared" si="130"/>
        <v>1</v>
      </c>
    </row>
    <row r="536">
      <c r="A536" s="5">
        <f>Eingabe!J536^2*PI()/4</f>
        <v>0</v>
      </c>
      <c r="B536" s="5">
        <f>Eingabe!K536*Eingabe!L536</f>
        <v>0.12959999999999999</v>
      </c>
      <c r="C536" s="5">
        <f>(Eingabe!K536*(Eingabe!L536-Eingabe!K536)+Eingabe!K536^2*PI()/4)*0+Eingabe!K536*Eingabe!L536</f>
        <v>0.12959999999999999</v>
      </c>
      <c r="D536" s="89">
        <f>IF(Eingabe!G536="x",1,0)</f>
        <v>0</v>
      </c>
      <c r="E536" s="1">
        <f>IF(Eingabe!H536="x",1,0)</f>
        <v>0</v>
      </c>
      <c r="F536" s="1">
        <f>IF(Eingabe!I536="x",1,0)</f>
        <v>1</v>
      </c>
      <c r="G536" s="90">
        <f t="shared" si="128"/>
        <v>1</v>
      </c>
      <c r="H536" s="1">
        <f>IF(Eingabe!R536="x",1,0)</f>
        <v>1</v>
      </c>
      <c r="I536" s="1">
        <f>IF(Eingabe!S536="x",1,0)</f>
        <v>0</v>
      </c>
      <c r="J536" s="1">
        <f t="shared" si="129"/>
        <v>1</v>
      </c>
      <c r="K536" s="89">
        <f>IF(Eingabe!E536="x",1,0)</f>
        <v>1</v>
      </c>
      <c r="L536" s="1">
        <f>IF(Eingabe!F536="x",1,0)</f>
        <v>0</v>
      </c>
      <c r="M536" s="90">
        <f t="shared" si="130"/>
        <v>1</v>
      </c>
    </row>
    <row r="537">
      <c r="A537" s="5">
        <f>Eingabe!J537^2*PI()/4</f>
        <v>0</v>
      </c>
      <c r="B537" s="5">
        <f>Eingabe!K537*Eingabe!L537</f>
        <v>0.12959999999999999</v>
      </c>
      <c r="C537" s="5">
        <f>(Eingabe!K537*(Eingabe!L537-Eingabe!K537)+Eingabe!K537^2*PI()/4)*0+Eingabe!K537*Eingabe!L537</f>
        <v>0.12959999999999999</v>
      </c>
      <c r="D537" s="89">
        <f>IF(Eingabe!G537="x",1,0)</f>
        <v>0</v>
      </c>
      <c r="E537" s="1">
        <f>IF(Eingabe!H537="x",1,0)</f>
        <v>0</v>
      </c>
      <c r="F537" s="1">
        <f>IF(Eingabe!I537="x",1,0)</f>
        <v>1</v>
      </c>
      <c r="G537" s="90">
        <f t="shared" si="128"/>
        <v>1</v>
      </c>
      <c r="H537" s="1">
        <f>IF(Eingabe!R537="x",1,0)</f>
        <v>1</v>
      </c>
      <c r="I537" s="1">
        <f>IF(Eingabe!S537="x",1,0)</f>
        <v>0</v>
      </c>
      <c r="J537" s="1">
        <f t="shared" si="129"/>
        <v>1</v>
      </c>
      <c r="K537" s="89">
        <f>IF(Eingabe!E537="x",1,0)</f>
        <v>1</v>
      </c>
      <c r="L537" s="1">
        <f>IF(Eingabe!F537="x",1,0)</f>
        <v>0</v>
      </c>
      <c r="M537" s="90">
        <f t="shared" si="130"/>
        <v>1</v>
      </c>
    </row>
    <row r="538">
      <c r="A538" s="5">
        <f>Eingabe!J538^2*PI()/4</f>
        <v>0</v>
      </c>
      <c r="B538" s="5">
        <f>Eingabe!K538*Eingabe!L538</f>
        <v>0.12959999999999999</v>
      </c>
      <c r="C538" s="5">
        <f>(Eingabe!K538*(Eingabe!L538-Eingabe!K538)+Eingabe!K538^2*PI()/4)*0+Eingabe!K538*Eingabe!L538</f>
        <v>0.12959999999999999</v>
      </c>
      <c r="D538" s="89">
        <f>IF(Eingabe!G538="x",1,0)</f>
        <v>0</v>
      </c>
      <c r="E538" s="1">
        <f>IF(Eingabe!H538="x",1,0)</f>
        <v>0</v>
      </c>
      <c r="F538" s="1">
        <f>IF(Eingabe!I538="x",1,0)</f>
        <v>1</v>
      </c>
      <c r="G538" s="90">
        <f t="shared" si="128"/>
        <v>1</v>
      </c>
      <c r="H538" s="1">
        <f>IF(Eingabe!R538="x",1,0)</f>
        <v>1</v>
      </c>
      <c r="I538" s="1">
        <f>IF(Eingabe!S538="x",1,0)</f>
        <v>0</v>
      </c>
      <c r="J538" s="1">
        <f t="shared" si="129"/>
        <v>1</v>
      </c>
      <c r="K538" s="89">
        <f>IF(Eingabe!E538="x",1,0)</f>
        <v>1</v>
      </c>
      <c r="L538" s="1">
        <f>IF(Eingabe!F538="x",1,0)</f>
        <v>0</v>
      </c>
      <c r="M538" s="90">
        <f t="shared" si="130"/>
        <v>1</v>
      </c>
    </row>
    <row r="539">
      <c r="A539" s="5">
        <f>Eingabe!J539^2*PI()/4</f>
        <v>0</v>
      </c>
      <c r="B539" s="5">
        <f>Eingabe!K539*Eingabe!L539</f>
        <v>0.12959999999999999</v>
      </c>
      <c r="C539" s="5">
        <f>(Eingabe!K539*(Eingabe!L539-Eingabe!K539)+Eingabe!K539^2*PI()/4)*0+Eingabe!K539*Eingabe!L539</f>
        <v>0.12959999999999999</v>
      </c>
      <c r="D539" s="89">
        <f>IF(Eingabe!G539="x",1,0)</f>
        <v>0</v>
      </c>
      <c r="E539" s="1">
        <f>IF(Eingabe!H539="x",1,0)</f>
        <v>0</v>
      </c>
      <c r="F539" s="1">
        <f>IF(Eingabe!I539="x",1,0)</f>
        <v>1</v>
      </c>
      <c r="G539" s="90">
        <f t="shared" si="128"/>
        <v>1</v>
      </c>
      <c r="H539" s="1">
        <f>IF(Eingabe!R539="x",1,0)</f>
        <v>1</v>
      </c>
      <c r="I539" s="1">
        <f>IF(Eingabe!S539="x",1,0)</f>
        <v>0</v>
      </c>
      <c r="J539" s="1">
        <f t="shared" si="129"/>
        <v>1</v>
      </c>
      <c r="K539" s="89">
        <f>IF(Eingabe!E539="x",1,0)</f>
        <v>1</v>
      </c>
      <c r="L539" s="1">
        <f>IF(Eingabe!F539="x",1,0)</f>
        <v>0</v>
      </c>
      <c r="M539" s="90">
        <f t="shared" si="130"/>
        <v>1</v>
      </c>
    </row>
    <row r="540">
      <c r="A540" s="5">
        <f>Eingabe!J540^2*PI()/4</f>
        <v>0.070685834705770348</v>
      </c>
      <c r="B540" s="5">
        <f>Eingabe!K540*Eingabe!L540</f>
        <v>0</v>
      </c>
      <c r="C540" s="5">
        <f>(Eingabe!K540*(Eingabe!L540-Eingabe!K540)+Eingabe!K540^2*PI()/4)*0+Eingabe!K540*Eingabe!L540</f>
        <v>0</v>
      </c>
      <c r="D540" s="89">
        <f>IF(Eingabe!G540="x",1,0)</f>
        <v>1</v>
      </c>
      <c r="E540" s="1">
        <f>IF(Eingabe!H540="x",1,0)</f>
        <v>0</v>
      </c>
      <c r="F540" s="1">
        <f>IF(Eingabe!I540="x",1,0)</f>
        <v>0</v>
      </c>
      <c r="G540" s="90">
        <f t="shared" si="128"/>
        <v>0</v>
      </c>
      <c r="H540" s="1">
        <f>IF(Eingabe!R540="x",1,0)</f>
        <v>1</v>
      </c>
      <c r="I540" s="1">
        <f>IF(Eingabe!S540="x",1,0)</f>
        <v>0</v>
      </c>
      <c r="J540" s="1">
        <f t="shared" si="129"/>
        <v>1</v>
      </c>
      <c r="K540" s="89">
        <f>IF(Eingabe!E540="x",1,0)</f>
        <v>1</v>
      </c>
      <c r="L540" s="1">
        <f>IF(Eingabe!F540="x",1,0)</f>
        <v>0</v>
      </c>
      <c r="M540" s="90">
        <f t="shared" si="130"/>
        <v>1</v>
      </c>
    </row>
    <row r="541">
      <c r="A541" s="5">
        <f>Eingabe!J541^2*PI()/4</f>
        <v>0.070685834705770348</v>
      </c>
      <c r="B541" s="5">
        <f>Eingabe!K541*Eingabe!L541</f>
        <v>0</v>
      </c>
      <c r="C541" s="5">
        <f>(Eingabe!K541*(Eingabe!L541-Eingabe!K541)+Eingabe!K541^2*PI()/4)*0+Eingabe!K541*Eingabe!L541</f>
        <v>0</v>
      </c>
      <c r="D541" s="89">
        <f>IF(Eingabe!G541="x",1,0)</f>
        <v>1</v>
      </c>
      <c r="E541" s="1">
        <f>IF(Eingabe!H541="x",1,0)</f>
        <v>0</v>
      </c>
      <c r="F541" s="1">
        <f>IF(Eingabe!I541="x",1,0)</f>
        <v>0</v>
      </c>
      <c r="G541" s="90">
        <f t="shared" si="128"/>
        <v>0</v>
      </c>
      <c r="H541" s="1">
        <f>IF(Eingabe!R541="x",1,0)</f>
        <v>1</v>
      </c>
      <c r="I541" s="1">
        <f>IF(Eingabe!S541="x",1,0)</f>
        <v>0</v>
      </c>
      <c r="J541" s="1">
        <f t="shared" si="129"/>
        <v>1</v>
      </c>
      <c r="K541" s="89">
        <f>IF(Eingabe!E541="x",1,0)</f>
        <v>1</v>
      </c>
      <c r="L541" s="1">
        <f>IF(Eingabe!F541="x",1,0)</f>
        <v>0</v>
      </c>
      <c r="M541" s="90">
        <f t="shared" si="130"/>
        <v>1</v>
      </c>
    </row>
    <row r="542">
      <c r="A542" s="5">
        <f>Eingabe!J542^2*PI()/4</f>
        <v>0</v>
      </c>
      <c r="B542" s="5">
        <f>Eingabe!K542*Eingabe!L542</f>
        <v>0.12959999999999999</v>
      </c>
      <c r="C542" s="5">
        <f>(Eingabe!K542*(Eingabe!L542-Eingabe!K542)+Eingabe!K542^2*PI()/4)*0+Eingabe!K542*Eingabe!L542</f>
        <v>0.12959999999999999</v>
      </c>
      <c r="D542" s="89">
        <f>IF(Eingabe!G542="x",1,0)</f>
        <v>0</v>
      </c>
      <c r="E542" s="1">
        <f>IF(Eingabe!H542="x",1,0)</f>
        <v>0</v>
      </c>
      <c r="F542" s="1">
        <f>IF(Eingabe!I542="x",1,0)</f>
        <v>1</v>
      </c>
      <c r="G542" s="90">
        <f t="shared" si="128"/>
        <v>1</v>
      </c>
      <c r="H542" s="1">
        <f>IF(Eingabe!R542="x",1,0)</f>
        <v>1</v>
      </c>
      <c r="I542" s="1">
        <f>IF(Eingabe!S542="x",1,0)</f>
        <v>0</v>
      </c>
      <c r="J542" s="1">
        <f t="shared" si="129"/>
        <v>1</v>
      </c>
      <c r="K542" s="89">
        <f>IF(Eingabe!E542="x",1,0)</f>
        <v>1</v>
      </c>
      <c r="L542" s="1">
        <f>IF(Eingabe!F542="x",1,0)</f>
        <v>0</v>
      </c>
      <c r="M542" s="90">
        <f t="shared" si="130"/>
        <v>1</v>
      </c>
    </row>
    <row r="543">
      <c r="A543" s="5">
        <f>Eingabe!J543^2*PI()/4</f>
        <v>0</v>
      </c>
      <c r="B543" s="5">
        <f>Eingabe!K543*Eingabe!L543</f>
        <v>0.18150000000000002</v>
      </c>
      <c r="C543" s="5">
        <f>(Eingabe!K543*(Eingabe!L543-Eingabe!K543)+Eingabe!K543^2*PI()/4)*0+Eingabe!K543*Eingabe!L543</f>
        <v>0.18150000000000002</v>
      </c>
      <c r="D543" s="89">
        <f>IF(Eingabe!G543="x",1,0)</f>
        <v>0</v>
      </c>
      <c r="E543" s="1">
        <f>IF(Eingabe!H543="x",1,0)</f>
        <v>0</v>
      </c>
      <c r="F543" s="1">
        <f>IF(Eingabe!I543="x",1,0)</f>
        <v>1</v>
      </c>
      <c r="G543" s="90">
        <f t="shared" si="128"/>
        <v>1</v>
      </c>
      <c r="H543" s="1">
        <f>IF(Eingabe!R543="x",1,0)</f>
        <v>1</v>
      </c>
      <c r="I543" s="1">
        <f>IF(Eingabe!S543="x",1,0)</f>
        <v>0</v>
      </c>
      <c r="J543" s="1">
        <f t="shared" si="129"/>
        <v>1</v>
      </c>
      <c r="K543" s="89">
        <f>IF(Eingabe!E543="x",1,0)</f>
        <v>1</v>
      </c>
      <c r="L543" s="1">
        <f>IF(Eingabe!F543="x",1,0)</f>
        <v>0</v>
      </c>
      <c r="M543" s="90">
        <f t="shared" si="130"/>
        <v>1</v>
      </c>
    </row>
    <row r="544">
      <c r="A544" s="5">
        <f>Eingabe!J544^2*PI()/4</f>
        <v>0</v>
      </c>
      <c r="B544" s="5">
        <f>Eingabe!K544*Eingabe!L544</f>
        <v>0.12959999999999999</v>
      </c>
      <c r="C544" s="5">
        <f>(Eingabe!K544*(Eingabe!L544-Eingabe!K544)+Eingabe!K544^2*PI()/4)*0+Eingabe!K544*Eingabe!L544</f>
        <v>0.12959999999999999</v>
      </c>
      <c r="D544" s="89">
        <f>IF(Eingabe!G544="x",1,0)</f>
        <v>0</v>
      </c>
      <c r="E544" s="1">
        <f>IF(Eingabe!H544="x",1,0)</f>
        <v>0</v>
      </c>
      <c r="F544" s="1">
        <f>IF(Eingabe!I544="x",1,0)</f>
        <v>1</v>
      </c>
      <c r="G544" s="90">
        <f t="shared" si="128"/>
        <v>1</v>
      </c>
      <c r="H544" s="1">
        <f>IF(Eingabe!R544="x",1,0)</f>
        <v>1</v>
      </c>
      <c r="I544" s="1">
        <f>IF(Eingabe!S544="x",1,0)</f>
        <v>0</v>
      </c>
      <c r="J544" s="1">
        <f t="shared" si="129"/>
        <v>1</v>
      </c>
      <c r="K544" s="89">
        <f>IF(Eingabe!E544="x",1,0)</f>
        <v>1</v>
      </c>
      <c r="L544" s="1">
        <f>IF(Eingabe!F544="x",1,0)</f>
        <v>0</v>
      </c>
      <c r="M544" s="90">
        <f t="shared" si="130"/>
        <v>1</v>
      </c>
    </row>
    <row r="545">
      <c r="A545" s="5">
        <f>Eingabe!J545^2*PI()/4</f>
        <v>0</v>
      </c>
      <c r="B545" s="5">
        <f>Eingabe!K545*Eingabe!L545</f>
        <v>0.12959999999999999</v>
      </c>
      <c r="C545" s="5">
        <f>(Eingabe!K545*(Eingabe!L545-Eingabe!K545)+Eingabe!K545^2*PI()/4)*0+Eingabe!K545*Eingabe!L545</f>
        <v>0.12959999999999999</v>
      </c>
      <c r="D545" s="89">
        <f>IF(Eingabe!G545="x",1,0)</f>
        <v>0</v>
      </c>
      <c r="E545" s="1">
        <f>IF(Eingabe!H545="x",1,0)</f>
        <v>0</v>
      </c>
      <c r="F545" s="1">
        <f>IF(Eingabe!I545="x",1,0)</f>
        <v>1</v>
      </c>
      <c r="G545" s="90">
        <f t="shared" si="128"/>
        <v>1</v>
      </c>
      <c r="H545" s="1">
        <f>IF(Eingabe!R545="x",1,0)</f>
        <v>1</v>
      </c>
      <c r="I545" s="1">
        <f>IF(Eingabe!S545="x",1,0)</f>
        <v>0</v>
      </c>
      <c r="J545" s="1">
        <f t="shared" si="129"/>
        <v>1</v>
      </c>
      <c r="K545" s="89">
        <f>IF(Eingabe!E545="x",1,0)</f>
        <v>1</v>
      </c>
      <c r="L545" s="1">
        <f>IF(Eingabe!F545="x",1,0)</f>
        <v>0</v>
      </c>
      <c r="M545" s="90">
        <f t="shared" si="130"/>
        <v>1</v>
      </c>
    </row>
    <row r="546">
      <c r="A546" s="5">
        <f>Eingabe!J546^2*PI()/4</f>
        <v>0</v>
      </c>
      <c r="B546" s="5">
        <f>Eingabe!K546*Eingabe!L546</f>
        <v>0.12959999999999999</v>
      </c>
      <c r="C546" s="5">
        <f>(Eingabe!K546*(Eingabe!L546-Eingabe!K546)+Eingabe!K546^2*PI()/4)*0+Eingabe!K546*Eingabe!L546</f>
        <v>0.12959999999999999</v>
      </c>
      <c r="D546" s="89">
        <f>IF(Eingabe!G546="x",1,0)</f>
        <v>0</v>
      </c>
      <c r="E546" s="1">
        <f>IF(Eingabe!H546="x",1,0)</f>
        <v>0</v>
      </c>
      <c r="F546" s="1">
        <f>IF(Eingabe!I546="x",1,0)</f>
        <v>1</v>
      </c>
      <c r="G546" s="90">
        <f t="shared" si="128"/>
        <v>1</v>
      </c>
      <c r="H546" s="1">
        <f>IF(Eingabe!R546="x",1,0)</f>
        <v>1</v>
      </c>
      <c r="I546" s="1">
        <f>IF(Eingabe!S546="x",1,0)</f>
        <v>0</v>
      </c>
      <c r="J546" s="1">
        <f t="shared" si="129"/>
        <v>1</v>
      </c>
      <c r="K546" s="89">
        <f>IF(Eingabe!E546="x",1,0)</f>
        <v>1</v>
      </c>
      <c r="L546" s="1">
        <f>IF(Eingabe!F546="x",1,0)</f>
        <v>0</v>
      </c>
      <c r="M546" s="90">
        <f t="shared" si="130"/>
        <v>1</v>
      </c>
    </row>
    <row r="547">
      <c r="A547" s="5">
        <f>Eingabe!J547^2*PI()/4</f>
        <v>0</v>
      </c>
      <c r="B547" s="5">
        <f>Eingabe!K547*Eingabe!L547</f>
        <v>0.12959999999999999</v>
      </c>
      <c r="C547" s="5">
        <f>(Eingabe!K547*(Eingabe!L547-Eingabe!K547)+Eingabe!K547^2*PI()/4)*0+Eingabe!K547*Eingabe!L547</f>
        <v>0.12959999999999999</v>
      </c>
      <c r="D547" s="89">
        <f>IF(Eingabe!G547="x",1,0)</f>
        <v>0</v>
      </c>
      <c r="E547" s="1">
        <f>IF(Eingabe!H547="x",1,0)</f>
        <v>0</v>
      </c>
      <c r="F547" s="1">
        <f>IF(Eingabe!I547="x",1,0)</f>
        <v>1</v>
      </c>
      <c r="G547" s="90">
        <f t="shared" si="128"/>
        <v>1</v>
      </c>
      <c r="H547" s="1">
        <f>IF(Eingabe!R547="x",1,0)</f>
        <v>1</v>
      </c>
      <c r="I547" s="1">
        <f>IF(Eingabe!S547="x",1,0)</f>
        <v>0</v>
      </c>
      <c r="J547" s="1">
        <f t="shared" si="129"/>
        <v>1</v>
      </c>
      <c r="K547" s="89">
        <f>IF(Eingabe!E547="x",1,0)</f>
        <v>1</v>
      </c>
      <c r="L547" s="1">
        <f>IF(Eingabe!F547="x",1,0)</f>
        <v>0</v>
      </c>
      <c r="M547" s="90">
        <f t="shared" si="130"/>
        <v>1</v>
      </c>
    </row>
    <row r="548">
      <c r="A548" s="5">
        <f>Eingabe!J548^2*PI()/4</f>
        <v>0</v>
      </c>
      <c r="B548" s="5">
        <f>Eingabe!K548*Eingabe!L548</f>
        <v>0.12959999999999999</v>
      </c>
      <c r="C548" s="5">
        <f>(Eingabe!K548*(Eingabe!L548-Eingabe!K548)+Eingabe!K548^2*PI()/4)*0+Eingabe!K548*Eingabe!L548</f>
        <v>0.12959999999999999</v>
      </c>
      <c r="D548" s="89">
        <f>IF(Eingabe!G548="x",1,0)</f>
        <v>0</v>
      </c>
      <c r="E548" s="1">
        <f>IF(Eingabe!H548="x",1,0)</f>
        <v>0</v>
      </c>
      <c r="F548" s="1">
        <f>IF(Eingabe!I548="x",1,0)</f>
        <v>1</v>
      </c>
      <c r="G548" s="90">
        <f t="shared" si="128"/>
        <v>1</v>
      </c>
      <c r="H548" s="1">
        <f>IF(Eingabe!R548="x",1,0)</f>
        <v>1</v>
      </c>
      <c r="I548" s="1">
        <f>IF(Eingabe!S548="x",1,0)</f>
        <v>0</v>
      </c>
      <c r="J548" s="1">
        <f t="shared" si="129"/>
        <v>1</v>
      </c>
      <c r="K548" s="89">
        <f>IF(Eingabe!E548="x",1,0)</f>
        <v>1</v>
      </c>
      <c r="L548" s="1">
        <f>IF(Eingabe!F548="x",1,0)</f>
        <v>0</v>
      </c>
      <c r="M548" s="90">
        <f t="shared" si="130"/>
        <v>1</v>
      </c>
    </row>
    <row r="549">
      <c r="A549" s="5">
        <f>Eingabe!J549^2*PI()/4</f>
        <v>0.070685834705770348</v>
      </c>
      <c r="B549" s="5">
        <f>Eingabe!K549*Eingabe!L549</f>
        <v>0</v>
      </c>
      <c r="C549" s="5">
        <f>(Eingabe!K549*(Eingabe!L549-Eingabe!K549)+Eingabe!K549^2*PI()/4)*0+Eingabe!K549*Eingabe!L549</f>
        <v>0</v>
      </c>
      <c r="D549" s="89">
        <f>IF(Eingabe!G549="x",1,0)</f>
        <v>1</v>
      </c>
      <c r="E549" s="1">
        <f>IF(Eingabe!H549="x",1,0)</f>
        <v>0</v>
      </c>
      <c r="F549" s="1">
        <f>IF(Eingabe!I549="x",1,0)</f>
        <v>0</v>
      </c>
      <c r="G549" s="90">
        <f t="shared" si="128"/>
        <v>0</v>
      </c>
      <c r="H549" s="1">
        <f>IF(Eingabe!R549="x",1,0)</f>
        <v>1</v>
      </c>
      <c r="I549" s="1">
        <f>IF(Eingabe!S549="x",1,0)</f>
        <v>0</v>
      </c>
      <c r="J549" s="1">
        <f t="shared" si="129"/>
        <v>1</v>
      </c>
      <c r="K549" s="89">
        <f>IF(Eingabe!E549="x",1,0)</f>
        <v>1</v>
      </c>
      <c r="L549" s="1">
        <f>IF(Eingabe!F549="x",1,0)</f>
        <v>0</v>
      </c>
      <c r="M549" s="90">
        <f t="shared" si="130"/>
        <v>1</v>
      </c>
    </row>
    <row r="550">
      <c r="A550" s="5">
        <f>Eingabe!J550^2*PI()/4</f>
        <v>0.070685834705770348</v>
      </c>
      <c r="B550" s="5">
        <f>Eingabe!K550*Eingabe!L550</f>
        <v>0</v>
      </c>
      <c r="C550" s="5">
        <f>(Eingabe!K550*(Eingabe!L550-Eingabe!K550)+Eingabe!K550^2*PI()/4)*0+Eingabe!K550*Eingabe!L550</f>
        <v>0</v>
      </c>
      <c r="D550" s="89">
        <f>IF(Eingabe!G550="x",1,0)</f>
        <v>1</v>
      </c>
      <c r="E550" s="1">
        <f>IF(Eingabe!H550="x",1,0)</f>
        <v>0</v>
      </c>
      <c r="F550" s="1">
        <f>IF(Eingabe!I550="x",1,0)</f>
        <v>0</v>
      </c>
      <c r="G550" s="90">
        <f t="shared" si="128"/>
        <v>0</v>
      </c>
      <c r="H550" s="1">
        <f>IF(Eingabe!R550="x",1,0)</f>
        <v>1</v>
      </c>
      <c r="I550" s="1">
        <f>IF(Eingabe!S550="x",1,0)</f>
        <v>0</v>
      </c>
      <c r="J550" s="1">
        <f t="shared" si="129"/>
        <v>1</v>
      </c>
      <c r="K550" s="89">
        <f>IF(Eingabe!E550="x",1,0)</f>
        <v>1</v>
      </c>
      <c r="L550" s="1">
        <f>IF(Eingabe!F550="x",1,0)</f>
        <v>0</v>
      </c>
      <c r="M550" s="90">
        <f t="shared" si="130"/>
        <v>1</v>
      </c>
    </row>
    <row r="551">
      <c r="A551" s="5">
        <f>Eingabe!J551^2*PI()/4</f>
        <v>0</v>
      </c>
      <c r="B551" s="5">
        <f>Eingabe!K551*Eingabe!L551</f>
        <v>0.12959999999999999</v>
      </c>
      <c r="C551" s="5">
        <f>(Eingabe!K551*(Eingabe!L551-Eingabe!K551)+Eingabe!K551^2*PI()/4)*0+Eingabe!K551*Eingabe!L551</f>
        <v>0.12959999999999999</v>
      </c>
      <c r="D551" s="89">
        <f>IF(Eingabe!G551="x",1,0)</f>
        <v>0</v>
      </c>
      <c r="E551" s="1">
        <f>IF(Eingabe!H551="x",1,0)</f>
        <v>0</v>
      </c>
      <c r="F551" s="1">
        <f>IF(Eingabe!I551="x",1,0)</f>
        <v>1</v>
      </c>
      <c r="G551" s="90">
        <f t="shared" si="128"/>
        <v>1</v>
      </c>
      <c r="H551" s="1">
        <f>IF(Eingabe!R551="x",1,0)</f>
        <v>1</v>
      </c>
      <c r="I551" s="1">
        <f>IF(Eingabe!S551="x",1,0)</f>
        <v>0</v>
      </c>
      <c r="J551" s="1">
        <f t="shared" si="129"/>
        <v>1</v>
      </c>
      <c r="K551" s="89">
        <f>IF(Eingabe!E551="x",1,0)</f>
        <v>1</v>
      </c>
      <c r="L551" s="1">
        <f>IF(Eingabe!F551="x",1,0)</f>
        <v>0</v>
      </c>
      <c r="M551" s="90">
        <f t="shared" si="130"/>
        <v>1</v>
      </c>
    </row>
    <row r="552">
      <c r="A552" s="5">
        <f>Eingabe!J552^2*PI()/4</f>
        <v>0</v>
      </c>
      <c r="B552" s="5">
        <f>Eingabe!K552*Eingabe!L552</f>
        <v>0.18150000000000002</v>
      </c>
      <c r="C552" s="5">
        <f>(Eingabe!K552*(Eingabe!L552-Eingabe!K552)+Eingabe!K552^2*PI()/4)*0+Eingabe!K552*Eingabe!L552</f>
        <v>0.18150000000000002</v>
      </c>
      <c r="D552" s="89">
        <f>IF(Eingabe!G552="x",1,0)</f>
        <v>0</v>
      </c>
      <c r="E552" s="1">
        <f>IF(Eingabe!H552="x",1,0)</f>
        <v>0</v>
      </c>
      <c r="F552" s="1">
        <f>IF(Eingabe!I552="x",1,0)</f>
        <v>1</v>
      </c>
      <c r="G552" s="90">
        <f t="shared" si="128"/>
        <v>1</v>
      </c>
      <c r="H552" s="1">
        <f>IF(Eingabe!R552="x",1,0)</f>
        <v>1</v>
      </c>
      <c r="I552" s="1">
        <f>IF(Eingabe!S552="x",1,0)</f>
        <v>0</v>
      </c>
      <c r="J552" s="1">
        <f t="shared" si="129"/>
        <v>1</v>
      </c>
      <c r="K552" s="89">
        <f>IF(Eingabe!E552="x",1,0)</f>
        <v>1</v>
      </c>
      <c r="L552" s="1">
        <f>IF(Eingabe!F552="x",1,0)</f>
        <v>0</v>
      </c>
      <c r="M552" s="90">
        <f t="shared" si="130"/>
        <v>1</v>
      </c>
    </row>
    <row r="553">
      <c r="A553" s="5">
        <f>Eingabe!J553^2*PI()/4</f>
        <v>0</v>
      </c>
      <c r="B553" s="5">
        <f>Eingabe!K553*Eingabe!L553</f>
        <v>0.12959999999999999</v>
      </c>
      <c r="C553" s="5">
        <f>(Eingabe!K553*(Eingabe!L553-Eingabe!K553)+Eingabe!K553^2*PI()/4)*0+Eingabe!K553*Eingabe!L553</f>
        <v>0.12959999999999999</v>
      </c>
      <c r="D553" s="89">
        <f>IF(Eingabe!G553="x",1,0)</f>
        <v>0</v>
      </c>
      <c r="E553" s="1">
        <f>IF(Eingabe!H553="x",1,0)</f>
        <v>0</v>
      </c>
      <c r="F553" s="1">
        <f>IF(Eingabe!I553="x",1,0)</f>
        <v>1</v>
      </c>
      <c r="G553" s="90">
        <f t="shared" si="128"/>
        <v>1</v>
      </c>
      <c r="H553" s="1">
        <f>IF(Eingabe!R553="x",1,0)</f>
        <v>1</v>
      </c>
      <c r="I553" s="1">
        <f>IF(Eingabe!S553="x",1,0)</f>
        <v>0</v>
      </c>
      <c r="J553" s="1">
        <f t="shared" si="129"/>
        <v>1</v>
      </c>
      <c r="K553" s="89">
        <f>IF(Eingabe!E553="x",1,0)</f>
        <v>1</v>
      </c>
      <c r="L553" s="1">
        <f>IF(Eingabe!F553="x",1,0)</f>
        <v>0</v>
      </c>
      <c r="M553" s="90">
        <f t="shared" si="130"/>
        <v>1</v>
      </c>
    </row>
    <row r="554">
      <c r="A554" s="5">
        <f>Eingabe!J554^2*PI()/4</f>
        <v>0</v>
      </c>
      <c r="B554" s="5">
        <f>Eingabe!K554*Eingabe!L554</f>
        <v>0.14999999999999999</v>
      </c>
      <c r="C554" s="5">
        <f>(Eingabe!K554*(Eingabe!L554-Eingabe!K554)+Eingabe!K554^2*PI()/4)*0+Eingabe!K554*Eingabe!L554</f>
        <v>0.14999999999999999</v>
      </c>
      <c r="D554" s="89">
        <f>IF(Eingabe!G554="x",1,0)</f>
        <v>0</v>
      </c>
      <c r="E554" s="1">
        <f>IF(Eingabe!H554="x",1,0)</f>
        <v>0</v>
      </c>
      <c r="F554" s="1">
        <f>IF(Eingabe!I554="x",1,0)</f>
        <v>1</v>
      </c>
      <c r="G554" s="90">
        <f t="shared" si="128"/>
        <v>1</v>
      </c>
      <c r="H554" s="1">
        <f>IF(Eingabe!R554="x",1,0)</f>
        <v>1</v>
      </c>
      <c r="I554" s="1">
        <f>IF(Eingabe!S554="x",1,0)</f>
        <v>0</v>
      </c>
      <c r="J554" s="1">
        <f t="shared" si="129"/>
        <v>1</v>
      </c>
      <c r="K554" s="89">
        <f>IF(Eingabe!E554="x",1,0)</f>
        <v>1</v>
      </c>
      <c r="L554" s="1">
        <f>IF(Eingabe!F554="x",1,0)</f>
        <v>0</v>
      </c>
      <c r="M554" s="90">
        <f t="shared" si="130"/>
        <v>1</v>
      </c>
    </row>
    <row r="555">
      <c r="A555" s="5">
        <f>Eingabe!J555^2*PI()/4</f>
        <v>0</v>
      </c>
      <c r="B555" s="5">
        <f>Eingabe!K555*Eingabe!L555</f>
        <v>0.089999999999999997</v>
      </c>
      <c r="C555" s="5">
        <f>(Eingabe!K555*(Eingabe!L555-Eingabe!K555)+Eingabe!K555^2*PI()/4)*0+Eingabe!K555*Eingabe!L555</f>
        <v>0.089999999999999997</v>
      </c>
      <c r="D555" s="89">
        <f>IF(Eingabe!G555="x",1,0)</f>
        <v>0</v>
      </c>
      <c r="E555" s="1">
        <f>IF(Eingabe!H555="x",1,0)</f>
        <v>1</v>
      </c>
      <c r="F555" s="1">
        <f>IF(Eingabe!I555="x",1,0)</f>
        <v>0</v>
      </c>
      <c r="G555" s="90">
        <f t="shared" si="128"/>
        <v>1</v>
      </c>
      <c r="H555" s="1">
        <f>IF(Eingabe!R555="x",1,0)</f>
        <v>1</v>
      </c>
      <c r="I555" s="1">
        <f>IF(Eingabe!S555="x",1,0)</f>
        <v>0</v>
      </c>
      <c r="J555" s="1">
        <f t="shared" si="129"/>
        <v>1</v>
      </c>
      <c r="K555" s="89">
        <f>IF(Eingabe!E555="x",1,0)</f>
        <v>1</v>
      </c>
      <c r="L555" s="1">
        <f>IF(Eingabe!F555="x",1,0)</f>
        <v>0</v>
      </c>
      <c r="M555" s="90">
        <f t="shared" si="130"/>
        <v>1</v>
      </c>
    </row>
    <row r="556">
      <c r="A556" s="5">
        <f>Eingabe!J556^2*PI()/4</f>
        <v>0</v>
      </c>
      <c r="B556" s="5">
        <f>Eingabe!K556*Eingabe!L556</f>
        <v>0.089999999999999997</v>
      </c>
      <c r="C556" s="5">
        <f>(Eingabe!K556*(Eingabe!L556-Eingabe!K556)+Eingabe!K556^2*PI()/4)*0+Eingabe!K556*Eingabe!L556</f>
        <v>0.089999999999999997</v>
      </c>
      <c r="D556" s="89">
        <f>IF(Eingabe!G556="x",1,0)</f>
        <v>0</v>
      </c>
      <c r="E556" s="1">
        <f>IF(Eingabe!H556="x",1,0)</f>
        <v>1</v>
      </c>
      <c r="F556" s="1">
        <f>IF(Eingabe!I556="x",1,0)</f>
        <v>0</v>
      </c>
      <c r="G556" s="90">
        <f t="shared" si="128"/>
        <v>1</v>
      </c>
      <c r="H556" s="1">
        <f>IF(Eingabe!R556="x",1,0)</f>
        <v>1</v>
      </c>
      <c r="I556" s="1">
        <f>IF(Eingabe!S556="x",1,0)</f>
        <v>0</v>
      </c>
      <c r="J556" s="1">
        <f t="shared" si="129"/>
        <v>1</v>
      </c>
      <c r="K556" s="89">
        <f>IF(Eingabe!E556="x",1,0)</f>
        <v>1</v>
      </c>
      <c r="L556" s="1">
        <f>IF(Eingabe!F556="x",1,0)</f>
        <v>0</v>
      </c>
      <c r="M556" s="90">
        <f t="shared" si="130"/>
        <v>1</v>
      </c>
    </row>
    <row r="557">
      <c r="A557" s="5">
        <f>Eingabe!J557^2*PI()/4</f>
        <v>0</v>
      </c>
      <c r="B557" s="5">
        <f>Eingabe!K557*Eingabe!L557</f>
        <v>0.12959999999999999</v>
      </c>
      <c r="C557" s="5">
        <f>(Eingabe!K557*(Eingabe!L557-Eingabe!K557)+Eingabe!K557^2*PI()/4)*0+Eingabe!K557*Eingabe!L557</f>
        <v>0.12959999999999999</v>
      </c>
      <c r="D557" s="89">
        <f>IF(Eingabe!G557="x",1,0)</f>
        <v>0</v>
      </c>
      <c r="E557" s="1">
        <f>IF(Eingabe!H557="x",1,0)</f>
        <v>0</v>
      </c>
      <c r="F557" s="1">
        <f>IF(Eingabe!I557="x",1,0)</f>
        <v>1</v>
      </c>
      <c r="G557" s="90">
        <f t="shared" si="128"/>
        <v>1</v>
      </c>
      <c r="H557" s="1">
        <f>IF(Eingabe!R557="x",1,0)</f>
        <v>1</v>
      </c>
      <c r="I557" s="1">
        <f>IF(Eingabe!S557="x",1,0)</f>
        <v>0</v>
      </c>
      <c r="J557" s="1">
        <f t="shared" si="129"/>
        <v>1</v>
      </c>
      <c r="K557" s="89">
        <f>IF(Eingabe!E557="x",1,0)</f>
        <v>1</v>
      </c>
      <c r="L557" s="1">
        <f>IF(Eingabe!F557="x",1,0)</f>
        <v>0</v>
      </c>
      <c r="M557" s="90">
        <f t="shared" si="130"/>
        <v>1</v>
      </c>
    </row>
    <row r="558">
      <c r="A558" s="5">
        <f>Eingabe!J558^2*PI()/4</f>
        <v>0</v>
      </c>
      <c r="B558" s="5">
        <f>Eingabe!K558*Eingabe!L558</f>
        <v>0.12959999999999999</v>
      </c>
      <c r="C558" s="5">
        <f>(Eingabe!K558*(Eingabe!L558-Eingabe!K558)+Eingabe!K558^2*PI()/4)*0+Eingabe!K558*Eingabe!L558</f>
        <v>0.12959999999999999</v>
      </c>
      <c r="D558" s="89">
        <f>IF(Eingabe!G558="x",1,0)</f>
        <v>0</v>
      </c>
      <c r="E558" s="1">
        <f>IF(Eingabe!H558="x",1,0)</f>
        <v>0</v>
      </c>
      <c r="F558" s="1">
        <f>IF(Eingabe!I558="x",1,0)</f>
        <v>1</v>
      </c>
      <c r="G558" s="90">
        <f t="shared" si="128"/>
        <v>1</v>
      </c>
      <c r="H558" s="1">
        <f>IF(Eingabe!R558="x",1,0)</f>
        <v>1</v>
      </c>
      <c r="I558" s="1">
        <f>IF(Eingabe!S558="x",1,0)</f>
        <v>0</v>
      </c>
      <c r="J558" s="1">
        <f t="shared" si="129"/>
        <v>1</v>
      </c>
      <c r="K558" s="89">
        <f>IF(Eingabe!E558="x",1,0)</f>
        <v>1</v>
      </c>
      <c r="L558" s="1">
        <f>IF(Eingabe!F558="x",1,0)</f>
        <v>0</v>
      </c>
      <c r="M558" s="90">
        <f t="shared" si="130"/>
        <v>1</v>
      </c>
    </row>
    <row r="559">
      <c r="A559" s="5">
        <f>Eingabe!J559^2*PI()/4</f>
        <v>0</v>
      </c>
      <c r="B559" s="5">
        <f>Eingabe!K559*Eingabe!L559</f>
        <v>0.12959999999999999</v>
      </c>
      <c r="C559" s="5">
        <f>(Eingabe!K559*(Eingabe!L559-Eingabe!K559)+Eingabe!K559^2*PI()/4)*0+Eingabe!K559*Eingabe!L559</f>
        <v>0.12959999999999999</v>
      </c>
      <c r="D559" s="89">
        <f>IF(Eingabe!G559="x",1,0)</f>
        <v>0</v>
      </c>
      <c r="E559" s="1">
        <f>IF(Eingabe!H559="x",1,0)</f>
        <v>0</v>
      </c>
      <c r="F559" s="1">
        <f>IF(Eingabe!I559="x",1,0)</f>
        <v>1</v>
      </c>
      <c r="G559" s="90">
        <f t="shared" si="128"/>
        <v>1</v>
      </c>
      <c r="H559" s="1">
        <f>IF(Eingabe!R559="x",1,0)</f>
        <v>1</v>
      </c>
      <c r="I559" s="1">
        <f>IF(Eingabe!S559="x",1,0)</f>
        <v>0</v>
      </c>
      <c r="J559" s="1">
        <f t="shared" si="129"/>
        <v>1</v>
      </c>
      <c r="K559" s="89">
        <f>IF(Eingabe!E559="x",1,0)</f>
        <v>1</v>
      </c>
      <c r="L559" s="1">
        <f>IF(Eingabe!F559="x",1,0)</f>
        <v>0</v>
      </c>
      <c r="M559" s="90">
        <f t="shared" si="130"/>
        <v>1</v>
      </c>
    </row>
    <row r="560">
      <c r="A560" s="5">
        <f>Eingabe!J560^2*PI()/4</f>
        <v>0</v>
      </c>
      <c r="B560" s="5">
        <f>Eingabe!K560*Eingabe!L560</f>
        <v>0.12959999999999999</v>
      </c>
      <c r="C560" s="5">
        <f>(Eingabe!K560*(Eingabe!L560-Eingabe!K560)+Eingabe!K560^2*PI()/4)*0+Eingabe!K560*Eingabe!L560</f>
        <v>0.12959999999999999</v>
      </c>
      <c r="D560" s="89">
        <f>IF(Eingabe!G560="x",1,0)</f>
        <v>0</v>
      </c>
      <c r="E560" s="1">
        <f>IF(Eingabe!H560="x",1,0)</f>
        <v>0</v>
      </c>
      <c r="F560" s="1">
        <f>IF(Eingabe!I560="x",1,0)</f>
        <v>1</v>
      </c>
      <c r="G560" s="90">
        <f t="shared" si="128"/>
        <v>1</v>
      </c>
      <c r="H560" s="1">
        <f>IF(Eingabe!R560="x",1,0)</f>
        <v>1</v>
      </c>
      <c r="I560" s="1">
        <f>IF(Eingabe!S560="x",1,0)</f>
        <v>0</v>
      </c>
      <c r="J560" s="1">
        <f t="shared" si="129"/>
        <v>1</v>
      </c>
      <c r="K560" s="89">
        <f>IF(Eingabe!E560="x",1,0)</f>
        <v>1</v>
      </c>
      <c r="L560" s="1">
        <f>IF(Eingabe!F560="x",1,0)</f>
        <v>0</v>
      </c>
      <c r="M560" s="90">
        <f t="shared" si="130"/>
        <v>1</v>
      </c>
    </row>
    <row r="561">
      <c r="A561" s="5">
        <f>Eingabe!J561^2*PI()/4</f>
        <v>0</v>
      </c>
      <c r="B561" s="5">
        <f>Eingabe!K561*Eingabe!L561</f>
        <v>0.12959999999999999</v>
      </c>
      <c r="C561" s="5">
        <f>(Eingabe!K561*(Eingabe!L561-Eingabe!K561)+Eingabe!K561^2*PI()/4)*0+Eingabe!K561*Eingabe!L561</f>
        <v>0.12959999999999999</v>
      </c>
      <c r="D561" s="89">
        <f>IF(Eingabe!G561="x",1,0)</f>
        <v>0</v>
      </c>
      <c r="E561" s="1">
        <f>IF(Eingabe!H561="x",1,0)</f>
        <v>0</v>
      </c>
      <c r="F561" s="1">
        <f>IF(Eingabe!I561="x",1,0)</f>
        <v>1</v>
      </c>
      <c r="G561" s="90">
        <f t="shared" si="128"/>
        <v>1</v>
      </c>
      <c r="H561" s="1">
        <f>IF(Eingabe!R561="x",1,0)</f>
        <v>1</v>
      </c>
      <c r="I561" s="1">
        <f>IF(Eingabe!S561="x",1,0)</f>
        <v>0</v>
      </c>
      <c r="J561" s="1">
        <f t="shared" si="129"/>
        <v>1</v>
      </c>
      <c r="K561" s="89">
        <f>IF(Eingabe!E561="x",1,0)</f>
        <v>1</v>
      </c>
      <c r="L561" s="1">
        <f>IF(Eingabe!F561="x",1,0)</f>
        <v>0</v>
      </c>
      <c r="M561" s="90">
        <f t="shared" si="130"/>
        <v>1</v>
      </c>
    </row>
    <row r="562">
      <c r="A562" s="5">
        <f>Eingabe!J562^2*PI()/4</f>
        <v>0</v>
      </c>
      <c r="B562" s="5">
        <f>Eingabe!K562*Eingabe!L562</f>
        <v>0.18150000000000002</v>
      </c>
      <c r="C562" s="5">
        <f>(Eingabe!K562*(Eingabe!L562-Eingabe!K562)+Eingabe!K562^2*PI()/4)*0+Eingabe!K562*Eingabe!L562</f>
        <v>0.18150000000000002</v>
      </c>
      <c r="D562" s="89">
        <f>IF(Eingabe!G562="x",1,0)</f>
        <v>0</v>
      </c>
      <c r="E562" s="1">
        <f>IF(Eingabe!H562="x",1,0)</f>
        <v>0</v>
      </c>
      <c r="F562" s="1">
        <f>IF(Eingabe!I562="x",1,0)</f>
        <v>1</v>
      </c>
      <c r="G562" s="90">
        <f t="shared" si="128"/>
        <v>1</v>
      </c>
      <c r="H562" s="1">
        <f>IF(Eingabe!R562="x",1,0)</f>
        <v>1</v>
      </c>
      <c r="I562" s="1">
        <f>IF(Eingabe!S562="x",1,0)</f>
        <v>0</v>
      </c>
      <c r="J562" s="1">
        <f t="shared" si="129"/>
        <v>1</v>
      </c>
      <c r="K562" s="89">
        <f>IF(Eingabe!E562="x",1,0)</f>
        <v>1</v>
      </c>
      <c r="L562" s="1">
        <f>IF(Eingabe!F562="x",1,0)</f>
        <v>0</v>
      </c>
      <c r="M562" s="90">
        <f t="shared" si="130"/>
        <v>1</v>
      </c>
    </row>
    <row r="563">
      <c r="A563" s="5">
        <f>Eingabe!J563^2*PI()/4</f>
        <v>0</v>
      </c>
      <c r="B563" s="5">
        <f>Eingabe!K563*Eingabe!L563</f>
        <v>0.12959999999999999</v>
      </c>
      <c r="C563" s="5">
        <f>(Eingabe!K563*(Eingabe!L563-Eingabe!K563)+Eingabe!K563^2*PI()/4)*0+Eingabe!K563*Eingabe!L563</f>
        <v>0.12959999999999999</v>
      </c>
      <c r="D563" s="89">
        <f>IF(Eingabe!G563="x",1,0)</f>
        <v>0</v>
      </c>
      <c r="E563" s="1">
        <f>IF(Eingabe!H563="x",1,0)</f>
        <v>0</v>
      </c>
      <c r="F563" s="1">
        <f>IF(Eingabe!I563="x",1,0)</f>
        <v>1</v>
      </c>
      <c r="G563" s="90">
        <f t="shared" si="128"/>
        <v>1</v>
      </c>
      <c r="H563" s="1">
        <f>IF(Eingabe!R563="x",1,0)</f>
        <v>1</v>
      </c>
      <c r="I563" s="1">
        <f>IF(Eingabe!S563="x",1,0)</f>
        <v>0</v>
      </c>
      <c r="J563" s="1">
        <f t="shared" si="129"/>
        <v>1</v>
      </c>
      <c r="K563" s="89">
        <f>IF(Eingabe!E563="x",1,0)</f>
        <v>1</v>
      </c>
      <c r="L563" s="1">
        <f>IF(Eingabe!F563="x",1,0)</f>
        <v>0</v>
      </c>
      <c r="M563" s="90">
        <f t="shared" si="130"/>
        <v>1</v>
      </c>
    </row>
    <row r="564">
      <c r="A564" s="5">
        <f>Eingabe!J564^2*PI()/4</f>
        <v>0</v>
      </c>
      <c r="B564" s="5">
        <f>Eingabe!K564*Eingabe!L564</f>
        <v>0.14999999999999999</v>
      </c>
      <c r="C564" s="5">
        <f>(Eingabe!K564*(Eingabe!L564-Eingabe!K564)+Eingabe!K564^2*PI()/4)*0+Eingabe!K564*Eingabe!L564</f>
        <v>0.14999999999999999</v>
      </c>
      <c r="D564" s="89">
        <f>IF(Eingabe!G564="x",1,0)</f>
        <v>0</v>
      </c>
      <c r="E564" s="1">
        <f>IF(Eingabe!H564="x",1,0)</f>
        <v>0</v>
      </c>
      <c r="F564" s="1">
        <f>IF(Eingabe!I564="x",1,0)</f>
        <v>1</v>
      </c>
      <c r="G564" s="90">
        <f t="shared" si="128"/>
        <v>1</v>
      </c>
      <c r="H564" s="1">
        <f>IF(Eingabe!R564="x",1,0)</f>
        <v>1</v>
      </c>
      <c r="I564" s="1">
        <f>IF(Eingabe!S564="x",1,0)</f>
        <v>0</v>
      </c>
      <c r="J564" s="1">
        <f t="shared" si="129"/>
        <v>1</v>
      </c>
      <c r="K564" s="89">
        <f>IF(Eingabe!E564="x",1,0)</f>
        <v>1</v>
      </c>
      <c r="L564" s="1">
        <f>IF(Eingabe!F564="x",1,0)</f>
        <v>0</v>
      </c>
      <c r="M564" s="90">
        <f t="shared" si="130"/>
        <v>1</v>
      </c>
    </row>
    <row r="565">
      <c r="A565" s="5">
        <f>Eingabe!J565^2*PI()/4</f>
        <v>0</v>
      </c>
      <c r="B565" s="5">
        <f>Eingabe!K565*Eingabe!L565</f>
        <v>0.12959999999999999</v>
      </c>
      <c r="C565" s="5">
        <f>(Eingabe!K565*(Eingabe!L565-Eingabe!K565)+Eingabe!K565^2*PI()/4)*0+Eingabe!K565*Eingabe!L565</f>
        <v>0.12959999999999999</v>
      </c>
      <c r="D565" s="89">
        <f>IF(Eingabe!G565="x",1,0)</f>
        <v>0</v>
      </c>
      <c r="E565" s="1">
        <f>IF(Eingabe!H565="x",1,0)</f>
        <v>0</v>
      </c>
      <c r="F565" s="1">
        <f>IF(Eingabe!I565="x",1,0)</f>
        <v>1</v>
      </c>
      <c r="G565" s="90">
        <f t="shared" si="128"/>
        <v>1</v>
      </c>
      <c r="H565" s="1">
        <f>IF(Eingabe!R565="x",1,0)</f>
        <v>1</v>
      </c>
      <c r="I565" s="1">
        <f>IF(Eingabe!S565="x",1,0)</f>
        <v>0</v>
      </c>
      <c r="J565" s="1">
        <f t="shared" si="129"/>
        <v>1</v>
      </c>
      <c r="K565" s="89">
        <f>IF(Eingabe!E565="x",1,0)</f>
        <v>1</v>
      </c>
      <c r="L565" s="1">
        <f>IF(Eingabe!F565="x",1,0)</f>
        <v>0</v>
      </c>
      <c r="M565" s="90">
        <f t="shared" si="130"/>
        <v>1</v>
      </c>
    </row>
    <row r="566">
      <c r="A566" s="5">
        <f>Eingabe!J566^2*PI()/4</f>
        <v>0</v>
      </c>
      <c r="B566" s="5">
        <f>Eingabe!K566*Eingabe!L566</f>
        <v>0.12959999999999999</v>
      </c>
      <c r="C566" s="5">
        <f>(Eingabe!K566*(Eingabe!L566-Eingabe!K566)+Eingabe!K566^2*PI()/4)*0+Eingabe!K566*Eingabe!L566</f>
        <v>0.12959999999999999</v>
      </c>
      <c r="D566" s="89">
        <f>IF(Eingabe!G566="x",1,0)</f>
        <v>0</v>
      </c>
      <c r="E566" s="1">
        <f>IF(Eingabe!H566="x",1,0)</f>
        <v>0</v>
      </c>
      <c r="F566" s="1">
        <f>IF(Eingabe!I566="x",1,0)</f>
        <v>1</v>
      </c>
      <c r="G566" s="90">
        <f t="shared" si="128"/>
        <v>1</v>
      </c>
      <c r="H566" s="1">
        <f>IF(Eingabe!R566="x",1,0)</f>
        <v>1</v>
      </c>
      <c r="I566" s="1">
        <f>IF(Eingabe!S566="x",1,0)</f>
        <v>0</v>
      </c>
      <c r="J566" s="1">
        <f t="shared" si="129"/>
        <v>1</v>
      </c>
      <c r="K566" s="89">
        <f>IF(Eingabe!E566="x",1,0)</f>
        <v>1</v>
      </c>
      <c r="L566" s="1">
        <f>IF(Eingabe!F566="x",1,0)</f>
        <v>0</v>
      </c>
      <c r="M566" s="90">
        <f t="shared" si="130"/>
        <v>1</v>
      </c>
    </row>
    <row r="567">
      <c r="A567" s="5">
        <f>Eingabe!J567^2*PI()/4</f>
        <v>0</v>
      </c>
      <c r="B567" s="5">
        <f>Eingabe!K567*Eingabe!L567</f>
        <v>0.12959999999999999</v>
      </c>
      <c r="C567" s="5">
        <f>(Eingabe!K567*(Eingabe!L567-Eingabe!K567)+Eingabe!K567^2*PI()/4)*0+Eingabe!K567*Eingabe!L567</f>
        <v>0.12959999999999999</v>
      </c>
      <c r="D567" s="89">
        <f>IF(Eingabe!G567="x",1,0)</f>
        <v>0</v>
      </c>
      <c r="E567" s="1">
        <f>IF(Eingabe!H567="x",1,0)</f>
        <v>0</v>
      </c>
      <c r="F567" s="1">
        <f>IF(Eingabe!I567="x",1,0)</f>
        <v>1</v>
      </c>
      <c r="G567" s="90">
        <f t="shared" si="128"/>
        <v>1</v>
      </c>
      <c r="H567" s="1">
        <f>IF(Eingabe!R567="x",1,0)</f>
        <v>1</v>
      </c>
      <c r="I567" s="1">
        <f>IF(Eingabe!S567="x",1,0)</f>
        <v>0</v>
      </c>
      <c r="J567" s="1">
        <f t="shared" si="129"/>
        <v>1</v>
      </c>
      <c r="K567" s="89">
        <f>IF(Eingabe!E567="x",1,0)</f>
        <v>1</v>
      </c>
      <c r="L567" s="1">
        <f>IF(Eingabe!F567="x",1,0)</f>
        <v>0</v>
      </c>
      <c r="M567" s="90">
        <f t="shared" si="130"/>
        <v>1</v>
      </c>
    </row>
    <row r="568">
      <c r="A568" s="5">
        <f>Eingabe!J568^2*PI()/4</f>
        <v>0</v>
      </c>
      <c r="B568" s="5">
        <f>Eingabe!K568*Eingabe!L568</f>
        <v>0.18150000000000002</v>
      </c>
      <c r="C568" s="5">
        <f>(Eingabe!K568*(Eingabe!L568-Eingabe!K568)+Eingabe!K568^2*PI()/4)*0+Eingabe!K568*Eingabe!L568</f>
        <v>0.18150000000000002</v>
      </c>
      <c r="D568" s="89">
        <f>IF(Eingabe!G568="x",1,0)</f>
        <v>0</v>
      </c>
      <c r="E568" s="1">
        <f>IF(Eingabe!H568="x",1,0)</f>
        <v>0</v>
      </c>
      <c r="F568" s="1">
        <f>IF(Eingabe!I568="x",1,0)</f>
        <v>1</v>
      </c>
      <c r="G568" s="90">
        <f t="shared" si="128"/>
        <v>1</v>
      </c>
      <c r="H568" s="1">
        <f>IF(Eingabe!R568="x",1,0)</f>
        <v>1</v>
      </c>
      <c r="I568" s="1">
        <f>IF(Eingabe!S568="x",1,0)</f>
        <v>0</v>
      </c>
      <c r="J568" s="1">
        <f t="shared" si="129"/>
        <v>1</v>
      </c>
      <c r="K568" s="89">
        <f>IF(Eingabe!E568="x",1,0)</f>
        <v>1</v>
      </c>
      <c r="L568" s="1">
        <f>IF(Eingabe!F568="x",1,0)</f>
        <v>0</v>
      </c>
      <c r="M568" s="90">
        <f t="shared" si="130"/>
        <v>1</v>
      </c>
    </row>
    <row r="569">
      <c r="A569" s="5">
        <f>Eingabe!J569^2*PI()/4</f>
        <v>0</v>
      </c>
      <c r="B569" s="5">
        <f>Eingabe!K569*Eingabe!L569</f>
        <v>0.12959999999999999</v>
      </c>
      <c r="C569" s="5">
        <f>(Eingabe!K569*(Eingabe!L569-Eingabe!K569)+Eingabe!K569^2*PI()/4)*0+Eingabe!K569*Eingabe!L569</f>
        <v>0.12959999999999999</v>
      </c>
      <c r="D569" s="89">
        <f>IF(Eingabe!G569="x",1,0)</f>
        <v>0</v>
      </c>
      <c r="E569" s="1">
        <f>IF(Eingabe!H569="x",1,0)</f>
        <v>0</v>
      </c>
      <c r="F569" s="1">
        <f>IF(Eingabe!I569="x",1,0)</f>
        <v>1</v>
      </c>
      <c r="G569" s="90">
        <f t="shared" si="128"/>
        <v>1</v>
      </c>
      <c r="H569" s="1">
        <f>IF(Eingabe!R569="x",1,0)</f>
        <v>1</v>
      </c>
      <c r="I569" s="1">
        <f>IF(Eingabe!S569="x",1,0)</f>
        <v>0</v>
      </c>
      <c r="J569" s="1">
        <f t="shared" si="129"/>
        <v>1</v>
      </c>
      <c r="K569" s="89">
        <f>IF(Eingabe!E569="x",1,0)</f>
        <v>1</v>
      </c>
      <c r="L569" s="1">
        <f>IF(Eingabe!F569="x",1,0)</f>
        <v>0</v>
      </c>
      <c r="M569" s="90">
        <f t="shared" si="130"/>
        <v>1</v>
      </c>
    </row>
    <row r="570">
      <c r="A570" s="5">
        <f>Eingabe!J570^2*PI()/4</f>
        <v>0</v>
      </c>
      <c r="B570" s="5">
        <f>Eingabe!K570*Eingabe!L570</f>
        <v>0.14999999999999999</v>
      </c>
      <c r="C570" s="5">
        <f>(Eingabe!K570*(Eingabe!L570-Eingabe!K570)+Eingabe!K570^2*PI()/4)*0+Eingabe!K570*Eingabe!L570</f>
        <v>0.14999999999999999</v>
      </c>
      <c r="D570" s="89">
        <f>IF(Eingabe!G570="x",1,0)</f>
        <v>0</v>
      </c>
      <c r="E570" s="1">
        <f>IF(Eingabe!H570="x",1,0)</f>
        <v>0</v>
      </c>
      <c r="F570" s="1">
        <f>IF(Eingabe!I570="x",1,0)</f>
        <v>1</v>
      </c>
      <c r="G570" s="90">
        <f t="shared" si="128"/>
        <v>1</v>
      </c>
      <c r="H570" s="1">
        <f>IF(Eingabe!R570="x",1,0)</f>
        <v>1</v>
      </c>
      <c r="I570" s="1">
        <f>IF(Eingabe!S570="x",1,0)</f>
        <v>0</v>
      </c>
      <c r="J570" s="1">
        <f t="shared" si="129"/>
        <v>1</v>
      </c>
      <c r="K570" s="89">
        <f>IF(Eingabe!E570="x",1,0)</f>
        <v>1</v>
      </c>
      <c r="L570" s="1">
        <f>IF(Eingabe!F570="x",1,0)</f>
        <v>0</v>
      </c>
      <c r="M570" s="90">
        <f t="shared" si="130"/>
        <v>1</v>
      </c>
    </row>
    <row r="571">
      <c r="A571" s="5">
        <f>Eingabe!J571^2*PI()/4</f>
        <v>0</v>
      </c>
      <c r="B571" s="5">
        <f>Eingabe!K571*Eingabe!L571</f>
        <v>0.12959999999999999</v>
      </c>
      <c r="C571" s="5">
        <f>(Eingabe!K571*(Eingabe!L571-Eingabe!K571)+Eingabe!K571^2*PI()/4)*0+Eingabe!K571*Eingabe!L571</f>
        <v>0.12959999999999999</v>
      </c>
      <c r="D571" s="89">
        <f>IF(Eingabe!G571="x",1,0)</f>
        <v>0</v>
      </c>
      <c r="E571" s="1">
        <f>IF(Eingabe!H571="x",1,0)</f>
        <v>0</v>
      </c>
      <c r="F571" s="1">
        <f>IF(Eingabe!I571="x",1,0)</f>
        <v>1</v>
      </c>
      <c r="G571" s="90">
        <f t="shared" si="128"/>
        <v>1</v>
      </c>
      <c r="H571" s="1">
        <f>IF(Eingabe!R571="x",1,0)</f>
        <v>1</v>
      </c>
      <c r="I571" s="1">
        <f>IF(Eingabe!S571="x",1,0)</f>
        <v>0</v>
      </c>
      <c r="J571" s="1">
        <f t="shared" si="129"/>
        <v>1</v>
      </c>
      <c r="K571" s="89">
        <f>IF(Eingabe!E571="x",1,0)</f>
        <v>1</v>
      </c>
      <c r="L571" s="1">
        <f>IF(Eingabe!F571="x",1,0)</f>
        <v>0</v>
      </c>
      <c r="M571" s="90">
        <f t="shared" si="130"/>
        <v>1</v>
      </c>
    </row>
    <row r="572">
      <c r="A572" s="5">
        <f>Eingabe!J572^2*PI()/4</f>
        <v>0</v>
      </c>
      <c r="B572" s="5">
        <f>Eingabe!K572*Eingabe!L572</f>
        <v>0.12959999999999999</v>
      </c>
      <c r="C572" s="5">
        <f>(Eingabe!K572*(Eingabe!L572-Eingabe!K572)+Eingabe!K572^2*PI()/4)*0+Eingabe!K572*Eingabe!L572</f>
        <v>0.12959999999999999</v>
      </c>
      <c r="D572" s="89">
        <f>IF(Eingabe!G572="x",1,0)</f>
        <v>0</v>
      </c>
      <c r="E572" s="1">
        <f>IF(Eingabe!H572="x",1,0)</f>
        <v>0</v>
      </c>
      <c r="F572" s="1">
        <f>IF(Eingabe!I572="x",1,0)</f>
        <v>1</v>
      </c>
      <c r="G572" s="90">
        <f t="shared" si="128"/>
        <v>1</v>
      </c>
      <c r="H572" s="1">
        <f>IF(Eingabe!R572="x",1,0)</f>
        <v>1</v>
      </c>
      <c r="I572" s="1">
        <f>IF(Eingabe!S572="x",1,0)</f>
        <v>0</v>
      </c>
      <c r="J572" s="1">
        <f t="shared" si="129"/>
        <v>1</v>
      </c>
      <c r="K572" s="89">
        <f>IF(Eingabe!E572="x",1,0)</f>
        <v>1</v>
      </c>
      <c r="L572" s="1">
        <f>IF(Eingabe!F572="x",1,0)</f>
        <v>0</v>
      </c>
      <c r="M572" s="90">
        <f t="shared" si="130"/>
        <v>1</v>
      </c>
    </row>
    <row r="573">
      <c r="A573" s="5">
        <f>Eingabe!J573^2*PI()/4</f>
        <v>0</v>
      </c>
      <c r="B573" s="5">
        <f>Eingabe!K573*Eingabe!L573</f>
        <v>0.12959999999999999</v>
      </c>
      <c r="C573" s="5">
        <f>(Eingabe!K573*(Eingabe!L573-Eingabe!K573)+Eingabe!K573^2*PI()/4)*0+Eingabe!K573*Eingabe!L573</f>
        <v>0.12959999999999999</v>
      </c>
      <c r="D573" s="89">
        <f>IF(Eingabe!G573="x",1,0)</f>
        <v>0</v>
      </c>
      <c r="E573" s="1">
        <f>IF(Eingabe!H573="x",1,0)</f>
        <v>0</v>
      </c>
      <c r="F573" s="1">
        <f>IF(Eingabe!I573="x",1,0)</f>
        <v>1</v>
      </c>
      <c r="G573" s="90">
        <f t="shared" si="128"/>
        <v>1</v>
      </c>
      <c r="H573" s="1">
        <f>IF(Eingabe!R573="x",1,0)</f>
        <v>1</v>
      </c>
      <c r="I573" s="1">
        <f>IF(Eingabe!S573="x",1,0)</f>
        <v>0</v>
      </c>
      <c r="J573" s="1">
        <f t="shared" si="129"/>
        <v>1</v>
      </c>
      <c r="K573" s="89">
        <f>IF(Eingabe!E573="x",1,0)</f>
        <v>1</v>
      </c>
      <c r="L573" s="1">
        <f>IF(Eingabe!F573="x",1,0)</f>
        <v>0</v>
      </c>
      <c r="M573" s="90">
        <f t="shared" si="130"/>
        <v>1</v>
      </c>
    </row>
    <row r="574">
      <c r="A574" s="5">
        <f>Eingabe!J574^2*PI()/4</f>
        <v>0</v>
      </c>
      <c r="B574" s="5">
        <f>Eingabe!K574*Eingabe!L574</f>
        <v>0.18150000000000002</v>
      </c>
      <c r="C574" s="5">
        <f>(Eingabe!K574*(Eingabe!L574-Eingabe!K574)+Eingabe!K574^2*PI()/4)*0+Eingabe!K574*Eingabe!L574</f>
        <v>0.18150000000000002</v>
      </c>
      <c r="D574" s="89">
        <f>IF(Eingabe!G574="x",1,0)</f>
        <v>0</v>
      </c>
      <c r="E574" s="1">
        <f>IF(Eingabe!H574="x",1,0)</f>
        <v>0</v>
      </c>
      <c r="F574" s="1">
        <f>IF(Eingabe!I574="x",1,0)</f>
        <v>1</v>
      </c>
      <c r="G574" s="90">
        <f t="shared" si="128"/>
        <v>1</v>
      </c>
      <c r="H574" s="1">
        <f>IF(Eingabe!R574="x",1,0)</f>
        <v>1</v>
      </c>
      <c r="I574" s="1">
        <f>IF(Eingabe!S574="x",1,0)</f>
        <v>0</v>
      </c>
      <c r="J574" s="1">
        <f t="shared" si="129"/>
        <v>1</v>
      </c>
      <c r="K574" s="89">
        <f>IF(Eingabe!E574="x",1,0)</f>
        <v>1</v>
      </c>
      <c r="L574" s="1">
        <f>IF(Eingabe!F574="x",1,0)</f>
        <v>0</v>
      </c>
      <c r="M574" s="90">
        <f t="shared" si="130"/>
        <v>1</v>
      </c>
    </row>
    <row r="575">
      <c r="A575" s="5">
        <f>Eingabe!J575^2*PI()/4</f>
        <v>0</v>
      </c>
      <c r="B575" s="5">
        <f>Eingabe!K575*Eingabe!L575</f>
        <v>0.12959999999999999</v>
      </c>
      <c r="C575" s="5">
        <f>(Eingabe!K575*(Eingabe!L575-Eingabe!K575)+Eingabe!K575^2*PI()/4)*0+Eingabe!K575*Eingabe!L575</f>
        <v>0.12959999999999999</v>
      </c>
      <c r="D575" s="89">
        <f>IF(Eingabe!G575="x",1,0)</f>
        <v>0</v>
      </c>
      <c r="E575" s="1">
        <f>IF(Eingabe!H575="x",1,0)</f>
        <v>0</v>
      </c>
      <c r="F575" s="1">
        <f>IF(Eingabe!I575="x",1,0)</f>
        <v>1</v>
      </c>
      <c r="G575" s="90">
        <f t="shared" si="128"/>
        <v>1</v>
      </c>
      <c r="H575" s="1">
        <f>IF(Eingabe!R575="x",1,0)</f>
        <v>1</v>
      </c>
      <c r="I575" s="1">
        <f>IF(Eingabe!S575="x",1,0)</f>
        <v>0</v>
      </c>
      <c r="J575" s="1">
        <f t="shared" si="129"/>
        <v>1</v>
      </c>
      <c r="K575" s="89">
        <f>IF(Eingabe!E575="x",1,0)</f>
        <v>1</v>
      </c>
      <c r="L575" s="1">
        <f>IF(Eingabe!F575="x",1,0)</f>
        <v>0</v>
      </c>
      <c r="M575" s="90">
        <f t="shared" si="130"/>
        <v>1</v>
      </c>
    </row>
    <row r="576">
      <c r="A576" s="5">
        <f>Eingabe!J576^2*PI()/4</f>
        <v>0</v>
      </c>
      <c r="B576" s="5">
        <f>Eingabe!K576*Eingabe!L576</f>
        <v>0.12959999999999999</v>
      </c>
      <c r="C576" s="5">
        <f>(Eingabe!K576*(Eingabe!L576-Eingabe!K576)+Eingabe!K576^2*PI()/4)*0+Eingabe!K576*Eingabe!L576</f>
        <v>0.12959999999999999</v>
      </c>
      <c r="D576" s="89">
        <f>IF(Eingabe!G576="x",1,0)</f>
        <v>0</v>
      </c>
      <c r="E576" s="1">
        <f>IF(Eingabe!H576="x",1,0)</f>
        <v>0</v>
      </c>
      <c r="F576" s="1">
        <f>IF(Eingabe!I576="x",1,0)</f>
        <v>1</v>
      </c>
      <c r="G576" s="90">
        <f t="shared" si="128"/>
        <v>1</v>
      </c>
      <c r="H576" s="1">
        <f>IF(Eingabe!R576="x",1,0)</f>
        <v>1</v>
      </c>
      <c r="I576" s="1">
        <f>IF(Eingabe!S576="x",1,0)</f>
        <v>0</v>
      </c>
      <c r="J576" s="1">
        <f t="shared" si="129"/>
        <v>1</v>
      </c>
      <c r="K576" s="89">
        <f>IF(Eingabe!E576="x",1,0)</f>
        <v>1</v>
      </c>
      <c r="L576" s="1">
        <f>IF(Eingabe!F576="x",1,0)</f>
        <v>0</v>
      </c>
      <c r="M576" s="90">
        <f t="shared" si="130"/>
        <v>1</v>
      </c>
    </row>
    <row r="577">
      <c r="A577" s="5">
        <f>Eingabe!J577^2*PI()/4</f>
        <v>0</v>
      </c>
      <c r="B577" s="5">
        <f>Eingabe!K577*Eingabe!L577</f>
        <v>0.14999999999999999</v>
      </c>
      <c r="C577" s="5">
        <f>(Eingabe!K577*(Eingabe!L577-Eingabe!K577)+Eingabe!K577^2*PI()/4)*0+Eingabe!K577*Eingabe!L577</f>
        <v>0.14999999999999999</v>
      </c>
      <c r="D577" s="89">
        <f>IF(Eingabe!G577="x",1,0)</f>
        <v>0</v>
      </c>
      <c r="E577" s="1">
        <f>IF(Eingabe!H577="x",1,0)</f>
        <v>0</v>
      </c>
      <c r="F577" s="1">
        <f>IF(Eingabe!I577="x",1,0)</f>
        <v>1</v>
      </c>
      <c r="G577" s="90">
        <f t="shared" si="128"/>
        <v>1</v>
      </c>
      <c r="H577" s="1">
        <f>IF(Eingabe!R577="x",1,0)</f>
        <v>1</v>
      </c>
      <c r="I577" s="1">
        <f>IF(Eingabe!S577="x",1,0)</f>
        <v>0</v>
      </c>
      <c r="J577" s="1">
        <f t="shared" si="129"/>
        <v>1</v>
      </c>
      <c r="K577" s="89">
        <f>IF(Eingabe!E577="x",1,0)</f>
        <v>1</v>
      </c>
      <c r="L577" s="1">
        <f>IF(Eingabe!F577="x",1,0)</f>
        <v>0</v>
      </c>
      <c r="M577" s="90">
        <f t="shared" si="130"/>
        <v>1</v>
      </c>
    </row>
    <row r="578">
      <c r="A578" s="5">
        <f>Eingabe!J578^2*PI()/4</f>
        <v>0</v>
      </c>
      <c r="B578" s="5">
        <f>Eingabe!K578*Eingabe!L578</f>
        <v>0.12959999999999999</v>
      </c>
      <c r="C578" s="5">
        <f>(Eingabe!K578*(Eingabe!L578-Eingabe!K578)+Eingabe!K578^2*PI()/4)*0+Eingabe!K578*Eingabe!L578</f>
        <v>0.12959999999999999</v>
      </c>
      <c r="D578" s="89">
        <f>IF(Eingabe!G578="x",1,0)</f>
        <v>0</v>
      </c>
      <c r="E578" s="1">
        <f>IF(Eingabe!H578="x",1,0)</f>
        <v>0</v>
      </c>
      <c r="F578" s="1">
        <f>IF(Eingabe!I578="x",1,0)</f>
        <v>1</v>
      </c>
      <c r="G578" s="90">
        <f t="shared" si="128"/>
        <v>1</v>
      </c>
      <c r="H578" s="1">
        <f>IF(Eingabe!R578="x",1,0)</f>
        <v>1</v>
      </c>
      <c r="I578" s="1">
        <f>IF(Eingabe!S578="x",1,0)</f>
        <v>0</v>
      </c>
      <c r="J578" s="1">
        <f t="shared" si="129"/>
        <v>1</v>
      </c>
      <c r="K578" s="89">
        <f>IF(Eingabe!E578="x",1,0)</f>
        <v>1</v>
      </c>
      <c r="L578" s="1">
        <f>IF(Eingabe!F578="x",1,0)</f>
        <v>0</v>
      </c>
      <c r="M578" s="90">
        <f t="shared" si="130"/>
        <v>1</v>
      </c>
    </row>
    <row r="579">
      <c r="A579" s="5">
        <f>Eingabe!J579^2*PI()/4</f>
        <v>0</v>
      </c>
      <c r="B579" s="5">
        <f>Eingabe!K579*Eingabe!L579</f>
        <v>0.089999999999999997</v>
      </c>
      <c r="C579" s="5">
        <f>(Eingabe!K579*(Eingabe!L579-Eingabe!K579)+Eingabe!K579^2*PI()/4)*0+Eingabe!K579*Eingabe!L579</f>
        <v>0.089999999999999997</v>
      </c>
      <c r="D579" s="89">
        <f>IF(Eingabe!G579="x",1,0)</f>
        <v>0</v>
      </c>
      <c r="E579" s="1">
        <f>IF(Eingabe!H579="x",1,0)</f>
        <v>1</v>
      </c>
      <c r="F579" s="1">
        <f>IF(Eingabe!I579="x",1,0)</f>
        <v>0</v>
      </c>
      <c r="G579" s="90">
        <f t="shared" si="128"/>
        <v>1</v>
      </c>
      <c r="H579" s="1">
        <f>IF(Eingabe!R579="x",1,0)</f>
        <v>1</v>
      </c>
      <c r="I579" s="1">
        <f>IF(Eingabe!S579="x",1,0)</f>
        <v>0</v>
      </c>
      <c r="J579" s="1">
        <f t="shared" si="129"/>
        <v>1</v>
      </c>
      <c r="K579" s="89">
        <f>IF(Eingabe!E579="x",1,0)</f>
        <v>1</v>
      </c>
      <c r="L579" s="1">
        <f>IF(Eingabe!F579="x",1,0)</f>
        <v>0</v>
      </c>
      <c r="M579" s="90">
        <f t="shared" si="130"/>
        <v>1</v>
      </c>
    </row>
    <row r="580">
      <c r="A580" s="5">
        <f>Eingabe!J580^2*PI()/4</f>
        <v>0</v>
      </c>
      <c r="B580" s="5">
        <f>Eingabe!K580*Eingabe!L580</f>
        <v>0.089999999999999997</v>
      </c>
      <c r="C580" s="5">
        <f>(Eingabe!K580*(Eingabe!L580-Eingabe!K580)+Eingabe!K580^2*PI()/4)*0+Eingabe!K580*Eingabe!L580</f>
        <v>0.089999999999999997</v>
      </c>
      <c r="D580" s="89">
        <f>IF(Eingabe!G580="x",1,0)</f>
        <v>0</v>
      </c>
      <c r="E580" s="1">
        <f>IF(Eingabe!H580="x",1,0)</f>
        <v>1</v>
      </c>
      <c r="F580" s="1">
        <f>IF(Eingabe!I580="x",1,0)</f>
        <v>0</v>
      </c>
      <c r="G580" s="90">
        <f t="shared" si="128"/>
        <v>1</v>
      </c>
      <c r="H580" s="1">
        <f>IF(Eingabe!R580="x",1,0)</f>
        <v>1</v>
      </c>
      <c r="I580" s="1">
        <f>IF(Eingabe!S580="x",1,0)</f>
        <v>0</v>
      </c>
      <c r="J580" s="1">
        <f t="shared" si="129"/>
        <v>1</v>
      </c>
      <c r="K580" s="89">
        <f>IF(Eingabe!E580="x",1,0)</f>
        <v>1</v>
      </c>
      <c r="L580" s="1">
        <f>IF(Eingabe!F580="x",1,0)</f>
        <v>0</v>
      </c>
      <c r="M580" s="90">
        <f t="shared" si="130"/>
        <v>1</v>
      </c>
    </row>
    <row r="581">
      <c r="A581" s="5">
        <f>Eingabe!J581^2*PI()/4</f>
        <v>0</v>
      </c>
      <c r="B581" s="5">
        <f>Eingabe!K581*Eingabe!L581</f>
        <v>0.12959999999999999</v>
      </c>
      <c r="C581" s="5">
        <f>(Eingabe!K581*(Eingabe!L581-Eingabe!K581)+Eingabe!K581^2*PI()/4)*0+Eingabe!K581*Eingabe!L581</f>
        <v>0.12959999999999999</v>
      </c>
      <c r="D581" s="89">
        <f>IF(Eingabe!G581="x",1,0)</f>
        <v>0</v>
      </c>
      <c r="E581" s="1">
        <f>IF(Eingabe!H581="x",1,0)</f>
        <v>0</v>
      </c>
      <c r="F581" s="1">
        <f>IF(Eingabe!I581="x",1,0)</f>
        <v>1</v>
      </c>
      <c r="G581" s="90">
        <f t="shared" si="128"/>
        <v>1</v>
      </c>
      <c r="H581" s="1">
        <f>IF(Eingabe!R581="x",1,0)</f>
        <v>1</v>
      </c>
      <c r="I581" s="1">
        <f>IF(Eingabe!S581="x",1,0)</f>
        <v>0</v>
      </c>
      <c r="J581" s="1">
        <f t="shared" si="129"/>
        <v>1</v>
      </c>
      <c r="K581" s="89">
        <f>IF(Eingabe!E581="x",1,0)</f>
        <v>1</v>
      </c>
      <c r="L581" s="1">
        <f>IF(Eingabe!F581="x",1,0)</f>
        <v>0</v>
      </c>
      <c r="M581" s="90">
        <f t="shared" si="130"/>
        <v>1</v>
      </c>
    </row>
    <row r="582">
      <c r="A582" s="5">
        <f>Eingabe!J582^2*PI()/4</f>
        <v>0</v>
      </c>
      <c r="B582" s="5">
        <f>Eingabe!K582*Eingabe!L582</f>
        <v>0.12959999999999999</v>
      </c>
      <c r="C582" s="5">
        <f>(Eingabe!K582*(Eingabe!L582-Eingabe!K582)+Eingabe!K582^2*PI()/4)*0+Eingabe!K582*Eingabe!L582</f>
        <v>0.12959999999999999</v>
      </c>
      <c r="D582" s="89">
        <f>IF(Eingabe!G582="x",1,0)</f>
        <v>0</v>
      </c>
      <c r="E582" s="1">
        <f>IF(Eingabe!H582="x",1,0)</f>
        <v>0</v>
      </c>
      <c r="F582" s="1">
        <f>IF(Eingabe!I582="x",1,0)</f>
        <v>1</v>
      </c>
      <c r="G582" s="90">
        <f t="shared" si="128"/>
        <v>1</v>
      </c>
      <c r="H582" s="1">
        <f>IF(Eingabe!R582="x",1,0)</f>
        <v>1</v>
      </c>
      <c r="I582" s="1">
        <f>IF(Eingabe!S582="x",1,0)</f>
        <v>0</v>
      </c>
      <c r="J582" s="1">
        <f t="shared" si="129"/>
        <v>1</v>
      </c>
      <c r="K582" s="89">
        <f>IF(Eingabe!E582="x",1,0)</f>
        <v>1</v>
      </c>
      <c r="L582" s="1">
        <f>IF(Eingabe!F582="x",1,0)</f>
        <v>0</v>
      </c>
      <c r="M582" s="90">
        <f t="shared" si="130"/>
        <v>1</v>
      </c>
    </row>
    <row r="583">
      <c r="A583" s="5">
        <f>Eingabe!J583^2*PI()/4</f>
        <v>0</v>
      </c>
      <c r="B583" s="5">
        <f>Eingabe!K583*Eingabe!L583</f>
        <v>0.12959999999999999</v>
      </c>
      <c r="C583" s="5">
        <f>(Eingabe!K583*(Eingabe!L583-Eingabe!K583)+Eingabe!K583^2*PI()/4)*0+Eingabe!K583*Eingabe!L583</f>
        <v>0.12959999999999999</v>
      </c>
      <c r="D583" s="89">
        <f>IF(Eingabe!G583="x",1,0)</f>
        <v>0</v>
      </c>
      <c r="E583" s="1">
        <f>IF(Eingabe!H583="x",1,0)</f>
        <v>0</v>
      </c>
      <c r="F583" s="1">
        <f>IF(Eingabe!I583="x",1,0)</f>
        <v>1</v>
      </c>
      <c r="G583" s="90">
        <f t="shared" si="128"/>
        <v>1</v>
      </c>
      <c r="H583" s="1">
        <f>IF(Eingabe!R583="x",1,0)</f>
        <v>1</v>
      </c>
      <c r="I583" s="1">
        <f>IF(Eingabe!S583="x",1,0)</f>
        <v>0</v>
      </c>
      <c r="J583" s="1">
        <f t="shared" si="129"/>
        <v>1</v>
      </c>
      <c r="K583" s="89">
        <f>IF(Eingabe!E583="x",1,0)</f>
        <v>1</v>
      </c>
      <c r="L583" s="1">
        <f>IF(Eingabe!F583="x",1,0)</f>
        <v>0</v>
      </c>
      <c r="M583" s="90">
        <f t="shared" si="130"/>
        <v>1</v>
      </c>
    </row>
    <row r="584">
      <c r="A584" s="5">
        <f>Eingabe!J584^2*PI()/4</f>
        <v>0</v>
      </c>
      <c r="B584" s="5">
        <f>Eingabe!K584*Eingabe!L584</f>
        <v>0.12959999999999999</v>
      </c>
      <c r="C584" s="5">
        <f>(Eingabe!K584*(Eingabe!L584-Eingabe!K584)+Eingabe!K584^2*PI()/4)*0+Eingabe!K584*Eingabe!L584</f>
        <v>0.12959999999999999</v>
      </c>
      <c r="D584" s="89">
        <f>IF(Eingabe!G584="x",1,0)</f>
        <v>0</v>
      </c>
      <c r="E584" s="1">
        <f>IF(Eingabe!H584="x",1,0)</f>
        <v>0</v>
      </c>
      <c r="F584" s="1">
        <f>IF(Eingabe!I584="x",1,0)</f>
        <v>1</v>
      </c>
      <c r="G584" s="90">
        <f t="shared" si="128"/>
        <v>1</v>
      </c>
      <c r="H584" s="1">
        <f>IF(Eingabe!R584="x",1,0)</f>
        <v>1</v>
      </c>
      <c r="I584" s="1">
        <f>IF(Eingabe!S584="x",1,0)</f>
        <v>0</v>
      </c>
      <c r="J584" s="1">
        <f t="shared" si="129"/>
        <v>1</v>
      </c>
      <c r="K584" s="89">
        <f>IF(Eingabe!E584="x",1,0)</f>
        <v>1</v>
      </c>
      <c r="L584" s="1">
        <f>IF(Eingabe!F584="x",1,0)</f>
        <v>0</v>
      </c>
      <c r="M584" s="90">
        <f t="shared" si="130"/>
        <v>1</v>
      </c>
    </row>
    <row r="585">
      <c r="A585" s="5">
        <f>Eingabe!J585^2*PI()/4</f>
        <v>0</v>
      </c>
      <c r="B585" s="5">
        <f>Eingabe!K585*Eingabe!L585</f>
        <v>0.18150000000000002</v>
      </c>
      <c r="C585" s="5">
        <f>(Eingabe!K585*(Eingabe!L585-Eingabe!K585)+Eingabe!K585^2*PI()/4)*0+Eingabe!K585*Eingabe!L585</f>
        <v>0.18150000000000002</v>
      </c>
      <c r="D585" s="89">
        <f>IF(Eingabe!G585="x",1,0)</f>
        <v>0</v>
      </c>
      <c r="E585" s="1">
        <f>IF(Eingabe!H585="x",1,0)</f>
        <v>0</v>
      </c>
      <c r="F585" s="1">
        <f>IF(Eingabe!I585="x",1,0)</f>
        <v>1</v>
      </c>
      <c r="G585" s="90">
        <f t="shared" si="128"/>
        <v>1</v>
      </c>
      <c r="H585" s="1">
        <f>IF(Eingabe!R585="x",1,0)</f>
        <v>1</v>
      </c>
      <c r="I585" s="1">
        <f>IF(Eingabe!S585="x",1,0)</f>
        <v>0</v>
      </c>
      <c r="J585" s="1">
        <f t="shared" si="129"/>
        <v>1</v>
      </c>
      <c r="K585" s="89">
        <f>IF(Eingabe!E585="x",1,0)</f>
        <v>1</v>
      </c>
      <c r="L585" s="1">
        <f>IF(Eingabe!F585="x",1,0)</f>
        <v>0</v>
      </c>
      <c r="M585" s="90">
        <f t="shared" si="130"/>
        <v>1</v>
      </c>
    </row>
    <row r="586">
      <c r="A586" s="5">
        <f>Eingabe!J586^2*PI()/4</f>
        <v>0</v>
      </c>
      <c r="B586" s="5">
        <f>Eingabe!K586*Eingabe!L586</f>
        <v>0.14999999999999999</v>
      </c>
      <c r="C586" s="5">
        <f>(Eingabe!K586*(Eingabe!L586-Eingabe!K586)+Eingabe!K586^2*PI()/4)*0+Eingabe!K586*Eingabe!L586</f>
        <v>0.14999999999999999</v>
      </c>
      <c r="D586" s="89">
        <f>IF(Eingabe!G586="x",1,0)</f>
        <v>0</v>
      </c>
      <c r="E586" s="1">
        <f>IF(Eingabe!H586="x",1,0)</f>
        <v>0</v>
      </c>
      <c r="F586" s="1">
        <f>IF(Eingabe!I586="x",1,0)</f>
        <v>1</v>
      </c>
      <c r="G586" s="90">
        <f t="shared" si="128"/>
        <v>1</v>
      </c>
      <c r="H586" s="1">
        <f>IF(Eingabe!R586="x",1,0)</f>
        <v>1</v>
      </c>
      <c r="I586" s="1">
        <f>IF(Eingabe!S586="x",1,0)</f>
        <v>0</v>
      </c>
      <c r="J586" s="1">
        <f t="shared" si="129"/>
        <v>1</v>
      </c>
      <c r="K586" s="89">
        <f>IF(Eingabe!E586="x",1,0)</f>
        <v>1</v>
      </c>
      <c r="L586" s="1">
        <f>IF(Eingabe!F586="x",1,0)</f>
        <v>0</v>
      </c>
      <c r="M586" s="90">
        <f t="shared" si="130"/>
        <v>1</v>
      </c>
    </row>
    <row r="587">
      <c r="A587" s="5">
        <f>Eingabe!J587^2*PI()/4</f>
        <v>0</v>
      </c>
      <c r="B587" s="5">
        <f>Eingabe!K587*Eingabe!L587</f>
        <v>0.12959999999999999</v>
      </c>
      <c r="C587" s="5">
        <f>(Eingabe!K587*(Eingabe!L587-Eingabe!K587)+Eingabe!K587^2*PI()/4)*0+Eingabe!K587*Eingabe!L587</f>
        <v>0.12959999999999999</v>
      </c>
      <c r="D587" s="89">
        <f>IF(Eingabe!G587="x",1,0)</f>
        <v>0</v>
      </c>
      <c r="E587" s="1">
        <f>IF(Eingabe!H587="x",1,0)</f>
        <v>0</v>
      </c>
      <c r="F587" s="1">
        <f>IF(Eingabe!I587="x",1,0)</f>
        <v>1</v>
      </c>
      <c r="G587" s="90">
        <f t="shared" si="128"/>
        <v>1</v>
      </c>
      <c r="H587" s="1">
        <f>IF(Eingabe!R587="x",1,0)</f>
        <v>1</v>
      </c>
      <c r="I587" s="1">
        <f>IF(Eingabe!S587="x",1,0)</f>
        <v>0</v>
      </c>
      <c r="J587" s="1">
        <f t="shared" si="129"/>
        <v>1</v>
      </c>
      <c r="K587" s="89">
        <f>IF(Eingabe!E587="x",1,0)</f>
        <v>1</v>
      </c>
      <c r="L587" s="1">
        <f>IF(Eingabe!F587="x",1,0)</f>
        <v>0</v>
      </c>
      <c r="M587" s="90">
        <f t="shared" si="130"/>
        <v>1</v>
      </c>
    </row>
    <row r="588">
      <c r="A588" s="5">
        <f>Eingabe!J588^2*PI()/4</f>
        <v>0</v>
      </c>
      <c r="B588" s="5">
        <f>Eingabe!K588*Eingabe!L588</f>
        <v>0.12959999999999999</v>
      </c>
      <c r="C588" s="5">
        <f>(Eingabe!K588*(Eingabe!L588-Eingabe!K588)+Eingabe!K588^2*PI()/4)*0+Eingabe!K588*Eingabe!L588</f>
        <v>0.12959999999999999</v>
      </c>
      <c r="D588" s="89">
        <f>IF(Eingabe!G588="x",1,0)</f>
        <v>0</v>
      </c>
      <c r="E588" s="1">
        <f>IF(Eingabe!H588="x",1,0)</f>
        <v>0</v>
      </c>
      <c r="F588" s="1">
        <f>IF(Eingabe!I588="x",1,0)</f>
        <v>1</v>
      </c>
      <c r="G588" s="90">
        <f t="shared" si="128"/>
        <v>1</v>
      </c>
      <c r="H588" s="1">
        <f>IF(Eingabe!R588="x",1,0)</f>
        <v>1</v>
      </c>
      <c r="I588" s="1">
        <f>IF(Eingabe!S588="x",1,0)</f>
        <v>0</v>
      </c>
      <c r="J588" s="1">
        <f t="shared" si="129"/>
        <v>1</v>
      </c>
      <c r="K588" s="89">
        <f>IF(Eingabe!E588="x",1,0)</f>
        <v>1</v>
      </c>
      <c r="L588" s="1">
        <f>IF(Eingabe!F588="x",1,0)</f>
        <v>0</v>
      </c>
      <c r="M588" s="90">
        <f t="shared" si="130"/>
        <v>1</v>
      </c>
    </row>
    <row r="589">
      <c r="A589" s="5">
        <f>Eingabe!J589^2*PI()/4</f>
        <v>0</v>
      </c>
      <c r="B589" s="5">
        <f>Eingabe!K589*Eingabe!L589</f>
        <v>0.12959999999999999</v>
      </c>
      <c r="C589" s="5">
        <f>(Eingabe!K589*(Eingabe!L589-Eingabe!K589)+Eingabe!K589^2*PI()/4)*0+Eingabe!K589*Eingabe!L589</f>
        <v>0.12959999999999999</v>
      </c>
      <c r="D589" s="89">
        <f>IF(Eingabe!G589="x",1,0)</f>
        <v>0</v>
      </c>
      <c r="E589" s="1">
        <f>IF(Eingabe!H589="x",1,0)</f>
        <v>0</v>
      </c>
      <c r="F589" s="1">
        <f>IF(Eingabe!I589="x",1,0)</f>
        <v>1</v>
      </c>
      <c r="G589" s="90">
        <f t="shared" si="128"/>
        <v>1</v>
      </c>
      <c r="H589" s="1">
        <f>IF(Eingabe!R589="x",1,0)</f>
        <v>1</v>
      </c>
      <c r="I589" s="1">
        <f>IF(Eingabe!S589="x",1,0)</f>
        <v>0</v>
      </c>
      <c r="J589" s="1">
        <f t="shared" si="129"/>
        <v>1</v>
      </c>
      <c r="K589" s="89">
        <f>IF(Eingabe!E589="x",1,0)</f>
        <v>1</v>
      </c>
      <c r="L589" s="1">
        <f>IF(Eingabe!F589="x",1,0)</f>
        <v>0</v>
      </c>
      <c r="M589" s="90">
        <f t="shared" si="130"/>
        <v>1</v>
      </c>
    </row>
    <row r="590">
      <c r="A590" s="5">
        <f>Eingabe!J590^2*PI()/4</f>
        <v>0</v>
      </c>
      <c r="B590" s="5">
        <f>Eingabe!K590*Eingabe!L590</f>
        <v>0.12959999999999999</v>
      </c>
      <c r="C590" s="5">
        <f>(Eingabe!K590*(Eingabe!L590-Eingabe!K590)+Eingabe!K590^2*PI()/4)*0+Eingabe!K590*Eingabe!L590</f>
        <v>0.12959999999999999</v>
      </c>
      <c r="D590" s="89">
        <f>IF(Eingabe!G590="x",1,0)</f>
        <v>0</v>
      </c>
      <c r="E590" s="1">
        <f>IF(Eingabe!H590="x",1,0)</f>
        <v>0</v>
      </c>
      <c r="F590" s="1">
        <f>IF(Eingabe!I590="x",1,0)</f>
        <v>1</v>
      </c>
      <c r="G590" s="90">
        <f t="shared" si="128"/>
        <v>1</v>
      </c>
      <c r="H590" s="1">
        <f>IF(Eingabe!R590="x",1,0)</f>
        <v>1</v>
      </c>
      <c r="I590" s="1">
        <f>IF(Eingabe!S590="x",1,0)</f>
        <v>0</v>
      </c>
      <c r="J590" s="1">
        <f t="shared" si="129"/>
        <v>1</v>
      </c>
      <c r="K590" s="89">
        <f>IF(Eingabe!E590="x",1,0)</f>
        <v>1</v>
      </c>
      <c r="L590" s="1">
        <f>IF(Eingabe!F590="x",1,0)</f>
        <v>0</v>
      </c>
      <c r="M590" s="90">
        <f t="shared" si="130"/>
        <v>1</v>
      </c>
    </row>
    <row r="591">
      <c r="A591" s="5">
        <f>Eingabe!J591^2*PI()/4</f>
        <v>0</v>
      </c>
      <c r="B591" s="5">
        <f>Eingabe!K591*Eingabe!L591</f>
        <v>0.12959999999999999</v>
      </c>
      <c r="C591" s="5">
        <f>(Eingabe!K591*(Eingabe!L591-Eingabe!K591)+Eingabe!K591^2*PI()/4)*0+Eingabe!K591*Eingabe!L591</f>
        <v>0.12959999999999999</v>
      </c>
      <c r="D591" s="89">
        <f>IF(Eingabe!G591="x",1,0)</f>
        <v>0</v>
      </c>
      <c r="E591" s="1">
        <f>IF(Eingabe!H591="x",1,0)</f>
        <v>0</v>
      </c>
      <c r="F591" s="1">
        <f>IF(Eingabe!I591="x",1,0)</f>
        <v>1</v>
      </c>
      <c r="G591" s="90">
        <f t="shared" si="128"/>
        <v>1</v>
      </c>
      <c r="H591" s="1">
        <f>IF(Eingabe!R591="x",1,0)</f>
        <v>1</v>
      </c>
      <c r="I591" s="1">
        <f>IF(Eingabe!S591="x",1,0)</f>
        <v>0</v>
      </c>
      <c r="J591" s="1">
        <f t="shared" si="129"/>
        <v>1</v>
      </c>
      <c r="K591" s="89">
        <f>IF(Eingabe!E591="x",1,0)</f>
        <v>1</v>
      </c>
      <c r="L591" s="1">
        <f>IF(Eingabe!F591="x",1,0)</f>
        <v>0</v>
      </c>
      <c r="M591" s="90">
        <f t="shared" si="130"/>
        <v>1</v>
      </c>
    </row>
    <row r="592">
      <c r="A592" s="5">
        <f>Eingabe!J592^2*PI()/4</f>
        <v>0</v>
      </c>
      <c r="B592" s="5">
        <f>Eingabe!K592*Eingabe!L592</f>
        <v>0.12959999999999999</v>
      </c>
      <c r="C592" s="5">
        <f>(Eingabe!K592*(Eingabe!L592-Eingabe!K592)+Eingabe!K592^2*PI()/4)*0+Eingabe!K592*Eingabe!L592</f>
        <v>0.12959999999999999</v>
      </c>
      <c r="D592" s="89">
        <f>IF(Eingabe!G592="x",1,0)</f>
        <v>0</v>
      </c>
      <c r="E592" s="1">
        <f>IF(Eingabe!H592="x",1,0)</f>
        <v>0</v>
      </c>
      <c r="F592" s="1">
        <f>IF(Eingabe!I592="x",1,0)</f>
        <v>1</v>
      </c>
      <c r="G592" s="90">
        <f t="shared" si="128"/>
        <v>1</v>
      </c>
      <c r="H592" s="1">
        <f>IF(Eingabe!R592="x",1,0)</f>
        <v>1</v>
      </c>
      <c r="I592" s="1">
        <f>IF(Eingabe!S592="x",1,0)</f>
        <v>0</v>
      </c>
      <c r="J592" s="1">
        <f t="shared" si="129"/>
        <v>1</v>
      </c>
      <c r="K592" s="89">
        <f>IF(Eingabe!E592="x",1,0)</f>
        <v>1</v>
      </c>
      <c r="L592" s="1">
        <f>IF(Eingabe!F592="x",1,0)</f>
        <v>0</v>
      </c>
      <c r="M592" s="90">
        <f t="shared" si="130"/>
        <v>1</v>
      </c>
    </row>
    <row r="593">
      <c r="A593" s="5">
        <f>Eingabe!J593^2*PI()/4</f>
        <v>0.070685834705770348</v>
      </c>
      <c r="B593" s="5">
        <f>Eingabe!K593*Eingabe!L593</f>
        <v>0</v>
      </c>
      <c r="C593" s="5">
        <f>(Eingabe!K593*(Eingabe!L593-Eingabe!K593)+Eingabe!K593^2*PI()/4)*0+Eingabe!K593*Eingabe!L593</f>
        <v>0</v>
      </c>
      <c r="D593" s="89">
        <f>IF(Eingabe!G593="x",1,0)</f>
        <v>1</v>
      </c>
      <c r="E593" s="1">
        <f>IF(Eingabe!H593="x",1,0)</f>
        <v>0</v>
      </c>
      <c r="F593" s="1">
        <f>IF(Eingabe!I593="x",1,0)</f>
        <v>0</v>
      </c>
      <c r="G593" s="90">
        <f t="shared" si="128"/>
        <v>0</v>
      </c>
      <c r="H593" s="1">
        <f>IF(Eingabe!R593="x",1,0)</f>
        <v>1</v>
      </c>
      <c r="I593" s="1">
        <f>IF(Eingabe!S593="x",1,0)</f>
        <v>0</v>
      </c>
      <c r="J593" s="1">
        <f t="shared" si="129"/>
        <v>1</v>
      </c>
      <c r="K593" s="89">
        <f>IF(Eingabe!E593="x",1,0)</f>
        <v>1</v>
      </c>
      <c r="L593" s="1">
        <f>IF(Eingabe!F593="x",1,0)</f>
        <v>0</v>
      </c>
      <c r="M593" s="90">
        <f t="shared" si="130"/>
        <v>1</v>
      </c>
    </row>
    <row r="594">
      <c r="A594" s="5">
        <f>Eingabe!J594^2*PI()/4</f>
        <v>0</v>
      </c>
      <c r="B594" s="5">
        <f>Eingabe!K594*Eingabe!L594</f>
        <v>0.12959999999999999</v>
      </c>
      <c r="C594" s="5">
        <f>(Eingabe!K594*(Eingabe!L594-Eingabe!K594)+Eingabe!K594^2*PI()/4)*0+Eingabe!K594*Eingabe!L594</f>
        <v>0.12959999999999999</v>
      </c>
      <c r="D594" s="89">
        <f>IF(Eingabe!G594="x",1,0)</f>
        <v>0</v>
      </c>
      <c r="E594" s="1">
        <f>IF(Eingabe!H594="x",1,0)</f>
        <v>0</v>
      </c>
      <c r="F594" s="1">
        <f>IF(Eingabe!I594="x",1,0)</f>
        <v>1</v>
      </c>
      <c r="G594" s="90">
        <f t="shared" si="128"/>
        <v>1</v>
      </c>
      <c r="H594" s="1">
        <f>IF(Eingabe!R594="x",1,0)</f>
        <v>1</v>
      </c>
      <c r="I594" s="1">
        <f>IF(Eingabe!S594="x",1,0)</f>
        <v>0</v>
      </c>
      <c r="J594" s="1">
        <f t="shared" si="129"/>
        <v>1</v>
      </c>
      <c r="K594" s="89">
        <f>IF(Eingabe!E594="x",1,0)</f>
        <v>1</v>
      </c>
      <c r="L594" s="1">
        <f>IF(Eingabe!F594="x",1,0)</f>
        <v>0</v>
      </c>
      <c r="M594" s="90">
        <f t="shared" si="130"/>
        <v>1</v>
      </c>
    </row>
    <row r="595">
      <c r="A595" s="5">
        <f>Eingabe!J595^2*PI()/4</f>
        <v>0</v>
      </c>
      <c r="B595" s="5">
        <f>Eingabe!K595*Eingabe!L595</f>
        <v>0.18150000000000002</v>
      </c>
      <c r="C595" s="5">
        <f>(Eingabe!K595*(Eingabe!L595-Eingabe!K595)+Eingabe!K595^2*PI()/4)*0+Eingabe!K595*Eingabe!L595</f>
        <v>0.18150000000000002</v>
      </c>
      <c r="D595" s="89">
        <f>IF(Eingabe!G595="x",1,0)</f>
        <v>0</v>
      </c>
      <c r="E595" s="1">
        <f>IF(Eingabe!H595="x",1,0)</f>
        <v>0</v>
      </c>
      <c r="F595" s="1">
        <f>IF(Eingabe!I595="x",1,0)</f>
        <v>1</v>
      </c>
      <c r="G595" s="90">
        <f t="shared" ref="G595:G658" si="131">MAX(E595:F595)</f>
        <v>1</v>
      </c>
      <c r="H595" s="1">
        <f>IF(Eingabe!R595="x",1,0)</f>
        <v>1</v>
      </c>
      <c r="I595" s="1">
        <f>IF(Eingabe!S595="x",1,0)</f>
        <v>0</v>
      </c>
      <c r="J595" s="1">
        <f t="shared" ref="J595:J658" si="132">MAX(H595:I595)</f>
        <v>1</v>
      </c>
      <c r="K595" s="89">
        <f>IF(Eingabe!E595="x",1,0)</f>
        <v>1</v>
      </c>
      <c r="L595" s="1">
        <f>IF(Eingabe!F595="x",1,0)</f>
        <v>0</v>
      </c>
      <c r="M595" s="90">
        <f t="shared" ref="M595:M658" si="133">MAX(K595:L595)</f>
        <v>1</v>
      </c>
    </row>
    <row r="596">
      <c r="A596" s="5">
        <f>Eingabe!J596^2*PI()/4</f>
        <v>0</v>
      </c>
      <c r="B596" s="5">
        <f>Eingabe!K596*Eingabe!L596</f>
        <v>0.12959999999999999</v>
      </c>
      <c r="C596" s="5">
        <f>(Eingabe!K596*(Eingabe!L596-Eingabe!K596)+Eingabe!K596^2*PI()/4)*0+Eingabe!K596*Eingabe!L596</f>
        <v>0.12959999999999999</v>
      </c>
      <c r="D596" s="89">
        <f>IF(Eingabe!G596="x",1,0)</f>
        <v>0</v>
      </c>
      <c r="E596" s="1">
        <f>IF(Eingabe!H596="x",1,0)</f>
        <v>0</v>
      </c>
      <c r="F596" s="1">
        <f>IF(Eingabe!I596="x",1,0)</f>
        <v>1</v>
      </c>
      <c r="G596" s="90">
        <f t="shared" si="131"/>
        <v>1</v>
      </c>
      <c r="H596" s="1">
        <f>IF(Eingabe!R596="x",1,0)</f>
        <v>1</v>
      </c>
      <c r="I596" s="1">
        <f>IF(Eingabe!S596="x",1,0)</f>
        <v>0</v>
      </c>
      <c r="J596" s="1">
        <f t="shared" si="132"/>
        <v>1</v>
      </c>
      <c r="K596" s="89">
        <f>IF(Eingabe!E596="x",1,0)</f>
        <v>1</v>
      </c>
      <c r="L596" s="1">
        <f>IF(Eingabe!F596="x",1,0)</f>
        <v>0</v>
      </c>
      <c r="M596" s="90">
        <f t="shared" si="133"/>
        <v>1</v>
      </c>
    </row>
    <row r="597">
      <c r="A597" s="5">
        <f>Eingabe!J597^2*PI()/4</f>
        <v>0</v>
      </c>
      <c r="B597" s="5">
        <f>Eingabe!K597*Eingabe!L597</f>
        <v>0.14999999999999999</v>
      </c>
      <c r="C597" s="5">
        <f>(Eingabe!K597*(Eingabe!L597-Eingabe!K597)+Eingabe!K597^2*PI()/4)*0+Eingabe!K597*Eingabe!L597</f>
        <v>0.14999999999999999</v>
      </c>
      <c r="D597" s="89">
        <f>IF(Eingabe!G597="x",1,0)</f>
        <v>0</v>
      </c>
      <c r="E597" s="1">
        <f>IF(Eingabe!H597="x",1,0)</f>
        <v>0</v>
      </c>
      <c r="F597" s="1">
        <f>IF(Eingabe!I597="x",1,0)</f>
        <v>1</v>
      </c>
      <c r="G597" s="90">
        <f t="shared" si="131"/>
        <v>1</v>
      </c>
      <c r="H597" s="1">
        <f>IF(Eingabe!R597="x",1,0)</f>
        <v>1</v>
      </c>
      <c r="I597" s="1">
        <f>IF(Eingabe!S597="x",1,0)</f>
        <v>0</v>
      </c>
      <c r="J597" s="1">
        <f t="shared" si="132"/>
        <v>1</v>
      </c>
      <c r="K597" s="89">
        <f>IF(Eingabe!E597="x",1,0)</f>
        <v>1</v>
      </c>
      <c r="L597" s="1">
        <f>IF(Eingabe!F597="x",1,0)</f>
        <v>0</v>
      </c>
      <c r="M597" s="90">
        <f t="shared" si="133"/>
        <v>1</v>
      </c>
    </row>
    <row r="598">
      <c r="A598" s="5">
        <f>Eingabe!J598^2*PI()/4</f>
        <v>0</v>
      </c>
      <c r="B598" s="5">
        <f>Eingabe!K598*Eingabe!L598</f>
        <v>0.089999999999999997</v>
      </c>
      <c r="C598" s="5">
        <f>(Eingabe!K598*(Eingabe!L598-Eingabe!K598)+Eingabe!K598^2*PI()/4)*0+Eingabe!K598*Eingabe!L598</f>
        <v>0.089999999999999997</v>
      </c>
      <c r="D598" s="89">
        <f>IF(Eingabe!G598="x",1,0)</f>
        <v>0</v>
      </c>
      <c r="E598" s="1">
        <f>IF(Eingabe!H598="x",1,0)</f>
        <v>1</v>
      </c>
      <c r="F598" s="1">
        <f>IF(Eingabe!I598="x",1,0)</f>
        <v>0</v>
      </c>
      <c r="G598" s="90">
        <f t="shared" si="131"/>
        <v>1</v>
      </c>
      <c r="H598" s="1">
        <f>IF(Eingabe!R598="x",1,0)</f>
        <v>1</v>
      </c>
      <c r="I598" s="1">
        <f>IF(Eingabe!S598="x",1,0)</f>
        <v>0</v>
      </c>
      <c r="J598" s="1">
        <f t="shared" si="132"/>
        <v>1</v>
      </c>
      <c r="K598" s="89">
        <f>IF(Eingabe!E598="x",1,0)</f>
        <v>1</v>
      </c>
      <c r="L598" s="1">
        <f>IF(Eingabe!F598="x",1,0)</f>
        <v>0</v>
      </c>
      <c r="M598" s="90">
        <f t="shared" si="133"/>
        <v>1</v>
      </c>
    </row>
    <row r="599">
      <c r="A599" s="5">
        <f>Eingabe!J599^2*PI()/4</f>
        <v>0</v>
      </c>
      <c r="B599" s="5">
        <f>Eingabe!K599*Eingabe!L599</f>
        <v>0.089999999999999997</v>
      </c>
      <c r="C599" s="5">
        <f>(Eingabe!K599*(Eingabe!L599-Eingabe!K599)+Eingabe!K599^2*PI()/4)*0+Eingabe!K599*Eingabe!L599</f>
        <v>0.089999999999999997</v>
      </c>
      <c r="D599" s="89">
        <f>IF(Eingabe!G599="x",1,0)</f>
        <v>0</v>
      </c>
      <c r="E599" s="1">
        <f>IF(Eingabe!H599="x",1,0)</f>
        <v>1</v>
      </c>
      <c r="F599" s="1">
        <f>IF(Eingabe!I599="x",1,0)</f>
        <v>0</v>
      </c>
      <c r="G599" s="90">
        <f t="shared" si="131"/>
        <v>1</v>
      </c>
      <c r="H599" s="1">
        <f>IF(Eingabe!R599="x",1,0)</f>
        <v>1</v>
      </c>
      <c r="I599" s="1">
        <f>IF(Eingabe!S599="x",1,0)</f>
        <v>0</v>
      </c>
      <c r="J599" s="1">
        <f t="shared" si="132"/>
        <v>1</v>
      </c>
      <c r="K599" s="89">
        <f>IF(Eingabe!E599="x",1,0)</f>
        <v>1</v>
      </c>
      <c r="L599" s="1">
        <f>IF(Eingabe!F599="x",1,0)</f>
        <v>0</v>
      </c>
      <c r="M599" s="90">
        <f t="shared" si="133"/>
        <v>1</v>
      </c>
    </row>
    <row r="600">
      <c r="A600" s="5">
        <f>Eingabe!J600^2*PI()/4</f>
        <v>0</v>
      </c>
      <c r="B600" s="5">
        <f>Eingabe!K600*Eingabe!L600</f>
        <v>0.14999999999999999</v>
      </c>
      <c r="C600" s="5">
        <f>(Eingabe!K600*(Eingabe!L600-Eingabe!K600)+Eingabe!K600^2*PI()/4)*0+Eingabe!K600*Eingabe!L600</f>
        <v>0.14999999999999999</v>
      </c>
      <c r="D600" s="89">
        <f>IF(Eingabe!G600="x",1,0)</f>
        <v>0</v>
      </c>
      <c r="E600" s="1">
        <f>IF(Eingabe!H600="x",1,0)</f>
        <v>0</v>
      </c>
      <c r="F600" s="1">
        <f>IF(Eingabe!I600="x",1,0)</f>
        <v>1</v>
      </c>
      <c r="G600" s="90">
        <f t="shared" si="131"/>
        <v>1</v>
      </c>
      <c r="H600" s="1">
        <f>IF(Eingabe!R600="x",1,0)</f>
        <v>1</v>
      </c>
      <c r="I600" s="1">
        <f>IF(Eingabe!S600="x",1,0)</f>
        <v>0</v>
      </c>
      <c r="J600" s="1">
        <f t="shared" si="132"/>
        <v>1</v>
      </c>
      <c r="K600" s="89">
        <f>IF(Eingabe!E600="x",1,0)</f>
        <v>1</v>
      </c>
      <c r="L600" s="1">
        <f>IF(Eingabe!F600="x",1,0)</f>
        <v>0</v>
      </c>
      <c r="M600" s="90">
        <f t="shared" si="133"/>
        <v>1</v>
      </c>
    </row>
    <row r="601">
      <c r="A601" s="5">
        <f>Eingabe!J601^2*PI()/4</f>
        <v>0</v>
      </c>
      <c r="B601" s="5">
        <f>Eingabe!K601*Eingabe!L601</f>
        <v>0.12959999999999999</v>
      </c>
      <c r="C601" s="5">
        <f>(Eingabe!K601*(Eingabe!L601-Eingabe!K601)+Eingabe!K601^2*PI()/4)*0+Eingabe!K601*Eingabe!L601</f>
        <v>0.12959999999999999</v>
      </c>
      <c r="D601" s="89">
        <f>IF(Eingabe!G601="x",1,0)</f>
        <v>0</v>
      </c>
      <c r="E601" s="1">
        <f>IF(Eingabe!H601="x",1,0)</f>
        <v>0</v>
      </c>
      <c r="F601" s="1">
        <f>IF(Eingabe!I601="x",1,0)</f>
        <v>1</v>
      </c>
      <c r="G601" s="90">
        <f t="shared" si="131"/>
        <v>1</v>
      </c>
      <c r="H601" s="1">
        <f>IF(Eingabe!R601="x",1,0)</f>
        <v>1</v>
      </c>
      <c r="I601" s="1">
        <f>IF(Eingabe!S601="x",1,0)</f>
        <v>0</v>
      </c>
      <c r="J601" s="1">
        <f t="shared" si="132"/>
        <v>1</v>
      </c>
      <c r="K601" s="89">
        <f>IF(Eingabe!E601="x",1,0)</f>
        <v>1</v>
      </c>
      <c r="L601" s="1">
        <f>IF(Eingabe!F601="x",1,0)</f>
        <v>0</v>
      </c>
      <c r="M601" s="90">
        <f t="shared" si="133"/>
        <v>1</v>
      </c>
    </row>
    <row r="602">
      <c r="A602" s="5">
        <f>Eingabe!J602^2*PI()/4</f>
        <v>0</v>
      </c>
      <c r="B602" s="5">
        <f>Eingabe!K602*Eingabe!L602</f>
        <v>0.12959999999999999</v>
      </c>
      <c r="C602" s="5">
        <f>(Eingabe!K602*(Eingabe!L602-Eingabe!K602)+Eingabe!K602^2*PI()/4)*0+Eingabe!K602*Eingabe!L602</f>
        <v>0.12959999999999999</v>
      </c>
      <c r="D602" s="89">
        <f>IF(Eingabe!G602="x",1,0)</f>
        <v>0</v>
      </c>
      <c r="E602" s="1">
        <f>IF(Eingabe!H602="x",1,0)</f>
        <v>0</v>
      </c>
      <c r="F602" s="1">
        <f>IF(Eingabe!I602="x",1,0)</f>
        <v>1</v>
      </c>
      <c r="G602" s="90">
        <f t="shared" si="131"/>
        <v>1</v>
      </c>
      <c r="H602" s="1">
        <f>IF(Eingabe!R602="x",1,0)</f>
        <v>1</v>
      </c>
      <c r="I602" s="1">
        <f>IF(Eingabe!S602="x",1,0)</f>
        <v>0</v>
      </c>
      <c r="J602" s="1">
        <f t="shared" si="132"/>
        <v>1</v>
      </c>
      <c r="K602" s="89">
        <f>IF(Eingabe!E602="x",1,0)</f>
        <v>1</v>
      </c>
      <c r="L602" s="1">
        <f>IF(Eingabe!F602="x",1,0)</f>
        <v>0</v>
      </c>
      <c r="M602" s="90">
        <f t="shared" si="133"/>
        <v>1</v>
      </c>
    </row>
    <row r="603">
      <c r="A603" s="5">
        <f>Eingabe!J603^2*PI()/4</f>
        <v>0</v>
      </c>
      <c r="B603" s="5">
        <f>Eingabe!K603*Eingabe!L603</f>
        <v>0.12959999999999999</v>
      </c>
      <c r="C603" s="5">
        <f>(Eingabe!K603*(Eingabe!L603-Eingabe!K603)+Eingabe!K603^2*PI()/4)*0+Eingabe!K603*Eingabe!L603</f>
        <v>0.12959999999999999</v>
      </c>
      <c r="D603" s="89">
        <f>IF(Eingabe!G603="x",1,0)</f>
        <v>0</v>
      </c>
      <c r="E603" s="1">
        <f>IF(Eingabe!H603="x",1,0)</f>
        <v>0</v>
      </c>
      <c r="F603" s="1">
        <f>IF(Eingabe!I603="x",1,0)</f>
        <v>1</v>
      </c>
      <c r="G603" s="90">
        <f t="shared" si="131"/>
        <v>1</v>
      </c>
      <c r="H603" s="1">
        <f>IF(Eingabe!R603="x",1,0)</f>
        <v>1</v>
      </c>
      <c r="I603" s="1">
        <f>IF(Eingabe!S603="x",1,0)</f>
        <v>0</v>
      </c>
      <c r="J603" s="1">
        <f t="shared" si="132"/>
        <v>1</v>
      </c>
      <c r="K603" s="89">
        <f>IF(Eingabe!E603="x",1,0)</f>
        <v>1</v>
      </c>
      <c r="L603" s="1">
        <f>IF(Eingabe!F603="x",1,0)</f>
        <v>0</v>
      </c>
      <c r="M603" s="90">
        <f t="shared" si="133"/>
        <v>1</v>
      </c>
    </row>
    <row r="604">
      <c r="A604" s="5">
        <f>Eingabe!J604^2*PI()/4</f>
        <v>0</v>
      </c>
      <c r="B604" s="5">
        <f>Eingabe!K604*Eingabe!L604</f>
        <v>0.12959999999999999</v>
      </c>
      <c r="C604" s="5">
        <f>(Eingabe!K604*(Eingabe!L604-Eingabe!K604)+Eingabe!K604^2*PI()/4)*0+Eingabe!K604*Eingabe!L604</f>
        <v>0.12959999999999999</v>
      </c>
      <c r="D604" s="89">
        <f>IF(Eingabe!G604="x",1,0)</f>
        <v>0</v>
      </c>
      <c r="E604" s="1">
        <f>IF(Eingabe!H604="x",1,0)</f>
        <v>0</v>
      </c>
      <c r="F604" s="1">
        <f>IF(Eingabe!I604="x",1,0)</f>
        <v>1</v>
      </c>
      <c r="G604" s="90">
        <f t="shared" si="131"/>
        <v>1</v>
      </c>
      <c r="H604" s="1">
        <f>IF(Eingabe!R604="x",1,0)</f>
        <v>1</v>
      </c>
      <c r="I604" s="1">
        <f>IF(Eingabe!S604="x",1,0)</f>
        <v>0</v>
      </c>
      <c r="J604" s="1">
        <f t="shared" si="132"/>
        <v>1</v>
      </c>
      <c r="K604" s="89">
        <f>IF(Eingabe!E604="x",1,0)</f>
        <v>1</v>
      </c>
      <c r="L604" s="1">
        <f>IF(Eingabe!F604="x",1,0)</f>
        <v>0</v>
      </c>
      <c r="M604" s="90">
        <f t="shared" si="133"/>
        <v>1</v>
      </c>
    </row>
    <row r="605">
      <c r="A605" s="5">
        <f>Eingabe!J605^2*PI()/4</f>
        <v>0</v>
      </c>
      <c r="B605" s="5">
        <f>Eingabe!K605*Eingabe!L605</f>
        <v>0.18150000000000002</v>
      </c>
      <c r="C605" s="5">
        <f>(Eingabe!K605*(Eingabe!L605-Eingabe!K605)+Eingabe!K605^2*PI()/4)*0+Eingabe!K605*Eingabe!L605</f>
        <v>0.18150000000000002</v>
      </c>
      <c r="D605" s="89">
        <f>IF(Eingabe!G605="x",1,0)</f>
        <v>0</v>
      </c>
      <c r="E605" s="1">
        <f>IF(Eingabe!H605="x",1,0)</f>
        <v>0</v>
      </c>
      <c r="F605" s="1">
        <f>IF(Eingabe!I605="x",1,0)</f>
        <v>1</v>
      </c>
      <c r="G605" s="90">
        <f t="shared" si="131"/>
        <v>1</v>
      </c>
      <c r="H605" s="1">
        <f>IF(Eingabe!R605="x",1,0)</f>
        <v>1</v>
      </c>
      <c r="I605" s="1">
        <f>IF(Eingabe!S605="x",1,0)</f>
        <v>0</v>
      </c>
      <c r="J605" s="1">
        <f t="shared" si="132"/>
        <v>1</v>
      </c>
      <c r="K605" s="89">
        <f>IF(Eingabe!E605="x",1,0)</f>
        <v>1</v>
      </c>
      <c r="L605" s="1">
        <f>IF(Eingabe!F605="x",1,0)</f>
        <v>0</v>
      </c>
      <c r="M605" s="90">
        <f t="shared" si="133"/>
        <v>1</v>
      </c>
    </row>
    <row r="606">
      <c r="A606" s="5">
        <f>Eingabe!J606^2*PI()/4</f>
        <v>0</v>
      </c>
      <c r="B606" s="5">
        <f>Eingabe!K606*Eingabe!L606</f>
        <v>0.12959999999999999</v>
      </c>
      <c r="C606" s="5">
        <f>(Eingabe!K606*(Eingabe!L606-Eingabe!K606)+Eingabe!K606^2*PI()/4)*0+Eingabe!K606*Eingabe!L606</f>
        <v>0.12959999999999999</v>
      </c>
      <c r="D606" s="89">
        <f>IF(Eingabe!G606="x",1,0)</f>
        <v>0</v>
      </c>
      <c r="E606" s="1">
        <f>IF(Eingabe!H606="x",1,0)</f>
        <v>0</v>
      </c>
      <c r="F606" s="1">
        <f>IF(Eingabe!I606="x",1,0)</f>
        <v>1</v>
      </c>
      <c r="G606" s="90">
        <f t="shared" si="131"/>
        <v>1</v>
      </c>
      <c r="H606" s="1">
        <f>IF(Eingabe!R606="x",1,0)</f>
        <v>1</v>
      </c>
      <c r="I606" s="1">
        <f>IF(Eingabe!S606="x",1,0)</f>
        <v>0</v>
      </c>
      <c r="J606" s="1">
        <f t="shared" si="132"/>
        <v>1</v>
      </c>
      <c r="K606" s="89">
        <f>IF(Eingabe!E606="x",1,0)</f>
        <v>1</v>
      </c>
      <c r="L606" s="1">
        <f>IF(Eingabe!F606="x",1,0)</f>
        <v>0</v>
      </c>
      <c r="M606" s="90">
        <f t="shared" si="133"/>
        <v>1</v>
      </c>
    </row>
    <row r="607">
      <c r="A607" s="5">
        <f>Eingabe!J607^2*PI()/4</f>
        <v>0</v>
      </c>
      <c r="B607" s="5">
        <f>Eingabe!K607*Eingabe!L607</f>
        <v>0.14999999999999999</v>
      </c>
      <c r="C607" s="5">
        <f>(Eingabe!K607*(Eingabe!L607-Eingabe!K607)+Eingabe!K607^2*PI()/4)*0+Eingabe!K607*Eingabe!L607</f>
        <v>0.14999999999999999</v>
      </c>
      <c r="D607" s="89">
        <f>IF(Eingabe!G607="x",1,0)</f>
        <v>0</v>
      </c>
      <c r="E607" s="1">
        <f>IF(Eingabe!H607="x",1,0)</f>
        <v>0</v>
      </c>
      <c r="F607" s="1">
        <f>IF(Eingabe!I607="x",1,0)</f>
        <v>1</v>
      </c>
      <c r="G607" s="90">
        <f t="shared" si="131"/>
        <v>1</v>
      </c>
      <c r="H607" s="1">
        <f>IF(Eingabe!R607="x",1,0)</f>
        <v>1</v>
      </c>
      <c r="I607" s="1">
        <f>IF(Eingabe!S607="x",1,0)</f>
        <v>0</v>
      </c>
      <c r="J607" s="1">
        <f t="shared" si="132"/>
        <v>1</v>
      </c>
      <c r="K607" s="89">
        <f>IF(Eingabe!E607="x",1,0)</f>
        <v>1</v>
      </c>
      <c r="L607" s="1">
        <f>IF(Eingabe!F607="x",1,0)</f>
        <v>0</v>
      </c>
      <c r="M607" s="90">
        <f t="shared" si="133"/>
        <v>1</v>
      </c>
    </row>
    <row r="608">
      <c r="A608" s="5">
        <f>Eingabe!J608^2*PI()/4</f>
        <v>0</v>
      </c>
      <c r="B608" s="5">
        <f>Eingabe!K608*Eingabe!L608</f>
        <v>0.12959999999999999</v>
      </c>
      <c r="C608" s="5">
        <f>(Eingabe!K608*(Eingabe!L608-Eingabe!K608)+Eingabe!K608^2*PI()/4)*0+Eingabe!K608*Eingabe!L608</f>
        <v>0.12959999999999999</v>
      </c>
      <c r="D608" s="89">
        <f>IF(Eingabe!G608="x",1,0)</f>
        <v>0</v>
      </c>
      <c r="E608" s="1">
        <f>IF(Eingabe!H608="x",1,0)</f>
        <v>0</v>
      </c>
      <c r="F608" s="1">
        <f>IF(Eingabe!I608="x",1,0)</f>
        <v>1</v>
      </c>
      <c r="G608" s="90">
        <f t="shared" si="131"/>
        <v>1</v>
      </c>
      <c r="H608" s="1">
        <f>IF(Eingabe!R608="x",1,0)</f>
        <v>1</v>
      </c>
      <c r="I608" s="1">
        <f>IF(Eingabe!S608="x",1,0)</f>
        <v>0</v>
      </c>
      <c r="J608" s="1">
        <f t="shared" si="132"/>
        <v>1</v>
      </c>
      <c r="K608" s="89">
        <f>IF(Eingabe!E608="x",1,0)</f>
        <v>1</v>
      </c>
      <c r="L608" s="1">
        <f>IF(Eingabe!F608="x",1,0)</f>
        <v>0</v>
      </c>
      <c r="M608" s="90">
        <f t="shared" si="133"/>
        <v>1</v>
      </c>
    </row>
    <row r="609">
      <c r="A609" s="5">
        <f>Eingabe!J609^2*PI()/4</f>
        <v>0</v>
      </c>
      <c r="B609" s="5">
        <f>Eingabe!K609*Eingabe!L609</f>
        <v>0.12959999999999999</v>
      </c>
      <c r="C609" s="5">
        <f>(Eingabe!K609*(Eingabe!L609-Eingabe!K609)+Eingabe!K609^2*PI()/4)*0+Eingabe!K609*Eingabe!L609</f>
        <v>0.12959999999999999</v>
      </c>
      <c r="D609" s="89">
        <f>IF(Eingabe!G609="x",1,0)</f>
        <v>0</v>
      </c>
      <c r="E609" s="1">
        <f>IF(Eingabe!H609="x",1,0)</f>
        <v>0</v>
      </c>
      <c r="F609" s="1">
        <f>IF(Eingabe!I609="x",1,0)</f>
        <v>1</v>
      </c>
      <c r="G609" s="90">
        <f t="shared" si="131"/>
        <v>1</v>
      </c>
      <c r="H609" s="1">
        <f>IF(Eingabe!R609="x",1,0)</f>
        <v>1</v>
      </c>
      <c r="I609" s="1">
        <f>IF(Eingabe!S609="x",1,0)</f>
        <v>0</v>
      </c>
      <c r="J609" s="1">
        <f t="shared" si="132"/>
        <v>1</v>
      </c>
      <c r="K609" s="89">
        <f>IF(Eingabe!E609="x",1,0)</f>
        <v>1</v>
      </c>
      <c r="L609" s="1">
        <f>IF(Eingabe!F609="x",1,0)</f>
        <v>0</v>
      </c>
      <c r="M609" s="90">
        <f t="shared" si="133"/>
        <v>1</v>
      </c>
    </row>
    <row r="610">
      <c r="A610" s="5">
        <f>Eingabe!J610^2*PI()/4</f>
        <v>0</v>
      </c>
      <c r="B610" s="5">
        <f>Eingabe!K610*Eingabe!L610</f>
        <v>0.12959999999999999</v>
      </c>
      <c r="C610" s="5">
        <f>(Eingabe!K610*(Eingabe!L610-Eingabe!K610)+Eingabe!K610^2*PI()/4)*0+Eingabe!K610*Eingabe!L610</f>
        <v>0.12959999999999999</v>
      </c>
      <c r="D610" s="89">
        <f>IF(Eingabe!G610="x",1,0)</f>
        <v>0</v>
      </c>
      <c r="E610" s="1">
        <f>IF(Eingabe!H610="x",1,0)</f>
        <v>0</v>
      </c>
      <c r="F610" s="1">
        <f>IF(Eingabe!I610="x",1,0)</f>
        <v>1</v>
      </c>
      <c r="G610" s="90">
        <f t="shared" si="131"/>
        <v>1</v>
      </c>
      <c r="H610" s="1">
        <f>IF(Eingabe!R610="x",1,0)</f>
        <v>1</v>
      </c>
      <c r="I610" s="1">
        <f>IF(Eingabe!S610="x",1,0)</f>
        <v>0</v>
      </c>
      <c r="J610" s="1">
        <f t="shared" si="132"/>
        <v>1</v>
      </c>
      <c r="K610" s="89">
        <f>IF(Eingabe!E610="x",1,0)</f>
        <v>1</v>
      </c>
      <c r="L610" s="1">
        <f>IF(Eingabe!F610="x",1,0)</f>
        <v>0</v>
      </c>
      <c r="M610" s="90">
        <f t="shared" si="133"/>
        <v>1</v>
      </c>
    </row>
    <row r="611">
      <c r="A611" s="5">
        <f>Eingabe!J611^2*PI()/4</f>
        <v>0</v>
      </c>
      <c r="B611" s="5">
        <f>Eingabe!K611*Eingabe!L611</f>
        <v>0.18150000000000002</v>
      </c>
      <c r="C611" s="5">
        <f>(Eingabe!K611*(Eingabe!L611-Eingabe!K611)+Eingabe!K611^2*PI()/4)*0+Eingabe!K611*Eingabe!L611</f>
        <v>0.18150000000000002</v>
      </c>
      <c r="D611" s="89">
        <f>IF(Eingabe!G611="x",1,0)</f>
        <v>0</v>
      </c>
      <c r="E611" s="1">
        <f>IF(Eingabe!H611="x",1,0)</f>
        <v>0</v>
      </c>
      <c r="F611" s="1">
        <f>IF(Eingabe!I611="x",1,0)</f>
        <v>1</v>
      </c>
      <c r="G611" s="90">
        <f t="shared" si="131"/>
        <v>1</v>
      </c>
      <c r="H611" s="1">
        <f>IF(Eingabe!R611="x",1,0)</f>
        <v>1</v>
      </c>
      <c r="I611" s="1">
        <f>IF(Eingabe!S611="x",1,0)</f>
        <v>0</v>
      </c>
      <c r="J611" s="1">
        <f t="shared" si="132"/>
        <v>1</v>
      </c>
      <c r="K611" s="89">
        <f>IF(Eingabe!E611="x",1,0)</f>
        <v>1</v>
      </c>
      <c r="L611" s="1">
        <f>IF(Eingabe!F611="x",1,0)</f>
        <v>0</v>
      </c>
      <c r="M611" s="90">
        <f t="shared" si="133"/>
        <v>1</v>
      </c>
    </row>
    <row r="612">
      <c r="A612" s="5">
        <f>Eingabe!J612^2*PI()/4</f>
        <v>0</v>
      </c>
      <c r="B612" s="5">
        <f>Eingabe!K612*Eingabe!L612</f>
        <v>0.12959999999999999</v>
      </c>
      <c r="C612" s="5">
        <f>(Eingabe!K612*(Eingabe!L612-Eingabe!K612)+Eingabe!K612^2*PI()/4)*0+Eingabe!K612*Eingabe!L612</f>
        <v>0.12959999999999999</v>
      </c>
      <c r="D612" s="89">
        <f>IF(Eingabe!G612="x",1,0)</f>
        <v>0</v>
      </c>
      <c r="E612" s="1">
        <f>IF(Eingabe!H612="x",1,0)</f>
        <v>0</v>
      </c>
      <c r="F612" s="1">
        <f>IF(Eingabe!I612="x",1,0)</f>
        <v>1</v>
      </c>
      <c r="G612" s="90">
        <f t="shared" si="131"/>
        <v>1</v>
      </c>
      <c r="H612" s="1">
        <f>IF(Eingabe!R612="x",1,0)</f>
        <v>1</v>
      </c>
      <c r="I612" s="1">
        <f>IF(Eingabe!S612="x",1,0)</f>
        <v>0</v>
      </c>
      <c r="J612" s="1">
        <f t="shared" si="132"/>
        <v>1</v>
      </c>
      <c r="K612" s="89">
        <f>IF(Eingabe!E612="x",1,0)</f>
        <v>1</v>
      </c>
      <c r="L612" s="1">
        <f>IF(Eingabe!F612="x",1,0)</f>
        <v>0</v>
      </c>
      <c r="M612" s="90">
        <f t="shared" si="133"/>
        <v>1</v>
      </c>
    </row>
    <row r="613">
      <c r="A613" s="5">
        <f>Eingabe!J613^2*PI()/4</f>
        <v>0</v>
      </c>
      <c r="B613" s="5">
        <f>Eingabe!K613*Eingabe!L613</f>
        <v>0.12959999999999999</v>
      </c>
      <c r="C613" s="5">
        <f>(Eingabe!K613*(Eingabe!L613-Eingabe!K613)+Eingabe!K613^2*PI()/4)*0+Eingabe!K613*Eingabe!L613</f>
        <v>0.12959999999999999</v>
      </c>
      <c r="D613" s="89">
        <f>IF(Eingabe!G613="x",1,0)</f>
        <v>0</v>
      </c>
      <c r="E613" s="1">
        <f>IF(Eingabe!H613="x",1,0)</f>
        <v>0</v>
      </c>
      <c r="F613" s="1">
        <f>IF(Eingabe!I613="x",1,0)</f>
        <v>1</v>
      </c>
      <c r="G613" s="90">
        <f t="shared" si="131"/>
        <v>1</v>
      </c>
      <c r="H613" s="1">
        <f>IF(Eingabe!R613="x",1,0)</f>
        <v>1</v>
      </c>
      <c r="I613" s="1">
        <f>IF(Eingabe!S613="x",1,0)</f>
        <v>0</v>
      </c>
      <c r="J613" s="1">
        <f t="shared" si="132"/>
        <v>1</v>
      </c>
      <c r="K613" s="89">
        <f>IF(Eingabe!E613="x",1,0)</f>
        <v>1</v>
      </c>
      <c r="L613" s="1">
        <f>IF(Eingabe!F613="x",1,0)</f>
        <v>0</v>
      </c>
      <c r="M613" s="90">
        <f t="shared" si="133"/>
        <v>1</v>
      </c>
    </row>
    <row r="614">
      <c r="A614" s="5">
        <f>Eingabe!J614^2*PI()/4</f>
        <v>0</v>
      </c>
      <c r="B614" s="5">
        <f>Eingabe!K614*Eingabe!L614</f>
        <v>0.12959999999999999</v>
      </c>
      <c r="C614" s="5">
        <f>(Eingabe!K614*(Eingabe!L614-Eingabe!K614)+Eingabe!K614^2*PI()/4)*0+Eingabe!K614*Eingabe!L614</f>
        <v>0.12959999999999999</v>
      </c>
      <c r="D614" s="89">
        <f>IF(Eingabe!G614="x",1,0)</f>
        <v>0</v>
      </c>
      <c r="E614" s="1">
        <f>IF(Eingabe!H614="x",1,0)</f>
        <v>0</v>
      </c>
      <c r="F614" s="1">
        <f>IF(Eingabe!I614="x",1,0)</f>
        <v>1</v>
      </c>
      <c r="G614" s="90">
        <f t="shared" si="131"/>
        <v>1</v>
      </c>
      <c r="H614" s="1">
        <f>IF(Eingabe!R614="x",1,0)</f>
        <v>1</v>
      </c>
      <c r="I614" s="1">
        <f>IF(Eingabe!S614="x",1,0)</f>
        <v>0</v>
      </c>
      <c r="J614" s="1">
        <f t="shared" si="132"/>
        <v>1</v>
      </c>
      <c r="K614" s="89">
        <f>IF(Eingabe!E614="x",1,0)</f>
        <v>1</v>
      </c>
      <c r="L614" s="1">
        <f>IF(Eingabe!F614="x",1,0)</f>
        <v>0</v>
      </c>
      <c r="M614" s="90">
        <f t="shared" si="133"/>
        <v>1</v>
      </c>
    </row>
    <row r="615">
      <c r="A615" s="5">
        <f>Eingabe!J615^2*PI()/4</f>
        <v>0</v>
      </c>
      <c r="B615" s="5">
        <f>Eingabe!K615*Eingabe!L615</f>
        <v>0.12959999999999999</v>
      </c>
      <c r="C615" s="5">
        <f>(Eingabe!K615*(Eingabe!L615-Eingabe!K615)+Eingabe!K615^2*PI()/4)*0+Eingabe!K615*Eingabe!L615</f>
        <v>0.12959999999999999</v>
      </c>
      <c r="D615" s="89">
        <f>IF(Eingabe!G615="x",1,0)</f>
        <v>0</v>
      </c>
      <c r="E615" s="1">
        <f>IF(Eingabe!H615="x",1,0)</f>
        <v>0</v>
      </c>
      <c r="F615" s="1">
        <f>IF(Eingabe!I615="x",1,0)</f>
        <v>1</v>
      </c>
      <c r="G615" s="90">
        <f t="shared" si="131"/>
        <v>1</v>
      </c>
      <c r="H615" s="1">
        <f>IF(Eingabe!R615="x",1,0)</f>
        <v>1</v>
      </c>
      <c r="I615" s="1">
        <f>IF(Eingabe!S615="x",1,0)</f>
        <v>0</v>
      </c>
      <c r="J615" s="1">
        <f t="shared" si="132"/>
        <v>1</v>
      </c>
      <c r="K615" s="89">
        <f>IF(Eingabe!E615="x",1,0)</f>
        <v>1</v>
      </c>
      <c r="L615" s="1">
        <f>IF(Eingabe!F615="x",1,0)</f>
        <v>0</v>
      </c>
      <c r="M615" s="90">
        <f t="shared" si="133"/>
        <v>1</v>
      </c>
    </row>
    <row r="616">
      <c r="A616" s="5">
        <f>Eingabe!J616^2*PI()/4</f>
        <v>0</v>
      </c>
      <c r="B616" s="5">
        <f>Eingabe!K616*Eingabe!L616</f>
        <v>0.12959999999999999</v>
      </c>
      <c r="C616" s="5">
        <f>(Eingabe!K616*(Eingabe!L616-Eingabe!K616)+Eingabe!K616^2*PI()/4)*0+Eingabe!K616*Eingabe!L616</f>
        <v>0.12959999999999999</v>
      </c>
      <c r="D616" s="89">
        <f>IF(Eingabe!G616="x",1,0)</f>
        <v>0</v>
      </c>
      <c r="E616" s="1">
        <f>IF(Eingabe!H616="x",1,0)</f>
        <v>0</v>
      </c>
      <c r="F616" s="1">
        <f>IF(Eingabe!I616="x",1,0)</f>
        <v>1</v>
      </c>
      <c r="G616" s="90">
        <f t="shared" si="131"/>
        <v>1</v>
      </c>
      <c r="H616" s="1">
        <f>IF(Eingabe!R616="x",1,0)</f>
        <v>1</v>
      </c>
      <c r="I616" s="1">
        <f>IF(Eingabe!S616="x",1,0)</f>
        <v>0</v>
      </c>
      <c r="J616" s="1">
        <f t="shared" si="132"/>
        <v>1</v>
      </c>
      <c r="K616" s="89">
        <f>IF(Eingabe!E616="x",1,0)</f>
        <v>1</v>
      </c>
      <c r="L616" s="1">
        <f>IF(Eingabe!F616="x",1,0)</f>
        <v>0</v>
      </c>
      <c r="M616" s="90">
        <f t="shared" si="133"/>
        <v>1</v>
      </c>
    </row>
    <row r="617">
      <c r="A617" s="5">
        <f>Eingabe!J617^2*PI()/4</f>
        <v>0</v>
      </c>
      <c r="B617" s="5">
        <f>Eingabe!K617*Eingabe!L617</f>
        <v>0.12959999999999999</v>
      </c>
      <c r="C617" s="5">
        <f>(Eingabe!K617*(Eingabe!L617-Eingabe!K617)+Eingabe!K617^2*PI()/4)*0+Eingabe!K617*Eingabe!L617</f>
        <v>0.12959999999999999</v>
      </c>
      <c r="D617" s="89">
        <f>IF(Eingabe!G617="x",1,0)</f>
        <v>0</v>
      </c>
      <c r="E617" s="1">
        <f>IF(Eingabe!H617="x",1,0)</f>
        <v>0</v>
      </c>
      <c r="F617" s="1">
        <f>IF(Eingabe!I617="x",1,0)</f>
        <v>1</v>
      </c>
      <c r="G617" s="90">
        <f t="shared" si="131"/>
        <v>1</v>
      </c>
      <c r="H617" s="1">
        <f>IF(Eingabe!R617="x",1,0)</f>
        <v>1</v>
      </c>
      <c r="I617" s="1">
        <f>IF(Eingabe!S617="x",1,0)</f>
        <v>0</v>
      </c>
      <c r="J617" s="1">
        <f t="shared" si="132"/>
        <v>1</v>
      </c>
      <c r="K617" s="89">
        <f>IF(Eingabe!E617="x",1,0)</f>
        <v>1</v>
      </c>
      <c r="L617" s="1">
        <f>IF(Eingabe!F617="x",1,0)</f>
        <v>0</v>
      </c>
      <c r="M617" s="90">
        <f t="shared" si="133"/>
        <v>1</v>
      </c>
    </row>
    <row r="618">
      <c r="A618" s="5">
        <f>Eingabe!J618^2*PI()/4</f>
        <v>0</v>
      </c>
      <c r="B618" s="5">
        <f>Eingabe!K618*Eingabe!L618</f>
        <v>0.12959999999999999</v>
      </c>
      <c r="C618" s="5">
        <f>(Eingabe!K618*(Eingabe!L618-Eingabe!K618)+Eingabe!K618^2*PI()/4)*0+Eingabe!K618*Eingabe!L618</f>
        <v>0.12959999999999999</v>
      </c>
      <c r="D618" s="89">
        <f>IF(Eingabe!G618="x",1,0)</f>
        <v>0</v>
      </c>
      <c r="E618" s="1">
        <f>IF(Eingabe!H618="x",1,0)</f>
        <v>0</v>
      </c>
      <c r="F618" s="1">
        <f>IF(Eingabe!I618="x",1,0)</f>
        <v>1</v>
      </c>
      <c r="G618" s="90">
        <f t="shared" si="131"/>
        <v>1</v>
      </c>
      <c r="H618" s="1">
        <f>IF(Eingabe!R618="x",1,0)</f>
        <v>1</v>
      </c>
      <c r="I618" s="1">
        <f>IF(Eingabe!S618="x",1,0)</f>
        <v>0</v>
      </c>
      <c r="J618" s="1">
        <f t="shared" si="132"/>
        <v>1</v>
      </c>
      <c r="K618" s="89">
        <f>IF(Eingabe!E618="x",1,0)</f>
        <v>1</v>
      </c>
      <c r="L618" s="1">
        <f>IF(Eingabe!F618="x",1,0)</f>
        <v>0</v>
      </c>
      <c r="M618" s="90">
        <f t="shared" si="133"/>
        <v>1</v>
      </c>
    </row>
    <row r="619">
      <c r="A619" s="5">
        <f>Eingabe!J619^2*PI()/4</f>
        <v>0</v>
      </c>
      <c r="B619" s="5">
        <f>Eingabe!K619*Eingabe!L619</f>
        <v>0.20000000000000001</v>
      </c>
      <c r="C619" s="5">
        <f>(Eingabe!K619*(Eingabe!L619-Eingabe!K619)+Eingabe!K619^2*PI()/4)*0+Eingabe!K619*Eingabe!L619</f>
        <v>0.20000000000000001</v>
      </c>
      <c r="D619" s="89">
        <f>IF(Eingabe!G619="x",1,0)</f>
        <v>0</v>
      </c>
      <c r="E619" s="1">
        <f>IF(Eingabe!H619="x",1,0)</f>
        <v>1</v>
      </c>
      <c r="F619" s="1">
        <f>IF(Eingabe!I619="x",1,0)</f>
        <v>0</v>
      </c>
      <c r="G619" s="90">
        <f t="shared" si="131"/>
        <v>1</v>
      </c>
      <c r="H619" s="1">
        <f>IF(Eingabe!R619="x",1,0)</f>
        <v>1</v>
      </c>
      <c r="I619" s="1">
        <f>IF(Eingabe!S619="x",1,0)</f>
        <v>0</v>
      </c>
      <c r="J619" s="1">
        <f t="shared" si="132"/>
        <v>1</v>
      </c>
      <c r="K619" s="89">
        <f>IF(Eingabe!E619="x",1,0)</f>
        <v>1</v>
      </c>
      <c r="L619" s="1">
        <f>IF(Eingabe!F619="x",1,0)</f>
        <v>0</v>
      </c>
      <c r="M619" s="90">
        <f t="shared" si="133"/>
        <v>1</v>
      </c>
    </row>
    <row r="620">
      <c r="A620" s="5">
        <f>Eingabe!J620^2*PI()/4</f>
        <v>0</v>
      </c>
      <c r="B620" s="5">
        <f>Eingabe!K620*Eingabe!L620</f>
        <v>0.20000000000000001</v>
      </c>
      <c r="C620" s="5">
        <f>(Eingabe!K620*(Eingabe!L620-Eingabe!K620)+Eingabe!K620^2*PI()/4)*0+Eingabe!K620*Eingabe!L620</f>
        <v>0.20000000000000001</v>
      </c>
      <c r="D620" s="89">
        <f>IF(Eingabe!G620="x",1,0)</f>
        <v>0</v>
      </c>
      <c r="E620" s="1">
        <f>IF(Eingabe!H620="x",1,0)</f>
        <v>1</v>
      </c>
      <c r="F620" s="1">
        <f>IF(Eingabe!I620="x",1,0)</f>
        <v>0</v>
      </c>
      <c r="G620" s="90">
        <f t="shared" si="131"/>
        <v>1</v>
      </c>
      <c r="H620" s="1">
        <f>IF(Eingabe!R620="x",1,0)</f>
        <v>1</v>
      </c>
      <c r="I620" s="1">
        <f>IF(Eingabe!S620="x",1,0)</f>
        <v>0</v>
      </c>
      <c r="J620" s="1">
        <f t="shared" si="132"/>
        <v>1</v>
      </c>
      <c r="K620" s="89">
        <f>IF(Eingabe!E620="x",1,0)</f>
        <v>1</v>
      </c>
      <c r="L620" s="1">
        <f>IF(Eingabe!F620="x",1,0)</f>
        <v>0</v>
      </c>
      <c r="M620" s="90">
        <f t="shared" si="133"/>
        <v>1</v>
      </c>
    </row>
    <row r="621">
      <c r="A621" s="5">
        <f>Eingabe!J621^2*PI()/4</f>
        <v>0</v>
      </c>
      <c r="B621" s="5">
        <f>Eingabe!K621*Eingabe!L621</f>
        <v>0.20000000000000001</v>
      </c>
      <c r="C621" s="5">
        <f>(Eingabe!K621*(Eingabe!L621-Eingabe!K621)+Eingabe!K621^2*PI()/4)*0+Eingabe!K621*Eingabe!L621</f>
        <v>0.20000000000000001</v>
      </c>
      <c r="D621" s="89">
        <f>IF(Eingabe!G621="x",1,0)</f>
        <v>0</v>
      </c>
      <c r="E621" s="1">
        <f>IF(Eingabe!H621="x",1,0)</f>
        <v>1</v>
      </c>
      <c r="F621" s="1">
        <f>IF(Eingabe!I621="x",1,0)</f>
        <v>0</v>
      </c>
      <c r="G621" s="90">
        <f t="shared" si="131"/>
        <v>1</v>
      </c>
      <c r="H621" s="1">
        <f>IF(Eingabe!R621="x",1,0)</f>
        <v>1</v>
      </c>
      <c r="I621" s="1">
        <f>IF(Eingabe!S621="x",1,0)</f>
        <v>0</v>
      </c>
      <c r="J621" s="1">
        <f t="shared" si="132"/>
        <v>1</v>
      </c>
      <c r="K621" s="89">
        <f>IF(Eingabe!E621="x",1,0)</f>
        <v>1</v>
      </c>
      <c r="L621" s="1">
        <f>IF(Eingabe!F621="x",1,0)</f>
        <v>0</v>
      </c>
      <c r="M621" s="90">
        <f t="shared" si="133"/>
        <v>1</v>
      </c>
    </row>
    <row r="622">
      <c r="A622" s="5">
        <f>Eingabe!J622^2*PI()/4</f>
        <v>0</v>
      </c>
      <c r="B622" s="5">
        <f>Eingabe!K622*Eingabe!L622</f>
        <v>0.20000000000000001</v>
      </c>
      <c r="C622" s="5">
        <f>(Eingabe!K622*(Eingabe!L622-Eingabe!K622)+Eingabe!K622^2*PI()/4)*0+Eingabe!K622*Eingabe!L622</f>
        <v>0.20000000000000001</v>
      </c>
      <c r="D622" s="89">
        <f>IF(Eingabe!G622="x",1,0)</f>
        <v>0</v>
      </c>
      <c r="E622" s="1">
        <f>IF(Eingabe!H622="x",1,0)</f>
        <v>1</v>
      </c>
      <c r="F622" s="1">
        <f>IF(Eingabe!I622="x",1,0)</f>
        <v>0</v>
      </c>
      <c r="G622" s="90">
        <f t="shared" si="131"/>
        <v>1</v>
      </c>
      <c r="H622" s="1">
        <f>IF(Eingabe!R622="x",1,0)</f>
        <v>1</v>
      </c>
      <c r="I622" s="1">
        <f>IF(Eingabe!S622="x",1,0)</f>
        <v>0</v>
      </c>
      <c r="J622" s="1">
        <f t="shared" si="132"/>
        <v>1</v>
      </c>
      <c r="K622" s="89">
        <f>IF(Eingabe!E622="x",1,0)</f>
        <v>1</v>
      </c>
      <c r="L622" s="1">
        <f>IF(Eingabe!F622="x",1,0)</f>
        <v>0</v>
      </c>
      <c r="M622" s="90">
        <f t="shared" si="133"/>
        <v>1</v>
      </c>
    </row>
    <row r="623">
      <c r="A623" s="5">
        <f>Eingabe!J623^2*PI()/4</f>
        <v>0</v>
      </c>
      <c r="B623" s="5">
        <f>Eingabe!K623*Eingabe!L623</f>
        <v>0.20000000000000001</v>
      </c>
      <c r="C623" s="5">
        <f>(Eingabe!K623*(Eingabe!L623-Eingabe!K623)+Eingabe!K623^2*PI()/4)*0+Eingabe!K623*Eingabe!L623</f>
        <v>0.20000000000000001</v>
      </c>
      <c r="D623" s="89">
        <f>IF(Eingabe!G623="x",1,0)</f>
        <v>0</v>
      </c>
      <c r="E623" s="1">
        <f>IF(Eingabe!H623="x",1,0)</f>
        <v>1</v>
      </c>
      <c r="F623" s="1">
        <f>IF(Eingabe!I623="x",1,0)</f>
        <v>0</v>
      </c>
      <c r="G623" s="90">
        <f t="shared" si="131"/>
        <v>1</v>
      </c>
      <c r="H623" s="1">
        <f>IF(Eingabe!R623="x",1,0)</f>
        <v>1</v>
      </c>
      <c r="I623" s="1">
        <f>IF(Eingabe!S623="x",1,0)</f>
        <v>0</v>
      </c>
      <c r="J623" s="1">
        <f t="shared" si="132"/>
        <v>1</v>
      </c>
      <c r="K623" s="89">
        <f>IF(Eingabe!E623="x",1,0)</f>
        <v>1</v>
      </c>
      <c r="L623" s="1">
        <f>IF(Eingabe!F623="x",1,0)</f>
        <v>0</v>
      </c>
      <c r="M623" s="90">
        <f t="shared" si="133"/>
        <v>1</v>
      </c>
    </row>
    <row r="624">
      <c r="A624" s="5">
        <f>Eingabe!J624^2*PI()/4</f>
        <v>0</v>
      </c>
      <c r="B624" s="5">
        <f>Eingabe!K624*Eingabe!L624</f>
        <v>0.20000000000000001</v>
      </c>
      <c r="C624" s="5">
        <f>(Eingabe!K624*(Eingabe!L624-Eingabe!K624)+Eingabe!K624^2*PI()/4)*0+Eingabe!K624*Eingabe!L624</f>
        <v>0.20000000000000001</v>
      </c>
      <c r="D624" s="89">
        <f>IF(Eingabe!G624="x",1,0)</f>
        <v>0</v>
      </c>
      <c r="E624" s="1">
        <f>IF(Eingabe!H624="x",1,0)</f>
        <v>1</v>
      </c>
      <c r="F624" s="1">
        <f>IF(Eingabe!I624="x",1,0)</f>
        <v>0</v>
      </c>
      <c r="G624" s="90">
        <f t="shared" si="131"/>
        <v>1</v>
      </c>
      <c r="H624" s="1">
        <f>IF(Eingabe!R624="x",1,0)</f>
        <v>1</v>
      </c>
      <c r="I624" s="1">
        <f>IF(Eingabe!S624="x",1,0)</f>
        <v>0</v>
      </c>
      <c r="J624" s="1">
        <f t="shared" si="132"/>
        <v>1</v>
      </c>
      <c r="K624" s="89">
        <f>IF(Eingabe!E624="x",1,0)</f>
        <v>1</v>
      </c>
      <c r="L624" s="1">
        <f>IF(Eingabe!F624="x",1,0)</f>
        <v>0</v>
      </c>
      <c r="M624" s="90">
        <f t="shared" si="133"/>
        <v>1</v>
      </c>
    </row>
    <row r="625">
      <c r="A625" s="5">
        <f>Eingabe!J625^2*PI()/4</f>
        <v>0</v>
      </c>
      <c r="B625" s="5">
        <f>Eingabe!K625*Eingabe!L625</f>
        <v>0.20000000000000001</v>
      </c>
      <c r="C625" s="5">
        <f>(Eingabe!K625*(Eingabe!L625-Eingabe!K625)+Eingabe!K625^2*PI()/4)*0+Eingabe!K625*Eingabe!L625</f>
        <v>0.20000000000000001</v>
      </c>
      <c r="D625" s="89">
        <f>IF(Eingabe!G625="x",1,0)</f>
        <v>0</v>
      </c>
      <c r="E625" s="1">
        <f>IF(Eingabe!H625="x",1,0)</f>
        <v>1</v>
      </c>
      <c r="F625" s="1">
        <f>IF(Eingabe!I625="x",1,0)</f>
        <v>0</v>
      </c>
      <c r="G625" s="90">
        <f t="shared" si="131"/>
        <v>1</v>
      </c>
      <c r="H625" s="1">
        <f>IF(Eingabe!R625="x",1,0)</f>
        <v>1</v>
      </c>
      <c r="I625" s="1">
        <f>IF(Eingabe!S625="x",1,0)</f>
        <v>0</v>
      </c>
      <c r="J625" s="1">
        <f t="shared" si="132"/>
        <v>1</v>
      </c>
      <c r="K625" s="89">
        <f>IF(Eingabe!E625="x",1,0)</f>
        <v>1</v>
      </c>
      <c r="L625" s="1">
        <f>IF(Eingabe!F625="x",1,0)</f>
        <v>0</v>
      </c>
      <c r="M625" s="90">
        <f t="shared" si="133"/>
        <v>1</v>
      </c>
    </row>
    <row r="626">
      <c r="A626" s="5">
        <f>Eingabe!J626^2*PI()/4</f>
        <v>0</v>
      </c>
      <c r="B626" s="5">
        <f>Eingabe!K626*Eingabe!L626</f>
        <v>0.20000000000000001</v>
      </c>
      <c r="C626" s="5">
        <f>(Eingabe!K626*(Eingabe!L626-Eingabe!K626)+Eingabe!K626^2*PI()/4)*0+Eingabe!K626*Eingabe!L626</f>
        <v>0.20000000000000001</v>
      </c>
      <c r="D626" s="89">
        <f>IF(Eingabe!G626="x",1,0)</f>
        <v>0</v>
      </c>
      <c r="E626" s="1">
        <f>IF(Eingabe!H626="x",1,0)</f>
        <v>1</v>
      </c>
      <c r="F626" s="1">
        <f>IF(Eingabe!I626="x",1,0)</f>
        <v>0</v>
      </c>
      <c r="G626" s="90">
        <f t="shared" si="131"/>
        <v>1</v>
      </c>
      <c r="H626" s="1">
        <f>IF(Eingabe!R626="x",1,0)</f>
        <v>1</v>
      </c>
      <c r="I626" s="1">
        <f>IF(Eingabe!S626="x",1,0)</f>
        <v>0</v>
      </c>
      <c r="J626" s="1">
        <f t="shared" si="132"/>
        <v>1</v>
      </c>
      <c r="K626" s="89">
        <f>IF(Eingabe!E626="x",1,0)</f>
        <v>1</v>
      </c>
      <c r="L626" s="1">
        <f>IF(Eingabe!F626="x",1,0)</f>
        <v>0</v>
      </c>
      <c r="M626" s="90">
        <f t="shared" si="133"/>
        <v>1</v>
      </c>
    </row>
    <row r="627">
      <c r="A627" s="5">
        <f>Eingabe!J627^2*PI()/4</f>
        <v>0</v>
      </c>
      <c r="B627" s="5">
        <f>Eingabe!K627*Eingabe!L627</f>
        <v>0.20000000000000001</v>
      </c>
      <c r="C627" s="5">
        <f>(Eingabe!K627*(Eingabe!L627-Eingabe!K627)+Eingabe!K627^2*PI()/4)*0+Eingabe!K627*Eingabe!L627</f>
        <v>0.20000000000000001</v>
      </c>
      <c r="D627" s="89">
        <f>IF(Eingabe!G627="x",1,0)</f>
        <v>0</v>
      </c>
      <c r="E627" s="1">
        <f>IF(Eingabe!H627="x",1,0)</f>
        <v>1</v>
      </c>
      <c r="F627" s="1">
        <f>IF(Eingabe!I627="x",1,0)</f>
        <v>0</v>
      </c>
      <c r="G627" s="90">
        <f t="shared" si="131"/>
        <v>1</v>
      </c>
      <c r="H627" s="1">
        <f>IF(Eingabe!R627="x",1,0)</f>
        <v>1</v>
      </c>
      <c r="I627" s="1">
        <f>IF(Eingabe!S627="x",1,0)</f>
        <v>0</v>
      </c>
      <c r="J627" s="1">
        <f t="shared" si="132"/>
        <v>1</v>
      </c>
      <c r="K627" s="89">
        <f>IF(Eingabe!E627="x",1,0)</f>
        <v>1</v>
      </c>
      <c r="L627" s="1">
        <f>IF(Eingabe!F627="x",1,0)</f>
        <v>0</v>
      </c>
      <c r="M627" s="90">
        <f t="shared" si="133"/>
        <v>1</v>
      </c>
    </row>
    <row r="628">
      <c r="A628" s="5">
        <f>Eingabe!J628^2*PI()/4</f>
        <v>0</v>
      </c>
      <c r="B628" s="5">
        <f>Eingabe!K628*Eingabe!L628</f>
        <v>0.089999999999999997</v>
      </c>
      <c r="C628" s="5">
        <f>(Eingabe!K628*(Eingabe!L628-Eingabe!K628)+Eingabe!K628^2*PI()/4)*0+Eingabe!K628*Eingabe!L628</f>
        <v>0.089999999999999997</v>
      </c>
      <c r="D628" s="89">
        <f>IF(Eingabe!G628="x",1,0)</f>
        <v>0</v>
      </c>
      <c r="E628" s="1">
        <f>IF(Eingabe!H628="x",1,0)</f>
        <v>1</v>
      </c>
      <c r="F628" s="1">
        <f>IF(Eingabe!I628="x",1,0)</f>
        <v>0</v>
      </c>
      <c r="G628" s="90">
        <f t="shared" si="131"/>
        <v>1</v>
      </c>
      <c r="H628" s="1">
        <f>IF(Eingabe!R628="x",1,0)</f>
        <v>1</v>
      </c>
      <c r="I628" s="1">
        <f>IF(Eingabe!S628="x",1,0)</f>
        <v>0</v>
      </c>
      <c r="J628" s="1">
        <f t="shared" si="132"/>
        <v>1</v>
      </c>
      <c r="K628" s="89">
        <f>IF(Eingabe!E628="x",1,0)</f>
        <v>1</v>
      </c>
      <c r="L628" s="1">
        <f>IF(Eingabe!F628="x",1,0)</f>
        <v>0</v>
      </c>
      <c r="M628" s="90">
        <f t="shared" si="133"/>
        <v>1</v>
      </c>
    </row>
    <row r="629">
      <c r="A629" s="5">
        <f>Eingabe!J629^2*PI()/4</f>
        <v>0</v>
      </c>
      <c r="B629" s="5">
        <f>Eingabe!K629*Eingabe!L629</f>
        <v>0.089999999999999997</v>
      </c>
      <c r="C629" s="5">
        <f>(Eingabe!K629*(Eingabe!L629-Eingabe!K629)+Eingabe!K629^2*PI()/4)*0+Eingabe!K629*Eingabe!L629</f>
        <v>0.089999999999999997</v>
      </c>
      <c r="D629" s="89">
        <f>IF(Eingabe!G629="x",1,0)</f>
        <v>0</v>
      </c>
      <c r="E629" s="1">
        <f>IF(Eingabe!H629="x",1,0)</f>
        <v>1</v>
      </c>
      <c r="F629" s="1">
        <f>IF(Eingabe!I629="x",1,0)</f>
        <v>0</v>
      </c>
      <c r="G629" s="90">
        <f t="shared" si="131"/>
        <v>1</v>
      </c>
      <c r="H629" s="1">
        <f>IF(Eingabe!R629="x",1,0)</f>
        <v>1</v>
      </c>
      <c r="I629" s="1">
        <f>IF(Eingabe!S629="x",1,0)</f>
        <v>0</v>
      </c>
      <c r="J629" s="1">
        <f t="shared" si="132"/>
        <v>1</v>
      </c>
      <c r="K629" s="89">
        <f>IF(Eingabe!E629="x",1,0)</f>
        <v>1</v>
      </c>
      <c r="L629" s="1">
        <f>IF(Eingabe!F629="x",1,0)</f>
        <v>0</v>
      </c>
      <c r="M629" s="90">
        <f t="shared" si="133"/>
        <v>1</v>
      </c>
    </row>
    <row r="630">
      <c r="A630" s="5">
        <f>Eingabe!J630^2*PI()/4</f>
        <v>0</v>
      </c>
      <c r="B630" s="5">
        <f>Eingabe!K630*Eingabe!L630</f>
        <v>0.089999999999999997</v>
      </c>
      <c r="C630" s="5">
        <f>(Eingabe!K630*(Eingabe!L630-Eingabe!K630)+Eingabe!K630^2*PI()/4)*0+Eingabe!K630*Eingabe!L630</f>
        <v>0.089999999999999997</v>
      </c>
      <c r="D630" s="89">
        <f>IF(Eingabe!G630="x",1,0)</f>
        <v>0</v>
      </c>
      <c r="E630" s="1">
        <f>IF(Eingabe!H630="x",1,0)</f>
        <v>1</v>
      </c>
      <c r="F630" s="1">
        <f>IF(Eingabe!I630="x",1,0)</f>
        <v>0</v>
      </c>
      <c r="G630" s="90">
        <f t="shared" si="131"/>
        <v>1</v>
      </c>
      <c r="H630" s="1">
        <f>IF(Eingabe!R630="x",1,0)</f>
        <v>1</v>
      </c>
      <c r="I630" s="1">
        <f>IF(Eingabe!S630="x",1,0)</f>
        <v>0</v>
      </c>
      <c r="J630" s="1">
        <f t="shared" si="132"/>
        <v>1</v>
      </c>
      <c r="K630" s="89">
        <f>IF(Eingabe!E630="x",1,0)</f>
        <v>1</v>
      </c>
      <c r="L630" s="1">
        <f>IF(Eingabe!F630="x",1,0)</f>
        <v>0</v>
      </c>
      <c r="M630" s="90">
        <f t="shared" si="133"/>
        <v>1</v>
      </c>
    </row>
    <row r="631">
      <c r="A631" s="5">
        <f>Eingabe!J631^2*PI()/4</f>
        <v>0</v>
      </c>
      <c r="B631" s="5">
        <f>Eingabe!K631*Eingabe!L631</f>
        <v>0.12959999999999999</v>
      </c>
      <c r="C631" s="5">
        <f>(Eingabe!K631*(Eingabe!L631-Eingabe!K631)+Eingabe!K631^2*PI()/4)*0+Eingabe!K631*Eingabe!L631</f>
        <v>0.12959999999999999</v>
      </c>
      <c r="D631" s="89">
        <f>IF(Eingabe!G631="x",1,0)</f>
        <v>0</v>
      </c>
      <c r="E631" s="1">
        <f>IF(Eingabe!H631="x",1,0)</f>
        <v>0</v>
      </c>
      <c r="F631" s="1">
        <f>IF(Eingabe!I631="x",1,0)</f>
        <v>1</v>
      </c>
      <c r="G631" s="90">
        <f t="shared" si="131"/>
        <v>1</v>
      </c>
      <c r="H631" s="1">
        <f>IF(Eingabe!R631="x",1,0)</f>
        <v>1</v>
      </c>
      <c r="I631" s="1">
        <f>IF(Eingabe!S631="x",1,0)</f>
        <v>0</v>
      </c>
      <c r="J631" s="1">
        <f t="shared" si="132"/>
        <v>1</v>
      </c>
      <c r="K631" s="89">
        <f>IF(Eingabe!E631="x",1,0)</f>
        <v>1</v>
      </c>
      <c r="L631" s="1">
        <f>IF(Eingabe!F631="x",1,0)</f>
        <v>0</v>
      </c>
      <c r="M631" s="90">
        <f t="shared" si="133"/>
        <v>1</v>
      </c>
    </row>
    <row r="632">
      <c r="A632" s="5">
        <f>Eingabe!J632^2*PI()/4</f>
        <v>0</v>
      </c>
      <c r="B632" s="5">
        <f>Eingabe!K632*Eingabe!L632</f>
        <v>0.089999999999999997</v>
      </c>
      <c r="C632" s="5">
        <f>(Eingabe!K632*(Eingabe!L632-Eingabe!K632)+Eingabe!K632^2*PI()/4)*0+Eingabe!K632*Eingabe!L632</f>
        <v>0.089999999999999997</v>
      </c>
      <c r="D632" s="89">
        <f>IF(Eingabe!G632="x",1,0)</f>
        <v>0</v>
      </c>
      <c r="E632" s="1">
        <f>IF(Eingabe!H632="x",1,0)</f>
        <v>1</v>
      </c>
      <c r="F632" s="1">
        <f>IF(Eingabe!I632="x",1,0)</f>
        <v>0</v>
      </c>
      <c r="G632" s="90">
        <f t="shared" si="131"/>
        <v>1</v>
      </c>
      <c r="H632" s="1">
        <f>IF(Eingabe!R632="x",1,0)</f>
        <v>1</v>
      </c>
      <c r="I632" s="1">
        <f>IF(Eingabe!S632="x",1,0)</f>
        <v>0</v>
      </c>
      <c r="J632" s="1">
        <f t="shared" si="132"/>
        <v>1</v>
      </c>
      <c r="K632" s="89">
        <f>IF(Eingabe!E632="x",1,0)</f>
        <v>1</v>
      </c>
      <c r="L632" s="1">
        <f>IF(Eingabe!F632="x",1,0)</f>
        <v>0</v>
      </c>
      <c r="M632" s="90">
        <f t="shared" si="133"/>
        <v>1</v>
      </c>
    </row>
    <row r="633">
      <c r="A633" s="5">
        <f>Eingabe!J633^2*PI()/4</f>
        <v>0</v>
      </c>
      <c r="B633" s="5">
        <f>Eingabe!K633*Eingabe!L633</f>
        <v>0.089999999999999997</v>
      </c>
      <c r="C633" s="5">
        <f>(Eingabe!K633*(Eingabe!L633-Eingabe!K633)+Eingabe!K633^2*PI()/4)*0+Eingabe!K633*Eingabe!L633</f>
        <v>0.089999999999999997</v>
      </c>
      <c r="D633" s="89">
        <f>IF(Eingabe!G633="x",1,0)</f>
        <v>0</v>
      </c>
      <c r="E633" s="1">
        <f>IF(Eingabe!H633="x",1,0)</f>
        <v>1</v>
      </c>
      <c r="F633" s="1">
        <f>IF(Eingabe!I633="x",1,0)</f>
        <v>0</v>
      </c>
      <c r="G633" s="90">
        <f t="shared" si="131"/>
        <v>1</v>
      </c>
      <c r="H633" s="1">
        <f>IF(Eingabe!R633="x",1,0)</f>
        <v>1</v>
      </c>
      <c r="I633" s="1">
        <f>IF(Eingabe!S633="x",1,0)</f>
        <v>0</v>
      </c>
      <c r="J633" s="1">
        <f t="shared" si="132"/>
        <v>1</v>
      </c>
      <c r="K633" s="89">
        <f>IF(Eingabe!E633="x",1,0)</f>
        <v>1</v>
      </c>
      <c r="L633" s="1">
        <f>IF(Eingabe!F633="x",1,0)</f>
        <v>0</v>
      </c>
      <c r="M633" s="90">
        <f t="shared" si="133"/>
        <v>1</v>
      </c>
    </row>
    <row r="634">
      <c r="A634" s="5">
        <f>Eingabe!J634^2*PI()/4</f>
        <v>0</v>
      </c>
      <c r="B634" s="5">
        <f>Eingabe!K634*Eingabe!L634</f>
        <v>0.089999999999999997</v>
      </c>
      <c r="C634" s="5">
        <f>(Eingabe!K634*(Eingabe!L634-Eingabe!K634)+Eingabe!K634^2*PI()/4)*0+Eingabe!K634*Eingabe!L634</f>
        <v>0.089999999999999997</v>
      </c>
      <c r="D634" s="89">
        <f>IF(Eingabe!G634="x",1,0)</f>
        <v>0</v>
      </c>
      <c r="E634" s="1">
        <f>IF(Eingabe!H634="x",1,0)</f>
        <v>1</v>
      </c>
      <c r="F634" s="1">
        <f>IF(Eingabe!I634="x",1,0)</f>
        <v>0</v>
      </c>
      <c r="G634" s="90">
        <f t="shared" si="131"/>
        <v>1</v>
      </c>
      <c r="H634" s="1">
        <f>IF(Eingabe!R634="x",1,0)</f>
        <v>1</v>
      </c>
      <c r="I634" s="1">
        <f>IF(Eingabe!S634="x",1,0)</f>
        <v>0</v>
      </c>
      <c r="J634" s="1">
        <f t="shared" si="132"/>
        <v>1</v>
      </c>
      <c r="K634" s="89">
        <f>IF(Eingabe!E634="x",1,0)</f>
        <v>1</v>
      </c>
      <c r="L634" s="1">
        <f>IF(Eingabe!F634="x",1,0)</f>
        <v>0</v>
      </c>
      <c r="M634" s="90">
        <f t="shared" si="133"/>
        <v>1</v>
      </c>
    </row>
    <row r="635">
      <c r="A635" s="5">
        <f>Eingabe!J635^2*PI()/4</f>
        <v>0</v>
      </c>
      <c r="B635" s="5">
        <f>Eingabe!K635*Eingabe!L635</f>
        <v>0.089999999999999997</v>
      </c>
      <c r="C635" s="5">
        <f>(Eingabe!K635*(Eingabe!L635-Eingabe!K635)+Eingabe!K635^2*PI()/4)*0+Eingabe!K635*Eingabe!L635</f>
        <v>0.089999999999999997</v>
      </c>
      <c r="D635" s="89">
        <f>IF(Eingabe!G635="x",1,0)</f>
        <v>0</v>
      </c>
      <c r="E635" s="1">
        <f>IF(Eingabe!H635="x",1,0)</f>
        <v>1</v>
      </c>
      <c r="F635" s="1">
        <f>IF(Eingabe!I635="x",1,0)</f>
        <v>0</v>
      </c>
      <c r="G635" s="90">
        <f t="shared" si="131"/>
        <v>1</v>
      </c>
      <c r="H635" s="1">
        <f>IF(Eingabe!R635="x",1,0)</f>
        <v>1</v>
      </c>
      <c r="I635" s="1">
        <f>IF(Eingabe!S635="x",1,0)</f>
        <v>0</v>
      </c>
      <c r="J635" s="1">
        <f t="shared" si="132"/>
        <v>1</v>
      </c>
      <c r="K635" s="89">
        <f>IF(Eingabe!E635="x",1,0)</f>
        <v>1</v>
      </c>
      <c r="L635" s="1">
        <f>IF(Eingabe!F635="x",1,0)</f>
        <v>0</v>
      </c>
      <c r="M635" s="90">
        <f t="shared" si="133"/>
        <v>1</v>
      </c>
    </row>
    <row r="636">
      <c r="A636" s="5">
        <f>Eingabe!J636^2*PI()/4</f>
        <v>0</v>
      </c>
      <c r="B636" s="5">
        <f>Eingabe!K636*Eingabe!L636</f>
        <v>0.089999999999999997</v>
      </c>
      <c r="C636" s="5">
        <f>(Eingabe!K636*(Eingabe!L636-Eingabe!K636)+Eingabe!K636^2*PI()/4)*0+Eingabe!K636*Eingabe!L636</f>
        <v>0.089999999999999997</v>
      </c>
      <c r="D636" s="89">
        <f>IF(Eingabe!G636="x",1,0)</f>
        <v>0</v>
      </c>
      <c r="E636" s="1">
        <f>IF(Eingabe!H636="x",1,0)</f>
        <v>1</v>
      </c>
      <c r="F636" s="1">
        <f>IF(Eingabe!I636="x",1,0)</f>
        <v>0</v>
      </c>
      <c r="G636" s="90">
        <f t="shared" si="131"/>
        <v>1</v>
      </c>
      <c r="H636" s="1">
        <f>IF(Eingabe!R636="x",1,0)</f>
        <v>1</v>
      </c>
      <c r="I636" s="1">
        <f>IF(Eingabe!S636="x",1,0)</f>
        <v>0</v>
      </c>
      <c r="J636" s="1">
        <f t="shared" si="132"/>
        <v>1</v>
      </c>
      <c r="K636" s="89">
        <f>IF(Eingabe!E636="x",1,0)</f>
        <v>1</v>
      </c>
      <c r="L636" s="1">
        <f>IF(Eingabe!F636="x",1,0)</f>
        <v>0</v>
      </c>
      <c r="M636" s="90">
        <f t="shared" si="133"/>
        <v>1</v>
      </c>
    </row>
    <row r="637">
      <c r="A637" s="5">
        <f>Eingabe!J637^2*PI()/4</f>
        <v>0</v>
      </c>
      <c r="B637" s="5">
        <f>Eingabe!K637*Eingabe!L637</f>
        <v>0.089999999999999997</v>
      </c>
      <c r="C637" s="5">
        <f>(Eingabe!K637*(Eingabe!L637-Eingabe!K637)+Eingabe!K637^2*PI()/4)*0+Eingabe!K637*Eingabe!L637</f>
        <v>0.089999999999999997</v>
      </c>
      <c r="D637" s="89">
        <f>IF(Eingabe!G637="x",1,0)</f>
        <v>0</v>
      </c>
      <c r="E637" s="1">
        <f>IF(Eingabe!H637="x",1,0)</f>
        <v>1</v>
      </c>
      <c r="F637" s="1">
        <f>IF(Eingabe!I637="x",1,0)</f>
        <v>0</v>
      </c>
      <c r="G637" s="90">
        <f t="shared" si="131"/>
        <v>1</v>
      </c>
      <c r="H637" s="1">
        <f>IF(Eingabe!R637="x",1,0)</f>
        <v>1</v>
      </c>
      <c r="I637" s="1">
        <f>IF(Eingabe!S637="x",1,0)</f>
        <v>0</v>
      </c>
      <c r="J637" s="1">
        <f t="shared" si="132"/>
        <v>1</v>
      </c>
      <c r="K637" s="89">
        <f>IF(Eingabe!E637="x",1,0)</f>
        <v>1</v>
      </c>
      <c r="L637" s="1">
        <f>IF(Eingabe!F637="x",1,0)</f>
        <v>0</v>
      </c>
      <c r="M637" s="90">
        <f t="shared" si="133"/>
        <v>1</v>
      </c>
    </row>
    <row r="638">
      <c r="A638" s="5">
        <f>Eingabe!J638^2*PI()/4</f>
        <v>0</v>
      </c>
      <c r="B638" s="5">
        <f>Eingabe!K638*Eingabe!L638</f>
        <v>0.12959999999999999</v>
      </c>
      <c r="C638" s="5">
        <f>(Eingabe!K638*(Eingabe!L638-Eingabe!K638)+Eingabe!K638^2*PI()/4)*0+Eingabe!K638*Eingabe!L638</f>
        <v>0.12959999999999999</v>
      </c>
      <c r="D638" s="89">
        <f>IF(Eingabe!G638="x",1,0)</f>
        <v>0</v>
      </c>
      <c r="E638" s="1">
        <f>IF(Eingabe!H638="x",1,0)</f>
        <v>0</v>
      </c>
      <c r="F638" s="1">
        <f>IF(Eingabe!I638="x",1,0)</f>
        <v>1</v>
      </c>
      <c r="G638" s="90">
        <f t="shared" si="131"/>
        <v>1</v>
      </c>
      <c r="H638" s="1">
        <f>IF(Eingabe!R638="x",1,0)</f>
        <v>1</v>
      </c>
      <c r="I638" s="1">
        <f>IF(Eingabe!S638="x",1,0)</f>
        <v>0</v>
      </c>
      <c r="J638" s="1">
        <f t="shared" si="132"/>
        <v>1</v>
      </c>
      <c r="K638" s="89">
        <f>IF(Eingabe!E638="x",1,0)</f>
        <v>1</v>
      </c>
      <c r="L638" s="1">
        <f>IF(Eingabe!F638="x",1,0)</f>
        <v>0</v>
      </c>
      <c r="M638" s="90">
        <f t="shared" si="133"/>
        <v>1</v>
      </c>
    </row>
    <row r="639">
      <c r="A639" s="5">
        <f>Eingabe!J639^2*PI()/4</f>
        <v>0</v>
      </c>
      <c r="B639" s="5">
        <f>Eingabe!K639*Eingabe!L639</f>
        <v>0.23999999999999999</v>
      </c>
      <c r="C639" s="5">
        <f>(Eingabe!K639*(Eingabe!L639-Eingabe!K639)+Eingabe!K639^2*PI()/4)*0+Eingabe!K639*Eingabe!L639</f>
        <v>0.23999999999999999</v>
      </c>
      <c r="D639" s="89">
        <f>IF(Eingabe!G639="x",1,0)</f>
        <v>0</v>
      </c>
      <c r="E639" s="1">
        <f>IF(Eingabe!H639="x",1,0)</f>
        <v>1</v>
      </c>
      <c r="F639" s="1">
        <f>IF(Eingabe!I639="x",1,0)</f>
        <v>0</v>
      </c>
      <c r="G639" s="90">
        <f t="shared" si="131"/>
        <v>1</v>
      </c>
      <c r="H639" s="1">
        <f>IF(Eingabe!R639="x",1,0)</f>
        <v>1</v>
      </c>
      <c r="I639" s="1">
        <f>IF(Eingabe!S639="x",1,0)</f>
        <v>0</v>
      </c>
      <c r="J639" s="1">
        <f t="shared" si="132"/>
        <v>1</v>
      </c>
      <c r="K639" s="89">
        <f>IF(Eingabe!E639="x",1,0)</f>
        <v>1</v>
      </c>
      <c r="L639" s="1">
        <f>IF(Eingabe!F639="x",1,0)</f>
        <v>0</v>
      </c>
      <c r="M639" s="90">
        <f t="shared" si="133"/>
        <v>1</v>
      </c>
    </row>
    <row r="640">
      <c r="A640" s="5">
        <f>Eingabe!J640^2*PI()/4</f>
        <v>0</v>
      </c>
      <c r="B640" s="5">
        <f>Eingabe!K640*Eingabe!L640</f>
        <v>0.089999999999999997</v>
      </c>
      <c r="C640" s="5">
        <f>(Eingabe!K640*(Eingabe!L640-Eingabe!K640)+Eingabe!K640^2*PI()/4)*0+Eingabe!K640*Eingabe!L640</f>
        <v>0.089999999999999997</v>
      </c>
      <c r="D640" s="89">
        <f>IF(Eingabe!G640="x",1,0)</f>
        <v>0</v>
      </c>
      <c r="E640" s="1">
        <f>IF(Eingabe!H640="x",1,0)</f>
        <v>1</v>
      </c>
      <c r="F640" s="1">
        <f>IF(Eingabe!I640="x",1,0)</f>
        <v>0</v>
      </c>
      <c r="G640" s="90">
        <f t="shared" si="131"/>
        <v>1</v>
      </c>
      <c r="H640" s="1">
        <f>IF(Eingabe!R640="x",1,0)</f>
        <v>1</v>
      </c>
      <c r="I640" s="1">
        <f>IF(Eingabe!S640="x",1,0)</f>
        <v>0</v>
      </c>
      <c r="J640" s="1">
        <f t="shared" si="132"/>
        <v>1</v>
      </c>
      <c r="K640" s="89">
        <f>IF(Eingabe!E640="x",1,0)</f>
        <v>1</v>
      </c>
      <c r="L640" s="1">
        <f>IF(Eingabe!F640="x",1,0)</f>
        <v>0</v>
      </c>
      <c r="M640" s="90">
        <f t="shared" si="133"/>
        <v>1</v>
      </c>
    </row>
    <row r="641">
      <c r="A641" s="5">
        <f>Eingabe!J641^2*PI()/4</f>
        <v>0</v>
      </c>
      <c r="B641" s="5">
        <f>Eingabe!K641*Eingabe!L641</f>
        <v>0.089999999999999997</v>
      </c>
      <c r="C641" s="5">
        <f>(Eingabe!K641*(Eingabe!L641-Eingabe!K641)+Eingabe!K641^2*PI()/4)*0+Eingabe!K641*Eingabe!L641</f>
        <v>0.089999999999999997</v>
      </c>
      <c r="D641" s="89">
        <f>IF(Eingabe!G641="x",1,0)</f>
        <v>0</v>
      </c>
      <c r="E641" s="1">
        <f>IF(Eingabe!H641="x",1,0)</f>
        <v>1</v>
      </c>
      <c r="F641" s="1">
        <f>IF(Eingabe!I641="x",1,0)</f>
        <v>0</v>
      </c>
      <c r="G641" s="90">
        <f t="shared" si="131"/>
        <v>1</v>
      </c>
      <c r="H641" s="1">
        <f>IF(Eingabe!R641="x",1,0)</f>
        <v>1</v>
      </c>
      <c r="I641" s="1">
        <f>IF(Eingabe!S641="x",1,0)</f>
        <v>0</v>
      </c>
      <c r="J641" s="1">
        <f t="shared" si="132"/>
        <v>1</v>
      </c>
      <c r="K641" s="89">
        <f>IF(Eingabe!E641="x",1,0)</f>
        <v>1</v>
      </c>
      <c r="L641" s="1">
        <f>IF(Eingabe!F641="x",1,0)</f>
        <v>0</v>
      </c>
      <c r="M641" s="90">
        <f t="shared" si="133"/>
        <v>1</v>
      </c>
    </row>
    <row r="642">
      <c r="A642" s="5">
        <f>Eingabe!J642^2*PI()/4</f>
        <v>0</v>
      </c>
      <c r="B642" s="5">
        <f>Eingabe!K642*Eingabe!L642</f>
        <v>0.089999999999999997</v>
      </c>
      <c r="C642" s="5">
        <f>(Eingabe!K642*(Eingabe!L642-Eingabe!K642)+Eingabe!K642^2*PI()/4)*0+Eingabe!K642*Eingabe!L642</f>
        <v>0.089999999999999997</v>
      </c>
      <c r="D642" s="89">
        <f>IF(Eingabe!G642="x",1,0)</f>
        <v>0</v>
      </c>
      <c r="E642" s="1">
        <f>IF(Eingabe!H642="x",1,0)</f>
        <v>1</v>
      </c>
      <c r="F642" s="1">
        <f>IF(Eingabe!I642="x",1,0)</f>
        <v>0</v>
      </c>
      <c r="G642" s="90">
        <f t="shared" si="131"/>
        <v>1</v>
      </c>
      <c r="H642" s="1">
        <f>IF(Eingabe!R642="x",1,0)</f>
        <v>1</v>
      </c>
      <c r="I642" s="1">
        <f>IF(Eingabe!S642="x",1,0)</f>
        <v>0</v>
      </c>
      <c r="J642" s="1">
        <f t="shared" si="132"/>
        <v>1</v>
      </c>
      <c r="K642" s="89">
        <f>IF(Eingabe!E642="x",1,0)</f>
        <v>1</v>
      </c>
      <c r="L642" s="1">
        <f>IF(Eingabe!F642="x",1,0)</f>
        <v>0</v>
      </c>
      <c r="M642" s="90">
        <f t="shared" si="133"/>
        <v>1</v>
      </c>
    </row>
    <row r="643">
      <c r="A643" s="5">
        <f>Eingabe!J643^2*PI()/4</f>
        <v>0</v>
      </c>
      <c r="B643" s="5">
        <f>Eingabe!K643*Eingabe!L643</f>
        <v>0.089999999999999997</v>
      </c>
      <c r="C643" s="5">
        <f>(Eingabe!K643*(Eingabe!L643-Eingabe!K643)+Eingabe!K643^2*PI()/4)*0+Eingabe!K643*Eingabe!L643</f>
        <v>0.089999999999999997</v>
      </c>
      <c r="D643" s="89">
        <f>IF(Eingabe!G643="x",1,0)</f>
        <v>0</v>
      </c>
      <c r="E643" s="1">
        <f>IF(Eingabe!H643="x",1,0)</f>
        <v>1</v>
      </c>
      <c r="F643" s="1">
        <f>IF(Eingabe!I643="x",1,0)</f>
        <v>0</v>
      </c>
      <c r="G643" s="90">
        <f t="shared" si="131"/>
        <v>1</v>
      </c>
      <c r="H643" s="1">
        <f>IF(Eingabe!R643="x",1,0)</f>
        <v>1</v>
      </c>
      <c r="I643" s="1">
        <f>IF(Eingabe!S643="x",1,0)</f>
        <v>0</v>
      </c>
      <c r="J643" s="1">
        <f t="shared" si="132"/>
        <v>1</v>
      </c>
      <c r="K643" s="89">
        <f>IF(Eingabe!E643="x",1,0)</f>
        <v>1</v>
      </c>
      <c r="L643" s="1">
        <f>IF(Eingabe!F643="x",1,0)</f>
        <v>0</v>
      </c>
      <c r="M643" s="90">
        <f t="shared" si="133"/>
        <v>1</v>
      </c>
    </row>
    <row r="644">
      <c r="A644" s="5">
        <f>Eingabe!J644^2*PI()/4</f>
        <v>0</v>
      </c>
      <c r="B644" s="5">
        <f>Eingabe!K644*Eingabe!L644</f>
        <v>0.089999999999999997</v>
      </c>
      <c r="C644" s="5">
        <f>(Eingabe!K644*(Eingabe!L644-Eingabe!K644)+Eingabe!K644^2*PI()/4)*0+Eingabe!K644*Eingabe!L644</f>
        <v>0.089999999999999997</v>
      </c>
      <c r="D644" s="89">
        <f>IF(Eingabe!G644="x",1,0)</f>
        <v>0</v>
      </c>
      <c r="E644" s="1">
        <f>IF(Eingabe!H644="x",1,0)</f>
        <v>1</v>
      </c>
      <c r="F644" s="1">
        <f>IF(Eingabe!I644="x",1,0)</f>
        <v>0</v>
      </c>
      <c r="G644" s="90">
        <f t="shared" si="131"/>
        <v>1</v>
      </c>
      <c r="H644" s="1">
        <f>IF(Eingabe!R644="x",1,0)</f>
        <v>1</v>
      </c>
      <c r="I644" s="1">
        <f>IF(Eingabe!S644="x",1,0)</f>
        <v>0</v>
      </c>
      <c r="J644" s="1">
        <f t="shared" si="132"/>
        <v>1</v>
      </c>
      <c r="K644" s="89">
        <f>IF(Eingabe!E644="x",1,0)</f>
        <v>1</v>
      </c>
      <c r="L644" s="1">
        <f>IF(Eingabe!F644="x",1,0)</f>
        <v>0</v>
      </c>
      <c r="M644" s="90">
        <f t="shared" si="133"/>
        <v>1</v>
      </c>
    </row>
    <row r="645">
      <c r="A645" s="5">
        <f>Eingabe!J645^2*PI()/4</f>
        <v>0</v>
      </c>
      <c r="B645" s="5">
        <f>Eingabe!K645*Eingabe!L645</f>
        <v>0.089999999999999997</v>
      </c>
      <c r="C645" s="5">
        <f>(Eingabe!K645*(Eingabe!L645-Eingabe!K645)+Eingabe!K645^2*PI()/4)*0+Eingabe!K645*Eingabe!L645</f>
        <v>0.089999999999999997</v>
      </c>
      <c r="D645" s="89">
        <f>IF(Eingabe!G645="x",1,0)</f>
        <v>0</v>
      </c>
      <c r="E645" s="1">
        <f>IF(Eingabe!H645="x",1,0)</f>
        <v>1</v>
      </c>
      <c r="F645" s="1">
        <f>IF(Eingabe!I645="x",1,0)</f>
        <v>0</v>
      </c>
      <c r="G645" s="90">
        <f t="shared" si="131"/>
        <v>1</v>
      </c>
      <c r="H645" s="1">
        <f>IF(Eingabe!R645="x",1,0)</f>
        <v>1</v>
      </c>
      <c r="I645" s="1">
        <f>IF(Eingabe!S645="x",1,0)</f>
        <v>0</v>
      </c>
      <c r="J645" s="1">
        <f t="shared" si="132"/>
        <v>1</v>
      </c>
      <c r="K645" s="89">
        <f>IF(Eingabe!E645="x",1,0)</f>
        <v>1</v>
      </c>
      <c r="L645" s="1">
        <f>IF(Eingabe!F645="x",1,0)</f>
        <v>0</v>
      </c>
      <c r="M645" s="90">
        <f t="shared" si="133"/>
        <v>1</v>
      </c>
    </row>
    <row r="646">
      <c r="A646" s="5">
        <f>Eingabe!J646^2*PI()/4</f>
        <v>0</v>
      </c>
      <c r="B646" s="5">
        <f>Eingabe!K646*Eingabe!L646</f>
        <v>0.089999999999999997</v>
      </c>
      <c r="C646" s="5">
        <f>(Eingabe!K646*(Eingabe!L646-Eingabe!K646)+Eingabe!K646^2*PI()/4)*0+Eingabe!K646*Eingabe!L646</f>
        <v>0.089999999999999997</v>
      </c>
      <c r="D646" s="89">
        <f>IF(Eingabe!G646="x",1,0)</f>
        <v>0</v>
      </c>
      <c r="E646" s="1">
        <f>IF(Eingabe!H646="x",1,0)</f>
        <v>1</v>
      </c>
      <c r="F646" s="1">
        <f>IF(Eingabe!I646="x",1,0)</f>
        <v>0</v>
      </c>
      <c r="G646" s="90">
        <f t="shared" si="131"/>
        <v>1</v>
      </c>
      <c r="H646" s="1">
        <f>IF(Eingabe!R646="x",1,0)</f>
        <v>1</v>
      </c>
      <c r="I646" s="1">
        <f>IF(Eingabe!S646="x",1,0)</f>
        <v>0</v>
      </c>
      <c r="J646" s="1">
        <f t="shared" si="132"/>
        <v>1</v>
      </c>
      <c r="K646" s="89">
        <f>IF(Eingabe!E646="x",1,0)</f>
        <v>1</v>
      </c>
      <c r="L646" s="1">
        <f>IF(Eingabe!F646="x",1,0)</f>
        <v>0</v>
      </c>
      <c r="M646" s="90">
        <f t="shared" si="133"/>
        <v>1</v>
      </c>
    </row>
    <row r="647">
      <c r="A647" s="5">
        <f>Eingabe!J647^2*PI()/4</f>
        <v>0</v>
      </c>
      <c r="B647" s="5">
        <f>Eingabe!K647*Eingabe!L647</f>
        <v>0.089999999999999997</v>
      </c>
      <c r="C647" s="5">
        <f>(Eingabe!K647*(Eingabe!L647-Eingabe!K647)+Eingabe!K647^2*PI()/4)*0+Eingabe!K647*Eingabe!L647</f>
        <v>0.089999999999999997</v>
      </c>
      <c r="D647" s="89">
        <f>IF(Eingabe!G647="x",1,0)</f>
        <v>0</v>
      </c>
      <c r="E647" s="1">
        <f>IF(Eingabe!H647="x",1,0)</f>
        <v>1</v>
      </c>
      <c r="F647" s="1">
        <f>IF(Eingabe!I647="x",1,0)</f>
        <v>0</v>
      </c>
      <c r="G647" s="90">
        <f t="shared" si="131"/>
        <v>1</v>
      </c>
      <c r="H647" s="1">
        <f>IF(Eingabe!R647="x",1,0)</f>
        <v>1</v>
      </c>
      <c r="I647" s="1">
        <f>IF(Eingabe!S647="x",1,0)</f>
        <v>0</v>
      </c>
      <c r="J647" s="1">
        <f t="shared" si="132"/>
        <v>1</v>
      </c>
      <c r="K647" s="89">
        <f>IF(Eingabe!E647="x",1,0)</f>
        <v>1</v>
      </c>
      <c r="L647" s="1">
        <f>IF(Eingabe!F647="x",1,0)</f>
        <v>0</v>
      </c>
      <c r="M647" s="90">
        <f t="shared" si="133"/>
        <v>1</v>
      </c>
    </row>
    <row r="648">
      <c r="A648" s="5">
        <f>Eingabe!J648^2*PI()/4</f>
        <v>0</v>
      </c>
      <c r="B648" s="5">
        <f>Eingabe!K648*Eingabe!L648</f>
        <v>0.12959999999999999</v>
      </c>
      <c r="C648" s="5">
        <f>(Eingabe!K648*(Eingabe!L648-Eingabe!K648)+Eingabe!K648^2*PI()/4)*0+Eingabe!K648*Eingabe!L648</f>
        <v>0.12959999999999999</v>
      </c>
      <c r="D648" s="89">
        <f>IF(Eingabe!G648="x",1,0)</f>
        <v>0</v>
      </c>
      <c r="E648" s="1">
        <f>IF(Eingabe!H648="x",1,0)</f>
        <v>0</v>
      </c>
      <c r="F648" s="1">
        <f>IF(Eingabe!I648="x",1,0)</f>
        <v>1</v>
      </c>
      <c r="G648" s="90">
        <f t="shared" si="131"/>
        <v>1</v>
      </c>
      <c r="H648" s="1">
        <f>IF(Eingabe!R648="x",1,0)</f>
        <v>1</v>
      </c>
      <c r="I648" s="1">
        <f>IF(Eingabe!S648="x",1,0)</f>
        <v>0</v>
      </c>
      <c r="J648" s="1">
        <f t="shared" si="132"/>
        <v>1</v>
      </c>
      <c r="K648" s="89">
        <f>IF(Eingabe!E648="x",1,0)</f>
        <v>1</v>
      </c>
      <c r="L648" s="1">
        <f>IF(Eingabe!F648="x",1,0)</f>
        <v>0</v>
      </c>
      <c r="M648" s="90">
        <f t="shared" si="133"/>
        <v>1</v>
      </c>
    </row>
    <row r="649">
      <c r="A649" s="5">
        <f>Eingabe!J649^2*PI()/4</f>
        <v>0</v>
      </c>
      <c r="B649" s="5">
        <f>Eingabe!K649*Eingabe!L649</f>
        <v>0.23999999999999999</v>
      </c>
      <c r="C649" s="5">
        <f>(Eingabe!K649*(Eingabe!L649-Eingabe!K649)+Eingabe!K649^2*PI()/4)*0+Eingabe!K649*Eingabe!L649</f>
        <v>0.23999999999999999</v>
      </c>
      <c r="D649" s="89">
        <f>IF(Eingabe!G649="x",1,0)</f>
        <v>0</v>
      </c>
      <c r="E649" s="1">
        <f>IF(Eingabe!H649="x",1,0)</f>
        <v>1</v>
      </c>
      <c r="F649" s="1">
        <f>IF(Eingabe!I649="x",1,0)</f>
        <v>0</v>
      </c>
      <c r="G649" s="90">
        <f t="shared" si="131"/>
        <v>1</v>
      </c>
      <c r="H649" s="1">
        <f>IF(Eingabe!R649="x",1,0)</f>
        <v>1</v>
      </c>
      <c r="I649" s="1">
        <f>IF(Eingabe!S649="x",1,0)</f>
        <v>0</v>
      </c>
      <c r="J649" s="1">
        <f t="shared" si="132"/>
        <v>1</v>
      </c>
      <c r="K649" s="89">
        <f>IF(Eingabe!E649="x",1,0)</f>
        <v>1</v>
      </c>
      <c r="L649" s="1">
        <f>IF(Eingabe!F649="x",1,0)</f>
        <v>0</v>
      </c>
      <c r="M649" s="90">
        <f t="shared" si="133"/>
        <v>1</v>
      </c>
    </row>
    <row r="650">
      <c r="A650" s="5">
        <f>Eingabe!J650^2*PI()/4</f>
        <v>0</v>
      </c>
      <c r="B650" s="5">
        <f>Eingabe!K650*Eingabe!L650</f>
        <v>0.089999999999999997</v>
      </c>
      <c r="C650" s="5">
        <f>(Eingabe!K650*(Eingabe!L650-Eingabe!K650)+Eingabe!K650^2*PI()/4)*0+Eingabe!K650*Eingabe!L650</f>
        <v>0.089999999999999997</v>
      </c>
      <c r="D650" s="89">
        <f>IF(Eingabe!G650="x",1,0)</f>
        <v>0</v>
      </c>
      <c r="E650" s="1">
        <f>IF(Eingabe!H650="x",1,0)</f>
        <v>1</v>
      </c>
      <c r="F650" s="1">
        <f>IF(Eingabe!I650="x",1,0)</f>
        <v>0</v>
      </c>
      <c r="G650" s="90">
        <f t="shared" si="131"/>
        <v>1</v>
      </c>
      <c r="H650" s="1">
        <f>IF(Eingabe!R650="x",1,0)</f>
        <v>1</v>
      </c>
      <c r="I650" s="1">
        <f>IF(Eingabe!S650="x",1,0)</f>
        <v>0</v>
      </c>
      <c r="J650" s="1">
        <f t="shared" si="132"/>
        <v>1</v>
      </c>
      <c r="K650" s="89">
        <f>IF(Eingabe!E650="x",1,0)</f>
        <v>1</v>
      </c>
      <c r="L650" s="1">
        <f>IF(Eingabe!F650="x",1,0)</f>
        <v>0</v>
      </c>
      <c r="M650" s="90">
        <f t="shared" si="133"/>
        <v>1</v>
      </c>
    </row>
    <row r="651">
      <c r="A651" s="5">
        <f>Eingabe!J651^2*PI()/4</f>
        <v>0</v>
      </c>
      <c r="B651" s="5">
        <f>Eingabe!K651*Eingabe!L651</f>
        <v>0.089999999999999997</v>
      </c>
      <c r="C651" s="5">
        <f>(Eingabe!K651*(Eingabe!L651-Eingabe!K651)+Eingabe!K651^2*PI()/4)*0+Eingabe!K651*Eingabe!L651</f>
        <v>0.089999999999999997</v>
      </c>
      <c r="D651" s="89">
        <f>IF(Eingabe!G651="x",1,0)</f>
        <v>0</v>
      </c>
      <c r="E651" s="1">
        <f>IF(Eingabe!H651="x",1,0)</f>
        <v>1</v>
      </c>
      <c r="F651" s="1">
        <f>IF(Eingabe!I651="x",1,0)</f>
        <v>0</v>
      </c>
      <c r="G651" s="90">
        <f t="shared" si="131"/>
        <v>1</v>
      </c>
      <c r="H651" s="1">
        <f>IF(Eingabe!R651="x",1,0)</f>
        <v>1</v>
      </c>
      <c r="I651" s="1">
        <f>IF(Eingabe!S651="x",1,0)</f>
        <v>0</v>
      </c>
      <c r="J651" s="1">
        <f t="shared" si="132"/>
        <v>1</v>
      </c>
      <c r="K651" s="89">
        <f>IF(Eingabe!E651="x",1,0)</f>
        <v>1</v>
      </c>
      <c r="L651" s="1">
        <f>IF(Eingabe!F651="x",1,0)</f>
        <v>0</v>
      </c>
      <c r="M651" s="90">
        <f t="shared" si="133"/>
        <v>1</v>
      </c>
    </row>
    <row r="652">
      <c r="A652" s="5">
        <f>Eingabe!J652^2*PI()/4</f>
        <v>0</v>
      </c>
      <c r="B652" s="5">
        <f>Eingabe!K652*Eingabe!L652</f>
        <v>0.089999999999999997</v>
      </c>
      <c r="C652" s="5">
        <f>(Eingabe!K652*(Eingabe!L652-Eingabe!K652)+Eingabe!K652^2*PI()/4)*0+Eingabe!K652*Eingabe!L652</f>
        <v>0.089999999999999997</v>
      </c>
      <c r="D652" s="89">
        <f>IF(Eingabe!G652="x",1,0)</f>
        <v>0</v>
      </c>
      <c r="E652" s="1">
        <f>IF(Eingabe!H652="x",1,0)</f>
        <v>1</v>
      </c>
      <c r="F652" s="1">
        <f>IF(Eingabe!I652="x",1,0)</f>
        <v>0</v>
      </c>
      <c r="G652" s="90">
        <f t="shared" si="131"/>
        <v>1</v>
      </c>
      <c r="H652" s="1">
        <f>IF(Eingabe!R652="x",1,0)</f>
        <v>1</v>
      </c>
      <c r="I652" s="1">
        <f>IF(Eingabe!S652="x",1,0)</f>
        <v>0</v>
      </c>
      <c r="J652" s="1">
        <f t="shared" si="132"/>
        <v>1</v>
      </c>
      <c r="K652" s="89">
        <f>IF(Eingabe!E652="x",1,0)</f>
        <v>1</v>
      </c>
      <c r="L652" s="1">
        <f>IF(Eingabe!F652="x",1,0)</f>
        <v>0</v>
      </c>
      <c r="M652" s="90">
        <f t="shared" si="133"/>
        <v>1</v>
      </c>
    </row>
    <row r="653">
      <c r="A653" s="5">
        <f>Eingabe!J653^2*PI()/4</f>
        <v>0</v>
      </c>
      <c r="B653" s="5">
        <f>Eingabe!K653*Eingabe!L653</f>
        <v>0.089999999999999997</v>
      </c>
      <c r="C653" s="5">
        <f>(Eingabe!K653*(Eingabe!L653-Eingabe!K653)+Eingabe!K653^2*PI()/4)*0+Eingabe!K653*Eingabe!L653</f>
        <v>0.089999999999999997</v>
      </c>
      <c r="D653" s="89">
        <f>IF(Eingabe!G653="x",1,0)</f>
        <v>0</v>
      </c>
      <c r="E653" s="1">
        <f>IF(Eingabe!H653="x",1,0)</f>
        <v>1</v>
      </c>
      <c r="F653" s="1">
        <f>IF(Eingabe!I653="x",1,0)</f>
        <v>0</v>
      </c>
      <c r="G653" s="90">
        <f t="shared" si="131"/>
        <v>1</v>
      </c>
      <c r="H653" s="1">
        <f>IF(Eingabe!R653="x",1,0)</f>
        <v>1</v>
      </c>
      <c r="I653" s="1">
        <f>IF(Eingabe!S653="x",1,0)</f>
        <v>0</v>
      </c>
      <c r="J653" s="1">
        <f t="shared" si="132"/>
        <v>1</v>
      </c>
      <c r="K653" s="89">
        <f>IF(Eingabe!E653="x",1,0)</f>
        <v>1</v>
      </c>
      <c r="L653" s="1">
        <f>IF(Eingabe!F653="x",1,0)</f>
        <v>0</v>
      </c>
      <c r="M653" s="90">
        <f t="shared" si="133"/>
        <v>1</v>
      </c>
    </row>
    <row r="654">
      <c r="A654" s="5">
        <f>Eingabe!J654^2*PI()/4</f>
        <v>0</v>
      </c>
      <c r="B654" s="5">
        <f>Eingabe!K654*Eingabe!L654</f>
        <v>0.089999999999999997</v>
      </c>
      <c r="C654" s="5">
        <f>(Eingabe!K654*(Eingabe!L654-Eingabe!K654)+Eingabe!K654^2*PI()/4)*0+Eingabe!K654*Eingabe!L654</f>
        <v>0.089999999999999997</v>
      </c>
      <c r="D654" s="89">
        <f>IF(Eingabe!G654="x",1,0)</f>
        <v>0</v>
      </c>
      <c r="E654" s="1">
        <f>IF(Eingabe!H654="x",1,0)</f>
        <v>1</v>
      </c>
      <c r="F654" s="1">
        <f>IF(Eingabe!I654="x",1,0)</f>
        <v>0</v>
      </c>
      <c r="G654" s="90">
        <f t="shared" si="131"/>
        <v>1</v>
      </c>
      <c r="H654" s="1">
        <f>IF(Eingabe!R654="x",1,0)</f>
        <v>1</v>
      </c>
      <c r="I654" s="1">
        <f>IF(Eingabe!S654="x",1,0)</f>
        <v>0</v>
      </c>
      <c r="J654" s="1">
        <f t="shared" si="132"/>
        <v>1</v>
      </c>
      <c r="K654" s="89">
        <f>IF(Eingabe!E654="x",1,0)</f>
        <v>1</v>
      </c>
      <c r="L654" s="1">
        <f>IF(Eingabe!F654="x",1,0)</f>
        <v>0</v>
      </c>
      <c r="M654" s="90">
        <f t="shared" si="133"/>
        <v>1</v>
      </c>
    </row>
    <row r="655">
      <c r="A655" s="5">
        <f>Eingabe!J655^2*PI()/4</f>
        <v>0</v>
      </c>
      <c r="B655" s="5">
        <f>Eingabe!K655*Eingabe!L655</f>
        <v>0.089999999999999997</v>
      </c>
      <c r="C655" s="5">
        <f>(Eingabe!K655*(Eingabe!L655-Eingabe!K655)+Eingabe!K655^2*PI()/4)*0+Eingabe!K655*Eingabe!L655</f>
        <v>0.089999999999999997</v>
      </c>
      <c r="D655" s="89">
        <f>IF(Eingabe!G655="x",1,0)</f>
        <v>0</v>
      </c>
      <c r="E655" s="1">
        <f>IF(Eingabe!H655="x",1,0)</f>
        <v>1</v>
      </c>
      <c r="F655" s="1">
        <f>IF(Eingabe!I655="x",1,0)</f>
        <v>0</v>
      </c>
      <c r="G655" s="90">
        <f t="shared" si="131"/>
        <v>1</v>
      </c>
      <c r="H655" s="1">
        <f>IF(Eingabe!R655="x",1,0)</f>
        <v>1</v>
      </c>
      <c r="I655" s="1">
        <f>IF(Eingabe!S655="x",1,0)</f>
        <v>0</v>
      </c>
      <c r="J655" s="1">
        <f t="shared" si="132"/>
        <v>1</v>
      </c>
      <c r="K655" s="89">
        <f>IF(Eingabe!E655="x",1,0)</f>
        <v>1</v>
      </c>
      <c r="L655" s="1">
        <f>IF(Eingabe!F655="x",1,0)</f>
        <v>0</v>
      </c>
      <c r="M655" s="90">
        <f t="shared" si="133"/>
        <v>1</v>
      </c>
    </row>
    <row r="656">
      <c r="A656" s="5">
        <f>Eingabe!J656^2*PI()/4</f>
        <v>0</v>
      </c>
      <c r="B656" s="5">
        <f>Eingabe!K656*Eingabe!L656</f>
        <v>0.089999999999999997</v>
      </c>
      <c r="C656" s="5">
        <f>(Eingabe!K656*(Eingabe!L656-Eingabe!K656)+Eingabe!K656^2*PI()/4)*0+Eingabe!K656*Eingabe!L656</f>
        <v>0.089999999999999997</v>
      </c>
      <c r="D656" s="89">
        <f>IF(Eingabe!G656="x",1,0)</f>
        <v>0</v>
      </c>
      <c r="E656" s="1">
        <f>IF(Eingabe!H656="x",1,0)</f>
        <v>1</v>
      </c>
      <c r="F656" s="1">
        <f>IF(Eingabe!I656="x",1,0)</f>
        <v>0</v>
      </c>
      <c r="G656" s="90">
        <f t="shared" si="131"/>
        <v>1</v>
      </c>
      <c r="H656" s="1">
        <f>IF(Eingabe!R656="x",1,0)</f>
        <v>1</v>
      </c>
      <c r="I656" s="1">
        <f>IF(Eingabe!S656="x",1,0)</f>
        <v>0</v>
      </c>
      <c r="J656" s="1">
        <f t="shared" si="132"/>
        <v>1</v>
      </c>
      <c r="K656" s="89">
        <f>IF(Eingabe!E656="x",1,0)</f>
        <v>1</v>
      </c>
      <c r="L656" s="1">
        <f>IF(Eingabe!F656="x",1,0)</f>
        <v>0</v>
      </c>
      <c r="M656" s="90">
        <f t="shared" si="133"/>
        <v>1</v>
      </c>
    </row>
    <row r="657">
      <c r="A657" s="5">
        <f>Eingabe!J657^2*PI()/4</f>
        <v>0</v>
      </c>
      <c r="B657" s="5">
        <f>Eingabe!K657*Eingabe!L657</f>
        <v>0.089999999999999997</v>
      </c>
      <c r="C657" s="5">
        <f>(Eingabe!K657*(Eingabe!L657-Eingabe!K657)+Eingabe!K657^2*PI()/4)*0+Eingabe!K657*Eingabe!L657</f>
        <v>0.089999999999999997</v>
      </c>
      <c r="D657" s="89">
        <f>IF(Eingabe!G657="x",1,0)</f>
        <v>0</v>
      </c>
      <c r="E657" s="1">
        <f>IF(Eingabe!H657="x",1,0)</f>
        <v>1</v>
      </c>
      <c r="F657" s="1">
        <f>IF(Eingabe!I657="x",1,0)</f>
        <v>0</v>
      </c>
      <c r="G657" s="90">
        <f t="shared" si="131"/>
        <v>1</v>
      </c>
      <c r="H657" s="1">
        <f>IF(Eingabe!R657="x",1,0)</f>
        <v>1</v>
      </c>
      <c r="I657" s="1">
        <f>IF(Eingabe!S657="x",1,0)</f>
        <v>0</v>
      </c>
      <c r="J657" s="1">
        <f t="shared" si="132"/>
        <v>1</v>
      </c>
      <c r="K657" s="89">
        <f>IF(Eingabe!E657="x",1,0)</f>
        <v>1</v>
      </c>
      <c r="L657" s="1">
        <f>IF(Eingabe!F657="x",1,0)</f>
        <v>0</v>
      </c>
      <c r="M657" s="90">
        <f t="shared" si="133"/>
        <v>1</v>
      </c>
    </row>
    <row r="658">
      <c r="A658" s="5">
        <f>Eingabe!J658^2*PI()/4</f>
        <v>0</v>
      </c>
      <c r="B658" s="5">
        <f>Eingabe!K658*Eingabe!L658</f>
        <v>0.12959999999999999</v>
      </c>
      <c r="C658" s="5">
        <f>(Eingabe!K658*(Eingabe!L658-Eingabe!K658)+Eingabe!K658^2*PI()/4)*0+Eingabe!K658*Eingabe!L658</f>
        <v>0.12959999999999999</v>
      </c>
      <c r="D658" s="89">
        <f>IF(Eingabe!G658="x",1,0)</f>
        <v>0</v>
      </c>
      <c r="E658" s="1">
        <f>IF(Eingabe!H658="x",1,0)</f>
        <v>0</v>
      </c>
      <c r="F658" s="1">
        <f>IF(Eingabe!I658="x",1,0)</f>
        <v>1</v>
      </c>
      <c r="G658" s="90">
        <f t="shared" si="131"/>
        <v>1</v>
      </c>
      <c r="H658" s="1">
        <f>IF(Eingabe!R658="x",1,0)</f>
        <v>1</v>
      </c>
      <c r="I658" s="1">
        <f>IF(Eingabe!S658="x",1,0)</f>
        <v>0</v>
      </c>
      <c r="J658" s="1">
        <f t="shared" si="132"/>
        <v>1</v>
      </c>
      <c r="K658" s="89">
        <f>IF(Eingabe!E658="x",1,0)</f>
        <v>1</v>
      </c>
      <c r="L658" s="1">
        <f>IF(Eingabe!F658="x",1,0)</f>
        <v>0</v>
      </c>
      <c r="M658" s="90">
        <f t="shared" si="133"/>
        <v>1</v>
      </c>
    </row>
    <row r="659">
      <c r="A659" s="5">
        <f>Eingabe!J659^2*PI()/4</f>
        <v>0</v>
      </c>
      <c r="B659" s="5">
        <f>Eingabe!K659*Eingabe!L659</f>
        <v>0.23999999999999999</v>
      </c>
      <c r="C659" s="5">
        <f>(Eingabe!K659*(Eingabe!L659-Eingabe!K659)+Eingabe!K659^2*PI()/4)*0+Eingabe!K659*Eingabe!L659</f>
        <v>0.23999999999999999</v>
      </c>
      <c r="D659" s="89">
        <f>IF(Eingabe!G659="x",1,0)</f>
        <v>0</v>
      </c>
      <c r="E659" s="1">
        <f>IF(Eingabe!H659="x",1,0)</f>
        <v>1</v>
      </c>
      <c r="F659" s="1">
        <f>IF(Eingabe!I659="x",1,0)</f>
        <v>0</v>
      </c>
      <c r="G659" s="90">
        <f t="shared" ref="G659:G722" si="134">MAX(E659:F659)</f>
        <v>1</v>
      </c>
      <c r="H659" s="1">
        <f>IF(Eingabe!R659="x",1,0)</f>
        <v>1</v>
      </c>
      <c r="I659" s="1">
        <f>IF(Eingabe!S659="x",1,0)</f>
        <v>0</v>
      </c>
      <c r="J659" s="1">
        <f t="shared" ref="J659:J722" si="135">MAX(H659:I659)</f>
        <v>1</v>
      </c>
      <c r="K659" s="89">
        <f>IF(Eingabe!E659="x",1,0)</f>
        <v>1</v>
      </c>
      <c r="L659" s="1">
        <f>IF(Eingabe!F659="x",1,0)</f>
        <v>0</v>
      </c>
      <c r="M659" s="90">
        <f t="shared" ref="M659:M722" si="136">MAX(K659:L659)</f>
        <v>1</v>
      </c>
    </row>
    <row r="660">
      <c r="A660" s="5">
        <f>Eingabe!J660^2*PI()/4</f>
        <v>0</v>
      </c>
      <c r="B660" s="5">
        <f>Eingabe!K660*Eingabe!L660</f>
        <v>0.089999999999999997</v>
      </c>
      <c r="C660" s="5">
        <f>(Eingabe!K660*(Eingabe!L660-Eingabe!K660)+Eingabe!K660^2*PI()/4)*0+Eingabe!K660*Eingabe!L660</f>
        <v>0.089999999999999997</v>
      </c>
      <c r="D660" s="89">
        <f>IF(Eingabe!G660="x",1,0)</f>
        <v>0</v>
      </c>
      <c r="E660" s="1">
        <f>IF(Eingabe!H660="x",1,0)</f>
        <v>1</v>
      </c>
      <c r="F660" s="1">
        <f>IF(Eingabe!I660="x",1,0)</f>
        <v>0</v>
      </c>
      <c r="G660" s="90">
        <f t="shared" si="134"/>
        <v>1</v>
      </c>
      <c r="H660" s="1">
        <f>IF(Eingabe!R660="x",1,0)</f>
        <v>1</v>
      </c>
      <c r="I660" s="1">
        <f>IF(Eingabe!S660="x",1,0)</f>
        <v>0</v>
      </c>
      <c r="J660" s="1">
        <f t="shared" si="135"/>
        <v>1</v>
      </c>
      <c r="K660" s="89">
        <f>IF(Eingabe!E660="x",1,0)</f>
        <v>1</v>
      </c>
      <c r="L660" s="1">
        <f>IF(Eingabe!F660="x",1,0)</f>
        <v>0</v>
      </c>
      <c r="M660" s="90">
        <f t="shared" si="136"/>
        <v>1</v>
      </c>
    </row>
    <row r="661">
      <c r="A661" s="5">
        <f>Eingabe!J661^2*PI()/4</f>
        <v>0</v>
      </c>
      <c r="B661" s="5">
        <f>Eingabe!K661*Eingabe!L661</f>
        <v>0.089999999999999997</v>
      </c>
      <c r="C661" s="5">
        <f>(Eingabe!K661*(Eingabe!L661-Eingabe!K661)+Eingabe!K661^2*PI()/4)*0+Eingabe!K661*Eingabe!L661</f>
        <v>0.089999999999999997</v>
      </c>
      <c r="D661" s="89">
        <f>IF(Eingabe!G661="x",1,0)</f>
        <v>0</v>
      </c>
      <c r="E661" s="1">
        <f>IF(Eingabe!H661="x",1,0)</f>
        <v>1</v>
      </c>
      <c r="F661" s="1">
        <f>IF(Eingabe!I661="x",1,0)</f>
        <v>0</v>
      </c>
      <c r="G661" s="90">
        <f t="shared" si="134"/>
        <v>1</v>
      </c>
      <c r="H661" s="1">
        <f>IF(Eingabe!R661="x",1,0)</f>
        <v>1</v>
      </c>
      <c r="I661" s="1">
        <f>IF(Eingabe!S661="x",1,0)</f>
        <v>0</v>
      </c>
      <c r="J661" s="1">
        <f t="shared" si="135"/>
        <v>1</v>
      </c>
      <c r="K661" s="89">
        <f>IF(Eingabe!E661="x",1,0)</f>
        <v>1</v>
      </c>
      <c r="L661" s="1">
        <f>IF(Eingabe!F661="x",1,0)</f>
        <v>0</v>
      </c>
      <c r="M661" s="90">
        <f t="shared" si="136"/>
        <v>1</v>
      </c>
    </row>
    <row r="662">
      <c r="A662" s="5">
        <f>Eingabe!J662^2*PI()/4</f>
        <v>0</v>
      </c>
      <c r="B662" s="5">
        <f>Eingabe!K662*Eingabe!L662</f>
        <v>0.089999999999999997</v>
      </c>
      <c r="C662" s="5">
        <f>(Eingabe!K662*(Eingabe!L662-Eingabe!K662)+Eingabe!K662^2*PI()/4)*0+Eingabe!K662*Eingabe!L662</f>
        <v>0.089999999999999997</v>
      </c>
      <c r="D662" s="89">
        <f>IF(Eingabe!G662="x",1,0)</f>
        <v>0</v>
      </c>
      <c r="E662" s="1">
        <f>IF(Eingabe!H662="x",1,0)</f>
        <v>1</v>
      </c>
      <c r="F662" s="1">
        <f>IF(Eingabe!I662="x",1,0)</f>
        <v>0</v>
      </c>
      <c r="G662" s="90">
        <f t="shared" si="134"/>
        <v>1</v>
      </c>
      <c r="H662" s="1">
        <f>IF(Eingabe!R662="x",1,0)</f>
        <v>1</v>
      </c>
      <c r="I662" s="1">
        <f>IF(Eingabe!S662="x",1,0)</f>
        <v>0</v>
      </c>
      <c r="J662" s="1">
        <f t="shared" si="135"/>
        <v>1</v>
      </c>
      <c r="K662" s="89">
        <f>IF(Eingabe!E662="x",1,0)</f>
        <v>1</v>
      </c>
      <c r="L662" s="1">
        <f>IF(Eingabe!F662="x",1,0)</f>
        <v>0</v>
      </c>
      <c r="M662" s="90">
        <f t="shared" si="136"/>
        <v>1</v>
      </c>
    </row>
    <row r="663">
      <c r="A663" s="5">
        <f>Eingabe!J663^2*PI()/4</f>
        <v>0</v>
      </c>
      <c r="B663" s="5">
        <f>Eingabe!K663*Eingabe!L663</f>
        <v>0.089999999999999997</v>
      </c>
      <c r="C663" s="5">
        <f>(Eingabe!K663*(Eingabe!L663-Eingabe!K663)+Eingabe!K663^2*PI()/4)*0+Eingabe!K663*Eingabe!L663</f>
        <v>0.089999999999999997</v>
      </c>
      <c r="D663" s="89">
        <f>IF(Eingabe!G663="x",1,0)</f>
        <v>0</v>
      </c>
      <c r="E663" s="1">
        <f>IF(Eingabe!H663="x",1,0)</f>
        <v>1</v>
      </c>
      <c r="F663" s="1">
        <f>IF(Eingabe!I663="x",1,0)</f>
        <v>0</v>
      </c>
      <c r="G663" s="90">
        <f t="shared" si="134"/>
        <v>1</v>
      </c>
      <c r="H663" s="1">
        <f>IF(Eingabe!R663="x",1,0)</f>
        <v>1</v>
      </c>
      <c r="I663" s="1">
        <f>IF(Eingabe!S663="x",1,0)</f>
        <v>0</v>
      </c>
      <c r="J663" s="1">
        <f t="shared" si="135"/>
        <v>1</v>
      </c>
      <c r="K663" s="89">
        <f>IF(Eingabe!E663="x",1,0)</f>
        <v>1</v>
      </c>
      <c r="L663" s="1">
        <f>IF(Eingabe!F663="x",1,0)</f>
        <v>0</v>
      </c>
      <c r="M663" s="90">
        <f t="shared" si="136"/>
        <v>1</v>
      </c>
    </row>
    <row r="664">
      <c r="A664" s="5">
        <f>Eingabe!J664^2*PI()/4</f>
        <v>0</v>
      </c>
      <c r="B664" s="5">
        <f>Eingabe!K664*Eingabe!L664</f>
        <v>0.089999999999999997</v>
      </c>
      <c r="C664" s="5">
        <f>(Eingabe!K664*(Eingabe!L664-Eingabe!K664)+Eingabe!K664^2*PI()/4)*0+Eingabe!K664*Eingabe!L664</f>
        <v>0.089999999999999997</v>
      </c>
      <c r="D664" s="89">
        <f>IF(Eingabe!G664="x",1,0)</f>
        <v>0</v>
      </c>
      <c r="E664" s="1">
        <f>IF(Eingabe!H664="x",1,0)</f>
        <v>1</v>
      </c>
      <c r="F664" s="1">
        <f>IF(Eingabe!I664="x",1,0)</f>
        <v>0</v>
      </c>
      <c r="G664" s="90">
        <f t="shared" si="134"/>
        <v>1</v>
      </c>
      <c r="H664" s="1">
        <f>IF(Eingabe!R664="x",1,0)</f>
        <v>1</v>
      </c>
      <c r="I664" s="1">
        <f>IF(Eingabe!S664="x",1,0)</f>
        <v>0</v>
      </c>
      <c r="J664" s="1">
        <f t="shared" si="135"/>
        <v>1</v>
      </c>
      <c r="K664" s="89">
        <f>IF(Eingabe!E664="x",1,0)</f>
        <v>1</v>
      </c>
      <c r="L664" s="1">
        <f>IF(Eingabe!F664="x",1,0)</f>
        <v>0</v>
      </c>
      <c r="M664" s="90">
        <f t="shared" si="136"/>
        <v>1</v>
      </c>
    </row>
    <row r="665">
      <c r="A665" s="5">
        <f>Eingabe!J665^2*PI()/4</f>
        <v>0</v>
      </c>
      <c r="B665" s="5">
        <f>Eingabe!K665*Eingabe!L665</f>
        <v>0.089999999999999997</v>
      </c>
      <c r="C665" s="5">
        <f>(Eingabe!K665*(Eingabe!L665-Eingabe!K665)+Eingabe!K665^2*PI()/4)*0+Eingabe!K665*Eingabe!L665</f>
        <v>0.089999999999999997</v>
      </c>
      <c r="D665" s="89">
        <f>IF(Eingabe!G665="x",1,0)</f>
        <v>0</v>
      </c>
      <c r="E665" s="1">
        <f>IF(Eingabe!H665="x",1,0)</f>
        <v>1</v>
      </c>
      <c r="F665" s="1">
        <f>IF(Eingabe!I665="x",1,0)</f>
        <v>0</v>
      </c>
      <c r="G665" s="90">
        <f t="shared" si="134"/>
        <v>1</v>
      </c>
      <c r="H665" s="1">
        <f>IF(Eingabe!R665="x",1,0)</f>
        <v>1</v>
      </c>
      <c r="I665" s="1">
        <f>IF(Eingabe!S665="x",1,0)</f>
        <v>0</v>
      </c>
      <c r="J665" s="1">
        <f t="shared" si="135"/>
        <v>1</v>
      </c>
      <c r="K665" s="89">
        <f>IF(Eingabe!E665="x",1,0)</f>
        <v>1</v>
      </c>
      <c r="L665" s="1">
        <f>IF(Eingabe!F665="x",1,0)</f>
        <v>0</v>
      </c>
      <c r="M665" s="90">
        <f t="shared" si="136"/>
        <v>1</v>
      </c>
    </row>
    <row r="666">
      <c r="A666" s="5">
        <f>Eingabe!J666^2*PI()/4</f>
        <v>0</v>
      </c>
      <c r="B666" s="5">
        <f>Eingabe!K666*Eingabe!L666</f>
        <v>0.089999999999999997</v>
      </c>
      <c r="C666" s="5">
        <f>(Eingabe!K666*(Eingabe!L666-Eingabe!K666)+Eingabe!K666^2*PI()/4)*0+Eingabe!K666*Eingabe!L666</f>
        <v>0.089999999999999997</v>
      </c>
      <c r="D666" s="89">
        <f>IF(Eingabe!G666="x",1,0)</f>
        <v>0</v>
      </c>
      <c r="E666" s="1">
        <f>IF(Eingabe!H666="x",1,0)</f>
        <v>1</v>
      </c>
      <c r="F666" s="1">
        <f>IF(Eingabe!I666="x",1,0)</f>
        <v>0</v>
      </c>
      <c r="G666" s="90">
        <f t="shared" si="134"/>
        <v>1</v>
      </c>
      <c r="H666" s="1">
        <f>IF(Eingabe!R666="x",1,0)</f>
        <v>1</v>
      </c>
      <c r="I666" s="1">
        <f>IF(Eingabe!S666="x",1,0)</f>
        <v>0</v>
      </c>
      <c r="J666" s="1">
        <f t="shared" si="135"/>
        <v>1</v>
      </c>
      <c r="K666" s="89">
        <f>IF(Eingabe!E666="x",1,0)</f>
        <v>1</v>
      </c>
      <c r="L666" s="1">
        <f>IF(Eingabe!F666="x",1,0)</f>
        <v>0</v>
      </c>
      <c r="M666" s="90">
        <f t="shared" si="136"/>
        <v>1</v>
      </c>
    </row>
    <row r="667">
      <c r="A667" s="5">
        <f>Eingabe!J667^2*PI()/4</f>
        <v>0</v>
      </c>
      <c r="B667" s="5">
        <f>Eingabe!K667*Eingabe!L667</f>
        <v>0.089999999999999997</v>
      </c>
      <c r="C667" s="5">
        <f>(Eingabe!K667*(Eingabe!L667-Eingabe!K667)+Eingabe!K667^2*PI()/4)*0+Eingabe!K667*Eingabe!L667</f>
        <v>0.089999999999999997</v>
      </c>
      <c r="D667" s="89">
        <f>IF(Eingabe!G667="x",1,0)</f>
        <v>0</v>
      </c>
      <c r="E667" s="1">
        <f>IF(Eingabe!H667="x",1,0)</f>
        <v>1</v>
      </c>
      <c r="F667" s="1">
        <f>IF(Eingabe!I667="x",1,0)</f>
        <v>0</v>
      </c>
      <c r="G667" s="90">
        <f t="shared" si="134"/>
        <v>1</v>
      </c>
      <c r="H667" s="1">
        <f>IF(Eingabe!R667="x",1,0)</f>
        <v>1</v>
      </c>
      <c r="I667" s="1">
        <f>IF(Eingabe!S667="x",1,0)</f>
        <v>0</v>
      </c>
      <c r="J667" s="1">
        <f t="shared" si="135"/>
        <v>1</v>
      </c>
      <c r="K667" s="89">
        <f>IF(Eingabe!E667="x",1,0)</f>
        <v>1</v>
      </c>
      <c r="L667" s="1">
        <f>IF(Eingabe!F667="x",1,0)</f>
        <v>0</v>
      </c>
      <c r="M667" s="90">
        <f t="shared" si="136"/>
        <v>1</v>
      </c>
    </row>
    <row r="668">
      <c r="A668" s="5">
        <f>Eingabe!J668^2*PI()/4</f>
        <v>0</v>
      </c>
      <c r="B668" s="5">
        <f>Eingabe!K668*Eingabe!L668</f>
        <v>0.12959999999999999</v>
      </c>
      <c r="C668" s="5">
        <f>(Eingabe!K668*(Eingabe!L668-Eingabe!K668)+Eingabe!K668^2*PI()/4)*0+Eingabe!K668*Eingabe!L668</f>
        <v>0.12959999999999999</v>
      </c>
      <c r="D668" s="89">
        <f>IF(Eingabe!G668="x",1,0)</f>
        <v>0</v>
      </c>
      <c r="E668" s="1">
        <f>IF(Eingabe!H668="x",1,0)</f>
        <v>0</v>
      </c>
      <c r="F668" s="1">
        <f>IF(Eingabe!I668="x",1,0)</f>
        <v>1</v>
      </c>
      <c r="G668" s="90">
        <f t="shared" si="134"/>
        <v>1</v>
      </c>
      <c r="H668" s="1">
        <f>IF(Eingabe!R668="x",1,0)</f>
        <v>1</v>
      </c>
      <c r="I668" s="1">
        <f>IF(Eingabe!S668="x",1,0)</f>
        <v>0</v>
      </c>
      <c r="J668" s="1">
        <f t="shared" si="135"/>
        <v>1</v>
      </c>
      <c r="K668" s="89">
        <f>IF(Eingabe!E668="x",1,0)</f>
        <v>1</v>
      </c>
      <c r="L668" s="1">
        <f>IF(Eingabe!F668="x",1,0)</f>
        <v>0</v>
      </c>
      <c r="M668" s="90">
        <f t="shared" si="136"/>
        <v>1</v>
      </c>
    </row>
    <row r="669">
      <c r="A669" s="5">
        <f>Eingabe!J669^2*PI()/4</f>
        <v>0</v>
      </c>
      <c r="B669" s="5">
        <f>Eingabe!K669*Eingabe!L669</f>
        <v>0.089999999999999997</v>
      </c>
      <c r="C669" s="5">
        <f>(Eingabe!K669*(Eingabe!L669-Eingabe!K669)+Eingabe!K669^2*PI()/4)*0+Eingabe!K669*Eingabe!L669</f>
        <v>0.089999999999999997</v>
      </c>
      <c r="D669" s="89">
        <f>IF(Eingabe!G669="x",1,0)</f>
        <v>0</v>
      </c>
      <c r="E669" s="1">
        <f>IF(Eingabe!H669="x",1,0)</f>
        <v>1</v>
      </c>
      <c r="F669" s="1">
        <f>IF(Eingabe!I669="x",1,0)</f>
        <v>0</v>
      </c>
      <c r="G669" s="90">
        <f t="shared" si="134"/>
        <v>1</v>
      </c>
      <c r="H669" s="1">
        <f>IF(Eingabe!R669="x",1,0)</f>
        <v>1</v>
      </c>
      <c r="I669" s="1">
        <f>IF(Eingabe!S669="x",1,0)</f>
        <v>0</v>
      </c>
      <c r="J669" s="1">
        <f t="shared" si="135"/>
        <v>1</v>
      </c>
      <c r="K669" s="89">
        <f>IF(Eingabe!E669="x",1,0)</f>
        <v>1</v>
      </c>
      <c r="L669" s="1">
        <f>IF(Eingabe!F669="x",1,0)</f>
        <v>0</v>
      </c>
      <c r="M669" s="90">
        <f t="shared" si="136"/>
        <v>1</v>
      </c>
    </row>
    <row r="670">
      <c r="A670" s="5">
        <f>Eingabe!J670^2*PI()/4</f>
        <v>0</v>
      </c>
      <c r="B670" s="5">
        <f>Eingabe!K670*Eingabe!L670</f>
        <v>0.089999999999999997</v>
      </c>
      <c r="C670" s="5">
        <f>(Eingabe!K670*(Eingabe!L670-Eingabe!K670)+Eingabe!K670^2*PI()/4)*0+Eingabe!K670*Eingabe!L670</f>
        <v>0.089999999999999997</v>
      </c>
      <c r="D670" s="89">
        <f>IF(Eingabe!G670="x",1,0)</f>
        <v>0</v>
      </c>
      <c r="E670" s="1">
        <f>IF(Eingabe!H670="x",1,0)</f>
        <v>1</v>
      </c>
      <c r="F670" s="1">
        <f>IF(Eingabe!I670="x",1,0)</f>
        <v>0</v>
      </c>
      <c r="G670" s="90">
        <f t="shared" si="134"/>
        <v>1</v>
      </c>
      <c r="H670" s="1">
        <f>IF(Eingabe!R670="x",1,0)</f>
        <v>1</v>
      </c>
      <c r="I670" s="1">
        <f>IF(Eingabe!S670="x",1,0)</f>
        <v>0</v>
      </c>
      <c r="J670" s="1">
        <f t="shared" si="135"/>
        <v>1</v>
      </c>
      <c r="K670" s="89">
        <f>IF(Eingabe!E670="x",1,0)</f>
        <v>1</v>
      </c>
      <c r="L670" s="1">
        <f>IF(Eingabe!F670="x",1,0)</f>
        <v>0</v>
      </c>
      <c r="M670" s="90">
        <f t="shared" si="136"/>
        <v>1</v>
      </c>
    </row>
    <row r="671">
      <c r="A671" s="5">
        <f>Eingabe!J671^2*PI()/4</f>
        <v>0</v>
      </c>
      <c r="B671" s="5">
        <f>Eingabe!K671*Eingabe!L671</f>
        <v>0.089999999999999997</v>
      </c>
      <c r="C671" s="5">
        <f>(Eingabe!K671*(Eingabe!L671-Eingabe!K671)+Eingabe!K671^2*PI()/4)*0+Eingabe!K671*Eingabe!L671</f>
        <v>0.089999999999999997</v>
      </c>
      <c r="D671" s="89">
        <f>IF(Eingabe!G671="x",1,0)</f>
        <v>0</v>
      </c>
      <c r="E671" s="1">
        <f>IF(Eingabe!H671="x",1,0)</f>
        <v>1</v>
      </c>
      <c r="F671" s="1">
        <f>IF(Eingabe!I671="x",1,0)</f>
        <v>0</v>
      </c>
      <c r="G671" s="90">
        <f t="shared" si="134"/>
        <v>1</v>
      </c>
      <c r="H671" s="1">
        <f>IF(Eingabe!R671="x",1,0)</f>
        <v>1</v>
      </c>
      <c r="I671" s="1">
        <f>IF(Eingabe!S671="x",1,0)</f>
        <v>0</v>
      </c>
      <c r="J671" s="1">
        <f t="shared" si="135"/>
        <v>1</v>
      </c>
      <c r="K671" s="89">
        <f>IF(Eingabe!E671="x",1,0)</f>
        <v>1</v>
      </c>
      <c r="L671" s="1">
        <f>IF(Eingabe!F671="x",1,0)</f>
        <v>0</v>
      </c>
      <c r="M671" s="90">
        <f t="shared" si="136"/>
        <v>1</v>
      </c>
    </row>
    <row r="672">
      <c r="A672" s="5">
        <f>Eingabe!J672^2*PI()/4</f>
        <v>0</v>
      </c>
      <c r="B672" s="5">
        <f>Eingabe!K672*Eingabe!L672</f>
        <v>0.089999999999999997</v>
      </c>
      <c r="C672" s="5">
        <f>(Eingabe!K672*(Eingabe!L672-Eingabe!K672)+Eingabe!K672^2*PI()/4)*0+Eingabe!K672*Eingabe!L672</f>
        <v>0.089999999999999997</v>
      </c>
      <c r="D672" s="89">
        <f>IF(Eingabe!G672="x",1,0)</f>
        <v>0</v>
      </c>
      <c r="E672" s="1">
        <f>IF(Eingabe!H672="x",1,0)</f>
        <v>1</v>
      </c>
      <c r="F672" s="1">
        <f>IF(Eingabe!I672="x",1,0)</f>
        <v>0</v>
      </c>
      <c r="G672" s="90">
        <f t="shared" si="134"/>
        <v>1</v>
      </c>
      <c r="H672" s="1">
        <f>IF(Eingabe!R672="x",1,0)</f>
        <v>1</v>
      </c>
      <c r="I672" s="1">
        <f>IF(Eingabe!S672="x",1,0)</f>
        <v>0</v>
      </c>
      <c r="J672" s="1">
        <f t="shared" si="135"/>
        <v>1</v>
      </c>
      <c r="K672" s="89">
        <f>IF(Eingabe!E672="x",1,0)</f>
        <v>1</v>
      </c>
      <c r="L672" s="1">
        <f>IF(Eingabe!F672="x",1,0)</f>
        <v>0</v>
      </c>
      <c r="M672" s="90">
        <f t="shared" si="136"/>
        <v>1</v>
      </c>
    </row>
    <row r="673">
      <c r="A673" s="5">
        <f>Eingabe!J673^2*PI()/4</f>
        <v>0</v>
      </c>
      <c r="B673" s="5">
        <f>Eingabe!K673*Eingabe!L673</f>
        <v>0.089999999999999997</v>
      </c>
      <c r="C673" s="5">
        <f>(Eingabe!K673*(Eingabe!L673-Eingabe!K673)+Eingabe!K673^2*PI()/4)*0+Eingabe!K673*Eingabe!L673</f>
        <v>0.089999999999999997</v>
      </c>
      <c r="D673" s="89">
        <f>IF(Eingabe!G673="x",1,0)</f>
        <v>0</v>
      </c>
      <c r="E673" s="1">
        <f>IF(Eingabe!H673="x",1,0)</f>
        <v>1</v>
      </c>
      <c r="F673" s="1">
        <f>IF(Eingabe!I673="x",1,0)</f>
        <v>0</v>
      </c>
      <c r="G673" s="90">
        <f t="shared" si="134"/>
        <v>1</v>
      </c>
      <c r="H673" s="1">
        <f>IF(Eingabe!R673="x",1,0)</f>
        <v>1</v>
      </c>
      <c r="I673" s="1">
        <f>IF(Eingabe!S673="x",1,0)</f>
        <v>0</v>
      </c>
      <c r="J673" s="1">
        <f t="shared" si="135"/>
        <v>1</v>
      </c>
      <c r="K673" s="89">
        <f>IF(Eingabe!E673="x",1,0)</f>
        <v>1</v>
      </c>
      <c r="L673" s="1">
        <f>IF(Eingabe!F673="x",1,0)</f>
        <v>0</v>
      </c>
      <c r="M673" s="90">
        <f t="shared" si="136"/>
        <v>1</v>
      </c>
    </row>
    <row r="674">
      <c r="A674" s="5">
        <f>Eingabe!J674^2*PI()/4</f>
        <v>0</v>
      </c>
      <c r="B674" s="5">
        <f>Eingabe!K674*Eingabe!L674</f>
        <v>0.089999999999999997</v>
      </c>
      <c r="C674" s="5">
        <f>(Eingabe!K674*(Eingabe!L674-Eingabe!K674)+Eingabe!K674^2*PI()/4)*0+Eingabe!K674*Eingabe!L674</f>
        <v>0.089999999999999997</v>
      </c>
      <c r="D674" s="89">
        <f>IF(Eingabe!G674="x",1,0)</f>
        <v>0</v>
      </c>
      <c r="E674" s="1">
        <f>IF(Eingabe!H674="x",1,0)</f>
        <v>1</v>
      </c>
      <c r="F674" s="1">
        <f>IF(Eingabe!I674="x",1,0)</f>
        <v>0</v>
      </c>
      <c r="G674" s="90">
        <f t="shared" si="134"/>
        <v>1</v>
      </c>
      <c r="H674" s="1">
        <f>IF(Eingabe!R674="x",1,0)</f>
        <v>1</v>
      </c>
      <c r="I674" s="1">
        <f>IF(Eingabe!S674="x",1,0)</f>
        <v>0</v>
      </c>
      <c r="J674" s="1">
        <f t="shared" si="135"/>
        <v>1</v>
      </c>
      <c r="K674" s="89">
        <f>IF(Eingabe!E674="x",1,0)</f>
        <v>1</v>
      </c>
      <c r="L674" s="1">
        <f>IF(Eingabe!F674="x",1,0)</f>
        <v>0</v>
      </c>
      <c r="M674" s="90">
        <f t="shared" si="136"/>
        <v>1</v>
      </c>
    </row>
    <row r="675">
      <c r="A675" s="5">
        <f>Eingabe!J675^2*PI()/4</f>
        <v>0</v>
      </c>
      <c r="B675" s="5">
        <f>Eingabe!K675*Eingabe!L675</f>
        <v>0.23999999999999999</v>
      </c>
      <c r="C675" s="5">
        <f>(Eingabe!K675*(Eingabe!L675-Eingabe!K675)+Eingabe!K675^2*PI()/4)*0+Eingabe!K675*Eingabe!L675</f>
        <v>0.23999999999999999</v>
      </c>
      <c r="D675" s="89">
        <f>IF(Eingabe!G675="x",1,0)</f>
        <v>0</v>
      </c>
      <c r="E675" s="1">
        <f>IF(Eingabe!H675="x",1,0)</f>
        <v>1</v>
      </c>
      <c r="F675" s="1">
        <f>IF(Eingabe!I675="x",1,0)</f>
        <v>0</v>
      </c>
      <c r="G675" s="90">
        <f t="shared" si="134"/>
        <v>1</v>
      </c>
      <c r="H675" s="1">
        <f>IF(Eingabe!R675="x",1,0)</f>
        <v>1</v>
      </c>
      <c r="I675" s="1">
        <f>IF(Eingabe!S675="x",1,0)</f>
        <v>0</v>
      </c>
      <c r="J675" s="1">
        <f t="shared" si="135"/>
        <v>1</v>
      </c>
      <c r="K675" s="89">
        <f>IF(Eingabe!E675="x",1,0)</f>
        <v>1</v>
      </c>
      <c r="L675" s="1">
        <f>IF(Eingabe!F675="x",1,0)</f>
        <v>0</v>
      </c>
      <c r="M675" s="90">
        <f t="shared" si="136"/>
        <v>1</v>
      </c>
    </row>
    <row r="676">
      <c r="A676" s="5">
        <f>Eingabe!J676^2*PI()/4</f>
        <v>0</v>
      </c>
      <c r="B676" s="5">
        <f>Eingabe!K676*Eingabe!L676</f>
        <v>0.089999999999999997</v>
      </c>
      <c r="C676" s="5">
        <f>(Eingabe!K676*(Eingabe!L676-Eingabe!K676)+Eingabe!K676^2*PI()/4)*0+Eingabe!K676*Eingabe!L676</f>
        <v>0.089999999999999997</v>
      </c>
      <c r="D676" s="89">
        <f>IF(Eingabe!G676="x",1,0)</f>
        <v>0</v>
      </c>
      <c r="E676" s="1">
        <f>IF(Eingabe!H676="x",1,0)</f>
        <v>1</v>
      </c>
      <c r="F676" s="1">
        <f>IF(Eingabe!I676="x",1,0)</f>
        <v>0</v>
      </c>
      <c r="G676" s="90">
        <f t="shared" si="134"/>
        <v>1</v>
      </c>
      <c r="H676" s="1">
        <f>IF(Eingabe!R676="x",1,0)</f>
        <v>1</v>
      </c>
      <c r="I676" s="1">
        <f>IF(Eingabe!S676="x",1,0)</f>
        <v>0</v>
      </c>
      <c r="J676" s="1">
        <f t="shared" si="135"/>
        <v>1</v>
      </c>
      <c r="K676" s="89">
        <f>IF(Eingabe!E676="x",1,0)</f>
        <v>1</v>
      </c>
      <c r="L676" s="1">
        <f>IF(Eingabe!F676="x",1,0)</f>
        <v>0</v>
      </c>
      <c r="M676" s="90">
        <f t="shared" si="136"/>
        <v>1</v>
      </c>
    </row>
    <row r="677">
      <c r="A677" s="5">
        <f>Eingabe!J677^2*PI()/4</f>
        <v>0</v>
      </c>
      <c r="B677" s="5">
        <f>Eingabe!K677*Eingabe!L677</f>
        <v>0.089999999999999997</v>
      </c>
      <c r="C677" s="5">
        <f>(Eingabe!K677*(Eingabe!L677-Eingabe!K677)+Eingabe!K677^2*PI()/4)*0+Eingabe!K677*Eingabe!L677</f>
        <v>0.089999999999999997</v>
      </c>
      <c r="D677" s="89">
        <f>IF(Eingabe!G677="x",1,0)</f>
        <v>0</v>
      </c>
      <c r="E677" s="1">
        <f>IF(Eingabe!H677="x",1,0)</f>
        <v>1</v>
      </c>
      <c r="F677" s="1">
        <f>IF(Eingabe!I677="x",1,0)</f>
        <v>0</v>
      </c>
      <c r="G677" s="90">
        <f t="shared" si="134"/>
        <v>1</v>
      </c>
      <c r="H677" s="1">
        <f>IF(Eingabe!R677="x",1,0)</f>
        <v>1</v>
      </c>
      <c r="I677" s="1">
        <f>IF(Eingabe!S677="x",1,0)</f>
        <v>0</v>
      </c>
      <c r="J677" s="1">
        <f t="shared" si="135"/>
        <v>1</v>
      </c>
      <c r="K677" s="89">
        <f>IF(Eingabe!E677="x",1,0)</f>
        <v>1</v>
      </c>
      <c r="L677" s="1">
        <f>IF(Eingabe!F677="x",1,0)</f>
        <v>0</v>
      </c>
      <c r="M677" s="90">
        <f t="shared" si="136"/>
        <v>1</v>
      </c>
    </row>
    <row r="678">
      <c r="A678" s="5">
        <f>Eingabe!J678^2*PI()/4</f>
        <v>0</v>
      </c>
      <c r="B678" s="5">
        <f>Eingabe!K678*Eingabe!L678</f>
        <v>0.089999999999999997</v>
      </c>
      <c r="C678" s="5">
        <f>(Eingabe!K678*(Eingabe!L678-Eingabe!K678)+Eingabe!K678^2*PI()/4)*0+Eingabe!K678*Eingabe!L678</f>
        <v>0.089999999999999997</v>
      </c>
      <c r="D678" s="89">
        <f>IF(Eingabe!G678="x",1,0)</f>
        <v>0</v>
      </c>
      <c r="E678" s="1">
        <f>IF(Eingabe!H678="x",1,0)</f>
        <v>1</v>
      </c>
      <c r="F678" s="1">
        <f>IF(Eingabe!I678="x",1,0)</f>
        <v>0</v>
      </c>
      <c r="G678" s="90">
        <f t="shared" si="134"/>
        <v>1</v>
      </c>
      <c r="H678" s="1">
        <f>IF(Eingabe!R678="x",1,0)</f>
        <v>1</v>
      </c>
      <c r="I678" s="1">
        <f>IF(Eingabe!S678="x",1,0)</f>
        <v>0</v>
      </c>
      <c r="J678" s="1">
        <f t="shared" si="135"/>
        <v>1</v>
      </c>
      <c r="K678" s="89">
        <f>IF(Eingabe!E678="x",1,0)</f>
        <v>1</v>
      </c>
      <c r="L678" s="1">
        <f>IF(Eingabe!F678="x",1,0)</f>
        <v>0</v>
      </c>
      <c r="M678" s="90">
        <f t="shared" si="136"/>
        <v>1</v>
      </c>
    </row>
    <row r="679">
      <c r="A679" s="5">
        <f>Eingabe!J679^2*PI()/4</f>
        <v>0</v>
      </c>
      <c r="B679" s="5">
        <f>Eingabe!K679*Eingabe!L679</f>
        <v>0.12959999999999999</v>
      </c>
      <c r="C679" s="5">
        <f>(Eingabe!K679*(Eingabe!L679-Eingabe!K679)+Eingabe!K679^2*PI()/4)*0+Eingabe!K679*Eingabe!L679</f>
        <v>0.12959999999999999</v>
      </c>
      <c r="D679" s="89">
        <f>IF(Eingabe!G679="x",1,0)</f>
        <v>0</v>
      </c>
      <c r="E679" s="1">
        <f>IF(Eingabe!H679="x",1,0)</f>
        <v>0</v>
      </c>
      <c r="F679" s="1">
        <f>IF(Eingabe!I679="x",1,0)</f>
        <v>1</v>
      </c>
      <c r="G679" s="90">
        <f t="shared" si="134"/>
        <v>1</v>
      </c>
      <c r="H679" s="1">
        <f>IF(Eingabe!R679="x",1,0)</f>
        <v>1</v>
      </c>
      <c r="I679" s="1">
        <f>IF(Eingabe!S679="x",1,0)</f>
        <v>0</v>
      </c>
      <c r="J679" s="1">
        <f t="shared" si="135"/>
        <v>1</v>
      </c>
      <c r="K679" s="89">
        <f>IF(Eingabe!E679="x",1,0)</f>
        <v>1</v>
      </c>
      <c r="L679" s="1">
        <f>IF(Eingabe!F679="x",1,0)</f>
        <v>0</v>
      </c>
      <c r="M679" s="90">
        <f t="shared" si="136"/>
        <v>1</v>
      </c>
    </row>
    <row r="680">
      <c r="A680" s="5">
        <f>Eingabe!J680^2*PI()/4</f>
        <v>0</v>
      </c>
      <c r="B680" s="5">
        <f>Eingabe!K680*Eingabe!L680</f>
        <v>0.089999999999999997</v>
      </c>
      <c r="C680" s="5">
        <f>(Eingabe!K680*(Eingabe!L680-Eingabe!K680)+Eingabe!K680^2*PI()/4)*0+Eingabe!K680*Eingabe!L680</f>
        <v>0.089999999999999997</v>
      </c>
      <c r="D680" s="89">
        <f>IF(Eingabe!G680="x",1,0)</f>
        <v>0</v>
      </c>
      <c r="E680" s="1">
        <f>IF(Eingabe!H680="x",1,0)</f>
        <v>1</v>
      </c>
      <c r="F680" s="1">
        <f>IF(Eingabe!I680="x",1,0)</f>
        <v>0</v>
      </c>
      <c r="G680" s="90">
        <f t="shared" si="134"/>
        <v>1</v>
      </c>
      <c r="H680" s="1">
        <f>IF(Eingabe!R680="x",1,0)</f>
        <v>1</v>
      </c>
      <c r="I680" s="1">
        <f>IF(Eingabe!S680="x",1,0)</f>
        <v>0</v>
      </c>
      <c r="J680" s="1">
        <f t="shared" si="135"/>
        <v>1</v>
      </c>
      <c r="K680" s="89">
        <f>IF(Eingabe!E680="x",1,0)</f>
        <v>1</v>
      </c>
      <c r="L680" s="1">
        <f>IF(Eingabe!F680="x",1,0)</f>
        <v>0</v>
      </c>
      <c r="M680" s="90">
        <f t="shared" si="136"/>
        <v>1</v>
      </c>
    </row>
    <row r="681">
      <c r="A681" s="5">
        <f>Eingabe!J681^2*PI()/4</f>
        <v>0</v>
      </c>
      <c r="B681" s="5">
        <f>Eingabe!K681*Eingabe!L681</f>
        <v>0.089999999999999997</v>
      </c>
      <c r="C681" s="5">
        <f>(Eingabe!K681*(Eingabe!L681-Eingabe!K681)+Eingabe!K681^2*PI()/4)*0+Eingabe!K681*Eingabe!L681</f>
        <v>0.089999999999999997</v>
      </c>
      <c r="D681" s="89">
        <f>IF(Eingabe!G681="x",1,0)</f>
        <v>0</v>
      </c>
      <c r="E681" s="1">
        <f>IF(Eingabe!H681="x",1,0)</f>
        <v>1</v>
      </c>
      <c r="F681" s="1">
        <f>IF(Eingabe!I681="x",1,0)</f>
        <v>0</v>
      </c>
      <c r="G681" s="90">
        <f t="shared" si="134"/>
        <v>1</v>
      </c>
      <c r="H681" s="1">
        <f>IF(Eingabe!R681="x",1,0)</f>
        <v>1</v>
      </c>
      <c r="I681" s="1">
        <f>IF(Eingabe!S681="x",1,0)</f>
        <v>0</v>
      </c>
      <c r="J681" s="1">
        <f t="shared" si="135"/>
        <v>1</v>
      </c>
      <c r="K681" s="89">
        <f>IF(Eingabe!E681="x",1,0)</f>
        <v>1</v>
      </c>
      <c r="L681" s="1">
        <f>IF(Eingabe!F681="x",1,0)</f>
        <v>0</v>
      </c>
      <c r="M681" s="90">
        <f t="shared" si="136"/>
        <v>1</v>
      </c>
    </row>
    <row r="682">
      <c r="A682" s="5">
        <f>Eingabe!J682^2*PI()/4</f>
        <v>0</v>
      </c>
      <c r="B682" s="5">
        <f>Eingabe!K682*Eingabe!L682</f>
        <v>0.089999999999999997</v>
      </c>
      <c r="C682" s="5">
        <f>(Eingabe!K682*(Eingabe!L682-Eingabe!K682)+Eingabe!K682^2*PI()/4)*0+Eingabe!K682*Eingabe!L682</f>
        <v>0.089999999999999997</v>
      </c>
      <c r="D682" s="89">
        <f>IF(Eingabe!G682="x",1,0)</f>
        <v>0</v>
      </c>
      <c r="E682" s="1">
        <f>IF(Eingabe!H682="x",1,0)</f>
        <v>1</v>
      </c>
      <c r="F682" s="1">
        <f>IF(Eingabe!I682="x",1,0)</f>
        <v>0</v>
      </c>
      <c r="G682" s="90">
        <f t="shared" si="134"/>
        <v>1</v>
      </c>
      <c r="H682" s="1">
        <f>IF(Eingabe!R682="x",1,0)</f>
        <v>1</v>
      </c>
      <c r="I682" s="1">
        <f>IF(Eingabe!S682="x",1,0)</f>
        <v>0</v>
      </c>
      <c r="J682" s="1">
        <f t="shared" si="135"/>
        <v>1</v>
      </c>
      <c r="K682" s="89">
        <f>IF(Eingabe!E682="x",1,0)</f>
        <v>1</v>
      </c>
      <c r="L682" s="1">
        <f>IF(Eingabe!F682="x",1,0)</f>
        <v>0</v>
      </c>
      <c r="M682" s="90">
        <f t="shared" si="136"/>
        <v>1</v>
      </c>
    </row>
    <row r="683">
      <c r="A683" s="5">
        <f>Eingabe!J683^2*PI()/4</f>
        <v>0</v>
      </c>
      <c r="B683" s="5">
        <f>Eingabe!K683*Eingabe!L683</f>
        <v>0.089999999999999997</v>
      </c>
      <c r="C683" s="5">
        <f>(Eingabe!K683*(Eingabe!L683-Eingabe!K683)+Eingabe!K683^2*PI()/4)*0+Eingabe!K683*Eingabe!L683</f>
        <v>0.089999999999999997</v>
      </c>
      <c r="D683" s="89">
        <f>IF(Eingabe!G683="x",1,0)</f>
        <v>0</v>
      </c>
      <c r="E683" s="1">
        <f>IF(Eingabe!H683="x",1,0)</f>
        <v>1</v>
      </c>
      <c r="F683" s="1">
        <f>IF(Eingabe!I683="x",1,0)</f>
        <v>0</v>
      </c>
      <c r="G683" s="90">
        <f t="shared" si="134"/>
        <v>1</v>
      </c>
      <c r="H683" s="1">
        <f>IF(Eingabe!R683="x",1,0)</f>
        <v>1</v>
      </c>
      <c r="I683" s="1">
        <f>IF(Eingabe!S683="x",1,0)</f>
        <v>0</v>
      </c>
      <c r="J683" s="1">
        <f t="shared" si="135"/>
        <v>1</v>
      </c>
      <c r="K683" s="89">
        <f>IF(Eingabe!E683="x",1,0)</f>
        <v>1</v>
      </c>
      <c r="L683" s="1">
        <f>IF(Eingabe!F683="x",1,0)</f>
        <v>0</v>
      </c>
      <c r="M683" s="90">
        <f t="shared" si="136"/>
        <v>1</v>
      </c>
    </row>
    <row r="684">
      <c r="A684" s="5">
        <f>Eingabe!J684^2*PI()/4</f>
        <v>0</v>
      </c>
      <c r="B684" s="5">
        <f>Eingabe!K684*Eingabe!L684</f>
        <v>0.089999999999999997</v>
      </c>
      <c r="C684" s="5">
        <f>(Eingabe!K684*(Eingabe!L684-Eingabe!K684)+Eingabe!K684^2*PI()/4)*0+Eingabe!K684*Eingabe!L684</f>
        <v>0.089999999999999997</v>
      </c>
      <c r="D684" s="89">
        <f>IF(Eingabe!G684="x",1,0)</f>
        <v>0</v>
      </c>
      <c r="E684" s="1">
        <f>IF(Eingabe!H684="x",1,0)</f>
        <v>1</v>
      </c>
      <c r="F684" s="1">
        <f>IF(Eingabe!I684="x",1,0)</f>
        <v>0</v>
      </c>
      <c r="G684" s="90">
        <f t="shared" si="134"/>
        <v>1</v>
      </c>
      <c r="H684" s="1">
        <f>IF(Eingabe!R684="x",1,0)</f>
        <v>1</v>
      </c>
      <c r="I684" s="1">
        <f>IF(Eingabe!S684="x",1,0)</f>
        <v>0</v>
      </c>
      <c r="J684" s="1">
        <f t="shared" si="135"/>
        <v>1</v>
      </c>
      <c r="K684" s="89">
        <f>IF(Eingabe!E684="x",1,0)</f>
        <v>1</v>
      </c>
      <c r="L684" s="1">
        <f>IF(Eingabe!F684="x",1,0)</f>
        <v>0</v>
      </c>
      <c r="M684" s="90">
        <f t="shared" si="136"/>
        <v>1</v>
      </c>
    </row>
    <row r="685">
      <c r="A685" s="5">
        <f>Eingabe!J685^2*PI()/4</f>
        <v>0</v>
      </c>
      <c r="B685" s="5">
        <f>Eingabe!K685*Eingabe!L685</f>
        <v>0.089999999999999997</v>
      </c>
      <c r="C685" s="5">
        <f>(Eingabe!K685*(Eingabe!L685-Eingabe!K685)+Eingabe!K685^2*PI()/4)*0+Eingabe!K685*Eingabe!L685</f>
        <v>0.089999999999999997</v>
      </c>
      <c r="D685" s="89">
        <f>IF(Eingabe!G685="x",1,0)</f>
        <v>0</v>
      </c>
      <c r="E685" s="1">
        <f>IF(Eingabe!H685="x",1,0)</f>
        <v>1</v>
      </c>
      <c r="F685" s="1">
        <f>IF(Eingabe!I685="x",1,0)</f>
        <v>0</v>
      </c>
      <c r="G685" s="90">
        <f t="shared" si="134"/>
        <v>1</v>
      </c>
      <c r="H685" s="1">
        <f>IF(Eingabe!R685="x",1,0)</f>
        <v>1</v>
      </c>
      <c r="I685" s="1">
        <f>IF(Eingabe!S685="x",1,0)</f>
        <v>0</v>
      </c>
      <c r="J685" s="1">
        <f t="shared" si="135"/>
        <v>1</v>
      </c>
      <c r="K685" s="89">
        <f>IF(Eingabe!E685="x",1,0)</f>
        <v>1</v>
      </c>
      <c r="L685" s="1">
        <f>IF(Eingabe!F685="x",1,0)</f>
        <v>0</v>
      </c>
      <c r="M685" s="90">
        <f t="shared" si="136"/>
        <v>1</v>
      </c>
    </row>
    <row r="686">
      <c r="A686" s="5">
        <f>Eingabe!J686^2*PI()/4</f>
        <v>0</v>
      </c>
      <c r="B686" s="5">
        <f>Eingabe!K686*Eingabe!L686</f>
        <v>0.089999999999999997</v>
      </c>
      <c r="C686" s="5">
        <f>(Eingabe!K686*(Eingabe!L686-Eingabe!K686)+Eingabe!K686^2*PI()/4)*0+Eingabe!K686*Eingabe!L686</f>
        <v>0.089999999999999997</v>
      </c>
      <c r="D686" s="89">
        <f>IF(Eingabe!G686="x",1,0)</f>
        <v>0</v>
      </c>
      <c r="E686" s="1">
        <f>IF(Eingabe!H686="x",1,0)</f>
        <v>1</v>
      </c>
      <c r="F686" s="1">
        <f>IF(Eingabe!I686="x",1,0)</f>
        <v>0</v>
      </c>
      <c r="G686" s="90">
        <f t="shared" si="134"/>
        <v>1</v>
      </c>
      <c r="H686" s="1">
        <f>IF(Eingabe!R686="x",1,0)</f>
        <v>1</v>
      </c>
      <c r="I686" s="1">
        <f>IF(Eingabe!S686="x",1,0)</f>
        <v>0</v>
      </c>
      <c r="J686" s="1">
        <f t="shared" si="135"/>
        <v>1</v>
      </c>
      <c r="K686" s="89">
        <f>IF(Eingabe!E686="x",1,0)</f>
        <v>1</v>
      </c>
      <c r="L686" s="1">
        <f>IF(Eingabe!F686="x",1,0)</f>
        <v>0</v>
      </c>
      <c r="M686" s="90">
        <f t="shared" si="136"/>
        <v>1</v>
      </c>
    </row>
    <row r="687">
      <c r="A687" s="5">
        <f>Eingabe!J687^2*PI()/4</f>
        <v>0</v>
      </c>
      <c r="B687" s="5">
        <f>Eingabe!K687*Eingabe!L687</f>
        <v>0.23999999999999999</v>
      </c>
      <c r="C687" s="5">
        <f>(Eingabe!K687*(Eingabe!L687-Eingabe!K687)+Eingabe!K687^2*PI()/4)*0+Eingabe!K687*Eingabe!L687</f>
        <v>0.23999999999999999</v>
      </c>
      <c r="D687" s="89">
        <f>IF(Eingabe!G687="x",1,0)</f>
        <v>0</v>
      </c>
      <c r="E687" s="1">
        <f>IF(Eingabe!H687="x",1,0)</f>
        <v>1</v>
      </c>
      <c r="F687" s="1">
        <f>IF(Eingabe!I687="x",1,0)</f>
        <v>0</v>
      </c>
      <c r="G687" s="90">
        <f t="shared" si="134"/>
        <v>1</v>
      </c>
      <c r="H687" s="1">
        <f>IF(Eingabe!R687="x",1,0)</f>
        <v>1</v>
      </c>
      <c r="I687" s="1">
        <f>IF(Eingabe!S687="x",1,0)</f>
        <v>0</v>
      </c>
      <c r="J687" s="1">
        <f t="shared" si="135"/>
        <v>1</v>
      </c>
      <c r="K687" s="89">
        <f>IF(Eingabe!E687="x",1,0)</f>
        <v>1</v>
      </c>
      <c r="L687" s="1">
        <f>IF(Eingabe!F687="x",1,0)</f>
        <v>0</v>
      </c>
      <c r="M687" s="90">
        <f t="shared" si="136"/>
        <v>1</v>
      </c>
    </row>
    <row r="688">
      <c r="A688" s="5">
        <f>Eingabe!J688^2*PI()/4</f>
        <v>0</v>
      </c>
      <c r="B688" s="5">
        <f>Eingabe!K688*Eingabe!L688</f>
        <v>0.089999999999999997</v>
      </c>
      <c r="C688" s="5">
        <f>(Eingabe!K688*(Eingabe!L688-Eingabe!K688)+Eingabe!K688^2*PI()/4)*0+Eingabe!K688*Eingabe!L688</f>
        <v>0.089999999999999997</v>
      </c>
      <c r="D688" s="89">
        <f>IF(Eingabe!G688="x",1,0)</f>
        <v>0</v>
      </c>
      <c r="E688" s="1">
        <f>IF(Eingabe!H688="x",1,0)</f>
        <v>1</v>
      </c>
      <c r="F688" s="1">
        <f>IF(Eingabe!I688="x",1,0)</f>
        <v>0</v>
      </c>
      <c r="G688" s="90">
        <f t="shared" si="134"/>
        <v>1</v>
      </c>
      <c r="H688" s="1">
        <f>IF(Eingabe!R688="x",1,0)</f>
        <v>1</v>
      </c>
      <c r="I688" s="1">
        <f>IF(Eingabe!S688="x",1,0)</f>
        <v>0</v>
      </c>
      <c r="J688" s="1">
        <f t="shared" si="135"/>
        <v>1</v>
      </c>
      <c r="K688" s="89">
        <f>IF(Eingabe!E688="x",1,0)</f>
        <v>1</v>
      </c>
      <c r="L688" s="1">
        <f>IF(Eingabe!F688="x",1,0)</f>
        <v>0</v>
      </c>
      <c r="M688" s="90">
        <f t="shared" si="136"/>
        <v>1</v>
      </c>
    </row>
    <row r="689">
      <c r="A689" s="5">
        <f>Eingabe!J689^2*PI()/4</f>
        <v>0</v>
      </c>
      <c r="B689" s="5">
        <f>Eingabe!K689*Eingabe!L689</f>
        <v>0.089999999999999997</v>
      </c>
      <c r="C689" s="5">
        <f>(Eingabe!K689*(Eingabe!L689-Eingabe!K689)+Eingabe!K689^2*PI()/4)*0+Eingabe!K689*Eingabe!L689</f>
        <v>0.089999999999999997</v>
      </c>
      <c r="D689" s="89">
        <f>IF(Eingabe!G689="x",1,0)</f>
        <v>0</v>
      </c>
      <c r="E689" s="1">
        <f>IF(Eingabe!H689="x",1,0)</f>
        <v>1</v>
      </c>
      <c r="F689" s="1">
        <f>IF(Eingabe!I689="x",1,0)</f>
        <v>0</v>
      </c>
      <c r="G689" s="90">
        <f t="shared" si="134"/>
        <v>1</v>
      </c>
      <c r="H689" s="1">
        <f>IF(Eingabe!R689="x",1,0)</f>
        <v>1</v>
      </c>
      <c r="I689" s="1">
        <f>IF(Eingabe!S689="x",1,0)</f>
        <v>0</v>
      </c>
      <c r="J689" s="1">
        <f t="shared" si="135"/>
        <v>1</v>
      </c>
      <c r="K689" s="89">
        <f>IF(Eingabe!E689="x",1,0)</f>
        <v>1</v>
      </c>
      <c r="L689" s="1">
        <f>IF(Eingabe!F689="x",1,0)</f>
        <v>0</v>
      </c>
      <c r="M689" s="90">
        <f t="shared" si="136"/>
        <v>1</v>
      </c>
    </row>
    <row r="690">
      <c r="A690" s="5">
        <f>Eingabe!J690^2*PI()/4</f>
        <v>0</v>
      </c>
      <c r="B690" s="5">
        <f>Eingabe!K690*Eingabe!L690</f>
        <v>0.12959999999999999</v>
      </c>
      <c r="C690" s="5">
        <f>(Eingabe!K690*(Eingabe!L690-Eingabe!K690)+Eingabe!K690^2*PI()/4)*0+Eingabe!K690*Eingabe!L690</f>
        <v>0.12959999999999999</v>
      </c>
      <c r="D690" s="89">
        <f>IF(Eingabe!G690="x",1,0)</f>
        <v>0</v>
      </c>
      <c r="E690" s="1">
        <f>IF(Eingabe!H690="x",1,0)</f>
        <v>0</v>
      </c>
      <c r="F690" s="1">
        <f>IF(Eingabe!I690="x",1,0)</f>
        <v>1</v>
      </c>
      <c r="G690" s="90">
        <f t="shared" si="134"/>
        <v>1</v>
      </c>
      <c r="H690" s="1">
        <f>IF(Eingabe!R690="x",1,0)</f>
        <v>1</v>
      </c>
      <c r="I690" s="1">
        <f>IF(Eingabe!S690="x",1,0)</f>
        <v>0</v>
      </c>
      <c r="J690" s="1">
        <f t="shared" si="135"/>
        <v>1</v>
      </c>
      <c r="K690" s="89">
        <f>IF(Eingabe!E690="x",1,0)</f>
        <v>1</v>
      </c>
      <c r="L690" s="1">
        <f>IF(Eingabe!F690="x",1,0)</f>
        <v>0</v>
      </c>
      <c r="M690" s="90">
        <f t="shared" si="136"/>
        <v>1</v>
      </c>
    </row>
    <row r="691">
      <c r="A691" s="5">
        <f>Eingabe!J691^2*PI()/4</f>
        <v>0</v>
      </c>
      <c r="B691" s="5">
        <f>Eingabe!K691*Eingabe!L691</f>
        <v>0.089999999999999997</v>
      </c>
      <c r="C691" s="5">
        <f>(Eingabe!K691*(Eingabe!L691-Eingabe!K691)+Eingabe!K691^2*PI()/4)*0+Eingabe!K691*Eingabe!L691</f>
        <v>0.089999999999999997</v>
      </c>
      <c r="D691" s="89">
        <f>IF(Eingabe!G691="x",1,0)</f>
        <v>0</v>
      </c>
      <c r="E691" s="1">
        <f>IF(Eingabe!H691="x",1,0)</f>
        <v>1</v>
      </c>
      <c r="F691" s="1">
        <f>IF(Eingabe!I691="x",1,0)</f>
        <v>0</v>
      </c>
      <c r="G691" s="90">
        <f t="shared" si="134"/>
        <v>1</v>
      </c>
      <c r="H691" s="1">
        <f>IF(Eingabe!R691="x",1,0)</f>
        <v>1</v>
      </c>
      <c r="I691" s="1">
        <f>IF(Eingabe!S691="x",1,0)</f>
        <v>0</v>
      </c>
      <c r="J691" s="1">
        <f t="shared" si="135"/>
        <v>1</v>
      </c>
      <c r="K691" s="89">
        <f>IF(Eingabe!E691="x",1,0)</f>
        <v>1</v>
      </c>
      <c r="L691" s="1">
        <f>IF(Eingabe!F691="x",1,0)</f>
        <v>0</v>
      </c>
      <c r="M691" s="90">
        <f t="shared" si="136"/>
        <v>1</v>
      </c>
    </row>
    <row r="692">
      <c r="A692" s="5">
        <f>Eingabe!J692^2*PI()/4</f>
        <v>0</v>
      </c>
      <c r="B692" s="5">
        <f>Eingabe!K692*Eingabe!L692</f>
        <v>0.089999999999999997</v>
      </c>
      <c r="C692" s="5">
        <f>(Eingabe!K692*(Eingabe!L692-Eingabe!K692)+Eingabe!K692^2*PI()/4)*0+Eingabe!K692*Eingabe!L692</f>
        <v>0.089999999999999997</v>
      </c>
      <c r="D692" s="89">
        <f>IF(Eingabe!G692="x",1,0)</f>
        <v>0</v>
      </c>
      <c r="E692" s="1">
        <f>IF(Eingabe!H692="x",1,0)</f>
        <v>1</v>
      </c>
      <c r="F692" s="1">
        <f>IF(Eingabe!I692="x",1,0)</f>
        <v>0</v>
      </c>
      <c r="G692" s="90">
        <f t="shared" si="134"/>
        <v>1</v>
      </c>
      <c r="H692" s="1">
        <f>IF(Eingabe!R692="x",1,0)</f>
        <v>1</v>
      </c>
      <c r="I692" s="1">
        <f>IF(Eingabe!S692="x",1,0)</f>
        <v>0</v>
      </c>
      <c r="J692" s="1">
        <f t="shared" si="135"/>
        <v>1</v>
      </c>
      <c r="K692" s="89">
        <f>IF(Eingabe!E692="x",1,0)</f>
        <v>1</v>
      </c>
      <c r="L692" s="1">
        <f>IF(Eingabe!F692="x",1,0)</f>
        <v>0</v>
      </c>
      <c r="M692" s="90">
        <f t="shared" si="136"/>
        <v>1</v>
      </c>
    </row>
    <row r="693">
      <c r="A693" s="5">
        <f>Eingabe!J693^2*PI()/4</f>
        <v>0</v>
      </c>
      <c r="B693" s="5">
        <f>Eingabe!K693*Eingabe!L693</f>
        <v>0.089999999999999997</v>
      </c>
      <c r="C693" s="5">
        <f>(Eingabe!K693*(Eingabe!L693-Eingabe!K693)+Eingabe!K693^2*PI()/4)*0+Eingabe!K693*Eingabe!L693</f>
        <v>0.089999999999999997</v>
      </c>
      <c r="D693" s="89">
        <f>IF(Eingabe!G693="x",1,0)</f>
        <v>0</v>
      </c>
      <c r="E693" s="1">
        <f>IF(Eingabe!H693="x",1,0)</f>
        <v>1</v>
      </c>
      <c r="F693" s="1">
        <f>IF(Eingabe!I693="x",1,0)</f>
        <v>0</v>
      </c>
      <c r="G693" s="90">
        <f t="shared" si="134"/>
        <v>1</v>
      </c>
      <c r="H693" s="1">
        <f>IF(Eingabe!R693="x",1,0)</f>
        <v>1</v>
      </c>
      <c r="I693" s="1">
        <f>IF(Eingabe!S693="x",1,0)</f>
        <v>0</v>
      </c>
      <c r="J693" s="1">
        <f t="shared" si="135"/>
        <v>1</v>
      </c>
      <c r="K693" s="89">
        <f>IF(Eingabe!E693="x",1,0)</f>
        <v>1</v>
      </c>
      <c r="L693" s="1">
        <f>IF(Eingabe!F693="x",1,0)</f>
        <v>0</v>
      </c>
      <c r="M693" s="90">
        <f t="shared" si="136"/>
        <v>1</v>
      </c>
    </row>
    <row r="694">
      <c r="A694" s="5">
        <f>Eingabe!J694^2*PI()/4</f>
        <v>0</v>
      </c>
      <c r="B694" s="5">
        <f>Eingabe!K694*Eingabe!L694</f>
        <v>0.089999999999999997</v>
      </c>
      <c r="C694" s="5">
        <f>(Eingabe!K694*(Eingabe!L694-Eingabe!K694)+Eingabe!K694^2*PI()/4)*0+Eingabe!K694*Eingabe!L694</f>
        <v>0.089999999999999997</v>
      </c>
      <c r="D694" s="89">
        <f>IF(Eingabe!G694="x",1,0)</f>
        <v>0</v>
      </c>
      <c r="E694" s="1">
        <f>IF(Eingabe!H694="x",1,0)</f>
        <v>1</v>
      </c>
      <c r="F694" s="1">
        <f>IF(Eingabe!I694="x",1,0)</f>
        <v>0</v>
      </c>
      <c r="G694" s="90">
        <f t="shared" si="134"/>
        <v>1</v>
      </c>
      <c r="H694" s="1">
        <f>IF(Eingabe!R694="x",1,0)</f>
        <v>1</v>
      </c>
      <c r="I694" s="1">
        <f>IF(Eingabe!S694="x",1,0)</f>
        <v>0</v>
      </c>
      <c r="J694" s="1">
        <f t="shared" si="135"/>
        <v>1</v>
      </c>
      <c r="K694" s="89">
        <f>IF(Eingabe!E694="x",1,0)</f>
        <v>1</v>
      </c>
      <c r="L694" s="1">
        <f>IF(Eingabe!F694="x",1,0)</f>
        <v>0</v>
      </c>
      <c r="M694" s="90">
        <f t="shared" si="136"/>
        <v>1</v>
      </c>
    </row>
    <row r="695">
      <c r="A695" s="5">
        <f>Eingabe!J695^2*PI()/4</f>
        <v>0</v>
      </c>
      <c r="B695" s="5">
        <f>Eingabe!K695*Eingabe!L695</f>
        <v>0.089999999999999997</v>
      </c>
      <c r="C695" s="5">
        <f>(Eingabe!K695*(Eingabe!L695-Eingabe!K695)+Eingabe!K695^2*PI()/4)*0+Eingabe!K695*Eingabe!L695</f>
        <v>0.089999999999999997</v>
      </c>
      <c r="D695" s="89">
        <f>IF(Eingabe!G695="x",1,0)</f>
        <v>0</v>
      </c>
      <c r="E695" s="1">
        <f>IF(Eingabe!H695="x",1,0)</f>
        <v>1</v>
      </c>
      <c r="F695" s="1">
        <f>IF(Eingabe!I695="x",1,0)</f>
        <v>0</v>
      </c>
      <c r="G695" s="90">
        <f t="shared" si="134"/>
        <v>1</v>
      </c>
      <c r="H695" s="1">
        <f>IF(Eingabe!R695="x",1,0)</f>
        <v>1</v>
      </c>
      <c r="I695" s="1">
        <f>IF(Eingabe!S695="x",1,0)</f>
        <v>0</v>
      </c>
      <c r="J695" s="1">
        <f t="shared" si="135"/>
        <v>1</v>
      </c>
      <c r="K695" s="89">
        <f>IF(Eingabe!E695="x",1,0)</f>
        <v>1</v>
      </c>
      <c r="L695" s="1">
        <f>IF(Eingabe!F695="x",1,0)</f>
        <v>0</v>
      </c>
      <c r="M695" s="90">
        <f t="shared" si="136"/>
        <v>1</v>
      </c>
    </row>
    <row r="696">
      <c r="A696" s="5">
        <f>Eingabe!J696^2*PI()/4</f>
        <v>0</v>
      </c>
      <c r="B696" s="5">
        <f>Eingabe!K696*Eingabe!L696</f>
        <v>0.089999999999999997</v>
      </c>
      <c r="C696" s="5">
        <f>(Eingabe!K696*(Eingabe!L696-Eingabe!K696)+Eingabe!K696^2*PI()/4)*0+Eingabe!K696*Eingabe!L696</f>
        <v>0.089999999999999997</v>
      </c>
      <c r="D696" s="89">
        <f>IF(Eingabe!G696="x",1,0)</f>
        <v>0</v>
      </c>
      <c r="E696" s="1">
        <f>IF(Eingabe!H696="x",1,0)</f>
        <v>1</v>
      </c>
      <c r="F696" s="1">
        <f>IF(Eingabe!I696="x",1,0)</f>
        <v>0</v>
      </c>
      <c r="G696" s="90">
        <f t="shared" si="134"/>
        <v>1</v>
      </c>
      <c r="H696" s="1">
        <f>IF(Eingabe!R696="x",1,0)</f>
        <v>1</v>
      </c>
      <c r="I696" s="1">
        <f>IF(Eingabe!S696="x",1,0)</f>
        <v>0</v>
      </c>
      <c r="J696" s="1">
        <f t="shared" si="135"/>
        <v>1</v>
      </c>
      <c r="K696" s="89">
        <f>IF(Eingabe!E696="x",1,0)</f>
        <v>1</v>
      </c>
      <c r="L696" s="1">
        <f>IF(Eingabe!F696="x",1,0)</f>
        <v>0</v>
      </c>
      <c r="M696" s="90">
        <f t="shared" si="136"/>
        <v>1</v>
      </c>
    </row>
    <row r="697">
      <c r="A697" s="5">
        <f>Eingabe!J697^2*PI()/4</f>
        <v>0</v>
      </c>
      <c r="B697" s="5">
        <f>Eingabe!K697*Eingabe!L697</f>
        <v>0.23999999999999999</v>
      </c>
      <c r="C697" s="5">
        <f>(Eingabe!K697*(Eingabe!L697-Eingabe!K697)+Eingabe!K697^2*PI()/4)*0+Eingabe!K697*Eingabe!L697</f>
        <v>0.23999999999999999</v>
      </c>
      <c r="D697" s="89">
        <f>IF(Eingabe!G697="x",1,0)</f>
        <v>0</v>
      </c>
      <c r="E697" s="1">
        <f>IF(Eingabe!H697="x",1,0)</f>
        <v>1</v>
      </c>
      <c r="F697" s="1">
        <f>IF(Eingabe!I697="x",1,0)</f>
        <v>0</v>
      </c>
      <c r="G697" s="90">
        <f t="shared" si="134"/>
        <v>1</v>
      </c>
      <c r="H697" s="1">
        <f>IF(Eingabe!R697="x",1,0)</f>
        <v>1</v>
      </c>
      <c r="I697" s="1">
        <f>IF(Eingabe!S697="x",1,0)</f>
        <v>0</v>
      </c>
      <c r="J697" s="1">
        <f t="shared" si="135"/>
        <v>1</v>
      </c>
      <c r="K697" s="89">
        <f>IF(Eingabe!E697="x",1,0)</f>
        <v>1</v>
      </c>
      <c r="L697" s="1">
        <f>IF(Eingabe!F697="x",1,0)</f>
        <v>0</v>
      </c>
      <c r="M697" s="90">
        <f t="shared" si="136"/>
        <v>1</v>
      </c>
    </row>
    <row r="698">
      <c r="A698" s="5">
        <f>Eingabe!J698^2*PI()/4</f>
        <v>0</v>
      </c>
      <c r="B698" s="5">
        <f>Eingabe!K698*Eingabe!L698</f>
        <v>0.089999999999999997</v>
      </c>
      <c r="C698" s="5">
        <f>(Eingabe!K698*(Eingabe!L698-Eingabe!K698)+Eingabe!K698^2*PI()/4)*0+Eingabe!K698*Eingabe!L698</f>
        <v>0.089999999999999997</v>
      </c>
      <c r="D698" s="89">
        <f>IF(Eingabe!G698="x",1,0)</f>
        <v>0</v>
      </c>
      <c r="E698" s="1">
        <f>IF(Eingabe!H698="x",1,0)</f>
        <v>1</v>
      </c>
      <c r="F698" s="1">
        <f>IF(Eingabe!I698="x",1,0)</f>
        <v>0</v>
      </c>
      <c r="G698" s="90">
        <f t="shared" si="134"/>
        <v>1</v>
      </c>
      <c r="H698" s="1">
        <f>IF(Eingabe!R698="x",1,0)</f>
        <v>1</v>
      </c>
      <c r="I698" s="1">
        <f>IF(Eingabe!S698="x",1,0)</f>
        <v>0</v>
      </c>
      <c r="J698" s="1">
        <f t="shared" si="135"/>
        <v>1</v>
      </c>
      <c r="K698" s="89">
        <f>IF(Eingabe!E698="x",1,0)</f>
        <v>1</v>
      </c>
      <c r="L698" s="1">
        <f>IF(Eingabe!F698="x",1,0)</f>
        <v>0</v>
      </c>
      <c r="M698" s="90">
        <f t="shared" si="136"/>
        <v>1</v>
      </c>
    </row>
    <row r="699">
      <c r="A699" s="5">
        <f>Eingabe!J699^2*PI()/4</f>
        <v>0</v>
      </c>
      <c r="B699" s="5">
        <f>Eingabe!K699*Eingabe!L699</f>
        <v>0.089999999999999997</v>
      </c>
      <c r="C699" s="5">
        <f>(Eingabe!K699*(Eingabe!L699-Eingabe!K699)+Eingabe!K699^2*PI()/4)*0+Eingabe!K699*Eingabe!L699</f>
        <v>0.089999999999999997</v>
      </c>
      <c r="D699" s="89">
        <f>IF(Eingabe!G699="x",1,0)</f>
        <v>0</v>
      </c>
      <c r="E699" s="1">
        <f>IF(Eingabe!H699="x",1,0)</f>
        <v>1</v>
      </c>
      <c r="F699" s="1">
        <f>IF(Eingabe!I699="x",1,0)</f>
        <v>0</v>
      </c>
      <c r="G699" s="90">
        <f t="shared" si="134"/>
        <v>1</v>
      </c>
      <c r="H699" s="1">
        <f>IF(Eingabe!R699="x",1,0)</f>
        <v>1</v>
      </c>
      <c r="I699" s="1">
        <f>IF(Eingabe!S699="x",1,0)</f>
        <v>0</v>
      </c>
      <c r="J699" s="1">
        <f t="shared" si="135"/>
        <v>1</v>
      </c>
      <c r="K699" s="89">
        <f>IF(Eingabe!E699="x",1,0)</f>
        <v>1</v>
      </c>
      <c r="L699" s="1">
        <f>IF(Eingabe!F699="x",1,0)</f>
        <v>0</v>
      </c>
      <c r="M699" s="90">
        <f t="shared" si="136"/>
        <v>1</v>
      </c>
    </row>
    <row r="700">
      <c r="A700" s="5">
        <f>Eingabe!J700^2*PI()/4</f>
        <v>0</v>
      </c>
      <c r="B700" s="5">
        <f>Eingabe!K700*Eingabe!L700</f>
        <v>0.089999999999999997</v>
      </c>
      <c r="C700" s="5">
        <f>(Eingabe!K700*(Eingabe!L700-Eingabe!K700)+Eingabe!K700^2*PI()/4)*0+Eingabe!K700*Eingabe!L700</f>
        <v>0.089999999999999997</v>
      </c>
      <c r="D700" s="89">
        <f>IF(Eingabe!G700="x",1,0)</f>
        <v>0</v>
      </c>
      <c r="E700" s="1">
        <f>IF(Eingabe!H700="x",1,0)</f>
        <v>1</v>
      </c>
      <c r="F700" s="1">
        <f>IF(Eingabe!I700="x",1,0)</f>
        <v>0</v>
      </c>
      <c r="G700" s="90">
        <f t="shared" si="134"/>
        <v>1</v>
      </c>
      <c r="H700" s="1">
        <f>IF(Eingabe!R700="x",1,0)</f>
        <v>1</v>
      </c>
      <c r="I700" s="1">
        <f>IF(Eingabe!S700="x",1,0)</f>
        <v>0</v>
      </c>
      <c r="J700" s="1">
        <f t="shared" si="135"/>
        <v>1</v>
      </c>
      <c r="K700" s="89">
        <f>IF(Eingabe!E700="x",1,0)</f>
        <v>1</v>
      </c>
      <c r="L700" s="1">
        <f>IF(Eingabe!F700="x",1,0)</f>
        <v>0</v>
      </c>
      <c r="M700" s="90">
        <f t="shared" si="136"/>
        <v>1</v>
      </c>
    </row>
    <row r="701">
      <c r="A701" s="5">
        <f>Eingabe!J701^2*PI()/4</f>
        <v>0</v>
      </c>
      <c r="B701" s="5">
        <f>Eingabe!K701*Eingabe!L701</f>
        <v>0.089999999999999997</v>
      </c>
      <c r="C701" s="5">
        <f>(Eingabe!K701*(Eingabe!L701-Eingabe!K701)+Eingabe!K701^2*PI()/4)*0+Eingabe!K701*Eingabe!L701</f>
        <v>0.089999999999999997</v>
      </c>
      <c r="D701" s="89">
        <f>IF(Eingabe!G701="x",1,0)</f>
        <v>0</v>
      </c>
      <c r="E701" s="1">
        <f>IF(Eingabe!H701="x",1,0)</f>
        <v>1</v>
      </c>
      <c r="F701" s="1">
        <f>IF(Eingabe!I701="x",1,0)</f>
        <v>0</v>
      </c>
      <c r="G701" s="90">
        <f t="shared" si="134"/>
        <v>1</v>
      </c>
      <c r="H701" s="1">
        <f>IF(Eingabe!R701="x",1,0)</f>
        <v>1</v>
      </c>
      <c r="I701" s="1">
        <f>IF(Eingabe!S701="x",1,0)</f>
        <v>0</v>
      </c>
      <c r="J701" s="1">
        <f t="shared" si="135"/>
        <v>1</v>
      </c>
      <c r="K701" s="89">
        <f>IF(Eingabe!E701="x",1,0)</f>
        <v>1</v>
      </c>
      <c r="L701" s="1">
        <f>IF(Eingabe!F701="x",1,0)</f>
        <v>0</v>
      </c>
      <c r="M701" s="90">
        <f t="shared" si="136"/>
        <v>1</v>
      </c>
    </row>
    <row r="702">
      <c r="A702" s="5">
        <f>Eingabe!J702^2*PI()/4</f>
        <v>0</v>
      </c>
      <c r="B702" s="5">
        <f>Eingabe!K702*Eingabe!L702</f>
        <v>0.089999999999999997</v>
      </c>
      <c r="C702" s="5">
        <f>(Eingabe!K702*(Eingabe!L702-Eingabe!K702)+Eingabe!K702^2*PI()/4)*0+Eingabe!K702*Eingabe!L702</f>
        <v>0.089999999999999997</v>
      </c>
      <c r="D702" s="89">
        <f>IF(Eingabe!G702="x",1,0)</f>
        <v>0</v>
      </c>
      <c r="E702" s="1">
        <f>IF(Eingabe!H702="x",1,0)</f>
        <v>1</v>
      </c>
      <c r="F702" s="1">
        <f>IF(Eingabe!I702="x",1,0)</f>
        <v>0</v>
      </c>
      <c r="G702" s="90">
        <f t="shared" si="134"/>
        <v>1</v>
      </c>
      <c r="H702" s="1">
        <f>IF(Eingabe!R702="x",1,0)</f>
        <v>1</v>
      </c>
      <c r="I702" s="1">
        <f>IF(Eingabe!S702="x",1,0)</f>
        <v>0</v>
      </c>
      <c r="J702" s="1">
        <f t="shared" si="135"/>
        <v>1</v>
      </c>
      <c r="K702" s="89">
        <f>IF(Eingabe!E702="x",1,0)</f>
        <v>1</v>
      </c>
      <c r="L702" s="1">
        <f>IF(Eingabe!F702="x",1,0)</f>
        <v>0</v>
      </c>
      <c r="M702" s="90">
        <f t="shared" si="136"/>
        <v>1</v>
      </c>
    </row>
    <row r="703">
      <c r="A703" s="5">
        <f>Eingabe!J703^2*PI()/4</f>
        <v>0</v>
      </c>
      <c r="B703" s="5">
        <f>Eingabe!K703*Eingabe!L703</f>
        <v>0.089999999999999997</v>
      </c>
      <c r="C703" s="5">
        <f>(Eingabe!K703*(Eingabe!L703-Eingabe!K703)+Eingabe!K703^2*PI()/4)*0+Eingabe!K703*Eingabe!L703</f>
        <v>0.089999999999999997</v>
      </c>
      <c r="D703" s="89">
        <f>IF(Eingabe!G703="x",1,0)</f>
        <v>0</v>
      </c>
      <c r="E703" s="1">
        <f>IF(Eingabe!H703="x",1,0)</f>
        <v>1</v>
      </c>
      <c r="F703" s="1">
        <f>IF(Eingabe!I703="x",1,0)</f>
        <v>0</v>
      </c>
      <c r="G703" s="90">
        <f t="shared" si="134"/>
        <v>1</v>
      </c>
      <c r="H703" s="1">
        <f>IF(Eingabe!R703="x",1,0)</f>
        <v>1</v>
      </c>
      <c r="I703" s="1">
        <f>IF(Eingabe!S703="x",1,0)</f>
        <v>0</v>
      </c>
      <c r="J703" s="1">
        <f t="shared" si="135"/>
        <v>1</v>
      </c>
      <c r="K703" s="89">
        <f>IF(Eingabe!E703="x",1,0)</f>
        <v>1</v>
      </c>
      <c r="L703" s="1">
        <f>IF(Eingabe!F703="x",1,0)</f>
        <v>0</v>
      </c>
      <c r="M703" s="90">
        <f t="shared" si="136"/>
        <v>1</v>
      </c>
    </row>
    <row r="704">
      <c r="A704" s="5">
        <f>Eingabe!J704^2*PI()/4</f>
        <v>0</v>
      </c>
      <c r="B704" s="5">
        <f>Eingabe!K704*Eingabe!L704</f>
        <v>0.089999999999999997</v>
      </c>
      <c r="C704" s="5">
        <f>(Eingabe!K704*(Eingabe!L704-Eingabe!K704)+Eingabe!K704^2*PI()/4)*0+Eingabe!K704*Eingabe!L704</f>
        <v>0.089999999999999997</v>
      </c>
      <c r="D704" s="89">
        <f>IF(Eingabe!G704="x",1,0)</f>
        <v>0</v>
      </c>
      <c r="E704" s="1">
        <f>IF(Eingabe!H704="x",1,0)</f>
        <v>1</v>
      </c>
      <c r="F704" s="1">
        <f>IF(Eingabe!I704="x",1,0)</f>
        <v>0</v>
      </c>
      <c r="G704" s="90">
        <f t="shared" si="134"/>
        <v>1</v>
      </c>
      <c r="H704" s="1">
        <f>IF(Eingabe!R704="x",1,0)</f>
        <v>1</v>
      </c>
      <c r="I704" s="1">
        <f>IF(Eingabe!S704="x",1,0)</f>
        <v>0</v>
      </c>
      <c r="J704" s="1">
        <f t="shared" si="135"/>
        <v>1</v>
      </c>
      <c r="K704" s="89">
        <f>IF(Eingabe!E704="x",1,0)</f>
        <v>1</v>
      </c>
      <c r="L704" s="1">
        <f>IF(Eingabe!F704="x",1,0)</f>
        <v>0</v>
      </c>
      <c r="M704" s="90">
        <f t="shared" si="136"/>
        <v>1</v>
      </c>
    </row>
    <row r="705">
      <c r="A705" s="5">
        <f>Eingabe!J705^2*PI()/4</f>
        <v>0</v>
      </c>
      <c r="B705" s="5">
        <f>Eingabe!K705*Eingabe!L705</f>
        <v>0.089999999999999997</v>
      </c>
      <c r="C705" s="5">
        <f>(Eingabe!K705*(Eingabe!L705-Eingabe!K705)+Eingabe!K705^2*PI()/4)*0+Eingabe!K705*Eingabe!L705</f>
        <v>0.089999999999999997</v>
      </c>
      <c r="D705" s="89">
        <f>IF(Eingabe!G705="x",1,0)</f>
        <v>0</v>
      </c>
      <c r="E705" s="1">
        <f>IF(Eingabe!H705="x",1,0)</f>
        <v>1</v>
      </c>
      <c r="F705" s="1">
        <f>IF(Eingabe!I705="x",1,0)</f>
        <v>0</v>
      </c>
      <c r="G705" s="90">
        <f t="shared" si="134"/>
        <v>1</v>
      </c>
      <c r="H705" s="1">
        <f>IF(Eingabe!R705="x",1,0)</f>
        <v>1</v>
      </c>
      <c r="I705" s="1">
        <f>IF(Eingabe!S705="x",1,0)</f>
        <v>0</v>
      </c>
      <c r="J705" s="1">
        <f t="shared" si="135"/>
        <v>1</v>
      </c>
      <c r="K705" s="89">
        <f>IF(Eingabe!E705="x",1,0)</f>
        <v>1</v>
      </c>
      <c r="L705" s="1">
        <f>IF(Eingabe!F705="x",1,0)</f>
        <v>0</v>
      </c>
      <c r="M705" s="90">
        <f t="shared" si="136"/>
        <v>1</v>
      </c>
    </row>
    <row r="706">
      <c r="A706" s="5">
        <f>Eingabe!J706^2*PI()/4</f>
        <v>0</v>
      </c>
      <c r="B706" s="5">
        <f>Eingabe!K706*Eingabe!L706</f>
        <v>0.089999999999999997</v>
      </c>
      <c r="C706" s="5">
        <f>(Eingabe!K706*(Eingabe!L706-Eingabe!K706)+Eingabe!K706^2*PI()/4)*0+Eingabe!K706*Eingabe!L706</f>
        <v>0.089999999999999997</v>
      </c>
      <c r="D706" s="89">
        <f>IF(Eingabe!G706="x",1,0)</f>
        <v>0</v>
      </c>
      <c r="E706" s="1">
        <f>IF(Eingabe!H706="x",1,0)</f>
        <v>1</v>
      </c>
      <c r="F706" s="1">
        <f>IF(Eingabe!I706="x",1,0)</f>
        <v>0</v>
      </c>
      <c r="G706" s="90">
        <f t="shared" si="134"/>
        <v>1</v>
      </c>
      <c r="H706" s="1">
        <f>IF(Eingabe!R706="x",1,0)</f>
        <v>1</v>
      </c>
      <c r="I706" s="1">
        <f>IF(Eingabe!S706="x",1,0)</f>
        <v>0</v>
      </c>
      <c r="J706" s="1">
        <f t="shared" si="135"/>
        <v>1</v>
      </c>
      <c r="K706" s="89">
        <f>IF(Eingabe!E706="x",1,0)</f>
        <v>1</v>
      </c>
      <c r="L706" s="1">
        <f>IF(Eingabe!F706="x",1,0)</f>
        <v>0</v>
      </c>
      <c r="M706" s="90">
        <f t="shared" si="136"/>
        <v>1</v>
      </c>
    </row>
    <row r="707">
      <c r="A707" s="5">
        <f>Eingabe!J707^2*PI()/4</f>
        <v>0</v>
      </c>
      <c r="B707" s="5">
        <f>Eingabe!K707*Eingabe!L707</f>
        <v>0.089999999999999997</v>
      </c>
      <c r="C707" s="5">
        <f>(Eingabe!K707*(Eingabe!L707-Eingabe!K707)+Eingabe!K707^2*PI()/4)*0+Eingabe!K707*Eingabe!L707</f>
        <v>0.089999999999999997</v>
      </c>
      <c r="D707" s="89">
        <f>IF(Eingabe!G707="x",1,0)</f>
        <v>0</v>
      </c>
      <c r="E707" s="1">
        <f>IF(Eingabe!H707="x",1,0)</f>
        <v>1</v>
      </c>
      <c r="F707" s="1">
        <f>IF(Eingabe!I707="x",1,0)</f>
        <v>0</v>
      </c>
      <c r="G707" s="90">
        <f t="shared" si="134"/>
        <v>1</v>
      </c>
      <c r="H707" s="1">
        <f>IF(Eingabe!R707="x",1,0)</f>
        <v>1</v>
      </c>
      <c r="I707" s="1">
        <f>IF(Eingabe!S707="x",1,0)</f>
        <v>0</v>
      </c>
      <c r="J707" s="1">
        <f t="shared" si="135"/>
        <v>1</v>
      </c>
      <c r="K707" s="89">
        <f>IF(Eingabe!E707="x",1,0)</f>
        <v>1</v>
      </c>
      <c r="L707" s="1">
        <f>IF(Eingabe!F707="x",1,0)</f>
        <v>0</v>
      </c>
      <c r="M707" s="90">
        <f t="shared" si="136"/>
        <v>1</v>
      </c>
    </row>
    <row r="708">
      <c r="A708" s="5">
        <f>Eingabe!J708^2*PI()/4</f>
        <v>0</v>
      </c>
      <c r="B708" s="5">
        <f>Eingabe!K708*Eingabe!L708</f>
        <v>0.23999999999999999</v>
      </c>
      <c r="C708" s="5">
        <f>(Eingabe!K708*(Eingabe!L708-Eingabe!K708)+Eingabe!K708^2*PI()/4)*0+Eingabe!K708*Eingabe!L708</f>
        <v>0.23999999999999999</v>
      </c>
      <c r="D708" s="89">
        <f>IF(Eingabe!G708="x",1,0)</f>
        <v>0</v>
      </c>
      <c r="E708" s="1">
        <f>IF(Eingabe!H708="x",1,0)</f>
        <v>1</v>
      </c>
      <c r="F708" s="1">
        <f>IF(Eingabe!I708="x",1,0)</f>
        <v>0</v>
      </c>
      <c r="G708" s="90">
        <f t="shared" si="134"/>
        <v>1</v>
      </c>
      <c r="H708" s="1">
        <f>IF(Eingabe!R708="x",1,0)</f>
        <v>1</v>
      </c>
      <c r="I708" s="1">
        <f>IF(Eingabe!S708="x",1,0)</f>
        <v>0</v>
      </c>
      <c r="J708" s="1">
        <f t="shared" si="135"/>
        <v>1</v>
      </c>
      <c r="K708" s="89">
        <f>IF(Eingabe!E708="x",1,0)</f>
        <v>1</v>
      </c>
      <c r="L708" s="1">
        <f>IF(Eingabe!F708="x",1,0)</f>
        <v>0</v>
      </c>
      <c r="M708" s="90">
        <f t="shared" si="136"/>
        <v>1</v>
      </c>
    </row>
    <row r="709">
      <c r="A709" s="5">
        <f>Eingabe!J709^2*PI()/4</f>
        <v>0</v>
      </c>
      <c r="B709" s="5">
        <f>Eingabe!K709*Eingabe!L709</f>
        <v>0.089999999999999997</v>
      </c>
      <c r="C709" s="5">
        <f>(Eingabe!K709*(Eingabe!L709-Eingabe!K709)+Eingabe!K709^2*PI()/4)*0+Eingabe!K709*Eingabe!L709</f>
        <v>0.089999999999999997</v>
      </c>
      <c r="D709" s="89">
        <f>IF(Eingabe!G709="x",1,0)</f>
        <v>0</v>
      </c>
      <c r="E709" s="1">
        <f>IF(Eingabe!H709="x",1,0)</f>
        <v>1</v>
      </c>
      <c r="F709" s="1">
        <f>IF(Eingabe!I709="x",1,0)</f>
        <v>0</v>
      </c>
      <c r="G709" s="90">
        <f t="shared" si="134"/>
        <v>1</v>
      </c>
      <c r="H709" s="1">
        <f>IF(Eingabe!R709="x",1,0)</f>
        <v>1</v>
      </c>
      <c r="I709" s="1">
        <f>IF(Eingabe!S709="x",1,0)</f>
        <v>0</v>
      </c>
      <c r="J709" s="1">
        <f t="shared" si="135"/>
        <v>1</v>
      </c>
      <c r="K709" s="89">
        <f>IF(Eingabe!E709="x",1,0)</f>
        <v>1</v>
      </c>
      <c r="L709" s="1">
        <f>IF(Eingabe!F709="x",1,0)</f>
        <v>0</v>
      </c>
      <c r="M709" s="90">
        <f t="shared" si="136"/>
        <v>1</v>
      </c>
    </row>
    <row r="710">
      <c r="A710" s="5">
        <f>Eingabe!J710^2*PI()/4</f>
        <v>0</v>
      </c>
      <c r="B710" s="5">
        <f>Eingabe!K710*Eingabe!L710</f>
        <v>0.089999999999999997</v>
      </c>
      <c r="C710" s="5">
        <f>(Eingabe!K710*(Eingabe!L710-Eingabe!K710)+Eingabe!K710^2*PI()/4)*0+Eingabe!K710*Eingabe!L710</f>
        <v>0.089999999999999997</v>
      </c>
      <c r="D710" s="89">
        <f>IF(Eingabe!G710="x",1,0)</f>
        <v>0</v>
      </c>
      <c r="E710" s="1">
        <f>IF(Eingabe!H710="x",1,0)</f>
        <v>1</v>
      </c>
      <c r="F710" s="1">
        <f>IF(Eingabe!I710="x",1,0)</f>
        <v>0</v>
      </c>
      <c r="G710" s="90">
        <f t="shared" si="134"/>
        <v>1</v>
      </c>
      <c r="H710" s="1">
        <f>IF(Eingabe!R710="x",1,0)</f>
        <v>1</v>
      </c>
      <c r="I710" s="1">
        <f>IF(Eingabe!S710="x",1,0)</f>
        <v>0</v>
      </c>
      <c r="J710" s="1">
        <f t="shared" si="135"/>
        <v>1</v>
      </c>
      <c r="K710" s="89">
        <f>IF(Eingabe!E710="x",1,0)</f>
        <v>1</v>
      </c>
      <c r="L710" s="1">
        <f>IF(Eingabe!F710="x",1,0)</f>
        <v>0</v>
      </c>
      <c r="M710" s="90">
        <f t="shared" si="136"/>
        <v>1</v>
      </c>
    </row>
    <row r="711">
      <c r="A711" s="5">
        <f>Eingabe!J711^2*PI()/4</f>
        <v>0</v>
      </c>
      <c r="B711" s="5">
        <f>Eingabe!K711*Eingabe!L711</f>
        <v>0.089999999999999997</v>
      </c>
      <c r="C711" s="5">
        <f>(Eingabe!K711*(Eingabe!L711-Eingabe!K711)+Eingabe!K711^2*PI()/4)*0+Eingabe!K711*Eingabe!L711</f>
        <v>0.089999999999999997</v>
      </c>
      <c r="D711" s="89">
        <f>IF(Eingabe!G711="x",1,0)</f>
        <v>0</v>
      </c>
      <c r="E711" s="1">
        <f>IF(Eingabe!H711="x",1,0)</f>
        <v>1</v>
      </c>
      <c r="F711" s="1">
        <f>IF(Eingabe!I711="x",1,0)</f>
        <v>0</v>
      </c>
      <c r="G711" s="90">
        <f t="shared" si="134"/>
        <v>1</v>
      </c>
      <c r="H711" s="1">
        <f>IF(Eingabe!R711="x",1,0)</f>
        <v>1</v>
      </c>
      <c r="I711" s="1">
        <f>IF(Eingabe!S711="x",1,0)</f>
        <v>0</v>
      </c>
      <c r="J711" s="1">
        <f t="shared" si="135"/>
        <v>1</v>
      </c>
      <c r="K711" s="89">
        <f>IF(Eingabe!E711="x",1,0)</f>
        <v>1</v>
      </c>
      <c r="L711" s="1">
        <f>IF(Eingabe!F711="x",1,0)</f>
        <v>0</v>
      </c>
      <c r="M711" s="90">
        <f t="shared" si="136"/>
        <v>1</v>
      </c>
    </row>
    <row r="712">
      <c r="A712" s="5">
        <f>Eingabe!J712^2*PI()/4</f>
        <v>0</v>
      </c>
      <c r="B712" s="5">
        <f>Eingabe!K712*Eingabe!L712</f>
        <v>0.089999999999999997</v>
      </c>
      <c r="C712" s="5">
        <f>(Eingabe!K712*(Eingabe!L712-Eingabe!K712)+Eingabe!K712^2*PI()/4)*0+Eingabe!K712*Eingabe!L712</f>
        <v>0.089999999999999997</v>
      </c>
      <c r="D712" s="89">
        <f>IF(Eingabe!G712="x",1,0)</f>
        <v>0</v>
      </c>
      <c r="E712" s="1">
        <f>IF(Eingabe!H712="x",1,0)</f>
        <v>1</v>
      </c>
      <c r="F712" s="1">
        <f>IF(Eingabe!I712="x",1,0)</f>
        <v>0</v>
      </c>
      <c r="G712" s="90">
        <f t="shared" si="134"/>
        <v>1</v>
      </c>
      <c r="H712" s="1">
        <f>IF(Eingabe!R712="x",1,0)</f>
        <v>1</v>
      </c>
      <c r="I712" s="1">
        <f>IF(Eingabe!S712="x",1,0)</f>
        <v>0</v>
      </c>
      <c r="J712" s="1">
        <f t="shared" si="135"/>
        <v>1</v>
      </c>
      <c r="K712" s="89">
        <f>IF(Eingabe!E712="x",1,0)</f>
        <v>1</v>
      </c>
      <c r="L712" s="1">
        <f>IF(Eingabe!F712="x",1,0)</f>
        <v>0</v>
      </c>
      <c r="M712" s="90">
        <f t="shared" si="136"/>
        <v>1</v>
      </c>
    </row>
    <row r="713">
      <c r="A713" s="5">
        <f>Eingabe!J713^2*PI()/4</f>
        <v>0</v>
      </c>
      <c r="B713" s="5">
        <f>Eingabe!K713*Eingabe!L713</f>
        <v>0.089999999999999997</v>
      </c>
      <c r="C713" s="5">
        <f>(Eingabe!K713*(Eingabe!L713-Eingabe!K713)+Eingabe!K713^2*PI()/4)*0+Eingabe!K713*Eingabe!L713</f>
        <v>0.089999999999999997</v>
      </c>
      <c r="D713" s="89">
        <f>IF(Eingabe!G713="x",1,0)</f>
        <v>0</v>
      </c>
      <c r="E713" s="1">
        <f>IF(Eingabe!H713="x",1,0)</f>
        <v>1</v>
      </c>
      <c r="F713" s="1">
        <f>IF(Eingabe!I713="x",1,0)</f>
        <v>0</v>
      </c>
      <c r="G713" s="90">
        <f t="shared" si="134"/>
        <v>1</v>
      </c>
      <c r="H713" s="1">
        <f>IF(Eingabe!R713="x",1,0)</f>
        <v>1</v>
      </c>
      <c r="I713" s="1">
        <f>IF(Eingabe!S713="x",1,0)</f>
        <v>0</v>
      </c>
      <c r="J713" s="1">
        <f t="shared" si="135"/>
        <v>1</v>
      </c>
      <c r="K713" s="89">
        <f>IF(Eingabe!E713="x",1,0)</f>
        <v>1</v>
      </c>
      <c r="L713" s="1">
        <f>IF(Eingabe!F713="x",1,0)</f>
        <v>0</v>
      </c>
      <c r="M713" s="90">
        <f t="shared" si="136"/>
        <v>1</v>
      </c>
    </row>
    <row r="714">
      <c r="A714" s="5">
        <f>Eingabe!J714^2*PI()/4</f>
        <v>0</v>
      </c>
      <c r="B714" s="5">
        <f>Eingabe!K714*Eingabe!L714</f>
        <v>0.089999999999999997</v>
      </c>
      <c r="C714" s="5">
        <f>(Eingabe!K714*(Eingabe!L714-Eingabe!K714)+Eingabe!K714^2*PI()/4)*0+Eingabe!K714*Eingabe!L714</f>
        <v>0.089999999999999997</v>
      </c>
      <c r="D714" s="89">
        <f>IF(Eingabe!G714="x",1,0)</f>
        <v>0</v>
      </c>
      <c r="E714" s="1">
        <f>IF(Eingabe!H714="x",1,0)</f>
        <v>1</v>
      </c>
      <c r="F714" s="1">
        <f>IF(Eingabe!I714="x",1,0)</f>
        <v>0</v>
      </c>
      <c r="G714" s="90">
        <f t="shared" si="134"/>
        <v>1</v>
      </c>
      <c r="H714" s="1">
        <f>IF(Eingabe!R714="x",1,0)</f>
        <v>1</v>
      </c>
      <c r="I714" s="1">
        <f>IF(Eingabe!S714="x",1,0)</f>
        <v>0</v>
      </c>
      <c r="J714" s="1">
        <f t="shared" si="135"/>
        <v>1</v>
      </c>
      <c r="K714" s="89">
        <f>IF(Eingabe!E714="x",1,0)</f>
        <v>1</v>
      </c>
      <c r="L714" s="1">
        <f>IF(Eingabe!F714="x",1,0)</f>
        <v>0</v>
      </c>
      <c r="M714" s="90">
        <f t="shared" si="136"/>
        <v>1</v>
      </c>
    </row>
    <row r="715">
      <c r="A715" s="5">
        <f>Eingabe!J715^2*PI()/4</f>
        <v>0</v>
      </c>
      <c r="B715" s="5">
        <f>Eingabe!K715*Eingabe!L715</f>
        <v>0.23999999999999999</v>
      </c>
      <c r="C715" s="5">
        <f>(Eingabe!K715*(Eingabe!L715-Eingabe!K715)+Eingabe!K715^2*PI()/4)*0+Eingabe!K715*Eingabe!L715</f>
        <v>0.23999999999999999</v>
      </c>
      <c r="D715" s="89">
        <f>IF(Eingabe!G715="x",1,0)</f>
        <v>0</v>
      </c>
      <c r="E715" s="1">
        <f>IF(Eingabe!H715="x",1,0)</f>
        <v>1</v>
      </c>
      <c r="F715" s="1">
        <f>IF(Eingabe!I715="x",1,0)</f>
        <v>0</v>
      </c>
      <c r="G715" s="90">
        <f t="shared" si="134"/>
        <v>1</v>
      </c>
      <c r="H715" s="1">
        <f>IF(Eingabe!R715="x",1,0)</f>
        <v>1</v>
      </c>
      <c r="I715" s="1">
        <f>IF(Eingabe!S715="x",1,0)</f>
        <v>0</v>
      </c>
      <c r="J715" s="1">
        <f t="shared" si="135"/>
        <v>1</v>
      </c>
      <c r="K715" s="89">
        <f>IF(Eingabe!E715="x",1,0)</f>
        <v>1</v>
      </c>
      <c r="L715" s="1">
        <f>IF(Eingabe!F715="x",1,0)</f>
        <v>0</v>
      </c>
      <c r="M715" s="90">
        <f t="shared" si="136"/>
        <v>1</v>
      </c>
    </row>
    <row r="716">
      <c r="A716" s="5">
        <f>Eingabe!J716^2*PI()/4</f>
        <v>0</v>
      </c>
      <c r="B716" s="5">
        <f>Eingabe!K716*Eingabe!L716</f>
        <v>0.089999999999999997</v>
      </c>
      <c r="C716" s="5">
        <f>(Eingabe!K716*(Eingabe!L716-Eingabe!K716)+Eingabe!K716^2*PI()/4)*0+Eingabe!K716*Eingabe!L716</f>
        <v>0.089999999999999997</v>
      </c>
      <c r="D716" s="89">
        <f>IF(Eingabe!G716="x",1,0)</f>
        <v>0</v>
      </c>
      <c r="E716" s="1">
        <f>IF(Eingabe!H716="x",1,0)</f>
        <v>1</v>
      </c>
      <c r="F716" s="1">
        <f>IF(Eingabe!I716="x",1,0)</f>
        <v>0</v>
      </c>
      <c r="G716" s="90">
        <f t="shared" si="134"/>
        <v>1</v>
      </c>
      <c r="H716" s="1">
        <f>IF(Eingabe!R716="x",1,0)</f>
        <v>1</v>
      </c>
      <c r="I716" s="1">
        <f>IF(Eingabe!S716="x",1,0)</f>
        <v>0</v>
      </c>
      <c r="J716" s="1">
        <f t="shared" si="135"/>
        <v>1</v>
      </c>
      <c r="K716" s="89">
        <f>IF(Eingabe!E716="x",1,0)</f>
        <v>1</v>
      </c>
      <c r="L716" s="1">
        <f>IF(Eingabe!F716="x",1,0)</f>
        <v>0</v>
      </c>
      <c r="M716" s="90">
        <f t="shared" si="136"/>
        <v>1</v>
      </c>
    </row>
    <row r="717">
      <c r="A717" s="5">
        <f>Eingabe!J717^2*PI()/4</f>
        <v>0</v>
      </c>
      <c r="B717" s="5">
        <f>Eingabe!K717*Eingabe!L717</f>
        <v>0.089999999999999997</v>
      </c>
      <c r="C717" s="5">
        <f>(Eingabe!K717*(Eingabe!L717-Eingabe!K717)+Eingabe!K717^2*PI()/4)*0+Eingabe!K717*Eingabe!L717</f>
        <v>0.089999999999999997</v>
      </c>
      <c r="D717" s="89">
        <f>IF(Eingabe!G717="x",1,0)</f>
        <v>0</v>
      </c>
      <c r="E717" s="1">
        <f>IF(Eingabe!H717="x",1,0)</f>
        <v>1</v>
      </c>
      <c r="F717" s="1">
        <f>IF(Eingabe!I717="x",1,0)</f>
        <v>0</v>
      </c>
      <c r="G717" s="90">
        <f t="shared" si="134"/>
        <v>1</v>
      </c>
      <c r="H717" s="1">
        <f>IF(Eingabe!R717="x",1,0)</f>
        <v>1</v>
      </c>
      <c r="I717" s="1">
        <f>IF(Eingabe!S717="x",1,0)</f>
        <v>0</v>
      </c>
      <c r="J717" s="1">
        <f t="shared" si="135"/>
        <v>1</v>
      </c>
      <c r="K717" s="89">
        <f>IF(Eingabe!E717="x",1,0)</f>
        <v>1</v>
      </c>
      <c r="L717" s="1">
        <f>IF(Eingabe!F717="x",1,0)</f>
        <v>0</v>
      </c>
      <c r="M717" s="90">
        <f t="shared" si="136"/>
        <v>1</v>
      </c>
    </row>
    <row r="718">
      <c r="A718" s="5">
        <f>Eingabe!J718^2*PI()/4</f>
        <v>0</v>
      </c>
      <c r="B718" s="5">
        <f>Eingabe!K718*Eingabe!L718</f>
        <v>0.089999999999999997</v>
      </c>
      <c r="C718" s="5">
        <f>(Eingabe!K718*(Eingabe!L718-Eingabe!K718)+Eingabe!K718^2*PI()/4)*0+Eingabe!K718*Eingabe!L718</f>
        <v>0.089999999999999997</v>
      </c>
      <c r="D718" s="89">
        <f>IF(Eingabe!G718="x",1,0)</f>
        <v>0</v>
      </c>
      <c r="E718" s="1">
        <f>IF(Eingabe!H718="x",1,0)</f>
        <v>1</v>
      </c>
      <c r="F718" s="1">
        <f>IF(Eingabe!I718="x",1,0)</f>
        <v>0</v>
      </c>
      <c r="G718" s="90">
        <f t="shared" si="134"/>
        <v>1</v>
      </c>
      <c r="H718" s="1">
        <f>IF(Eingabe!R718="x",1,0)</f>
        <v>1</v>
      </c>
      <c r="I718" s="1">
        <f>IF(Eingabe!S718="x",1,0)</f>
        <v>0</v>
      </c>
      <c r="J718" s="1">
        <f t="shared" si="135"/>
        <v>1</v>
      </c>
      <c r="K718" s="89">
        <f>IF(Eingabe!E718="x",1,0)</f>
        <v>1</v>
      </c>
      <c r="L718" s="1">
        <f>IF(Eingabe!F718="x",1,0)</f>
        <v>0</v>
      </c>
      <c r="M718" s="90">
        <f t="shared" si="136"/>
        <v>1</v>
      </c>
    </row>
    <row r="719">
      <c r="A719" s="5">
        <f>Eingabe!J719^2*PI()/4</f>
        <v>0</v>
      </c>
      <c r="B719" s="5">
        <f>Eingabe!K719*Eingabe!L719</f>
        <v>0.089999999999999997</v>
      </c>
      <c r="C719" s="5">
        <f>(Eingabe!K719*(Eingabe!L719-Eingabe!K719)+Eingabe!K719^2*PI()/4)*0+Eingabe!K719*Eingabe!L719</f>
        <v>0.089999999999999997</v>
      </c>
      <c r="D719" s="89">
        <f>IF(Eingabe!G719="x",1,0)</f>
        <v>0</v>
      </c>
      <c r="E719" s="1">
        <f>IF(Eingabe!H719="x",1,0)</f>
        <v>1</v>
      </c>
      <c r="F719" s="1">
        <f>IF(Eingabe!I719="x",1,0)</f>
        <v>0</v>
      </c>
      <c r="G719" s="90">
        <f t="shared" si="134"/>
        <v>1</v>
      </c>
      <c r="H719" s="1">
        <f>IF(Eingabe!R719="x",1,0)</f>
        <v>1</v>
      </c>
      <c r="I719" s="1">
        <f>IF(Eingabe!S719="x",1,0)</f>
        <v>0</v>
      </c>
      <c r="J719" s="1">
        <f t="shared" si="135"/>
        <v>1</v>
      </c>
      <c r="K719" s="89">
        <f>IF(Eingabe!E719="x",1,0)</f>
        <v>1</v>
      </c>
      <c r="L719" s="1">
        <f>IF(Eingabe!F719="x",1,0)</f>
        <v>0</v>
      </c>
      <c r="M719" s="90">
        <f t="shared" si="136"/>
        <v>1</v>
      </c>
    </row>
    <row r="720">
      <c r="A720" s="5">
        <f>Eingabe!J720^2*PI()/4</f>
        <v>0</v>
      </c>
      <c r="B720" s="5">
        <f>Eingabe!K720*Eingabe!L720</f>
        <v>0.089999999999999997</v>
      </c>
      <c r="C720" s="5">
        <f>(Eingabe!K720*(Eingabe!L720-Eingabe!K720)+Eingabe!K720^2*PI()/4)*0+Eingabe!K720*Eingabe!L720</f>
        <v>0.089999999999999997</v>
      </c>
      <c r="D720" s="89">
        <f>IF(Eingabe!G720="x",1,0)</f>
        <v>0</v>
      </c>
      <c r="E720" s="1">
        <f>IF(Eingabe!H720="x",1,0)</f>
        <v>1</v>
      </c>
      <c r="F720" s="1">
        <f>IF(Eingabe!I720="x",1,0)</f>
        <v>0</v>
      </c>
      <c r="G720" s="90">
        <f t="shared" si="134"/>
        <v>1</v>
      </c>
      <c r="H720" s="1">
        <f>IF(Eingabe!R720="x",1,0)</f>
        <v>1</v>
      </c>
      <c r="I720" s="1">
        <f>IF(Eingabe!S720="x",1,0)</f>
        <v>0</v>
      </c>
      <c r="J720" s="1">
        <f t="shared" si="135"/>
        <v>1</v>
      </c>
      <c r="K720" s="89">
        <f>IF(Eingabe!E720="x",1,0)</f>
        <v>1</v>
      </c>
      <c r="L720" s="1">
        <f>IF(Eingabe!F720="x",1,0)</f>
        <v>0</v>
      </c>
      <c r="M720" s="90">
        <f t="shared" si="136"/>
        <v>1</v>
      </c>
    </row>
    <row r="721">
      <c r="A721" s="5">
        <f>Eingabe!J721^2*PI()/4</f>
        <v>0</v>
      </c>
      <c r="B721" s="5">
        <f>Eingabe!K721*Eingabe!L721</f>
        <v>0.089999999999999997</v>
      </c>
      <c r="C721" s="5">
        <f>(Eingabe!K721*(Eingabe!L721-Eingabe!K721)+Eingabe!K721^2*PI()/4)*0+Eingabe!K721*Eingabe!L721</f>
        <v>0.089999999999999997</v>
      </c>
      <c r="D721" s="89">
        <f>IF(Eingabe!G721="x",1,0)</f>
        <v>0</v>
      </c>
      <c r="E721" s="1">
        <f>IF(Eingabe!H721="x",1,0)</f>
        <v>1</v>
      </c>
      <c r="F721" s="1">
        <f>IF(Eingabe!I721="x",1,0)</f>
        <v>0</v>
      </c>
      <c r="G721" s="90">
        <f t="shared" si="134"/>
        <v>1</v>
      </c>
      <c r="H721" s="1">
        <f>IF(Eingabe!R721="x",1,0)</f>
        <v>1</v>
      </c>
      <c r="I721" s="1">
        <f>IF(Eingabe!S721="x",1,0)</f>
        <v>0</v>
      </c>
      <c r="J721" s="1">
        <f t="shared" si="135"/>
        <v>1</v>
      </c>
      <c r="K721" s="89">
        <f>IF(Eingabe!E721="x",1,0)</f>
        <v>1</v>
      </c>
      <c r="L721" s="1">
        <f>IF(Eingabe!F721="x",1,0)</f>
        <v>0</v>
      </c>
      <c r="M721" s="90">
        <f t="shared" si="136"/>
        <v>1</v>
      </c>
    </row>
    <row r="722">
      <c r="A722" s="5">
        <f>Eingabe!J722^2*PI()/4</f>
        <v>0</v>
      </c>
      <c r="B722" s="5">
        <f>Eingabe!K722*Eingabe!L722</f>
        <v>0.089999999999999997</v>
      </c>
      <c r="C722" s="5">
        <f>(Eingabe!K722*(Eingabe!L722-Eingabe!K722)+Eingabe!K722^2*PI()/4)*0+Eingabe!K722*Eingabe!L722</f>
        <v>0.089999999999999997</v>
      </c>
      <c r="D722" s="89">
        <f>IF(Eingabe!G722="x",1,0)</f>
        <v>0</v>
      </c>
      <c r="E722" s="1">
        <f>IF(Eingabe!H722="x",1,0)</f>
        <v>1</v>
      </c>
      <c r="F722" s="1">
        <f>IF(Eingabe!I722="x",1,0)</f>
        <v>0</v>
      </c>
      <c r="G722" s="90">
        <f t="shared" si="134"/>
        <v>1</v>
      </c>
      <c r="H722" s="1">
        <f>IF(Eingabe!R722="x",1,0)</f>
        <v>1</v>
      </c>
      <c r="I722" s="1">
        <f>IF(Eingabe!S722="x",1,0)</f>
        <v>0</v>
      </c>
      <c r="J722" s="1">
        <f t="shared" si="135"/>
        <v>1</v>
      </c>
      <c r="K722" s="89">
        <f>IF(Eingabe!E722="x",1,0)</f>
        <v>1</v>
      </c>
      <c r="L722" s="1">
        <f>IF(Eingabe!F722="x",1,0)</f>
        <v>0</v>
      </c>
      <c r="M722" s="90">
        <f t="shared" si="136"/>
        <v>1</v>
      </c>
    </row>
    <row r="723">
      <c r="A723" s="5">
        <f>Eingabe!J723^2*PI()/4</f>
        <v>0</v>
      </c>
      <c r="B723" s="5">
        <f>Eingabe!K723*Eingabe!L723</f>
        <v>0.040000000000000008</v>
      </c>
      <c r="C723" s="5">
        <f>(Eingabe!K723*(Eingabe!L723-Eingabe!K723)+Eingabe!K723^2*PI()/4)*0+Eingabe!K723*Eingabe!L723</f>
        <v>0.040000000000000008</v>
      </c>
      <c r="D723" s="89">
        <f>IF(Eingabe!G723="x",1,0)</f>
        <v>0</v>
      </c>
      <c r="E723" s="1">
        <f>IF(Eingabe!H723="x",1,0)</f>
        <v>1</v>
      </c>
      <c r="F723" s="1">
        <f>IF(Eingabe!I723="x",1,0)</f>
        <v>0</v>
      </c>
      <c r="G723" s="90">
        <f t="shared" ref="G723:G786" si="137">MAX(E723:F723)</f>
        <v>1</v>
      </c>
      <c r="H723" s="1">
        <f>IF(Eingabe!R723="x",1,0)</f>
        <v>1</v>
      </c>
      <c r="I723" s="1">
        <f>IF(Eingabe!S723="x",1,0)</f>
        <v>0</v>
      </c>
      <c r="J723" s="1">
        <f t="shared" ref="J723:J786" si="138">MAX(H723:I723)</f>
        <v>1</v>
      </c>
      <c r="K723" s="89">
        <f>IF(Eingabe!E723="x",1,0)</f>
        <v>1</v>
      </c>
      <c r="L723" s="1">
        <f>IF(Eingabe!F723="x",1,0)</f>
        <v>0</v>
      </c>
      <c r="M723" s="90">
        <f t="shared" ref="M723:M786" si="139">MAX(K723:L723)</f>
        <v>1</v>
      </c>
    </row>
    <row r="724">
      <c r="A724" s="5">
        <f>Eingabe!J724^2*PI()/4</f>
        <v>0</v>
      </c>
      <c r="B724" s="5">
        <f>Eingabe!K724*Eingabe!L724</f>
        <v>0.040000000000000008</v>
      </c>
      <c r="C724" s="5">
        <f>(Eingabe!K724*(Eingabe!L724-Eingabe!K724)+Eingabe!K724^2*PI()/4)*0+Eingabe!K724*Eingabe!L724</f>
        <v>0.040000000000000008</v>
      </c>
      <c r="D724" s="89">
        <f>IF(Eingabe!G724="x",1,0)</f>
        <v>0</v>
      </c>
      <c r="E724" s="1">
        <f>IF(Eingabe!H724="x",1,0)</f>
        <v>1</v>
      </c>
      <c r="F724" s="1">
        <f>IF(Eingabe!I724="x",1,0)</f>
        <v>0</v>
      </c>
      <c r="G724" s="90">
        <f t="shared" si="137"/>
        <v>1</v>
      </c>
      <c r="H724" s="1">
        <f>IF(Eingabe!R724="x",1,0)</f>
        <v>1</v>
      </c>
      <c r="I724" s="1">
        <f>IF(Eingabe!S724="x",1,0)</f>
        <v>0</v>
      </c>
      <c r="J724" s="1">
        <f t="shared" si="138"/>
        <v>1</v>
      </c>
      <c r="K724" s="89">
        <f>IF(Eingabe!E724="x",1,0)</f>
        <v>1</v>
      </c>
      <c r="L724" s="1">
        <f>IF(Eingabe!F724="x",1,0)</f>
        <v>0</v>
      </c>
      <c r="M724" s="90">
        <f t="shared" si="139"/>
        <v>1</v>
      </c>
    </row>
    <row r="725">
      <c r="A725" s="5">
        <f>Eingabe!J725^2*PI()/4</f>
        <v>0</v>
      </c>
      <c r="B725" s="5">
        <f>Eingabe!K725*Eingabe!L725</f>
        <v>0.069999999999999993</v>
      </c>
      <c r="C725" s="5">
        <f>(Eingabe!K725*(Eingabe!L725-Eingabe!K725)+Eingabe!K725^2*PI()/4)*0+Eingabe!K725*Eingabe!L725</f>
        <v>0.069999999999999993</v>
      </c>
      <c r="D725" s="89">
        <f>IF(Eingabe!G725="x",1,0)</f>
        <v>0</v>
      </c>
      <c r="E725" s="1">
        <f>IF(Eingabe!H725="x",1,0)</f>
        <v>1</v>
      </c>
      <c r="F725" s="1">
        <f>IF(Eingabe!I725="x",1,0)</f>
        <v>0</v>
      </c>
      <c r="G725" s="90">
        <f t="shared" si="137"/>
        <v>1</v>
      </c>
      <c r="H725" s="1">
        <f>IF(Eingabe!R725="x",1,0)</f>
        <v>1</v>
      </c>
      <c r="I725" s="1">
        <f>IF(Eingabe!S725="x",1,0)</f>
        <v>0</v>
      </c>
      <c r="J725" s="1">
        <f t="shared" si="138"/>
        <v>1</v>
      </c>
      <c r="K725" s="89">
        <f>IF(Eingabe!E725="x",1,0)</f>
        <v>1</v>
      </c>
      <c r="L725" s="1">
        <f>IF(Eingabe!F725="x",1,0)</f>
        <v>0</v>
      </c>
      <c r="M725" s="90">
        <f t="shared" si="139"/>
        <v>1</v>
      </c>
    </row>
    <row r="726">
      <c r="A726" s="5">
        <f>Eingabe!J726^2*PI()/4</f>
        <v>0</v>
      </c>
      <c r="B726" s="5">
        <f>Eingabe!K726*Eingabe!L726</f>
        <v>0.069999999999999993</v>
      </c>
      <c r="C726" s="5">
        <f>(Eingabe!K726*(Eingabe!L726-Eingabe!K726)+Eingabe!K726^2*PI()/4)*0+Eingabe!K726*Eingabe!L726</f>
        <v>0.069999999999999993</v>
      </c>
      <c r="D726" s="89">
        <f>IF(Eingabe!G726="x",1,0)</f>
        <v>0</v>
      </c>
      <c r="E726" s="1">
        <f>IF(Eingabe!H726="x",1,0)</f>
        <v>1</v>
      </c>
      <c r="F726" s="1">
        <f>IF(Eingabe!I726="x",1,0)</f>
        <v>0</v>
      </c>
      <c r="G726" s="90">
        <f t="shared" si="137"/>
        <v>1</v>
      </c>
      <c r="H726" s="1">
        <f>IF(Eingabe!R726="x",1,0)</f>
        <v>1</v>
      </c>
      <c r="I726" s="1">
        <f>IF(Eingabe!S726="x",1,0)</f>
        <v>0</v>
      </c>
      <c r="J726" s="1">
        <f t="shared" si="138"/>
        <v>1</v>
      </c>
      <c r="K726" s="89">
        <f>IF(Eingabe!E726="x",1,0)</f>
        <v>1</v>
      </c>
      <c r="L726" s="1">
        <f>IF(Eingabe!F726="x",1,0)</f>
        <v>0</v>
      </c>
      <c r="M726" s="90">
        <f t="shared" si="139"/>
        <v>1</v>
      </c>
    </row>
    <row r="727">
      <c r="A727" s="5">
        <f>Eingabe!J727^2*PI()/4</f>
        <v>0</v>
      </c>
      <c r="B727" s="5">
        <f>Eingabe!K727*Eingabe!L727</f>
        <v>0.040000000000000008</v>
      </c>
      <c r="C727" s="5">
        <f>(Eingabe!K727*(Eingabe!L727-Eingabe!K727)+Eingabe!K727^2*PI()/4)*0+Eingabe!K727*Eingabe!L727</f>
        <v>0.040000000000000008</v>
      </c>
      <c r="D727" s="89">
        <f>IF(Eingabe!G727="x",1,0)</f>
        <v>0</v>
      </c>
      <c r="E727" s="1">
        <f>IF(Eingabe!H727="x",1,0)</f>
        <v>1</v>
      </c>
      <c r="F727" s="1">
        <f>IF(Eingabe!I727="x",1,0)</f>
        <v>0</v>
      </c>
      <c r="G727" s="90">
        <f t="shared" si="137"/>
        <v>1</v>
      </c>
      <c r="H727" s="1">
        <f>IF(Eingabe!R727="x",1,0)</f>
        <v>1</v>
      </c>
      <c r="I727" s="1">
        <f>IF(Eingabe!S727="x",1,0)</f>
        <v>0</v>
      </c>
      <c r="J727" s="1">
        <f t="shared" si="138"/>
        <v>1</v>
      </c>
      <c r="K727" s="89">
        <f>IF(Eingabe!E727="x",1,0)</f>
        <v>1</v>
      </c>
      <c r="L727" s="1">
        <f>IF(Eingabe!F727="x",1,0)</f>
        <v>0</v>
      </c>
      <c r="M727" s="90">
        <f t="shared" si="139"/>
        <v>1</v>
      </c>
    </row>
    <row r="728">
      <c r="A728" s="5">
        <f>Eingabe!J728^2*PI()/4</f>
        <v>0</v>
      </c>
      <c r="B728" s="5">
        <f>Eingabe!K728*Eingabe!L728</f>
        <v>0.040000000000000008</v>
      </c>
      <c r="C728" s="5">
        <f>(Eingabe!K728*(Eingabe!L728-Eingabe!K728)+Eingabe!K728^2*PI()/4)*0+Eingabe!K728*Eingabe!L728</f>
        <v>0.040000000000000008</v>
      </c>
      <c r="D728" s="89">
        <f>IF(Eingabe!G728="x",1,0)</f>
        <v>0</v>
      </c>
      <c r="E728" s="1">
        <f>IF(Eingabe!H728="x",1,0)</f>
        <v>1</v>
      </c>
      <c r="F728" s="1">
        <f>IF(Eingabe!I728="x",1,0)</f>
        <v>0</v>
      </c>
      <c r="G728" s="90">
        <f t="shared" si="137"/>
        <v>1</v>
      </c>
      <c r="H728" s="1">
        <f>IF(Eingabe!R728="x",1,0)</f>
        <v>1</v>
      </c>
      <c r="I728" s="1">
        <f>IF(Eingabe!S728="x",1,0)</f>
        <v>0</v>
      </c>
      <c r="J728" s="1">
        <f t="shared" si="138"/>
        <v>1</v>
      </c>
      <c r="K728" s="89">
        <f>IF(Eingabe!E728="x",1,0)</f>
        <v>1</v>
      </c>
      <c r="L728" s="1">
        <f>IF(Eingabe!F728="x",1,0)</f>
        <v>0</v>
      </c>
      <c r="M728" s="90">
        <f t="shared" si="139"/>
        <v>1</v>
      </c>
    </row>
    <row r="729">
      <c r="A729" s="5">
        <f>Eingabe!J729^2*PI()/4</f>
        <v>0</v>
      </c>
      <c r="B729" s="5">
        <f>Eingabe!K729*Eingabe!L729</f>
        <v>0.069999999999999993</v>
      </c>
      <c r="C729" s="5">
        <f>(Eingabe!K729*(Eingabe!L729-Eingabe!K729)+Eingabe!K729^2*PI()/4)*0+Eingabe!K729*Eingabe!L729</f>
        <v>0.069999999999999993</v>
      </c>
      <c r="D729" s="89">
        <f>IF(Eingabe!G729="x",1,0)</f>
        <v>0</v>
      </c>
      <c r="E729" s="1">
        <f>IF(Eingabe!H729="x",1,0)</f>
        <v>1</v>
      </c>
      <c r="F729" s="1">
        <f>IF(Eingabe!I729="x",1,0)</f>
        <v>0</v>
      </c>
      <c r="G729" s="90">
        <f t="shared" si="137"/>
        <v>1</v>
      </c>
      <c r="H729" s="1">
        <f>IF(Eingabe!R729="x",1,0)</f>
        <v>1</v>
      </c>
      <c r="I729" s="1">
        <f>IF(Eingabe!S729="x",1,0)</f>
        <v>0</v>
      </c>
      <c r="J729" s="1">
        <f t="shared" si="138"/>
        <v>1</v>
      </c>
      <c r="K729" s="89">
        <f>IF(Eingabe!E729="x",1,0)</f>
        <v>1</v>
      </c>
      <c r="L729" s="1">
        <f>IF(Eingabe!F729="x",1,0)</f>
        <v>0</v>
      </c>
      <c r="M729" s="90">
        <f t="shared" si="139"/>
        <v>1</v>
      </c>
    </row>
    <row r="730">
      <c r="A730" s="5">
        <f>Eingabe!J730^2*PI()/4</f>
        <v>0</v>
      </c>
      <c r="B730" s="5">
        <f>Eingabe!K730*Eingabe!L730</f>
        <v>0.069999999999999993</v>
      </c>
      <c r="C730" s="5">
        <f>(Eingabe!K730*(Eingabe!L730-Eingabe!K730)+Eingabe!K730^2*PI()/4)*0+Eingabe!K730*Eingabe!L730</f>
        <v>0.069999999999999993</v>
      </c>
      <c r="D730" s="89">
        <f>IF(Eingabe!G730="x",1,0)</f>
        <v>0</v>
      </c>
      <c r="E730" s="1">
        <f>IF(Eingabe!H730="x",1,0)</f>
        <v>1</v>
      </c>
      <c r="F730" s="1">
        <f>IF(Eingabe!I730="x",1,0)</f>
        <v>0</v>
      </c>
      <c r="G730" s="90">
        <f t="shared" si="137"/>
        <v>1</v>
      </c>
      <c r="H730" s="1">
        <f>IF(Eingabe!R730="x",1,0)</f>
        <v>1</v>
      </c>
      <c r="I730" s="1">
        <f>IF(Eingabe!S730="x",1,0)</f>
        <v>0</v>
      </c>
      <c r="J730" s="1">
        <f t="shared" si="138"/>
        <v>1</v>
      </c>
      <c r="K730" s="89">
        <f>IF(Eingabe!E730="x",1,0)</f>
        <v>1</v>
      </c>
      <c r="L730" s="1">
        <f>IF(Eingabe!F730="x",1,0)</f>
        <v>0</v>
      </c>
      <c r="M730" s="90">
        <f t="shared" si="139"/>
        <v>1</v>
      </c>
    </row>
    <row r="731">
      <c r="A731" s="5">
        <f>Eingabe!J731^2*PI()/4</f>
        <v>0</v>
      </c>
      <c r="B731" s="5">
        <f>Eingabe!K731*Eingabe!L731</f>
        <v>0.069999999999999993</v>
      </c>
      <c r="C731" s="5">
        <f>(Eingabe!K731*(Eingabe!L731-Eingabe!K731)+Eingabe!K731^2*PI()/4)*0+Eingabe!K731*Eingabe!L731</f>
        <v>0.069999999999999993</v>
      </c>
      <c r="D731" s="89">
        <f>IF(Eingabe!G731="x",1,0)</f>
        <v>0</v>
      </c>
      <c r="E731" s="1">
        <f>IF(Eingabe!H731="x",1,0)</f>
        <v>1</v>
      </c>
      <c r="F731" s="1">
        <f>IF(Eingabe!I731="x",1,0)</f>
        <v>0</v>
      </c>
      <c r="G731" s="90">
        <f t="shared" si="137"/>
        <v>1</v>
      </c>
      <c r="H731" s="1">
        <f>IF(Eingabe!R731="x",1,0)</f>
        <v>1</v>
      </c>
      <c r="I731" s="1">
        <f>IF(Eingabe!S731="x",1,0)</f>
        <v>0</v>
      </c>
      <c r="J731" s="1">
        <f t="shared" si="138"/>
        <v>1</v>
      </c>
      <c r="K731" s="89">
        <f>IF(Eingabe!E731="x",1,0)</f>
        <v>1</v>
      </c>
      <c r="L731" s="1">
        <f>IF(Eingabe!F731="x",1,0)</f>
        <v>0</v>
      </c>
      <c r="M731" s="90">
        <f t="shared" si="139"/>
        <v>1</v>
      </c>
    </row>
    <row r="732">
      <c r="A732" s="5">
        <f>Eingabe!J732^2*PI()/4</f>
        <v>0</v>
      </c>
      <c r="B732" s="5">
        <f>Eingabe!K732*Eingabe!L732</f>
        <v>0.069999999999999993</v>
      </c>
      <c r="C732" s="5">
        <f>(Eingabe!K732*(Eingabe!L732-Eingabe!K732)+Eingabe!K732^2*PI()/4)*0+Eingabe!K732*Eingabe!L732</f>
        <v>0.069999999999999993</v>
      </c>
      <c r="D732" s="89">
        <f>IF(Eingabe!G732="x",1,0)</f>
        <v>0</v>
      </c>
      <c r="E732" s="1">
        <f>IF(Eingabe!H732="x",1,0)</f>
        <v>1</v>
      </c>
      <c r="F732" s="1">
        <f>IF(Eingabe!I732="x",1,0)</f>
        <v>0</v>
      </c>
      <c r="G732" s="90">
        <f t="shared" si="137"/>
        <v>1</v>
      </c>
      <c r="H732" s="1">
        <f>IF(Eingabe!R732="x",1,0)</f>
        <v>1</v>
      </c>
      <c r="I732" s="1">
        <f>IF(Eingabe!S732="x",1,0)</f>
        <v>0</v>
      </c>
      <c r="J732" s="1">
        <f t="shared" si="138"/>
        <v>1</v>
      </c>
      <c r="K732" s="89">
        <f>IF(Eingabe!E732="x",1,0)</f>
        <v>1</v>
      </c>
      <c r="L732" s="1">
        <f>IF(Eingabe!F732="x",1,0)</f>
        <v>0</v>
      </c>
      <c r="M732" s="90">
        <f t="shared" si="139"/>
        <v>1</v>
      </c>
    </row>
    <row r="733">
      <c r="A733" s="5">
        <f>Eingabe!J733^2*PI()/4</f>
        <v>0</v>
      </c>
      <c r="B733" s="5">
        <f>Eingabe!K733*Eingabe!L733</f>
        <v>0.040000000000000008</v>
      </c>
      <c r="C733" s="5">
        <f>(Eingabe!K733*(Eingabe!L733-Eingabe!K733)+Eingabe!K733^2*PI()/4)*0+Eingabe!K733*Eingabe!L733</f>
        <v>0.040000000000000008</v>
      </c>
      <c r="D733" s="89">
        <f>IF(Eingabe!G733="x",1,0)</f>
        <v>0</v>
      </c>
      <c r="E733" s="1">
        <f>IF(Eingabe!H733="x",1,0)</f>
        <v>1</v>
      </c>
      <c r="F733" s="1">
        <f>IF(Eingabe!I733="x",1,0)</f>
        <v>0</v>
      </c>
      <c r="G733" s="90">
        <f t="shared" si="137"/>
        <v>1</v>
      </c>
      <c r="H733" s="1">
        <f>IF(Eingabe!R733="x",1,0)</f>
        <v>1</v>
      </c>
      <c r="I733" s="1">
        <f>IF(Eingabe!S733="x",1,0)</f>
        <v>0</v>
      </c>
      <c r="J733" s="1">
        <f t="shared" si="138"/>
        <v>1</v>
      </c>
      <c r="K733" s="89">
        <f>IF(Eingabe!E733="x",1,0)</f>
        <v>1</v>
      </c>
      <c r="L733" s="1">
        <f>IF(Eingabe!F733="x",1,0)</f>
        <v>0</v>
      </c>
      <c r="M733" s="90">
        <f t="shared" si="139"/>
        <v>1</v>
      </c>
    </row>
    <row r="734">
      <c r="A734" s="5">
        <f>Eingabe!J734^2*PI()/4</f>
        <v>0</v>
      </c>
      <c r="B734" s="5">
        <f>Eingabe!K734*Eingabe!L734</f>
        <v>0.040000000000000008</v>
      </c>
      <c r="C734" s="5">
        <f>(Eingabe!K734*(Eingabe!L734-Eingabe!K734)+Eingabe!K734^2*PI()/4)*0+Eingabe!K734*Eingabe!L734</f>
        <v>0.040000000000000008</v>
      </c>
      <c r="D734" s="89">
        <f>IF(Eingabe!G734="x",1,0)</f>
        <v>0</v>
      </c>
      <c r="E734" s="1">
        <f>IF(Eingabe!H734="x",1,0)</f>
        <v>1</v>
      </c>
      <c r="F734" s="1">
        <f>IF(Eingabe!I734="x",1,0)</f>
        <v>0</v>
      </c>
      <c r="G734" s="90">
        <f t="shared" si="137"/>
        <v>1</v>
      </c>
      <c r="H734" s="1">
        <f>IF(Eingabe!R734="x",1,0)</f>
        <v>1</v>
      </c>
      <c r="I734" s="1">
        <f>IF(Eingabe!S734="x",1,0)</f>
        <v>0</v>
      </c>
      <c r="J734" s="1">
        <f t="shared" si="138"/>
        <v>1</v>
      </c>
      <c r="K734" s="89">
        <f>IF(Eingabe!E734="x",1,0)</f>
        <v>1</v>
      </c>
      <c r="L734" s="1">
        <f>IF(Eingabe!F734="x",1,0)</f>
        <v>0</v>
      </c>
      <c r="M734" s="90">
        <f t="shared" si="139"/>
        <v>1</v>
      </c>
    </row>
    <row r="735">
      <c r="A735" s="5">
        <f>Eingabe!J735^2*PI()/4</f>
        <v>0</v>
      </c>
      <c r="B735" s="5">
        <f>Eingabe!K735*Eingabe!L735</f>
        <v>0.069999999999999993</v>
      </c>
      <c r="C735" s="5">
        <f>(Eingabe!K735*(Eingabe!L735-Eingabe!K735)+Eingabe!K735^2*PI()/4)*0+Eingabe!K735*Eingabe!L735</f>
        <v>0.069999999999999993</v>
      </c>
      <c r="D735" s="89">
        <f>IF(Eingabe!G735="x",1,0)</f>
        <v>0</v>
      </c>
      <c r="E735" s="1">
        <f>IF(Eingabe!H735="x",1,0)</f>
        <v>1</v>
      </c>
      <c r="F735" s="1">
        <f>IF(Eingabe!I735="x",1,0)</f>
        <v>0</v>
      </c>
      <c r="G735" s="90">
        <f t="shared" si="137"/>
        <v>1</v>
      </c>
      <c r="H735" s="1">
        <f>IF(Eingabe!R735="x",1,0)</f>
        <v>1</v>
      </c>
      <c r="I735" s="1">
        <f>IF(Eingabe!S735="x",1,0)</f>
        <v>0</v>
      </c>
      <c r="J735" s="1">
        <f t="shared" si="138"/>
        <v>1</v>
      </c>
      <c r="K735" s="89">
        <f>IF(Eingabe!E735="x",1,0)</f>
        <v>1</v>
      </c>
      <c r="L735" s="1">
        <f>IF(Eingabe!F735="x",1,0)</f>
        <v>0</v>
      </c>
      <c r="M735" s="90">
        <f t="shared" si="139"/>
        <v>1</v>
      </c>
    </row>
    <row r="736">
      <c r="A736" s="5">
        <f>Eingabe!J736^2*PI()/4</f>
        <v>0</v>
      </c>
      <c r="B736" s="5">
        <f>Eingabe!K736*Eingabe!L736</f>
        <v>0.069999999999999993</v>
      </c>
      <c r="C736" s="5">
        <f>(Eingabe!K736*(Eingabe!L736-Eingabe!K736)+Eingabe!K736^2*PI()/4)*0+Eingabe!K736*Eingabe!L736</f>
        <v>0.069999999999999993</v>
      </c>
      <c r="D736" s="89">
        <f>IF(Eingabe!G736="x",1,0)</f>
        <v>0</v>
      </c>
      <c r="E736" s="1">
        <f>IF(Eingabe!H736="x",1,0)</f>
        <v>1</v>
      </c>
      <c r="F736" s="1">
        <f>IF(Eingabe!I736="x",1,0)</f>
        <v>0</v>
      </c>
      <c r="G736" s="90">
        <f t="shared" si="137"/>
        <v>1</v>
      </c>
      <c r="H736" s="1">
        <f>IF(Eingabe!R736="x",1,0)</f>
        <v>1</v>
      </c>
      <c r="I736" s="1">
        <f>IF(Eingabe!S736="x",1,0)</f>
        <v>0</v>
      </c>
      <c r="J736" s="1">
        <f t="shared" si="138"/>
        <v>1</v>
      </c>
      <c r="K736" s="89">
        <f>IF(Eingabe!E736="x",1,0)</f>
        <v>1</v>
      </c>
      <c r="L736" s="1">
        <f>IF(Eingabe!F736="x",1,0)</f>
        <v>0</v>
      </c>
      <c r="M736" s="90">
        <f t="shared" si="139"/>
        <v>1</v>
      </c>
    </row>
    <row r="737">
      <c r="A737" s="5">
        <f>Eingabe!J737^2*PI()/4</f>
        <v>0</v>
      </c>
      <c r="B737" s="5">
        <f>Eingabe!K737*Eingabe!L737</f>
        <v>0.12959999999999999</v>
      </c>
      <c r="C737" s="5">
        <f>(Eingabe!K737*(Eingabe!L737-Eingabe!K737)+Eingabe!K737^2*PI()/4)*0+Eingabe!K737*Eingabe!L737</f>
        <v>0.12959999999999999</v>
      </c>
      <c r="D737" s="89">
        <f>IF(Eingabe!G737="x",1,0)</f>
        <v>0</v>
      </c>
      <c r="E737" s="1">
        <f>IF(Eingabe!H737="x",1,0)</f>
        <v>1</v>
      </c>
      <c r="F737" s="1">
        <f>IF(Eingabe!I737="x",1,0)</f>
        <v>0</v>
      </c>
      <c r="G737" s="90">
        <f t="shared" si="137"/>
        <v>1</v>
      </c>
      <c r="H737" s="1">
        <f>IF(Eingabe!R737="x",1,0)</f>
        <v>1</v>
      </c>
      <c r="I737" s="1">
        <f>IF(Eingabe!S737="x",1,0)</f>
        <v>0</v>
      </c>
      <c r="J737" s="1">
        <f t="shared" si="138"/>
        <v>1</v>
      </c>
      <c r="K737" s="89">
        <f>IF(Eingabe!E737="x",1,0)</f>
        <v>1</v>
      </c>
      <c r="L737" s="1">
        <f>IF(Eingabe!F737="x",1,0)</f>
        <v>0</v>
      </c>
      <c r="M737" s="90">
        <f t="shared" si="139"/>
        <v>1</v>
      </c>
    </row>
    <row r="738">
      <c r="A738" s="5">
        <f>Eingabe!J738^2*PI()/4</f>
        <v>0</v>
      </c>
      <c r="B738" s="5">
        <f>Eingabe!K738*Eingabe!L738</f>
        <v>0.12959999999999999</v>
      </c>
      <c r="C738" s="5">
        <f>(Eingabe!K738*(Eingabe!L738-Eingabe!K738)+Eingabe!K738^2*PI()/4)*0+Eingabe!K738*Eingabe!L738</f>
        <v>0.12959999999999999</v>
      </c>
      <c r="D738" s="89">
        <f>IF(Eingabe!G738="x",1,0)</f>
        <v>0</v>
      </c>
      <c r="E738" s="1">
        <f>IF(Eingabe!H738="x",1,0)</f>
        <v>1</v>
      </c>
      <c r="F738" s="1">
        <f>IF(Eingabe!I738="x",1,0)</f>
        <v>0</v>
      </c>
      <c r="G738" s="90">
        <f t="shared" si="137"/>
        <v>1</v>
      </c>
      <c r="H738" s="1">
        <f>IF(Eingabe!R738="x",1,0)</f>
        <v>1</v>
      </c>
      <c r="I738" s="1">
        <f>IF(Eingabe!S738="x",1,0)</f>
        <v>0</v>
      </c>
      <c r="J738" s="1">
        <f t="shared" si="138"/>
        <v>1</v>
      </c>
      <c r="K738" s="89">
        <f>IF(Eingabe!E738="x",1,0)</f>
        <v>1</v>
      </c>
      <c r="L738" s="1">
        <f>IF(Eingabe!F738="x",1,0)</f>
        <v>0</v>
      </c>
      <c r="M738" s="90">
        <f t="shared" si="139"/>
        <v>1</v>
      </c>
    </row>
    <row r="739">
      <c r="A739" s="5">
        <f>Eingabe!J739^2*PI()/4</f>
        <v>0</v>
      </c>
      <c r="B739" s="5">
        <f>Eingabe!K739*Eingabe!L739</f>
        <v>0.12959999999999999</v>
      </c>
      <c r="C739" s="5">
        <f>(Eingabe!K739*(Eingabe!L739-Eingabe!K739)+Eingabe!K739^2*PI()/4)*0+Eingabe!K739*Eingabe!L739</f>
        <v>0.12959999999999999</v>
      </c>
      <c r="D739" s="89">
        <f>IF(Eingabe!G739="x",1,0)</f>
        <v>0</v>
      </c>
      <c r="E739" s="1">
        <f>IF(Eingabe!H739="x",1,0)</f>
        <v>1</v>
      </c>
      <c r="F739" s="1">
        <f>IF(Eingabe!I739="x",1,0)</f>
        <v>0</v>
      </c>
      <c r="G739" s="90">
        <f t="shared" si="137"/>
        <v>1</v>
      </c>
      <c r="H739" s="1">
        <f>IF(Eingabe!R739="x",1,0)</f>
        <v>1</v>
      </c>
      <c r="I739" s="1">
        <f>IF(Eingabe!S739="x",1,0)</f>
        <v>0</v>
      </c>
      <c r="J739" s="1">
        <f t="shared" si="138"/>
        <v>1</v>
      </c>
      <c r="K739" s="89">
        <f>IF(Eingabe!E739="x",1,0)</f>
        <v>1</v>
      </c>
      <c r="L739" s="1">
        <f>IF(Eingabe!F739="x",1,0)</f>
        <v>0</v>
      </c>
      <c r="M739" s="90">
        <f t="shared" si="139"/>
        <v>1</v>
      </c>
    </row>
    <row r="740">
      <c r="A740" s="5">
        <f>Eingabe!J740^2*PI()/4</f>
        <v>0</v>
      </c>
      <c r="B740" s="5">
        <f>Eingabe!K740*Eingabe!L740</f>
        <v>0.12959999999999999</v>
      </c>
      <c r="C740" s="5">
        <f>(Eingabe!K740*(Eingabe!L740-Eingabe!K740)+Eingabe!K740^2*PI()/4)*0+Eingabe!K740*Eingabe!L740</f>
        <v>0.12959999999999999</v>
      </c>
      <c r="D740" s="89">
        <f>IF(Eingabe!G740="x",1,0)</f>
        <v>0</v>
      </c>
      <c r="E740" s="1">
        <f>IF(Eingabe!H740="x",1,0)</f>
        <v>1</v>
      </c>
      <c r="F740" s="1">
        <f>IF(Eingabe!I740="x",1,0)</f>
        <v>0</v>
      </c>
      <c r="G740" s="90">
        <f t="shared" si="137"/>
        <v>1</v>
      </c>
      <c r="H740" s="1">
        <f>IF(Eingabe!R740="x",1,0)</f>
        <v>1</v>
      </c>
      <c r="I740" s="1">
        <f>IF(Eingabe!S740="x",1,0)</f>
        <v>0</v>
      </c>
      <c r="J740" s="1">
        <f t="shared" si="138"/>
        <v>1</v>
      </c>
      <c r="K740" s="89">
        <f>IF(Eingabe!E740="x",1,0)</f>
        <v>1</v>
      </c>
      <c r="L740" s="1">
        <f>IF(Eingabe!F740="x",1,0)</f>
        <v>0</v>
      </c>
      <c r="M740" s="90">
        <f t="shared" si="139"/>
        <v>1</v>
      </c>
    </row>
    <row r="741">
      <c r="A741" s="5">
        <f>Eingabe!J741^2*PI()/4</f>
        <v>0</v>
      </c>
      <c r="B741" s="5">
        <f>Eingabe!K741*Eingabe!L741</f>
        <v>0.12959999999999999</v>
      </c>
      <c r="C741" s="5">
        <f>(Eingabe!K741*(Eingabe!L741-Eingabe!K741)+Eingabe!K741^2*PI()/4)*0+Eingabe!K741*Eingabe!L741</f>
        <v>0.12959999999999999</v>
      </c>
      <c r="D741" s="89">
        <f>IF(Eingabe!G741="x",1,0)</f>
        <v>0</v>
      </c>
      <c r="E741" s="1">
        <f>IF(Eingabe!H741="x",1,0)</f>
        <v>1</v>
      </c>
      <c r="F741" s="1">
        <f>IF(Eingabe!I741="x",1,0)</f>
        <v>0</v>
      </c>
      <c r="G741" s="90">
        <f t="shared" si="137"/>
        <v>1</v>
      </c>
      <c r="H741" s="1">
        <f>IF(Eingabe!R741="x",1,0)</f>
        <v>1</v>
      </c>
      <c r="I741" s="1">
        <f>IF(Eingabe!S741="x",1,0)</f>
        <v>0</v>
      </c>
      <c r="J741" s="1">
        <f t="shared" si="138"/>
        <v>1</v>
      </c>
      <c r="K741" s="89">
        <f>IF(Eingabe!E741="x",1,0)</f>
        <v>1</v>
      </c>
      <c r="L741" s="1">
        <f>IF(Eingabe!F741="x",1,0)</f>
        <v>0</v>
      </c>
      <c r="M741" s="90">
        <f t="shared" si="139"/>
        <v>1</v>
      </c>
    </row>
    <row r="742">
      <c r="A742" s="5">
        <f>Eingabe!J742^2*PI()/4</f>
        <v>0</v>
      </c>
      <c r="B742" s="5">
        <f>Eingabe!K742*Eingabe!L742</f>
        <v>0.12959999999999999</v>
      </c>
      <c r="C742" s="5">
        <f>(Eingabe!K742*(Eingabe!L742-Eingabe!K742)+Eingabe!K742^2*PI()/4)*0+Eingabe!K742*Eingabe!L742</f>
        <v>0.12959999999999999</v>
      </c>
      <c r="D742" s="89">
        <f>IF(Eingabe!G742="x",1,0)</f>
        <v>0</v>
      </c>
      <c r="E742" s="1">
        <f>IF(Eingabe!H742="x",1,0)</f>
        <v>1</v>
      </c>
      <c r="F742" s="1">
        <f>IF(Eingabe!I742="x",1,0)</f>
        <v>0</v>
      </c>
      <c r="G742" s="90">
        <f t="shared" si="137"/>
        <v>1</v>
      </c>
      <c r="H742" s="1">
        <f>IF(Eingabe!R742="x",1,0)</f>
        <v>1</v>
      </c>
      <c r="I742" s="1">
        <f>IF(Eingabe!S742="x",1,0)</f>
        <v>0</v>
      </c>
      <c r="J742" s="1">
        <f t="shared" si="138"/>
        <v>1</v>
      </c>
      <c r="K742" s="89">
        <f>IF(Eingabe!E742="x",1,0)</f>
        <v>1</v>
      </c>
      <c r="L742" s="1">
        <f>IF(Eingabe!F742="x",1,0)</f>
        <v>0</v>
      </c>
      <c r="M742" s="90">
        <f t="shared" si="139"/>
        <v>1</v>
      </c>
    </row>
    <row r="743">
      <c r="A743" s="5">
        <f>Eingabe!J743^2*PI()/4</f>
        <v>0.049087385212340517</v>
      </c>
      <c r="B743" s="5">
        <f>Eingabe!K743*Eingabe!L743</f>
        <v>0</v>
      </c>
      <c r="C743" s="5">
        <f>(Eingabe!K743*(Eingabe!L743-Eingabe!K743)+Eingabe!K743^2*PI()/4)*0+Eingabe!K743*Eingabe!L743</f>
        <v>0</v>
      </c>
      <c r="D743" s="89">
        <f>IF(Eingabe!G743="x",1,0)</f>
        <v>1</v>
      </c>
      <c r="E743" s="1">
        <f>IF(Eingabe!H743="x",1,0)</f>
        <v>0</v>
      </c>
      <c r="F743" s="1">
        <f>IF(Eingabe!I743="x",1,0)</f>
        <v>0</v>
      </c>
      <c r="G743" s="90">
        <f t="shared" si="137"/>
        <v>0</v>
      </c>
      <c r="H743" s="1">
        <f>IF(Eingabe!R743="x",1,0)</f>
        <v>1</v>
      </c>
      <c r="I743" s="1">
        <f>IF(Eingabe!S743="x",1,0)</f>
        <v>0</v>
      </c>
      <c r="J743" s="1">
        <f t="shared" si="138"/>
        <v>1</v>
      </c>
      <c r="K743" s="89">
        <f>IF(Eingabe!E743="x",1,0)</f>
        <v>1</v>
      </c>
      <c r="L743" s="1">
        <f>IF(Eingabe!F743="x",1,0)</f>
        <v>0</v>
      </c>
      <c r="M743" s="90">
        <f t="shared" si="139"/>
        <v>1</v>
      </c>
    </row>
    <row r="744">
      <c r="A744" s="5">
        <f>Eingabe!J744^2*PI()/4</f>
        <v>0.049087385212340517</v>
      </c>
      <c r="B744" s="5">
        <f>Eingabe!K744*Eingabe!L744</f>
        <v>0</v>
      </c>
      <c r="C744" s="5">
        <f>(Eingabe!K744*(Eingabe!L744-Eingabe!K744)+Eingabe!K744^2*PI()/4)*0+Eingabe!K744*Eingabe!L744</f>
        <v>0</v>
      </c>
      <c r="D744" s="89">
        <f>IF(Eingabe!G744="x",1,0)</f>
        <v>1</v>
      </c>
      <c r="E744" s="1">
        <f>IF(Eingabe!H744="x",1,0)</f>
        <v>0</v>
      </c>
      <c r="F744" s="1">
        <f>IF(Eingabe!I744="x",1,0)</f>
        <v>0</v>
      </c>
      <c r="G744" s="90">
        <f t="shared" si="137"/>
        <v>0</v>
      </c>
      <c r="H744" s="1">
        <f>IF(Eingabe!R744="x",1,0)</f>
        <v>1</v>
      </c>
      <c r="I744" s="1">
        <f>IF(Eingabe!S744="x",1,0)</f>
        <v>0</v>
      </c>
      <c r="J744" s="1">
        <f t="shared" si="138"/>
        <v>1</v>
      </c>
      <c r="K744" s="89">
        <f>IF(Eingabe!E744="x",1,0)</f>
        <v>1</v>
      </c>
      <c r="L744" s="1">
        <f>IF(Eingabe!F744="x",1,0)</f>
        <v>0</v>
      </c>
      <c r="M744" s="90">
        <f t="shared" si="139"/>
        <v>1</v>
      </c>
    </row>
    <row r="745">
      <c r="A745" s="5">
        <f>Eingabe!J745^2*PI()/4</f>
        <v>0.049087385212340517</v>
      </c>
      <c r="B745" s="5">
        <f>Eingabe!K745*Eingabe!L745</f>
        <v>0</v>
      </c>
      <c r="C745" s="5">
        <f>(Eingabe!K745*(Eingabe!L745-Eingabe!K745)+Eingabe!K745^2*PI()/4)*0+Eingabe!K745*Eingabe!L745</f>
        <v>0</v>
      </c>
      <c r="D745" s="89">
        <f>IF(Eingabe!G745="x",1,0)</f>
        <v>1</v>
      </c>
      <c r="E745" s="1">
        <f>IF(Eingabe!H745="x",1,0)</f>
        <v>0</v>
      </c>
      <c r="F745" s="1">
        <f>IF(Eingabe!I745="x",1,0)</f>
        <v>0</v>
      </c>
      <c r="G745" s="90">
        <f t="shared" si="137"/>
        <v>0</v>
      </c>
      <c r="H745" s="1">
        <f>IF(Eingabe!R745="x",1,0)</f>
        <v>1</v>
      </c>
      <c r="I745" s="1">
        <f>IF(Eingabe!S745="x",1,0)</f>
        <v>0</v>
      </c>
      <c r="J745" s="1">
        <f t="shared" si="138"/>
        <v>1</v>
      </c>
      <c r="K745" s="89">
        <f>IF(Eingabe!E745="x",1,0)</f>
        <v>1</v>
      </c>
      <c r="L745" s="1">
        <f>IF(Eingabe!F745="x",1,0)</f>
        <v>0</v>
      </c>
      <c r="M745" s="90">
        <f t="shared" si="139"/>
        <v>1</v>
      </c>
    </row>
    <row r="746">
      <c r="A746" s="5">
        <f>Eingabe!J746^2*PI()/4</f>
        <v>0</v>
      </c>
      <c r="B746" s="5">
        <f>Eingabe!K746*Eingabe!L746</f>
        <v>0.0625</v>
      </c>
      <c r="C746" s="5">
        <f>(Eingabe!K746*(Eingabe!L746-Eingabe!K746)+Eingabe!K746^2*PI()/4)*0+Eingabe!K746*Eingabe!L746</f>
        <v>0.0625</v>
      </c>
      <c r="D746" s="89">
        <f>IF(Eingabe!G746="x",1,0)</f>
        <v>0</v>
      </c>
      <c r="E746" s="1">
        <f>IF(Eingabe!H746="x",1,0)</f>
        <v>1</v>
      </c>
      <c r="F746" s="1">
        <f>IF(Eingabe!I746="x",1,0)</f>
        <v>0</v>
      </c>
      <c r="G746" s="90">
        <f t="shared" si="137"/>
        <v>1</v>
      </c>
      <c r="H746" s="1">
        <f>IF(Eingabe!R746="x",1,0)</f>
        <v>1</v>
      </c>
      <c r="I746" s="1">
        <f>IF(Eingabe!S746="x",1,0)</f>
        <v>0</v>
      </c>
      <c r="J746" s="1">
        <f t="shared" si="138"/>
        <v>1</v>
      </c>
      <c r="K746" s="89">
        <f>IF(Eingabe!E746="x",1,0)</f>
        <v>1</v>
      </c>
      <c r="L746" s="1">
        <f>IF(Eingabe!F746="x",1,0)</f>
        <v>0</v>
      </c>
      <c r="M746" s="90">
        <f t="shared" si="139"/>
        <v>1</v>
      </c>
    </row>
    <row r="747">
      <c r="A747" s="5">
        <f>Eingabe!J747^2*PI()/4</f>
        <v>0</v>
      </c>
      <c r="B747" s="5">
        <f>Eingabe!K747*Eingabe!L747</f>
        <v>0.0625</v>
      </c>
      <c r="C747" s="5">
        <f>(Eingabe!K747*(Eingabe!L747-Eingabe!K747)+Eingabe!K747^2*PI()/4)*0+Eingabe!K747*Eingabe!L747</f>
        <v>0.0625</v>
      </c>
      <c r="D747" s="89">
        <f>IF(Eingabe!G747="x",1,0)</f>
        <v>0</v>
      </c>
      <c r="E747" s="1">
        <f>IF(Eingabe!H747="x",1,0)</f>
        <v>1</v>
      </c>
      <c r="F747" s="1">
        <f>IF(Eingabe!I747="x",1,0)</f>
        <v>0</v>
      </c>
      <c r="G747" s="90">
        <f t="shared" si="137"/>
        <v>1</v>
      </c>
      <c r="H747" s="1">
        <f>IF(Eingabe!R747="x",1,0)</f>
        <v>1</v>
      </c>
      <c r="I747" s="1">
        <f>IF(Eingabe!S747="x",1,0)</f>
        <v>0</v>
      </c>
      <c r="J747" s="1">
        <f t="shared" si="138"/>
        <v>1</v>
      </c>
      <c r="K747" s="89">
        <f>IF(Eingabe!E747="x",1,0)</f>
        <v>1</v>
      </c>
      <c r="L747" s="1">
        <f>IF(Eingabe!F747="x",1,0)</f>
        <v>0</v>
      </c>
      <c r="M747" s="90">
        <f t="shared" si="139"/>
        <v>1</v>
      </c>
    </row>
    <row r="748">
      <c r="A748" s="5">
        <f>Eingabe!J748^2*PI()/4</f>
        <v>0.049087385212340517</v>
      </c>
      <c r="B748" s="5">
        <f>Eingabe!K748*Eingabe!L748</f>
        <v>0</v>
      </c>
      <c r="C748" s="5">
        <f>(Eingabe!K748*(Eingabe!L748-Eingabe!K748)+Eingabe!K748^2*PI()/4)*0+Eingabe!K748*Eingabe!L748</f>
        <v>0</v>
      </c>
      <c r="D748" s="89">
        <f>IF(Eingabe!G748="x",1,0)</f>
        <v>1</v>
      </c>
      <c r="E748" s="1">
        <f>IF(Eingabe!H748="x",1,0)</f>
        <v>0</v>
      </c>
      <c r="F748" s="1">
        <f>IF(Eingabe!I748="x",1,0)</f>
        <v>0</v>
      </c>
      <c r="G748" s="90">
        <f t="shared" si="137"/>
        <v>0</v>
      </c>
      <c r="H748" s="1">
        <f>IF(Eingabe!R748="x",1,0)</f>
        <v>1</v>
      </c>
      <c r="I748" s="1">
        <f>IF(Eingabe!S748="x",1,0)</f>
        <v>0</v>
      </c>
      <c r="J748" s="1">
        <f t="shared" si="138"/>
        <v>1</v>
      </c>
      <c r="K748" s="89">
        <f>IF(Eingabe!E748="x",1,0)</f>
        <v>1</v>
      </c>
      <c r="L748" s="1">
        <f>IF(Eingabe!F748="x",1,0)</f>
        <v>0</v>
      </c>
      <c r="M748" s="90">
        <f t="shared" si="139"/>
        <v>1</v>
      </c>
    </row>
    <row r="749">
      <c r="A749" s="5">
        <f>Eingabe!J749^2*PI()/4</f>
        <v>0.049087385212340517</v>
      </c>
      <c r="B749" s="5">
        <f>Eingabe!K749*Eingabe!L749</f>
        <v>0</v>
      </c>
      <c r="C749" s="5">
        <f>(Eingabe!K749*(Eingabe!L749-Eingabe!K749)+Eingabe!K749^2*PI()/4)*0+Eingabe!K749*Eingabe!L749</f>
        <v>0</v>
      </c>
      <c r="D749" s="89">
        <f>IF(Eingabe!G749="x",1,0)</f>
        <v>1</v>
      </c>
      <c r="E749" s="1">
        <f>IF(Eingabe!H749="x",1,0)</f>
        <v>0</v>
      </c>
      <c r="F749" s="1">
        <f>IF(Eingabe!I749="x",1,0)</f>
        <v>0</v>
      </c>
      <c r="G749" s="90">
        <f t="shared" si="137"/>
        <v>0</v>
      </c>
      <c r="H749" s="1">
        <f>IF(Eingabe!R749="x",1,0)</f>
        <v>1</v>
      </c>
      <c r="I749" s="1">
        <f>IF(Eingabe!S749="x",1,0)</f>
        <v>0</v>
      </c>
      <c r="J749" s="1">
        <f t="shared" si="138"/>
        <v>1</v>
      </c>
      <c r="K749" s="89">
        <f>IF(Eingabe!E749="x",1,0)</f>
        <v>1</v>
      </c>
      <c r="L749" s="1">
        <f>IF(Eingabe!F749="x",1,0)</f>
        <v>0</v>
      </c>
      <c r="M749" s="90">
        <f t="shared" si="139"/>
        <v>1</v>
      </c>
    </row>
    <row r="750">
      <c r="A750" s="5">
        <f>Eingabe!J750^2*PI()/4</f>
        <v>0.049087385212340517</v>
      </c>
      <c r="B750" s="5">
        <f>Eingabe!K750*Eingabe!L750</f>
        <v>0</v>
      </c>
      <c r="C750" s="5">
        <f>(Eingabe!K750*(Eingabe!L750-Eingabe!K750)+Eingabe!K750^2*PI()/4)*0+Eingabe!K750*Eingabe!L750</f>
        <v>0</v>
      </c>
      <c r="D750" s="89">
        <f>IF(Eingabe!G750="x",1,0)</f>
        <v>1</v>
      </c>
      <c r="E750" s="1">
        <f>IF(Eingabe!H750="x",1,0)</f>
        <v>0</v>
      </c>
      <c r="F750" s="1">
        <f>IF(Eingabe!I750="x",1,0)</f>
        <v>0</v>
      </c>
      <c r="G750" s="90">
        <f t="shared" si="137"/>
        <v>0</v>
      </c>
      <c r="H750" s="1">
        <f>IF(Eingabe!R750="x",1,0)</f>
        <v>1</v>
      </c>
      <c r="I750" s="1">
        <f>IF(Eingabe!S750="x",1,0)</f>
        <v>0</v>
      </c>
      <c r="J750" s="1">
        <f t="shared" si="138"/>
        <v>1</v>
      </c>
      <c r="K750" s="89">
        <f>IF(Eingabe!E750="x",1,0)</f>
        <v>1</v>
      </c>
      <c r="L750" s="1">
        <f>IF(Eingabe!F750="x",1,0)</f>
        <v>0</v>
      </c>
      <c r="M750" s="90">
        <f t="shared" si="139"/>
        <v>1</v>
      </c>
    </row>
    <row r="751">
      <c r="A751" s="5">
        <f>Eingabe!J751^2*PI()/4</f>
        <v>0</v>
      </c>
      <c r="B751" s="5">
        <f>Eingabe!K751*Eingabe!L751</f>
        <v>0.0625</v>
      </c>
      <c r="C751" s="5">
        <f>(Eingabe!K751*(Eingabe!L751-Eingabe!K751)+Eingabe!K751^2*PI()/4)*0+Eingabe!K751*Eingabe!L751</f>
        <v>0.0625</v>
      </c>
      <c r="D751" s="89">
        <f>IF(Eingabe!G751="x",1,0)</f>
        <v>0</v>
      </c>
      <c r="E751" s="1">
        <f>IF(Eingabe!H751="x",1,0)</f>
        <v>1</v>
      </c>
      <c r="F751" s="1">
        <f>IF(Eingabe!I751="x",1,0)</f>
        <v>0</v>
      </c>
      <c r="G751" s="90">
        <f t="shared" si="137"/>
        <v>1</v>
      </c>
      <c r="H751" s="1">
        <f>IF(Eingabe!R751="x",1,0)</f>
        <v>1</v>
      </c>
      <c r="I751" s="1">
        <f>IF(Eingabe!S751="x",1,0)</f>
        <v>0</v>
      </c>
      <c r="J751" s="1">
        <f t="shared" si="138"/>
        <v>1</v>
      </c>
      <c r="K751" s="89">
        <f>IF(Eingabe!E751="x",1,0)</f>
        <v>1</v>
      </c>
      <c r="L751" s="1">
        <f>IF(Eingabe!F751="x",1,0)</f>
        <v>0</v>
      </c>
      <c r="M751" s="90">
        <f t="shared" si="139"/>
        <v>1</v>
      </c>
    </row>
    <row r="752">
      <c r="A752" s="5">
        <f>Eingabe!J752^2*PI()/4</f>
        <v>0.049087385212340517</v>
      </c>
      <c r="B752" s="5">
        <f>Eingabe!K752*Eingabe!L752</f>
        <v>0</v>
      </c>
      <c r="C752" s="5">
        <f>(Eingabe!K752*(Eingabe!L752-Eingabe!K752)+Eingabe!K752^2*PI()/4)*0+Eingabe!K752*Eingabe!L752</f>
        <v>0</v>
      </c>
      <c r="D752" s="89">
        <f>IF(Eingabe!G752="x",1,0)</f>
        <v>1</v>
      </c>
      <c r="E752" s="1">
        <f>IF(Eingabe!H752="x",1,0)</f>
        <v>0</v>
      </c>
      <c r="F752" s="1">
        <f>IF(Eingabe!I752="x",1,0)</f>
        <v>0</v>
      </c>
      <c r="G752" s="90">
        <f t="shared" si="137"/>
        <v>0</v>
      </c>
      <c r="H752" s="1">
        <f>IF(Eingabe!R752="x",1,0)</f>
        <v>1</v>
      </c>
      <c r="I752" s="1">
        <f>IF(Eingabe!S752="x",1,0)</f>
        <v>0</v>
      </c>
      <c r="J752" s="1">
        <f t="shared" si="138"/>
        <v>1</v>
      </c>
      <c r="K752" s="89">
        <f>IF(Eingabe!E752="x",1,0)</f>
        <v>1</v>
      </c>
      <c r="L752" s="1">
        <f>IF(Eingabe!F752="x",1,0)</f>
        <v>0</v>
      </c>
      <c r="M752" s="90">
        <f t="shared" si="139"/>
        <v>1</v>
      </c>
    </row>
    <row r="753">
      <c r="A753" s="5">
        <f>Eingabe!J753^2*PI()/4</f>
        <v>0.049087385212340517</v>
      </c>
      <c r="B753" s="5">
        <f>Eingabe!K753*Eingabe!L753</f>
        <v>0</v>
      </c>
      <c r="C753" s="5">
        <f>(Eingabe!K753*(Eingabe!L753-Eingabe!K753)+Eingabe!K753^2*PI()/4)*0+Eingabe!K753*Eingabe!L753</f>
        <v>0</v>
      </c>
      <c r="D753" s="89">
        <f>IF(Eingabe!G753="x",1,0)</f>
        <v>1</v>
      </c>
      <c r="E753" s="1">
        <f>IF(Eingabe!H753="x",1,0)</f>
        <v>0</v>
      </c>
      <c r="F753" s="1">
        <f>IF(Eingabe!I753="x",1,0)</f>
        <v>0</v>
      </c>
      <c r="G753" s="90">
        <f t="shared" si="137"/>
        <v>0</v>
      </c>
      <c r="H753" s="1">
        <f>IF(Eingabe!R753="x",1,0)</f>
        <v>1</v>
      </c>
      <c r="I753" s="1">
        <f>IF(Eingabe!S753="x",1,0)</f>
        <v>0</v>
      </c>
      <c r="J753" s="1">
        <f t="shared" si="138"/>
        <v>1</v>
      </c>
      <c r="K753" s="89">
        <f>IF(Eingabe!E753="x",1,0)</f>
        <v>1</v>
      </c>
      <c r="L753" s="1">
        <f>IF(Eingabe!F753="x",1,0)</f>
        <v>0</v>
      </c>
      <c r="M753" s="90">
        <f t="shared" si="139"/>
        <v>1</v>
      </c>
    </row>
    <row r="754">
      <c r="A754" s="5">
        <f>Eingabe!J754^2*PI()/4</f>
        <v>0.049087385212340517</v>
      </c>
      <c r="B754" s="5">
        <f>Eingabe!K754*Eingabe!L754</f>
        <v>0</v>
      </c>
      <c r="C754" s="5">
        <f>(Eingabe!K754*(Eingabe!L754-Eingabe!K754)+Eingabe!K754^2*PI()/4)*0+Eingabe!K754*Eingabe!L754</f>
        <v>0</v>
      </c>
      <c r="D754" s="89">
        <f>IF(Eingabe!G754="x",1,0)</f>
        <v>1</v>
      </c>
      <c r="E754" s="1">
        <f>IF(Eingabe!H754="x",1,0)</f>
        <v>0</v>
      </c>
      <c r="F754" s="1">
        <f>IF(Eingabe!I754="x",1,0)</f>
        <v>0</v>
      </c>
      <c r="G754" s="90">
        <f t="shared" si="137"/>
        <v>0</v>
      </c>
      <c r="H754" s="1">
        <f>IF(Eingabe!R754="x",1,0)</f>
        <v>1</v>
      </c>
      <c r="I754" s="1">
        <f>IF(Eingabe!S754="x",1,0)</f>
        <v>0</v>
      </c>
      <c r="J754" s="1">
        <f t="shared" si="138"/>
        <v>1</v>
      </c>
      <c r="K754" s="89">
        <f>IF(Eingabe!E754="x",1,0)</f>
        <v>1</v>
      </c>
      <c r="L754" s="1">
        <f>IF(Eingabe!F754="x",1,0)</f>
        <v>0</v>
      </c>
      <c r="M754" s="90">
        <f t="shared" si="139"/>
        <v>1</v>
      </c>
    </row>
    <row r="755">
      <c r="A755" s="5">
        <f>Eingabe!J755^2*PI()/4</f>
        <v>0.049087385212340517</v>
      </c>
      <c r="B755" s="5">
        <f>Eingabe!K755*Eingabe!L755</f>
        <v>0</v>
      </c>
      <c r="C755" s="5">
        <f>(Eingabe!K755*(Eingabe!L755-Eingabe!K755)+Eingabe!K755^2*PI()/4)*0+Eingabe!K755*Eingabe!L755</f>
        <v>0</v>
      </c>
      <c r="D755" s="89">
        <f>IF(Eingabe!G755="x",1,0)</f>
        <v>1</v>
      </c>
      <c r="E755" s="1">
        <f>IF(Eingabe!H755="x",1,0)</f>
        <v>0</v>
      </c>
      <c r="F755" s="1">
        <f>IF(Eingabe!I755="x",1,0)</f>
        <v>0</v>
      </c>
      <c r="G755" s="90">
        <f t="shared" si="137"/>
        <v>0</v>
      </c>
      <c r="H755" s="1">
        <f>IF(Eingabe!R755="x",1,0)</f>
        <v>1</v>
      </c>
      <c r="I755" s="1">
        <f>IF(Eingabe!S755="x",1,0)</f>
        <v>0</v>
      </c>
      <c r="J755" s="1">
        <f t="shared" si="138"/>
        <v>1</v>
      </c>
      <c r="K755" s="89">
        <f>IF(Eingabe!E755="x",1,0)</f>
        <v>1</v>
      </c>
      <c r="L755" s="1">
        <f>IF(Eingabe!F755="x",1,0)</f>
        <v>0</v>
      </c>
      <c r="M755" s="90">
        <f t="shared" si="139"/>
        <v>1</v>
      </c>
    </row>
    <row r="756">
      <c r="A756" s="5">
        <f>Eingabe!J756^2*PI()/4</f>
        <v>0</v>
      </c>
      <c r="B756" s="5">
        <f>Eingabe!K756*Eingabe!L756</f>
        <v>0.0625</v>
      </c>
      <c r="C756" s="5">
        <f>(Eingabe!K756*(Eingabe!L756-Eingabe!K756)+Eingabe!K756^2*PI()/4)*0+Eingabe!K756*Eingabe!L756</f>
        <v>0.0625</v>
      </c>
      <c r="D756" s="89">
        <f>IF(Eingabe!G756="x",1,0)</f>
        <v>0</v>
      </c>
      <c r="E756" s="1">
        <f>IF(Eingabe!H756="x",1,0)</f>
        <v>1</v>
      </c>
      <c r="F756" s="1">
        <f>IF(Eingabe!I756="x",1,0)</f>
        <v>0</v>
      </c>
      <c r="G756" s="90">
        <f t="shared" si="137"/>
        <v>1</v>
      </c>
      <c r="H756" s="1">
        <f>IF(Eingabe!R756="x",1,0)</f>
        <v>1</v>
      </c>
      <c r="I756" s="1">
        <f>IF(Eingabe!S756="x",1,0)</f>
        <v>0</v>
      </c>
      <c r="J756" s="1">
        <f t="shared" si="138"/>
        <v>1</v>
      </c>
      <c r="K756" s="89">
        <f>IF(Eingabe!E756="x",1,0)</f>
        <v>1</v>
      </c>
      <c r="L756" s="1">
        <f>IF(Eingabe!F756="x",1,0)</f>
        <v>0</v>
      </c>
      <c r="M756" s="90">
        <f t="shared" si="139"/>
        <v>1</v>
      </c>
    </row>
    <row r="757">
      <c r="A757" s="5">
        <f>Eingabe!J757^2*PI()/4</f>
        <v>0.049087385212340517</v>
      </c>
      <c r="B757" s="5">
        <f>Eingabe!K757*Eingabe!L757</f>
        <v>0</v>
      </c>
      <c r="C757" s="5">
        <f>(Eingabe!K757*(Eingabe!L757-Eingabe!K757)+Eingabe!K757^2*PI()/4)*0+Eingabe!K757*Eingabe!L757</f>
        <v>0</v>
      </c>
      <c r="D757" s="89">
        <f>IF(Eingabe!G757="x",1,0)</f>
        <v>1</v>
      </c>
      <c r="E757" s="1">
        <f>IF(Eingabe!H757="x",1,0)</f>
        <v>0</v>
      </c>
      <c r="F757" s="1">
        <f>IF(Eingabe!I757="x",1,0)</f>
        <v>0</v>
      </c>
      <c r="G757" s="90">
        <f t="shared" si="137"/>
        <v>0</v>
      </c>
      <c r="H757" s="1">
        <f>IF(Eingabe!R757="x",1,0)</f>
        <v>1</v>
      </c>
      <c r="I757" s="1">
        <f>IF(Eingabe!S757="x",1,0)</f>
        <v>0</v>
      </c>
      <c r="J757" s="1">
        <f t="shared" si="138"/>
        <v>1</v>
      </c>
      <c r="K757" s="89">
        <f>IF(Eingabe!E757="x",1,0)</f>
        <v>1</v>
      </c>
      <c r="L757" s="1">
        <f>IF(Eingabe!F757="x",1,0)</f>
        <v>0</v>
      </c>
      <c r="M757" s="90">
        <f t="shared" si="139"/>
        <v>1</v>
      </c>
    </row>
    <row r="758">
      <c r="A758" s="5">
        <f>Eingabe!J758^2*PI()/4</f>
        <v>0</v>
      </c>
      <c r="B758" s="5">
        <f>Eingabe!K758*Eingabe!L758</f>
        <v>0.089999999999999997</v>
      </c>
      <c r="C758" s="5">
        <f>(Eingabe!K758*(Eingabe!L758-Eingabe!K758)+Eingabe!K758^2*PI()/4)*0+Eingabe!K758*Eingabe!L758</f>
        <v>0.089999999999999997</v>
      </c>
      <c r="D758" s="89">
        <f>IF(Eingabe!G758="x",1,0)</f>
        <v>0</v>
      </c>
      <c r="E758" s="1">
        <f>IF(Eingabe!H758="x",1,0)</f>
        <v>1</v>
      </c>
      <c r="F758" s="1">
        <f>IF(Eingabe!I758="x",1,0)</f>
        <v>0</v>
      </c>
      <c r="G758" s="90">
        <f t="shared" si="137"/>
        <v>1</v>
      </c>
      <c r="H758" s="1">
        <f>IF(Eingabe!R758="x",1,0)</f>
        <v>1</v>
      </c>
      <c r="I758" s="1">
        <f>IF(Eingabe!S758="x",1,0)</f>
        <v>0</v>
      </c>
      <c r="J758" s="1">
        <f t="shared" si="138"/>
        <v>1</v>
      </c>
      <c r="K758" s="89">
        <f>IF(Eingabe!E758="x",1,0)</f>
        <v>1</v>
      </c>
      <c r="L758" s="1">
        <f>IF(Eingabe!F758="x",1,0)</f>
        <v>0</v>
      </c>
      <c r="M758" s="90">
        <f t="shared" si="139"/>
        <v>1</v>
      </c>
    </row>
    <row r="759">
      <c r="A759" s="5">
        <f>Eingabe!J759^2*PI()/4</f>
        <v>0</v>
      </c>
      <c r="B759" s="5">
        <f>Eingabe!K759*Eingabe!L759</f>
        <v>0.16000000000000003</v>
      </c>
      <c r="C759" s="5">
        <f>(Eingabe!K759*(Eingabe!L759-Eingabe!K759)+Eingabe!K759^2*PI()/4)*0+Eingabe!K759*Eingabe!L759</f>
        <v>0.16000000000000003</v>
      </c>
      <c r="D759" s="89">
        <f>IF(Eingabe!G759="x",1,0)</f>
        <v>0</v>
      </c>
      <c r="E759" s="1">
        <f>IF(Eingabe!H759="x",1,0)</f>
        <v>1</v>
      </c>
      <c r="F759" s="1">
        <f>IF(Eingabe!I759="x",1,0)</f>
        <v>0</v>
      </c>
      <c r="G759" s="90">
        <f t="shared" si="137"/>
        <v>1</v>
      </c>
      <c r="H759" s="1">
        <f>IF(Eingabe!R759="x",1,0)</f>
        <v>1</v>
      </c>
      <c r="I759" s="1">
        <f>IF(Eingabe!S759="x",1,0)</f>
        <v>0</v>
      </c>
      <c r="J759" s="1">
        <f t="shared" si="138"/>
        <v>1</v>
      </c>
      <c r="K759" s="89">
        <f>IF(Eingabe!E759="x",1,0)</f>
        <v>1</v>
      </c>
      <c r="L759" s="1">
        <f>IF(Eingabe!F759="x",1,0)</f>
        <v>0</v>
      </c>
      <c r="M759" s="90">
        <f t="shared" si="139"/>
        <v>1</v>
      </c>
    </row>
    <row r="760">
      <c r="A760" s="5">
        <f>Eingabe!J760^2*PI()/4</f>
        <v>0</v>
      </c>
      <c r="B760" s="5">
        <f>Eingabe!K760*Eingabe!L760</f>
        <v>0.089999999999999997</v>
      </c>
      <c r="C760" s="5">
        <f>(Eingabe!K760*(Eingabe!L760-Eingabe!K760)+Eingabe!K760^2*PI()/4)*0+Eingabe!K760*Eingabe!L760</f>
        <v>0.089999999999999997</v>
      </c>
      <c r="D760" s="89">
        <f>IF(Eingabe!G760="x",1,0)</f>
        <v>0</v>
      </c>
      <c r="E760" s="1">
        <f>IF(Eingabe!H760="x",1,0)</f>
        <v>1</v>
      </c>
      <c r="F760" s="1">
        <f>IF(Eingabe!I760="x",1,0)</f>
        <v>0</v>
      </c>
      <c r="G760" s="90">
        <f t="shared" si="137"/>
        <v>1</v>
      </c>
      <c r="H760" s="1">
        <f>IF(Eingabe!R760="x",1,0)</f>
        <v>1</v>
      </c>
      <c r="I760" s="1">
        <f>IF(Eingabe!S760="x",1,0)</f>
        <v>0</v>
      </c>
      <c r="J760" s="1">
        <f t="shared" si="138"/>
        <v>1</v>
      </c>
      <c r="K760" s="89">
        <f>IF(Eingabe!E760="x",1,0)</f>
        <v>1</v>
      </c>
      <c r="L760" s="1">
        <f>IF(Eingabe!F760="x",1,0)</f>
        <v>0</v>
      </c>
      <c r="M760" s="90">
        <f t="shared" si="139"/>
        <v>1</v>
      </c>
    </row>
    <row r="761">
      <c r="A761" s="5">
        <f>Eingabe!J761^2*PI()/4</f>
        <v>0</v>
      </c>
      <c r="B761" s="5">
        <f>Eingabe!K761*Eingabe!L761</f>
        <v>0.089999999999999997</v>
      </c>
      <c r="C761" s="5">
        <f>(Eingabe!K761*(Eingabe!L761-Eingabe!K761)+Eingabe!K761^2*PI()/4)*0+Eingabe!K761*Eingabe!L761</f>
        <v>0.089999999999999997</v>
      </c>
      <c r="D761" s="89">
        <f>IF(Eingabe!G761="x",1,0)</f>
        <v>0</v>
      </c>
      <c r="E761" s="1">
        <f>IF(Eingabe!H761="x",1,0)</f>
        <v>1</v>
      </c>
      <c r="F761" s="1">
        <f>IF(Eingabe!I761="x",1,0)</f>
        <v>0</v>
      </c>
      <c r="G761" s="90">
        <f t="shared" si="137"/>
        <v>1</v>
      </c>
      <c r="H761" s="1">
        <f>IF(Eingabe!R761="x",1,0)</f>
        <v>1</v>
      </c>
      <c r="I761" s="1">
        <f>IF(Eingabe!S761="x",1,0)</f>
        <v>0</v>
      </c>
      <c r="J761" s="1">
        <f t="shared" si="138"/>
        <v>1</v>
      </c>
      <c r="K761" s="89">
        <f>IF(Eingabe!E761="x",1,0)</f>
        <v>1</v>
      </c>
      <c r="L761" s="1">
        <f>IF(Eingabe!F761="x",1,0)</f>
        <v>0</v>
      </c>
      <c r="M761" s="90">
        <f t="shared" si="139"/>
        <v>1</v>
      </c>
    </row>
    <row r="762">
      <c r="A762" s="5">
        <f>Eingabe!J762^2*PI()/4</f>
        <v>0</v>
      </c>
      <c r="B762" s="5">
        <f>Eingabe!K762*Eingabe!L762</f>
        <v>0.089999999999999997</v>
      </c>
      <c r="C762" s="5">
        <f>(Eingabe!K762*(Eingabe!L762-Eingabe!K762)+Eingabe!K762^2*PI()/4)*0+Eingabe!K762*Eingabe!L762</f>
        <v>0.089999999999999997</v>
      </c>
      <c r="D762" s="89">
        <f>IF(Eingabe!G762="x",1,0)</f>
        <v>0</v>
      </c>
      <c r="E762" s="1">
        <f>IF(Eingabe!H762="x",1,0)</f>
        <v>1</v>
      </c>
      <c r="F762" s="1">
        <f>IF(Eingabe!I762="x",1,0)</f>
        <v>0</v>
      </c>
      <c r="G762" s="90">
        <f t="shared" si="137"/>
        <v>1</v>
      </c>
      <c r="H762" s="1">
        <f>IF(Eingabe!R762="x",1,0)</f>
        <v>1</v>
      </c>
      <c r="I762" s="1">
        <f>IF(Eingabe!S762="x",1,0)</f>
        <v>0</v>
      </c>
      <c r="J762" s="1">
        <f t="shared" si="138"/>
        <v>1</v>
      </c>
      <c r="K762" s="89">
        <f>IF(Eingabe!E762="x",1,0)</f>
        <v>1</v>
      </c>
      <c r="L762" s="1">
        <f>IF(Eingabe!F762="x",1,0)</f>
        <v>0</v>
      </c>
      <c r="M762" s="90">
        <f t="shared" si="139"/>
        <v>1</v>
      </c>
    </row>
    <row r="763">
      <c r="A763" s="5">
        <f>Eingabe!J763^2*PI()/4</f>
        <v>0</v>
      </c>
      <c r="B763" s="5">
        <f>Eingabe!K763*Eingabe!L763</f>
        <v>0.089999999999999997</v>
      </c>
      <c r="C763" s="5">
        <f>(Eingabe!K763*(Eingabe!L763-Eingabe!K763)+Eingabe!K763^2*PI()/4)*0+Eingabe!K763*Eingabe!L763</f>
        <v>0.089999999999999997</v>
      </c>
      <c r="D763" s="89">
        <f>IF(Eingabe!G763="x",1,0)</f>
        <v>0</v>
      </c>
      <c r="E763" s="1">
        <f>IF(Eingabe!H763="x",1,0)</f>
        <v>1</v>
      </c>
      <c r="F763" s="1">
        <f>IF(Eingabe!I763="x",1,0)</f>
        <v>0</v>
      </c>
      <c r="G763" s="90">
        <f t="shared" si="137"/>
        <v>1</v>
      </c>
      <c r="H763" s="1">
        <f>IF(Eingabe!R763="x",1,0)</f>
        <v>1</v>
      </c>
      <c r="I763" s="1">
        <f>IF(Eingabe!S763="x",1,0)</f>
        <v>0</v>
      </c>
      <c r="J763" s="1">
        <f t="shared" si="138"/>
        <v>1</v>
      </c>
      <c r="K763" s="89">
        <f>IF(Eingabe!E763="x",1,0)</f>
        <v>1</v>
      </c>
      <c r="L763" s="1">
        <f>IF(Eingabe!F763="x",1,0)</f>
        <v>0</v>
      </c>
      <c r="M763" s="90">
        <f t="shared" si="139"/>
        <v>1</v>
      </c>
    </row>
    <row r="764">
      <c r="A764" s="5">
        <f>Eingabe!J764^2*PI()/4</f>
        <v>0</v>
      </c>
      <c r="B764" s="5">
        <f>Eingabe!K764*Eingabe!L764</f>
        <v>0.089999999999999997</v>
      </c>
      <c r="C764" s="5">
        <f>(Eingabe!K764*(Eingabe!L764-Eingabe!K764)+Eingabe!K764^2*PI()/4)*0+Eingabe!K764*Eingabe!L764</f>
        <v>0.089999999999999997</v>
      </c>
      <c r="D764" s="89">
        <f>IF(Eingabe!G764="x",1,0)</f>
        <v>0</v>
      </c>
      <c r="E764" s="1">
        <f>IF(Eingabe!H764="x",1,0)</f>
        <v>1</v>
      </c>
      <c r="F764" s="1">
        <f>IF(Eingabe!I764="x",1,0)</f>
        <v>0</v>
      </c>
      <c r="G764" s="90">
        <f t="shared" si="137"/>
        <v>1</v>
      </c>
      <c r="H764" s="1">
        <f>IF(Eingabe!R764="x",1,0)</f>
        <v>1</v>
      </c>
      <c r="I764" s="1">
        <f>IF(Eingabe!S764="x",1,0)</f>
        <v>0</v>
      </c>
      <c r="J764" s="1">
        <f t="shared" si="138"/>
        <v>1</v>
      </c>
      <c r="K764" s="89">
        <f>IF(Eingabe!E764="x",1,0)</f>
        <v>1</v>
      </c>
      <c r="L764" s="1">
        <f>IF(Eingabe!F764="x",1,0)</f>
        <v>0</v>
      </c>
      <c r="M764" s="90">
        <f t="shared" si="139"/>
        <v>1</v>
      </c>
    </row>
    <row r="765">
      <c r="A765" s="5">
        <f>Eingabe!J765^2*PI()/4</f>
        <v>0</v>
      </c>
      <c r="B765" s="5">
        <f>Eingabe!K765*Eingabe!L765</f>
        <v>0.089999999999999997</v>
      </c>
      <c r="C765" s="5">
        <f>(Eingabe!K765*(Eingabe!L765-Eingabe!K765)+Eingabe!K765^2*PI()/4)*0+Eingabe!K765*Eingabe!L765</f>
        <v>0.089999999999999997</v>
      </c>
      <c r="D765" s="89">
        <f>IF(Eingabe!G765="x",1,0)</f>
        <v>0</v>
      </c>
      <c r="E765" s="1">
        <f>IF(Eingabe!H765="x",1,0)</f>
        <v>1</v>
      </c>
      <c r="F765" s="1">
        <f>IF(Eingabe!I765="x",1,0)</f>
        <v>0</v>
      </c>
      <c r="G765" s="90">
        <f t="shared" si="137"/>
        <v>1</v>
      </c>
      <c r="H765" s="1">
        <f>IF(Eingabe!R765="x",1,0)</f>
        <v>1</v>
      </c>
      <c r="I765" s="1">
        <f>IF(Eingabe!S765="x",1,0)</f>
        <v>0</v>
      </c>
      <c r="J765" s="1">
        <f t="shared" si="138"/>
        <v>1</v>
      </c>
      <c r="K765" s="89">
        <f>IF(Eingabe!E765="x",1,0)</f>
        <v>1</v>
      </c>
      <c r="L765" s="1">
        <f>IF(Eingabe!F765="x",1,0)</f>
        <v>0</v>
      </c>
      <c r="M765" s="90">
        <f t="shared" si="139"/>
        <v>1</v>
      </c>
    </row>
    <row r="766">
      <c r="A766" s="5">
        <f>Eingabe!J766^2*PI()/4</f>
        <v>0</v>
      </c>
      <c r="B766" s="5">
        <f>Eingabe!K766*Eingabe!L766</f>
        <v>0.089999999999999997</v>
      </c>
      <c r="C766" s="5">
        <f>(Eingabe!K766*(Eingabe!L766-Eingabe!K766)+Eingabe!K766^2*PI()/4)*0+Eingabe!K766*Eingabe!L766</f>
        <v>0.089999999999999997</v>
      </c>
      <c r="D766" s="89">
        <f>IF(Eingabe!G766="x",1,0)</f>
        <v>0</v>
      </c>
      <c r="E766" s="1">
        <f>IF(Eingabe!H766="x",1,0)</f>
        <v>1</v>
      </c>
      <c r="F766" s="1">
        <f>IF(Eingabe!I766="x",1,0)</f>
        <v>0</v>
      </c>
      <c r="G766" s="90">
        <f t="shared" si="137"/>
        <v>1</v>
      </c>
      <c r="H766" s="1">
        <f>IF(Eingabe!R766="x",1,0)</f>
        <v>1</v>
      </c>
      <c r="I766" s="1">
        <f>IF(Eingabe!S766="x",1,0)</f>
        <v>0</v>
      </c>
      <c r="J766" s="1">
        <f t="shared" si="138"/>
        <v>1</v>
      </c>
      <c r="K766" s="89">
        <f>IF(Eingabe!E766="x",1,0)</f>
        <v>1</v>
      </c>
      <c r="L766" s="1">
        <f>IF(Eingabe!F766="x",1,0)</f>
        <v>0</v>
      </c>
      <c r="M766" s="90">
        <f t="shared" si="139"/>
        <v>1</v>
      </c>
    </row>
    <row r="767">
      <c r="A767" s="5">
        <f>Eingabe!J767^2*PI()/4</f>
        <v>0</v>
      </c>
      <c r="B767" s="5">
        <f>Eingabe!K767*Eingabe!L767</f>
        <v>0.089999999999999997</v>
      </c>
      <c r="C767" s="5">
        <f>(Eingabe!K767*(Eingabe!L767-Eingabe!K767)+Eingabe!K767^2*PI()/4)*0+Eingabe!K767*Eingabe!L767</f>
        <v>0.089999999999999997</v>
      </c>
      <c r="D767" s="89">
        <f>IF(Eingabe!G767="x",1,0)</f>
        <v>0</v>
      </c>
      <c r="E767" s="1">
        <f>IF(Eingabe!H767="x",1,0)</f>
        <v>1</v>
      </c>
      <c r="F767" s="1">
        <f>IF(Eingabe!I767="x",1,0)</f>
        <v>0</v>
      </c>
      <c r="G767" s="90">
        <f t="shared" si="137"/>
        <v>1</v>
      </c>
      <c r="H767" s="1">
        <f>IF(Eingabe!R767="x",1,0)</f>
        <v>1</v>
      </c>
      <c r="I767" s="1">
        <f>IF(Eingabe!S767="x",1,0)</f>
        <v>0</v>
      </c>
      <c r="J767" s="1">
        <f t="shared" si="138"/>
        <v>1</v>
      </c>
      <c r="K767" s="89">
        <f>IF(Eingabe!E767="x",1,0)</f>
        <v>1</v>
      </c>
      <c r="L767" s="1">
        <f>IF(Eingabe!F767="x",1,0)</f>
        <v>0</v>
      </c>
      <c r="M767" s="90">
        <f t="shared" si="139"/>
        <v>1</v>
      </c>
    </row>
    <row r="768">
      <c r="A768" s="5">
        <f>Eingabe!J768^2*PI()/4</f>
        <v>0</v>
      </c>
      <c r="B768" s="5">
        <f>Eingabe!K768*Eingabe!L768</f>
        <v>0.16000000000000003</v>
      </c>
      <c r="C768" s="5">
        <f>(Eingabe!K768*(Eingabe!L768-Eingabe!K768)+Eingabe!K768^2*PI()/4)*0+Eingabe!K768*Eingabe!L768</f>
        <v>0.16000000000000003</v>
      </c>
      <c r="D768" s="89">
        <f>IF(Eingabe!G768="x",1,0)</f>
        <v>0</v>
      </c>
      <c r="E768" s="1">
        <f>IF(Eingabe!H768="x",1,0)</f>
        <v>1</v>
      </c>
      <c r="F768" s="1">
        <f>IF(Eingabe!I768="x",1,0)</f>
        <v>0</v>
      </c>
      <c r="G768" s="90">
        <f t="shared" si="137"/>
        <v>1</v>
      </c>
      <c r="H768" s="1">
        <f>IF(Eingabe!R768="x",1,0)</f>
        <v>1</v>
      </c>
      <c r="I768" s="1">
        <f>IF(Eingabe!S768="x",1,0)</f>
        <v>0</v>
      </c>
      <c r="J768" s="1">
        <f t="shared" si="138"/>
        <v>1</v>
      </c>
      <c r="K768" s="89">
        <f>IF(Eingabe!E768="x",1,0)</f>
        <v>1</v>
      </c>
      <c r="L768" s="1">
        <f>IF(Eingabe!F768="x",1,0)</f>
        <v>0</v>
      </c>
      <c r="M768" s="90">
        <f t="shared" si="139"/>
        <v>1</v>
      </c>
    </row>
    <row r="769">
      <c r="A769" s="5">
        <f>Eingabe!J769^2*PI()/4</f>
        <v>0</v>
      </c>
      <c r="B769" s="5">
        <f>Eingabe!K769*Eingabe!L769</f>
        <v>0.16000000000000003</v>
      </c>
      <c r="C769" s="5">
        <f>(Eingabe!K769*(Eingabe!L769-Eingabe!K769)+Eingabe!K769^2*PI()/4)*0+Eingabe!K769*Eingabe!L769</f>
        <v>0.16000000000000003</v>
      </c>
      <c r="D769" s="89">
        <f>IF(Eingabe!G769="x",1,0)</f>
        <v>0</v>
      </c>
      <c r="E769" s="1">
        <f>IF(Eingabe!H769="x",1,0)</f>
        <v>1</v>
      </c>
      <c r="F769" s="1">
        <f>IF(Eingabe!I769="x",1,0)</f>
        <v>0</v>
      </c>
      <c r="G769" s="90">
        <f t="shared" si="137"/>
        <v>1</v>
      </c>
      <c r="H769" s="1">
        <f>IF(Eingabe!R769="x",1,0)</f>
        <v>1</v>
      </c>
      <c r="I769" s="1">
        <f>IF(Eingabe!S769="x",1,0)</f>
        <v>0</v>
      </c>
      <c r="J769" s="1">
        <f t="shared" si="138"/>
        <v>1</v>
      </c>
      <c r="K769" s="89">
        <f>IF(Eingabe!E769="x",1,0)</f>
        <v>1</v>
      </c>
      <c r="L769" s="1">
        <f>IF(Eingabe!F769="x",1,0)</f>
        <v>0</v>
      </c>
      <c r="M769" s="90">
        <f t="shared" si="139"/>
        <v>1</v>
      </c>
    </row>
    <row r="770">
      <c r="A770" s="5">
        <f>Eingabe!J770^2*PI()/4</f>
        <v>0</v>
      </c>
      <c r="B770" s="5">
        <f>Eingabe!K770*Eingabe!L770</f>
        <v>0.16000000000000003</v>
      </c>
      <c r="C770" s="5">
        <f>(Eingabe!K770*(Eingabe!L770-Eingabe!K770)+Eingabe!K770^2*PI()/4)*0+Eingabe!K770*Eingabe!L770</f>
        <v>0.16000000000000003</v>
      </c>
      <c r="D770" s="89">
        <f>IF(Eingabe!G770="x",1,0)</f>
        <v>0</v>
      </c>
      <c r="E770" s="1">
        <f>IF(Eingabe!H770="x",1,0)</f>
        <v>1</v>
      </c>
      <c r="F770" s="1">
        <f>IF(Eingabe!I770="x",1,0)</f>
        <v>0</v>
      </c>
      <c r="G770" s="90">
        <f t="shared" si="137"/>
        <v>1</v>
      </c>
      <c r="H770" s="1">
        <f>IF(Eingabe!R770="x",1,0)</f>
        <v>1</v>
      </c>
      <c r="I770" s="1">
        <f>IF(Eingabe!S770="x",1,0)</f>
        <v>0</v>
      </c>
      <c r="J770" s="1">
        <f t="shared" si="138"/>
        <v>1</v>
      </c>
      <c r="K770" s="89">
        <f>IF(Eingabe!E770="x",1,0)</f>
        <v>1</v>
      </c>
      <c r="L770" s="1">
        <f>IF(Eingabe!F770="x",1,0)</f>
        <v>0</v>
      </c>
      <c r="M770" s="90">
        <f t="shared" si="139"/>
        <v>1</v>
      </c>
    </row>
    <row r="771">
      <c r="A771" s="5">
        <f>Eingabe!J771^2*PI()/4</f>
        <v>0</v>
      </c>
      <c r="B771" s="5">
        <f>Eingabe!K771*Eingabe!L771</f>
        <v>0.16000000000000003</v>
      </c>
      <c r="C771" s="5">
        <f>(Eingabe!K771*(Eingabe!L771-Eingabe!K771)+Eingabe!K771^2*PI()/4)*0+Eingabe!K771*Eingabe!L771</f>
        <v>0.16000000000000003</v>
      </c>
      <c r="D771" s="89">
        <f>IF(Eingabe!G771="x",1,0)</f>
        <v>0</v>
      </c>
      <c r="E771" s="1">
        <f>IF(Eingabe!H771="x",1,0)</f>
        <v>1</v>
      </c>
      <c r="F771" s="1">
        <f>IF(Eingabe!I771="x",1,0)</f>
        <v>0</v>
      </c>
      <c r="G771" s="90">
        <f t="shared" si="137"/>
        <v>1</v>
      </c>
      <c r="H771" s="1">
        <f>IF(Eingabe!R771="x",1,0)</f>
        <v>1</v>
      </c>
      <c r="I771" s="1">
        <f>IF(Eingabe!S771="x",1,0)</f>
        <v>0</v>
      </c>
      <c r="J771" s="1">
        <f t="shared" si="138"/>
        <v>1</v>
      </c>
      <c r="K771" s="89">
        <f>IF(Eingabe!E771="x",1,0)</f>
        <v>1</v>
      </c>
      <c r="L771" s="1">
        <f>IF(Eingabe!F771="x",1,0)</f>
        <v>0</v>
      </c>
      <c r="M771" s="90">
        <f t="shared" si="139"/>
        <v>1</v>
      </c>
    </row>
    <row r="772">
      <c r="A772" s="5">
        <f>Eingabe!J772^2*PI()/4</f>
        <v>0</v>
      </c>
      <c r="B772" s="5">
        <f>Eingabe!K772*Eingabe!L772</f>
        <v>0.16000000000000003</v>
      </c>
      <c r="C772" s="5">
        <f>(Eingabe!K772*(Eingabe!L772-Eingabe!K772)+Eingabe!K772^2*PI()/4)*0+Eingabe!K772*Eingabe!L772</f>
        <v>0.16000000000000003</v>
      </c>
      <c r="D772" s="89">
        <f>IF(Eingabe!G772="x",1,0)</f>
        <v>0</v>
      </c>
      <c r="E772" s="1">
        <f>IF(Eingabe!H772="x",1,0)</f>
        <v>1</v>
      </c>
      <c r="F772" s="1">
        <f>IF(Eingabe!I772="x",1,0)</f>
        <v>0</v>
      </c>
      <c r="G772" s="90">
        <f t="shared" si="137"/>
        <v>1</v>
      </c>
      <c r="H772" s="1">
        <f>IF(Eingabe!R772="x",1,0)</f>
        <v>1</v>
      </c>
      <c r="I772" s="1">
        <f>IF(Eingabe!S772="x",1,0)</f>
        <v>0</v>
      </c>
      <c r="J772" s="1">
        <f t="shared" si="138"/>
        <v>1</v>
      </c>
      <c r="K772" s="89">
        <f>IF(Eingabe!E772="x",1,0)</f>
        <v>1</v>
      </c>
      <c r="L772" s="1">
        <f>IF(Eingabe!F772="x",1,0)</f>
        <v>0</v>
      </c>
      <c r="M772" s="90">
        <f t="shared" si="139"/>
        <v>1</v>
      </c>
    </row>
    <row r="773">
      <c r="A773" s="5">
        <f>Eingabe!J773^2*PI()/4</f>
        <v>0</v>
      </c>
      <c r="B773" s="5">
        <f>Eingabe!K773*Eingabe!L773</f>
        <v>0.16000000000000003</v>
      </c>
      <c r="C773" s="5">
        <f>(Eingabe!K773*(Eingabe!L773-Eingabe!K773)+Eingabe!K773^2*PI()/4)*0+Eingabe!K773*Eingabe!L773</f>
        <v>0.16000000000000003</v>
      </c>
      <c r="D773" s="89">
        <f>IF(Eingabe!G773="x",1,0)</f>
        <v>0</v>
      </c>
      <c r="E773" s="1">
        <f>IF(Eingabe!H773="x",1,0)</f>
        <v>1</v>
      </c>
      <c r="F773" s="1">
        <f>IF(Eingabe!I773="x",1,0)</f>
        <v>0</v>
      </c>
      <c r="G773" s="90">
        <f t="shared" si="137"/>
        <v>1</v>
      </c>
      <c r="H773" s="1">
        <f>IF(Eingabe!R773="x",1,0)</f>
        <v>1</v>
      </c>
      <c r="I773" s="1">
        <f>IF(Eingabe!S773="x",1,0)</f>
        <v>0</v>
      </c>
      <c r="J773" s="1">
        <f t="shared" si="138"/>
        <v>1</v>
      </c>
      <c r="K773" s="89">
        <f>IF(Eingabe!E773="x",1,0)</f>
        <v>1</v>
      </c>
      <c r="L773" s="1">
        <f>IF(Eingabe!F773="x",1,0)</f>
        <v>0</v>
      </c>
      <c r="M773" s="90">
        <f t="shared" si="139"/>
        <v>1</v>
      </c>
    </row>
    <row r="774">
      <c r="A774" s="5">
        <f>Eingabe!J774^2*PI()/4</f>
        <v>0</v>
      </c>
      <c r="B774" s="5">
        <f>Eingabe!K774*Eingabe!L774</f>
        <v>0.040000000000000008</v>
      </c>
      <c r="C774" s="5">
        <f>(Eingabe!K774*(Eingabe!L774-Eingabe!K774)+Eingabe!K774^2*PI()/4)*0+Eingabe!K774*Eingabe!L774</f>
        <v>0.040000000000000008</v>
      </c>
      <c r="D774" s="89">
        <f>IF(Eingabe!G774="x",1,0)</f>
        <v>0</v>
      </c>
      <c r="E774" s="1">
        <f>IF(Eingabe!H774="x",1,0)</f>
        <v>1</v>
      </c>
      <c r="F774" s="1">
        <f>IF(Eingabe!I774="x",1,0)</f>
        <v>0</v>
      </c>
      <c r="G774" s="90">
        <f t="shared" si="137"/>
        <v>1</v>
      </c>
      <c r="H774" s="1">
        <f>IF(Eingabe!R774="x",1,0)</f>
        <v>1</v>
      </c>
      <c r="I774" s="1">
        <f>IF(Eingabe!S774="x",1,0)</f>
        <v>0</v>
      </c>
      <c r="J774" s="1">
        <f t="shared" si="138"/>
        <v>1</v>
      </c>
      <c r="K774" s="89">
        <f>IF(Eingabe!E774="x",1,0)</f>
        <v>1</v>
      </c>
      <c r="L774" s="1">
        <f>IF(Eingabe!F774="x",1,0)</f>
        <v>0</v>
      </c>
      <c r="M774" s="90">
        <f t="shared" si="139"/>
        <v>1</v>
      </c>
    </row>
    <row r="775">
      <c r="A775" s="5">
        <f>Eingabe!J775^2*PI()/4</f>
        <v>0</v>
      </c>
      <c r="B775" s="5">
        <f>Eingabe!K775*Eingabe!L775</f>
        <v>0.040000000000000008</v>
      </c>
      <c r="C775" s="5">
        <f>(Eingabe!K775*(Eingabe!L775-Eingabe!K775)+Eingabe!K775^2*PI()/4)*0+Eingabe!K775*Eingabe!L775</f>
        <v>0.040000000000000008</v>
      </c>
      <c r="D775" s="89">
        <f>IF(Eingabe!G775="x",1,0)</f>
        <v>0</v>
      </c>
      <c r="E775" s="1">
        <f>IF(Eingabe!H775="x",1,0)</f>
        <v>1</v>
      </c>
      <c r="F775" s="1">
        <f>IF(Eingabe!I775="x",1,0)</f>
        <v>0</v>
      </c>
      <c r="G775" s="90">
        <f t="shared" si="137"/>
        <v>1</v>
      </c>
      <c r="H775" s="1">
        <f>IF(Eingabe!R775="x",1,0)</f>
        <v>1</v>
      </c>
      <c r="I775" s="1">
        <f>IF(Eingabe!S775="x",1,0)</f>
        <v>0</v>
      </c>
      <c r="J775" s="1">
        <f t="shared" si="138"/>
        <v>1</v>
      </c>
      <c r="K775" s="89">
        <f>IF(Eingabe!E775="x",1,0)</f>
        <v>1</v>
      </c>
      <c r="L775" s="1">
        <f>IF(Eingabe!F775="x",1,0)</f>
        <v>0</v>
      </c>
      <c r="M775" s="90">
        <f t="shared" si="139"/>
        <v>1</v>
      </c>
    </row>
    <row r="776">
      <c r="A776" s="5">
        <f>Eingabe!J776^2*PI()/4</f>
        <v>0</v>
      </c>
      <c r="B776" s="5">
        <f>Eingabe!K776*Eingabe!L776</f>
        <v>0.040000000000000008</v>
      </c>
      <c r="C776" s="5">
        <f>(Eingabe!K776*(Eingabe!L776-Eingabe!K776)+Eingabe!K776^2*PI()/4)*0+Eingabe!K776*Eingabe!L776</f>
        <v>0.040000000000000008</v>
      </c>
      <c r="D776" s="89">
        <f>IF(Eingabe!G776="x",1,0)</f>
        <v>0</v>
      </c>
      <c r="E776" s="1">
        <f>IF(Eingabe!H776="x",1,0)</f>
        <v>1</v>
      </c>
      <c r="F776" s="1">
        <f>IF(Eingabe!I776="x",1,0)</f>
        <v>0</v>
      </c>
      <c r="G776" s="90">
        <f t="shared" si="137"/>
        <v>1</v>
      </c>
      <c r="H776" s="1">
        <f>IF(Eingabe!R776="x",1,0)</f>
        <v>1</v>
      </c>
      <c r="I776" s="1">
        <f>IF(Eingabe!S776="x",1,0)</f>
        <v>0</v>
      </c>
      <c r="J776" s="1">
        <f t="shared" si="138"/>
        <v>1</v>
      </c>
      <c r="K776" s="89">
        <f>IF(Eingabe!E776="x",1,0)</f>
        <v>1</v>
      </c>
      <c r="L776" s="1">
        <f>IF(Eingabe!F776="x",1,0)</f>
        <v>0</v>
      </c>
      <c r="M776" s="90">
        <f t="shared" si="139"/>
        <v>1</v>
      </c>
    </row>
    <row r="777">
      <c r="A777" s="5">
        <f>Eingabe!J777^2*PI()/4</f>
        <v>0</v>
      </c>
      <c r="B777" s="5">
        <f>Eingabe!K777*Eingabe!L777</f>
        <v>0.040000000000000008</v>
      </c>
      <c r="C777" s="5">
        <f>(Eingabe!K777*(Eingabe!L777-Eingabe!K777)+Eingabe!K777^2*PI()/4)*0+Eingabe!K777*Eingabe!L777</f>
        <v>0.040000000000000008</v>
      </c>
      <c r="D777" s="89">
        <f>IF(Eingabe!G777="x",1,0)</f>
        <v>0</v>
      </c>
      <c r="E777" s="1">
        <f>IF(Eingabe!H777="x",1,0)</f>
        <v>1</v>
      </c>
      <c r="F777" s="1">
        <f>IF(Eingabe!I777="x",1,0)</f>
        <v>0</v>
      </c>
      <c r="G777" s="90">
        <f t="shared" si="137"/>
        <v>1</v>
      </c>
      <c r="H777" s="1">
        <f>IF(Eingabe!R777="x",1,0)</f>
        <v>1</v>
      </c>
      <c r="I777" s="1">
        <f>IF(Eingabe!S777="x",1,0)</f>
        <v>0</v>
      </c>
      <c r="J777" s="1">
        <f t="shared" si="138"/>
        <v>1</v>
      </c>
      <c r="K777" s="89">
        <f>IF(Eingabe!E777="x",1,0)</f>
        <v>1</v>
      </c>
      <c r="L777" s="1">
        <f>IF(Eingabe!F777="x",1,0)</f>
        <v>0</v>
      </c>
      <c r="M777" s="90">
        <f t="shared" si="139"/>
        <v>1</v>
      </c>
    </row>
    <row r="778">
      <c r="A778" s="5">
        <f>Eingabe!J778^2*PI()/4</f>
        <v>0</v>
      </c>
      <c r="B778" s="5">
        <f>Eingabe!K778*Eingabe!L778</f>
        <v>0.040000000000000008</v>
      </c>
      <c r="C778" s="5">
        <f>(Eingabe!K778*(Eingabe!L778-Eingabe!K778)+Eingabe!K778^2*PI()/4)*0+Eingabe!K778*Eingabe!L778</f>
        <v>0.040000000000000008</v>
      </c>
      <c r="D778" s="89">
        <f>IF(Eingabe!G778="x",1,0)</f>
        <v>0</v>
      </c>
      <c r="E778" s="1">
        <f>IF(Eingabe!H778="x",1,0)</f>
        <v>1</v>
      </c>
      <c r="F778" s="1">
        <f>IF(Eingabe!I778="x",1,0)</f>
        <v>0</v>
      </c>
      <c r="G778" s="90">
        <f t="shared" si="137"/>
        <v>1</v>
      </c>
      <c r="H778" s="1">
        <f>IF(Eingabe!R778="x",1,0)</f>
        <v>1</v>
      </c>
      <c r="I778" s="1">
        <f>IF(Eingabe!S778="x",1,0)</f>
        <v>0</v>
      </c>
      <c r="J778" s="1">
        <f t="shared" si="138"/>
        <v>1</v>
      </c>
      <c r="K778" s="89">
        <f>IF(Eingabe!E778="x",1,0)</f>
        <v>1</v>
      </c>
      <c r="L778" s="1">
        <f>IF(Eingabe!F778="x",1,0)</f>
        <v>0</v>
      </c>
      <c r="M778" s="90">
        <f t="shared" si="139"/>
        <v>1</v>
      </c>
    </row>
    <row r="779">
      <c r="A779" s="5">
        <f>Eingabe!J779^2*PI()/4</f>
        <v>0</v>
      </c>
      <c r="B779" s="5">
        <f>Eingabe!K779*Eingabe!L779</f>
        <v>0.040000000000000008</v>
      </c>
      <c r="C779" s="5">
        <f>(Eingabe!K779*(Eingabe!L779-Eingabe!K779)+Eingabe!K779^2*PI()/4)*0+Eingabe!K779*Eingabe!L779</f>
        <v>0.040000000000000008</v>
      </c>
      <c r="D779" s="89">
        <f>IF(Eingabe!G779="x",1,0)</f>
        <v>0</v>
      </c>
      <c r="E779" s="1">
        <f>IF(Eingabe!H779="x",1,0)</f>
        <v>1</v>
      </c>
      <c r="F779" s="1">
        <f>IF(Eingabe!I779="x",1,0)</f>
        <v>0</v>
      </c>
      <c r="G779" s="90">
        <f t="shared" si="137"/>
        <v>1</v>
      </c>
      <c r="H779" s="1">
        <f>IF(Eingabe!R779="x",1,0)</f>
        <v>1</v>
      </c>
      <c r="I779" s="1">
        <f>IF(Eingabe!S779="x",1,0)</f>
        <v>0</v>
      </c>
      <c r="J779" s="1">
        <f t="shared" si="138"/>
        <v>1</v>
      </c>
      <c r="K779" s="89">
        <f>IF(Eingabe!E779="x",1,0)</f>
        <v>1</v>
      </c>
      <c r="L779" s="1">
        <f>IF(Eingabe!F779="x",1,0)</f>
        <v>0</v>
      </c>
      <c r="M779" s="90">
        <f t="shared" si="139"/>
        <v>1</v>
      </c>
    </row>
    <row r="780">
      <c r="A780" s="5">
        <f>Eingabe!J780^2*PI()/4</f>
        <v>0</v>
      </c>
      <c r="B780" s="5">
        <f>Eingabe!K780*Eingabe!L780</f>
        <v>0.040000000000000008</v>
      </c>
      <c r="C780" s="5">
        <f>(Eingabe!K780*(Eingabe!L780-Eingabe!K780)+Eingabe!K780^2*PI()/4)*0+Eingabe!K780*Eingabe!L780</f>
        <v>0.040000000000000008</v>
      </c>
      <c r="D780" s="89">
        <f>IF(Eingabe!G780="x",1,0)</f>
        <v>0</v>
      </c>
      <c r="E780" s="1">
        <f>IF(Eingabe!H780="x",1,0)</f>
        <v>1</v>
      </c>
      <c r="F780" s="1">
        <f>IF(Eingabe!I780="x",1,0)</f>
        <v>0</v>
      </c>
      <c r="G780" s="90">
        <f t="shared" si="137"/>
        <v>1</v>
      </c>
      <c r="H780" s="1">
        <f>IF(Eingabe!R780="x",1,0)</f>
        <v>1</v>
      </c>
      <c r="I780" s="1">
        <f>IF(Eingabe!S780="x",1,0)</f>
        <v>0</v>
      </c>
      <c r="J780" s="1">
        <f t="shared" si="138"/>
        <v>1</v>
      </c>
      <c r="K780" s="89">
        <f>IF(Eingabe!E780="x",1,0)</f>
        <v>1</v>
      </c>
      <c r="L780" s="1">
        <f>IF(Eingabe!F780="x",1,0)</f>
        <v>0</v>
      </c>
      <c r="M780" s="90">
        <f t="shared" si="139"/>
        <v>1</v>
      </c>
    </row>
    <row r="781">
      <c r="A781" s="5">
        <f>Eingabe!J781^2*PI()/4</f>
        <v>0</v>
      </c>
      <c r="B781" s="5">
        <f>Eingabe!K781*Eingabe!L781</f>
        <v>0.040000000000000008</v>
      </c>
      <c r="C781" s="5">
        <f>(Eingabe!K781*(Eingabe!L781-Eingabe!K781)+Eingabe!K781^2*PI()/4)*0+Eingabe!K781*Eingabe!L781</f>
        <v>0.040000000000000008</v>
      </c>
      <c r="D781" s="89">
        <f>IF(Eingabe!G781="x",1,0)</f>
        <v>0</v>
      </c>
      <c r="E781" s="1">
        <f>IF(Eingabe!H781="x",1,0)</f>
        <v>1</v>
      </c>
      <c r="F781" s="1">
        <f>IF(Eingabe!I781="x",1,0)</f>
        <v>0</v>
      </c>
      <c r="G781" s="90">
        <f t="shared" si="137"/>
        <v>1</v>
      </c>
      <c r="H781" s="1">
        <f>IF(Eingabe!R781="x",1,0)</f>
        <v>1</v>
      </c>
      <c r="I781" s="1">
        <f>IF(Eingabe!S781="x",1,0)</f>
        <v>0</v>
      </c>
      <c r="J781" s="1">
        <f t="shared" si="138"/>
        <v>1</v>
      </c>
      <c r="K781" s="89">
        <f>IF(Eingabe!E781="x",1,0)</f>
        <v>1</v>
      </c>
      <c r="L781" s="1">
        <f>IF(Eingabe!F781="x",1,0)</f>
        <v>0</v>
      </c>
      <c r="M781" s="90">
        <f t="shared" si="139"/>
        <v>1</v>
      </c>
    </row>
    <row r="782">
      <c r="A782" s="5">
        <f>Eingabe!J782^2*PI()/4</f>
        <v>0</v>
      </c>
      <c r="B782" s="5">
        <f>Eingabe!K782*Eingabe!L782</f>
        <v>0.040000000000000008</v>
      </c>
      <c r="C782" s="5">
        <f>(Eingabe!K782*(Eingabe!L782-Eingabe!K782)+Eingabe!K782^2*PI()/4)*0+Eingabe!K782*Eingabe!L782</f>
        <v>0.040000000000000008</v>
      </c>
      <c r="D782" s="89">
        <f>IF(Eingabe!G782="x",1,0)</f>
        <v>0</v>
      </c>
      <c r="E782" s="1">
        <f>IF(Eingabe!H782="x",1,0)</f>
        <v>1</v>
      </c>
      <c r="F782" s="1">
        <f>IF(Eingabe!I782="x",1,0)</f>
        <v>0</v>
      </c>
      <c r="G782" s="90">
        <f t="shared" si="137"/>
        <v>1</v>
      </c>
      <c r="H782" s="1">
        <f>IF(Eingabe!R782="x",1,0)</f>
        <v>1</v>
      </c>
      <c r="I782" s="1">
        <f>IF(Eingabe!S782="x",1,0)</f>
        <v>0</v>
      </c>
      <c r="J782" s="1">
        <f t="shared" si="138"/>
        <v>1</v>
      </c>
      <c r="K782" s="89">
        <f>IF(Eingabe!E782="x",1,0)</f>
        <v>1</v>
      </c>
      <c r="L782" s="1">
        <f>IF(Eingabe!F782="x",1,0)</f>
        <v>0</v>
      </c>
      <c r="M782" s="90">
        <f t="shared" si="139"/>
        <v>1</v>
      </c>
    </row>
    <row r="783">
      <c r="A783" s="5">
        <f>Eingabe!J783^2*PI()/4</f>
        <v>0</v>
      </c>
      <c r="B783" s="5">
        <f>Eingabe!K783*Eingabe!L783</f>
        <v>0.040000000000000008</v>
      </c>
      <c r="C783" s="5">
        <f>(Eingabe!K783*(Eingabe!L783-Eingabe!K783)+Eingabe!K783^2*PI()/4)*0+Eingabe!K783*Eingabe!L783</f>
        <v>0.040000000000000008</v>
      </c>
      <c r="D783" s="89">
        <f>IF(Eingabe!G783="x",1,0)</f>
        <v>0</v>
      </c>
      <c r="E783" s="1">
        <f>IF(Eingabe!H783="x",1,0)</f>
        <v>1</v>
      </c>
      <c r="F783" s="1">
        <f>IF(Eingabe!I783="x",1,0)</f>
        <v>0</v>
      </c>
      <c r="G783" s="90">
        <f t="shared" si="137"/>
        <v>1</v>
      </c>
      <c r="H783" s="1">
        <f>IF(Eingabe!R783="x",1,0)</f>
        <v>1</v>
      </c>
      <c r="I783" s="1">
        <f>IF(Eingabe!S783="x",1,0)</f>
        <v>0</v>
      </c>
      <c r="J783" s="1">
        <f t="shared" si="138"/>
        <v>1</v>
      </c>
      <c r="K783" s="89">
        <f>IF(Eingabe!E783="x",1,0)</f>
        <v>1</v>
      </c>
      <c r="L783" s="1">
        <f>IF(Eingabe!F783="x",1,0)</f>
        <v>0</v>
      </c>
      <c r="M783" s="90">
        <f t="shared" si="139"/>
        <v>1</v>
      </c>
    </row>
    <row r="784">
      <c r="A784" s="5">
        <f>Eingabe!J784^2*PI()/4</f>
        <v>0</v>
      </c>
      <c r="B784" s="5">
        <f>Eingabe!K784*Eingabe!L784</f>
        <v>0.040000000000000008</v>
      </c>
      <c r="C784" s="5">
        <f>(Eingabe!K784*(Eingabe!L784-Eingabe!K784)+Eingabe!K784^2*PI()/4)*0+Eingabe!K784*Eingabe!L784</f>
        <v>0.040000000000000008</v>
      </c>
      <c r="D784" s="89">
        <f>IF(Eingabe!G784="x",1,0)</f>
        <v>0</v>
      </c>
      <c r="E784" s="1">
        <f>IF(Eingabe!H784="x",1,0)</f>
        <v>1</v>
      </c>
      <c r="F784" s="1">
        <f>IF(Eingabe!I784="x",1,0)</f>
        <v>0</v>
      </c>
      <c r="G784" s="90">
        <f t="shared" si="137"/>
        <v>1</v>
      </c>
      <c r="H784" s="1">
        <f>IF(Eingabe!R784="x",1,0)</f>
        <v>1</v>
      </c>
      <c r="I784" s="1">
        <f>IF(Eingabe!S784="x",1,0)</f>
        <v>0</v>
      </c>
      <c r="J784" s="1">
        <f t="shared" si="138"/>
        <v>1</v>
      </c>
      <c r="K784" s="89">
        <f>IF(Eingabe!E784="x",1,0)</f>
        <v>1</v>
      </c>
      <c r="L784" s="1">
        <f>IF(Eingabe!F784="x",1,0)</f>
        <v>0</v>
      </c>
      <c r="M784" s="90">
        <f t="shared" si="139"/>
        <v>1</v>
      </c>
    </row>
    <row r="785">
      <c r="A785" s="5">
        <f>Eingabe!J785^2*PI()/4</f>
        <v>0</v>
      </c>
      <c r="B785" s="5">
        <f>Eingabe!K785*Eingabe!L785</f>
        <v>0.115</v>
      </c>
      <c r="C785" s="5">
        <f>(Eingabe!K785*(Eingabe!L785-Eingabe!K785)+Eingabe!K785^2*PI()/4)*0+Eingabe!K785*Eingabe!L785</f>
        <v>0.115</v>
      </c>
      <c r="D785" s="89">
        <f>IF(Eingabe!G785="x",1,0)</f>
        <v>0</v>
      </c>
      <c r="E785" s="1">
        <f>IF(Eingabe!H785="x",1,0)</f>
        <v>1</v>
      </c>
      <c r="F785" s="1">
        <f>IF(Eingabe!I785="x",1,0)</f>
        <v>0</v>
      </c>
      <c r="G785" s="90">
        <f t="shared" si="137"/>
        <v>1</v>
      </c>
      <c r="H785" s="1">
        <f>IF(Eingabe!R785="x",1,0)</f>
        <v>1</v>
      </c>
      <c r="I785" s="1">
        <f>IF(Eingabe!S785="x",1,0)</f>
        <v>0</v>
      </c>
      <c r="J785" s="1">
        <f t="shared" si="138"/>
        <v>1</v>
      </c>
      <c r="K785" s="89">
        <f>IF(Eingabe!E785="x",1,0)</f>
        <v>1</v>
      </c>
      <c r="L785" s="1">
        <f>IF(Eingabe!F785="x",1,0)</f>
        <v>0</v>
      </c>
      <c r="M785" s="90">
        <f t="shared" si="139"/>
        <v>1</v>
      </c>
    </row>
    <row r="786">
      <c r="A786" s="5">
        <f>Eingabe!J786^2*PI()/4</f>
        <v>0</v>
      </c>
      <c r="B786" s="5">
        <f>Eingabe!K786*Eingabe!L786</f>
        <v>0.115</v>
      </c>
      <c r="C786" s="5">
        <f>(Eingabe!K786*(Eingabe!L786-Eingabe!K786)+Eingabe!K786^2*PI()/4)*0+Eingabe!K786*Eingabe!L786</f>
        <v>0.115</v>
      </c>
      <c r="D786" s="89">
        <f>IF(Eingabe!G786="x",1,0)</f>
        <v>0</v>
      </c>
      <c r="E786" s="1">
        <f>IF(Eingabe!H786="x",1,0)</f>
        <v>1</v>
      </c>
      <c r="F786" s="1">
        <f>IF(Eingabe!I786="x",1,0)</f>
        <v>0</v>
      </c>
      <c r="G786" s="90">
        <f t="shared" si="137"/>
        <v>1</v>
      </c>
      <c r="H786" s="1">
        <f>IF(Eingabe!R786="x",1,0)</f>
        <v>1</v>
      </c>
      <c r="I786" s="1">
        <f>IF(Eingabe!S786="x",1,0)</f>
        <v>0</v>
      </c>
      <c r="J786" s="1">
        <f t="shared" si="138"/>
        <v>1</v>
      </c>
      <c r="K786" s="89">
        <f>IF(Eingabe!E786="x",1,0)</f>
        <v>1</v>
      </c>
      <c r="L786" s="1">
        <f>IF(Eingabe!F786="x",1,0)</f>
        <v>0</v>
      </c>
      <c r="M786" s="90">
        <f t="shared" si="139"/>
        <v>1</v>
      </c>
    </row>
    <row r="787">
      <c r="A787" s="5">
        <f>Eingabe!J787^2*PI()/4</f>
        <v>0</v>
      </c>
      <c r="B787" s="5">
        <f>Eingabe!K787*Eingabe!L787</f>
        <v>0.115</v>
      </c>
      <c r="C787" s="5">
        <f>(Eingabe!K787*(Eingabe!L787-Eingabe!K787)+Eingabe!K787^2*PI()/4)*0+Eingabe!K787*Eingabe!L787</f>
        <v>0.115</v>
      </c>
      <c r="D787" s="89">
        <f>IF(Eingabe!G787="x",1,0)</f>
        <v>0</v>
      </c>
      <c r="E787" s="1">
        <f>IF(Eingabe!H787="x",1,0)</f>
        <v>1</v>
      </c>
      <c r="F787" s="1">
        <f>IF(Eingabe!I787="x",1,0)</f>
        <v>0</v>
      </c>
      <c r="G787" s="90">
        <f t="shared" ref="G787:G850" si="140">MAX(E787:F787)</f>
        <v>1</v>
      </c>
      <c r="H787" s="1">
        <f>IF(Eingabe!R787="x",1,0)</f>
        <v>1</v>
      </c>
      <c r="I787" s="1">
        <f>IF(Eingabe!S787="x",1,0)</f>
        <v>0</v>
      </c>
      <c r="J787" s="1">
        <f t="shared" ref="J787:J850" si="141">MAX(H787:I787)</f>
        <v>1</v>
      </c>
      <c r="K787" s="89">
        <f>IF(Eingabe!E787="x",1,0)</f>
        <v>1</v>
      </c>
      <c r="L787" s="1">
        <f>IF(Eingabe!F787="x",1,0)</f>
        <v>0</v>
      </c>
      <c r="M787" s="90">
        <f t="shared" ref="M787:M850" si="142">MAX(K787:L787)</f>
        <v>1</v>
      </c>
    </row>
    <row r="788">
      <c r="A788" s="5">
        <f>Eingabe!J788^2*PI()/4</f>
        <v>0</v>
      </c>
      <c r="B788" s="5">
        <f>Eingabe!K788*Eingabe!L788</f>
        <v>0.115</v>
      </c>
      <c r="C788" s="5">
        <f>(Eingabe!K788*(Eingabe!L788-Eingabe!K788)+Eingabe!K788^2*PI()/4)*0+Eingabe!K788*Eingabe!L788</f>
        <v>0.115</v>
      </c>
      <c r="D788" s="89">
        <f>IF(Eingabe!G788="x",1,0)</f>
        <v>0</v>
      </c>
      <c r="E788" s="1">
        <f>IF(Eingabe!H788="x",1,0)</f>
        <v>1</v>
      </c>
      <c r="F788" s="1">
        <f>IF(Eingabe!I788="x",1,0)</f>
        <v>0</v>
      </c>
      <c r="G788" s="90">
        <f t="shared" si="140"/>
        <v>1</v>
      </c>
      <c r="H788" s="1">
        <f>IF(Eingabe!R788="x",1,0)</f>
        <v>1</v>
      </c>
      <c r="I788" s="1">
        <f>IF(Eingabe!S788="x",1,0)</f>
        <v>0</v>
      </c>
      <c r="J788" s="1">
        <f t="shared" si="141"/>
        <v>1</v>
      </c>
      <c r="K788" s="89">
        <f>IF(Eingabe!E788="x",1,0)</f>
        <v>1</v>
      </c>
      <c r="L788" s="1">
        <f>IF(Eingabe!F788="x",1,0)</f>
        <v>0</v>
      </c>
      <c r="M788" s="90">
        <f t="shared" si="142"/>
        <v>1</v>
      </c>
    </row>
    <row r="789">
      <c r="A789" s="5">
        <f>Eingabe!J789^2*PI()/4</f>
        <v>0</v>
      </c>
      <c r="B789" s="5">
        <f>Eingabe!K789*Eingabe!L789</f>
        <v>0.0625</v>
      </c>
      <c r="C789" s="5">
        <f>(Eingabe!K789*(Eingabe!L789-Eingabe!K789)+Eingabe!K789^2*PI()/4)*0+Eingabe!K789*Eingabe!L789</f>
        <v>0.0625</v>
      </c>
      <c r="D789" s="89">
        <f>IF(Eingabe!G789="x",1,0)</f>
        <v>0</v>
      </c>
      <c r="E789" s="1">
        <f>IF(Eingabe!H789="x",1,0)</f>
        <v>1</v>
      </c>
      <c r="F789" s="1">
        <f>IF(Eingabe!I789="x",1,0)</f>
        <v>0</v>
      </c>
      <c r="G789" s="90">
        <f t="shared" si="140"/>
        <v>1</v>
      </c>
      <c r="H789" s="1">
        <f>IF(Eingabe!R789="x",1,0)</f>
        <v>1</v>
      </c>
      <c r="I789" s="1">
        <f>IF(Eingabe!S789="x",1,0)</f>
        <v>0</v>
      </c>
      <c r="J789" s="1">
        <f t="shared" si="141"/>
        <v>1</v>
      </c>
      <c r="K789" s="89">
        <f>IF(Eingabe!E789="x",1,0)</f>
        <v>1</v>
      </c>
      <c r="L789" s="1">
        <f>IF(Eingabe!F789="x",1,0)</f>
        <v>0</v>
      </c>
      <c r="M789" s="90">
        <f t="shared" si="142"/>
        <v>1</v>
      </c>
    </row>
    <row r="790">
      <c r="A790" s="5">
        <f>Eingabe!J790^2*PI()/4</f>
        <v>0</v>
      </c>
      <c r="B790" s="5">
        <f>Eingabe!K790*Eingabe!L790</f>
        <v>0.0625</v>
      </c>
      <c r="C790" s="5">
        <f>(Eingabe!K790*(Eingabe!L790-Eingabe!K790)+Eingabe!K790^2*PI()/4)*0+Eingabe!K790*Eingabe!L790</f>
        <v>0.0625</v>
      </c>
      <c r="D790" s="89">
        <f>IF(Eingabe!G790="x",1,0)</f>
        <v>0</v>
      </c>
      <c r="E790" s="1">
        <f>IF(Eingabe!H790="x",1,0)</f>
        <v>1</v>
      </c>
      <c r="F790" s="1">
        <f>IF(Eingabe!I790="x",1,0)</f>
        <v>0</v>
      </c>
      <c r="G790" s="90">
        <f t="shared" si="140"/>
        <v>1</v>
      </c>
      <c r="H790" s="1">
        <f>IF(Eingabe!R790="x",1,0)</f>
        <v>1</v>
      </c>
      <c r="I790" s="1">
        <f>IF(Eingabe!S790="x",1,0)</f>
        <v>0</v>
      </c>
      <c r="J790" s="1">
        <f t="shared" si="141"/>
        <v>1</v>
      </c>
      <c r="K790" s="89">
        <f>IF(Eingabe!E790="x",1,0)</f>
        <v>1</v>
      </c>
      <c r="L790" s="1">
        <f>IF(Eingabe!F790="x",1,0)</f>
        <v>0</v>
      </c>
      <c r="M790" s="90">
        <f t="shared" si="142"/>
        <v>1</v>
      </c>
    </row>
    <row r="791">
      <c r="A791" s="5">
        <f>Eingabe!J791^2*PI()/4</f>
        <v>0</v>
      </c>
      <c r="B791" s="5">
        <f>Eingabe!K791*Eingabe!L791</f>
        <v>0.0625</v>
      </c>
      <c r="C791" s="5">
        <f>(Eingabe!K791*(Eingabe!L791-Eingabe!K791)+Eingabe!K791^2*PI()/4)*0+Eingabe!K791*Eingabe!L791</f>
        <v>0.0625</v>
      </c>
      <c r="D791" s="89">
        <f>IF(Eingabe!G791="x",1,0)</f>
        <v>0</v>
      </c>
      <c r="E791" s="1">
        <f>IF(Eingabe!H791="x",1,0)</f>
        <v>1</v>
      </c>
      <c r="F791" s="1">
        <f>IF(Eingabe!I791="x",1,0)</f>
        <v>0</v>
      </c>
      <c r="G791" s="90">
        <f t="shared" si="140"/>
        <v>1</v>
      </c>
      <c r="H791" s="1">
        <f>IF(Eingabe!R791="x",1,0)</f>
        <v>1</v>
      </c>
      <c r="I791" s="1">
        <f>IF(Eingabe!S791="x",1,0)</f>
        <v>0</v>
      </c>
      <c r="J791" s="1">
        <f t="shared" si="141"/>
        <v>1</v>
      </c>
      <c r="K791" s="89">
        <f>IF(Eingabe!E791="x",1,0)</f>
        <v>1</v>
      </c>
      <c r="L791" s="1">
        <f>IF(Eingabe!F791="x",1,0)</f>
        <v>0</v>
      </c>
      <c r="M791" s="90">
        <f t="shared" si="142"/>
        <v>1</v>
      </c>
    </row>
    <row r="792">
      <c r="A792" s="5">
        <f>Eingabe!J792^2*PI()/4</f>
        <v>0</v>
      </c>
      <c r="B792" s="5">
        <f>Eingabe!K792*Eingabe!L792</f>
        <v>0.0625</v>
      </c>
      <c r="C792" s="5">
        <f>(Eingabe!K792*(Eingabe!L792-Eingabe!K792)+Eingabe!K792^2*PI()/4)*0+Eingabe!K792*Eingabe!L792</f>
        <v>0.0625</v>
      </c>
      <c r="D792" s="89">
        <f>IF(Eingabe!G792="x",1,0)</f>
        <v>0</v>
      </c>
      <c r="E792" s="1">
        <f>IF(Eingabe!H792="x",1,0)</f>
        <v>1</v>
      </c>
      <c r="F792" s="1">
        <f>IF(Eingabe!I792="x",1,0)</f>
        <v>0</v>
      </c>
      <c r="G792" s="90">
        <f t="shared" si="140"/>
        <v>1</v>
      </c>
      <c r="H792" s="1">
        <f>IF(Eingabe!R792="x",1,0)</f>
        <v>1</v>
      </c>
      <c r="I792" s="1">
        <f>IF(Eingabe!S792="x",1,0)</f>
        <v>0</v>
      </c>
      <c r="J792" s="1">
        <f t="shared" si="141"/>
        <v>1</v>
      </c>
      <c r="K792" s="89">
        <f>IF(Eingabe!E792="x",1,0)</f>
        <v>1</v>
      </c>
      <c r="L792" s="1">
        <f>IF(Eingabe!F792="x",1,0)</f>
        <v>0</v>
      </c>
      <c r="M792" s="90">
        <f t="shared" si="142"/>
        <v>1</v>
      </c>
    </row>
    <row r="793">
      <c r="A793" s="5">
        <f>Eingabe!J793^2*PI()/4</f>
        <v>0</v>
      </c>
      <c r="B793" s="5">
        <f>Eingabe!K793*Eingabe!L793</f>
        <v>0.0625</v>
      </c>
      <c r="C793" s="5">
        <f>(Eingabe!K793*(Eingabe!L793-Eingabe!K793)+Eingabe!K793^2*PI()/4)*0+Eingabe!K793*Eingabe!L793</f>
        <v>0.0625</v>
      </c>
      <c r="D793" s="89">
        <f>IF(Eingabe!G793="x",1,0)</f>
        <v>0</v>
      </c>
      <c r="E793" s="1">
        <f>IF(Eingabe!H793="x",1,0)</f>
        <v>1</v>
      </c>
      <c r="F793" s="1">
        <f>IF(Eingabe!I793="x",1,0)</f>
        <v>0</v>
      </c>
      <c r="G793" s="90">
        <f t="shared" si="140"/>
        <v>1</v>
      </c>
      <c r="H793" s="1">
        <f>IF(Eingabe!R793="x",1,0)</f>
        <v>1</v>
      </c>
      <c r="I793" s="1">
        <f>IF(Eingabe!S793="x",1,0)</f>
        <v>0</v>
      </c>
      <c r="J793" s="1">
        <f t="shared" si="141"/>
        <v>1</v>
      </c>
      <c r="K793" s="89">
        <f>IF(Eingabe!E793="x",1,0)</f>
        <v>1</v>
      </c>
      <c r="L793" s="1">
        <f>IF(Eingabe!F793="x",1,0)</f>
        <v>0</v>
      </c>
      <c r="M793" s="90">
        <f t="shared" si="142"/>
        <v>1</v>
      </c>
    </row>
    <row r="794">
      <c r="A794" s="5">
        <f>Eingabe!J794^2*PI()/4</f>
        <v>0</v>
      </c>
      <c r="B794" s="5">
        <f>Eingabe!K794*Eingabe!L794</f>
        <v>0.0625</v>
      </c>
      <c r="C794" s="5">
        <f>(Eingabe!K794*(Eingabe!L794-Eingabe!K794)+Eingabe!K794^2*PI()/4)*0+Eingabe!K794*Eingabe!L794</f>
        <v>0.0625</v>
      </c>
      <c r="D794" s="89">
        <f>IF(Eingabe!G794="x",1,0)</f>
        <v>0</v>
      </c>
      <c r="E794" s="1">
        <f>IF(Eingabe!H794="x",1,0)</f>
        <v>1</v>
      </c>
      <c r="F794" s="1">
        <f>IF(Eingabe!I794="x",1,0)</f>
        <v>0</v>
      </c>
      <c r="G794" s="90">
        <f t="shared" si="140"/>
        <v>1</v>
      </c>
      <c r="H794" s="1">
        <f>IF(Eingabe!R794="x",1,0)</f>
        <v>1</v>
      </c>
      <c r="I794" s="1">
        <f>IF(Eingabe!S794="x",1,0)</f>
        <v>0</v>
      </c>
      <c r="J794" s="1">
        <f t="shared" si="141"/>
        <v>1</v>
      </c>
      <c r="K794" s="89">
        <f>IF(Eingabe!E794="x",1,0)</f>
        <v>1</v>
      </c>
      <c r="L794" s="1">
        <f>IF(Eingabe!F794="x",1,0)</f>
        <v>0</v>
      </c>
      <c r="M794" s="90">
        <f t="shared" si="142"/>
        <v>1</v>
      </c>
    </row>
    <row r="795">
      <c r="A795" s="5">
        <f>Eingabe!J795^2*PI()/4</f>
        <v>0</v>
      </c>
      <c r="B795" s="5">
        <f>Eingabe!K795*Eingabe!L795</f>
        <v>0.0625</v>
      </c>
      <c r="C795" s="5">
        <f>(Eingabe!K795*(Eingabe!L795-Eingabe!K795)+Eingabe!K795^2*PI()/4)*0+Eingabe!K795*Eingabe!L795</f>
        <v>0.0625</v>
      </c>
      <c r="D795" s="89">
        <f>IF(Eingabe!G795="x",1,0)</f>
        <v>0</v>
      </c>
      <c r="E795" s="1">
        <f>IF(Eingabe!H795="x",1,0)</f>
        <v>1</v>
      </c>
      <c r="F795" s="1">
        <f>IF(Eingabe!I795="x",1,0)</f>
        <v>0</v>
      </c>
      <c r="G795" s="90">
        <f t="shared" si="140"/>
        <v>1</v>
      </c>
      <c r="H795" s="1">
        <f>IF(Eingabe!R795="x",1,0)</f>
        <v>1</v>
      </c>
      <c r="I795" s="1">
        <f>IF(Eingabe!S795="x",1,0)</f>
        <v>0</v>
      </c>
      <c r="J795" s="1">
        <f t="shared" si="141"/>
        <v>1</v>
      </c>
      <c r="K795" s="89">
        <f>IF(Eingabe!E795="x",1,0)</f>
        <v>1</v>
      </c>
      <c r="L795" s="1">
        <f>IF(Eingabe!F795="x",1,0)</f>
        <v>0</v>
      </c>
      <c r="M795" s="90">
        <f t="shared" si="142"/>
        <v>1</v>
      </c>
    </row>
    <row r="796">
      <c r="A796" s="5">
        <f>Eingabe!J796^2*PI()/4</f>
        <v>0</v>
      </c>
      <c r="B796" s="5">
        <f>Eingabe!K796*Eingabe!L796</f>
        <v>0.0625</v>
      </c>
      <c r="C796" s="5">
        <f>(Eingabe!K796*(Eingabe!L796-Eingabe!K796)+Eingabe!K796^2*PI()/4)*0+Eingabe!K796*Eingabe!L796</f>
        <v>0.0625</v>
      </c>
      <c r="D796" s="89">
        <f>IF(Eingabe!G796="x",1,0)</f>
        <v>0</v>
      </c>
      <c r="E796" s="1">
        <f>IF(Eingabe!H796="x",1,0)</f>
        <v>1</v>
      </c>
      <c r="F796" s="1">
        <f>IF(Eingabe!I796="x",1,0)</f>
        <v>0</v>
      </c>
      <c r="G796" s="90">
        <f t="shared" si="140"/>
        <v>1</v>
      </c>
      <c r="H796" s="1">
        <f>IF(Eingabe!R796="x",1,0)</f>
        <v>1</v>
      </c>
      <c r="I796" s="1">
        <f>IF(Eingabe!S796="x",1,0)</f>
        <v>0</v>
      </c>
      <c r="J796" s="1">
        <f t="shared" si="141"/>
        <v>1</v>
      </c>
      <c r="K796" s="89">
        <f>IF(Eingabe!E796="x",1,0)</f>
        <v>1</v>
      </c>
      <c r="L796" s="1">
        <f>IF(Eingabe!F796="x",1,0)</f>
        <v>0</v>
      </c>
      <c r="M796" s="90">
        <f t="shared" si="142"/>
        <v>1</v>
      </c>
    </row>
    <row r="797">
      <c r="A797" s="5">
        <f>Eingabe!J797^2*PI()/4</f>
        <v>0</v>
      </c>
      <c r="B797" s="5">
        <f>Eingabe!K797*Eingabe!L797</f>
        <v>0.0625</v>
      </c>
      <c r="C797" s="5">
        <f>(Eingabe!K797*(Eingabe!L797-Eingabe!K797)+Eingabe!K797^2*PI()/4)*0+Eingabe!K797*Eingabe!L797</f>
        <v>0.0625</v>
      </c>
      <c r="D797" s="89">
        <f>IF(Eingabe!G797="x",1,0)</f>
        <v>0</v>
      </c>
      <c r="E797" s="1">
        <f>IF(Eingabe!H797="x",1,0)</f>
        <v>1</v>
      </c>
      <c r="F797" s="1">
        <f>IF(Eingabe!I797="x",1,0)</f>
        <v>0</v>
      </c>
      <c r="G797" s="90">
        <f t="shared" si="140"/>
        <v>1</v>
      </c>
      <c r="H797" s="1">
        <f>IF(Eingabe!R797="x",1,0)</f>
        <v>1</v>
      </c>
      <c r="I797" s="1">
        <f>IF(Eingabe!S797="x",1,0)</f>
        <v>0</v>
      </c>
      <c r="J797" s="1">
        <f t="shared" si="141"/>
        <v>1</v>
      </c>
      <c r="K797" s="89">
        <f>IF(Eingabe!E797="x",1,0)</f>
        <v>1</v>
      </c>
      <c r="L797" s="1">
        <f>IF(Eingabe!F797="x",1,0)</f>
        <v>0</v>
      </c>
      <c r="M797" s="90">
        <f t="shared" si="142"/>
        <v>1</v>
      </c>
    </row>
    <row r="798">
      <c r="A798" s="5">
        <f>Eingabe!J798^2*PI()/4</f>
        <v>0</v>
      </c>
      <c r="B798" s="5">
        <f>Eingabe!K798*Eingabe!L798</f>
        <v>0.16000000000000003</v>
      </c>
      <c r="C798" s="5">
        <f>(Eingabe!K798*(Eingabe!L798-Eingabe!K798)+Eingabe!K798^2*PI()/4)*0+Eingabe!K798*Eingabe!L798</f>
        <v>0.16000000000000003</v>
      </c>
      <c r="D798" s="89">
        <f>IF(Eingabe!G798="x",1,0)</f>
        <v>0</v>
      </c>
      <c r="E798" s="1">
        <f>IF(Eingabe!H798="x",1,0)</f>
        <v>1</v>
      </c>
      <c r="F798" s="1">
        <f>IF(Eingabe!I798="x",1,0)</f>
        <v>0</v>
      </c>
      <c r="G798" s="90">
        <f t="shared" si="140"/>
        <v>1</v>
      </c>
      <c r="H798" s="1">
        <f>IF(Eingabe!R798="x",1,0)</f>
        <v>1</v>
      </c>
      <c r="I798" s="1">
        <f>IF(Eingabe!S798="x",1,0)</f>
        <v>0</v>
      </c>
      <c r="J798" s="1">
        <f t="shared" si="141"/>
        <v>1</v>
      </c>
      <c r="K798" s="89">
        <f>IF(Eingabe!E798="x",1,0)</f>
        <v>1</v>
      </c>
      <c r="L798" s="1">
        <f>IF(Eingabe!F798="x",1,0)</f>
        <v>0</v>
      </c>
      <c r="M798" s="90">
        <f t="shared" si="142"/>
        <v>1</v>
      </c>
    </row>
    <row r="799">
      <c r="A799" s="5">
        <f>Eingabe!J799^2*PI()/4</f>
        <v>0</v>
      </c>
      <c r="B799" s="5">
        <f>Eingabe!K799*Eingabe!L799</f>
        <v>0.16000000000000003</v>
      </c>
      <c r="C799" s="5">
        <f>(Eingabe!K799*(Eingabe!L799-Eingabe!K799)+Eingabe!K799^2*PI()/4)*0+Eingabe!K799*Eingabe!L799</f>
        <v>0.16000000000000003</v>
      </c>
      <c r="D799" s="89">
        <f>IF(Eingabe!G799="x",1,0)</f>
        <v>0</v>
      </c>
      <c r="E799" s="1">
        <f>IF(Eingabe!H799="x",1,0)</f>
        <v>1</v>
      </c>
      <c r="F799" s="1">
        <f>IF(Eingabe!I799="x",1,0)</f>
        <v>0</v>
      </c>
      <c r="G799" s="90">
        <f t="shared" si="140"/>
        <v>1</v>
      </c>
      <c r="H799" s="1">
        <f>IF(Eingabe!R799="x",1,0)</f>
        <v>1</v>
      </c>
      <c r="I799" s="1">
        <f>IF(Eingabe!S799="x",1,0)</f>
        <v>0</v>
      </c>
      <c r="J799" s="1">
        <f t="shared" si="141"/>
        <v>1</v>
      </c>
      <c r="K799" s="89">
        <f>IF(Eingabe!E799="x",1,0)</f>
        <v>1</v>
      </c>
      <c r="L799" s="1">
        <f>IF(Eingabe!F799="x",1,0)</f>
        <v>0</v>
      </c>
      <c r="M799" s="90">
        <f t="shared" si="142"/>
        <v>1</v>
      </c>
    </row>
    <row r="800">
      <c r="A800" s="5">
        <f>Eingabe!J800^2*PI()/4</f>
        <v>0</v>
      </c>
      <c r="B800" s="5">
        <f>Eingabe!K800*Eingabe!L800</f>
        <v>0.16000000000000003</v>
      </c>
      <c r="C800" s="5">
        <f>(Eingabe!K800*(Eingabe!L800-Eingabe!K800)+Eingabe!K800^2*PI()/4)*0+Eingabe!K800*Eingabe!L800</f>
        <v>0.16000000000000003</v>
      </c>
      <c r="D800" s="89">
        <f>IF(Eingabe!G800="x",1,0)</f>
        <v>0</v>
      </c>
      <c r="E800" s="1">
        <f>IF(Eingabe!H800="x",1,0)</f>
        <v>1</v>
      </c>
      <c r="F800" s="1">
        <f>IF(Eingabe!I800="x",1,0)</f>
        <v>0</v>
      </c>
      <c r="G800" s="90">
        <f t="shared" si="140"/>
        <v>1</v>
      </c>
      <c r="H800" s="1">
        <f>IF(Eingabe!R800="x",1,0)</f>
        <v>1</v>
      </c>
      <c r="I800" s="1">
        <f>IF(Eingabe!S800="x",1,0)</f>
        <v>0</v>
      </c>
      <c r="J800" s="1">
        <f t="shared" si="141"/>
        <v>1</v>
      </c>
      <c r="K800" s="89">
        <f>IF(Eingabe!E800="x",1,0)</f>
        <v>1</v>
      </c>
      <c r="L800" s="1">
        <f>IF(Eingabe!F800="x",1,0)</f>
        <v>0</v>
      </c>
      <c r="M800" s="90">
        <f t="shared" si="142"/>
        <v>1</v>
      </c>
    </row>
    <row r="801">
      <c r="A801" s="5">
        <f>Eingabe!J801^2*PI()/4</f>
        <v>0</v>
      </c>
      <c r="B801" s="5">
        <f>Eingabe!K801*Eingabe!L801</f>
        <v>0.10000000000000001</v>
      </c>
      <c r="C801" s="5">
        <f>(Eingabe!K801*(Eingabe!L801-Eingabe!K801)+Eingabe!K801^2*PI()/4)*0+Eingabe!K801*Eingabe!L801</f>
        <v>0.10000000000000001</v>
      </c>
      <c r="D801" s="89">
        <f>IF(Eingabe!G801="x",1,0)</f>
        <v>0</v>
      </c>
      <c r="E801" s="1">
        <f>IF(Eingabe!H801="x",1,0)</f>
        <v>1</v>
      </c>
      <c r="F801" s="1">
        <f>IF(Eingabe!I801="x",1,0)</f>
        <v>0</v>
      </c>
      <c r="G801" s="90">
        <f t="shared" si="140"/>
        <v>1</v>
      </c>
      <c r="H801" s="1">
        <f>IF(Eingabe!R801="x",1,0)</f>
        <v>1</v>
      </c>
      <c r="I801" s="1">
        <f>IF(Eingabe!S801="x",1,0)</f>
        <v>0</v>
      </c>
      <c r="J801" s="1">
        <f t="shared" si="141"/>
        <v>1</v>
      </c>
      <c r="K801" s="89">
        <f>IF(Eingabe!E801="x",1,0)</f>
        <v>1</v>
      </c>
      <c r="L801" s="1">
        <f>IF(Eingabe!F801="x",1,0)</f>
        <v>0</v>
      </c>
      <c r="M801" s="90">
        <f t="shared" si="142"/>
        <v>1</v>
      </c>
    </row>
    <row r="802">
      <c r="A802" s="5">
        <f>Eingabe!J802^2*PI()/4</f>
        <v>0</v>
      </c>
      <c r="B802" s="5">
        <f>Eingabe!K802*Eingabe!L802</f>
        <v>0.10000000000000001</v>
      </c>
      <c r="C802" s="5">
        <f>(Eingabe!K802*(Eingabe!L802-Eingabe!K802)+Eingabe!K802^2*PI()/4)*0+Eingabe!K802*Eingabe!L802</f>
        <v>0.10000000000000001</v>
      </c>
      <c r="D802" s="89">
        <f>IF(Eingabe!G802="x",1,0)</f>
        <v>0</v>
      </c>
      <c r="E802" s="1">
        <f>IF(Eingabe!H802="x",1,0)</f>
        <v>1</v>
      </c>
      <c r="F802" s="1">
        <f>IF(Eingabe!I802="x",1,0)</f>
        <v>0</v>
      </c>
      <c r="G802" s="90">
        <f t="shared" si="140"/>
        <v>1</v>
      </c>
      <c r="H802" s="1">
        <f>IF(Eingabe!R802="x",1,0)</f>
        <v>1</v>
      </c>
      <c r="I802" s="1">
        <f>IF(Eingabe!S802="x",1,0)</f>
        <v>0</v>
      </c>
      <c r="J802" s="1">
        <f t="shared" si="141"/>
        <v>1</v>
      </c>
      <c r="K802" s="89">
        <f>IF(Eingabe!E802="x",1,0)</f>
        <v>1</v>
      </c>
      <c r="L802" s="1">
        <f>IF(Eingabe!F802="x",1,0)</f>
        <v>0</v>
      </c>
      <c r="M802" s="90">
        <f t="shared" si="142"/>
        <v>1</v>
      </c>
    </row>
    <row r="803">
      <c r="A803" s="5">
        <f>Eingabe!J803^2*PI()/4</f>
        <v>0</v>
      </c>
      <c r="B803" s="5">
        <f>Eingabe!K803*Eingabe!L803</f>
        <v>0.10000000000000001</v>
      </c>
      <c r="C803" s="5">
        <f>(Eingabe!K803*(Eingabe!L803-Eingabe!K803)+Eingabe!K803^2*PI()/4)*0+Eingabe!K803*Eingabe!L803</f>
        <v>0.10000000000000001</v>
      </c>
      <c r="D803" s="89">
        <f>IF(Eingabe!G803="x",1,0)</f>
        <v>0</v>
      </c>
      <c r="E803" s="1">
        <f>IF(Eingabe!H803="x",1,0)</f>
        <v>1</v>
      </c>
      <c r="F803" s="1">
        <f>IF(Eingabe!I803="x",1,0)</f>
        <v>0</v>
      </c>
      <c r="G803" s="90">
        <f t="shared" si="140"/>
        <v>1</v>
      </c>
      <c r="H803" s="1">
        <f>IF(Eingabe!R803="x",1,0)</f>
        <v>1</v>
      </c>
      <c r="I803" s="1">
        <f>IF(Eingabe!S803="x",1,0)</f>
        <v>0</v>
      </c>
      <c r="J803" s="1">
        <f t="shared" si="141"/>
        <v>1</v>
      </c>
      <c r="K803" s="89">
        <f>IF(Eingabe!E803="x",1,0)</f>
        <v>1</v>
      </c>
      <c r="L803" s="1">
        <f>IF(Eingabe!F803="x",1,0)</f>
        <v>0</v>
      </c>
      <c r="M803" s="90">
        <f t="shared" si="142"/>
        <v>1</v>
      </c>
    </row>
    <row r="804">
      <c r="A804" s="5">
        <f>Eingabe!J804^2*PI()/4</f>
        <v>0</v>
      </c>
      <c r="B804" s="5">
        <f>Eingabe!K804*Eingabe!L804</f>
        <v>0.10000000000000001</v>
      </c>
      <c r="C804" s="5">
        <f>(Eingabe!K804*(Eingabe!L804-Eingabe!K804)+Eingabe!K804^2*PI()/4)*0+Eingabe!K804*Eingabe!L804</f>
        <v>0.10000000000000001</v>
      </c>
      <c r="D804" s="89">
        <f>IF(Eingabe!G804="x",1,0)</f>
        <v>0</v>
      </c>
      <c r="E804" s="1">
        <f>IF(Eingabe!H804="x",1,0)</f>
        <v>1</v>
      </c>
      <c r="F804" s="1">
        <f>IF(Eingabe!I804="x",1,0)</f>
        <v>0</v>
      </c>
      <c r="G804" s="90">
        <f t="shared" si="140"/>
        <v>1</v>
      </c>
      <c r="H804" s="1">
        <f>IF(Eingabe!R804="x",1,0)</f>
        <v>1</v>
      </c>
      <c r="I804" s="1">
        <f>IF(Eingabe!S804="x",1,0)</f>
        <v>0</v>
      </c>
      <c r="J804" s="1">
        <f t="shared" si="141"/>
        <v>1</v>
      </c>
      <c r="K804" s="89">
        <f>IF(Eingabe!E804="x",1,0)</f>
        <v>1</v>
      </c>
      <c r="L804" s="1">
        <f>IF(Eingabe!F804="x",1,0)</f>
        <v>0</v>
      </c>
      <c r="M804" s="90">
        <f t="shared" si="142"/>
        <v>1</v>
      </c>
    </row>
    <row r="805">
      <c r="A805" s="5">
        <f>Eingabe!J805^2*PI()/4</f>
        <v>0</v>
      </c>
      <c r="B805" s="5">
        <f>Eingabe!K805*Eingabe!L805</f>
        <v>0.10000000000000001</v>
      </c>
      <c r="C805" s="5">
        <f>(Eingabe!K805*(Eingabe!L805-Eingabe!K805)+Eingabe!K805^2*PI()/4)*0+Eingabe!K805*Eingabe!L805</f>
        <v>0.10000000000000001</v>
      </c>
      <c r="D805" s="89">
        <f>IF(Eingabe!G805="x",1,0)</f>
        <v>0</v>
      </c>
      <c r="E805" s="1">
        <f>IF(Eingabe!H805="x",1,0)</f>
        <v>1</v>
      </c>
      <c r="F805" s="1">
        <f>IF(Eingabe!I805="x",1,0)</f>
        <v>0</v>
      </c>
      <c r="G805" s="90">
        <f t="shared" si="140"/>
        <v>1</v>
      </c>
      <c r="H805" s="1">
        <f>IF(Eingabe!R805="x",1,0)</f>
        <v>1</v>
      </c>
      <c r="I805" s="1">
        <f>IF(Eingabe!S805="x",1,0)</f>
        <v>0</v>
      </c>
      <c r="J805" s="1">
        <f t="shared" si="141"/>
        <v>1</v>
      </c>
      <c r="K805" s="89">
        <f>IF(Eingabe!E805="x",1,0)</f>
        <v>1</v>
      </c>
      <c r="L805" s="1">
        <f>IF(Eingabe!F805="x",1,0)</f>
        <v>0</v>
      </c>
      <c r="M805" s="90">
        <f t="shared" si="142"/>
        <v>1</v>
      </c>
    </row>
    <row r="806">
      <c r="A806" s="5">
        <f>Eingabe!J806^2*PI()/4</f>
        <v>0</v>
      </c>
      <c r="B806" s="5">
        <f>Eingabe!K806*Eingabe!L806</f>
        <v>0.10000000000000001</v>
      </c>
      <c r="C806" s="5">
        <f>(Eingabe!K806*(Eingabe!L806-Eingabe!K806)+Eingabe!K806^2*PI()/4)*0+Eingabe!K806*Eingabe!L806</f>
        <v>0.10000000000000001</v>
      </c>
      <c r="D806" s="89">
        <f>IF(Eingabe!G806="x",1,0)</f>
        <v>0</v>
      </c>
      <c r="E806" s="1">
        <f>IF(Eingabe!H806="x",1,0)</f>
        <v>1</v>
      </c>
      <c r="F806" s="1">
        <f>IF(Eingabe!I806="x",1,0)</f>
        <v>0</v>
      </c>
      <c r="G806" s="90">
        <f t="shared" si="140"/>
        <v>1</v>
      </c>
      <c r="H806" s="1">
        <f>IF(Eingabe!R806="x",1,0)</f>
        <v>1</v>
      </c>
      <c r="I806" s="1">
        <f>IF(Eingabe!S806="x",1,0)</f>
        <v>0</v>
      </c>
      <c r="J806" s="1">
        <f t="shared" si="141"/>
        <v>1</v>
      </c>
      <c r="K806" s="89">
        <f>IF(Eingabe!E806="x",1,0)</f>
        <v>1</v>
      </c>
      <c r="L806" s="1">
        <f>IF(Eingabe!F806="x",1,0)</f>
        <v>0</v>
      </c>
      <c r="M806" s="90">
        <f t="shared" si="142"/>
        <v>1</v>
      </c>
    </row>
    <row r="807">
      <c r="A807" s="5">
        <f>Eingabe!J807^2*PI()/4</f>
        <v>0</v>
      </c>
      <c r="B807" s="5">
        <f>Eingabe!K807*Eingabe!L807</f>
        <v>0.10000000000000001</v>
      </c>
      <c r="C807" s="5">
        <f>(Eingabe!K807*(Eingabe!L807-Eingabe!K807)+Eingabe!K807^2*PI()/4)*0+Eingabe!K807*Eingabe!L807</f>
        <v>0.10000000000000001</v>
      </c>
      <c r="D807" s="89">
        <f>IF(Eingabe!G807="x",1,0)</f>
        <v>0</v>
      </c>
      <c r="E807" s="1">
        <f>IF(Eingabe!H807="x",1,0)</f>
        <v>1</v>
      </c>
      <c r="F807" s="1">
        <f>IF(Eingabe!I807="x",1,0)</f>
        <v>0</v>
      </c>
      <c r="G807" s="90">
        <f t="shared" si="140"/>
        <v>1</v>
      </c>
      <c r="H807" s="1">
        <f>IF(Eingabe!R807="x",1,0)</f>
        <v>1</v>
      </c>
      <c r="I807" s="1">
        <f>IF(Eingabe!S807="x",1,0)</f>
        <v>0</v>
      </c>
      <c r="J807" s="1">
        <f t="shared" si="141"/>
        <v>1</v>
      </c>
      <c r="K807" s="89">
        <f>IF(Eingabe!E807="x",1,0)</f>
        <v>1</v>
      </c>
      <c r="L807" s="1">
        <f>IF(Eingabe!F807="x",1,0)</f>
        <v>0</v>
      </c>
      <c r="M807" s="90">
        <f t="shared" si="142"/>
        <v>1</v>
      </c>
    </row>
    <row r="808">
      <c r="A808" s="5">
        <f>Eingabe!J808^2*PI()/4</f>
        <v>0</v>
      </c>
      <c r="B808" s="5">
        <f>Eingabe!K808*Eingabe!L808</f>
        <v>0.10000000000000001</v>
      </c>
      <c r="C808" s="5">
        <f>(Eingabe!K808*(Eingabe!L808-Eingabe!K808)+Eingabe!K808^2*PI()/4)*0+Eingabe!K808*Eingabe!L808</f>
        <v>0.10000000000000001</v>
      </c>
      <c r="D808" s="89">
        <f>IF(Eingabe!G808="x",1,0)</f>
        <v>0</v>
      </c>
      <c r="E808" s="1">
        <f>IF(Eingabe!H808="x",1,0)</f>
        <v>1</v>
      </c>
      <c r="F808" s="1">
        <f>IF(Eingabe!I808="x",1,0)</f>
        <v>0</v>
      </c>
      <c r="G808" s="90">
        <f t="shared" si="140"/>
        <v>1</v>
      </c>
      <c r="H808" s="1">
        <f>IF(Eingabe!R808="x",1,0)</f>
        <v>1</v>
      </c>
      <c r="I808" s="1">
        <f>IF(Eingabe!S808="x",1,0)</f>
        <v>0</v>
      </c>
      <c r="J808" s="1">
        <f t="shared" si="141"/>
        <v>1</v>
      </c>
      <c r="K808" s="89">
        <f>IF(Eingabe!E808="x",1,0)</f>
        <v>1</v>
      </c>
      <c r="L808" s="1">
        <f>IF(Eingabe!F808="x",1,0)</f>
        <v>0</v>
      </c>
      <c r="M808" s="90">
        <f t="shared" si="142"/>
        <v>1</v>
      </c>
    </row>
    <row r="809">
      <c r="A809" s="5">
        <f>Eingabe!J809^2*PI()/4</f>
        <v>0</v>
      </c>
      <c r="B809" s="5">
        <f>Eingabe!K809*Eingabe!L809</f>
        <v>0.10000000000000001</v>
      </c>
      <c r="C809" s="5">
        <f>(Eingabe!K809*(Eingabe!L809-Eingabe!K809)+Eingabe!K809^2*PI()/4)*0+Eingabe!K809*Eingabe!L809</f>
        <v>0.10000000000000001</v>
      </c>
      <c r="D809" s="89">
        <f>IF(Eingabe!G809="x",1,0)</f>
        <v>0</v>
      </c>
      <c r="E809" s="1">
        <f>IF(Eingabe!H809="x",1,0)</f>
        <v>1</v>
      </c>
      <c r="F809" s="1">
        <f>IF(Eingabe!I809="x",1,0)</f>
        <v>0</v>
      </c>
      <c r="G809" s="90">
        <f t="shared" si="140"/>
        <v>1</v>
      </c>
      <c r="H809" s="1">
        <f>IF(Eingabe!R809="x",1,0)</f>
        <v>1</v>
      </c>
      <c r="I809" s="1">
        <f>IF(Eingabe!S809="x",1,0)</f>
        <v>0</v>
      </c>
      <c r="J809" s="1">
        <f t="shared" si="141"/>
        <v>1</v>
      </c>
      <c r="K809" s="89">
        <f>IF(Eingabe!E809="x",1,0)</f>
        <v>1</v>
      </c>
      <c r="L809" s="1">
        <f>IF(Eingabe!F809="x",1,0)</f>
        <v>0</v>
      </c>
      <c r="M809" s="90">
        <f t="shared" si="142"/>
        <v>1</v>
      </c>
    </row>
    <row r="810">
      <c r="A810" s="5">
        <f>Eingabe!J810^2*PI()/4</f>
        <v>0.031415926535897934</v>
      </c>
      <c r="B810" s="5">
        <f>Eingabe!K810*Eingabe!L810</f>
        <v>0</v>
      </c>
      <c r="C810" s="5">
        <f>(Eingabe!K810*(Eingabe!L810-Eingabe!K810)+Eingabe!K810^2*PI()/4)*0+Eingabe!K810*Eingabe!L810</f>
        <v>0</v>
      </c>
      <c r="D810" s="89">
        <f>IF(Eingabe!G810="x",1,0)</f>
        <v>1</v>
      </c>
      <c r="E810" s="1">
        <f>IF(Eingabe!H810="x",1,0)</f>
        <v>0</v>
      </c>
      <c r="F810" s="1">
        <f>IF(Eingabe!I810="x",1,0)</f>
        <v>0</v>
      </c>
      <c r="G810" s="90">
        <f t="shared" si="140"/>
        <v>0</v>
      </c>
      <c r="H810" s="1">
        <f>IF(Eingabe!R810="x",1,0)</f>
        <v>1</v>
      </c>
      <c r="I810" s="1">
        <f>IF(Eingabe!S810="x",1,0)</f>
        <v>0</v>
      </c>
      <c r="J810" s="1">
        <f t="shared" si="141"/>
        <v>1</v>
      </c>
      <c r="K810" s="89">
        <f>IF(Eingabe!E810="x",1,0)</f>
        <v>1</v>
      </c>
      <c r="L810" s="1">
        <f>IF(Eingabe!F810="x",1,0)</f>
        <v>0</v>
      </c>
      <c r="M810" s="90">
        <f t="shared" si="142"/>
        <v>1</v>
      </c>
    </row>
    <row r="811">
      <c r="A811" s="5">
        <f>Eingabe!J811^2*PI()/4</f>
        <v>0.031415926535897934</v>
      </c>
      <c r="B811" s="5">
        <f>Eingabe!K811*Eingabe!L811</f>
        <v>0</v>
      </c>
      <c r="C811" s="5">
        <f>(Eingabe!K811*(Eingabe!L811-Eingabe!K811)+Eingabe!K811^2*PI()/4)*0+Eingabe!K811*Eingabe!L811</f>
        <v>0</v>
      </c>
      <c r="D811" s="89">
        <f>IF(Eingabe!G811="x",1,0)</f>
        <v>1</v>
      </c>
      <c r="E811" s="1">
        <f>IF(Eingabe!H811="x",1,0)</f>
        <v>0</v>
      </c>
      <c r="F811" s="1">
        <f>IF(Eingabe!I811="x",1,0)</f>
        <v>0</v>
      </c>
      <c r="G811" s="90">
        <f t="shared" si="140"/>
        <v>0</v>
      </c>
      <c r="H811" s="1">
        <f>IF(Eingabe!R811="x",1,0)</f>
        <v>1</v>
      </c>
      <c r="I811" s="1">
        <f>IF(Eingabe!S811="x",1,0)</f>
        <v>0</v>
      </c>
      <c r="J811" s="1">
        <f t="shared" si="141"/>
        <v>1</v>
      </c>
      <c r="K811" s="89">
        <f>IF(Eingabe!E811="x",1,0)</f>
        <v>1</v>
      </c>
      <c r="L811" s="1">
        <f>IF(Eingabe!F811="x",1,0)</f>
        <v>0</v>
      </c>
      <c r="M811" s="90">
        <f t="shared" si="142"/>
        <v>1</v>
      </c>
    </row>
    <row r="812">
      <c r="A812" s="5">
        <f>Eingabe!J812^2*PI()/4</f>
        <v>0.031415926535897934</v>
      </c>
      <c r="B812" s="5">
        <f>Eingabe!K812*Eingabe!L812</f>
        <v>0</v>
      </c>
      <c r="C812" s="5">
        <f>(Eingabe!K812*(Eingabe!L812-Eingabe!K812)+Eingabe!K812^2*PI()/4)*0+Eingabe!K812*Eingabe!L812</f>
        <v>0</v>
      </c>
      <c r="D812" s="89">
        <f>IF(Eingabe!G812="x",1,0)</f>
        <v>1</v>
      </c>
      <c r="E812" s="1">
        <f>IF(Eingabe!H812="x",1,0)</f>
        <v>0</v>
      </c>
      <c r="F812" s="1">
        <f>IF(Eingabe!I812="x",1,0)</f>
        <v>0</v>
      </c>
      <c r="G812" s="90">
        <f t="shared" si="140"/>
        <v>0</v>
      </c>
      <c r="H812" s="1">
        <f>IF(Eingabe!R812="x",1,0)</f>
        <v>1</v>
      </c>
      <c r="I812" s="1">
        <f>IF(Eingabe!S812="x",1,0)</f>
        <v>0</v>
      </c>
      <c r="J812" s="1">
        <f t="shared" si="141"/>
        <v>1</v>
      </c>
      <c r="K812" s="89">
        <f>IF(Eingabe!E812="x",1,0)</f>
        <v>1</v>
      </c>
      <c r="L812" s="1">
        <f>IF(Eingabe!F812="x",1,0)</f>
        <v>0</v>
      </c>
      <c r="M812" s="90">
        <f t="shared" si="142"/>
        <v>1</v>
      </c>
    </row>
    <row r="813">
      <c r="A813" s="5">
        <f>Eingabe!J813^2*PI()/4</f>
        <v>0.031415926535897934</v>
      </c>
      <c r="B813" s="5">
        <f>Eingabe!K813*Eingabe!L813</f>
        <v>0</v>
      </c>
      <c r="C813" s="5">
        <f>(Eingabe!K813*(Eingabe!L813-Eingabe!K813)+Eingabe!K813^2*PI()/4)*0+Eingabe!K813*Eingabe!L813</f>
        <v>0</v>
      </c>
      <c r="D813" s="89">
        <f>IF(Eingabe!G813="x",1,0)</f>
        <v>1</v>
      </c>
      <c r="E813" s="1">
        <f>IF(Eingabe!H813="x",1,0)</f>
        <v>0</v>
      </c>
      <c r="F813" s="1">
        <f>IF(Eingabe!I813="x",1,0)</f>
        <v>0</v>
      </c>
      <c r="G813" s="90">
        <f t="shared" si="140"/>
        <v>0</v>
      </c>
      <c r="H813" s="1">
        <f>IF(Eingabe!R813="x",1,0)</f>
        <v>1</v>
      </c>
      <c r="I813" s="1">
        <f>IF(Eingabe!S813="x",1,0)</f>
        <v>0</v>
      </c>
      <c r="J813" s="1">
        <f t="shared" si="141"/>
        <v>1</v>
      </c>
      <c r="K813" s="89">
        <f>IF(Eingabe!E813="x",1,0)</f>
        <v>1</v>
      </c>
      <c r="L813" s="1">
        <f>IF(Eingabe!F813="x",1,0)</f>
        <v>0</v>
      </c>
      <c r="M813" s="90">
        <f t="shared" si="142"/>
        <v>1</v>
      </c>
    </row>
    <row r="814">
      <c r="A814" s="5">
        <f>Eingabe!J814^2*PI()/4</f>
        <v>0.031415926535897934</v>
      </c>
      <c r="B814" s="5">
        <f>Eingabe!K814*Eingabe!L814</f>
        <v>0</v>
      </c>
      <c r="C814" s="5">
        <f>(Eingabe!K814*(Eingabe!L814-Eingabe!K814)+Eingabe!K814^2*PI()/4)*0+Eingabe!K814*Eingabe!L814</f>
        <v>0</v>
      </c>
      <c r="D814" s="89">
        <f>IF(Eingabe!G814="x",1,0)</f>
        <v>1</v>
      </c>
      <c r="E814" s="1">
        <f>IF(Eingabe!H814="x",1,0)</f>
        <v>0</v>
      </c>
      <c r="F814" s="1">
        <f>IF(Eingabe!I814="x",1,0)</f>
        <v>0</v>
      </c>
      <c r="G814" s="90">
        <f t="shared" si="140"/>
        <v>0</v>
      </c>
      <c r="H814" s="1">
        <f>IF(Eingabe!R814="x",1,0)</f>
        <v>1</v>
      </c>
      <c r="I814" s="1">
        <f>IF(Eingabe!S814="x",1,0)</f>
        <v>0</v>
      </c>
      <c r="J814" s="1">
        <f t="shared" si="141"/>
        <v>1</v>
      </c>
      <c r="K814" s="89">
        <f>IF(Eingabe!E814="x",1,0)</f>
        <v>1</v>
      </c>
      <c r="L814" s="1">
        <f>IF(Eingabe!F814="x",1,0)</f>
        <v>0</v>
      </c>
      <c r="M814" s="90">
        <f t="shared" si="142"/>
        <v>1</v>
      </c>
    </row>
    <row r="815">
      <c r="A815" s="5">
        <f>Eingabe!J815^2*PI()/4</f>
        <v>0.031415926535897934</v>
      </c>
      <c r="B815" s="5">
        <f>Eingabe!K815*Eingabe!L815</f>
        <v>0</v>
      </c>
      <c r="C815" s="5">
        <f>(Eingabe!K815*(Eingabe!L815-Eingabe!K815)+Eingabe!K815^2*PI()/4)*0+Eingabe!K815*Eingabe!L815</f>
        <v>0</v>
      </c>
      <c r="D815" s="89">
        <f>IF(Eingabe!G815="x",1,0)</f>
        <v>1</v>
      </c>
      <c r="E815" s="1">
        <f>IF(Eingabe!H815="x",1,0)</f>
        <v>0</v>
      </c>
      <c r="F815" s="1">
        <f>IF(Eingabe!I815="x",1,0)</f>
        <v>0</v>
      </c>
      <c r="G815" s="90">
        <f t="shared" si="140"/>
        <v>0</v>
      </c>
      <c r="H815" s="1">
        <f>IF(Eingabe!R815="x",1,0)</f>
        <v>1</v>
      </c>
      <c r="I815" s="1">
        <f>IF(Eingabe!S815="x",1,0)</f>
        <v>0</v>
      </c>
      <c r="J815" s="1">
        <f t="shared" si="141"/>
        <v>1</v>
      </c>
      <c r="K815" s="89">
        <f>IF(Eingabe!E815="x",1,0)</f>
        <v>1</v>
      </c>
      <c r="L815" s="1">
        <f>IF(Eingabe!F815="x",1,0)</f>
        <v>0</v>
      </c>
      <c r="M815" s="90">
        <f t="shared" si="142"/>
        <v>1</v>
      </c>
    </row>
    <row r="816">
      <c r="A816" s="5">
        <f>Eingabe!J816^2*PI()/4</f>
        <v>0.031415926535897934</v>
      </c>
      <c r="B816" s="5">
        <f>Eingabe!K816*Eingabe!L816</f>
        <v>0</v>
      </c>
      <c r="C816" s="5">
        <f>(Eingabe!K816*(Eingabe!L816-Eingabe!K816)+Eingabe!K816^2*PI()/4)*0+Eingabe!K816*Eingabe!L816</f>
        <v>0</v>
      </c>
      <c r="D816" s="89">
        <f>IF(Eingabe!G816="x",1,0)</f>
        <v>1</v>
      </c>
      <c r="E816" s="1">
        <f>IF(Eingabe!H816="x",1,0)</f>
        <v>0</v>
      </c>
      <c r="F816" s="1">
        <f>IF(Eingabe!I816="x",1,0)</f>
        <v>0</v>
      </c>
      <c r="G816" s="90">
        <f t="shared" si="140"/>
        <v>0</v>
      </c>
      <c r="H816" s="1">
        <f>IF(Eingabe!R816="x",1,0)</f>
        <v>1</v>
      </c>
      <c r="I816" s="1">
        <f>IF(Eingabe!S816="x",1,0)</f>
        <v>0</v>
      </c>
      <c r="J816" s="1">
        <f t="shared" si="141"/>
        <v>1</v>
      </c>
      <c r="K816" s="89">
        <f>IF(Eingabe!E816="x",1,0)</f>
        <v>1</v>
      </c>
      <c r="L816" s="1">
        <f>IF(Eingabe!F816="x",1,0)</f>
        <v>0</v>
      </c>
      <c r="M816" s="90">
        <f t="shared" si="142"/>
        <v>1</v>
      </c>
    </row>
    <row r="817">
      <c r="A817" s="5">
        <f>Eingabe!J817^2*PI()/4</f>
        <v>0.031415926535897934</v>
      </c>
      <c r="B817" s="5">
        <f>Eingabe!K817*Eingabe!L817</f>
        <v>0</v>
      </c>
      <c r="C817" s="5">
        <f>(Eingabe!K817*(Eingabe!L817-Eingabe!K817)+Eingabe!K817^2*PI()/4)*0+Eingabe!K817*Eingabe!L817</f>
        <v>0</v>
      </c>
      <c r="D817" s="89">
        <f>IF(Eingabe!G817="x",1,0)</f>
        <v>1</v>
      </c>
      <c r="E817" s="1">
        <f>IF(Eingabe!H817="x",1,0)</f>
        <v>0</v>
      </c>
      <c r="F817" s="1">
        <f>IF(Eingabe!I817="x",1,0)</f>
        <v>0</v>
      </c>
      <c r="G817" s="90">
        <f t="shared" si="140"/>
        <v>0</v>
      </c>
      <c r="H817" s="1">
        <f>IF(Eingabe!R817="x",1,0)</f>
        <v>1</v>
      </c>
      <c r="I817" s="1">
        <f>IF(Eingabe!S817="x",1,0)</f>
        <v>0</v>
      </c>
      <c r="J817" s="1">
        <f t="shared" si="141"/>
        <v>1</v>
      </c>
      <c r="K817" s="89">
        <f>IF(Eingabe!E817="x",1,0)</f>
        <v>1</v>
      </c>
      <c r="L817" s="1">
        <f>IF(Eingabe!F817="x",1,0)</f>
        <v>0</v>
      </c>
      <c r="M817" s="90">
        <f t="shared" si="142"/>
        <v>1</v>
      </c>
    </row>
    <row r="818">
      <c r="A818" s="5">
        <f>Eingabe!J818^2*PI()/4</f>
        <v>0.031415926535897934</v>
      </c>
      <c r="B818" s="5">
        <f>Eingabe!K818*Eingabe!L818</f>
        <v>0</v>
      </c>
      <c r="C818" s="5">
        <f>(Eingabe!K818*(Eingabe!L818-Eingabe!K818)+Eingabe!K818^2*PI()/4)*0+Eingabe!K818*Eingabe!L818</f>
        <v>0</v>
      </c>
      <c r="D818" s="89">
        <f>IF(Eingabe!G818="x",1,0)</f>
        <v>1</v>
      </c>
      <c r="E818" s="1">
        <f>IF(Eingabe!H818="x",1,0)</f>
        <v>0</v>
      </c>
      <c r="F818" s="1">
        <f>IF(Eingabe!I818="x",1,0)</f>
        <v>0</v>
      </c>
      <c r="G818" s="90">
        <f t="shared" si="140"/>
        <v>0</v>
      </c>
      <c r="H818" s="1">
        <f>IF(Eingabe!R818="x",1,0)</f>
        <v>1</v>
      </c>
      <c r="I818" s="1">
        <f>IF(Eingabe!S818="x",1,0)</f>
        <v>0</v>
      </c>
      <c r="J818" s="1">
        <f t="shared" si="141"/>
        <v>1</v>
      </c>
      <c r="K818" s="89">
        <f>IF(Eingabe!E818="x",1,0)</f>
        <v>1</v>
      </c>
      <c r="L818" s="1">
        <f>IF(Eingabe!F818="x",1,0)</f>
        <v>0</v>
      </c>
      <c r="M818" s="90">
        <f t="shared" si="142"/>
        <v>1</v>
      </c>
    </row>
    <row r="819">
      <c r="A819" s="5">
        <f>Eingabe!J819^2*PI()/4</f>
        <v>0.031415926535897934</v>
      </c>
      <c r="B819" s="5">
        <f>Eingabe!K819*Eingabe!L819</f>
        <v>0</v>
      </c>
      <c r="C819" s="5">
        <f>(Eingabe!K819*(Eingabe!L819-Eingabe!K819)+Eingabe!K819^2*PI()/4)*0+Eingabe!K819*Eingabe!L819</f>
        <v>0</v>
      </c>
      <c r="D819" s="89">
        <f>IF(Eingabe!G819="x",1,0)</f>
        <v>1</v>
      </c>
      <c r="E819" s="1">
        <f>IF(Eingabe!H819="x",1,0)</f>
        <v>0</v>
      </c>
      <c r="F819" s="1">
        <f>IF(Eingabe!I819="x",1,0)</f>
        <v>0</v>
      </c>
      <c r="G819" s="90">
        <f t="shared" si="140"/>
        <v>0</v>
      </c>
      <c r="H819" s="1">
        <f>IF(Eingabe!R819="x",1,0)</f>
        <v>1</v>
      </c>
      <c r="I819" s="1">
        <f>IF(Eingabe!S819="x",1,0)</f>
        <v>0</v>
      </c>
      <c r="J819" s="1">
        <f t="shared" si="141"/>
        <v>1</v>
      </c>
      <c r="K819" s="89">
        <f>IF(Eingabe!E819="x",1,0)</f>
        <v>1</v>
      </c>
      <c r="L819" s="1">
        <f>IF(Eingabe!F819="x",1,0)</f>
        <v>0</v>
      </c>
      <c r="M819" s="90">
        <f t="shared" si="142"/>
        <v>1</v>
      </c>
    </row>
    <row r="820">
      <c r="A820" s="5">
        <f>Eingabe!J820^2*PI()/4</f>
        <v>0.031415926535897934</v>
      </c>
      <c r="B820" s="5">
        <f>Eingabe!K820*Eingabe!L820</f>
        <v>0</v>
      </c>
      <c r="C820" s="5">
        <f>(Eingabe!K820*(Eingabe!L820-Eingabe!K820)+Eingabe!K820^2*PI()/4)*0+Eingabe!K820*Eingabe!L820</f>
        <v>0</v>
      </c>
      <c r="D820" s="89">
        <f>IF(Eingabe!G820="x",1,0)</f>
        <v>1</v>
      </c>
      <c r="E820" s="1">
        <f>IF(Eingabe!H820="x",1,0)</f>
        <v>0</v>
      </c>
      <c r="F820" s="1">
        <f>IF(Eingabe!I820="x",1,0)</f>
        <v>0</v>
      </c>
      <c r="G820" s="90">
        <f t="shared" si="140"/>
        <v>0</v>
      </c>
      <c r="H820" s="1">
        <f>IF(Eingabe!R820="x",1,0)</f>
        <v>1</v>
      </c>
      <c r="I820" s="1">
        <f>IF(Eingabe!S820="x",1,0)</f>
        <v>0</v>
      </c>
      <c r="J820" s="1">
        <f t="shared" si="141"/>
        <v>1</v>
      </c>
      <c r="K820" s="89">
        <f>IF(Eingabe!E820="x",1,0)</f>
        <v>1</v>
      </c>
      <c r="L820" s="1">
        <f>IF(Eingabe!F820="x",1,0)</f>
        <v>0</v>
      </c>
      <c r="M820" s="90">
        <f t="shared" si="142"/>
        <v>1</v>
      </c>
    </row>
    <row r="821">
      <c r="A821" s="5">
        <f>Eingabe!J821^2*PI()/4</f>
        <v>0.031415926535897934</v>
      </c>
      <c r="B821" s="5">
        <f>Eingabe!K821*Eingabe!L821</f>
        <v>0</v>
      </c>
      <c r="C821" s="5">
        <f>(Eingabe!K821*(Eingabe!L821-Eingabe!K821)+Eingabe!K821^2*PI()/4)*0+Eingabe!K821*Eingabe!L821</f>
        <v>0</v>
      </c>
      <c r="D821" s="89">
        <f>IF(Eingabe!G821="x",1,0)</f>
        <v>1</v>
      </c>
      <c r="E821" s="1">
        <f>IF(Eingabe!H821="x",1,0)</f>
        <v>0</v>
      </c>
      <c r="F821" s="1">
        <f>IF(Eingabe!I821="x",1,0)</f>
        <v>0</v>
      </c>
      <c r="G821" s="90">
        <f t="shared" si="140"/>
        <v>0</v>
      </c>
      <c r="H821" s="1">
        <f>IF(Eingabe!R821="x",1,0)</f>
        <v>1</v>
      </c>
      <c r="I821" s="1">
        <f>IF(Eingabe!S821="x",1,0)</f>
        <v>0</v>
      </c>
      <c r="J821" s="1">
        <f t="shared" si="141"/>
        <v>1</v>
      </c>
      <c r="K821" s="89">
        <f>IF(Eingabe!E821="x",1,0)</f>
        <v>1</v>
      </c>
      <c r="L821" s="1">
        <f>IF(Eingabe!F821="x",1,0)</f>
        <v>0</v>
      </c>
      <c r="M821" s="90">
        <f t="shared" si="142"/>
        <v>1</v>
      </c>
    </row>
    <row r="822">
      <c r="A822" s="5">
        <f>Eingabe!J822^2*PI()/4</f>
        <v>0.031415926535897934</v>
      </c>
      <c r="B822" s="5">
        <f>Eingabe!K822*Eingabe!L822</f>
        <v>0</v>
      </c>
      <c r="C822" s="5">
        <f>(Eingabe!K822*(Eingabe!L822-Eingabe!K822)+Eingabe!K822^2*PI()/4)*0+Eingabe!K822*Eingabe!L822</f>
        <v>0</v>
      </c>
      <c r="D822" s="89">
        <f>IF(Eingabe!G822="x",1,0)</f>
        <v>1</v>
      </c>
      <c r="E822" s="1">
        <f>IF(Eingabe!H822="x",1,0)</f>
        <v>0</v>
      </c>
      <c r="F822" s="1">
        <f>IF(Eingabe!I822="x",1,0)</f>
        <v>0</v>
      </c>
      <c r="G822" s="90">
        <f t="shared" si="140"/>
        <v>0</v>
      </c>
      <c r="H822" s="1">
        <f>IF(Eingabe!R822="x",1,0)</f>
        <v>1</v>
      </c>
      <c r="I822" s="1">
        <f>IF(Eingabe!S822="x",1,0)</f>
        <v>0</v>
      </c>
      <c r="J822" s="1">
        <f t="shared" si="141"/>
        <v>1</v>
      </c>
      <c r="K822" s="89">
        <f>IF(Eingabe!E822="x",1,0)</f>
        <v>1</v>
      </c>
      <c r="L822" s="1">
        <f>IF(Eingabe!F822="x",1,0)</f>
        <v>0</v>
      </c>
      <c r="M822" s="90">
        <f t="shared" si="142"/>
        <v>1</v>
      </c>
    </row>
    <row r="823">
      <c r="A823" s="5">
        <f>Eingabe!J823^2*PI()/4</f>
        <v>0.031415926535897934</v>
      </c>
      <c r="B823" s="5">
        <f>Eingabe!K823*Eingabe!L823</f>
        <v>0</v>
      </c>
      <c r="C823" s="5">
        <f>(Eingabe!K823*(Eingabe!L823-Eingabe!K823)+Eingabe!K823^2*PI()/4)*0+Eingabe!K823*Eingabe!L823</f>
        <v>0</v>
      </c>
      <c r="D823" s="89">
        <f>IF(Eingabe!G823="x",1,0)</f>
        <v>1</v>
      </c>
      <c r="E823" s="1">
        <f>IF(Eingabe!H823="x",1,0)</f>
        <v>0</v>
      </c>
      <c r="F823" s="1">
        <f>IF(Eingabe!I823="x",1,0)</f>
        <v>0</v>
      </c>
      <c r="G823" s="90">
        <f t="shared" si="140"/>
        <v>0</v>
      </c>
      <c r="H823" s="1">
        <f>IF(Eingabe!R823="x",1,0)</f>
        <v>1</v>
      </c>
      <c r="I823" s="1">
        <f>IF(Eingabe!S823="x",1,0)</f>
        <v>0</v>
      </c>
      <c r="J823" s="1">
        <f t="shared" si="141"/>
        <v>1</v>
      </c>
      <c r="K823" s="89">
        <f>IF(Eingabe!E823="x",1,0)</f>
        <v>1</v>
      </c>
      <c r="L823" s="1">
        <f>IF(Eingabe!F823="x",1,0)</f>
        <v>0</v>
      </c>
      <c r="M823" s="90">
        <f t="shared" si="142"/>
        <v>1</v>
      </c>
    </row>
    <row r="824">
      <c r="A824" s="5">
        <f>Eingabe!J824^2*PI()/4</f>
        <v>0.031415926535897934</v>
      </c>
      <c r="B824" s="5">
        <f>Eingabe!K824*Eingabe!L824</f>
        <v>0</v>
      </c>
      <c r="C824" s="5">
        <f>(Eingabe!K824*(Eingabe!L824-Eingabe!K824)+Eingabe!K824^2*PI()/4)*0+Eingabe!K824*Eingabe!L824</f>
        <v>0</v>
      </c>
      <c r="D824" s="89">
        <f>IF(Eingabe!G824="x",1,0)</f>
        <v>1</v>
      </c>
      <c r="E824" s="1">
        <f>IF(Eingabe!H824="x",1,0)</f>
        <v>0</v>
      </c>
      <c r="F824" s="1">
        <f>IF(Eingabe!I824="x",1,0)</f>
        <v>0</v>
      </c>
      <c r="G824" s="90">
        <f t="shared" si="140"/>
        <v>0</v>
      </c>
      <c r="H824" s="1">
        <f>IF(Eingabe!R824="x",1,0)</f>
        <v>1</v>
      </c>
      <c r="I824" s="1">
        <f>IF(Eingabe!S824="x",1,0)</f>
        <v>0</v>
      </c>
      <c r="J824" s="1">
        <f t="shared" si="141"/>
        <v>1</v>
      </c>
      <c r="K824" s="89">
        <f>IF(Eingabe!E824="x",1,0)</f>
        <v>1</v>
      </c>
      <c r="L824" s="1">
        <f>IF(Eingabe!F824="x",1,0)</f>
        <v>0</v>
      </c>
      <c r="M824" s="90">
        <f t="shared" si="142"/>
        <v>1</v>
      </c>
    </row>
    <row r="825">
      <c r="A825" s="5">
        <f>Eingabe!J825^2*PI()/4</f>
        <v>0</v>
      </c>
      <c r="B825" s="5">
        <f>Eingabe!K825*Eingabe!L825</f>
        <v>0.12</v>
      </c>
      <c r="C825" s="5">
        <f>(Eingabe!K825*(Eingabe!L825-Eingabe!K825)+Eingabe!K825^2*PI()/4)*0+Eingabe!K825*Eingabe!L825</f>
        <v>0.12</v>
      </c>
      <c r="D825" s="89">
        <f>IF(Eingabe!G825="x",1,0)</f>
        <v>0</v>
      </c>
      <c r="E825" s="1">
        <f>IF(Eingabe!H825="x",1,0)</f>
        <v>1</v>
      </c>
      <c r="F825" s="1">
        <f>IF(Eingabe!I825="x",1,0)</f>
        <v>0</v>
      </c>
      <c r="G825" s="90">
        <f t="shared" si="140"/>
        <v>1</v>
      </c>
      <c r="H825" s="1">
        <f>IF(Eingabe!R825="x",1,0)</f>
        <v>1</v>
      </c>
      <c r="I825" s="1">
        <f>IF(Eingabe!S825="x",1,0)</f>
        <v>0</v>
      </c>
      <c r="J825" s="1">
        <f t="shared" si="141"/>
        <v>1</v>
      </c>
      <c r="K825" s="89">
        <f>IF(Eingabe!E825="x",1,0)</f>
        <v>1</v>
      </c>
      <c r="L825" s="1">
        <f>IF(Eingabe!F825="x",1,0)</f>
        <v>0</v>
      </c>
      <c r="M825" s="90">
        <f t="shared" si="142"/>
        <v>1</v>
      </c>
    </row>
    <row r="826">
      <c r="A826" s="5">
        <f>Eingabe!J826^2*PI()/4</f>
        <v>0</v>
      </c>
      <c r="B826" s="5">
        <f>Eingabe!K826*Eingabe!L826</f>
        <v>0.435</v>
      </c>
      <c r="C826" s="5">
        <f>(Eingabe!K826*(Eingabe!L826-Eingabe!K826)+Eingabe!K826^2*PI()/4)*0+Eingabe!K826*Eingabe!L826</f>
        <v>0.435</v>
      </c>
      <c r="D826" s="89">
        <f>IF(Eingabe!G826="x",1,0)</f>
        <v>0</v>
      </c>
      <c r="E826" s="1">
        <f>IF(Eingabe!H826="x",1,0)</f>
        <v>1</v>
      </c>
      <c r="F826" s="1">
        <f>IF(Eingabe!I826="x",1,0)</f>
        <v>0</v>
      </c>
      <c r="G826" s="90">
        <f t="shared" si="140"/>
        <v>1</v>
      </c>
      <c r="H826" s="1">
        <f>IF(Eingabe!R826="x",1,0)</f>
        <v>1</v>
      </c>
      <c r="I826" s="1">
        <f>IF(Eingabe!S826="x",1,0)</f>
        <v>0</v>
      </c>
      <c r="J826" s="1">
        <f t="shared" si="141"/>
        <v>1</v>
      </c>
      <c r="K826" s="89">
        <f>IF(Eingabe!E826="x",1,0)</f>
        <v>1</v>
      </c>
      <c r="L826" s="1">
        <f>IF(Eingabe!F826="x",1,0)</f>
        <v>0</v>
      </c>
      <c r="M826" s="90">
        <f t="shared" si="142"/>
        <v>1</v>
      </c>
    </row>
    <row r="827">
      <c r="A827" s="5">
        <f>Eingabe!J827^2*PI()/4</f>
        <v>0</v>
      </c>
      <c r="B827" s="5">
        <f>Eingabe!K827*Eingabe!L827</f>
        <v>0.28999999999999998</v>
      </c>
      <c r="C827" s="5">
        <f>(Eingabe!K827*(Eingabe!L827-Eingabe!K827)+Eingabe!K827^2*PI()/4)*0+Eingabe!K827*Eingabe!L827</f>
        <v>0.28999999999999998</v>
      </c>
      <c r="D827" s="89">
        <f>IF(Eingabe!G827="x",1,0)</f>
        <v>0</v>
      </c>
      <c r="E827" s="1">
        <f>IF(Eingabe!H827="x",1,0)</f>
        <v>1</v>
      </c>
      <c r="F827" s="1">
        <f>IF(Eingabe!I827="x",1,0)</f>
        <v>0</v>
      </c>
      <c r="G827" s="90">
        <f t="shared" si="140"/>
        <v>1</v>
      </c>
      <c r="H827" s="1">
        <f>IF(Eingabe!R827="x",1,0)</f>
        <v>1</v>
      </c>
      <c r="I827" s="1">
        <f>IF(Eingabe!S827="x",1,0)</f>
        <v>0</v>
      </c>
      <c r="J827" s="1">
        <f t="shared" si="141"/>
        <v>1</v>
      </c>
      <c r="K827" s="89">
        <f>IF(Eingabe!E827="x",1,0)</f>
        <v>1</v>
      </c>
      <c r="L827" s="1">
        <f>IF(Eingabe!F827="x",1,0)</f>
        <v>0</v>
      </c>
      <c r="M827" s="90">
        <f t="shared" si="142"/>
        <v>1</v>
      </c>
    </row>
    <row r="828">
      <c r="A828" s="5">
        <f>Eingabe!J828^2*PI()/4</f>
        <v>0</v>
      </c>
      <c r="B828" s="5">
        <f>Eingabe!K828*Eingabe!L828</f>
        <v>0.28999999999999998</v>
      </c>
      <c r="C828" s="5">
        <f>(Eingabe!K828*(Eingabe!L828-Eingabe!K828)+Eingabe!K828^2*PI()/4)*0+Eingabe!K828*Eingabe!L828</f>
        <v>0.28999999999999998</v>
      </c>
      <c r="D828" s="89">
        <f>IF(Eingabe!G828="x",1,0)</f>
        <v>0</v>
      </c>
      <c r="E828" s="1">
        <f>IF(Eingabe!H828="x",1,0)</f>
        <v>1</v>
      </c>
      <c r="F828" s="1">
        <f>IF(Eingabe!I828="x",1,0)</f>
        <v>0</v>
      </c>
      <c r="G828" s="90">
        <f t="shared" si="140"/>
        <v>1</v>
      </c>
      <c r="H828" s="1">
        <f>IF(Eingabe!R828="x",1,0)</f>
        <v>1</v>
      </c>
      <c r="I828" s="1">
        <f>IF(Eingabe!S828="x",1,0)</f>
        <v>0</v>
      </c>
      <c r="J828" s="1">
        <f t="shared" si="141"/>
        <v>1</v>
      </c>
      <c r="K828" s="89">
        <f>IF(Eingabe!E828="x",1,0)</f>
        <v>1</v>
      </c>
      <c r="L828" s="1">
        <f>IF(Eingabe!F828="x",1,0)</f>
        <v>0</v>
      </c>
      <c r="M828" s="90">
        <f t="shared" si="142"/>
        <v>1</v>
      </c>
    </row>
    <row r="829">
      <c r="A829" s="5">
        <f>Eingabe!J829^2*PI()/4</f>
        <v>0.12566370614359174</v>
      </c>
      <c r="B829" s="5">
        <f>Eingabe!K829*Eingabe!L829</f>
        <v>0</v>
      </c>
      <c r="C829" s="5">
        <f>(Eingabe!K829*(Eingabe!L829-Eingabe!K829)+Eingabe!K829^2*PI()/4)*0+Eingabe!K829*Eingabe!L829</f>
        <v>0</v>
      </c>
      <c r="D829" s="89">
        <f>IF(Eingabe!G829="x",1,0)</f>
        <v>1</v>
      </c>
      <c r="E829" s="1">
        <f>IF(Eingabe!H829="x",1,0)</f>
        <v>0</v>
      </c>
      <c r="F829" s="1">
        <f>IF(Eingabe!I829="x",1,0)</f>
        <v>0</v>
      </c>
      <c r="G829" s="90">
        <f t="shared" si="140"/>
        <v>0</v>
      </c>
      <c r="H829" s="1">
        <f>IF(Eingabe!R829="x",1,0)</f>
        <v>1</v>
      </c>
      <c r="I829" s="1">
        <f>IF(Eingabe!S829="x",1,0)</f>
        <v>0</v>
      </c>
      <c r="J829" s="1">
        <f t="shared" si="141"/>
        <v>1</v>
      </c>
      <c r="K829" s="89">
        <f>IF(Eingabe!E829="x",1,0)</f>
        <v>1</v>
      </c>
      <c r="L829" s="1">
        <f>IF(Eingabe!F829="x",1,0)</f>
        <v>0</v>
      </c>
      <c r="M829" s="90">
        <f t="shared" si="142"/>
        <v>1</v>
      </c>
    </row>
    <row r="830">
      <c r="A830" s="5">
        <f>Eingabe!J830^2*PI()/4</f>
        <v>0.12566370614359174</v>
      </c>
      <c r="B830" s="5">
        <f>Eingabe!K830*Eingabe!L830</f>
        <v>0</v>
      </c>
      <c r="C830" s="5">
        <f>(Eingabe!K830*(Eingabe!L830-Eingabe!K830)+Eingabe!K830^2*PI()/4)*0+Eingabe!K830*Eingabe!L830</f>
        <v>0</v>
      </c>
      <c r="D830" s="89">
        <f>IF(Eingabe!G830="x",1,0)</f>
        <v>1</v>
      </c>
      <c r="E830" s="1">
        <f>IF(Eingabe!H830="x",1,0)</f>
        <v>0</v>
      </c>
      <c r="F830" s="1">
        <f>IF(Eingabe!I830="x",1,0)</f>
        <v>0</v>
      </c>
      <c r="G830" s="90">
        <f t="shared" si="140"/>
        <v>0</v>
      </c>
      <c r="H830" s="1">
        <f>IF(Eingabe!R830="x",1,0)</f>
        <v>1</v>
      </c>
      <c r="I830" s="1">
        <f>IF(Eingabe!S830="x",1,0)</f>
        <v>0</v>
      </c>
      <c r="J830" s="1">
        <f t="shared" si="141"/>
        <v>1</v>
      </c>
      <c r="K830" s="89">
        <f>IF(Eingabe!E830="x",1,0)</f>
        <v>1</v>
      </c>
      <c r="L830" s="1">
        <f>IF(Eingabe!F830="x",1,0)</f>
        <v>0</v>
      </c>
      <c r="M830" s="90">
        <f t="shared" si="142"/>
        <v>1</v>
      </c>
    </row>
    <row r="831">
      <c r="A831" s="5">
        <f>Eingabe!J831^2*PI()/4</f>
        <v>0.12566370614359174</v>
      </c>
      <c r="B831" s="5">
        <f>Eingabe!K831*Eingabe!L831</f>
        <v>0</v>
      </c>
      <c r="C831" s="5">
        <f>(Eingabe!K831*(Eingabe!L831-Eingabe!K831)+Eingabe!K831^2*PI()/4)*0+Eingabe!K831*Eingabe!L831</f>
        <v>0</v>
      </c>
      <c r="D831" s="89">
        <f>IF(Eingabe!G831="x",1,0)</f>
        <v>1</v>
      </c>
      <c r="E831" s="1">
        <f>IF(Eingabe!H831="x",1,0)</f>
        <v>0</v>
      </c>
      <c r="F831" s="1">
        <f>IF(Eingabe!I831="x",1,0)</f>
        <v>0</v>
      </c>
      <c r="G831" s="90">
        <f t="shared" si="140"/>
        <v>0</v>
      </c>
      <c r="H831" s="1">
        <f>IF(Eingabe!R831="x",1,0)</f>
        <v>1</v>
      </c>
      <c r="I831" s="1">
        <f>IF(Eingabe!S831="x",1,0)</f>
        <v>0</v>
      </c>
      <c r="J831" s="1">
        <f t="shared" si="141"/>
        <v>1</v>
      </c>
      <c r="K831" s="89">
        <f>IF(Eingabe!E831="x",1,0)</f>
        <v>1</v>
      </c>
      <c r="L831" s="1">
        <f>IF(Eingabe!F831="x",1,0)</f>
        <v>0</v>
      </c>
      <c r="M831" s="90">
        <f t="shared" si="142"/>
        <v>1</v>
      </c>
    </row>
    <row r="832">
      <c r="A832" s="5">
        <f>Eingabe!J832^2*PI()/4</f>
        <v>0</v>
      </c>
      <c r="B832" s="5">
        <f>Eingabe!K832*Eingabe!L832</f>
        <v>0.089999999999999997</v>
      </c>
      <c r="C832" s="5">
        <f>(Eingabe!K832*(Eingabe!L832-Eingabe!K832)+Eingabe!K832^2*PI()/4)*0+Eingabe!K832*Eingabe!L832</f>
        <v>0.089999999999999997</v>
      </c>
      <c r="D832" s="89">
        <f>IF(Eingabe!G832="x",1,0)</f>
        <v>0</v>
      </c>
      <c r="E832" s="1">
        <f>IF(Eingabe!H832="x",1,0)</f>
        <v>1</v>
      </c>
      <c r="F832" s="1">
        <f>IF(Eingabe!I832="x",1,0)</f>
        <v>0</v>
      </c>
      <c r="G832" s="90">
        <f t="shared" si="140"/>
        <v>1</v>
      </c>
      <c r="H832" s="1">
        <f>IF(Eingabe!R832="x",1,0)</f>
        <v>1</v>
      </c>
      <c r="I832" s="1">
        <f>IF(Eingabe!S832="x",1,0)</f>
        <v>0</v>
      </c>
      <c r="J832" s="1">
        <f t="shared" si="141"/>
        <v>1</v>
      </c>
      <c r="K832" s="89">
        <f>IF(Eingabe!E832="x",1,0)</f>
        <v>1</v>
      </c>
      <c r="L832" s="1">
        <f>IF(Eingabe!F832="x",1,0)</f>
        <v>0</v>
      </c>
      <c r="M832" s="90">
        <f t="shared" si="142"/>
        <v>1</v>
      </c>
    </row>
    <row r="833">
      <c r="A833" s="5">
        <f>Eingabe!J833^2*PI()/4</f>
        <v>0</v>
      </c>
      <c r="B833" s="5">
        <f>Eingabe!K833*Eingabe!L833</f>
        <v>0.089999999999999997</v>
      </c>
      <c r="C833" s="5">
        <f>(Eingabe!K833*(Eingabe!L833-Eingabe!K833)+Eingabe!K833^2*PI()/4)*0+Eingabe!K833*Eingabe!L833</f>
        <v>0.089999999999999997</v>
      </c>
      <c r="D833" s="89">
        <f>IF(Eingabe!G833="x",1,0)</f>
        <v>0</v>
      </c>
      <c r="E833" s="1">
        <f>IF(Eingabe!H833="x",1,0)</f>
        <v>1</v>
      </c>
      <c r="F833" s="1">
        <f>IF(Eingabe!I833="x",1,0)</f>
        <v>0</v>
      </c>
      <c r="G833" s="90">
        <f t="shared" si="140"/>
        <v>1</v>
      </c>
      <c r="H833" s="1">
        <f>IF(Eingabe!R833="x",1,0)</f>
        <v>1</v>
      </c>
      <c r="I833" s="1">
        <f>IF(Eingabe!S833="x",1,0)</f>
        <v>0</v>
      </c>
      <c r="J833" s="1">
        <f t="shared" si="141"/>
        <v>1</v>
      </c>
      <c r="K833" s="89">
        <f>IF(Eingabe!E833="x",1,0)</f>
        <v>1</v>
      </c>
      <c r="L833" s="1">
        <f>IF(Eingabe!F833="x",1,0)</f>
        <v>0</v>
      </c>
      <c r="M833" s="90">
        <f t="shared" si="142"/>
        <v>1</v>
      </c>
    </row>
    <row r="834">
      <c r="A834" s="5">
        <f>Eingabe!J834^2*PI()/4</f>
        <v>0</v>
      </c>
      <c r="B834" s="5">
        <f>Eingabe!K834*Eingabe!L834</f>
        <v>0.089999999999999997</v>
      </c>
      <c r="C834" s="5">
        <f>(Eingabe!K834*(Eingabe!L834-Eingabe!K834)+Eingabe!K834^2*PI()/4)*0+Eingabe!K834*Eingabe!L834</f>
        <v>0.089999999999999997</v>
      </c>
      <c r="D834" s="89">
        <f>IF(Eingabe!G834="x",1,0)</f>
        <v>0</v>
      </c>
      <c r="E834" s="1">
        <f>IF(Eingabe!H834="x",1,0)</f>
        <v>1</v>
      </c>
      <c r="F834" s="1">
        <f>IF(Eingabe!I834="x",1,0)</f>
        <v>0</v>
      </c>
      <c r="G834" s="90">
        <f t="shared" si="140"/>
        <v>1</v>
      </c>
      <c r="H834" s="1">
        <f>IF(Eingabe!R834="x",1,0)</f>
        <v>1</v>
      </c>
      <c r="I834" s="1">
        <f>IF(Eingabe!S834="x",1,0)</f>
        <v>0</v>
      </c>
      <c r="J834" s="1">
        <f t="shared" si="141"/>
        <v>1</v>
      </c>
      <c r="K834" s="89">
        <f>IF(Eingabe!E834="x",1,0)</f>
        <v>1</v>
      </c>
      <c r="L834" s="1">
        <f>IF(Eingabe!F834="x",1,0)</f>
        <v>0</v>
      </c>
      <c r="M834" s="90">
        <f t="shared" si="142"/>
        <v>1</v>
      </c>
    </row>
    <row r="835">
      <c r="A835" s="5">
        <f>Eingabe!J835^2*PI()/4</f>
        <v>0</v>
      </c>
      <c r="B835" s="5">
        <f>Eingabe!K835*Eingabe!L835</f>
        <v>0.089999999999999997</v>
      </c>
      <c r="C835" s="5">
        <f>(Eingabe!K835*(Eingabe!L835-Eingabe!K835)+Eingabe!K835^2*PI()/4)*0+Eingabe!K835*Eingabe!L835</f>
        <v>0.089999999999999997</v>
      </c>
      <c r="D835" s="89">
        <f>IF(Eingabe!G835="x",1,0)</f>
        <v>0</v>
      </c>
      <c r="E835" s="1">
        <f>IF(Eingabe!H835="x",1,0)</f>
        <v>1</v>
      </c>
      <c r="F835" s="1">
        <f>IF(Eingabe!I835="x",1,0)</f>
        <v>0</v>
      </c>
      <c r="G835" s="90">
        <f t="shared" si="140"/>
        <v>1</v>
      </c>
      <c r="H835" s="1">
        <f>IF(Eingabe!R835="x",1,0)</f>
        <v>1</v>
      </c>
      <c r="I835" s="1">
        <f>IF(Eingabe!S835="x",1,0)</f>
        <v>0</v>
      </c>
      <c r="J835" s="1">
        <f t="shared" si="141"/>
        <v>1</v>
      </c>
      <c r="K835" s="89">
        <f>IF(Eingabe!E835="x",1,0)</f>
        <v>1</v>
      </c>
      <c r="L835" s="1">
        <f>IF(Eingabe!F835="x",1,0)</f>
        <v>0</v>
      </c>
      <c r="M835" s="90">
        <f t="shared" si="142"/>
        <v>1</v>
      </c>
    </row>
    <row r="836">
      <c r="A836" s="5">
        <f>Eingabe!J836^2*PI()/4</f>
        <v>0.12566370614359174</v>
      </c>
      <c r="B836" s="5">
        <f>Eingabe!K836*Eingabe!L836</f>
        <v>0</v>
      </c>
      <c r="C836" s="5">
        <f>(Eingabe!K836*(Eingabe!L836-Eingabe!K836)+Eingabe!K836^2*PI()/4)*0+Eingabe!K836*Eingabe!L836</f>
        <v>0</v>
      </c>
      <c r="D836" s="89">
        <f>IF(Eingabe!G836="x",1,0)</f>
        <v>1</v>
      </c>
      <c r="E836" s="1">
        <f>IF(Eingabe!H836="x",1,0)</f>
        <v>0</v>
      </c>
      <c r="F836" s="1">
        <f>IF(Eingabe!I836="x",1,0)</f>
        <v>0</v>
      </c>
      <c r="G836" s="90">
        <f t="shared" si="140"/>
        <v>0</v>
      </c>
      <c r="H836" s="1">
        <f>IF(Eingabe!R836="x",1,0)</f>
        <v>1</v>
      </c>
      <c r="I836" s="1">
        <f>IF(Eingabe!S836="x",1,0)</f>
        <v>0</v>
      </c>
      <c r="J836" s="1">
        <f t="shared" si="141"/>
        <v>1</v>
      </c>
      <c r="K836" s="89">
        <f>IF(Eingabe!E836="x",1,0)</f>
        <v>1</v>
      </c>
      <c r="L836" s="1">
        <f>IF(Eingabe!F836="x",1,0)</f>
        <v>0</v>
      </c>
      <c r="M836" s="90">
        <f t="shared" si="142"/>
        <v>1</v>
      </c>
    </row>
    <row r="837">
      <c r="A837" s="5">
        <f>Eingabe!J837^2*PI()/4</f>
        <v>0.12566370614359174</v>
      </c>
      <c r="B837" s="5">
        <f>Eingabe!K837*Eingabe!L837</f>
        <v>0</v>
      </c>
      <c r="C837" s="5">
        <f>(Eingabe!K837*(Eingabe!L837-Eingabe!K837)+Eingabe!K837^2*PI()/4)*0+Eingabe!K837*Eingabe!L837</f>
        <v>0</v>
      </c>
      <c r="D837" s="89">
        <f>IF(Eingabe!G837="x",1,0)</f>
        <v>1</v>
      </c>
      <c r="E837" s="1">
        <f>IF(Eingabe!H837="x",1,0)</f>
        <v>0</v>
      </c>
      <c r="F837" s="1">
        <f>IF(Eingabe!I837="x",1,0)</f>
        <v>0</v>
      </c>
      <c r="G837" s="90">
        <f t="shared" si="140"/>
        <v>0</v>
      </c>
      <c r="H837" s="1">
        <f>IF(Eingabe!R837="x",1,0)</f>
        <v>1</v>
      </c>
      <c r="I837" s="1">
        <f>IF(Eingabe!S837="x",1,0)</f>
        <v>0</v>
      </c>
      <c r="J837" s="1">
        <f t="shared" si="141"/>
        <v>1</v>
      </c>
      <c r="K837" s="89">
        <f>IF(Eingabe!E837="x",1,0)</f>
        <v>1</v>
      </c>
      <c r="L837" s="1">
        <f>IF(Eingabe!F837="x",1,0)</f>
        <v>0</v>
      </c>
      <c r="M837" s="90">
        <f t="shared" si="142"/>
        <v>1</v>
      </c>
    </row>
    <row r="838">
      <c r="A838" s="5">
        <f>Eingabe!J838^2*PI()/4</f>
        <v>0.12566370614359174</v>
      </c>
      <c r="B838" s="5">
        <f>Eingabe!K838*Eingabe!L838</f>
        <v>0</v>
      </c>
      <c r="C838" s="5">
        <f>(Eingabe!K838*(Eingabe!L838-Eingabe!K838)+Eingabe!K838^2*PI()/4)*0+Eingabe!K838*Eingabe!L838</f>
        <v>0</v>
      </c>
      <c r="D838" s="89">
        <f>IF(Eingabe!G838="x",1,0)</f>
        <v>1</v>
      </c>
      <c r="E838" s="1">
        <f>IF(Eingabe!H838="x",1,0)</f>
        <v>0</v>
      </c>
      <c r="F838" s="1">
        <f>IF(Eingabe!I838="x",1,0)</f>
        <v>0</v>
      </c>
      <c r="G838" s="90">
        <f t="shared" si="140"/>
        <v>0</v>
      </c>
      <c r="H838" s="1">
        <f>IF(Eingabe!R838="x",1,0)</f>
        <v>1</v>
      </c>
      <c r="I838" s="1">
        <f>IF(Eingabe!S838="x",1,0)</f>
        <v>0</v>
      </c>
      <c r="J838" s="1">
        <f t="shared" si="141"/>
        <v>1</v>
      </c>
      <c r="K838" s="89">
        <f>IF(Eingabe!E838="x",1,0)</f>
        <v>1</v>
      </c>
      <c r="L838" s="1">
        <f>IF(Eingabe!F838="x",1,0)</f>
        <v>0</v>
      </c>
      <c r="M838" s="90">
        <f t="shared" si="142"/>
        <v>1</v>
      </c>
    </row>
    <row r="839">
      <c r="A839" s="5">
        <f>Eingabe!J839^2*PI()/4</f>
        <v>0</v>
      </c>
      <c r="B839" s="5">
        <f>Eingabe!K839*Eingabe!L839</f>
        <v>0.089999999999999997</v>
      </c>
      <c r="C839" s="5">
        <f>(Eingabe!K839*(Eingabe!L839-Eingabe!K839)+Eingabe!K839^2*PI()/4)*0+Eingabe!K839*Eingabe!L839</f>
        <v>0.089999999999999997</v>
      </c>
      <c r="D839" s="89">
        <f>IF(Eingabe!G839="x",1,0)</f>
        <v>0</v>
      </c>
      <c r="E839" s="1">
        <f>IF(Eingabe!H839="x",1,0)</f>
        <v>1</v>
      </c>
      <c r="F839" s="1">
        <f>IF(Eingabe!I839="x",1,0)</f>
        <v>0</v>
      </c>
      <c r="G839" s="90">
        <f t="shared" si="140"/>
        <v>1</v>
      </c>
      <c r="H839" s="1">
        <f>IF(Eingabe!R839="x",1,0)</f>
        <v>1</v>
      </c>
      <c r="I839" s="1">
        <f>IF(Eingabe!S839="x",1,0)</f>
        <v>0</v>
      </c>
      <c r="J839" s="1">
        <f t="shared" si="141"/>
        <v>1</v>
      </c>
      <c r="K839" s="89">
        <f>IF(Eingabe!E839="x",1,0)</f>
        <v>1</v>
      </c>
      <c r="L839" s="1">
        <f>IF(Eingabe!F839="x",1,0)</f>
        <v>0</v>
      </c>
      <c r="M839" s="90">
        <f t="shared" si="142"/>
        <v>1</v>
      </c>
    </row>
    <row r="840">
      <c r="A840" s="5">
        <f>Eingabe!J840^2*PI()/4</f>
        <v>0.070685834705770348</v>
      </c>
      <c r="B840" s="5">
        <f>Eingabe!K840*Eingabe!L840</f>
        <v>0</v>
      </c>
      <c r="C840" s="5">
        <f>(Eingabe!K840*(Eingabe!L840-Eingabe!K840)+Eingabe!K840^2*PI()/4)*0+Eingabe!K840*Eingabe!L840</f>
        <v>0</v>
      </c>
      <c r="D840" s="89">
        <f>IF(Eingabe!G840="x",1,0)</f>
        <v>1</v>
      </c>
      <c r="E840" s="1">
        <f>IF(Eingabe!H840="x",1,0)</f>
        <v>0</v>
      </c>
      <c r="F840" s="1">
        <f>IF(Eingabe!I840="x",1,0)</f>
        <v>0</v>
      </c>
      <c r="G840" s="90">
        <f t="shared" si="140"/>
        <v>0</v>
      </c>
      <c r="H840" s="1">
        <f>IF(Eingabe!R840="x",1,0)</f>
        <v>1</v>
      </c>
      <c r="I840" s="1">
        <f>IF(Eingabe!S840="x",1,0)</f>
        <v>0</v>
      </c>
      <c r="J840" s="1">
        <f t="shared" si="141"/>
        <v>1</v>
      </c>
      <c r="K840" s="89">
        <f>IF(Eingabe!E840="x",1,0)</f>
        <v>1</v>
      </c>
      <c r="L840" s="1">
        <f>IF(Eingabe!F840="x",1,0)</f>
        <v>0</v>
      </c>
      <c r="M840" s="90">
        <f t="shared" si="142"/>
        <v>1</v>
      </c>
    </row>
    <row r="841">
      <c r="A841" s="5">
        <f>Eingabe!J841^2*PI()/4</f>
        <v>0.070685834705770348</v>
      </c>
      <c r="B841" s="5">
        <f>Eingabe!K841*Eingabe!L841</f>
        <v>0</v>
      </c>
      <c r="C841" s="5">
        <f>(Eingabe!K841*(Eingabe!L841-Eingabe!K841)+Eingabe!K841^2*PI()/4)*0+Eingabe!K841*Eingabe!L841</f>
        <v>0</v>
      </c>
      <c r="D841" s="89">
        <f>IF(Eingabe!G841="x",1,0)</f>
        <v>1</v>
      </c>
      <c r="E841" s="1">
        <f>IF(Eingabe!H841="x",1,0)</f>
        <v>0</v>
      </c>
      <c r="F841" s="1">
        <f>IF(Eingabe!I841="x",1,0)</f>
        <v>0</v>
      </c>
      <c r="G841" s="90">
        <f t="shared" si="140"/>
        <v>0</v>
      </c>
      <c r="H841" s="1">
        <f>IF(Eingabe!R841="x",1,0)</f>
        <v>1</v>
      </c>
      <c r="I841" s="1">
        <f>IF(Eingabe!S841="x",1,0)</f>
        <v>0</v>
      </c>
      <c r="J841" s="1">
        <f t="shared" si="141"/>
        <v>1</v>
      </c>
      <c r="K841" s="89">
        <f>IF(Eingabe!E841="x",1,0)</f>
        <v>1</v>
      </c>
      <c r="L841" s="1">
        <f>IF(Eingabe!F841="x",1,0)</f>
        <v>0</v>
      </c>
      <c r="M841" s="90">
        <f t="shared" si="142"/>
        <v>1</v>
      </c>
    </row>
    <row r="842">
      <c r="A842" s="5">
        <f>Eingabe!J842^2*PI()/4</f>
        <v>0.070685834705770348</v>
      </c>
      <c r="B842" s="5">
        <f>Eingabe!K842*Eingabe!L842</f>
        <v>0</v>
      </c>
      <c r="C842" s="5">
        <f>(Eingabe!K842*(Eingabe!L842-Eingabe!K842)+Eingabe!K842^2*PI()/4)*0+Eingabe!K842*Eingabe!L842</f>
        <v>0</v>
      </c>
      <c r="D842" s="89">
        <f>IF(Eingabe!G842="x",1,0)</f>
        <v>1</v>
      </c>
      <c r="E842" s="1">
        <f>IF(Eingabe!H842="x",1,0)</f>
        <v>0</v>
      </c>
      <c r="F842" s="1">
        <f>IF(Eingabe!I842="x",1,0)</f>
        <v>0</v>
      </c>
      <c r="G842" s="90">
        <f t="shared" si="140"/>
        <v>0</v>
      </c>
      <c r="H842" s="1">
        <f>IF(Eingabe!R842="x",1,0)</f>
        <v>1</v>
      </c>
      <c r="I842" s="1">
        <f>IF(Eingabe!S842="x",1,0)</f>
        <v>0</v>
      </c>
      <c r="J842" s="1">
        <f t="shared" si="141"/>
        <v>1</v>
      </c>
      <c r="K842" s="89">
        <f>IF(Eingabe!E842="x",1,0)</f>
        <v>1</v>
      </c>
      <c r="L842" s="1">
        <f>IF(Eingabe!F842="x",1,0)</f>
        <v>0</v>
      </c>
      <c r="M842" s="90">
        <f t="shared" si="142"/>
        <v>1</v>
      </c>
    </row>
    <row r="843">
      <c r="A843" s="5">
        <f>Eingabe!J843^2*PI()/4</f>
        <v>0.070685834705770348</v>
      </c>
      <c r="B843" s="5">
        <f>Eingabe!K843*Eingabe!L843</f>
        <v>0</v>
      </c>
      <c r="C843" s="5">
        <f>(Eingabe!K843*(Eingabe!L843-Eingabe!K843)+Eingabe!K843^2*PI()/4)*0+Eingabe!K843*Eingabe!L843</f>
        <v>0</v>
      </c>
      <c r="D843" s="89">
        <f>IF(Eingabe!G843="x",1,0)</f>
        <v>1</v>
      </c>
      <c r="E843" s="1">
        <f>IF(Eingabe!H843="x",1,0)</f>
        <v>0</v>
      </c>
      <c r="F843" s="1">
        <f>IF(Eingabe!I843="x",1,0)</f>
        <v>0</v>
      </c>
      <c r="G843" s="90">
        <f t="shared" si="140"/>
        <v>0</v>
      </c>
      <c r="H843" s="1">
        <f>IF(Eingabe!R843="x",1,0)</f>
        <v>1</v>
      </c>
      <c r="I843" s="1">
        <f>IF(Eingabe!S843="x",1,0)</f>
        <v>0</v>
      </c>
      <c r="J843" s="1">
        <f t="shared" si="141"/>
        <v>1</v>
      </c>
      <c r="K843" s="89">
        <f>IF(Eingabe!E843="x",1,0)</f>
        <v>1</v>
      </c>
      <c r="L843" s="1">
        <f>IF(Eingabe!F843="x",1,0)</f>
        <v>0</v>
      </c>
      <c r="M843" s="90">
        <f t="shared" si="142"/>
        <v>1</v>
      </c>
    </row>
    <row r="844">
      <c r="A844" s="5">
        <f>Eingabe!J844^2*PI()/4</f>
        <v>0.070685834705770348</v>
      </c>
      <c r="B844" s="5">
        <f>Eingabe!K844*Eingabe!L844</f>
        <v>0</v>
      </c>
      <c r="C844" s="5">
        <f>(Eingabe!K844*(Eingabe!L844-Eingabe!K844)+Eingabe!K844^2*PI()/4)*0+Eingabe!K844*Eingabe!L844</f>
        <v>0</v>
      </c>
      <c r="D844" s="89">
        <f>IF(Eingabe!G844="x",1,0)</f>
        <v>1</v>
      </c>
      <c r="E844" s="1">
        <f>IF(Eingabe!H844="x",1,0)</f>
        <v>0</v>
      </c>
      <c r="F844" s="1">
        <f>IF(Eingabe!I844="x",1,0)</f>
        <v>0</v>
      </c>
      <c r="G844" s="90">
        <f t="shared" si="140"/>
        <v>0</v>
      </c>
      <c r="H844" s="1">
        <f>IF(Eingabe!R844="x",1,0)</f>
        <v>1</v>
      </c>
      <c r="I844" s="1">
        <f>IF(Eingabe!S844="x",1,0)</f>
        <v>0</v>
      </c>
      <c r="J844" s="1">
        <f t="shared" si="141"/>
        <v>1</v>
      </c>
      <c r="K844" s="89">
        <f>IF(Eingabe!E844="x",1,0)</f>
        <v>1</v>
      </c>
      <c r="L844" s="1">
        <f>IF(Eingabe!F844="x",1,0)</f>
        <v>0</v>
      </c>
      <c r="M844" s="90">
        <f t="shared" si="142"/>
        <v>1</v>
      </c>
    </row>
    <row r="845">
      <c r="A845" s="5">
        <f>Eingabe!J845^2*PI()/4</f>
        <v>0.070685834705770348</v>
      </c>
      <c r="B845" s="5">
        <f>Eingabe!K845*Eingabe!L845</f>
        <v>0</v>
      </c>
      <c r="C845" s="5">
        <f>(Eingabe!K845*(Eingabe!L845-Eingabe!K845)+Eingabe!K845^2*PI()/4)*0+Eingabe!K845*Eingabe!L845</f>
        <v>0</v>
      </c>
      <c r="D845" s="89">
        <f>IF(Eingabe!G845="x",1,0)</f>
        <v>1</v>
      </c>
      <c r="E845" s="1">
        <f>IF(Eingabe!H845="x",1,0)</f>
        <v>0</v>
      </c>
      <c r="F845" s="1">
        <f>IF(Eingabe!I845="x",1,0)</f>
        <v>0</v>
      </c>
      <c r="G845" s="90">
        <f t="shared" si="140"/>
        <v>0</v>
      </c>
      <c r="H845" s="1">
        <f>IF(Eingabe!R845="x",1,0)</f>
        <v>1</v>
      </c>
      <c r="I845" s="1">
        <f>IF(Eingabe!S845="x",1,0)</f>
        <v>0</v>
      </c>
      <c r="J845" s="1">
        <f t="shared" si="141"/>
        <v>1</v>
      </c>
      <c r="K845" s="89">
        <f>IF(Eingabe!E845="x",1,0)</f>
        <v>1</v>
      </c>
      <c r="L845" s="1">
        <f>IF(Eingabe!F845="x",1,0)</f>
        <v>0</v>
      </c>
      <c r="M845" s="90">
        <f t="shared" si="142"/>
        <v>1</v>
      </c>
    </row>
    <row r="846">
      <c r="A846" s="5">
        <f>Eingabe!J846^2*PI()/4</f>
        <v>0</v>
      </c>
      <c r="B846" s="5">
        <f>Eingabe!K846*Eingabe!L846</f>
        <v>0.089999999999999997</v>
      </c>
      <c r="C846" s="5">
        <f>(Eingabe!K846*(Eingabe!L846-Eingabe!K846)+Eingabe!K846^2*PI()/4)*0+Eingabe!K846*Eingabe!L846</f>
        <v>0.089999999999999997</v>
      </c>
      <c r="D846" s="89">
        <f>IF(Eingabe!G846="x",1,0)</f>
        <v>0</v>
      </c>
      <c r="E846" s="1">
        <f>IF(Eingabe!H846="x",1,0)</f>
        <v>1</v>
      </c>
      <c r="F846" s="1">
        <f>IF(Eingabe!I846="x",1,0)</f>
        <v>0</v>
      </c>
      <c r="G846" s="90">
        <f t="shared" si="140"/>
        <v>1</v>
      </c>
      <c r="H846" s="1">
        <f>IF(Eingabe!R846="x",1,0)</f>
        <v>1</v>
      </c>
      <c r="I846" s="1">
        <f>IF(Eingabe!S846="x",1,0)</f>
        <v>0</v>
      </c>
      <c r="J846" s="1">
        <f t="shared" si="141"/>
        <v>1</v>
      </c>
      <c r="K846" s="89">
        <f>IF(Eingabe!E846="x",1,0)</f>
        <v>1</v>
      </c>
      <c r="L846" s="1">
        <f>IF(Eingabe!F846="x",1,0)</f>
        <v>0</v>
      </c>
      <c r="M846" s="90">
        <f t="shared" si="142"/>
        <v>1</v>
      </c>
    </row>
    <row r="847">
      <c r="A847" s="5">
        <f>Eingabe!J847^2*PI()/4</f>
        <v>0</v>
      </c>
      <c r="B847" s="5">
        <f>Eingabe!K847*Eingabe!L847</f>
        <v>0.089999999999999997</v>
      </c>
      <c r="C847" s="5">
        <f>(Eingabe!K847*(Eingabe!L847-Eingabe!K847)+Eingabe!K847^2*PI()/4)*0+Eingabe!K847*Eingabe!L847</f>
        <v>0.089999999999999997</v>
      </c>
      <c r="D847" s="89">
        <f>IF(Eingabe!G847="x",1,0)</f>
        <v>0</v>
      </c>
      <c r="E847" s="1">
        <f>IF(Eingabe!H847="x",1,0)</f>
        <v>1</v>
      </c>
      <c r="F847" s="1">
        <f>IF(Eingabe!I847="x",1,0)</f>
        <v>0</v>
      </c>
      <c r="G847" s="90">
        <f t="shared" si="140"/>
        <v>1</v>
      </c>
      <c r="H847" s="1">
        <f>IF(Eingabe!R847="x",1,0)</f>
        <v>1</v>
      </c>
      <c r="I847" s="1">
        <f>IF(Eingabe!S847="x",1,0)</f>
        <v>0</v>
      </c>
      <c r="J847" s="1">
        <f t="shared" si="141"/>
        <v>1</v>
      </c>
      <c r="K847" s="89">
        <f>IF(Eingabe!E847="x",1,0)</f>
        <v>1</v>
      </c>
      <c r="L847" s="1">
        <f>IF(Eingabe!F847="x",1,0)</f>
        <v>0</v>
      </c>
      <c r="M847" s="90">
        <f t="shared" si="142"/>
        <v>1</v>
      </c>
    </row>
    <row r="848">
      <c r="A848" s="5">
        <f>Eingabe!J848^2*PI()/4</f>
        <v>0.070685834705770348</v>
      </c>
      <c r="B848" s="5">
        <f>Eingabe!K848*Eingabe!L848</f>
        <v>0</v>
      </c>
      <c r="C848" s="5">
        <f>(Eingabe!K848*(Eingabe!L848-Eingabe!K848)+Eingabe!K848^2*PI()/4)*0+Eingabe!K848*Eingabe!L848</f>
        <v>0</v>
      </c>
      <c r="D848" s="89">
        <f>IF(Eingabe!G848="x",1,0)</f>
        <v>1</v>
      </c>
      <c r="E848" s="1">
        <f>IF(Eingabe!H848="x",1,0)</f>
        <v>0</v>
      </c>
      <c r="F848" s="1">
        <f>IF(Eingabe!I848="x",1,0)</f>
        <v>0</v>
      </c>
      <c r="G848" s="90">
        <f t="shared" si="140"/>
        <v>0</v>
      </c>
      <c r="H848" s="1">
        <f>IF(Eingabe!R848="x",1,0)</f>
        <v>1</v>
      </c>
      <c r="I848" s="1">
        <f>IF(Eingabe!S848="x",1,0)</f>
        <v>0</v>
      </c>
      <c r="J848" s="1">
        <f t="shared" si="141"/>
        <v>1</v>
      </c>
      <c r="K848" s="89">
        <f>IF(Eingabe!E848="x",1,0)</f>
        <v>1</v>
      </c>
      <c r="L848" s="1">
        <f>IF(Eingabe!F848="x",1,0)</f>
        <v>0</v>
      </c>
      <c r="M848" s="90">
        <f t="shared" si="142"/>
        <v>1</v>
      </c>
    </row>
    <row r="849">
      <c r="A849" s="5">
        <f>Eingabe!J849^2*PI()/4</f>
        <v>0.070685834705770348</v>
      </c>
      <c r="B849" s="5">
        <f>Eingabe!K849*Eingabe!L849</f>
        <v>0</v>
      </c>
      <c r="C849" s="5">
        <f>(Eingabe!K849*(Eingabe!L849-Eingabe!K849)+Eingabe!K849^2*PI()/4)*0+Eingabe!K849*Eingabe!L849</f>
        <v>0</v>
      </c>
      <c r="D849" s="89">
        <f>IF(Eingabe!G849="x",1,0)</f>
        <v>1</v>
      </c>
      <c r="E849" s="1">
        <f>IF(Eingabe!H849="x",1,0)</f>
        <v>0</v>
      </c>
      <c r="F849" s="1">
        <f>IF(Eingabe!I849="x",1,0)</f>
        <v>0</v>
      </c>
      <c r="G849" s="90">
        <f t="shared" si="140"/>
        <v>0</v>
      </c>
      <c r="H849" s="1">
        <f>IF(Eingabe!R849="x",1,0)</f>
        <v>1</v>
      </c>
      <c r="I849" s="1">
        <f>IF(Eingabe!S849="x",1,0)</f>
        <v>0</v>
      </c>
      <c r="J849" s="1">
        <f t="shared" si="141"/>
        <v>1</v>
      </c>
      <c r="K849" s="89">
        <f>IF(Eingabe!E849="x",1,0)</f>
        <v>1</v>
      </c>
      <c r="L849" s="1">
        <f>IF(Eingabe!F849="x",1,0)</f>
        <v>0</v>
      </c>
      <c r="M849" s="90">
        <f t="shared" si="142"/>
        <v>1</v>
      </c>
    </row>
    <row r="850">
      <c r="A850" s="5">
        <f>Eingabe!J850^2*PI()/4</f>
        <v>0.070685834705770348</v>
      </c>
      <c r="B850" s="5">
        <f>Eingabe!K850*Eingabe!L850</f>
        <v>0</v>
      </c>
      <c r="C850" s="5">
        <f>(Eingabe!K850*(Eingabe!L850-Eingabe!K850)+Eingabe!K850^2*PI()/4)*0+Eingabe!K850*Eingabe!L850</f>
        <v>0</v>
      </c>
      <c r="D850" s="89">
        <f>IF(Eingabe!G850="x",1,0)</f>
        <v>1</v>
      </c>
      <c r="E850" s="1">
        <f>IF(Eingabe!H850="x",1,0)</f>
        <v>0</v>
      </c>
      <c r="F850" s="1">
        <f>IF(Eingabe!I850="x",1,0)</f>
        <v>0</v>
      </c>
      <c r="G850" s="90">
        <f t="shared" si="140"/>
        <v>0</v>
      </c>
      <c r="H850" s="1">
        <f>IF(Eingabe!R850="x",1,0)</f>
        <v>1</v>
      </c>
      <c r="I850" s="1">
        <f>IF(Eingabe!S850="x",1,0)</f>
        <v>0</v>
      </c>
      <c r="J850" s="1">
        <f t="shared" si="141"/>
        <v>1</v>
      </c>
      <c r="K850" s="89">
        <f>IF(Eingabe!E850="x",1,0)</f>
        <v>1</v>
      </c>
      <c r="L850" s="1">
        <f>IF(Eingabe!F850="x",1,0)</f>
        <v>0</v>
      </c>
      <c r="M850" s="90">
        <f t="shared" si="142"/>
        <v>1</v>
      </c>
    </row>
    <row r="851">
      <c r="A851" s="5">
        <f>Eingabe!J851^2*PI()/4</f>
        <v>0</v>
      </c>
      <c r="B851" s="5">
        <f>Eingabe!K851*Eingabe!L851</f>
        <v>0.089999999999999997</v>
      </c>
      <c r="C851" s="5">
        <f>(Eingabe!K851*(Eingabe!L851-Eingabe!K851)+Eingabe!K851^2*PI()/4)*0+Eingabe!K851*Eingabe!L851</f>
        <v>0.089999999999999997</v>
      </c>
      <c r="D851" s="89">
        <f>IF(Eingabe!G851="x",1,0)</f>
        <v>0</v>
      </c>
      <c r="E851" s="1">
        <f>IF(Eingabe!H851="x",1,0)</f>
        <v>1</v>
      </c>
      <c r="F851" s="1">
        <f>IF(Eingabe!I851="x",1,0)</f>
        <v>0</v>
      </c>
      <c r="G851" s="90">
        <f t="shared" ref="G851:G914" si="143">MAX(E851:F851)</f>
        <v>1</v>
      </c>
      <c r="H851" s="1">
        <f>IF(Eingabe!R851="x",1,0)</f>
        <v>1</v>
      </c>
      <c r="I851" s="1">
        <f>IF(Eingabe!S851="x",1,0)</f>
        <v>0</v>
      </c>
      <c r="J851" s="1">
        <f t="shared" ref="J851:J914" si="144">MAX(H851:I851)</f>
        <v>1</v>
      </c>
      <c r="K851" s="89">
        <f>IF(Eingabe!E851="x",1,0)</f>
        <v>1</v>
      </c>
      <c r="L851" s="1">
        <f>IF(Eingabe!F851="x",1,0)</f>
        <v>0</v>
      </c>
      <c r="M851" s="90">
        <f t="shared" ref="M851:M914" si="145">MAX(K851:L851)</f>
        <v>1</v>
      </c>
    </row>
    <row r="852">
      <c r="A852" s="5">
        <f>Eingabe!J852^2*PI()/4</f>
        <v>0</v>
      </c>
      <c r="B852" s="5">
        <f>Eingabe!K852*Eingabe!L852</f>
        <v>0.089999999999999997</v>
      </c>
      <c r="C852" s="5">
        <f>(Eingabe!K852*(Eingabe!L852-Eingabe!K852)+Eingabe!K852^2*PI()/4)*0+Eingabe!K852*Eingabe!L852</f>
        <v>0.089999999999999997</v>
      </c>
      <c r="D852" s="89">
        <f>IF(Eingabe!G852="x",1,0)</f>
        <v>0</v>
      </c>
      <c r="E852" s="1">
        <f>IF(Eingabe!H852="x",1,0)</f>
        <v>1</v>
      </c>
      <c r="F852" s="1">
        <f>IF(Eingabe!I852="x",1,0)</f>
        <v>0</v>
      </c>
      <c r="G852" s="90">
        <f t="shared" si="143"/>
        <v>1</v>
      </c>
      <c r="H852" s="1">
        <f>IF(Eingabe!R852="x",1,0)</f>
        <v>1</v>
      </c>
      <c r="I852" s="1">
        <f>IF(Eingabe!S852="x",1,0)</f>
        <v>0</v>
      </c>
      <c r="J852" s="1">
        <f t="shared" si="144"/>
        <v>1</v>
      </c>
      <c r="K852" s="89">
        <f>IF(Eingabe!E852="x",1,0)</f>
        <v>1</v>
      </c>
      <c r="L852" s="1">
        <f>IF(Eingabe!F852="x",1,0)</f>
        <v>0</v>
      </c>
      <c r="M852" s="90">
        <f t="shared" si="145"/>
        <v>1</v>
      </c>
    </row>
    <row r="853">
      <c r="A853" s="5">
        <f>Eingabe!J853^2*PI()/4</f>
        <v>0.070685834705770348</v>
      </c>
      <c r="B853" s="5">
        <f>Eingabe!K853*Eingabe!L853</f>
        <v>0</v>
      </c>
      <c r="C853" s="5">
        <f>(Eingabe!K853*(Eingabe!L853-Eingabe!K853)+Eingabe!K853^2*PI()/4)*0+Eingabe!K853*Eingabe!L853</f>
        <v>0</v>
      </c>
      <c r="D853" s="89">
        <f>IF(Eingabe!G853="x",1,0)</f>
        <v>1</v>
      </c>
      <c r="E853" s="1">
        <f>IF(Eingabe!H853="x",1,0)</f>
        <v>0</v>
      </c>
      <c r="F853" s="1">
        <f>IF(Eingabe!I853="x",1,0)</f>
        <v>0</v>
      </c>
      <c r="G853" s="90">
        <f t="shared" si="143"/>
        <v>0</v>
      </c>
      <c r="H853" s="1">
        <f>IF(Eingabe!R853="x",1,0)</f>
        <v>1</v>
      </c>
      <c r="I853" s="1">
        <f>IF(Eingabe!S853="x",1,0)</f>
        <v>0</v>
      </c>
      <c r="J853" s="1">
        <f t="shared" si="144"/>
        <v>1</v>
      </c>
      <c r="K853" s="89">
        <f>IF(Eingabe!E853="x",1,0)</f>
        <v>1</v>
      </c>
      <c r="L853" s="1">
        <f>IF(Eingabe!F853="x",1,0)</f>
        <v>0</v>
      </c>
      <c r="M853" s="90">
        <f t="shared" si="145"/>
        <v>1</v>
      </c>
    </row>
    <row r="854">
      <c r="A854" s="5">
        <f>Eingabe!J854^2*PI()/4</f>
        <v>0.070685834705770348</v>
      </c>
      <c r="B854" s="5">
        <f>Eingabe!K854*Eingabe!L854</f>
        <v>0</v>
      </c>
      <c r="C854" s="5">
        <f>(Eingabe!K854*(Eingabe!L854-Eingabe!K854)+Eingabe!K854^2*PI()/4)*0+Eingabe!K854*Eingabe!L854</f>
        <v>0</v>
      </c>
      <c r="D854" s="89">
        <f>IF(Eingabe!G854="x",1,0)</f>
        <v>1</v>
      </c>
      <c r="E854" s="1">
        <f>IF(Eingabe!H854="x",1,0)</f>
        <v>0</v>
      </c>
      <c r="F854" s="1">
        <f>IF(Eingabe!I854="x",1,0)</f>
        <v>0</v>
      </c>
      <c r="G854" s="90">
        <f t="shared" si="143"/>
        <v>0</v>
      </c>
      <c r="H854" s="1">
        <f>IF(Eingabe!R854="x",1,0)</f>
        <v>1</v>
      </c>
      <c r="I854" s="1">
        <f>IF(Eingabe!S854="x",1,0)</f>
        <v>0</v>
      </c>
      <c r="J854" s="1">
        <f t="shared" si="144"/>
        <v>1</v>
      </c>
      <c r="K854" s="89">
        <f>IF(Eingabe!E854="x",1,0)</f>
        <v>1</v>
      </c>
      <c r="L854" s="1">
        <f>IF(Eingabe!F854="x",1,0)</f>
        <v>0</v>
      </c>
      <c r="M854" s="90">
        <f t="shared" si="145"/>
        <v>1</v>
      </c>
    </row>
    <row r="855">
      <c r="A855" s="5">
        <f>Eingabe!J855^2*PI()/4</f>
        <v>0.070685834705770348</v>
      </c>
      <c r="B855" s="5">
        <f>Eingabe!K855*Eingabe!L855</f>
        <v>0</v>
      </c>
      <c r="C855" s="5">
        <f>(Eingabe!K855*(Eingabe!L855-Eingabe!K855)+Eingabe!K855^2*PI()/4)*0+Eingabe!K855*Eingabe!L855</f>
        <v>0</v>
      </c>
      <c r="D855" s="89">
        <f>IF(Eingabe!G855="x",1,0)</f>
        <v>1</v>
      </c>
      <c r="E855" s="1">
        <f>IF(Eingabe!H855="x",1,0)</f>
        <v>0</v>
      </c>
      <c r="F855" s="1">
        <f>IF(Eingabe!I855="x",1,0)</f>
        <v>0</v>
      </c>
      <c r="G855" s="90">
        <f t="shared" si="143"/>
        <v>0</v>
      </c>
      <c r="H855" s="1">
        <f>IF(Eingabe!R855="x",1,0)</f>
        <v>1</v>
      </c>
      <c r="I855" s="1">
        <f>IF(Eingabe!S855="x",1,0)</f>
        <v>0</v>
      </c>
      <c r="J855" s="1">
        <f t="shared" si="144"/>
        <v>1</v>
      </c>
      <c r="K855" s="89">
        <f>IF(Eingabe!E855="x",1,0)</f>
        <v>1</v>
      </c>
      <c r="L855" s="1">
        <f>IF(Eingabe!F855="x",1,0)</f>
        <v>0</v>
      </c>
      <c r="M855" s="90">
        <f t="shared" si="145"/>
        <v>1</v>
      </c>
    </row>
    <row r="856">
      <c r="A856" s="5">
        <f>Eingabe!J856^2*PI()/4</f>
        <v>0.070685834705770348</v>
      </c>
      <c r="B856" s="5">
        <f>Eingabe!K856*Eingabe!L856</f>
        <v>0</v>
      </c>
      <c r="C856" s="5">
        <f>(Eingabe!K856*(Eingabe!L856-Eingabe!K856)+Eingabe!K856^2*PI()/4)*0+Eingabe!K856*Eingabe!L856</f>
        <v>0</v>
      </c>
      <c r="D856" s="89">
        <f>IF(Eingabe!G856="x",1,0)</f>
        <v>1</v>
      </c>
      <c r="E856" s="1">
        <f>IF(Eingabe!H856="x",1,0)</f>
        <v>0</v>
      </c>
      <c r="F856" s="1">
        <f>IF(Eingabe!I856="x",1,0)</f>
        <v>0</v>
      </c>
      <c r="G856" s="90">
        <f t="shared" si="143"/>
        <v>0</v>
      </c>
      <c r="H856" s="1">
        <f>IF(Eingabe!R856="x",1,0)</f>
        <v>1</v>
      </c>
      <c r="I856" s="1">
        <f>IF(Eingabe!S856="x",1,0)</f>
        <v>0</v>
      </c>
      <c r="J856" s="1">
        <f t="shared" si="144"/>
        <v>1</v>
      </c>
      <c r="K856" s="89">
        <f>IF(Eingabe!E856="x",1,0)</f>
        <v>1</v>
      </c>
      <c r="L856" s="1">
        <f>IF(Eingabe!F856="x",1,0)</f>
        <v>0</v>
      </c>
      <c r="M856" s="90">
        <f t="shared" si="145"/>
        <v>1</v>
      </c>
    </row>
    <row r="857">
      <c r="A857" s="5">
        <f>Eingabe!J857^2*PI()/4</f>
        <v>0.070685834705770348</v>
      </c>
      <c r="B857" s="5">
        <f>Eingabe!K857*Eingabe!L857</f>
        <v>0</v>
      </c>
      <c r="C857" s="5">
        <f>(Eingabe!K857*(Eingabe!L857-Eingabe!K857)+Eingabe!K857^2*PI()/4)*0+Eingabe!K857*Eingabe!L857</f>
        <v>0</v>
      </c>
      <c r="D857" s="89">
        <f>IF(Eingabe!G857="x",1,0)</f>
        <v>1</v>
      </c>
      <c r="E857" s="1">
        <f>IF(Eingabe!H857="x",1,0)</f>
        <v>0</v>
      </c>
      <c r="F857" s="1">
        <f>IF(Eingabe!I857="x",1,0)</f>
        <v>0</v>
      </c>
      <c r="G857" s="90">
        <f t="shared" si="143"/>
        <v>0</v>
      </c>
      <c r="H857" s="1">
        <f>IF(Eingabe!R857="x",1,0)</f>
        <v>1</v>
      </c>
      <c r="I857" s="1">
        <f>IF(Eingabe!S857="x",1,0)</f>
        <v>0</v>
      </c>
      <c r="J857" s="1">
        <f t="shared" si="144"/>
        <v>1</v>
      </c>
      <c r="K857" s="89">
        <f>IF(Eingabe!E857="x",1,0)</f>
        <v>1</v>
      </c>
      <c r="L857" s="1">
        <f>IF(Eingabe!F857="x",1,0)</f>
        <v>0</v>
      </c>
      <c r="M857" s="90">
        <f t="shared" si="145"/>
        <v>1</v>
      </c>
    </row>
    <row r="858">
      <c r="A858" s="5">
        <f>Eingabe!J858^2*PI()/4</f>
        <v>0</v>
      </c>
      <c r="B858" s="5">
        <f>Eingabe!K858*Eingabe!L858</f>
        <v>0.089999999999999997</v>
      </c>
      <c r="C858" s="5">
        <f>(Eingabe!K858*(Eingabe!L858-Eingabe!K858)+Eingabe!K858^2*PI()/4)*0+Eingabe!K858*Eingabe!L858</f>
        <v>0.089999999999999997</v>
      </c>
      <c r="D858" s="89">
        <f>IF(Eingabe!G858="x",1,0)</f>
        <v>0</v>
      </c>
      <c r="E858" s="1">
        <f>IF(Eingabe!H858="x",1,0)</f>
        <v>1</v>
      </c>
      <c r="F858" s="1">
        <f>IF(Eingabe!I858="x",1,0)</f>
        <v>0</v>
      </c>
      <c r="G858" s="90">
        <f t="shared" si="143"/>
        <v>1</v>
      </c>
      <c r="H858" s="1">
        <f>IF(Eingabe!R858="x",1,0)</f>
        <v>1</v>
      </c>
      <c r="I858" s="1">
        <f>IF(Eingabe!S858="x",1,0)</f>
        <v>0</v>
      </c>
      <c r="J858" s="1">
        <f t="shared" si="144"/>
        <v>1</v>
      </c>
      <c r="K858" s="89">
        <f>IF(Eingabe!E858="x",1,0)</f>
        <v>1</v>
      </c>
      <c r="L858" s="1">
        <f>IF(Eingabe!F858="x",1,0)</f>
        <v>0</v>
      </c>
      <c r="M858" s="90">
        <f t="shared" si="145"/>
        <v>1</v>
      </c>
    </row>
    <row r="859">
      <c r="A859" s="5">
        <f>Eingabe!J859^2*PI()/4</f>
        <v>0.070685834705770348</v>
      </c>
      <c r="B859" s="5">
        <f>Eingabe!K859*Eingabe!L859</f>
        <v>0</v>
      </c>
      <c r="C859" s="5">
        <f>(Eingabe!K859*(Eingabe!L859-Eingabe!K859)+Eingabe!K859^2*PI()/4)*0+Eingabe!K859*Eingabe!L859</f>
        <v>0</v>
      </c>
      <c r="D859" s="89">
        <f>IF(Eingabe!G859="x",1,0)</f>
        <v>1</v>
      </c>
      <c r="E859" s="1">
        <f>IF(Eingabe!H859="x",1,0)</f>
        <v>0</v>
      </c>
      <c r="F859" s="1">
        <f>IF(Eingabe!I859="x",1,0)</f>
        <v>0</v>
      </c>
      <c r="G859" s="90">
        <f t="shared" si="143"/>
        <v>0</v>
      </c>
      <c r="H859" s="1">
        <f>IF(Eingabe!R859="x",1,0)</f>
        <v>1</v>
      </c>
      <c r="I859" s="1">
        <f>IF(Eingabe!S859="x",1,0)</f>
        <v>0</v>
      </c>
      <c r="J859" s="1">
        <f t="shared" si="144"/>
        <v>1</v>
      </c>
      <c r="K859" s="89">
        <f>IF(Eingabe!E859="x",1,0)</f>
        <v>1</v>
      </c>
      <c r="L859" s="1">
        <f>IF(Eingabe!F859="x",1,0)</f>
        <v>0</v>
      </c>
      <c r="M859" s="90">
        <f t="shared" si="145"/>
        <v>1</v>
      </c>
    </row>
    <row r="860">
      <c r="A860" s="5">
        <f>Eingabe!J860^2*PI()/4</f>
        <v>0.070685834705770348</v>
      </c>
      <c r="B860" s="5">
        <f>Eingabe!K860*Eingabe!L860</f>
        <v>0</v>
      </c>
      <c r="C860" s="5">
        <f>(Eingabe!K860*(Eingabe!L860-Eingabe!K860)+Eingabe!K860^2*PI()/4)*0+Eingabe!K860*Eingabe!L860</f>
        <v>0</v>
      </c>
      <c r="D860" s="89">
        <f>IF(Eingabe!G860="x",1,0)</f>
        <v>1</v>
      </c>
      <c r="E860" s="1">
        <f>IF(Eingabe!H860="x",1,0)</f>
        <v>0</v>
      </c>
      <c r="F860" s="1">
        <f>IF(Eingabe!I860="x",1,0)</f>
        <v>0</v>
      </c>
      <c r="G860" s="90">
        <f t="shared" si="143"/>
        <v>0</v>
      </c>
      <c r="H860" s="1">
        <f>IF(Eingabe!R860="x",1,0)</f>
        <v>1</v>
      </c>
      <c r="I860" s="1">
        <f>IF(Eingabe!S860="x",1,0)</f>
        <v>0</v>
      </c>
      <c r="J860" s="1">
        <f t="shared" si="144"/>
        <v>1</v>
      </c>
      <c r="K860" s="89">
        <f>IF(Eingabe!E860="x",1,0)</f>
        <v>1</v>
      </c>
      <c r="L860" s="1">
        <f>IF(Eingabe!F860="x",1,0)</f>
        <v>0</v>
      </c>
      <c r="M860" s="90">
        <f t="shared" si="145"/>
        <v>1</v>
      </c>
    </row>
    <row r="861">
      <c r="A861" s="5">
        <f>Eingabe!J861^2*PI()/4</f>
        <v>0.070685834705770348</v>
      </c>
      <c r="B861" s="5">
        <f>Eingabe!K861*Eingabe!L861</f>
        <v>0</v>
      </c>
      <c r="C861" s="5">
        <f>(Eingabe!K861*(Eingabe!L861-Eingabe!K861)+Eingabe!K861^2*PI()/4)*0+Eingabe!K861*Eingabe!L861</f>
        <v>0</v>
      </c>
      <c r="D861" s="89">
        <f>IF(Eingabe!G861="x",1,0)</f>
        <v>1</v>
      </c>
      <c r="E861" s="1">
        <f>IF(Eingabe!H861="x",1,0)</f>
        <v>0</v>
      </c>
      <c r="F861" s="1">
        <f>IF(Eingabe!I861="x",1,0)</f>
        <v>0</v>
      </c>
      <c r="G861" s="90">
        <f t="shared" si="143"/>
        <v>0</v>
      </c>
      <c r="H861" s="1">
        <f>IF(Eingabe!R861="x",1,0)</f>
        <v>1</v>
      </c>
      <c r="I861" s="1">
        <f>IF(Eingabe!S861="x",1,0)</f>
        <v>0</v>
      </c>
      <c r="J861" s="1">
        <f t="shared" si="144"/>
        <v>1</v>
      </c>
      <c r="K861" s="89">
        <f>IF(Eingabe!E861="x",1,0)</f>
        <v>1</v>
      </c>
      <c r="L861" s="1">
        <f>IF(Eingabe!F861="x",1,0)</f>
        <v>0</v>
      </c>
      <c r="M861" s="90">
        <f t="shared" si="145"/>
        <v>1</v>
      </c>
    </row>
    <row r="862">
      <c r="A862" s="5">
        <f>Eingabe!J862^2*PI()/4</f>
        <v>0.070685834705770348</v>
      </c>
      <c r="B862" s="5">
        <f>Eingabe!K862*Eingabe!L862</f>
        <v>0</v>
      </c>
      <c r="C862" s="5">
        <f>(Eingabe!K862*(Eingabe!L862-Eingabe!K862)+Eingabe!K862^2*PI()/4)*0+Eingabe!K862*Eingabe!L862</f>
        <v>0</v>
      </c>
      <c r="D862" s="89">
        <f>IF(Eingabe!G862="x",1,0)</f>
        <v>1</v>
      </c>
      <c r="E862" s="1">
        <f>IF(Eingabe!H862="x",1,0)</f>
        <v>0</v>
      </c>
      <c r="F862" s="1">
        <f>IF(Eingabe!I862="x",1,0)</f>
        <v>0</v>
      </c>
      <c r="G862" s="90">
        <f t="shared" si="143"/>
        <v>0</v>
      </c>
      <c r="H862" s="1">
        <f>IF(Eingabe!R862="x",1,0)</f>
        <v>1</v>
      </c>
      <c r="I862" s="1">
        <f>IF(Eingabe!S862="x",1,0)</f>
        <v>0</v>
      </c>
      <c r="J862" s="1">
        <f t="shared" si="144"/>
        <v>1</v>
      </c>
      <c r="K862" s="89">
        <f>IF(Eingabe!E862="x",1,0)</f>
        <v>1</v>
      </c>
      <c r="L862" s="1">
        <f>IF(Eingabe!F862="x",1,0)</f>
        <v>0</v>
      </c>
      <c r="M862" s="90">
        <f t="shared" si="145"/>
        <v>1</v>
      </c>
    </row>
    <row r="863">
      <c r="A863" s="5">
        <f>Eingabe!J863^2*PI()/4</f>
        <v>0.070685834705770348</v>
      </c>
      <c r="B863" s="5">
        <f>Eingabe!K863*Eingabe!L863</f>
        <v>0</v>
      </c>
      <c r="C863" s="5">
        <f>(Eingabe!K863*(Eingabe!L863-Eingabe!K863)+Eingabe!K863^2*PI()/4)*0+Eingabe!K863*Eingabe!L863</f>
        <v>0</v>
      </c>
      <c r="D863" s="89">
        <f>IF(Eingabe!G863="x",1,0)</f>
        <v>1</v>
      </c>
      <c r="E863" s="1">
        <f>IF(Eingabe!H863="x",1,0)</f>
        <v>0</v>
      </c>
      <c r="F863" s="1">
        <f>IF(Eingabe!I863="x",1,0)</f>
        <v>0</v>
      </c>
      <c r="G863" s="90">
        <f t="shared" si="143"/>
        <v>0</v>
      </c>
      <c r="H863" s="1">
        <f>IF(Eingabe!R863="x",1,0)</f>
        <v>1</v>
      </c>
      <c r="I863" s="1">
        <f>IF(Eingabe!S863="x",1,0)</f>
        <v>0</v>
      </c>
      <c r="J863" s="1">
        <f t="shared" si="144"/>
        <v>1</v>
      </c>
      <c r="K863" s="89">
        <f>IF(Eingabe!E863="x",1,0)</f>
        <v>1</v>
      </c>
      <c r="L863" s="1">
        <f>IF(Eingabe!F863="x",1,0)</f>
        <v>0</v>
      </c>
      <c r="M863" s="90">
        <f t="shared" si="145"/>
        <v>1</v>
      </c>
    </row>
    <row r="864">
      <c r="A864" s="5">
        <f>Eingabe!J864^2*PI()/4</f>
        <v>0.070685834705770348</v>
      </c>
      <c r="B864" s="5">
        <f>Eingabe!K864*Eingabe!L864</f>
        <v>0</v>
      </c>
      <c r="C864" s="5">
        <f>(Eingabe!K864*(Eingabe!L864-Eingabe!K864)+Eingabe!K864^2*PI()/4)*0+Eingabe!K864*Eingabe!L864</f>
        <v>0</v>
      </c>
      <c r="D864" s="89">
        <f>IF(Eingabe!G864="x",1,0)</f>
        <v>1</v>
      </c>
      <c r="E864" s="1">
        <f>IF(Eingabe!H864="x",1,0)</f>
        <v>0</v>
      </c>
      <c r="F864" s="1">
        <f>IF(Eingabe!I864="x",1,0)</f>
        <v>0</v>
      </c>
      <c r="G864" s="90">
        <f t="shared" si="143"/>
        <v>0</v>
      </c>
      <c r="H864" s="1">
        <f>IF(Eingabe!R864="x",1,0)</f>
        <v>1</v>
      </c>
      <c r="I864" s="1">
        <f>IF(Eingabe!S864="x",1,0)</f>
        <v>0</v>
      </c>
      <c r="J864" s="1">
        <f t="shared" si="144"/>
        <v>1</v>
      </c>
      <c r="K864" s="89">
        <f>IF(Eingabe!E864="x",1,0)</f>
        <v>1</v>
      </c>
      <c r="L864" s="1">
        <f>IF(Eingabe!F864="x",1,0)</f>
        <v>0</v>
      </c>
      <c r="M864" s="90">
        <f t="shared" si="145"/>
        <v>1</v>
      </c>
    </row>
    <row r="865">
      <c r="A865" s="5">
        <f>Eingabe!J865^2*PI()/4</f>
        <v>0.070685834705770348</v>
      </c>
      <c r="B865" s="5">
        <f>Eingabe!K865*Eingabe!L865</f>
        <v>0</v>
      </c>
      <c r="C865" s="5">
        <f>(Eingabe!K865*(Eingabe!L865-Eingabe!K865)+Eingabe!K865^2*PI()/4)*0+Eingabe!K865*Eingabe!L865</f>
        <v>0</v>
      </c>
      <c r="D865" s="89">
        <f>IF(Eingabe!G865="x",1,0)</f>
        <v>1</v>
      </c>
      <c r="E865" s="1">
        <f>IF(Eingabe!H865="x",1,0)</f>
        <v>0</v>
      </c>
      <c r="F865" s="1">
        <f>IF(Eingabe!I865="x",1,0)</f>
        <v>0</v>
      </c>
      <c r="G865" s="90">
        <f t="shared" si="143"/>
        <v>0</v>
      </c>
      <c r="H865" s="1">
        <f>IF(Eingabe!R865="x",1,0)</f>
        <v>1</v>
      </c>
      <c r="I865" s="1">
        <f>IF(Eingabe!S865="x",1,0)</f>
        <v>0</v>
      </c>
      <c r="J865" s="1">
        <f t="shared" si="144"/>
        <v>1</v>
      </c>
      <c r="K865" s="89">
        <f>IF(Eingabe!E865="x",1,0)</f>
        <v>1</v>
      </c>
      <c r="L865" s="1">
        <f>IF(Eingabe!F865="x",1,0)</f>
        <v>0</v>
      </c>
      <c r="M865" s="90">
        <f t="shared" si="145"/>
        <v>1</v>
      </c>
    </row>
    <row r="866">
      <c r="A866" s="5">
        <f>Eingabe!J866^2*PI()/4</f>
        <v>0.070685834705770348</v>
      </c>
      <c r="B866" s="5">
        <f>Eingabe!K866*Eingabe!L866</f>
        <v>0</v>
      </c>
      <c r="C866" s="5">
        <f>(Eingabe!K866*(Eingabe!L866-Eingabe!K866)+Eingabe!K866^2*PI()/4)*0+Eingabe!K866*Eingabe!L866</f>
        <v>0</v>
      </c>
      <c r="D866" s="89">
        <f>IF(Eingabe!G866="x",1,0)</f>
        <v>1</v>
      </c>
      <c r="E866" s="1">
        <f>IF(Eingabe!H866="x",1,0)</f>
        <v>0</v>
      </c>
      <c r="F866" s="1">
        <f>IF(Eingabe!I866="x",1,0)</f>
        <v>0</v>
      </c>
      <c r="G866" s="90">
        <f t="shared" si="143"/>
        <v>0</v>
      </c>
      <c r="H866" s="1">
        <f>IF(Eingabe!R866="x",1,0)</f>
        <v>1</v>
      </c>
      <c r="I866" s="1">
        <f>IF(Eingabe!S866="x",1,0)</f>
        <v>0</v>
      </c>
      <c r="J866" s="1">
        <f t="shared" si="144"/>
        <v>1</v>
      </c>
      <c r="K866" s="89">
        <f>IF(Eingabe!E866="x",1,0)</f>
        <v>1</v>
      </c>
      <c r="L866" s="1">
        <f>IF(Eingabe!F866="x",1,0)</f>
        <v>0</v>
      </c>
      <c r="M866" s="90">
        <f t="shared" si="145"/>
        <v>1</v>
      </c>
    </row>
    <row r="867">
      <c r="A867" s="5">
        <f>Eingabe!J867^2*PI()/4</f>
        <v>0.070685834705770348</v>
      </c>
      <c r="B867" s="5">
        <f>Eingabe!K867*Eingabe!L867</f>
        <v>0</v>
      </c>
      <c r="C867" s="5">
        <f>(Eingabe!K867*(Eingabe!L867-Eingabe!K867)+Eingabe!K867^2*PI()/4)*0+Eingabe!K867*Eingabe!L867</f>
        <v>0</v>
      </c>
      <c r="D867" s="89">
        <f>IF(Eingabe!G867="x",1,0)</f>
        <v>1</v>
      </c>
      <c r="E867" s="1">
        <f>IF(Eingabe!H867="x",1,0)</f>
        <v>0</v>
      </c>
      <c r="F867" s="1">
        <f>IF(Eingabe!I867="x",1,0)</f>
        <v>0</v>
      </c>
      <c r="G867" s="90">
        <f t="shared" si="143"/>
        <v>0</v>
      </c>
      <c r="H867" s="1">
        <f>IF(Eingabe!R867="x",1,0)</f>
        <v>1</v>
      </c>
      <c r="I867" s="1">
        <f>IF(Eingabe!S867="x",1,0)</f>
        <v>0</v>
      </c>
      <c r="J867" s="1">
        <f t="shared" si="144"/>
        <v>1</v>
      </c>
      <c r="K867" s="89">
        <f>IF(Eingabe!E867="x",1,0)</f>
        <v>1</v>
      </c>
      <c r="L867" s="1">
        <f>IF(Eingabe!F867="x",1,0)</f>
        <v>0</v>
      </c>
      <c r="M867" s="90">
        <f t="shared" si="145"/>
        <v>1</v>
      </c>
    </row>
    <row r="868">
      <c r="A868" s="5">
        <f>Eingabe!J868^2*PI()/4</f>
        <v>0.070685834705770348</v>
      </c>
      <c r="B868" s="5">
        <f>Eingabe!K868*Eingabe!L868</f>
        <v>0</v>
      </c>
      <c r="C868" s="5">
        <f>(Eingabe!K868*(Eingabe!L868-Eingabe!K868)+Eingabe!K868^2*PI()/4)*0+Eingabe!K868*Eingabe!L868</f>
        <v>0</v>
      </c>
      <c r="D868" s="89">
        <f>IF(Eingabe!G868="x",1,0)</f>
        <v>1</v>
      </c>
      <c r="E868" s="1">
        <f>IF(Eingabe!H868="x",1,0)</f>
        <v>0</v>
      </c>
      <c r="F868" s="1">
        <f>IF(Eingabe!I868="x",1,0)</f>
        <v>0</v>
      </c>
      <c r="G868" s="90">
        <f t="shared" si="143"/>
        <v>0</v>
      </c>
      <c r="H868" s="1">
        <f>IF(Eingabe!R868="x",1,0)</f>
        <v>1</v>
      </c>
      <c r="I868" s="1">
        <f>IF(Eingabe!S868="x",1,0)</f>
        <v>0</v>
      </c>
      <c r="J868" s="1">
        <f t="shared" si="144"/>
        <v>1</v>
      </c>
      <c r="K868" s="89">
        <f>IF(Eingabe!E868="x",1,0)</f>
        <v>1</v>
      </c>
      <c r="L868" s="1">
        <f>IF(Eingabe!F868="x",1,0)</f>
        <v>0</v>
      </c>
      <c r="M868" s="90">
        <f t="shared" si="145"/>
        <v>1</v>
      </c>
    </row>
    <row r="869">
      <c r="A869" s="5">
        <f>Eingabe!J869^2*PI()/4</f>
        <v>0.12566370614359174</v>
      </c>
      <c r="B869" s="5">
        <f>Eingabe!K869*Eingabe!L869</f>
        <v>0</v>
      </c>
      <c r="C869" s="5">
        <f>(Eingabe!K869*(Eingabe!L869-Eingabe!K869)+Eingabe!K869^2*PI()/4)*0+Eingabe!K869*Eingabe!L869</f>
        <v>0</v>
      </c>
      <c r="D869" s="89">
        <f>IF(Eingabe!G869="x",1,0)</f>
        <v>1</v>
      </c>
      <c r="E869" s="1">
        <f>IF(Eingabe!H869="x",1,0)</f>
        <v>0</v>
      </c>
      <c r="F869" s="1">
        <f>IF(Eingabe!I869="x",1,0)</f>
        <v>0</v>
      </c>
      <c r="G869" s="90">
        <f t="shared" si="143"/>
        <v>0</v>
      </c>
      <c r="H869" s="1">
        <f>IF(Eingabe!R869="x",1,0)</f>
        <v>1</v>
      </c>
      <c r="I869" s="1">
        <f>IF(Eingabe!S869="x",1,0)</f>
        <v>0</v>
      </c>
      <c r="J869" s="1">
        <f t="shared" si="144"/>
        <v>1</v>
      </c>
      <c r="K869" s="89">
        <f>IF(Eingabe!E869="x",1,0)</f>
        <v>1</v>
      </c>
      <c r="L869" s="1">
        <f>IF(Eingabe!F869="x",1,0)</f>
        <v>0</v>
      </c>
      <c r="M869" s="90">
        <f t="shared" si="145"/>
        <v>1</v>
      </c>
    </row>
    <row r="870">
      <c r="A870" s="5">
        <f>Eingabe!J870^2*PI()/4</f>
        <v>0.12566370614359174</v>
      </c>
      <c r="B870" s="5">
        <f>Eingabe!K870*Eingabe!L870</f>
        <v>0</v>
      </c>
      <c r="C870" s="5">
        <f>(Eingabe!K870*(Eingabe!L870-Eingabe!K870)+Eingabe!K870^2*PI()/4)*0+Eingabe!K870*Eingabe!L870</f>
        <v>0</v>
      </c>
      <c r="D870" s="89">
        <f>IF(Eingabe!G870="x",1,0)</f>
        <v>1</v>
      </c>
      <c r="E870" s="1">
        <f>IF(Eingabe!H870="x",1,0)</f>
        <v>0</v>
      </c>
      <c r="F870" s="1">
        <f>IF(Eingabe!I870="x",1,0)</f>
        <v>0</v>
      </c>
      <c r="G870" s="90">
        <f t="shared" si="143"/>
        <v>0</v>
      </c>
      <c r="H870" s="1">
        <f>IF(Eingabe!R870="x",1,0)</f>
        <v>1</v>
      </c>
      <c r="I870" s="1">
        <f>IF(Eingabe!S870="x",1,0)</f>
        <v>0</v>
      </c>
      <c r="J870" s="1">
        <f t="shared" si="144"/>
        <v>1</v>
      </c>
      <c r="K870" s="89">
        <f>IF(Eingabe!E870="x",1,0)</f>
        <v>1</v>
      </c>
      <c r="L870" s="1">
        <f>IF(Eingabe!F870="x",1,0)</f>
        <v>0</v>
      </c>
      <c r="M870" s="90">
        <f t="shared" si="145"/>
        <v>1</v>
      </c>
    </row>
    <row r="871">
      <c r="A871" s="5">
        <f>Eingabe!J871^2*PI()/4</f>
        <v>0.049087385212340517</v>
      </c>
      <c r="B871" s="5">
        <f>Eingabe!K871*Eingabe!L871</f>
        <v>0</v>
      </c>
      <c r="C871" s="5">
        <f>(Eingabe!K871*(Eingabe!L871-Eingabe!K871)+Eingabe!K871^2*PI()/4)*0+Eingabe!K871*Eingabe!L871</f>
        <v>0</v>
      </c>
      <c r="D871" s="89">
        <f>IF(Eingabe!G871="x",1,0)</f>
        <v>1</v>
      </c>
      <c r="E871" s="1">
        <f>IF(Eingabe!H871="x",1,0)</f>
        <v>0</v>
      </c>
      <c r="F871" s="1">
        <f>IF(Eingabe!I871="x",1,0)</f>
        <v>0</v>
      </c>
      <c r="G871" s="90">
        <f t="shared" si="143"/>
        <v>0</v>
      </c>
      <c r="H871" s="1">
        <f>IF(Eingabe!R871="x",1,0)</f>
        <v>1</v>
      </c>
      <c r="I871" s="1">
        <f>IF(Eingabe!S871="x",1,0)</f>
        <v>0</v>
      </c>
      <c r="J871" s="1">
        <f t="shared" si="144"/>
        <v>1</v>
      </c>
      <c r="K871" s="89">
        <f>IF(Eingabe!E871="x",1,0)</f>
        <v>1</v>
      </c>
      <c r="L871" s="1">
        <f>IF(Eingabe!F871="x",1,0)</f>
        <v>0</v>
      </c>
      <c r="M871" s="90">
        <f t="shared" si="145"/>
        <v>1</v>
      </c>
    </row>
    <row r="872">
      <c r="A872" s="5">
        <f>Eingabe!J872^2*PI()/4</f>
        <v>0.096211275016187398</v>
      </c>
      <c r="B872" s="5">
        <f>Eingabe!K872*Eingabe!L872</f>
        <v>0</v>
      </c>
      <c r="C872" s="5">
        <f>(Eingabe!K872*(Eingabe!L872-Eingabe!K872)+Eingabe!K872^2*PI()/4)*0+Eingabe!K872*Eingabe!L872</f>
        <v>0</v>
      </c>
      <c r="D872" s="89">
        <f>IF(Eingabe!G872="x",1,0)</f>
        <v>1</v>
      </c>
      <c r="E872" s="1">
        <f>IF(Eingabe!H872="x",1,0)</f>
        <v>0</v>
      </c>
      <c r="F872" s="1">
        <f>IF(Eingabe!I872="x",1,0)</f>
        <v>0</v>
      </c>
      <c r="G872" s="90">
        <f t="shared" si="143"/>
        <v>0</v>
      </c>
      <c r="H872" s="1">
        <f>IF(Eingabe!R872="x",1,0)</f>
        <v>1</v>
      </c>
      <c r="I872" s="1">
        <f>IF(Eingabe!S872="x",1,0)</f>
        <v>0</v>
      </c>
      <c r="J872" s="1">
        <f t="shared" si="144"/>
        <v>1</v>
      </c>
      <c r="K872" s="89">
        <f>IF(Eingabe!E872="x",1,0)</f>
        <v>1</v>
      </c>
      <c r="L872" s="1">
        <f>IF(Eingabe!F872="x",1,0)</f>
        <v>0</v>
      </c>
      <c r="M872" s="90">
        <f t="shared" si="145"/>
        <v>1</v>
      </c>
    </row>
    <row r="873">
      <c r="A873" s="5">
        <f>Eingabe!J873^2*PI()/4</f>
        <v>0.096211275016187398</v>
      </c>
      <c r="B873" s="5">
        <f>Eingabe!K873*Eingabe!L873</f>
        <v>0</v>
      </c>
      <c r="C873" s="5">
        <f>(Eingabe!K873*(Eingabe!L873-Eingabe!K873)+Eingabe!K873^2*PI()/4)*0+Eingabe!K873*Eingabe!L873</f>
        <v>0</v>
      </c>
      <c r="D873" s="89">
        <f>IF(Eingabe!G873="x",1,0)</f>
        <v>1</v>
      </c>
      <c r="E873" s="1">
        <f>IF(Eingabe!H873="x",1,0)</f>
        <v>0</v>
      </c>
      <c r="F873" s="1">
        <f>IF(Eingabe!I873="x",1,0)</f>
        <v>0</v>
      </c>
      <c r="G873" s="90">
        <f t="shared" si="143"/>
        <v>0</v>
      </c>
      <c r="H873" s="1">
        <f>IF(Eingabe!R873="x",1,0)</f>
        <v>1</v>
      </c>
      <c r="I873" s="1">
        <f>IF(Eingabe!S873="x",1,0)</f>
        <v>0</v>
      </c>
      <c r="J873" s="1">
        <f t="shared" si="144"/>
        <v>1</v>
      </c>
      <c r="K873" s="89">
        <f>IF(Eingabe!E873="x",1,0)</f>
        <v>1</v>
      </c>
      <c r="L873" s="1">
        <f>IF(Eingabe!F873="x",1,0)</f>
        <v>0</v>
      </c>
      <c r="M873" s="90">
        <f t="shared" si="145"/>
        <v>1</v>
      </c>
    </row>
    <row r="874">
      <c r="A874" s="5">
        <f>Eingabe!J874^2*PI()/4</f>
        <v>0.049087385212340517</v>
      </c>
      <c r="B874" s="5">
        <f>Eingabe!K874*Eingabe!L874</f>
        <v>0</v>
      </c>
      <c r="C874" s="5">
        <f>(Eingabe!K874*(Eingabe!L874-Eingabe!K874)+Eingabe!K874^2*PI()/4)*0+Eingabe!K874*Eingabe!L874</f>
        <v>0</v>
      </c>
      <c r="D874" s="89">
        <f>IF(Eingabe!G874="x",1,0)</f>
        <v>1</v>
      </c>
      <c r="E874" s="1">
        <f>IF(Eingabe!H874="x",1,0)</f>
        <v>0</v>
      </c>
      <c r="F874" s="1">
        <f>IF(Eingabe!I874="x",1,0)</f>
        <v>0</v>
      </c>
      <c r="G874" s="90">
        <f t="shared" si="143"/>
        <v>0</v>
      </c>
      <c r="H874" s="1">
        <f>IF(Eingabe!R874="x",1,0)</f>
        <v>1</v>
      </c>
      <c r="I874" s="1">
        <f>IF(Eingabe!S874="x",1,0)</f>
        <v>0</v>
      </c>
      <c r="J874" s="1">
        <f t="shared" si="144"/>
        <v>1</v>
      </c>
      <c r="K874" s="89">
        <f>IF(Eingabe!E874="x",1,0)</f>
        <v>1</v>
      </c>
      <c r="L874" s="1">
        <f>IF(Eingabe!F874="x",1,0)</f>
        <v>0</v>
      </c>
      <c r="M874" s="90">
        <f t="shared" si="145"/>
        <v>1</v>
      </c>
    </row>
    <row r="875">
      <c r="A875" s="5">
        <f>Eingabe!J875^2*PI()/4</f>
        <v>0.031415926535897934</v>
      </c>
      <c r="B875" s="5">
        <f>Eingabe!K875*Eingabe!L875</f>
        <v>0</v>
      </c>
      <c r="C875" s="5">
        <f>(Eingabe!K875*(Eingabe!L875-Eingabe!K875)+Eingabe!K875^2*PI()/4)*0+Eingabe!K875*Eingabe!L875</f>
        <v>0</v>
      </c>
      <c r="D875" s="89">
        <f>IF(Eingabe!G875="x",1,0)</f>
        <v>1</v>
      </c>
      <c r="E875" s="1">
        <f>IF(Eingabe!H875="x",1,0)</f>
        <v>0</v>
      </c>
      <c r="F875" s="1">
        <f>IF(Eingabe!I875="x",1,0)</f>
        <v>0</v>
      </c>
      <c r="G875" s="90">
        <f t="shared" si="143"/>
        <v>0</v>
      </c>
      <c r="H875" s="1">
        <f>IF(Eingabe!R875="x",1,0)</f>
        <v>1</v>
      </c>
      <c r="I875" s="1">
        <f>IF(Eingabe!S875="x",1,0)</f>
        <v>0</v>
      </c>
      <c r="J875" s="1">
        <f t="shared" si="144"/>
        <v>1</v>
      </c>
      <c r="K875" s="89">
        <f>IF(Eingabe!E875="x",1,0)</f>
        <v>1</v>
      </c>
      <c r="L875" s="1">
        <f>IF(Eingabe!F875="x",1,0)</f>
        <v>0</v>
      </c>
      <c r="M875" s="90">
        <f t="shared" si="145"/>
        <v>1</v>
      </c>
    </row>
    <row r="876">
      <c r="A876" s="5">
        <f>Eingabe!J876^2*PI()/4</f>
        <v>0.031415926535897934</v>
      </c>
      <c r="B876" s="5">
        <f>Eingabe!K876*Eingabe!L876</f>
        <v>0</v>
      </c>
      <c r="C876" s="5">
        <f>(Eingabe!K876*(Eingabe!L876-Eingabe!K876)+Eingabe!K876^2*PI()/4)*0+Eingabe!K876*Eingabe!L876</f>
        <v>0</v>
      </c>
      <c r="D876" s="89">
        <f>IF(Eingabe!G876="x",1,0)</f>
        <v>1</v>
      </c>
      <c r="E876" s="1">
        <f>IF(Eingabe!H876="x",1,0)</f>
        <v>0</v>
      </c>
      <c r="F876" s="1">
        <f>IF(Eingabe!I876="x",1,0)</f>
        <v>0</v>
      </c>
      <c r="G876" s="90">
        <f t="shared" si="143"/>
        <v>0</v>
      </c>
      <c r="H876" s="1">
        <f>IF(Eingabe!R876="x",1,0)</f>
        <v>1</v>
      </c>
      <c r="I876" s="1">
        <f>IF(Eingabe!S876="x",1,0)</f>
        <v>0</v>
      </c>
      <c r="J876" s="1">
        <f t="shared" si="144"/>
        <v>1</v>
      </c>
      <c r="K876" s="89">
        <f>IF(Eingabe!E876="x",1,0)</f>
        <v>1</v>
      </c>
      <c r="L876" s="1">
        <f>IF(Eingabe!F876="x",1,0)</f>
        <v>0</v>
      </c>
      <c r="M876" s="90">
        <f t="shared" si="145"/>
        <v>1</v>
      </c>
    </row>
    <row r="877">
      <c r="A877" s="5">
        <f>Eingabe!J877^2*PI()/4</f>
        <v>0.031415926535897934</v>
      </c>
      <c r="B877" s="5">
        <f>Eingabe!K877*Eingabe!L877</f>
        <v>0</v>
      </c>
      <c r="C877" s="5">
        <f>(Eingabe!K877*(Eingabe!L877-Eingabe!K877)+Eingabe!K877^2*PI()/4)*0+Eingabe!K877*Eingabe!L877</f>
        <v>0</v>
      </c>
      <c r="D877" s="89">
        <f>IF(Eingabe!G877="x",1,0)</f>
        <v>1</v>
      </c>
      <c r="E877" s="1">
        <f>IF(Eingabe!H877="x",1,0)</f>
        <v>0</v>
      </c>
      <c r="F877" s="1">
        <f>IF(Eingabe!I877="x",1,0)</f>
        <v>0</v>
      </c>
      <c r="G877" s="90">
        <f t="shared" si="143"/>
        <v>0</v>
      </c>
      <c r="H877" s="1">
        <f>IF(Eingabe!R877="x",1,0)</f>
        <v>1</v>
      </c>
      <c r="I877" s="1">
        <f>IF(Eingabe!S877="x",1,0)</f>
        <v>0</v>
      </c>
      <c r="J877" s="1">
        <f t="shared" si="144"/>
        <v>1</v>
      </c>
      <c r="K877" s="89">
        <f>IF(Eingabe!E877="x",1,0)</f>
        <v>1</v>
      </c>
      <c r="L877" s="1">
        <f>IF(Eingabe!F877="x",1,0)</f>
        <v>0</v>
      </c>
      <c r="M877" s="90">
        <f t="shared" si="145"/>
        <v>1</v>
      </c>
    </row>
    <row r="878">
      <c r="A878" s="5">
        <f>Eingabe!J878^2*PI()/4</f>
        <v>0.031415926535897934</v>
      </c>
      <c r="B878" s="5">
        <f>Eingabe!K878*Eingabe!L878</f>
        <v>0</v>
      </c>
      <c r="C878" s="5">
        <f>(Eingabe!K878*(Eingabe!L878-Eingabe!K878)+Eingabe!K878^2*PI()/4)*0+Eingabe!K878*Eingabe!L878</f>
        <v>0</v>
      </c>
      <c r="D878" s="89">
        <f>IF(Eingabe!G878="x",1,0)</f>
        <v>1</v>
      </c>
      <c r="E878" s="1">
        <f>IF(Eingabe!H878="x",1,0)</f>
        <v>0</v>
      </c>
      <c r="F878" s="1">
        <f>IF(Eingabe!I878="x",1,0)</f>
        <v>0</v>
      </c>
      <c r="G878" s="90">
        <f t="shared" si="143"/>
        <v>0</v>
      </c>
      <c r="H878" s="1">
        <f>IF(Eingabe!R878="x",1,0)</f>
        <v>1</v>
      </c>
      <c r="I878" s="1">
        <f>IF(Eingabe!S878="x",1,0)</f>
        <v>0</v>
      </c>
      <c r="J878" s="1">
        <f t="shared" si="144"/>
        <v>1</v>
      </c>
      <c r="K878" s="89">
        <f>IF(Eingabe!E878="x",1,0)</f>
        <v>1</v>
      </c>
      <c r="L878" s="1">
        <f>IF(Eingabe!F878="x",1,0)</f>
        <v>0</v>
      </c>
      <c r="M878" s="90">
        <f t="shared" si="145"/>
        <v>1</v>
      </c>
    </row>
    <row r="879">
      <c r="A879" s="5">
        <f>Eingabe!J879^2*PI()/4</f>
        <v>0.049087385212340517</v>
      </c>
      <c r="B879" s="5">
        <f>Eingabe!K879*Eingabe!L879</f>
        <v>0</v>
      </c>
      <c r="C879" s="5">
        <f>(Eingabe!K879*(Eingabe!L879-Eingabe!K879)+Eingabe!K879^2*PI()/4)*0+Eingabe!K879*Eingabe!L879</f>
        <v>0</v>
      </c>
      <c r="D879" s="89">
        <f>IF(Eingabe!G879="x",1,0)</f>
        <v>1</v>
      </c>
      <c r="E879" s="1">
        <f>IF(Eingabe!H879="x",1,0)</f>
        <v>0</v>
      </c>
      <c r="F879" s="1">
        <f>IF(Eingabe!I879="x",1,0)</f>
        <v>0</v>
      </c>
      <c r="G879" s="90">
        <f t="shared" si="143"/>
        <v>0</v>
      </c>
      <c r="H879" s="1">
        <f>IF(Eingabe!R879="x",1,0)</f>
        <v>1</v>
      </c>
      <c r="I879" s="1">
        <f>IF(Eingabe!S879="x",1,0)</f>
        <v>0</v>
      </c>
      <c r="J879" s="1">
        <f t="shared" si="144"/>
        <v>1</v>
      </c>
      <c r="K879" s="89">
        <f>IF(Eingabe!E879="x",1,0)</f>
        <v>1</v>
      </c>
      <c r="L879" s="1">
        <f>IF(Eingabe!F879="x",1,0)</f>
        <v>0</v>
      </c>
      <c r="M879" s="90">
        <f t="shared" si="145"/>
        <v>1</v>
      </c>
    </row>
    <row r="880">
      <c r="A880" s="5">
        <f>Eingabe!J880^2*PI()/4</f>
        <v>0.049087385212340517</v>
      </c>
      <c r="B880" s="5">
        <f>Eingabe!K880*Eingabe!L880</f>
        <v>0</v>
      </c>
      <c r="C880" s="5">
        <f>(Eingabe!K880*(Eingabe!L880-Eingabe!K880)+Eingabe!K880^2*PI()/4)*0+Eingabe!K880*Eingabe!L880</f>
        <v>0</v>
      </c>
      <c r="D880" s="89">
        <f>IF(Eingabe!G880="x",1,0)</f>
        <v>1</v>
      </c>
      <c r="E880" s="1">
        <f>IF(Eingabe!H880="x",1,0)</f>
        <v>0</v>
      </c>
      <c r="F880" s="1">
        <f>IF(Eingabe!I880="x",1,0)</f>
        <v>0</v>
      </c>
      <c r="G880" s="90">
        <f t="shared" si="143"/>
        <v>0</v>
      </c>
      <c r="H880" s="1">
        <f>IF(Eingabe!R880="x",1,0)</f>
        <v>1</v>
      </c>
      <c r="I880" s="1">
        <f>IF(Eingabe!S880="x",1,0)</f>
        <v>0</v>
      </c>
      <c r="J880" s="1">
        <f t="shared" si="144"/>
        <v>1</v>
      </c>
      <c r="K880" s="89">
        <f>IF(Eingabe!E880="x",1,0)</f>
        <v>1</v>
      </c>
      <c r="L880" s="1">
        <f>IF(Eingabe!F880="x",1,0)</f>
        <v>0</v>
      </c>
      <c r="M880" s="90">
        <f t="shared" si="145"/>
        <v>1</v>
      </c>
    </row>
    <row r="881">
      <c r="A881" s="5">
        <f>Eingabe!J881^2*PI()/4</f>
        <v>0.049087385212340517</v>
      </c>
      <c r="B881" s="5">
        <f>Eingabe!K881*Eingabe!L881</f>
        <v>0</v>
      </c>
      <c r="C881" s="5">
        <f>(Eingabe!K881*(Eingabe!L881-Eingabe!K881)+Eingabe!K881^2*PI()/4)*0+Eingabe!K881*Eingabe!L881</f>
        <v>0</v>
      </c>
      <c r="D881" s="89">
        <f>IF(Eingabe!G881="x",1,0)</f>
        <v>1</v>
      </c>
      <c r="E881" s="1">
        <f>IF(Eingabe!H881="x",1,0)</f>
        <v>0</v>
      </c>
      <c r="F881" s="1">
        <f>IF(Eingabe!I881="x",1,0)</f>
        <v>0</v>
      </c>
      <c r="G881" s="90">
        <f t="shared" si="143"/>
        <v>0</v>
      </c>
      <c r="H881" s="1">
        <f>IF(Eingabe!R881="x",1,0)</f>
        <v>1</v>
      </c>
      <c r="I881" s="1">
        <f>IF(Eingabe!S881="x",1,0)</f>
        <v>0</v>
      </c>
      <c r="J881" s="1">
        <f t="shared" si="144"/>
        <v>1</v>
      </c>
      <c r="K881" s="89">
        <f>IF(Eingabe!E881="x",1,0)</f>
        <v>1</v>
      </c>
      <c r="L881" s="1">
        <f>IF(Eingabe!F881="x",1,0)</f>
        <v>0</v>
      </c>
      <c r="M881" s="90">
        <f t="shared" si="145"/>
        <v>1</v>
      </c>
    </row>
    <row r="882">
      <c r="A882" s="5">
        <f>Eingabe!J882^2*PI()/4</f>
        <v>0.049087385212340517</v>
      </c>
      <c r="B882" s="5">
        <f>Eingabe!K882*Eingabe!L882</f>
        <v>0</v>
      </c>
      <c r="C882" s="5">
        <f>(Eingabe!K882*(Eingabe!L882-Eingabe!K882)+Eingabe!K882^2*PI()/4)*0+Eingabe!K882*Eingabe!L882</f>
        <v>0</v>
      </c>
      <c r="D882" s="89">
        <f>IF(Eingabe!G882="x",1,0)</f>
        <v>1</v>
      </c>
      <c r="E882" s="1">
        <f>IF(Eingabe!H882="x",1,0)</f>
        <v>0</v>
      </c>
      <c r="F882" s="1">
        <f>IF(Eingabe!I882="x",1,0)</f>
        <v>0</v>
      </c>
      <c r="G882" s="90">
        <f t="shared" si="143"/>
        <v>0</v>
      </c>
      <c r="H882" s="1">
        <f>IF(Eingabe!R882="x",1,0)</f>
        <v>1</v>
      </c>
      <c r="I882" s="1">
        <f>IF(Eingabe!S882="x",1,0)</f>
        <v>0</v>
      </c>
      <c r="J882" s="1">
        <f t="shared" si="144"/>
        <v>1</v>
      </c>
      <c r="K882" s="89">
        <f>IF(Eingabe!E882="x",1,0)</f>
        <v>1</v>
      </c>
      <c r="L882" s="1">
        <f>IF(Eingabe!F882="x",1,0)</f>
        <v>0</v>
      </c>
      <c r="M882" s="90">
        <f t="shared" si="145"/>
        <v>1</v>
      </c>
    </row>
    <row r="883">
      <c r="A883" s="5">
        <f>Eingabe!J883^2*PI()/4</f>
        <v>0.049087385212340517</v>
      </c>
      <c r="B883" s="5">
        <f>Eingabe!K883*Eingabe!L883</f>
        <v>0</v>
      </c>
      <c r="C883" s="5">
        <f>(Eingabe!K883*(Eingabe!L883-Eingabe!K883)+Eingabe!K883^2*PI()/4)*0+Eingabe!K883*Eingabe!L883</f>
        <v>0</v>
      </c>
      <c r="D883" s="89">
        <f>IF(Eingabe!G883="x",1,0)</f>
        <v>1</v>
      </c>
      <c r="E883" s="1">
        <f>IF(Eingabe!H883="x",1,0)</f>
        <v>0</v>
      </c>
      <c r="F883" s="1">
        <f>IF(Eingabe!I883="x",1,0)</f>
        <v>0</v>
      </c>
      <c r="G883" s="90">
        <f t="shared" si="143"/>
        <v>0</v>
      </c>
      <c r="H883" s="1">
        <f>IF(Eingabe!R883="x",1,0)</f>
        <v>1</v>
      </c>
      <c r="I883" s="1">
        <f>IF(Eingabe!S883="x",1,0)</f>
        <v>0</v>
      </c>
      <c r="J883" s="1">
        <f t="shared" si="144"/>
        <v>1</v>
      </c>
      <c r="K883" s="89">
        <f>IF(Eingabe!E883="x",1,0)</f>
        <v>1</v>
      </c>
      <c r="L883" s="1">
        <f>IF(Eingabe!F883="x",1,0)</f>
        <v>0</v>
      </c>
      <c r="M883" s="90">
        <f t="shared" si="145"/>
        <v>1</v>
      </c>
    </row>
    <row r="884">
      <c r="A884" s="5">
        <f>Eingabe!J884^2*PI()/4</f>
        <v>0.070685834705770348</v>
      </c>
      <c r="B884" s="5">
        <f>Eingabe!K884*Eingabe!L884</f>
        <v>0</v>
      </c>
      <c r="C884" s="5">
        <f>(Eingabe!K884*(Eingabe!L884-Eingabe!K884)+Eingabe!K884^2*PI()/4)*0+Eingabe!K884*Eingabe!L884</f>
        <v>0</v>
      </c>
      <c r="D884" s="89">
        <f>IF(Eingabe!G884="x",1,0)</f>
        <v>1</v>
      </c>
      <c r="E884" s="1">
        <f>IF(Eingabe!H884="x",1,0)</f>
        <v>0</v>
      </c>
      <c r="F884" s="1">
        <f>IF(Eingabe!I884="x",1,0)</f>
        <v>0</v>
      </c>
      <c r="G884" s="90">
        <f t="shared" si="143"/>
        <v>0</v>
      </c>
      <c r="H884" s="1">
        <f>IF(Eingabe!R884="x",1,0)</f>
        <v>1</v>
      </c>
      <c r="I884" s="1">
        <f>IF(Eingabe!S884="x",1,0)</f>
        <v>0</v>
      </c>
      <c r="J884" s="1">
        <f t="shared" si="144"/>
        <v>1</v>
      </c>
      <c r="K884" s="89">
        <f>IF(Eingabe!E884="x",1,0)</f>
        <v>1</v>
      </c>
      <c r="L884" s="1">
        <f>IF(Eingabe!F884="x",1,0)</f>
        <v>0</v>
      </c>
      <c r="M884" s="90">
        <f t="shared" si="145"/>
        <v>1</v>
      </c>
    </row>
    <row r="885">
      <c r="A885" s="5">
        <f>Eingabe!J885^2*PI()/4</f>
        <v>0.049087385212340517</v>
      </c>
      <c r="B885" s="5">
        <f>Eingabe!K885*Eingabe!L885</f>
        <v>0</v>
      </c>
      <c r="C885" s="5">
        <f>(Eingabe!K885*(Eingabe!L885-Eingabe!K885)+Eingabe!K885^2*PI()/4)*0+Eingabe!K885*Eingabe!L885</f>
        <v>0</v>
      </c>
      <c r="D885" s="89">
        <f>IF(Eingabe!G885="x",1,0)</f>
        <v>1</v>
      </c>
      <c r="E885" s="1">
        <f>IF(Eingabe!H885="x",1,0)</f>
        <v>0</v>
      </c>
      <c r="F885" s="1">
        <f>IF(Eingabe!I885="x",1,0)</f>
        <v>0</v>
      </c>
      <c r="G885" s="90">
        <f t="shared" si="143"/>
        <v>0</v>
      </c>
      <c r="H885" s="1">
        <f>IF(Eingabe!R885="x",1,0)</f>
        <v>1</v>
      </c>
      <c r="I885" s="1">
        <f>IF(Eingabe!S885="x",1,0)</f>
        <v>0</v>
      </c>
      <c r="J885" s="1">
        <f t="shared" si="144"/>
        <v>1</v>
      </c>
      <c r="K885" s="89">
        <f>IF(Eingabe!E885="x",1,0)</f>
        <v>1</v>
      </c>
      <c r="L885" s="1">
        <f>IF(Eingabe!F885="x",1,0)</f>
        <v>0</v>
      </c>
      <c r="M885" s="90">
        <f t="shared" si="145"/>
        <v>1</v>
      </c>
    </row>
    <row r="886">
      <c r="A886" s="5">
        <f>Eingabe!J886^2*PI()/4</f>
        <v>0</v>
      </c>
      <c r="B886" s="5">
        <f>Eingabe!K886*Eingabe!L886</f>
        <v>0.13062499999999999</v>
      </c>
      <c r="C886" s="5">
        <f>(Eingabe!K886*(Eingabe!L886-Eingabe!K886)+Eingabe!K886^2*PI()/4)*0+Eingabe!K886*Eingabe!L886</f>
        <v>0.13062499999999999</v>
      </c>
      <c r="D886" s="89">
        <f>IF(Eingabe!G886="x",1,0)</f>
        <v>0</v>
      </c>
      <c r="E886" s="1">
        <f>IF(Eingabe!H886="x",1,0)</f>
        <v>1</v>
      </c>
      <c r="F886" s="1">
        <f>IF(Eingabe!I886="x",1,0)</f>
        <v>0</v>
      </c>
      <c r="G886" s="90">
        <f t="shared" si="143"/>
        <v>1</v>
      </c>
      <c r="H886" s="1">
        <f>IF(Eingabe!R886="x",1,0)</f>
        <v>1</v>
      </c>
      <c r="I886" s="1">
        <f>IF(Eingabe!S886="x",1,0)</f>
        <v>0</v>
      </c>
      <c r="J886" s="1">
        <f t="shared" si="144"/>
        <v>1</v>
      </c>
      <c r="K886" s="89">
        <f>IF(Eingabe!E886="x",1,0)</f>
        <v>1</v>
      </c>
      <c r="L886" s="1">
        <f>IF(Eingabe!F886="x",1,0)</f>
        <v>0</v>
      </c>
      <c r="M886" s="90">
        <f t="shared" si="145"/>
        <v>1</v>
      </c>
    </row>
    <row r="887">
      <c r="A887" s="5">
        <f>Eingabe!J887^2*PI()/4</f>
        <v>0</v>
      </c>
      <c r="B887" s="5">
        <f>Eingabe!K887*Eingabe!L887</f>
        <v>0.095625000000000002</v>
      </c>
      <c r="C887" s="5">
        <f>(Eingabe!K887*(Eingabe!L887-Eingabe!K887)+Eingabe!K887^2*PI()/4)*0+Eingabe!K887*Eingabe!L887</f>
        <v>0.095625000000000002</v>
      </c>
      <c r="D887" s="89">
        <f>IF(Eingabe!G887="x",1,0)</f>
        <v>0</v>
      </c>
      <c r="E887" s="1">
        <f>IF(Eingabe!H887="x",1,0)</f>
        <v>1</v>
      </c>
      <c r="F887" s="1">
        <f>IF(Eingabe!I887="x",1,0)</f>
        <v>0</v>
      </c>
      <c r="G887" s="90">
        <f t="shared" si="143"/>
        <v>1</v>
      </c>
      <c r="H887" s="1">
        <f>IF(Eingabe!R887="x",1,0)</f>
        <v>1</v>
      </c>
      <c r="I887" s="1">
        <f>IF(Eingabe!S887="x",1,0)</f>
        <v>0</v>
      </c>
      <c r="J887" s="1">
        <f t="shared" si="144"/>
        <v>1</v>
      </c>
      <c r="K887" s="89">
        <f>IF(Eingabe!E887="x",1,0)</f>
        <v>1</v>
      </c>
      <c r="L887" s="1">
        <f>IF(Eingabe!F887="x",1,0)</f>
        <v>0</v>
      </c>
      <c r="M887" s="90">
        <f t="shared" si="145"/>
        <v>1</v>
      </c>
    </row>
    <row r="888">
      <c r="A888" s="5">
        <f>Eingabe!J888^2*PI()/4</f>
        <v>0</v>
      </c>
      <c r="B888" s="5">
        <f>Eingabe!K888*Eingabe!L888</f>
        <v>0.13062499999999999</v>
      </c>
      <c r="C888" s="5">
        <f>(Eingabe!K888*(Eingabe!L888-Eingabe!K888)+Eingabe!K888^2*PI()/4)*0+Eingabe!K888*Eingabe!L888</f>
        <v>0.13062499999999999</v>
      </c>
      <c r="D888" s="89">
        <f>IF(Eingabe!G888="x",1,0)</f>
        <v>0</v>
      </c>
      <c r="E888" s="1">
        <f>IF(Eingabe!H888="x",1,0)</f>
        <v>1</v>
      </c>
      <c r="F888" s="1">
        <f>IF(Eingabe!I888="x",1,0)</f>
        <v>0</v>
      </c>
      <c r="G888" s="90">
        <f t="shared" si="143"/>
        <v>1</v>
      </c>
      <c r="H888" s="1">
        <f>IF(Eingabe!R888="x",1,0)</f>
        <v>1</v>
      </c>
      <c r="I888" s="1">
        <f>IF(Eingabe!S888="x",1,0)</f>
        <v>0</v>
      </c>
      <c r="J888" s="1">
        <f t="shared" si="144"/>
        <v>1</v>
      </c>
      <c r="K888" s="89">
        <f>IF(Eingabe!E888="x",1,0)</f>
        <v>1</v>
      </c>
      <c r="L888" s="1">
        <f>IF(Eingabe!F888="x",1,0)</f>
        <v>0</v>
      </c>
      <c r="M888" s="90">
        <f t="shared" si="145"/>
        <v>1</v>
      </c>
    </row>
    <row r="889">
      <c r="A889" s="5">
        <f>Eingabe!J889^2*PI()/4</f>
        <v>0</v>
      </c>
      <c r="B889" s="5">
        <f>Eingabe!K889*Eingabe!L889</f>
        <v>0.095625000000000002</v>
      </c>
      <c r="C889" s="5">
        <f>(Eingabe!K889*(Eingabe!L889-Eingabe!K889)+Eingabe!K889^2*PI()/4)*0+Eingabe!K889*Eingabe!L889</f>
        <v>0.095625000000000002</v>
      </c>
      <c r="D889" s="89">
        <f>IF(Eingabe!G889="x",1,0)</f>
        <v>0</v>
      </c>
      <c r="E889" s="1">
        <f>IF(Eingabe!H889="x",1,0)</f>
        <v>1</v>
      </c>
      <c r="F889" s="1">
        <f>IF(Eingabe!I889="x",1,0)</f>
        <v>0</v>
      </c>
      <c r="G889" s="90">
        <f t="shared" si="143"/>
        <v>1</v>
      </c>
      <c r="H889" s="1">
        <f>IF(Eingabe!R889="x",1,0)</f>
        <v>1</v>
      </c>
      <c r="I889" s="1">
        <f>IF(Eingabe!S889="x",1,0)</f>
        <v>0</v>
      </c>
      <c r="J889" s="1">
        <f t="shared" si="144"/>
        <v>1</v>
      </c>
      <c r="K889" s="89">
        <f>IF(Eingabe!E889="x",1,0)</f>
        <v>1</v>
      </c>
      <c r="L889" s="1">
        <f>IF(Eingabe!F889="x",1,0)</f>
        <v>0</v>
      </c>
      <c r="M889" s="90">
        <f t="shared" si="145"/>
        <v>1</v>
      </c>
    </row>
    <row r="890">
      <c r="A890" s="5">
        <f>Eingabe!J890^2*PI()/4</f>
        <v>0</v>
      </c>
      <c r="B890" s="5">
        <f>Eingabe!K890*Eingabe!L890</f>
        <v>0.095625000000000002</v>
      </c>
      <c r="C890" s="5">
        <f>(Eingabe!K890*(Eingabe!L890-Eingabe!K890)+Eingabe!K890^2*PI()/4)*0+Eingabe!K890*Eingabe!L890</f>
        <v>0.095625000000000002</v>
      </c>
      <c r="D890" s="89">
        <f>IF(Eingabe!G890="x",1,0)</f>
        <v>0</v>
      </c>
      <c r="E890" s="1">
        <f>IF(Eingabe!H890="x",1,0)</f>
        <v>1</v>
      </c>
      <c r="F890" s="1">
        <f>IF(Eingabe!I890="x",1,0)</f>
        <v>0</v>
      </c>
      <c r="G890" s="90">
        <f t="shared" si="143"/>
        <v>1</v>
      </c>
      <c r="H890" s="1">
        <f>IF(Eingabe!R890="x",1,0)</f>
        <v>1</v>
      </c>
      <c r="I890" s="1">
        <f>IF(Eingabe!S890="x",1,0)</f>
        <v>0</v>
      </c>
      <c r="J890" s="1">
        <f t="shared" si="144"/>
        <v>1</v>
      </c>
      <c r="K890" s="89">
        <f>IF(Eingabe!E890="x",1,0)</f>
        <v>1</v>
      </c>
      <c r="L890" s="1">
        <f>IF(Eingabe!F890="x",1,0)</f>
        <v>0</v>
      </c>
      <c r="M890" s="90">
        <f t="shared" si="145"/>
        <v>1</v>
      </c>
    </row>
    <row r="891">
      <c r="A891" s="5">
        <f>Eingabe!J891^2*PI()/4</f>
        <v>0</v>
      </c>
      <c r="B891" s="5">
        <f>Eingabe!K891*Eingabe!L891</f>
        <v>0.095625000000000002</v>
      </c>
      <c r="C891" s="5">
        <f>(Eingabe!K891*(Eingabe!L891-Eingabe!K891)+Eingabe!K891^2*PI()/4)*0+Eingabe!K891*Eingabe!L891</f>
        <v>0.095625000000000002</v>
      </c>
      <c r="D891" s="89">
        <f>IF(Eingabe!G891="x",1,0)</f>
        <v>0</v>
      </c>
      <c r="E891" s="1">
        <f>IF(Eingabe!H891="x",1,0)</f>
        <v>1</v>
      </c>
      <c r="F891" s="1">
        <f>IF(Eingabe!I891="x",1,0)</f>
        <v>0</v>
      </c>
      <c r="G891" s="90">
        <f t="shared" si="143"/>
        <v>1</v>
      </c>
      <c r="H891" s="1">
        <f>IF(Eingabe!R891="x",1,0)</f>
        <v>1</v>
      </c>
      <c r="I891" s="1">
        <f>IF(Eingabe!S891="x",1,0)</f>
        <v>0</v>
      </c>
      <c r="J891" s="1">
        <f t="shared" si="144"/>
        <v>1</v>
      </c>
      <c r="K891" s="89">
        <f>IF(Eingabe!E891="x",1,0)</f>
        <v>1</v>
      </c>
      <c r="L891" s="1">
        <f>IF(Eingabe!F891="x",1,0)</f>
        <v>0</v>
      </c>
      <c r="M891" s="90">
        <f t="shared" si="145"/>
        <v>1</v>
      </c>
    </row>
    <row r="892">
      <c r="A892" s="5">
        <f>Eingabe!J892^2*PI()/4</f>
        <v>0</v>
      </c>
      <c r="B892" s="5">
        <f>Eingabe!K892*Eingabe!L892</f>
        <v>0.23999999999999999</v>
      </c>
      <c r="C892" s="5">
        <f>(Eingabe!K892*(Eingabe!L892-Eingabe!K892)+Eingabe!K892^2*PI()/4)*0+Eingabe!K892*Eingabe!L892</f>
        <v>0.23999999999999999</v>
      </c>
      <c r="D892" s="89">
        <f>IF(Eingabe!G892="x",1,0)</f>
        <v>0</v>
      </c>
      <c r="E892" s="1">
        <f>IF(Eingabe!H892="x",1,0)</f>
        <v>1</v>
      </c>
      <c r="F892" s="1">
        <f>IF(Eingabe!I892="x",1,0)</f>
        <v>0</v>
      </c>
      <c r="G892" s="90">
        <f t="shared" si="143"/>
        <v>1</v>
      </c>
      <c r="H892" s="1">
        <f>IF(Eingabe!R892="x",1,0)</f>
        <v>1</v>
      </c>
      <c r="I892" s="1">
        <f>IF(Eingabe!S892="x",1,0)</f>
        <v>0</v>
      </c>
      <c r="J892" s="1">
        <f t="shared" si="144"/>
        <v>1</v>
      </c>
      <c r="K892" s="89">
        <f>IF(Eingabe!E892="x",1,0)</f>
        <v>1</v>
      </c>
      <c r="L892" s="1">
        <f>IF(Eingabe!F892="x",1,0)</f>
        <v>0</v>
      </c>
      <c r="M892" s="90">
        <f t="shared" si="145"/>
        <v>1</v>
      </c>
    </row>
    <row r="893">
      <c r="A893" s="5">
        <f>Eingabe!J893^2*PI()/4</f>
        <v>0</v>
      </c>
      <c r="B893" s="5">
        <f>Eingabe!K893*Eingabe!L893</f>
        <v>0.23999999999999999</v>
      </c>
      <c r="C893" s="5">
        <f>(Eingabe!K893*(Eingabe!L893-Eingabe!K893)+Eingabe!K893^2*PI()/4)*0+Eingabe!K893*Eingabe!L893</f>
        <v>0.23999999999999999</v>
      </c>
      <c r="D893" s="89">
        <f>IF(Eingabe!G893="x",1,0)</f>
        <v>0</v>
      </c>
      <c r="E893" s="1">
        <f>IF(Eingabe!H893="x",1,0)</f>
        <v>1</v>
      </c>
      <c r="F893" s="1">
        <f>IF(Eingabe!I893="x",1,0)</f>
        <v>0</v>
      </c>
      <c r="G893" s="90">
        <f t="shared" si="143"/>
        <v>1</v>
      </c>
      <c r="H893" s="1">
        <f>IF(Eingabe!R893="x",1,0)</f>
        <v>1</v>
      </c>
      <c r="I893" s="1">
        <f>IF(Eingabe!S893="x",1,0)</f>
        <v>0</v>
      </c>
      <c r="J893" s="1">
        <f t="shared" si="144"/>
        <v>1</v>
      </c>
      <c r="K893" s="89">
        <f>IF(Eingabe!E893="x",1,0)</f>
        <v>1</v>
      </c>
      <c r="L893" s="1">
        <f>IF(Eingabe!F893="x",1,0)</f>
        <v>0</v>
      </c>
      <c r="M893" s="90">
        <f t="shared" si="145"/>
        <v>1</v>
      </c>
    </row>
    <row r="894">
      <c r="A894" s="5">
        <f>Eingabe!J894^2*PI()/4</f>
        <v>0</v>
      </c>
      <c r="B894" s="5">
        <f>Eingabe!K894*Eingabe!L894</f>
        <v>0.23999999999999999</v>
      </c>
      <c r="C894" s="5">
        <f>(Eingabe!K894*(Eingabe!L894-Eingabe!K894)+Eingabe!K894^2*PI()/4)*0+Eingabe!K894*Eingabe!L894</f>
        <v>0.23999999999999999</v>
      </c>
      <c r="D894" s="89">
        <f>IF(Eingabe!G894="x",1,0)</f>
        <v>0</v>
      </c>
      <c r="E894" s="1">
        <f>IF(Eingabe!H894="x",1,0)</f>
        <v>1</v>
      </c>
      <c r="F894" s="1">
        <f>IF(Eingabe!I894="x",1,0)</f>
        <v>0</v>
      </c>
      <c r="G894" s="90">
        <f t="shared" si="143"/>
        <v>1</v>
      </c>
      <c r="H894" s="1">
        <f>IF(Eingabe!R894="x",1,0)</f>
        <v>1</v>
      </c>
      <c r="I894" s="1">
        <f>IF(Eingabe!S894="x",1,0)</f>
        <v>0</v>
      </c>
      <c r="J894" s="1">
        <f t="shared" si="144"/>
        <v>1</v>
      </c>
      <c r="K894" s="89">
        <f>IF(Eingabe!E894="x",1,0)</f>
        <v>1</v>
      </c>
      <c r="L894" s="1">
        <f>IF(Eingabe!F894="x",1,0)</f>
        <v>0</v>
      </c>
      <c r="M894" s="90">
        <f t="shared" si="145"/>
        <v>1</v>
      </c>
    </row>
    <row r="895">
      <c r="A895" s="5">
        <f>Eingabe!J895^2*PI()/4</f>
        <v>0</v>
      </c>
      <c r="B895" s="5">
        <f>Eingabe!K895*Eingabe!L895</f>
        <v>0.34999999999999998</v>
      </c>
      <c r="C895" s="5">
        <f>(Eingabe!K895*(Eingabe!L895-Eingabe!K895)+Eingabe!K895^2*PI()/4)*0+Eingabe!K895*Eingabe!L895</f>
        <v>0.34999999999999998</v>
      </c>
      <c r="D895" s="89">
        <f>IF(Eingabe!G895="x",1,0)</f>
        <v>0</v>
      </c>
      <c r="E895" s="1">
        <f>IF(Eingabe!H895="x",1,0)</f>
        <v>1</v>
      </c>
      <c r="F895" s="1">
        <f>IF(Eingabe!I895="x",1,0)</f>
        <v>0</v>
      </c>
      <c r="G895" s="90">
        <f t="shared" si="143"/>
        <v>1</v>
      </c>
      <c r="H895" s="1">
        <f>IF(Eingabe!R895="x",1,0)</f>
        <v>1</v>
      </c>
      <c r="I895" s="1">
        <f>IF(Eingabe!S895="x",1,0)</f>
        <v>0</v>
      </c>
      <c r="J895" s="1">
        <f t="shared" si="144"/>
        <v>1</v>
      </c>
      <c r="K895" s="89">
        <f>IF(Eingabe!E895="x",1,0)</f>
        <v>1</v>
      </c>
      <c r="L895" s="1">
        <f>IF(Eingabe!F895="x",1,0)</f>
        <v>0</v>
      </c>
      <c r="M895" s="90">
        <f t="shared" si="145"/>
        <v>1</v>
      </c>
    </row>
    <row r="896">
      <c r="A896" s="5">
        <f>Eingabe!J896^2*PI()/4</f>
        <v>0</v>
      </c>
      <c r="B896" s="5">
        <f>Eingabe!K896*Eingabe!L896</f>
        <v>0.34999999999999998</v>
      </c>
      <c r="C896" s="5">
        <f>(Eingabe!K896*(Eingabe!L896-Eingabe!K896)+Eingabe!K896^2*PI()/4)*0+Eingabe!K896*Eingabe!L896</f>
        <v>0.34999999999999998</v>
      </c>
      <c r="D896" s="89">
        <f>IF(Eingabe!G896="x",1,0)</f>
        <v>0</v>
      </c>
      <c r="E896" s="1">
        <f>IF(Eingabe!H896="x",1,0)</f>
        <v>1</v>
      </c>
      <c r="F896" s="1">
        <f>IF(Eingabe!I896="x",1,0)</f>
        <v>0</v>
      </c>
      <c r="G896" s="90">
        <f t="shared" si="143"/>
        <v>1</v>
      </c>
      <c r="H896" s="1">
        <f>IF(Eingabe!R896="x",1,0)</f>
        <v>1</v>
      </c>
      <c r="I896" s="1">
        <f>IF(Eingabe!S896="x",1,0)</f>
        <v>0</v>
      </c>
      <c r="J896" s="1">
        <f t="shared" si="144"/>
        <v>1</v>
      </c>
      <c r="K896" s="89">
        <f>IF(Eingabe!E896="x",1,0)</f>
        <v>1</v>
      </c>
      <c r="L896" s="1">
        <f>IF(Eingabe!F896="x",1,0)</f>
        <v>0</v>
      </c>
      <c r="M896" s="90">
        <f t="shared" si="145"/>
        <v>1</v>
      </c>
    </row>
    <row r="897">
      <c r="A897" s="5">
        <f>Eingabe!J897^2*PI()/4</f>
        <v>0</v>
      </c>
      <c r="B897" s="5">
        <f>Eingabe!K897*Eingabe!L897</f>
        <v>0.23999999999999999</v>
      </c>
      <c r="C897" s="5">
        <f>(Eingabe!K897*(Eingabe!L897-Eingabe!K897)+Eingabe!K897^2*PI()/4)*0+Eingabe!K897*Eingabe!L897</f>
        <v>0.23999999999999999</v>
      </c>
      <c r="D897" s="89">
        <f>IF(Eingabe!G897="x",1,0)</f>
        <v>0</v>
      </c>
      <c r="E897" s="1">
        <f>IF(Eingabe!H897="x",1,0)</f>
        <v>1</v>
      </c>
      <c r="F897" s="1">
        <f>IF(Eingabe!I897="x",1,0)</f>
        <v>0</v>
      </c>
      <c r="G897" s="90">
        <f t="shared" si="143"/>
        <v>1</v>
      </c>
      <c r="H897" s="1">
        <f>IF(Eingabe!R897="x",1,0)</f>
        <v>1</v>
      </c>
      <c r="I897" s="1">
        <f>IF(Eingabe!S897="x",1,0)</f>
        <v>0</v>
      </c>
      <c r="J897" s="1">
        <f t="shared" si="144"/>
        <v>1</v>
      </c>
      <c r="K897" s="89">
        <f>IF(Eingabe!E897="x",1,0)</f>
        <v>1</v>
      </c>
      <c r="L897" s="1">
        <f>IF(Eingabe!F897="x",1,0)</f>
        <v>0</v>
      </c>
      <c r="M897" s="90">
        <f t="shared" si="145"/>
        <v>1</v>
      </c>
    </row>
    <row r="898">
      <c r="A898" s="5">
        <f>Eingabe!J898^2*PI()/4</f>
        <v>0</v>
      </c>
      <c r="B898" s="5">
        <f>Eingabe!K898*Eingabe!L898</f>
        <v>0.23999999999999999</v>
      </c>
      <c r="C898" s="5">
        <f>(Eingabe!K898*(Eingabe!L898-Eingabe!K898)+Eingabe!K898^2*PI()/4)*0+Eingabe!K898*Eingabe!L898</f>
        <v>0.23999999999999999</v>
      </c>
      <c r="D898" s="89">
        <f>IF(Eingabe!G898="x",1,0)</f>
        <v>0</v>
      </c>
      <c r="E898" s="1">
        <f>IF(Eingabe!H898="x",1,0)</f>
        <v>1</v>
      </c>
      <c r="F898" s="1">
        <f>IF(Eingabe!I898="x",1,0)</f>
        <v>0</v>
      </c>
      <c r="G898" s="90">
        <f t="shared" si="143"/>
        <v>1</v>
      </c>
      <c r="H898" s="1">
        <f>IF(Eingabe!R898="x",1,0)</f>
        <v>1</v>
      </c>
      <c r="I898" s="1">
        <f>IF(Eingabe!S898="x",1,0)</f>
        <v>0</v>
      </c>
      <c r="J898" s="1">
        <f t="shared" si="144"/>
        <v>1</v>
      </c>
      <c r="K898" s="89">
        <f>IF(Eingabe!E898="x",1,0)</f>
        <v>1</v>
      </c>
      <c r="L898" s="1">
        <f>IF(Eingabe!F898="x",1,0)</f>
        <v>0</v>
      </c>
      <c r="M898" s="90">
        <f t="shared" si="145"/>
        <v>1</v>
      </c>
    </row>
    <row r="899">
      <c r="A899" s="5">
        <f>Eingabe!J899^2*PI()/4</f>
        <v>0</v>
      </c>
      <c r="B899" s="5">
        <f>Eingabe!K899*Eingabe!L899</f>
        <v>0.23999999999999999</v>
      </c>
      <c r="C899" s="5">
        <f>(Eingabe!K899*(Eingabe!L899-Eingabe!K899)+Eingabe!K899^2*PI()/4)*0+Eingabe!K899*Eingabe!L899</f>
        <v>0.23999999999999999</v>
      </c>
      <c r="D899" s="89">
        <f>IF(Eingabe!G899="x",1,0)</f>
        <v>0</v>
      </c>
      <c r="E899" s="1">
        <f>IF(Eingabe!H899="x",1,0)</f>
        <v>1</v>
      </c>
      <c r="F899" s="1">
        <f>IF(Eingabe!I899="x",1,0)</f>
        <v>0</v>
      </c>
      <c r="G899" s="90">
        <f t="shared" si="143"/>
        <v>1</v>
      </c>
      <c r="H899" s="1">
        <f>IF(Eingabe!R899="x",1,0)</f>
        <v>1</v>
      </c>
      <c r="I899" s="1">
        <f>IF(Eingabe!S899="x",1,0)</f>
        <v>0</v>
      </c>
      <c r="J899" s="1">
        <f t="shared" si="144"/>
        <v>1</v>
      </c>
      <c r="K899" s="89">
        <f>IF(Eingabe!E899="x",1,0)</f>
        <v>1</v>
      </c>
      <c r="L899" s="1">
        <f>IF(Eingabe!F899="x",1,0)</f>
        <v>0</v>
      </c>
      <c r="M899" s="90">
        <f t="shared" si="145"/>
        <v>1</v>
      </c>
    </row>
    <row r="900">
      <c r="A900" s="5">
        <f>Eingabe!J900^2*PI()/4</f>
        <v>0</v>
      </c>
      <c r="B900" s="5">
        <f>Eingabe!K900*Eingabe!L900</f>
        <v>0.23999999999999999</v>
      </c>
      <c r="C900" s="5">
        <f>(Eingabe!K900*(Eingabe!L900-Eingabe!K900)+Eingabe!K900^2*PI()/4)*0+Eingabe!K900*Eingabe!L900</f>
        <v>0.23999999999999999</v>
      </c>
      <c r="D900" s="89">
        <f>IF(Eingabe!G900="x",1,0)</f>
        <v>0</v>
      </c>
      <c r="E900" s="1">
        <f>IF(Eingabe!H900="x",1,0)</f>
        <v>1</v>
      </c>
      <c r="F900" s="1">
        <f>IF(Eingabe!I900="x",1,0)</f>
        <v>0</v>
      </c>
      <c r="G900" s="90">
        <f t="shared" si="143"/>
        <v>1</v>
      </c>
      <c r="H900" s="1">
        <f>IF(Eingabe!R900="x",1,0)</f>
        <v>1</v>
      </c>
      <c r="I900" s="1">
        <f>IF(Eingabe!S900="x",1,0)</f>
        <v>0</v>
      </c>
      <c r="J900" s="1">
        <f t="shared" si="144"/>
        <v>1</v>
      </c>
      <c r="K900" s="89">
        <f>IF(Eingabe!E900="x",1,0)</f>
        <v>1</v>
      </c>
      <c r="L900" s="1">
        <f>IF(Eingabe!F900="x",1,0)</f>
        <v>0</v>
      </c>
      <c r="M900" s="90">
        <f t="shared" si="145"/>
        <v>1</v>
      </c>
    </row>
    <row r="901">
      <c r="A901" s="5">
        <f>Eingabe!J901^2*PI()/4</f>
        <v>0</v>
      </c>
      <c r="B901" s="5">
        <f>Eingabe!K901*Eingabe!L901</f>
        <v>0.34999999999999998</v>
      </c>
      <c r="C901" s="5">
        <f>(Eingabe!K901*(Eingabe!L901-Eingabe!K901)+Eingabe!K901^2*PI()/4)*0+Eingabe!K901*Eingabe!L901</f>
        <v>0.34999999999999998</v>
      </c>
      <c r="D901" s="89">
        <f>IF(Eingabe!G901="x",1,0)</f>
        <v>0</v>
      </c>
      <c r="E901" s="1">
        <f>IF(Eingabe!H901="x",1,0)</f>
        <v>1</v>
      </c>
      <c r="F901" s="1">
        <f>IF(Eingabe!I901="x",1,0)</f>
        <v>0</v>
      </c>
      <c r="G901" s="90">
        <f t="shared" si="143"/>
        <v>1</v>
      </c>
      <c r="H901" s="1">
        <f>IF(Eingabe!R901="x",1,0)</f>
        <v>1</v>
      </c>
      <c r="I901" s="1">
        <f>IF(Eingabe!S901="x",1,0)</f>
        <v>0</v>
      </c>
      <c r="J901" s="1">
        <f t="shared" si="144"/>
        <v>1</v>
      </c>
      <c r="K901" s="89">
        <f>IF(Eingabe!E901="x",1,0)</f>
        <v>1</v>
      </c>
      <c r="L901" s="1">
        <f>IF(Eingabe!F901="x",1,0)</f>
        <v>0</v>
      </c>
      <c r="M901" s="90">
        <f t="shared" si="145"/>
        <v>1</v>
      </c>
    </row>
    <row r="902">
      <c r="A902" s="5">
        <f>Eingabe!J902^2*PI()/4</f>
        <v>0</v>
      </c>
      <c r="B902" s="5">
        <f>Eingabe!K902*Eingabe!L902</f>
        <v>0.23999999999999999</v>
      </c>
      <c r="C902" s="5">
        <f>(Eingabe!K902*(Eingabe!L902-Eingabe!K902)+Eingabe!K902^2*PI()/4)*0+Eingabe!K902*Eingabe!L902</f>
        <v>0.23999999999999999</v>
      </c>
      <c r="D902" s="89">
        <f>IF(Eingabe!G902="x",1,0)</f>
        <v>0</v>
      </c>
      <c r="E902" s="1">
        <f>IF(Eingabe!H902="x",1,0)</f>
        <v>1</v>
      </c>
      <c r="F902" s="1">
        <f>IF(Eingabe!I902="x",1,0)</f>
        <v>0</v>
      </c>
      <c r="G902" s="90">
        <f t="shared" si="143"/>
        <v>1</v>
      </c>
      <c r="H902" s="1">
        <f>IF(Eingabe!R902="x",1,0)</f>
        <v>1</v>
      </c>
      <c r="I902" s="1">
        <f>IF(Eingabe!S902="x",1,0)</f>
        <v>0</v>
      </c>
      <c r="J902" s="1">
        <f t="shared" si="144"/>
        <v>1</v>
      </c>
      <c r="K902" s="89">
        <f>IF(Eingabe!E902="x",1,0)</f>
        <v>1</v>
      </c>
      <c r="L902" s="1">
        <f>IF(Eingabe!F902="x",1,0)</f>
        <v>0</v>
      </c>
      <c r="M902" s="90">
        <f t="shared" si="145"/>
        <v>1</v>
      </c>
    </row>
    <row r="903">
      <c r="A903" s="5">
        <f>Eingabe!J903^2*PI()/4</f>
        <v>0</v>
      </c>
      <c r="B903" s="5">
        <f>Eingabe!K903*Eingabe!L903</f>
        <v>0.23800000000000002</v>
      </c>
      <c r="C903" s="5">
        <f>(Eingabe!K903*(Eingabe!L903-Eingabe!K903)+Eingabe!K903^2*PI()/4)*0+Eingabe!K903*Eingabe!L903</f>
        <v>0.23800000000000002</v>
      </c>
      <c r="D903" s="89">
        <f>IF(Eingabe!G903="x",1,0)</f>
        <v>0</v>
      </c>
      <c r="E903" s="1">
        <f>IF(Eingabe!H903="x",1,0)</f>
        <v>1</v>
      </c>
      <c r="F903" s="1">
        <f>IF(Eingabe!I903="x",1,0)</f>
        <v>0</v>
      </c>
      <c r="G903" s="90">
        <f t="shared" si="143"/>
        <v>1</v>
      </c>
      <c r="H903" s="1">
        <f>IF(Eingabe!R903="x",1,0)</f>
        <v>1</v>
      </c>
      <c r="I903" s="1">
        <f>IF(Eingabe!S903="x",1,0)</f>
        <v>0</v>
      </c>
      <c r="J903" s="1">
        <f t="shared" si="144"/>
        <v>1</v>
      </c>
      <c r="K903" s="89">
        <f>IF(Eingabe!E903="x",1,0)</f>
        <v>1</v>
      </c>
      <c r="L903" s="1">
        <f>IF(Eingabe!F903="x",1,0)</f>
        <v>0</v>
      </c>
      <c r="M903" s="90">
        <f t="shared" si="145"/>
        <v>1</v>
      </c>
    </row>
    <row r="904">
      <c r="A904" s="5">
        <f>Eingabe!J904^2*PI()/4</f>
        <v>0</v>
      </c>
      <c r="B904" s="5">
        <f>Eingabe!K904*Eingabe!L904</f>
        <v>0.23999999999999999</v>
      </c>
      <c r="C904" s="5">
        <f>(Eingabe!K904*(Eingabe!L904-Eingabe!K904)+Eingabe!K904^2*PI()/4)*0+Eingabe!K904*Eingabe!L904</f>
        <v>0.23999999999999999</v>
      </c>
      <c r="D904" s="89">
        <f>IF(Eingabe!G904="x",1,0)</f>
        <v>0</v>
      </c>
      <c r="E904" s="1">
        <f>IF(Eingabe!H904="x",1,0)</f>
        <v>1</v>
      </c>
      <c r="F904" s="1">
        <f>IF(Eingabe!I904="x",1,0)</f>
        <v>0</v>
      </c>
      <c r="G904" s="90">
        <f t="shared" si="143"/>
        <v>1</v>
      </c>
      <c r="H904" s="1">
        <f>IF(Eingabe!R904="x",1,0)</f>
        <v>1</v>
      </c>
      <c r="I904" s="1">
        <f>IF(Eingabe!S904="x",1,0)</f>
        <v>0</v>
      </c>
      <c r="J904" s="1">
        <f t="shared" si="144"/>
        <v>1</v>
      </c>
      <c r="K904" s="89">
        <f>IF(Eingabe!E904="x",1,0)</f>
        <v>1</v>
      </c>
      <c r="L904" s="1">
        <f>IF(Eingabe!F904="x",1,0)</f>
        <v>0</v>
      </c>
      <c r="M904" s="90">
        <f t="shared" si="145"/>
        <v>1</v>
      </c>
    </row>
    <row r="905">
      <c r="A905" s="5">
        <f>Eingabe!J905^2*PI()/4</f>
        <v>0</v>
      </c>
      <c r="B905" s="5">
        <f>Eingabe!K905*Eingabe!L905</f>
        <v>0.23800000000000002</v>
      </c>
      <c r="C905" s="5">
        <f>(Eingabe!K905*(Eingabe!L905-Eingabe!K905)+Eingabe!K905^2*PI()/4)*0+Eingabe!K905*Eingabe!L905</f>
        <v>0.23800000000000002</v>
      </c>
      <c r="D905" s="89">
        <f>IF(Eingabe!G905="x",1,0)</f>
        <v>0</v>
      </c>
      <c r="E905" s="1">
        <f>IF(Eingabe!H905="x",1,0)</f>
        <v>1</v>
      </c>
      <c r="F905" s="1">
        <f>IF(Eingabe!I905="x",1,0)</f>
        <v>0</v>
      </c>
      <c r="G905" s="90">
        <f t="shared" si="143"/>
        <v>1</v>
      </c>
      <c r="H905" s="1">
        <f>IF(Eingabe!R905="x",1,0)</f>
        <v>1</v>
      </c>
      <c r="I905" s="1">
        <f>IF(Eingabe!S905="x",1,0)</f>
        <v>0</v>
      </c>
      <c r="J905" s="1">
        <f t="shared" si="144"/>
        <v>1</v>
      </c>
      <c r="K905" s="89">
        <f>IF(Eingabe!E905="x",1,0)</f>
        <v>1</v>
      </c>
      <c r="L905" s="1">
        <f>IF(Eingabe!F905="x",1,0)</f>
        <v>0</v>
      </c>
      <c r="M905" s="90">
        <f t="shared" si="145"/>
        <v>1</v>
      </c>
    </row>
    <row r="906">
      <c r="A906" s="5">
        <f>Eingabe!J906^2*PI()/4</f>
        <v>0</v>
      </c>
      <c r="B906" s="5">
        <f>Eingabe!K906*Eingabe!L906</f>
        <v>0.23999999999999999</v>
      </c>
      <c r="C906" s="5">
        <f>(Eingabe!K906*(Eingabe!L906-Eingabe!K906)+Eingabe!K906^2*PI()/4)*0+Eingabe!K906*Eingabe!L906</f>
        <v>0.23999999999999999</v>
      </c>
      <c r="D906" s="89">
        <f>IF(Eingabe!G906="x",1,0)</f>
        <v>0</v>
      </c>
      <c r="E906" s="1">
        <f>IF(Eingabe!H906="x",1,0)</f>
        <v>1</v>
      </c>
      <c r="F906" s="1">
        <f>IF(Eingabe!I906="x",1,0)</f>
        <v>0</v>
      </c>
      <c r="G906" s="90">
        <f t="shared" si="143"/>
        <v>1</v>
      </c>
      <c r="H906" s="1">
        <f>IF(Eingabe!R906="x",1,0)</f>
        <v>1</v>
      </c>
      <c r="I906" s="1">
        <f>IF(Eingabe!S906="x",1,0)</f>
        <v>0</v>
      </c>
      <c r="J906" s="1">
        <f t="shared" si="144"/>
        <v>1</v>
      </c>
      <c r="K906" s="89">
        <f>IF(Eingabe!E906="x",1,0)</f>
        <v>1</v>
      </c>
      <c r="L906" s="1">
        <f>IF(Eingabe!F906="x",1,0)</f>
        <v>0</v>
      </c>
      <c r="M906" s="90">
        <f t="shared" si="145"/>
        <v>1</v>
      </c>
    </row>
    <row r="907">
      <c r="A907" s="5">
        <f>Eingabe!J907^2*PI()/4</f>
        <v>0</v>
      </c>
      <c r="B907" s="5">
        <f>Eingabe!K907*Eingabe!L907</f>
        <v>0.23800000000000002</v>
      </c>
      <c r="C907" s="5">
        <f>(Eingabe!K907*(Eingabe!L907-Eingabe!K907)+Eingabe!K907^2*PI()/4)*0+Eingabe!K907*Eingabe!L907</f>
        <v>0.23800000000000002</v>
      </c>
      <c r="D907" s="89">
        <f>IF(Eingabe!G907="x",1,0)</f>
        <v>0</v>
      </c>
      <c r="E907" s="1">
        <f>IF(Eingabe!H907="x",1,0)</f>
        <v>1</v>
      </c>
      <c r="F907" s="1">
        <f>IF(Eingabe!I907="x",1,0)</f>
        <v>0</v>
      </c>
      <c r="G907" s="90">
        <f t="shared" si="143"/>
        <v>1</v>
      </c>
      <c r="H907" s="1">
        <f>IF(Eingabe!R907="x",1,0)</f>
        <v>1</v>
      </c>
      <c r="I907" s="1">
        <f>IF(Eingabe!S907="x",1,0)</f>
        <v>0</v>
      </c>
      <c r="J907" s="1">
        <f t="shared" si="144"/>
        <v>1</v>
      </c>
      <c r="K907" s="89">
        <f>IF(Eingabe!E907="x",1,0)</f>
        <v>1</v>
      </c>
      <c r="L907" s="1">
        <f>IF(Eingabe!F907="x",1,0)</f>
        <v>0</v>
      </c>
      <c r="M907" s="90">
        <f t="shared" si="145"/>
        <v>1</v>
      </c>
    </row>
    <row r="908">
      <c r="A908" s="5">
        <f>Eingabe!J908^2*PI()/4</f>
        <v>0</v>
      </c>
      <c r="B908" s="5">
        <f>Eingabe!K908*Eingabe!L908</f>
        <v>0.23999999999999999</v>
      </c>
      <c r="C908" s="5">
        <f>(Eingabe!K908*(Eingabe!L908-Eingabe!K908)+Eingabe!K908^2*PI()/4)*0+Eingabe!K908*Eingabe!L908</f>
        <v>0.23999999999999999</v>
      </c>
      <c r="D908" s="89">
        <f>IF(Eingabe!G908="x",1,0)</f>
        <v>0</v>
      </c>
      <c r="E908" s="1">
        <f>IF(Eingabe!H908="x",1,0)</f>
        <v>1</v>
      </c>
      <c r="F908" s="1">
        <f>IF(Eingabe!I908="x",1,0)</f>
        <v>0</v>
      </c>
      <c r="G908" s="90">
        <f t="shared" si="143"/>
        <v>1</v>
      </c>
      <c r="H908" s="1">
        <f>IF(Eingabe!R908="x",1,0)</f>
        <v>1</v>
      </c>
      <c r="I908" s="1">
        <f>IF(Eingabe!S908="x",1,0)</f>
        <v>0</v>
      </c>
      <c r="J908" s="1">
        <f t="shared" si="144"/>
        <v>1</v>
      </c>
      <c r="K908" s="89">
        <f>IF(Eingabe!E908="x",1,0)</f>
        <v>1</v>
      </c>
      <c r="L908" s="1">
        <f>IF(Eingabe!F908="x",1,0)</f>
        <v>0</v>
      </c>
      <c r="M908" s="90">
        <f t="shared" si="145"/>
        <v>1</v>
      </c>
    </row>
    <row r="909">
      <c r="A909" s="5">
        <f>Eingabe!J909^2*PI()/4</f>
        <v>0</v>
      </c>
      <c r="B909" s="5">
        <f>Eingabe!K909*Eingabe!L909</f>
        <v>0.23800000000000002</v>
      </c>
      <c r="C909" s="5">
        <f>(Eingabe!K909*(Eingabe!L909-Eingabe!K909)+Eingabe!K909^2*PI()/4)*0+Eingabe!K909*Eingabe!L909</f>
        <v>0.23800000000000002</v>
      </c>
      <c r="D909" s="89">
        <f>IF(Eingabe!G909="x",1,0)</f>
        <v>0</v>
      </c>
      <c r="E909" s="1">
        <f>IF(Eingabe!H909="x",1,0)</f>
        <v>1</v>
      </c>
      <c r="F909" s="1">
        <f>IF(Eingabe!I909="x",1,0)</f>
        <v>0</v>
      </c>
      <c r="G909" s="90">
        <f t="shared" si="143"/>
        <v>1</v>
      </c>
      <c r="H909" s="1">
        <f>IF(Eingabe!R909="x",1,0)</f>
        <v>1</v>
      </c>
      <c r="I909" s="1">
        <f>IF(Eingabe!S909="x",1,0)</f>
        <v>0</v>
      </c>
      <c r="J909" s="1">
        <f t="shared" si="144"/>
        <v>1</v>
      </c>
      <c r="K909" s="89">
        <f>IF(Eingabe!E909="x",1,0)</f>
        <v>1</v>
      </c>
      <c r="L909" s="1">
        <f>IF(Eingabe!F909="x",1,0)</f>
        <v>0</v>
      </c>
      <c r="M909" s="90">
        <f t="shared" si="145"/>
        <v>1</v>
      </c>
    </row>
    <row r="910">
      <c r="A910" s="5">
        <f>Eingabe!J910^2*PI()/4</f>
        <v>0</v>
      </c>
      <c r="B910" s="5">
        <f>Eingabe!K910*Eingabe!L910</f>
        <v>0.23999999999999999</v>
      </c>
      <c r="C910" s="5">
        <f>(Eingabe!K910*(Eingabe!L910-Eingabe!K910)+Eingabe!K910^2*PI()/4)*0+Eingabe!K910*Eingabe!L910</f>
        <v>0.23999999999999999</v>
      </c>
      <c r="D910" s="89">
        <f>IF(Eingabe!G910="x",1,0)</f>
        <v>0</v>
      </c>
      <c r="E910" s="1">
        <f>IF(Eingabe!H910="x",1,0)</f>
        <v>1</v>
      </c>
      <c r="F910" s="1">
        <f>IF(Eingabe!I910="x",1,0)</f>
        <v>0</v>
      </c>
      <c r="G910" s="90">
        <f t="shared" si="143"/>
        <v>1</v>
      </c>
      <c r="H910" s="1">
        <f>IF(Eingabe!R910="x",1,0)</f>
        <v>1</v>
      </c>
      <c r="I910" s="1">
        <f>IF(Eingabe!S910="x",1,0)</f>
        <v>0</v>
      </c>
      <c r="J910" s="1">
        <f t="shared" si="144"/>
        <v>1</v>
      </c>
      <c r="K910" s="89">
        <f>IF(Eingabe!E910="x",1,0)</f>
        <v>1</v>
      </c>
      <c r="L910" s="1">
        <f>IF(Eingabe!F910="x",1,0)</f>
        <v>0</v>
      </c>
      <c r="M910" s="90">
        <f t="shared" si="145"/>
        <v>1</v>
      </c>
    </row>
    <row r="911">
      <c r="A911" s="5">
        <f>Eingabe!J911^2*PI()/4</f>
        <v>0</v>
      </c>
      <c r="B911" s="5">
        <f>Eingabe!K911*Eingabe!L911</f>
        <v>0.23800000000000002</v>
      </c>
      <c r="C911" s="5">
        <f>(Eingabe!K911*(Eingabe!L911-Eingabe!K911)+Eingabe!K911^2*PI()/4)*0+Eingabe!K911*Eingabe!L911</f>
        <v>0.23800000000000002</v>
      </c>
      <c r="D911" s="89">
        <f>IF(Eingabe!G911="x",1,0)</f>
        <v>0</v>
      </c>
      <c r="E911" s="1">
        <f>IF(Eingabe!H911="x",1,0)</f>
        <v>1</v>
      </c>
      <c r="F911" s="1">
        <f>IF(Eingabe!I911="x",1,0)</f>
        <v>0</v>
      </c>
      <c r="G911" s="90">
        <f t="shared" si="143"/>
        <v>1</v>
      </c>
      <c r="H911" s="1">
        <f>IF(Eingabe!R911="x",1,0)</f>
        <v>1</v>
      </c>
      <c r="I911" s="1">
        <f>IF(Eingabe!S911="x",1,0)</f>
        <v>0</v>
      </c>
      <c r="J911" s="1">
        <f t="shared" si="144"/>
        <v>1</v>
      </c>
      <c r="K911" s="89">
        <f>IF(Eingabe!E911="x",1,0)</f>
        <v>1</v>
      </c>
      <c r="L911" s="1">
        <f>IF(Eingabe!F911="x",1,0)</f>
        <v>0</v>
      </c>
      <c r="M911" s="90">
        <f t="shared" si="145"/>
        <v>1</v>
      </c>
    </row>
    <row r="912">
      <c r="A912" s="5">
        <f>Eingabe!J912^2*PI()/4</f>
        <v>0</v>
      </c>
      <c r="B912" s="5">
        <f>Eingabe!K912*Eingabe!L912</f>
        <v>0.23999999999999999</v>
      </c>
      <c r="C912" s="5">
        <f>(Eingabe!K912*(Eingabe!L912-Eingabe!K912)+Eingabe!K912^2*PI()/4)*0+Eingabe!K912*Eingabe!L912</f>
        <v>0.23999999999999999</v>
      </c>
      <c r="D912" s="89">
        <f>IF(Eingabe!G912="x",1,0)</f>
        <v>0</v>
      </c>
      <c r="E912" s="1">
        <f>IF(Eingabe!H912="x",1,0)</f>
        <v>1</v>
      </c>
      <c r="F912" s="1">
        <f>IF(Eingabe!I912="x",1,0)</f>
        <v>0</v>
      </c>
      <c r="G912" s="90">
        <f t="shared" si="143"/>
        <v>1</v>
      </c>
      <c r="H912" s="1">
        <f>IF(Eingabe!R912="x",1,0)</f>
        <v>1</v>
      </c>
      <c r="I912" s="1">
        <f>IF(Eingabe!S912="x",1,0)</f>
        <v>0</v>
      </c>
      <c r="J912" s="1">
        <f t="shared" si="144"/>
        <v>1</v>
      </c>
      <c r="K912" s="89">
        <f>IF(Eingabe!E912="x",1,0)</f>
        <v>1</v>
      </c>
      <c r="L912" s="1">
        <f>IF(Eingabe!F912="x",1,0)</f>
        <v>0</v>
      </c>
      <c r="M912" s="90">
        <f t="shared" si="145"/>
        <v>1</v>
      </c>
    </row>
    <row r="913">
      <c r="A913" s="5">
        <f>Eingabe!J913^2*PI()/4</f>
        <v>0</v>
      </c>
      <c r="B913" s="5">
        <f>Eingabe!K913*Eingabe!L913</f>
        <v>0.23800000000000002</v>
      </c>
      <c r="C913" s="5">
        <f>(Eingabe!K913*(Eingabe!L913-Eingabe!K913)+Eingabe!K913^2*PI()/4)*0+Eingabe!K913*Eingabe!L913</f>
        <v>0.23800000000000002</v>
      </c>
      <c r="D913" s="89">
        <f>IF(Eingabe!G913="x",1,0)</f>
        <v>0</v>
      </c>
      <c r="E913" s="1">
        <f>IF(Eingabe!H913="x",1,0)</f>
        <v>1</v>
      </c>
      <c r="F913" s="1">
        <f>IF(Eingabe!I913="x",1,0)</f>
        <v>0</v>
      </c>
      <c r="G913" s="90">
        <f t="shared" si="143"/>
        <v>1</v>
      </c>
      <c r="H913" s="1">
        <f>IF(Eingabe!R913="x",1,0)</f>
        <v>1</v>
      </c>
      <c r="I913" s="1">
        <f>IF(Eingabe!S913="x",1,0)</f>
        <v>0</v>
      </c>
      <c r="J913" s="1">
        <f t="shared" si="144"/>
        <v>1</v>
      </c>
      <c r="K913" s="89">
        <f>IF(Eingabe!E913="x",1,0)</f>
        <v>1</v>
      </c>
      <c r="L913" s="1">
        <f>IF(Eingabe!F913="x",1,0)</f>
        <v>0</v>
      </c>
      <c r="M913" s="90">
        <f t="shared" si="145"/>
        <v>1</v>
      </c>
    </row>
    <row r="914">
      <c r="A914" s="5">
        <f>Eingabe!J914^2*PI()/4</f>
        <v>0</v>
      </c>
      <c r="B914" s="5">
        <f>Eingabe!K914*Eingabe!L914</f>
        <v>0.23999999999999999</v>
      </c>
      <c r="C914" s="5">
        <f>(Eingabe!K914*(Eingabe!L914-Eingabe!K914)+Eingabe!K914^2*PI()/4)*0+Eingabe!K914*Eingabe!L914</f>
        <v>0.23999999999999999</v>
      </c>
      <c r="D914" s="89">
        <f>IF(Eingabe!G914="x",1,0)</f>
        <v>0</v>
      </c>
      <c r="E914" s="1">
        <f>IF(Eingabe!H914="x",1,0)</f>
        <v>1</v>
      </c>
      <c r="F914" s="1">
        <f>IF(Eingabe!I914="x",1,0)</f>
        <v>0</v>
      </c>
      <c r="G914" s="90">
        <f t="shared" si="143"/>
        <v>1</v>
      </c>
      <c r="H914" s="1">
        <f>IF(Eingabe!R914="x",1,0)</f>
        <v>1</v>
      </c>
      <c r="I914" s="1">
        <f>IF(Eingabe!S914="x",1,0)</f>
        <v>0</v>
      </c>
      <c r="J914" s="1">
        <f t="shared" si="144"/>
        <v>1</v>
      </c>
      <c r="K914" s="89">
        <f>IF(Eingabe!E914="x",1,0)</f>
        <v>1</v>
      </c>
      <c r="L914" s="1">
        <f>IF(Eingabe!F914="x",1,0)</f>
        <v>0</v>
      </c>
      <c r="M914" s="90">
        <f t="shared" si="145"/>
        <v>1</v>
      </c>
    </row>
    <row r="915">
      <c r="A915" s="5">
        <f>Eingabe!J915^2*PI()/4</f>
        <v>0</v>
      </c>
      <c r="B915" s="5">
        <f>Eingabe!K915*Eingabe!L915</f>
        <v>0.23800000000000002</v>
      </c>
      <c r="C915" s="5">
        <f>(Eingabe!K915*(Eingabe!L915-Eingabe!K915)+Eingabe!K915^2*PI()/4)*0+Eingabe!K915*Eingabe!L915</f>
        <v>0.23800000000000002</v>
      </c>
      <c r="D915" s="89">
        <f>IF(Eingabe!G915="x",1,0)</f>
        <v>0</v>
      </c>
      <c r="E915" s="1">
        <f>IF(Eingabe!H915="x",1,0)</f>
        <v>1</v>
      </c>
      <c r="F915" s="1">
        <f>IF(Eingabe!I915="x",1,0)</f>
        <v>0</v>
      </c>
      <c r="G915" s="90">
        <f t="shared" ref="G915:G978" si="146">MAX(E915:F915)</f>
        <v>1</v>
      </c>
      <c r="H915" s="1">
        <f>IF(Eingabe!R915="x",1,0)</f>
        <v>1</v>
      </c>
      <c r="I915" s="1">
        <f>IF(Eingabe!S915="x",1,0)</f>
        <v>0</v>
      </c>
      <c r="J915" s="1">
        <f t="shared" ref="J915:J978" si="147">MAX(H915:I915)</f>
        <v>1</v>
      </c>
      <c r="K915" s="89">
        <f>IF(Eingabe!E915="x",1,0)</f>
        <v>1</v>
      </c>
      <c r="L915" s="1">
        <f>IF(Eingabe!F915="x",1,0)</f>
        <v>0</v>
      </c>
      <c r="M915" s="90">
        <f t="shared" ref="M915:M978" si="148">MAX(K915:L915)</f>
        <v>1</v>
      </c>
    </row>
    <row r="916">
      <c r="A916" s="5">
        <f>Eingabe!J916^2*PI()/4</f>
        <v>0</v>
      </c>
      <c r="B916" s="5">
        <f>Eingabe!K916*Eingabe!L916</f>
        <v>0.23999999999999999</v>
      </c>
      <c r="C916" s="5">
        <f>(Eingabe!K916*(Eingabe!L916-Eingabe!K916)+Eingabe!K916^2*PI()/4)*0+Eingabe!K916*Eingabe!L916</f>
        <v>0.23999999999999999</v>
      </c>
      <c r="D916" s="89">
        <f>IF(Eingabe!G916="x",1,0)</f>
        <v>0</v>
      </c>
      <c r="E916" s="1">
        <f>IF(Eingabe!H916="x",1,0)</f>
        <v>1</v>
      </c>
      <c r="F916" s="1">
        <f>IF(Eingabe!I916="x",1,0)</f>
        <v>0</v>
      </c>
      <c r="G916" s="90">
        <f t="shared" si="146"/>
        <v>1</v>
      </c>
      <c r="H916" s="1">
        <f>IF(Eingabe!R916="x",1,0)</f>
        <v>1</v>
      </c>
      <c r="I916" s="1">
        <f>IF(Eingabe!S916="x",1,0)</f>
        <v>0</v>
      </c>
      <c r="J916" s="1">
        <f t="shared" si="147"/>
        <v>1</v>
      </c>
      <c r="K916" s="89">
        <f>IF(Eingabe!E916="x",1,0)</f>
        <v>1</v>
      </c>
      <c r="L916" s="1">
        <f>IF(Eingabe!F916="x",1,0)</f>
        <v>0</v>
      </c>
      <c r="M916" s="90">
        <f t="shared" si="148"/>
        <v>1</v>
      </c>
    </row>
    <row r="917">
      <c r="A917" s="5">
        <f>Eingabe!J917^2*PI()/4</f>
        <v>0</v>
      </c>
      <c r="B917" s="5">
        <f>Eingabe!K917*Eingabe!L917</f>
        <v>0.23800000000000002</v>
      </c>
      <c r="C917" s="5">
        <f>(Eingabe!K917*(Eingabe!L917-Eingabe!K917)+Eingabe!K917^2*PI()/4)*0+Eingabe!K917*Eingabe!L917</f>
        <v>0.23800000000000002</v>
      </c>
      <c r="D917" s="89">
        <f>IF(Eingabe!G917="x",1,0)</f>
        <v>0</v>
      </c>
      <c r="E917" s="1">
        <f>IF(Eingabe!H917="x",1,0)</f>
        <v>1</v>
      </c>
      <c r="F917" s="1">
        <f>IF(Eingabe!I917="x",1,0)</f>
        <v>0</v>
      </c>
      <c r="G917" s="90">
        <f t="shared" si="146"/>
        <v>1</v>
      </c>
      <c r="H917" s="1">
        <f>IF(Eingabe!R917="x",1,0)</f>
        <v>1</v>
      </c>
      <c r="I917" s="1">
        <f>IF(Eingabe!S917="x",1,0)</f>
        <v>0</v>
      </c>
      <c r="J917" s="1">
        <f t="shared" si="147"/>
        <v>1</v>
      </c>
      <c r="K917" s="89">
        <f>IF(Eingabe!E917="x",1,0)</f>
        <v>1</v>
      </c>
      <c r="L917" s="1">
        <f>IF(Eingabe!F917="x",1,0)</f>
        <v>0</v>
      </c>
      <c r="M917" s="90">
        <f t="shared" si="148"/>
        <v>1</v>
      </c>
    </row>
    <row r="918">
      <c r="A918" s="5">
        <f>Eingabe!J918^2*PI()/4</f>
        <v>0</v>
      </c>
      <c r="B918" s="5">
        <f>Eingabe!K918*Eingabe!L918</f>
        <v>0.23999999999999999</v>
      </c>
      <c r="C918" s="5">
        <f>(Eingabe!K918*(Eingabe!L918-Eingabe!K918)+Eingabe!K918^2*PI()/4)*0+Eingabe!K918*Eingabe!L918</f>
        <v>0.23999999999999999</v>
      </c>
      <c r="D918" s="89">
        <f>IF(Eingabe!G918="x",1,0)</f>
        <v>0</v>
      </c>
      <c r="E918" s="1">
        <f>IF(Eingabe!H918="x",1,0)</f>
        <v>1</v>
      </c>
      <c r="F918" s="1">
        <f>IF(Eingabe!I918="x",1,0)</f>
        <v>0</v>
      </c>
      <c r="G918" s="90">
        <f t="shared" si="146"/>
        <v>1</v>
      </c>
      <c r="H918" s="1">
        <f>IF(Eingabe!R918="x",1,0)</f>
        <v>1</v>
      </c>
      <c r="I918" s="1">
        <f>IF(Eingabe!S918="x",1,0)</f>
        <v>0</v>
      </c>
      <c r="J918" s="1">
        <f t="shared" si="147"/>
        <v>1</v>
      </c>
      <c r="K918" s="89">
        <f>IF(Eingabe!E918="x",1,0)</f>
        <v>1</v>
      </c>
      <c r="L918" s="1">
        <f>IF(Eingabe!F918="x",1,0)</f>
        <v>0</v>
      </c>
      <c r="M918" s="90">
        <f t="shared" si="148"/>
        <v>1</v>
      </c>
    </row>
    <row r="919">
      <c r="A919" s="5">
        <f>Eingabe!J919^2*PI()/4</f>
        <v>0</v>
      </c>
      <c r="B919" s="5">
        <f>Eingabe!K919*Eingabe!L919</f>
        <v>0.23800000000000002</v>
      </c>
      <c r="C919" s="5">
        <f>(Eingabe!K919*(Eingabe!L919-Eingabe!K919)+Eingabe!K919^2*PI()/4)*0+Eingabe!K919*Eingabe!L919</f>
        <v>0.23800000000000002</v>
      </c>
      <c r="D919" s="89">
        <f>IF(Eingabe!G919="x",1,0)</f>
        <v>0</v>
      </c>
      <c r="E919" s="1">
        <f>IF(Eingabe!H919="x",1,0)</f>
        <v>1</v>
      </c>
      <c r="F919" s="1">
        <f>IF(Eingabe!I919="x",1,0)</f>
        <v>0</v>
      </c>
      <c r="G919" s="90">
        <f t="shared" si="146"/>
        <v>1</v>
      </c>
      <c r="H919" s="1">
        <f>IF(Eingabe!R919="x",1,0)</f>
        <v>1</v>
      </c>
      <c r="I919" s="1">
        <f>IF(Eingabe!S919="x",1,0)</f>
        <v>0</v>
      </c>
      <c r="J919" s="1">
        <f t="shared" si="147"/>
        <v>1</v>
      </c>
      <c r="K919" s="89">
        <f>IF(Eingabe!E919="x",1,0)</f>
        <v>1</v>
      </c>
      <c r="L919" s="1">
        <f>IF(Eingabe!F919="x",1,0)</f>
        <v>0</v>
      </c>
      <c r="M919" s="90">
        <f t="shared" si="148"/>
        <v>1</v>
      </c>
    </row>
    <row r="920">
      <c r="A920" s="5">
        <f>Eingabe!J920^2*PI()/4</f>
        <v>0</v>
      </c>
      <c r="B920" s="5">
        <f>Eingabe!K920*Eingabe!L920</f>
        <v>0.23999999999999999</v>
      </c>
      <c r="C920" s="5">
        <f>(Eingabe!K920*(Eingabe!L920-Eingabe!K920)+Eingabe!K920^2*PI()/4)*0+Eingabe!K920*Eingabe!L920</f>
        <v>0.23999999999999999</v>
      </c>
      <c r="D920" s="89">
        <f>IF(Eingabe!G920="x",1,0)</f>
        <v>0</v>
      </c>
      <c r="E920" s="1">
        <f>IF(Eingabe!H920="x",1,0)</f>
        <v>1</v>
      </c>
      <c r="F920" s="1">
        <f>IF(Eingabe!I920="x",1,0)</f>
        <v>0</v>
      </c>
      <c r="G920" s="90">
        <f t="shared" si="146"/>
        <v>1</v>
      </c>
      <c r="H920" s="1">
        <f>IF(Eingabe!R920="x",1,0)</f>
        <v>1</v>
      </c>
      <c r="I920" s="1">
        <f>IF(Eingabe!S920="x",1,0)</f>
        <v>0</v>
      </c>
      <c r="J920" s="1">
        <f t="shared" si="147"/>
        <v>1</v>
      </c>
      <c r="K920" s="89">
        <f>IF(Eingabe!E920="x",1,0)</f>
        <v>1</v>
      </c>
      <c r="L920" s="1">
        <f>IF(Eingabe!F920="x",1,0)</f>
        <v>0</v>
      </c>
      <c r="M920" s="90">
        <f t="shared" si="148"/>
        <v>1</v>
      </c>
    </row>
    <row r="921">
      <c r="A921" s="5">
        <f>Eingabe!J921^2*PI()/4</f>
        <v>0</v>
      </c>
      <c r="B921" s="5">
        <f>Eingabe!K921*Eingabe!L921</f>
        <v>0.23800000000000002</v>
      </c>
      <c r="C921" s="5">
        <f>(Eingabe!K921*(Eingabe!L921-Eingabe!K921)+Eingabe!K921^2*PI()/4)*0+Eingabe!K921*Eingabe!L921</f>
        <v>0.23800000000000002</v>
      </c>
      <c r="D921" s="89">
        <f>IF(Eingabe!G921="x",1,0)</f>
        <v>0</v>
      </c>
      <c r="E921" s="1">
        <f>IF(Eingabe!H921="x",1,0)</f>
        <v>1</v>
      </c>
      <c r="F921" s="1">
        <f>IF(Eingabe!I921="x",1,0)</f>
        <v>0</v>
      </c>
      <c r="G921" s="90">
        <f t="shared" si="146"/>
        <v>1</v>
      </c>
      <c r="H921" s="1">
        <f>IF(Eingabe!R921="x",1,0)</f>
        <v>1</v>
      </c>
      <c r="I921" s="1">
        <f>IF(Eingabe!S921="x",1,0)</f>
        <v>0</v>
      </c>
      <c r="J921" s="1">
        <f t="shared" si="147"/>
        <v>1</v>
      </c>
      <c r="K921" s="89">
        <f>IF(Eingabe!E921="x",1,0)</f>
        <v>1</v>
      </c>
      <c r="L921" s="1">
        <f>IF(Eingabe!F921="x",1,0)</f>
        <v>0</v>
      </c>
      <c r="M921" s="90">
        <f t="shared" si="148"/>
        <v>1</v>
      </c>
    </row>
    <row r="922">
      <c r="A922" s="5">
        <f>Eingabe!J922^2*PI()/4</f>
        <v>0</v>
      </c>
      <c r="B922" s="5">
        <f>Eingabe!K922*Eingabe!L922</f>
        <v>0.23999999999999999</v>
      </c>
      <c r="C922" s="5">
        <f>(Eingabe!K922*(Eingabe!L922-Eingabe!K922)+Eingabe!K922^2*PI()/4)*0+Eingabe!K922*Eingabe!L922</f>
        <v>0.23999999999999999</v>
      </c>
      <c r="D922" s="89">
        <f>IF(Eingabe!G922="x",1,0)</f>
        <v>0</v>
      </c>
      <c r="E922" s="1">
        <f>IF(Eingabe!H922="x",1,0)</f>
        <v>1</v>
      </c>
      <c r="F922" s="1">
        <f>IF(Eingabe!I922="x",1,0)</f>
        <v>0</v>
      </c>
      <c r="G922" s="90">
        <f t="shared" si="146"/>
        <v>1</v>
      </c>
      <c r="H922" s="1">
        <f>IF(Eingabe!R922="x",1,0)</f>
        <v>1</v>
      </c>
      <c r="I922" s="1">
        <f>IF(Eingabe!S922="x",1,0)</f>
        <v>0</v>
      </c>
      <c r="J922" s="1">
        <f t="shared" si="147"/>
        <v>1</v>
      </c>
      <c r="K922" s="89">
        <f>IF(Eingabe!E922="x",1,0)</f>
        <v>1</v>
      </c>
      <c r="L922" s="1">
        <f>IF(Eingabe!F922="x",1,0)</f>
        <v>0</v>
      </c>
      <c r="M922" s="90">
        <f t="shared" si="148"/>
        <v>1</v>
      </c>
    </row>
    <row r="923">
      <c r="A923" s="5">
        <f>Eingabe!J923^2*PI()/4</f>
        <v>0</v>
      </c>
      <c r="B923" s="5">
        <f>Eingabe!K923*Eingabe!L923</f>
        <v>0.23800000000000002</v>
      </c>
      <c r="C923" s="5">
        <f>(Eingabe!K923*(Eingabe!L923-Eingabe!K923)+Eingabe!K923^2*PI()/4)*0+Eingabe!K923*Eingabe!L923</f>
        <v>0.23800000000000002</v>
      </c>
      <c r="D923" s="89">
        <f>IF(Eingabe!G923="x",1,0)</f>
        <v>0</v>
      </c>
      <c r="E923" s="1">
        <f>IF(Eingabe!H923="x",1,0)</f>
        <v>1</v>
      </c>
      <c r="F923" s="1">
        <f>IF(Eingabe!I923="x",1,0)</f>
        <v>0</v>
      </c>
      <c r="G923" s="90">
        <f t="shared" si="146"/>
        <v>1</v>
      </c>
      <c r="H923" s="1">
        <f>IF(Eingabe!R923="x",1,0)</f>
        <v>1</v>
      </c>
      <c r="I923" s="1">
        <f>IF(Eingabe!S923="x",1,0)</f>
        <v>0</v>
      </c>
      <c r="J923" s="1">
        <f t="shared" si="147"/>
        <v>1</v>
      </c>
      <c r="K923" s="89">
        <f>IF(Eingabe!E923="x",1,0)</f>
        <v>1</v>
      </c>
      <c r="L923" s="1">
        <f>IF(Eingabe!F923="x",1,0)</f>
        <v>0</v>
      </c>
      <c r="M923" s="90">
        <f t="shared" si="148"/>
        <v>1</v>
      </c>
    </row>
    <row r="924">
      <c r="A924" s="5">
        <f>Eingabe!J924^2*PI()/4</f>
        <v>0</v>
      </c>
      <c r="B924" s="5">
        <f>Eingabe!K924*Eingabe!L924</f>
        <v>0.23999999999999999</v>
      </c>
      <c r="C924" s="5">
        <f>(Eingabe!K924*(Eingabe!L924-Eingabe!K924)+Eingabe!K924^2*PI()/4)*0+Eingabe!K924*Eingabe!L924</f>
        <v>0.23999999999999999</v>
      </c>
      <c r="D924" s="89">
        <f>IF(Eingabe!G924="x",1,0)</f>
        <v>0</v>
      </c>
      <c r="E924" s="1">
        <f>IF(Eingabe!H924="x",1,0)</f>
        <v>1</v>
      </c>
      <c r="F924" s="1">
        <f>IF(Eingabe!I924="x",1,0)</f>
        <v>0</v>
      </c>
      <c r="G924" s="90">
        <f t="shared" si="146"/>
        <v>1</v>
      </c>
      <c r="H924" s="1">
        <f>IF(Eingabe!R924="x",1,0)</f>
        <v>1</v>
      </c>
      <c r="I924" s="1">
        <f>IF(Eingabe!S924="x",1,0)</f>
        <v>0</v>
      </c>
      <c r="J924" s="1">
        <f t="shared" si="147"/>
        <v>1</v>
      </c>
      <c r="K924" s="89">
        <f>IF(Eingabe!E924="x",1,0)</f>
        <v>1</v>
      </c>
      <c r="L924" s="1">
        <f>IF(Eingabe!F924="x",1,0)</f>
        <v>0</v>
      </c>
      <c r="M924" s="90">
        <f t="shared" si="148"/>
        <v>1</v>
      </c>
    </row>
    <row r="925">
      <c r="A925" s="5">
        <f>Eingabe!J925^2*PI()/4</f>
        <v>0</v>
      </c>
      <c r="B925" s="5">
        <f>Eingabe!K925*Eingabe!L925</f>
        <v>0.23800000000000002</v>
      </c>
      <c r="C925" s="5">
        <f>(Eingabe!K925*(Eingabe!L925-Eingabe!K925)+Eingabe!K925^2*PI()/4)*0+Eingabe!K925*Eingabe!L925</f>
        <v>0.23800000000000002</v>
      </c>
      <c r="D925" s="89">
        <f>IF(Eingabe!G925="x",1,0)</f>
        <v>0</v>
      </c>
      <c r="E925" s="1">
        <f>IF(Eingabe!H925="x",1,0)</f>
        <v>1</v>
      </c>
      <c r="F925" s="1">
        <f>IF(Eingabe!I925="x",1,0)</f>
        <v>0</v>
      </c>
      <c r="G925" s="90">
        <f t="shared" si="146"/>
        <v>1</v>
      </c>
      <c r="H925" s="1">
        <f>IF(Eingabe!R925="x",1,0)</f>
        <v>1</v>
      </c>
      <c r="I925" s="1">
        <f>IF(Eingabe!S925="x",1,0)</f>
        <v>0</v>
      </c>
      <c r="J925" s="1">
        <f t="shared" si="147"/>
        <v>1</v>
      </c>
      <c r="K925" s="89">
        <f>IF(Eingabe!E925="x",1,0)</f>
        <v>1</v>
      </c>
      <c r="L925" s="1">
        <f>IF(Eingabe!F925="x",1,0)</f>
        <v>0</v>
      </c>
      <c r="M925" s="90">
        <f t="shared" si="148"/>
        <v>1</v>
      </c>
    </row>
    <row r="926">
      <c r="A926" s="5">
        <f>Eingabe!J926^2*PI()/4</f>
        <v>0</v>
      </c>
      <c r="B926" s="5">
        <f>Eingabe!K926*Eingabe!L926</f>
        <v>0.23999999999999999</v>
      </c>
      <c r="C926" s="5">
        <f>(Eingabe!K926*(Eingabe!L926-Eingabe!K926)+Eingabe!K926^2*PI()/4)*0+Eingabe!K926*Eingabe!L926</f>
        <v>0.23999999999999999</v>
      </c>
      <c r="D926" s="89">
        <f>IF(Eingabe!G926="x",1,0)</f>
        <v>0</v>
      </c>
      <c r="E926" s="1">
        <f>IF(Eingabe!H926="x",1,0)</f>
        <v>1</v>
      </c>
      <c r="F926" s="1">
        <f>IF(Eingabe!I926="x",1,0)</f>
        <v>0</v>
      </c>
      <c r="G926" s="90">
        <f t="shared" si="146"/>
        <v>1</v>
      </c>
      <c r="H926" s="1">
        <f>IF(Eingabe!R926="x",1,0)</f>
        <v>1</v>
      </c>
      <c r="I926" s="1">
        <f>IF(Eingabe!S926="x",1,0)</f>
        <v>0</v>
      </c>
      <c r="J926" s="1">
        <f t="shared" si="147"/>
        <v>1</v>
      </c>
      <c r="K926" s="89">
        <f>IF(Eingabe!E926="x",1,0)</f>
        <v>1</v>
      </c>
      <c r="L926" s="1">
        <f>IF(Eingabe!F926="x",1,0)</f>
        <v>0</v>
      </c>
      <c r="M926" s="90">
        <f t="shared" si="148"/>
        <v>1</v>
      </c>
    </row>
    <row r="927">
      <c r="A927" s="5">
        <f>Eingabe!J927^2*PI()/4</f>
        <v>0</v>
      </c>
      <c r="B927" s="5">
        <f>Eingabe!K927*Eingabe!L927</f>
        <v>0.23800000000000002</v>
      </c>
      <c r="C927" s="5">
        <f>(Eingabe!K927*(Eingabe!L927-Eingabe!K927)+Eingabe!K927^2*PI()/4)*0+Eingabe!K927*Eingabe!L927</f>
        <v>0.23800000000000002</v>
      </c>
      <c r="D927" s="89">
        <f>IF(Eingabe!G927="x",1,0)</f>
        <v>0</v>
      </c>
      <c r="E927" s="1">
        <f>IF(Eingabe!H927="x",1,0)</f>
        <v>1</v>
      </c>
      <c r="F927" s="1">
        <f>IF(Eingabe!I927="x",1,0)</f>
        <v>0</v>
      </c>
      <c r="G927" s="90">
        <f t="shared" si="146"/>
        <v>1</v>
      </c>
      <c r="H927" s="1">
        <f>IF(Eingabe!R927="x",1,0)</f>
        <v>1</v>
      </c>
      <c r="I927" s="1">
        <f>IF(Eingabe!S927="x",1,0)</f>
        <v>0</v>
      </c>
      <c r="J927" s="1">
        <f t="shared" si="147"/>
        <v>1</v>
      </c>
      <c r="K927" s="89">
        <f>IF(Eingabe!E927="x",1,0)</f>
        <v>1</v>
      </c>
      <c r="L927" s="1">
        <f>IF(Eingabe!F927="x",1,0)</f>
        <v>0</v>
      </c>
      <c r="M927" s="90">
        <f t="shared" si="148"/>
        <v>1</v>
      </c>
    </row>
    <row r="928">
      <c r="A928" s="5">
        <f>Eingabe!J928^2*PI()/4</f>
        <v>0</v>
      </c>
      <c r="B928" s="5">
        <f>Eingabe!K928*Eingabe!L928</f>
        <v>0.23999999999999999</v>
      </c>
      <c r="C928" s="5">
        <f>(Eingabe!K928*(Eingabe!L928-Eingabe!K928)+Eingabe!K928^2*PI()/4)*0+Eingabe!K928*Eingabe!L928</f>
        <v>0.23999999999999999</v>
      </c>
      <c r="D928" s="89">
        <f>IF(Eingabe!G928="x",1,0)</f>
        <v>0</v>
      </c>
      <c r="E928" s="1">
        <f>IF(Eingabe!H928="x",1,0)</f>
        <v>1</v>
      </c>
      <c r="F928" s="1">
        <f>IF(Eingabe!I928="x",1,0)</f>
        <v>0</v>
      </c>
      <c r="G928" s="90">
        <f t="shared" si="146"/>
        <v>1</v>
      </c>
      <c r="H928" s="1">
        <f>IF(Eingabe!R928="x",1,0)</f>
        <v>1</v>
      </c>
      <c r="I928" s="1">
        <f>IF(Eingabe!S928="x",1,0)</f>
        <v>0</v>
      </c>
      <c r="J928" s="1">
        <f t="shared" si="147"/>
        <v>1</v>
      </c>
      <c r="K928" s="89">
        <f>IF(Eingabe!E928="x",1,0)</f>
        <v>1</v>
      </c>
      <c r="L928" s="1">
        <f>IF(Eingabe!F928="x",1,0)</f>
        <v>0</v>
      </c>
      <c r="M928" s="90">
        <f t="shared" si="148"/>
        <v>1</v>
      </c>
    </row>
    <row r="929">
      <c r="A929" s="5">
        <f>Eingabe!J929^2*PI()/4</f>
        <v>0</v>
      </c>
      <c r="B929" s="5">
        <f>Eingabe!K929*Eingabe!L929</f>
        <v>0.23800000000000002</v>
      </c>
      <c r="C929" s="5">
        <f>(Eingabe!K929*(Eingabe!L929-Eingabe!K929)+Eingabe!K929^2*PI()/4)*0+Eingabe!K929*Eingabe!L929</f>
        <v>0.23800000000000002</v>
      </c>
      <c r="D929" s="89">
        <f>IF(Eingabe!G929="x",1,0)</f>
        <v>0</v>
      </c>
      <c r="E929" s="1">
        <f>IF(Eingabe!H929="x",1,0)</f>
        <v>1</v>
      </c>
      <c r="F929" s="1">
        <f>IF(Eingabe!I929="x",1,0)</f>
        <v>0</v>
      </c>
      <c r="G929" s="90">
        <f t="shared" si="146"/>
        <v>1</v>
      </c>
      <c r="H929" s="1">
        <f>IF(Eingabe!R929="x",1,0)</f>
        <v>1</v>
      </c>
      <c r="I929" s="1">
        <f>IF(Eingabe!S929="x",1,0)</f>
        <v>0</v>
      </c>
      <c r="J929" s="1">
        <f t="shared" si="147"/>
        <v>1</v>
      </c>
      <c r="K929" s="89">
        <f>IF(Eingabe!E929="x",1,0)</f>
        <v>1</v>
      </c>
      <c r="L929" s="1">
        <f>IF(Eingabe!F929="x",1,0)</f>
        <v>0</v>
      </c>
      <c r="M929" s="90">
        <f t="shared" si="148"/>
        <v>1</v>
      </c>
    </row>
    <row r="930">
      <c r="A930" s="5">
        <f>Eingabe!J930^2*PI()/4</f>
        <v>0</v>
      </c>
      <c r="B930" s="5">
        <f>Eingabe!K930*Eingabe!L930</f>
        <v>0.23999999999999999</v>
      </c>
      <c r="C930" s="5">
        <f>(Eingabe!K930*(Eingabe!L930-Eingabe!K930)+Eingabe!K930^2*PI()/4)*0+Eingabe!K930*Eingabe!L930</f>
        <v>0.23999999999999999</v>
      </c>
      <c r="D930" s="89">
        <f>IF(Eingabe!G930="x",1,0)</f>
        <v>0</v>
      </c>
      <c r="E930" s="1">
        <f>IF(Eingabe!H930="x",1,0)</f>
        <v>1</v>
      </c>
      <c r="F930" s="1">
        <f>IF(Eingabe!I930="x",1,0)</f>
        <v>0</v>
      </c>
      <c r="G930" s="90">
        <f t="shared" si="146"/>
        <v>1</v>
      </c>
      <c r="H930" s="1">
        <f>IF(Eingabe!R930="x",1,0)</f>
        <v>1</v>
      </c>
      <c r="I930" s="1">
        <f>IF(Eingabe!S930="x",1,0)</f>
        <v>0</v>
      </c>
      <c r="J930" s="1">
        <f t="shared" si="147"/>
        <v>1</v>
      </c>
      <c r="K930" s="89">
        <f>IF(Eingabe!E930="x",1,0)</f>
        <v>1</v>
      </c>
      <c r="L930" s="1">
        <f>IF(Eingabe!F930="x",1,0)</f>
        <v>0</v>
      </c>
      <c r="M930" s="90">
        <f t="shared" si="148"/>
        <v>1</v>
      </c>
    </row>
    <row r="931">
      <c r="A931" s="5">
        <f>Eingabe!J931^2*PI()/4</f>
        <v>0</v>
      </c>
      <c r="B931" s="5">
        <f>Eingabe!K931*Eingabe!L931</f>
        <v>0.23800000000000002</v>
      </c>
      <c r="C931" s="5">
        <f>(Eingabe!K931*(Eingabe!L931-Eingabe!K931)+Eingabe!K931^2*PI()/4)*0+Eingabe!K931*Eingabe!L931</f>
        <v>0.23800000000000002</v>
      </c>
      <c r="D931" s="89">
        <f>IF(Eingabe!G931="x",1,0)</f>
        <v>0</v>
      </c>
      <c r="E931" s="1">
        <f>IF(Eingabe!H931="x",1,0)</f>
        <v>1</v>
      </c>
      <c r="F931" s="1">
        <f>IF(Eingabe!I931="x",1,0)</f>
        <v>0</v>
      </c>
      <c r="G931" s="90">
        <f t="shared" si="146"/>
        <v>1</v>
      </c>
      <c r="H931" s="1">
        <f>IF(Eingabe!R931="x",1,0)</f>
        <v>1</v>
      </c>
      <c r="I931" s="1">
        <f>IF(Eingabe!S931="x",1,0)</f>
        <v>0</v>
      </c>
      <c r="J931" s="1">
        <f t="shared" si="147"/>
        <v>1</v>
      </c>
      <c r="K931" s="89">
        <f>IF(Eingabe!E931="x",1,0)</f>
        <v>1</v>
      </c>
      <c r="L931" s="1">
        <f>IF(Eingabe!F931="x",1,0)</f>
        <v>0</v>
      </c>
      <c r="M931" s="90">
        <f t="shared" si="148"/>
        <v>1</v>
      </c>
    </row>
    <row r="932">
      <c r="A932" s="5">
        <f>Eingabe!J932^2*PI()/4</f>
        <v>0</v>
      </c>
      <c r="B932" s="5">
        <f>Eingabe!K932*Eingabe!L932</f>
        <v>0.23999999999999999</v>
      </c>
      <c r="C932" s="5">
        <f>(Eingabe!K932*(Eingabe!L932-Eingabe!K932)+Eingabe!K932^2*PI()/4)*0+Eingabe!K932*Eingabe!L932</f>
        <v>0.23999999999999999</v>
      </c>
      <c r="D932" s="89">
        <f>IF(Eingabe!G932="x",1,0)</f>
        <v>0</v>
      </c>
      <c r="E932" s="1">
        <f>IF(Eingabe!H932="x",1,0)</f>
        <v>1</v>
      </c>
      <c r="F932" s="1">
        <f>IF(Eingabe!I932="x",1,0)</f>
        <v>0</v>
      </c>
      <c r="G932" s="90">
        <f t="shared" si="146"/>
        <v>1</v>
      </c>
      <c r="H932" s="1">
        <f>IF(Eingabe!R932="x",1,0)</f>
        <v>1</v>
      </c>
      <c r="I932" s="1">
        <f>IF(Eingabe!S932="x",1,0)</f>
        <v>0</v>
      </c>
      <c r="J932" s="1">
        <f t="shared" si="147"/>
        <v>1</v>
      </c>
      <c r="K932" s="89">
        <f>IF(Eingabe!E932="x",1,0)</f>
        <v>1</v>
      </c>
      <c r="L932" s="1">
        <f>IF(Eingabe!F932="x",1,0)</f>
        <v>0</v>
      </c>
      <c r="M932" s="90">
        <f t="shared" si="148"/>
        <v>1</v>
      </c>
    </row>
    <row r="933">
      <c r="A933" s="5">
        <f>Eingabe!J933^2*PI()/4</f>
        <v>0</v>
      </c>
      <c r="B933" s="5">
        <f>Eingabe!K933*Eingabe!L933</f>
        <v>0.23800000000000002</v>
      </c>
      <c r="C933" s="5">
        <f>(Eingabe!K933*(Eingabe!L933-Eingabe!K933)+Eingabe!K933^2*PI()/4)*0+Eingabe!K933*Eingabe!L933</f>
        <v>0.23800000000000002</v>
      </c>
      <c r="D933" s="89">
        <f>IF(Eingabe!G933="x",1,0)</f>
        <v>0</v>
      </c>
      <c r="E933" s="1">
        <f>IF(Eingabe!H933="x",1,0)</f>
        <v>1</v>
      </c>
      <c r="F933" s="1">
        <f>IF(Eingabe!I933="x",1,0)</f>
        <v>0</v>
      </c>
      <c r="G933" s="90">
        <f t="shared" si="146"/>
        <v>1</v>
      </c>
      <c r="H933" s="1">
        <f>IF(Eingabe!R933="x",1,0)</f>
        <v>1</v>
      </c>
      <c r="I933" s="1">
        <f>IF(Eingabe!S933="x",1,0)</f>
        <v>0</v>
      </c>
      <c r="J933" s="1">
        <f t="shared" si="147"/>
        <v>1</v>
      </c>
      <c r="K933" s="89">
        <f>IF(Eingabe!E933="x",1,0)</f>
        <v>1</v>
      </c>
      <c r="L933" s="1">
        <f>IF(Eingabe!F933="x",1,0)</f>
        <v>0</v>
      </c>
      <c r="M933" s="90">
        <f t="shared" si="148"/>
        <v>1</v>
      </c>
    </row>
    <row r="934">
      <c r="A934" s="5">
        <f>Eingabe!J934^2*PI()/4</f>
        <v>0</v>
      </c>
      <c r="B934" s="5">
        <f>Eingabe!K934*Eingabe!L934</f>
        <v>0.23999999999999999</v>
      </c>
      <c r="C934" s="5">
        <f>(Eingabe!K934*(Eingabe!L934-Eingabe!K934)+Eingabe!K934^2*PI()/4)*0+Eingabe!K934*Eingabe!L934</f>
        <v>0.23999999999999999</v>
      </c>
      <c r="D934" s="89">
        <f>IF(Eingabe!G934="x",1,0)</f>
        <v>0</v>
      </c>
      <c r="E934" s="1">
        <f>IF(Eingabe!H934="x",1,0)</f>
        <v>1</v>
      </c>
      <c r="F934" s="1">
        <f>IF(Eingabe!I934="x",1,0)</f>
        <v>0</v>
      </c>
      <c r="G934" s="90">
        <f t="shared" si="146"/>
        <v>1</v>
      </c>
      <c r="H934" s="1">
        <f>IF(Eingabe!R934="x",1,0)</f>
        <v>1</v>
      </c>
      <c r="I934" s="1">
        <f>IF(Eingabe!S934="x",1,0)</f>
        <v>0</v>
      </c>
      <c r="J934" s="1">
        <f t="shared" si="147"/>
        <v>1</v>
      </c>
      <c r="K934" s="89">
        <f>IF(Eingabe!E934="x",1,0)</f>
        <v>1</v>
      </c>
      <c r="L934" s="1">
        <f>IF(Eingabe!F934="x",1,0)</f>
        <v>0</v>
      </c>
      <c r="M934" s="90">
        <f t="shared" si="148"/>
        <v>1</v>
      </c>
    </row>
    <row r="935">
      <c r="A935" s="5">
        <f>Eingabe!J935^2*PI()/4</f>
        <v>0</v>
      </c>
      <c r="B935" s="5">
        <f>Eingabe!K935*Eingabe!L935</f>
        <v>0.23800000000000002</v>
      </c>
      <c r="C935" s="5">
        <f>(Eingabe!K935*(Eingabe!L935-Eingabe!K935)+Eingabe!K935^2*PI()/4)*0+Eingabe!K935*Eingabe!L935</f>
        <v>0.23800000000000002</v>
      </c>
      <c r="D935" s="89">
        <f>IF(Eingabe!G935="x",1,0)</f>
        <v>0</v>
      </c>
      <c r="E935" s="1">
        <f>IF(Eingabe!H935="x",1,0)</f>
        <v>1</v>
      </c>
      <c r="F935" s="1">
        <f>IF(Eingabe!I935="x",1,0)</f>
        <v>0</v>
      </c>
      <c r="G935" s="90">
        <f t="shared" si="146"/>
        <v>1</v>
      </c>
      <c r="H935" s="1">
        <f>IF(Eingabe!R935="x",1,0)</f>
        <v>1</v>
      </c>
      <c r="I935" s="1">
        <f>IF(Eingabe!S935="x",1,0)</f>
        <v>0</v>
      </c>
      <c r="J935" s="1">
        <f t="shared" si="147"/>
        <v>1</v>
      </c>
      <c r="K935" s="89">
        <f>IF(Eingabe!E935="x",1,0)</f>
        <v>1</v>
      </c>
      <c r="L935" s="1">
        <f>IF(Eingabe!F935="x",1,0)</f>
        <v>0</v>
      </c>
      <c r="M935" s="90">
        <f t="shared" si="148"/>
        <v>1</v>
      </c>
    </row>
    <row r="936">
      <c r="A936" s="5">
        <f>Eingabe!J936^2*PI()/4</f>
        <v>0</v>
      </c>
      <c r="B936" s="5">
        <f>Eingabe!K936*Eingabe!L936</f>
        <v>0.23999999999999999</v>
      </c>
      <c r="C936" s="5">
        <f>(Eingabe!K936*(Eingabe!L936-Eingabe!K936)+Eingabe!K936^2*PI()/4)*0+Eingabe!K936*Eingabe!L936</f>
        <v>0.23999999999999999</v>
      </c>
      <c r="D936" s="89">
        <f>IF(Eingabe!G936="x",1,0)</f>
        <v>0</v>
      </c>
      <c r="E936" s="1">
        <f>IF(Eingabe!H936="x",1,0)</f>
        <v>1</v>
      </c>
      <c r="F936" s="1">
        <f>IF(Eingabe!I936="x",1,0)</f>
        <v>0</v>
      </c>
      <c r="G936" s="90">
        <f t="shared" si="146"/>
        <v>1</v>
      </c>
      <c r="H936" s="1">
        <f>IF(Eingabe!R936="x",1,0)</f>
        <v>1</v>
      </c>
      <c r="I936" s="1">
        <f>IF(Eingabe!S936="x",1,0)</f>
        <v>0</v>
      </c>
      <c r="J936" s="1">
        <f t="shared" si="147"/>
        <v>1</v>
      </c>
      <c r="K936" s="89">
        <f>IF(Eingabe!E936="x",1,0)</f>
        <v>1</v>
      </c>
      <c r="L936" s="1">
        <f>IF(Eingabe!F936="x",1,0)</f>
        <v>0</v>
      </c>
      <c r="M936" s="90">
        <f t="shared" si="148"/>
        <v>1</v>
      </c>
    </row>
    <row r="937">
      <c r="A937" s="5">
        <f>Eingabe!J937^2*PI()/4</f>
        <v>0</v>
      </c>
      <c r="B937" s="5">
        <f>Eingabe!K937*Eingabe!L937</f>
        <v>0.23800000000000002</v>
      </c>
      <c r="C937" s="5">
        <f>(Eingabe!K937*(Eingabe!L937-Eingabe!K937)+Eingabe!K937^2*PI()/4)*0+Eingabe!K937*Eingabe!L937</f>
        <v>0.23800000000000002</v>
      </c>
      <c r="D937" s="89">
        <f>IF(Eingabe!G937="x",1,0)</f>
        <v>0</v>
      </c>
      <c r="E937" s="1">
        <f>IF(Eingabe!H937="x",1,0)</f>
        <v>1</v>
      </c>
      <c r="F937" s="1">
        <f>IF(Eingabe!I937="x",1,0)</f>
        <v>0</v>
      </c>
      <c r="G937" s="90">
        <f t="shared" si="146"/>
        <v>1</v>
      </c>
      <c r="H937" s="1">
        <f>IF(Eingabe!R937="x",1,0)</f>
        <v>1</v>
      </c>
      <c r="I937" s="1">
        <f>IF(Eingabe!S937="x",1,0)</f>
        <v>0</v>
      </c>
      <c r="J937" s="1">
        <f t="shared" si="147"/>
        <v>1</v>
      </c>
      <c r="K937" s="89">
        <f>IF(Eingabe!E937="x",1,0)</f>
        <v>1</v>
      </c>
      <c r="L937" s="1">
        <f>IF(Eingabe!F937="x",1,0)</f>
        <v>0</v>
      </c>
      <c r="M937" s="90">
        <f t="shared" si="148"/>
        <v>1</v>
      </c>
    </row>
    <row r="938">
      <c r="A938" s="5">
        <f>Eingabe!J938^2*PI()/4</f>
        <v>0</v>
      </c>
      <c r="B938" s="5">
        <f>Eingabe!K938*Eingabe!L938</f>
        <v>0.23999999999999999</v>
      </c>
      <c r="C938" s="5">
        <f>(Eingabe!K938*(Eingabe!L938-Eingabe!K938)+Eingabe!K938^2*PI()/4)*0+Eingabe!K938*Eingabe!L938</f>
        <v>0.23999999999999999</v>
      </c>
      <c r="D938" s="89">
        <f>IF(Eingabe!G938="x",1,0)</f>
        <v>0</v>
      </c>
      <c r="E938" s="1">
        <f>IF(Eingabe!H938="x",1,0)</f>
        <v>1</v>
      </c>
      <c r="F938" s="1">
        <f>IF(Eingabe!I938="x",1,0)</f>
        <v>0</v>
      </c>
      <c r="G938" s="90">
        <f t="shared" si="146"/>
        <v>1</v>
      </c>
      <c r="H938" s="1">
        <f>IF(Eingabe!R938="x",1,0)</f>
        <v>1</v>
      </c>
      <c r="I938" s="1">
        <f>IF(Eingabe!S938="x",1,0)</f>
        <v>0</v>
      </c>
      <c r="J938" s="1">
        <f t="shared" si="147"/>
        <v>1</v>
      </c>
      <c r="K938" s="89">
        <f>IF(Eingabe!E938="x",1,0)</f>
        <v>1</v>
      </c>
      <c r="L938" s="1">
        <f>IF(Eingabe!F938="x",1,0)</f>
        <v>0</v>
      </c>
      <c r="M938" s="90">
        <f t="shared" si="148"/>
        <v>1</v>
      </c>
    </row>
    <row r="939">
      <c r="A939" s="5">
        <f>Eingabe!J939^2*PI()/4</f>
        <v>0</v>
      </c>
      <c r="B939" s="5">
        <f>Eingabe!K939*Eingabe!L939</f>
        <v>0.23800000000000002</v>
      </c>
      <c r="C939" s="5">
        <f>(Eingabe!K939*(Eingabe!L939-Eingabe!K939)+Eingabe!K939^2*PI()/4)*0+Eingabe!K939*Eingabe!L939</f>
        <v>0.23800000000000002</v>
      </c>
      <c r="D939" s="89">
        <f>IF(Eingabe!G939="x",1,0)</f>
        <v>0</v>
      </c>
      <c r="E939" s="1">
        <f>IF(Eingabe!H939="x",1,0)</f>
        <v>1</v>
      </c>
      <c r="F939" s="1">
        <f>IF(Eingabe!I939="x",1,0)</f>
        <v>0</v>
      </c>
      <c r="G939" s="90">
        <f t="shared" si="146"/>
        <v>1</v>
      </c>
      <c r="H939" s="1">
        <f>IF(Eingabe!R939="x",1,0)</f>
        <v>1</v>
      </c>
      <c r="I939" s="1">
        <f>IF(Eingabe!S939="x",1,0)</f>
        <v>0</v>
      </c>
      <c r="J939" s="1">
        <f t="shared" si="147"/>
        <v>1</v>
      </c>
      <c r="K939" s="89">
        <f>IF(Eingabe!E939="x",1,0)</f>
        <v>1</v>
      </c>
      <c r="L939" s="1">
        <f>IF(Eingabe!F939="x",1,0)</f>
        <v>0</v>
      </c>
      <c r="M939" s="90">
        <f t="shared" si="148"/>
        <v>1</v>
      </c>
    </row>
    <row r="940">
      <c r="A940" s="5">
        <f>Eingabe!J940^2*PI()/4</f>
        <v>0</v>
      </c>
      <c r="B940" s="5">
        <f>Eingabe!K940*Eingabe!L940</f>
        <v>0.23999999999999999</v>
      </c>
      <c r="C940" s="5">
        <f>(Eingabe!K940*(Eingabe!L940-Eingabe!K940)+Eingabe!K940^2*PI()/4)*0+Eingabe!K940*Eingabe!L940</f>
        <v>0.23999999999999999</v>
      </c>
      <c r="D940" s="89">
        <f>IF(Eingabe!G940="x",1,0)</f>
        <v>0</v>
      </c>
      <c r="E940" s="1">
        <f>IF(Eingabe!H940="x",1,0)</f>
        <v>1</v>
      </c>
      <c r="F940" s="1">
        <f>IF(Eingabe!I940="x",1,0)</f>
        <v>0</v>
      </c>
      <c r="G940" s="90">
        <f t="shared" si="146"/>
        <v>1</v>
      </c>
      <c r="H940" s="1">
        <f>IF(Eingabe!R940="x",1,0)</f>
        <v>1</v>
      </c>
      <c r="I940" s="1">
        <f>IF(Eingabe!S940="x",1,0)</f>
        <v>0</v>
      </c>
      <c r="J940" s="1">
        <f t="shared" si="147"/>
        <v>1</v>
      </c>
      <c r="K940" s="89">
        <f>IF(Eingabe!E940="x",1,0)</f>
        <v>1</v>
      </c>
      <c r="L940" s="1">
        <f>IF(Eingabe!F940="x",1,0)</f>
        <v>0</v>
      </c>
      <c r="M940" s="90">
        <f t="shared" si="148"/>
        <v>1</v>
      </c>
    </row>
    <row r="941">
      <c r="A941" s="5">
        <f>Eingabe!J941^2*PI()/4</f>
        <v>0</v>
      </c>
      <c r="B941" s="5">
        <f>Eingabe!K941*Eingabe!L941</f>
        <v>0.23800000000000002</v>
      </c>
      <c r="C941" s="5">
        <f>(Eingabe!K941*(Eingabe!L941-Eingabe!K941)+Eingabe!K941^2*PI()/4)*0+Eingabe!K941*Eingabe!L941</f>
        <v>0.23800000000000002</v>
      </c>
      <c r="D941" s="89">
        <f>IF(Eingabe!G941="x",1,0)</f>
        <v>0</v>
      </c>
      <c r="E941" s="1">
        <f>IF(Eingabe!H941="x",1,0)</f>
        <v>1</v>
      </c>
      <c r="F941" s="1">
        <f>IF(Eingabe!I941="x",1,0)</f>
        <v>0</v>
      </c>
      <c r="G941" s="90">
        <f t="shared" si="146"/>
        <v>1</v>
      </c>
      <c r="H941" s="1">
        <f>IF(Eingabe!R941="x",1,0)</f>
        <v>1</v>
      </c>
      <c r="I941" s="1">
        <f>IF(Eingabe!S941="x",1,0)</f>
        <v>0</v>
      </c>
      <c r="J941" s="1">
        <f t="shared" si="147"/>
        <v>1</v>
      </c>
      <c r="K941" s="89">
        <f>IF(Eingabe!E941="x",1,0)</f>
        <v>1</v>
      </c>
      <c r="L941" s="1">
        <f>IF(Eingabe!F941="x",1,0)</f>
        <v>0</v>
      </c>
      <c r="M941" s="90">
        <f t="shared" si="148"/>
        <v>1</v>
      </c>
    </row>
    <row r="942">
      <c r="A942" s="5">
        <f>Eingabe!J942^2*PI()/4</f>
        <v>0</v>
      </c>
      <c r="B942" s="5">
        <f>Eingabe!K942*Eingabe!L942</f>
        <v>0.0625</v>
      </c>
      <c r="C942" s="5">
        <f>(Eingabe!K942*(Eingabe!L942-Eingabe!K942)+Eingabe!K942^2*PI()/4)*0+Eingabe!K942*Eingabe!L942</f>
        <v>0.0625</v>
      </c>
      <c r="D942" s="89">
        <f>IF(Eingabe!G942="x",1,0)</f>
        <v>0</v>
      </c>
      <c r="E942" s="1">
        <f>IF(Eingabe!H942="x",1,0)</f>
        <v>1</v>
      </c>
      <c r="F942" s="1">
        <f>IF(Eingabe!I942="x",1,0)</f>
        <v>0</v>
      </c>
      <c r="G942" s="90">
        <f t="shared" si="146"/>
        <v>1</v>
      </c>
      <c r="H942" s="1">
        <f>IF(Eingabe!R942="x",1,0)</f>
        <v>1</v>
      </c>
      <c r="I942" s="1">
        <f>IF(Eingabe!S942="x",1,0)</f>
        <v>0</v>
      </c>
      <c r="J942" s="1">
        <f t="shared" si="147"/>
        <v>1</v>
      </c>
      <c r="K942" s="89">
        <f>IF(Eingabe!E942="x",1,0)</f>
        <v>1</v>
      </c>
      <c r="L942" s="1">
        <f>IF(Eingabe!F942="x",1,0)</f>
        <v>0</v>
      </c>
      <c r="M942" s="90">
        <f t="shared" si="148"/>
        <v>1</v>
      </c>
    </row>
    <row r="943">
      <c r="A943" s="5">
        <f>Eingabe!J943^2*PI()/4</f>
        <v>0.15904312808798329</v>
      </c>
      <c r="B943" s="5">
        <f>Eingabe!K943*Eingabe!L943</f>
        <v>0</v>
      </c>
      <c r="C943" s="5">
        <f>(Eingabe!K943*(Eingabe!L943-Eingabe!K943)+Eingabe!K943^2*PI()/4)*0+Eingabe!K943*Eingabe!L943</f>
        <v>0</v>
      </c>
      <c r="D943" s="89">
        <f>IF(Eingabe!G943="x",1,0)</f>
        <v>1</v>
      </c>
      <c r="E943" s="1">
        <f>IF(Eingabe!H943="x",1,0)</f>
        <v>0</v>
      </c>
      <c r="F943" s="1">
        <f>IF(Eingabe!I943="x",1,0)</f>
        <v>0</v>
      </c>
      <c r="G943" s="90">
        <f t="shared" si="146"/>
        <v>0</v>
      </c>
      <c r="H943" s="1">
        <f>IF(Eingabe!R943="x",1,0)</f>
        <v>1</v>
      </c>
      <c r="I943" s="1">
        <f>IF(Eingabe!S943="x",1,0)</f>
        <v>0</v>
      </c>
      <c r="J943" s="1">
        <f t="shared" si="147"/>
        <v>1</v>
      </c>
      <c r="K943" s="89">
        <f>IF(Eingabe!E943="x",1,0)</f>
        <v>1</v>
      </c>
      <c r="L943" s="1">
        <f>IF(Eingabe!F943="x",1,0)</f>
        <v>0</v>
      </c>
      <c r="M943" s="90">
        <f t="shared" si="148"/>
        <v>1</v>
      </c>
    </row>
    <row r="944">
      <c r="A944" s="5">
        <f>Eingabe!J944^2*PI()/4</f>
        <v>0.15904312808798329</v>
      </c>
      <c r="B944" s="5">
        <f>Eingabe!K944*Eingabe!L944</f>
        <v>0</v>
      </c>
      <c r="C944" s="5">
        <f>(Eingabe!K944*(Eingabe!L944-Eingabe!K944)+Eingabe!K944^2*PI()/4)*0+Eingabe!K944*Eingabe!L944</f>
        <v>0</v>
      </c>
      <c r="D944" s="89">
        <f>IF(Eingabe!G944="x",1,0)</f>
        <v>1</v>
      </c>
      <c r="E944" s="1">
        <f>IF(Eingabe!H944="x",1,0)</f>
        <v>0</v>
      </c>
      <c r="F944" s="1">
        <f>IF(Eingabe!I944="x",1,0)</f>
        <v>0</v>
      </c>
      <c r="G944" s="90">
        <f t="shared" si="146"/>
        <v>0</v>
      </c>
      <c r="H944" s="1">
        <f>IF(Eingabe!R944="x",1,0)</f>
        <v>1</v>
      </c>
      <c r="I944" s="1">
        <f>IF(Eingabe!S944="x",1,0)</f>
        <v>0</v>
      </c>
      <c r="J944" s="1">
        <f t="shared" si="147"/>
        <v>1</v>
      </c>
      <c r="K944" s="89">
        <f>IF(Eingabe!E944="x",1,0)</f>
        <v>1</v>
      </c>
      <c r="L944" s="1">
        <f>IF(Eingabe!F944="x",1,0)</f>
        <v>0</v>
      </c>
      <c r="M944" s="90">
        <f t="shared" si="148"/>
        <v>1</v>
      </c>
    </row>
    <row r="945">
      <c r="A945" s="5">
        <f>Eingabe!J945^2*PI()/4</f>
        <v>0.15904312808798329</v>
      </c>
      <c r="B945" s="5">
        <f>Eingabe!K945*Eingabe!L945</f>
        <v>0</v>
      </c>
      <c r="C945" s="5">
        <f>(Eingabe!K945*(Eingabe!L945-Eingabe!K945)+Eingabe!K945^2*PI()/4)*0+Eingabe!K945*Eingabe!L945</f>
        <v>0</v>
      </c>
      <c r="D945" s="89">
        <f>IF(Eingabe!G945="x",1,0)</f>
        <v>1</v>
      </c>
      <c r="E945" s="1">
        <f>IF(Eingabe!H945="x",1,0)</f>
        <v>0</v>
      </c>
      <c r="F945" s="1">
        <f>IF(Eingabe!I945="x",1,0)</f>
        <v>0</v>
      </c>
      <c r="G945" s="90">
        <f t="shared" si="146"/>
        <v>0</v>
      </c>
      <c r="H945" s="1">
        <f>IF(Eingabe!R945="x",1,0)</f>
        <v>1</v>
      </c>
      <c r="I945" s="1">
        <f>IF(Eingabe!S945="x",1,0)</f>
        <v>0</v>
      </c>
      <c r="J945" s="1">
        <f t="shared" si="147"/>
        <v>1</v>
      </c>
      <c r="K945" s="89">
        <f>IF(Eingabe!E945="x",1,0)</f>
        <v>1</v>
      </c>
      <c r="L945" s="1">
        <f>IF(Eingabe!F945="x",1,0)</f>
        <v>0</v>
      </c>
      <c r="M945" s="90">
        <f t="shared" si="148"/>
        <v>1</v>
      </c>
    </row>
    <row r="946">
      <c r="A946" s="5">
        <f>Eingabe!J946^2*PI()/4</f>
        <v>0.12566370614359174</v>
      </c>
      <c r="B946" s="5">
        <f>Eingabe!K946*Eingabe!L946</f>
        <v>0</v>
      </c>
      <c r="C946" s="5">
        <f>(Eingabe!K946*(Eingabe!L946-Eingabe!K946)+Eingabe!K946^2*PI()/4)*0+Eingabe!K946*Eingabe!L946</f>
        <v>0</v>
      </c>
      <c r="D946" s="89">
        <f>IF(Eingabe!G946="x",1,0)</f>
        <v>1</v>
      </c>
      <c r="E946" s="1">
        <f>IF(Eingabe!H946="x",1,0)</f>
        <v>0</v>
      </c>
      <c r="F946" s="1">
        <f>IF(Eingabe!I946="x",1,0)</f>
        <v>0</v>
      </c>
      <c r="G946" s="90">
        <f t="shared" si="146"/>
        <v>0</v>
      </c>
      <c r="H946" s="1">
        <f>IF(Eingabe!R946="x",1,0)</f>
        <v>1</v>
      </c>
      <c r="I946" s="1">
        <f>IF(Eingabe!S946="x",1,0)</f>
        <v>0</v>
      </c>
      <c r="J946" s="1">
        <f t="shared" si="147"/>
        <v>1</v>
      </c>
      <c r="K946" s="89">
        <f>IF(Eingabe!E946="x",1,0)</f>
        <v>1</v>
      </c>
      <c r="L946" s="1">
        <f>IF(Eingabe!F946="x",1,0)</f>
        <v>0</v>
      </c>
      <c r="M946" s="90">
        <f t="shared" si="148"/>
        <v>1</v>
      </c>
    </row>
    <row r="947">
      <c r="A947" s="5">
        <f>Eingabe!J947^2*PI()/4</f>
        <v>0.12566370614359174</v>
      </c>
      <c r="B947" s="5">
        <f>Eingabe!K947*Eingabe!L947</f>
        <v>0</v>
      </c>
      <c r="C947" s="5">
        <f>(Eingabe!K947*(Eingabe!L947-Eingabe!K947)+Eingabe!K947^2*PI()/4)*0+Eingabe!K947*Eingabe!L947</f>
        <v>0</v>
      </c>
      <c r="D947" s="89">
        <f>IF(Eingabe!G947="x",1,0)</f>
        <v>1</v>
      </c>
      <c r="E947" s="1">
        <f>IF(Eingabe!H947="x",1,0)</f>
        <v>0</v>
      </c>
      <c r="F947" s="1">
        <f>IF(Eingabe!I947="x",1,0)</f>
        <v>0</v>
      </c>
      <c r="G947" s="90">
        <f t="shared" si="146"/>
        <v>0</v>
      </c>
      <c r="H947" s="1">
        <f>IF(Eingabe!R947="x",1,0)</f>
        <v>1</v>
      </c>
      <c r="I947" s="1">
        <f>IF(Eingabe!S947="x",1,0)</f>
        <v>0</v>
      </c>
      <c r="J947" s="1">
        <f t="shared" si="147"/>
        <v>1</v>
      </c>
      <c r="K947" s="89">
        <f>IF(Eingabe!E947="x",1,0)</f>
        <v>1</v>
      </c>
      <c r="L947" s="1">
        <f>IF(Eingabe!F947="x",1,0)</f>
        <v>0</v>
      </c>
      <c r="M947" s="90">
        <f t="shared" si="148"/>
        <v>1</v>
      </c>
    </row>
    <row r="948">
      <c r="A948" s="5">
        <f>Eingabe!J948^2*PI()/4</f>
        <v>0.12566370614359174</v>
      </c>
      <c r="B948" s="5">
        <f>Eingabe!K948*Eingabe!L948</f>
        <v>0</v>
      </c>
      <c r="C948" s="5">
        <f>(Eingabe!K948*(Eingabe!L948-Eingabe!K948)+Eingabe!K948^2*PI()/4)*0+Eingabe!K948*Eingabe!L948</f>
        <v>0</v>
      </c>
      <c r="D948" s="89">
        <f>IF(Eingabe!G948="x",1,0)</f>
        <v>1</v>
      </c>
      <c r="E948" s="1">
        <f>IF(Eingabe!H948="x",1,0)</f>
        <v>0</v>
      </c>
      <c r="F948" s="1">
        <f>IF(Eingabe!I948="x",1,0)</f>
        <v>0</v>
      </c>
      <c r="G948" s="90">
        <f t="shared" si="146"/>
        <v>0</v>
      </c>
      <c r="H948" s="1">
        <f>IF(Eingabe!R948="x",1,0)</f>
        <v>1</v>
      </c>
      <c r="I948" s="1">
        <f>IF(Eingabe!S948="x",1,0)</f>
        <v>0</v>
      </c>
      <c r="J948" s="1">
        <f t="shared" si="147"/>
        <v>1</v>
      </c>
      <c r="K948" s="89">
        <f>IF(Eingabe!E948="x",1,0)</f>
        <v>1</v>
      </c>
      <c r="L948" s="1">
        <f>IF(Eingabe!F948="x",1,0)</f>
        <v>0</v>
      </c>
      <c r="M948" s="90">
        <f t="shared" si="148"/>
        <v>1</v>
      </c>
    </row>
    <row r="949">
      <c r="A949" s="5">
        <f>Eingabe!J949^2*PI()/4</f>
        <v>0.096211275016187398</v>
      </c>
      <c r="B949" s="5">
        <f>Eingabe!K949*Eingabe!L949</f>
        <v>0</v>
      </c>
      <c r="C949" s="5">
        <f>(Eingabe!K949*(Eingabe!L949-Eingabe!K949)+Eingabe!K949^2*PI()/4)*0+Eingabe!K949*Eingabe!L949</f>
        <v>0</v>
      </c>
      <c r="D949" s="89">
        <f>IF(Eingabe!G949="x",1,0)</f>
        <v>1</v>
      </c>
      <c r="E949" s="1">
        <f>IF(Eingabe!H949="x",1,0)</f>
        <v>0</v>
      </c>
      <c r="F949" s="1">
        <f>IF(Eingabe!I949="x",1,0)</f>
        <v>0</v>
      </c>
      <c r="G949" s="90">
        <f t="shared" si="146"/>
        <v>0</v>
      </c>
      <c r="H949" s="1">
        <f>IF(Eingabe!R949="x",1,0)</f>
        <v>1</v>
      </c>
      <c r="I949" s="1">
        <f>IF(Eingabe!S949="x",1,0)</f>
        <v>0</v>
      </c>
      <c r="J949" s="1">
        <f t="shared" si="147"/>
        <v>1</v>
      </c>
      <c r="K949" s="89">
        <f>IF(Eingabe!E949="x",1,0)</f>
        <v>1</v>
      </c>
      <c r="L949" s="1">
        <f>IF(Eingabe!F949="x",1,0)</f>
        <v>0</v>
      </c>
      <c r="M949" s="90">
        <f t="shared" si="148"/>
        <v>1</v>
      </c>
    </row>
    <row r="950">
      <c r="A950" s="5">
        <f>Eingabe!J950^2*PI()/4</f>
        <v>0.096211275016187398</v>
      </c>
      <c r="B950" s="5">
        <f>Eingabe!K950*Eingabe!L950</f>
        <v>0</v>
      </c>
      <c r="C950" s="5">
        <f>(Eingabe!K950*(Eingabe!L950-Eingabe!K950)+Eingabe!K950^2*PI()/4)*0+Eingabe!K950*Eingabe!L950</f>
        <v>0</v>
      </c>
      <c r="D950" s="89">
        <f>IF(Eingabe!G950="x",1,0)</f>
        <v>1</v>
      </c>
      <c r="E950" s="1">
        <f>IF(Eingabe!H950="x",1,0)</f>
        <v>0</v>
      </c>
      <c r="F950" s="1">
        <f>IF(Eingabe!I950="x",1,0)</f>
        <v>0</v>
      </c>
      <c r="G950" s="90">
        <f t="shared" si="146"/>
        <v>0</v>
      </c>
      <c r="H950" s="1">
        <f>IF(Eingabe!R950="x",1,0)</f>
        <v>1</v>
      </c>
      <c r="I950" s="1">
        <f>IF(Eingabe!S950="x",1,0)</f>
        <v>0</v>
      </c>
      <c r="J950" s="1">
        <f t="shared" si="147"/>
        <v>1</v>
      </c>
      <c r="K950" s="89">
        <f>IF(Eingabe!E950="x",1,0)</f>
        <v>1</v>
      </c>
      <c r="L950" s="1">
        <f>IF(Eingabe!F950="x",1,0)</f>
        <v>0</v>
      </c>
      <c r="M950" s="90">
        <f t="shared" si="148"/>
        <v>1</v>
      </c>
    </row>
    <row r="951">
      <c r="A951" s="5">
        <f>Eingabe!J951^2*PI()/4</f>
        <v>0.096211275016187398</v>
      </c>
      <c r="B951" s="5">
        <f>Eingabe!K951*Eingabe!L951</f>
        <v>0</v>
      </c>
      <c r="C951" s="5">
        <f>(Eingabe!K951*(Eingabe!L951-Eingabe!K951)+Eingabe!K951^2*PI()/4)*0+Eingabe!K951*Eingabe!L951</f>
        <v>0</v>
      </c>
      <c r="D951" s="89">
        <f>IF(Eingabe!G951="x",1,0)</f>
        <v>1</v>
      </c>
      <c r="E951" s="1">
        <f>IF(Eingabe!H951="x",1,0)</f>
        <v>0</v>
      </c>
      <c r="F951" s="1">
        <f>IF(Eingabe!I951="x",1,0)</f>
        <v>0</v>
      </c>
      <c r="G951" s="90">
        <f t="shared" si="146"/>
        <v>0</v>
      </c>
      <c r="H951" s="1">
        <f>IF(Eingabe!R951="x",1,0)</f>
        <v>1</v>
      </c>
      <c r="I951" s="1">
        <f>IF(Eingabe!S951="x",1,0)</f>
        <v>0</v>
      </c>
      <c r="J951" s="1">
        <f t="shared" si="147"/>
        <v>1</v>
      </c>
      <c r="K951" s="89">
        <f>IF(Eingabe!E951="x",1,0)</f>
        <v>1</v>
      </c>
      <c r="L951" s="1">
        <f>IF(Eingabe!F951="x",1,0)</f>
        <v>0</v>
      </c>
      <c r="M951" s="90">
        <f t="shared" si="148"/>
        <v>1</v>
      </c>
    </row>
    <row r="952">
      <c r="A952" s="5">
        <f>Eingabe!J952^2*PI()/4</f>
        <v>0.096211275016187398</v>
      </c>
      <c r="B952" s="5">
        <f>Eingabe!K952*Eingabe!L952</f>
        <v>0</v>
      </c>
      <c r="C952" s="5">
        <f>(Eingabe!K952*(Eingabe!L952-Eingabe!K952)+Eingabe!K952^2*PI()/4)*0+Eingabe!K952*Eingabe!L952</f>
        <v>0</v>
      </c>
      <c r="D952" s="89">
        <f>IF(Eingabe!G952="x",1,0)</f>
        <v>1</v>
      </c>
      <c r="E952" s="1">
        <f>IF(Eingabe!H952="x",1,0)</f>
        <v>0</v>
      </c>
      <c r="F952" s="1">
        <f>IF(Eingabe!I952="x",1,0)</f>
        <v>0</v>
      </c>
      <c r="G952" s="90">
        <f t="shared" si="146"/>
        <v>0</v>
      </c>
      <c r="H952" s="1">
        <f>IF(Eingabe!R952="x",1,0)</f>
        <v>1</v>
      </c>
      <c r="I952" s="1">
        <f>IF(Eingabe!S952="x",1,0)</f>
        <v>0</v>
      </c>
      <c r="J952" s="1">
        <f t="shared" si="147"/>
        <v>1</v>
      </c>
      <c r="K952" s="89">
        <f>IF(Eingabe!E952="x",1,0)</f>
        <v>1</v>
      </c>
      <c r="L952" s="1">
        <f>IF(Eingabe!F952="x",1,0)</f>
        <v>0</v>
      </c>
      <c r="M952" s="90">
        <f t="shared" si="148"/>
        <v>1</v>
      </c>
    </row>
    <row r="953">
      <c r="A953" s="5">
        <f>Eingabe!J953^2*PI()/4</f>
        <v>0.096211275016187398</v>
      </c>
      <c r="B953" s="5">
        <f>Eingabe!K953*Eingabe!L953</f>
        <v>0</v>
      </c>
      <c r="C953" s="5">
        <f>(Eingabe!K953*(Eingabe!L953-Eingabe!K953)+Eingabe!K953^2*PI()/4)*0+Eingabe!K953*Eingabe!L953</f>
        <v>0</v>
      </c>
      <c r="D953" s="89">
        <f>IF(Eingabe!G953="x",1,0)</f>
        <v>1</v>
      </c>
      <c r="E953" s="1">
        <f>IF(Eingabe!H953="x",1,0)</f>
        <v>0</v>
      </c>
      <c r="F953" s="1">
        <f>IF(Eingabe!I953="x",1,0)</f>
        <v>0</v>
      </c>
      <c r="G953" s="90">
        <f t="shared" si="146"/>
        <v>0</v>
      </c>
      <c r="H953" s="1">
        <f>IF(Eingabe!R953="x",1,0)</f>
        <v>1</v>
      </c>
      <c r="I953" s="1">
        <f>IF(Eingabe!S953="x",1,0)</f>
        <v>0</v>
      </c>
      <c r="J953" s="1">
        <f t="shared" si="147"/>
        <v>1</v>
      </c>
      <c r="K953" s="89">
        <f>IF(Eingabe!E953="x",1,0)</f>
        <v>1</v>
      </c>
      <c r="L953" s="1">
        <f>IF(Eingabe!F953="x",1,0)</f>
        <v>0</v>
      </c>
      <c r="M953" s="90">
        <f t="shared" si="148"/>
        <v>1</v>
      </c>
    </row>
    <row r="954">
      <c r="A954" s="5">
        <f>Eingabe!J954^2*PI()/4</f>
        <v>0.096211275016187398</v>
      </c>
      <c r="B954" s="5">
        <f>Eingabe!K954*Eingabe!L954</f>
        <v>0</v>
      </c>
      <c r="C954" s="5">
        <f>(Eingabe!K954*(Eingabe!L954-Eingabe!K954)+Eingabe!K954^2*PI()/4)*0+Eingabe!K954*Eingabe!L954</f>
        <v>0</v>
      </c>
      <c r="D954" s="89">
        <f>IF(Eingabe!G954="x",1,0)</f>
        <v>1</v>
      </c>
      <c r="E954" s="1">
        <f>IF(Eingabe!H954="x",1,0)</f>
        <v>0</v>
      </c>
      <c r="F954" s="1">
        <f>IF(Eingabe!I954="x",1,0)</f>
        <v>0</v>
      </c>
      <c r="G954" s="90">
        <f t="shared" si="146"/>
        <v>0</v>
      </c>
      <c r="H954" s="1">
        <f>IF(Eingabe!R954="x",1,0)</f>
        <v>1</v>
      </c>
      <c r="I954" s="1">
        <f>IF(Eingabe!S954="x",1,0)</f>
        <v>0</v>
      </c>
      <c r="J954" s="1">
        <f t="shared" si="147"/>
        <v>1</v>
      </c>
      <c r="K954" s="89">
        <f>IF(Eingabe!E954="x",1,0)</f>
        <v>1</v>
      </c>
      <c r="L954" s="1">
        <f>IF(Eingabe!F954="x",1,0)</f>
        <v>0</v>
      </c>
      <c r="M954" s="90">
        <f t="shared" si="148"/>
        <v>1</v>
      </c>
    </row>
    <row r="955">
      <c r="A955" s="5">
        <f>Eingabe!J955^2*PI()/4</f>
        <v>0.096211275016187398</v>
      </c>
      <c r="B955" s="5">
        <f>Eingabe!K955*Eingabe!L955</f>
        <v>0</v>
      </c>
      <c r="C955" s="5">
        <f>(Eingabe!K955*(Eingabe!L955-Eingabe!K955)+Eingabe!K955^2*PI()/4)*0+Eingabe!K955*Eingabe!L955</f>
        <v>0</v>
      </c>
      <c r="D955" s="89">
        <f>IF(Eingabe!G955="x",1,0)</f>
        <v>1</v>
      </c>
      <c r="E955" s="1">
        <f>IF(Eingabe!H955="x",1,0)</f>
        <v>0</v>
      </c>
      <c r="F955" s="1">
        <f>IF(Eingabe!I955="x",1,0)</f>
        <v>0</v>
      </c>
      <c r="G955" s="90">
        <f t="shared" si="146"/>
        <v>0</v>
      </c>
      <c r="H955" s="1">
        <f>IF(Eingabe!R955="x",1,0)</f>
        <v>1</v>
      </c>
      <c r="I955" s="1">
        <f>IF(Eingabe!S955="x",1,0)</f>
        <v>0</v>
      </c>
      <c r="J955" s="1">
        <f t="shared" si="147"/>
        <v>1</v>
      </c>
      <c r="K955" s="89">
        <f>IF(Eingabe!E955="x",1,0)</f>
        <v>1</v>
      </c>
      <c r="L955" s="1">
        <f>IF(Eingabe!F955="x",1,0)</f>
        <v>0</v>
      </c>
      <c r="M955" s="90">
        <f t="shared" si="148"/>
        <v>1</v>
      </c>
    </row>
    <row r="956">
      <c r="A956" s="5">
        <f>Eingabe!J956^2*PI()/4</f>
        <v>0</v>
      </c>
      <c r="B956" s="5">
        <f>Eingabe!K956*Eingabe!L956</f>
        <v>0.14999999999999999</v>
      </c>
      <c r="C956" s="5">
        <f>(Eingabe!K956*(Eingabe!L956-Eingabe!K956)+Eingabe!K956^2*PI()/4)*0+Eingabe!K956*Eingabe!L956</f>
        <v>0.14999999999999999</v>
      </c>
      <c r="D956" s="89">
        <f>IF(Eingabe!G956="x",1,0)</f>
        <v>0</v>
      </c>
      <c r="E956" s="1">
        <f>IF(Eingabe!H956="x",1,0)</f>
        <v>1</v>
      </c>
      <c r="F956" s="1">
        <f>IF(Eingabe!I956="x",1,0)</f>
        <v>0</v>
      </c>
      <c r="G956" s="90">
        <f t="shared" si="146"/>
        <v>1</v>
      </c>
      <c r="H956" s="1">
        <f>IF(Eingabe!R956="x",1,0)</f>
        <v>1</v>
      </c>
      <c r="I956" s="1">
        <f>IF(Eingabe!S956="x",1,0)</f>
        <v>0</v>
      </c>
      <c r="J956" s="1">
        <f t="shared" si="147"/>
        <v>1</v>
      </c>
      <c r="K956" s="89">
        <f>IF(Eingabe!E956="x",1,0)</f>
        <v>1</v>
      </c>
      <c r="L956" s="1">
        <f>IF(Eingabe!F956="x",1,0)</f>
        <v>0</v>
      </c>
      <c r="M956" s="90">
        <f t="shared" si="148"/>
        <v>1</v>
      </c>
    </row>
    <row r="957">
      <c r="A957" s="5">
        <f>Eingabe!J957^2*PI()/4</f>
        <v>0</v>
      </c>
      <c r="B957" s="5">
        <f>Eingabe!K957*Eingabe!L957</f>
        <v>0.125</v>
      </c>
      <c r="C957" s="5">
        <f>(Eingabe!K957*(Eingabe!L957-Eingabe!K957)+Eingabe!K957^2*PI()/4)*0+Eingabe!K957*Eingabe!L957</f>
        <v>0.125</v>
      </c>
      <c r="D957" s="89">
        <f>IF(Eingabe!G957="x",1,0)</f>
        <v>0</v>
      </c>
      <c r="E957" s="1">
        <f>IF(Eingabe!H957="x",1,0)</f>
        <v>1</v>
      </c>
      <c r="F957" s="1">
        <f>IF(Eingabe!I957="x",1,0)</f>
        <v>0</v>
      </c>
      <c r="G957" s="90">
        <f t="shared" si="146"/>
        <v>1</v>
      </c>
      <c r="H957" s="1">
        <f>IF(Eingabe!R957="x",1,0)</f>
        <v>1</v>
      </c>
      <c r="I957" s="1">
        <f>IF(Eingabe!S957="x",1,0)</f>
        <v>0</v>
      </c>
      <c r="J957" s="1">
        <f t="shared" si="147"/>
        <v>1</v>
      </c>
      <c r="K957" s="89">
        <f>IF(Eingabe!E957="x",1,0)</f>
        <v>1</v>
      </c>
      <c r="L957" s="1">
        <f>IF(Eingabe!F957="x",1,0)</f>
        <v>0</v>
      </c>
      <c r="M957" s="90">
        <f t="shared" si="148"/>
        <v>1</v>
      </c>
    </row>
    <row r="958">
      <c r="A958" s="5">
        <f>Eingabe!J958^2*PI()/4</f>
        <v>0</v>
      </c>
      <c r="B958" s="5">
        <f>Eingabe!K958*Eingabe!L958</f>
        <v>0.125</v>
      </c>
      <c r="C958" s="5">
        <f>(Eingabe!K958*(Eingabe!L958-Eingabe!K958)+Eingabe!K958^2*PI()/4)*0+Eingabe!K958*Eingabe!L958</f>
        <v>0.125</v>
      </c>
      <c r="D958" s="89">
        <f>IF(Eingabe!G958="x",1,0)</f>
        <v>0</v>
      </c>
      <c r="E958" s="1">
        <f>IF(Eingabe!H958="x",1,0)</f>
        <v>1</v>
      </c>
      <c r="F958" s="1">
        <f>IF(Eingabe!I958="x",1,0)</f>
        <v>0</v>
      </c>
      <c r="G958" s="90">
        <f t="shared" si="146"/>
        <v>1</v>
      </c>
      <c r="H958" s="1">
        <f>IF(Eingabe!R958="x",1,0)</f>
        <v>1</v>
      </c>
      <c r="I958" s="1">
        <f>IF(Eingabe!S958="x",1,0)</f>
        <v>0</v>
      </c>
      <c r="J958" s="1">
        <f t="shared" si="147"/>
        <v>1</v>
      </c>
      <c r="K958" s="89">
        <f>IF(Eingabe!E958="x",1,0)</f>
        <v>1</v>
      </c>
      <c r="L958" s="1">
        <f>IF(Eingabe!F958="x",1,0)</f>
        <v>0</v>
      </c>
      <c r="M958" s="90">
        <f t="shared" si="148"/>
        <v>1</v>
      </c>
    </row>
    <row r="959">
      <c r="A959" s="5">
        <f>Eingabe!J959^2*PI()/4</f>
        <v>0.049087385212340517</v>
      </c>
      <c r="B959" s="5">
        <f>Eingabe!K959*Eingabe!L959</f>
        <v>0</v>
      </c>
      <c r="C959" s="5">
        <f>(Eingabe!K959*(Eingabe!L959-Eingabe!K959)+Eingabe!K959^2*PI()/4)*0+Eingabe!K959*Eingabe!L959</f>
        <v>0</v>
      </c>
      <c r="D959" s="89">
        <f>IF(Eingabe!G959="x",1,0)</f>
        <v>1</v>
      </c>
      <c r="E959" s="1">
        <f>IF(Eingabe!H959="x",1,0)</f>
        <v>0</v>
      </c>
      <c r="F959" s="1">
        <f>IF(Eingabe!I959="x",1,0)</f>
        <v>0</v>
      </c>
      <c r="G959" s="90">
        <f t="shared" si="146"/>
        <v>0</v>
      </c>
      <c r="H959" s="1">
        <f>IF(Eingabe!R959="x",1,0)</f>
        <v>1</v>
      </c>
      <c r="I959" s="1">
        <f>IF(Eingabe!S959="x",1,0)</f>
        <v>0</v>
      </c>
      <c r="J959" s="1">
        <f t="shared" si="147"/>
        <v>1</v>
      </c>
      <c r="K959" s="89">
        <f>IF(Eingabe!E959="x",1,0)</f>
        <v>1</v>
      </c>
      <c r="L959" s="1">
        <f>IF(Eingabe!F959="x",1,0)</f>
        <v>0</v>
      </c>
      <c r="M959" s="90">
        <f t="shared" si="148"/>
        <v>1</v>
      </c>
    </row>
    <row r="960">
      <c r="A960" s="5">
        <f>Eingabe!J960^2*PI()/4</f>
        <v>0</v>
      </c>
      <c r="B960" s="5">
        <f>Eingabe!K960*Eingabe!L960</f>
        <v>0.125</v>
      </c>
      <c r="C960" s="5">
        <f>(Eingabe!K960*(Eingabe!L960-Eingabe!K960)+Eingabe!K960^2*PI()/4)*0+Eingabe!K960*Eingabe!L960</f>
        <v>0.125</v>
      </c>
      <c r="D960" s="89">
        <f>IF(Eingabe!G960="x",1,0)</f>
        <v>0</v>
      </c>
      <c r="E960" s="1">
        <f>IF(Eingabe!H960="x",1,0)</f>
        <v>1</v>
      </c>
      <c r="F960" s="1">
        <f>IF(Eingabe!I960="x",1,0)</f>
        <v>0</v>
      </c>
      <c r="G960" s="90">
        <f t="shared" si="146"/>
        <v>1</v>
      </c>
      <c r="H960" s="1">
        <f>IF(Eingabe!R960="x",1,0)</f>
        <v>1</v>
      </c>
      <c r="I960" s="1">
        <f>IF(Eingabe!S960="x",1,0)</f>
        <v>0</v>
      </c>
      <c r="J960" s="1">
        <f t="shared" si="147"/>
        <v>1</v>
      </c>
      <c r="K960" s="89">
        <f>IF(Eingabe!E960="x",1,0)</f>
        <v>1</v>
      </c>
      <c r="L960" s="1">
        <f>IF(Eingabe!F960="x",1,0)</f>
        <v>0</v>
      </c>
      <c r="M960" s="90">
        <f t="shared" si="148"/>
        <v>1</v>
      </c>
    </row>
    <row r="961">
      <c r="A961" s="5">
        <f>Eingabe!J961^2*PI()/4</f>
        <v>0.15904312808798329</v>
      </c>
      <c r="B961" s="5">
        <f>Eingabe!K961*Eingabe!L961</f>
        <v>0</v>
      </c>
      <c r="C961" s="5">
        <f>(Eingabe!K961*(Eingabe!L961-Eingabe!K961)+Eingabe!K961^2*PI()/4)*0+Eingabe!K961*Eingabe!L961</f>
        <v>0</v>
      </c>
      <c r="D961" s="89">
        <f>IF(Eingabe!G961="x",1,0)</f>
        <v>1</v>
      </c>
      <c r="E961" s="1">
        <f>IF(Eingabe!H961="x",1,0)</f>
        <v>0</v>
      </c>
      <c r="F961" s="1">
        <f>IF(Eingabe!I961="x",1,0)</f>
        <v>0</v>
      </c>
      <c r="G961" s="90">
        <f t="shared" si="146"/>
        <v>0</v>
      </c>
      <c r="H961" s="1">
        <f>IF(Eingabe!R961="x",1,0)</f>
        <v>1</v>
      </c>
      <c r="I961" s="1">
        <f>IF(Eingabe!S961="x",1,0)</f>
        <v>0</v>
      </c>
      <c r="J961" s="1">
        <f t="shared" si="147"/>
        <v>1</v>
      </c>
      <c r="K961" s="89">
        <f>IF(Eingabe!E961="x",1,0)</f>
        <v>1</v>
      </c>
      <c r="L961" s="1">
        <f>IF(Eingabe!F961="x",1,0)</f>
        <v>0</v>
      </c>
      <c r="M961" s="90">
        <f t="shared" si="148"/>
        <v>1</v>
      </c>
    </row>
    <row r="962">
      <c r="A962" s="5">
        <f>Eingabe!J962^2*PI()/4</f>
        <v>0.15904312808798329</v>
      </c>
      <c r="B962" s="5">
        <f>Eingabe!K962*Eingabe!L962</f>
        <v>0</v>
      </c>
      <c r="C962" s="5">
        <f>(Eingabe!K962*(Eingabe!L962-Eingabe!K962)+Eingabe!K962^2*PI()/4)*0+Eingabe!K962*Eingabe!L962</f>
        <v>0</v>
      </c>
      <c r="D962" s="89">
        <f>IF(Eingabe!G962="x",1,0)</f>
        <v>1</v>
      </c>
      <c r="E962" s="1">
        <f>IF(Eingabe!H962="x",1,0)</f>
        <v>0</v>
      </c>
      <c r="F962" s="1">
        <f>IF(Eingabe!I962="x",1,0)</f>
        <v>0</v>
      </c>
      <c r="G962" s="90">
        <f t="shared" si="146"/>
        <v>0</v>
      </c>
      <c r="H962" s="1">
        <f>IF(Eingabe!R962="x",1,0)</f>
        <v>1</v>
      </c>
      <c r="I962" s="1">
        <f>IF(Eingabe!S962="x",1,0)</f>
        <v>0</v>
      </c>
      <c r="J962" s="1">
        <f t="shared" si="147"/>
        <v>1</v>
      </c>
      <c r="K962" s="89">
        <f>IF(Eingabe!E962="x",1,0)</f>
        <v>1</v>
      </c>
      <c r="L962" s="1">
        <f>IF(Eingabe!F962="x",1,0)</f>
        <v>0</v>
      </c>
      <c r="M962" s="90">
        <f t="shared" si="148"/>
        <v>1</v>
      </c>
    </row>
    <row r="963">
      <c r="A963" s="5">
        <f>Eingabe!J963^2*PI()/4</f>
        <v>0.15904312808798329</v>
      </c>
      <c r="B963" s="5">
        <f>Eingabe!K963*Eingabe!L963</f>
        <v>0</v>
      </c>
      <c r="C963" s="5">
        <f>(Eingabe!K963*(Eingabe!L963-Eingabe!K963)+Eingabe!K963^2*PI()/4)*0+Eingabe!K963*Eingabe!L963</f>
        <v>0</v>
      </c>
      <c r="D963" s="89">
        <f>IF(Eingabe!G963="x",1,0)</f>
        <v>1</v>
      </c>
      <c r="E963" s="1">
        <f>IF(Eingabe!H963="x",1,0)</f>
        <v>0</v>
      </c>
      <c r="F963" s="1">
        <f>IF(Eingabe!I963="x",1,0)</f>
        <v>0</v>
      </c>
      <c r="G963" s="90">
        <f t="shared" si="146"/>
        <v>0</v>
      </c>
      <c r="H963" s="1">
        <f>IF(Eingabe!R963="x",1,0)</f>
        <v>1</v>
      </c>
      <c r="I963" s="1">
        <f>IF(Eingabe!S963="x",1,0)</f>
        <v>0</v>
      </c>
      <c r="J963" s="1">
        <f t="shared" si="147"/>
        <v>1</v>
      </c>
      <c r="K963" s="89">
        <f>IF(Eingabe!E963="x",1,0)</f>
        <v>1</v>
      </c>
      <c r="L963" s="1">
        <f>IF(Eingabe!F963="x",1,0)</f>
        <v>0</v>
      </c>
      <c r="M963" s="90">
        <f t="shared" si="148"/>
        <v>1</v>
      </c>
    </row>
    <row r="964">
      <c r="A964" s="5">
        <f>Eingabe!J964^2*PI()/4</f>
        <v>0.12566370614359174</v>
      </c>
      <c r="B964" s="5">
        <f>Eingabe!K964*Eingabe!L964</f>
        <v>0</v>
      </c>
      <c r="C964" s="5">
        <f>(Eingabe!K964*(Eingabe!L964-Eingabe!K964)+Eingabe!K964^2*PI()/4)*0+Eingabe!K964*Eingabe!L964</f>
        <v>0</v>
      </c>
      <c r="D964" s="89">
        <f>IF(Eingabe!G964="x",1,0)</f>
        <v>1</v>
      </c>
      <c r="E964" s="1">
        <f>IF(Eingabe!H964="x",1,0)</f>
        <v>0</v>
      </c>
      <c r="F964" s="1">
        <f>IF(Eingabe!I964="x",1,0)</f>
        <v>0</v>
      </c>
      <c r="G964" s="90">
        <f t="shared" si="146"/>
        <v>0</v>
      </c>
      <c r="H964" s="1">
        <f>IF(Eingabe!R964="x",1,0)</f>
        <v>1</v>
      </c>
      <c r="I964" s="1">
        <f>IF(Eingabe!S964="x",1,0)</f>
        <v>0</v>
      </c>
      <c r="J964" s="1">
        <f t="shared" si="147"/>
        <v>1</v>
      </c>
      <c r="K964" s="89">
        <f>IF(Eingabe!E964="x",1,0)</f>
        <v>1</v>
      </c>
      <c r="L964" s="1">
        <f>IF(Eingabe!F964="x",1,0)</f>
        <v>0</v>
      </c>
      <c r="M964" s="90">
        <f t="shared" si="148"/>
        <v>1</v>
      </c>
    </row>
    <row r="965">
      <c r="A965" s="5">
        <f>Eingabe!J965^2*PI()/4</f>
        <v>0.12566370614359174</v>
      </c>
      <c r="B965" s="5">
        <f>Eingabe!K965*Eingabe!L965</f>
        <v>0</v>
      </c>
      <c r="C965" s="5">
        <f>(Eingabe!K965*(Eingabe!L965-Eingabe!K965)+Eingabe!K965^2*PI()/4)*0+Eingabe!K965*Eingabe!L965</f>
        <v>0</v>
      </c>
      <c r="D965" s="89">
        <f>IF(Eingabe!G965="x",1,0)</f>
        <v>1</v>
      </c>
      <c r="E965" s="1">
        <f>IF(Eingabe!H965="x",1,0)</f>
        <v>0</v>
      </c>
      <c r="F965" s="1">
        <f>IF(Eingabe!I965="x",1,0)</f>
        <v>0</v>
      </c>
      <c r="G965" s="90">
        <f t="shared" si="146"/>
        <v>0</v>
      </c>
      <c r="H965" s="1">
        <f>IF(Eingabe!R965="x",1,0)</f>
        <v>1</v>
      </c>
      <c r="I965" s="1">
        <f>IF(Eingabe!S965="x",1,0)</f>
        <v>0</v>
      </c>
      <c r="J965" s="1">
        <f t="shared" si="147"/>
        <v>1</v>
      </c>
      <c r="K965" s="89">
        <f>IF(Eingabe!E965="x",1,0)</f>
        <v>1</v>
      </c>
      <c r="L965" s="1">
        <f>IF(Eingabe!F965="x",1,0)</f>
        <v>0</v>
      </c>
      <c r="M965" s="90">
        <f t="shared" si="148"/>
        <v>1</v>
      </c>
    </row>
    <row r="966">
      <c r="A966" s="5">
        <f>Eingabe!J966^2*PI()/4</f>
        <v>0.12566370614359174</v>
      </c>
      <c r="B966" s="5">
        <f>Eingabe!K966*Eingabe!L966</f>
        <v>0</v>
      </c>
      <c r="C966" s="5">
        <f>(Eingabe!K966*(Eingabe!L966-Eingabe!K966)+Eingabe!K966^2*PI()/4)*0+Eingabe!K966*Eingabe!L966</f>
        <v>0</v>
      </c>
      <c r="D966" s="89">
        <f>IF(Eingabe!G966="x",1,0)</f>
        <v>1</v>
      </c>
      <c r="E966" s="1">
        <f>IF(Eingabe!H966="x",1,0)</f>
        <v>0</v>
      </c>
      <c r="F966" s="1">
        <f>IF(Eingabe!I966="x",1,0)</f>
        <v>0</v>
      </c>
      <c r="G966" s="90">
        <f t="shared" si="146"/>
        <v>0</v>
      </c>
      <c r="H966" s="1">
        <f>IF(Eingabe!R966="x",1,0)</f>
        <v>1</v>
      </c>
      <c r="I966" s="1">
        <f>IF(Eingabe!S966="x",1,0)</f>
        <v>0</v>
      </c>
      <c r="J966" s="1">
        <f t="shared" si="147"/>
        <v>1</v>
      </c>
      <c r="K966" s="89">
        <f>IF(Eingabe!E966="x",1,0)</f>
        <v>1</v>
      </c>
      <c r="L966" s="1">
        <f>IF(Eingabe!F966="x",1,0)</f>
        <v>0</v>
      </c>
      <c r="M966" s="90">
        <f t="shared" si="148"/>
        <v>1</v>
      </c>
    </row>
    <row r="967">
      <c r="A967" s="5">
        <f>Eingabe!J967^2*PI()/4</f>
        <v>0.096211275016187398</v>
      </c>
      <c r="B967" s="5">
        <f>Eingabe!K967*Eingabe!L967</f>
        <v>0</v>
      </c>
      <c r="C967" s="5">
        <f>(Eingabe!K967*(Eingabe!L967-Eingabe!K967)+Eingabe!K967^2*PI()/4)*0+Eingabe!K967*Eingabe!L967</f>
        <v>0</v>
      </c>
      <c r="D967" s="89">
        <f>IF(Eingabe!G967="x",1,0)</f>
        <v>1</v>
      </c>
      <c r="E967" s="1">
        <f>IF(Eingabe!H967="x",1,0)</f>
        <v>0</v>
      </c>
      <c r="F967" s="1">
        <f>IF(Eingabe!I967="x",1,0)</f>
        <v>0</v>
      </c>
      <c r="G967" s="90">
        <f t="shared" si="146"/>
        <v>0</v>
      </c>
      <c r="H967" s="1">
        <f>IF(Eingabe!R967="x",1,0)</f>
        <v>1</v>
      </c>
      <c r="I967" s="1">
        <f>IF(Eingabe!S967="x",1,0)</f>
        <v>0</v>
      </c>
      <c r="J967" s="1">
        <f t="shared" si="147"/>
        <v>1</v>
      </c>
      <c r="K967" s="89">
        <f>IF(Eingabe!E967="x",1,0)</f>
        <v>1</v>
      </c>
      <c r="L967" s="1">
        <f>IF(Eingabe!F967="x",1,0)</f>
        <v>0</v>
      </c>
      <c r="M967" s="90">
        <f t="shared" si="148"/>
        <v>1</v>
      </c>
    </row>
    <row r="968">
      <c r="A968" s="5">
        <f>Eingabe!J968^2*PI()/4</f>
        <v>0.096211275016187398</v>
      </c>
      <c r="B968" s="5">
        <f>Eingabe!K968*Eingabe!L968</f>
        <v>0</v>
      </c>
      <c r="C968" s="5">
        <f>(Eingabe!K968*(Eingabe!L968-Eingabe!K968)+Eingabe!K968^2*PI()/4)*0+Eingabe!K968*Eingabe!L968</f>
        <v>0</v>
      </c>
      <c r="D968" s="89">
        <f>IF(Eingabe!G968="x",1,0)</f>
        <v>1</v>
      </c>
      <c r="E968" s="1">
        <f>IF(Eingabe!H968="x",1,0)</f>
        <v>0</v>
      </c>
      <c r="F968" s="1">
        <f>IF(Eingabe!I968="x",1,0)</f>
        <v>0</v>
      </c>
      <c r="G968" s="90">
        <f t="shared" si="146"/>
        <v>0</v>
      </c>
      <c r="H968" s="1">
        <f>IF(Eingabe!R968="x",1,0)</f>
        <v>1</v>
      </c>
      <c r="I968" s="1">
        <f>IF(Eingabe!S968="x",1,0)</f>
        <v>0</v>
      </c>
      <c r="J968" s="1">
        <f t="shared" si="147"/>
        <v>1</v>
      </c>
      <c r="K968" s="89">
        <f>IF(Eingabe!E968="x",1,0)</f>
        <v>1</v>
      </c>
      <c r="L968" s="1">
        <f>IF(Eingabe!F968="x",1,0)</f>
        <v>0</v>
      </c>
      <c r="M968" s="90">
        <f t="shared" si="148"/>
        <v>1</v>
      </c>
    </row>
    <row r="969">
      <c r="A969" s="5">
        <f>Eingabe!J969^2*PI()/4</f>
        <v>0.096211275016187398</v>
      </c>
      <c r="B969" s="5">
        <f>Eingabe!K969*Eingabe!L969</f>
        <v>0</v>
      </c>
      <c r="C969" s="5">
        <f>(Eingabe!K969*(Eingabe!L969-Eingabe!K969)+Eingabe!K969^2*PI()/4)*0+Eingabe!K969*Eingabe!L969</f>
        <v>0</v>
      </c>
      <c r="D969" s="89">
        <f>IF(Eingabe!G969="x",1,0)</f>
        <v>1</v>
      </c>
      <c r="E969" s="1">
        <f>IF(Eingabe!H969="x",1,0)</f>
        <v>0</v>
      </c>
      <c r="F969" s="1">
        <f>IF(Eingabe!I969="x",1,0)</f>
        <v>0</v>
      </c>
      <c r="G969" s="90">
        <f t="shared" si="146"/>
        <v>0</v>
      </c>
      <c r="H969" s="1">
        <f>IF(Eingabe!R969="x",1,0)</f>
        <v>1</v>
      </c>
      <c r="I969" s="1">
        <f>IF(Eingabe!S969="x",1,0)</f>
        <v>0</v>
      </c>
      <c r="J969" s="1">
        <f t="shared" si="147"/>
        <v>1</v>
      </c>
      <c r="K969" s="89">
        <f>IF(Eingabe!E969="x",1,0)</f>
        <v>1</v>
      </c>
      <c r="L969" s="1">
        <f>IF(Eingabe!F969="x",1,0)</f>
        <v>0</v>
      </c>
      <c r="M969" s="90">
        <f t="shared" si="148"/>
        <v>1</v>
      </c>
    </row>
    <row r="970">
      <c r="A970" s="5">
        <f>Eingabe!J970^2*PI()/4</f>
        <v>0.096211275016187398</v>
      </c>
      <c r="B970" s="5">
        <f>Eingabe!K970*Eingabe!L970</f>
        <v>0</v>
      </c>
      <c r="C970" s="5">
        <f>(Eingabe!K970*(Eingabe!L970-Eingabe!K970)+Eingabe!K970^2*PI()/4)*0+Eingabe!K970*Eingabe!L970</f>
        <v>0</v>
      </c>
      <c r="D970" s="89">
        <f>IF(Eingabe!G970="x",1,0)</f>
        <v>1</v>
      </c>
      <c r="E970" s="1">
        <f>IF(Eingabe!H970="x",1,0)</f>
        <v>0</v>
      </c>
      <c r="F970" s="1">
        <f>IF(Eingabe!I970="x",1,0)</f>
        <v>0</v>
      </c>
      <c r="G970" s="90">
        <f t="shared" si="146"/>
        <v>0</v>
      </c>
      <c r="H970" s="1">
        <f>IF(Eingabe!R970="x",1,0)</f>
        <v>1</v>
      </c>
      <c r="I970" s="1">
        <f>IF(Eingabe!S970="x",1,0)</f>
        <v>0</v>
      </c>
      <c r="J970" s="1">
        <f t="shared" si="147"/>
        <v>1</v>
      </c>
      <c r="K970" s="89">
        <f>IF(Eingabe!E970="x",1,0)</f>
        <v>1</v>
      </c>
      <c r="L970" s="1">
        <f>IF(Eingabe!F970="x",1,0)</f>
        <v>0</v>
      </c>
      <c r="M970" s="90">
        <f t="shared" si="148"/>
        <v>1</v>
      </c>
    </row>
    <row r="971">
      <c r="A971" s="5">
        <f>Eingabe!J971^2*PI()/4</f>
        <v>0.096211275016187398</v>
      </c>
      <c r="B971" s="5">
        <f>Eingabe!K971*Eingabe!L971</f>
        <v>0</v>
      </c>
      <c r="C971" s="5">
        <f>(Eingabe!K971*(Eingabe!L971-Eingabe!K971)+Eingabe!K971^2*PI()/4)*0+Eingabe!K971*Eingabe!L971</f>
        <v>0</v>
      </c>
      <c r="D971" s="89">
        <f>IF(Eingabe!G971="x",1,0)</f>
        <v>1</v>
      </c>
      <c r="E971" s="1">
        <f>IF(Eingabe!H971="x",1,0)</f>
        <v>0</v>
      </c>
      <c r="F971" s="1">
        <f>IF(Eingabe!I971="x",1,0)</f>
        <v>0</v>
      </c>
      <c r="G971" s="90">
        <f t="shared" si="146"/>
        <v>0</v>
      </c>
      <c r="H971" s="1">
        <f>IF(Eingabe!R971="x",1,0)</f>
        <v>1</v>
      </c>
      <c r="I971" s="1">
        <f>IF(Eingabe!S971="x",1,0)</f>
        <v>0</v>
      </c>
      <c r="J971" s="1">
        <f t="shared" si="147"/>
        <v>1</v>
      </c>
      <c r="K971" s="89">
        <f>IF(Eingabe!E971="x",1,0)</f>
        <v>1</v>
      </c>
      <c r="L971" s="1">
        <f>IF(Eingabe!F971="x",1,0)</f>
        <v>0</v>
      </c>
      <c r="M971" s="90">
        <f t="shared" si="148"/>
        <v>1</v>
      </c>
    </row>
    <row r="972">
      <c r="A972" s="5">
        <f>Eingabe!J972^2*PI()/4</f>
        <v>0.096211275016187398</v>
      </c>
      <c r="B972" s="5">
        <f>Eingabe!K972*Eingabe!L972</f>
        <v>0</v>
      </c>
      <c r="C972" s="5">
        <f>(Eingabe!K972*(Eingabe!L972-Eingabe!K972)+Eingabe!K972^2*PI()/4)*0+Eingabe!K972*Eingabe!L972</f>
        <v>0</v>
      </c>
      <c r="D972" s="89">
        <f>IF(Eingabe!G972="x",1,0)</f>
        <v>1</v>
      </c>
      <c r="E972" s="1">
        <f>IF(Eingabe!H972="x",1,0)</f>
        <v>0</v>
      </c>
      <c r="F972" s="1">
        <f>IF(Eingabe!I972="x",1,0)</f>
        <v>0</v>
      </c>
      <c r="G972" s="90">
        <f t="shared" si="146"/>
        <v>0</v>
      </c>
      <c r="H972" s="1">
        <f>IF(Eingabe!R972="x",1,0)</f>
        <v>1</v>
      </c>
      <c r="I972" s="1">
        <f>IF(Eingabe!S972="x",1,0)</f>
        <v>0</v>
      </c>
      <c r="J972" s="1">
        <f t="shared" si="147"/>
        <v>1</v>
      </c>
      <c r="K972" s="89">
        <f>IF(Eingabe!E972="x",1,0)</f>
        <v>1</v>
      </c>
      <c r="L972" s="1">
        <f>IF(Eingabe!F972="x",1,0)</f>
        <v>0</v>
      </c>
      <c r="M972" s="90">
        <f t="shared" si="148"/>
        <v>1</v>
      </c>
    </row>
    <row r="973">
      <c r="A973" s="5">
        <f>Eingabe!J973^2*PI()/4</f>
        <v>0.096211275016187398</v>
      </c>
      <c r="B973" s="5">
        <f>Eingabe!K973*Eingabe!L973</f>
        <v>0</v>
      </c>
      <c r="C973" s="5">
        <f>(Eingabe!K973*(Eingabe!L973-Eingabe!K973)+Eingabe!K973^2*PI()/4)*0+Eingabe!K973*Eingabe!L973</f>
        <v>0</v>
      </c>
      <c r="D973" s="89">
        <f>IF(Eingabe!G973="x",1,0)</f>
        <v>1</v>
      </c>
      <c r="E973" s="1">
        <f>IF(Eingabe!H973="x",1,0)</f>
        <v>0</v>
      </c>
      <c r="F973" s="1">
        <f>IF(Eingabe!I973="x",1,0)</f>
        <v>0</v>
      </c>
      <c r="G973" s="90">
        <f t="shared" si="146"/>
        <v>0</v>
      </c>
      <c r="H973" s="1">
        <f>IF(Eingabe!R973="x",1,0)</f>
        <v>1</v>
      </c>
      <c r="I973" s="1">
        <f>IF(Eingabe!S973="x",1,0)</f>
        <v>0</v>
      </c>
      <c r="J973" s="1">
        <f t="shared" si="147"/>
        <v>1</v>
      </c>
      <c r="K973" s="89">
        <f>IF(Eingabe!E973="x",1,0)</f>
        <v>1</v>
      </c>
      <c r="L973" s="1">
        <f>IF(Eingabe!F973="x",1,0)</f>
        <v>0</v>
      </c>
      <c r="M973" s="90">
        <f t="shared" si="148"/>
        <v>1</v>
      </c>
    </row>
    <row r="974">
      <c r="A974" s="5">
        <f>Eingabe!J974^2*PI()/4</f>
        <v>0</v>
      </c>
      <c r="B974" s="5">
        <f>Eingabe!K974*Eingabe!L974</f>
        <v>0.14999999999999999</v>
      </c>
      <c r="C974" s="5">
        <f>(Eingabe!K974*(Eingabe!L974-Eingabe!K974)+Eingabe!K974^2*PI()/4)*0+Eingabe!K974*Eingabe!L974</f>
        <v>0.14999999999999999</v>
      </c>
      <c r="D974" s="89">
        <f>IF(Eingabe!G974="x",1,0)</f>
        <v>0</v>
      </c>
      <c r="E974" s="1">
        <f>IF(Eingabe!H974="x",1,0)</f>
        <v>1</v>
      </c>
      <c r="F974" s="1">
        <f>IF(Eingabe!I974="x",1,0)</f>
        <v>0</v>
      </c>
      <c r="G974" s="90">
        <f t="shared" si="146"/>
        <v>1</v>
      </c>
      <c r="H974" s="1">
        <f>IF(Eingabe!R974="x",1,0)</f>
        <v>1</v>
      </c>
      <c r="I974" s="1">
        <f>IF(Eingabe!S974="x",1,0)</f>
        <v>0</v>
      </c>
      <c r="J974" s="1">
        <f t="shared" si="147"/>
        <v>1</v>
      </c>
      <c r="K974" s="89">
        <f>IF(Eingabe!E974="x",1,0)</f>
        <v>1</v>
      </c>
      <c r="L974" s="1">
        <f>IF(Eingabe!F974="x",1,0)</f>
        <v>0</v>
      </c>
      <c r="M974" s="90">
        <f t="shared" si="148"/>
        <v>1</v>
      </c>
    </row>
    <row r="975">
      <c r="A975" s="5">
        <f>Eingabe!J975^2*PI()/4</f>
        <v>0</v>
      </c>
      <c r="B975" s="5">
        <f>Eingabe!K975*Eingabe!L975</f>
        <v>0.14999999999999999</v>
      </c>
      <c r="C975" s="5">
        <f>(Eingabe!K975*(Eingabe!L975-Eingabe!K975)+Eingabe!K975^2*PI()/4)*0+Eingabe!K975*Eingabe!L975</f>
        <v>0.14999999999999999</v>
      </c>
      <c r="D975" s="89">
        <f>IF(Eingabe!G975="x",1,0)</f>
        <v>0</v>
      </c>
      <c r="E975" s="1">
        <f>IF(Eingabe!H975="x",1,0)</f>
        <v>1</v>
      </c>
      <c r="F975" s="1">
        <f>IF(Eingabe!I975="x",1,0)</f>
        <v>0</v>
      </c>
      <c r="G975" s="90">
        <f t="shared" si="146"/>
        <v>1</v>
      </c>
      <c r="H975" s="1">
        <f>IF(Eingabe!R975="x",1,0)</f>
        <v>1</v>
      </c>
      <c r="I975" s="1">
        <f>IF(Eingabe!S975="x",1,0)</f>
        <v>0</v>
      </c>
      <c r="J975" s="1">
        <f t="shared" si="147"/>
        <v>1</v>
      </c>
      <c r="K975" s="89">
        <f>IF(Eingabe!E975="x",1,0)</f>
        <v>1</v>
      </c>
      <c r="L975" s="1">
        <f>IF(Eingabe!F975="x",1,0)</f>
        <v>0</v>
      </c>
      <c r="M975" s="90">
        <f t="shared" si="148"/>
        <v>1</v>
      </c>
    </row>
    <row r="976">
      <c r="A976" s="5">
        <f>Eingabe!J976^2*PI()/4</f>
        <v>0</v>
      </c>
      <c r="B976" s="5">
        <f>Eingabe!K976*Eingabe!L976</f>
        <v>0.125</v>
      </c>
      <c r="C976" s="5">
        <f>(Eingabe!K976*(Eingabe!L976-Eingabe!K976)+Eingabe!K976^2*PI()/4)*0+Eingabe!K976*Eingabe!L976</f>
        <v>0.125</v>
      </c>
      <c r="D976" s="89">
        <f>IF(Eingabe!G976="x",1,0)</f>
        <v>0</v>
      </c>
      <c r="E976" s="1">
        <f>IF(Eingabe!H976="x",1,0)</f>
        <v>1</v>
      </c>
      <c r="F976" s="1">
        <f>IF(Eingabe!I976="x",1,0)</f>
        <v>0</v>
      </c>
      <c r="G976" s="90">
        <f t="shared" si="146"/>
        <v>1</v>
      </c>
      <c r="H976" s="1">
        <f>IF(Eingabe!R976="x",1,0)</f>
        <v>1</v>
      </c>
      <c r="I976" s="1">
        <f>IF(Eingabe!S976="x",1,0)</f>
        <v>0</v>
      </c>
      <c r="J976" s="1">
        <f t="shared" si="147"/>
        <v>1</v>
      </c>
      <c r="K976" s="89">
        <f>IF(Eingabe!E976="x",1,0)</f>
        <v>1</v>
      </c>
      <c r="L976" s="1">
        <f>IF(Eingabe!F976="x",1,0)</f>
        <v>0</v>
      </c>
      <c r="M976" s="90">
        <f t="shared" si="148"/>
        <v>1</v>
      </c>
    </row>
    <row r="977">
      <c r="A977" s="5">
        <f>Eingabe!J977^2*PI()/4</f>
        <v>0</v>
      </c>
      <c r="B977" s="5">
        <f>Eingabe!K977*Eingabe!L977</f>
        <v>0.125</v>
      </c>
      <c r="C977" s="5">
        <f>(Eingabe!K977*(Eingabe!L977-Eingabe!K977)+Eingabe!K977^2*PI()/4)*0+Eingabe!K977*Eingabe!L977</f>
        <v>0.125</v>
      </c>
      <c r="D977" s="89">
        <f>IF(Eingabe!G977="x",1,0)</f>
        <v>0</v>
      </c>
      <c r="E977" s="1">
        <f>IF(Eingabe!H977="x",1,0)</f>
        <v>1</v>
      </c>
      <c r="F977" s="1">
        <f>IF(Eingabe!I977="x",1,0)</f>
        <v>0</v>
      </c>
      <c r="G977" s="90">
        <f t="shared" si="146"/>
        <v>1</v>
      </c>
      <c r="H977" s="1">
        <f>IF(Eingabe!R977="x",1,0)</f>
        <v>1</v>
      </c>
      <c r="I977" s="1">
        <f>IF(Eingabe!S977="x",1,0)</f>
        <v>0</v>
      </c>
      <c r="J977" s="1">
        <f t="shared" si="147"/>
        <v>1</v>
      </c>
      <c r="K977" s="89">
        <f>IF(Eingabe!E977="x",1,0)</f>
        <v>1</v>
      </c>
      <c r="L977" s="1">
        <f>IF(Eingabe!F977="x",1,0)</f>
        <v>0</v>
      </c>
      <c r="M977" s="90">
        <f t="shared" si="148"/>
        <v>1</v>
      </c>
    </row>
    <row r="978">
      <c r="A978" s="5">
        <f>Eingabe!J978^2*PI()/4</f>
        <v>0</v>
      </c>
      <c r="B978" s="5">
        <f>Eingabe!K978*Eingabe!L978</f>
        <v>0.125</v>
      </c>
      <c r="C978" s="5">
        <f>(Eingabe!K978*(Eingabe!L978-Eingabe!K978)+Eingabe!K978^2*PI()/4)*0+Eingabe!K978*Eingabe!L978</f>
        <v>0.125</v>
      </c>
      <c r="D978" s="89">
        <f>IF(Eingabe!G978="x",1,0)</f>
        <v>0</v>
      </c>
      <c r="E978" s="1">
        <f>IF(Eingabe!H978="x",1,0)</f>
        <v>1</v>
      </c>
      <c r="F978" s="1">
        <f>IF(Eingabe!I978="x",1,0)</f>
        <v>0</v>
      </c>
      <c r="G978" s="90">
        <f t="shared" si="146"/>
        <v>1</v>
      </c>
      <c r="H978" s="1">
        <f>IF(Eingabe!R978="x",1,0)</f>
        <v>1</v>
      </c>
      <c r="I978" s="1">
        <f>IF(Eingabe!S978="x",1,0)</f>
        <v>0</v>
      </c>
      <c r="J978" s="1">
        <f t="shared" si="147"/>
        <v>1</v>
      </c>
      <c r="K978" s="89">
        <f>IF(Eingabe!E978="x",1,0)</f>
        <v>1</v>
      </c>
      <c r="L978" s="1">
        <f>IF(Eingabe!F978="x",1,0)</f>
        <v>0</v>
      </c>
      <c r="M978" s="90">
        <f t="shared" si="148"/>
        <v>1</v>
      </c>
    </row>
    <row r="979">
      <c r="A979" s="5">
        <f>Eingabe!J979^2*PI()/4</f>
        <v>0.049087385212340517</v>
      </c>
      <c r="B979" s="5">
        <f>Eingabe!K979*Eingabe!L979</f>
        <v>0</v>
      </c>
      <c r="C979" s="5">
        <f>(Eingabe!K979*(Eingabe!L979-Eingabe!K979)+Eingabe!K979^2*PI()/4)*0+Eingabe!K979*Eingabe!L979</f>
        <v>0</v>
      </c>
      <c r="D979" s="89">
        <f>IF(Eingabe!G979="x",1,0)</f>
        <v>1</v>
      </c>
      <c r="E979" s="1">
        <f>IF(Eingabe!H979="x",1,0)</f>
        <v>0</v>
      </c>
      <c r="F979" s="1">
        <f>IF(Eingabe!I979="x",1,0)</f>
        <v>0</v>
      </c>
      <c r="G979" s="90">
        <f t="shared" ref="G979:G1042" si="149">MAX(E979:F979)</f>
        <v>0</v>
      </c>
      <c r="H979" s="1">
        <f>IF(Eingabe!R979="x",1,0)</f>
        <v>1</v>
      </c>
      <c r="I979" s="1">
        <f>IF(Eingabe!S979="x",1,0)</f>
        <v>0</v>
      </c>
      <c r="J979" s="1">
        <f t="shared" ref="J979:J1042" si="150">MAX(H979:I979)</f>
        <v>1</v>
      </c>
      <c r="K979" s="89">
        <f>IF(Eingabe!E979="x",1,0)</f>
        <v>1</v>
      </c>
      <c r="L979" s="1">
        <f>IF(Eingabe!F979="x",1,0)</f>
        <v>0</v>
      </c>
      <c r="M979" s="90">
        <f t="shared" ref="M979:M1042" si="151">MAX(K979:L979)</f>
        <v>1</v>
      </c>
    </row>
    <row r="980">
      <c r="A980" s="5">
        <f>Eingabe!J980^2*PI()/4</f>
        <v>0</v>
      </c>
      <c r="B980" s="5">
        <f>Eingabe!K980*Eingabe!L980</f>
        <v>0.125</v>
      </c>
      <c r="C980" s="5">
        <f>(Eingabe!K980*(Eingabe!L980-Eingabe!K980)+Eingabe!K980^2*PI()/4)*0+Eingabe!K980*Eingabe!L980</f>
        <v>0.125</v>
      </c>
      <c r="D980" s="89">
        <f>IF(Eingabe!G980="x",1,0)</f>
        <v>0</v>
      </c>
      <c r="E980" s="1">
        <f>IF(Eingabe!H980="x",1,0)</f>
        <v>1</v>
      </c>
      <c r="F980" s="1">
        <f>IF(Eingabe!I980="x",1,0)</f>
        <v>0</v>
      </c>
      <c r="G980" s="90">
        <f t="shared" si="149"/>
        <v>1</v>
      </c>
      <c r="H980" s="1">
        <f>IF(Eingabe!R980="x",1,0)</f>
        <v>1</v>
      </c>
      <c r="I980" s="1">
        <f>IF(Eingabe!S980="x",1,0)</f>
        <v>0</v>
      </c>
      <c r="J980" s="1">
        <f t="shared" si="150"/>
        <v>1</v>
      </c>
      <c r="K980" s="89">
        <f>IF(Eingabe!E980="x",1,0)</f>
        <v>1</v>
      </c>
      <c r="L980" s="1">
        <f>IF(Eingabe!F980="x",1,0)</f>
        <v>0</v>
      </c>
      <c r="M980" s="90">
        <f t="shared" si="151"/>
        <v>1</v>
      </c>
    </row>
    <row r="981">
      <c r="A981" s="5">
        <f>Eingabe!J981^2*PI()/4</f>
        <v>0</v>
      </c>
      <c r="B981" s="5">
        <f>Eingabe!K981*Eingabe!L981</f>
        <v>0.125</v>
      </c>
      <c r="C981" s="5">
        <f>(Eingabe!K981*(Eingabe!L981-Eingabe!K981)+Eingabe!K981^2*PI()/4)*0+Eingabe!K981*Eingabe!L981</f>
        <v>0.125</v>
      </c>
      <c r="D981" s="89">
        <f>IF(Eingabe!G981="x",1,0)</f>
        <v>0</v>
      </c>
      <c r="E981" s="1">
        <f>IF(Eingabe!H981="x",1,0)</f>
        <v>1</v>
      </c>
      <c r="F981" s="1">
        <f>IF(Eingabe!I981="x",1,0)</f>
        <v>0</v>
      </c>
      <c r="G981" s="90">
        <f t="shared" si="149"/>
        <v>1</v>
      </c>
      <c r="H981" s="1">
        <f>IF(Eingabe!R981="x",1,0)</f>
        <v>1</v>
      </c>
      <c r="I981" s="1">
        <f>IF(Eingabe!S981="x",1,0)</f>
        <v>0</v>
      </c>
      <c r="J981" s="1">
        <f t="shared" si="150"/>
        <v>1</v>
      </c>
      <c r="K981" s="89">
        <f>IF(Eingabe!E981="x",1,0)</f>
        <v>1</v>
      </c>
      <c r="L981" s="1">
        <f>IF(Eingabe!F981="x",1,0)</f>
        <v>0</v>
      </c>
      <c r="M981" s="90">
        <f t="shared" si="151"/>
        <v>1</v>
      </c>
    </row>
    <row r="982">
      <c r="A982" s="5">
        <f>Eingabe!J982^2*PI()/4</f>
        <v>0</v>
      </c>
      <c r="B982" s="5">
        <f>Eingabe!K982*Eingabe!L982</f>
        <v>0.125</v>
      </c>
      <c r="C982" s="5">
        <f>(Eingabe!K982*(Eingabe!L982-Eingabe!K982)+Eingabe!K982^2*PI()/4)*0+Eingabe!K982*Eingabe!L982</f>
        <v>0.125</v>
      </c>
      <c r="D982" s="89">
        <f>IF(Eingabe!G982="x",1,0)</f>
        <v>0</v>
      </c>
      <c r="E982" s="1">
        <f>IF(Eingabe!H982="x",1,0)</f>
        <v>1</v>
      </c>
      <c r="F982" s="1">
        <f>IF(Eingabe!I982="x",1,0)</f>
        <v>0</v>
      </c>
      <c r="G982" s="90">
        <f t="shared" si="149"/>
        <v>1</v>
      </c>
      <c r="H982" s="1">
        <f>IF(Eingabe!R982="x",1,0)</f>
        <v>1</v>
      </c>
      <c r="I982" s="1">
        <f>IF(Eingabe!S982="x",1,0)</f>
        <v>0</v>
      </c>
      <c r="J982" s="1">
        <f t="shared" si="150"/>
        <v>1</v>
      </c>
      <c r="K982" s="89">
        <f>IF(Eingabe!E982="x",1,0)</f>
        <v>1</v>
      </c>
      <c r="L982" s="1">
        <f>IF(Eingabe!F982="x",1,0)</f>
        <v>0</v>
      </c>
      <c r="M982" s="90">
        <f t="shared" si="151"/>
        <v>1</v>
      </c>
    </row>
    <row r="983">
      <c r="A983" s="5">
        <f>Eingabe!J983^2*PI()/4</f>
        <v>0</v>
      </c>
      <c r="B983" s="5">
        <f>Eingabe!K983*Eingabe!L983</f>
        <v>0.125</v>
      </c>
      <c r="C983" s="5">
        <f>(Eingabe!K983*(Eingabe!L983-Eingabe!K983)+Eingabe!K983^2*PI()/4)*0+Eingabe!K983*Eingabe!L983</f>
        <v>0.125</v>
      </c>
      <c r="D983" s="89">
        <f>IF(Eingabe!G983="x",1,0)</f>
        <v>0</v>
      </c>
      <c r="E983" s="1">
        <f>IF(Eingabe!H983="x",1,0)</f>
        <v>1</v>
      </c>
      <c r="F983" s="1">
        <f>IF(Eingabe!I983="x",1,0)</f>
        <v>0</v>
      </c>
      <c r="G983" s="90">
        <f t="shared" si="149"/>
        <v>1</v>
      </c>
      <c r="H983" s="1">
        <f>IF(Eingabe!R983="x",1,0)</f>
        <v>1</v>
      </c>
      <c r="I983" s="1">
        <f>IF(Eingabe!S983="x",1,0)</f>
        <v>0</v>
      </c>
      <c r="J983" s="1">
        <f t="shared" si="150"/>
        <v>1</v>
      </c>
      <c r="K983" s="89">
        <f>IF(Eingabe!E983="x",1,0)</f>
        <v>1</v>
      </c>
      <c r="L983" s="1">
        <f>IF(Eingabe!F983="x",1,0)</f>
        <v>0</v>
      </c>
      <c r="M983" s="90">
        <f t="shared" si="151"/>
        <v>1</v>
      </c>
    </row>
    <row r="984">
      <c r="A984" s="5">
        <f>Eingabe!J984^2*PI()/4</f>
        <v>0</v>
      </c>
      <c r="B984" s="5">
        <f>Eingabe!K984*Eingabe!L984</f>
        <v>0.125</v>
      </c>
      <c r="C984" s="5">
        <f>(Eingabe!K984*(Eingabe!L984-Eingabe!K984)+Eingabe!K984^2*PI()/4)*0+Eingabe!K984*Eingabe!L984</f>
        <v>0.125</v>
      </c>
      <c r="D984" s="89">
        <f>IF(Eingabe!G984="x",1,0)</f>
        <v>0</v>
      </c>
      <c r="E984" s="1">
        <f>IF(Eingabe!H984="x",1,0)</f>
        <v>1</v>
      </c>
      <c r="F984" s="1">
        <f>IF(Eingabe!I984="x",1,0)</f>
        <v>0</v>
      </c>
      <c r="G984" s="90">
        <f t="shared" si="149"/>
        <v>1</v>
      </c>
      <c r="H984" s="1">
        <f>IF(Eingabe!R984="x",1,0)</f>
        <v>1</v>
      </c>
      <c r="I984" s="1">
        <f>IF(Eingabe!S984="x",1,0)</f>
        <v>0</v>
      </c>
      <c r="J984" s="1">
        <f t="shared" si="150"/>
        <v>1</v>
      </c>
      <c r="K984" s="89">
        <f>IF(Eingabe!E984="x",1,0)</f>
        <v>1</v>
      </c>
      <c r="L984" s="1">
        <f>IF(Eingabe!F984="x",1,0)</f>
        <v>0</v>
      </c>
      <c r="M984" s="90">
        <f t="shared" si="151"/>
        <v>1</v>
      </c>
    </row>
    <row r="985">
      <c r="A985" s="5">
        <f>Eingabe!J985^2*PI()/4</f>
        <v>0</v>
      </c>
      <c r="B985" s="5">
        <f>Eingabe!K985*Eingabe!L985</f>
        <v>0.125</v>
      </c>
      <c r="C985" s="5">
        <f>(Eingabe!K985*(Eingabe!L985-Eingabe!K985)+Eingabe!K985^2*PI()/4)*0+Eingabe!K985*Eingabe!L985</f>
        <v>0.125</v>
      </c>
      <c r="D985" s="89">
        <f>IF(Eingabe!G985="x",1,0)</f>
        <v>0</v>
      </c>
      <c r="E985" s="1">
        <f>IF(Eingabe!H985="x",1,0)</f>
        <v>1</v>
      </c>
      <c r="F985" s="1">
        <f>IF(Eingabe!I985="x",1,0)</f>
        <v>0</v>
      </c>
      <c r="G985" s="90">
        <f t="shared" si="149"/>
        <v>1</v>
      </c>
      <c r="H985" s="1">
        <f>IF(Eingabe!R985="x",1,0)</f>
        <v>1</v>
      </c>
      <c r="I985" s="1">
        <f>IF(Eingabe!S985="x",1,0)</f>
        <v>0</v>
      </c>
      <c r="J985" s="1">
        <f t="shared" si="150"/>
        <v>1</v>
      </c>
      <c r="K985" s="89">
        <f>IF(Eingabe!E985="x",1,0)</f>
        <v>1</v>
      </c>
      <c r="L985" s="1">
        <f>IF(Eingabe!F985="x",1,0)</f>
        <v>0</v>
      </c>
      <c r="M985" s="90">
        <f t="shared" si="151"/>
        <v>1</v>
      </c>
    </row>
    <row r="986">
      <c r="A986" s="5">
        <f>Eingabe!J986^2*PI()/4</f>
        <v>0</v>
      </c>
      <c r="B986" s="5">
        <f>Eingabe!K986*Eingabe!L986</f>
        <v>0.125</v>
      </c>
      <c r="C986" s="5">
        <f>(Eingabe!K986*(Eingabe!L986-Eingabe!K986)+Eingabe!K986^2*PI()/4)*0+Eingabe!K986*Eingabe!L986</f>
        <v>0.125</v>
      </c>
      <c r="D986" s="89">
        <f>IF(Eingabe!G986="x",1,0)</f>
        <v>0</v>
      </c>
      <c r="E986" s="1">
        <f>IF(Eingabe!H986="x",1,0)</f>
        <v>1</v>
      </c>
      <c r="F986" s="1">
        <f>IF(Eingabe!I986="x",1,0)</f>
        <v>0</v>
      </c>
      <c r="G986" s="90">
        <f t="shared" si="149"/>
        <v>1</v>
      </c>
      <c r="H986" s="1">
        <f>IF(Eingabe!R986="x",1,0)</f>
        <v>1</v>
      </c>
      <c r="I986" s="1">
        <f>IF(Eingabe!S986="x",1,0)</f>
        <v>0</v>
      </c>
      <c r="J986" s="1">
        <f t="shared" si="150"/>
        <v>1</v>
      </c>
      <c r="K986" s="89">
        <f>IF(Eingabe!E986="x",1,0)</f>
        <v>1</v>
      </c>
      <c r="L986" s="1">
        <f>IF(Eingabe!F986="x",1,0)</f>
        <v>0</v>
      </c>
      <c r="M986" s="90">
        <f t="shared" si="151"/>
        <v>1</v>
      </c>
    </row>
    <row r="987">
      <c r="A987" s="5">
        <f>Eingabe!J987^2*PI()/4</f>
        <v>0</v>
      </c>
      <c r="B987" s="5">
        <f>Eingabe!K987*Eingabe!L987</f>
        <v>0.125</v>
      </c>
      <c r="C987" s="5">
        <f>(Eingabe!K987*(Eingabe!L987-Eingabe!K987)+Eingabe!K987^2*PI()/4)*0+Eingabe!K987*Eingabe!L987</f>
        <v>0.125</v>
      </c>
      <c r="D987" s="89">
        <f>IF(Eingabe!G987="x",1,0)</f>
        <v>0</v>
      </c>
      <c r="E987" s="1">
        <f>IF(Eingabe!H987="x",1,0)</f>
        <v>1</v>
      </c>
      <c r="F987" s="1">
        <f>IF(Eingabe!I987="x",1,0)</f>
        <v>0</v>
      </c>
      <c r="G987" s="90">
        <f t="shared" si="149"/>
        <v>1</v>
      </c>
      <c r="H987" s="1">
        <f>IF(Eingabe!R987="x",1,0)</f>
        <v>1</v>
      </c>
      <c r="I987" s="1">
        <f>IF(Eingabe!S987="x",1,0)</f>
        <v>0</v>
      </c>
      <c r="J987" s="1">
        <f t="shared" si="150"/>
        <v>1</v>
      </c>
      <c r="K987" s="89">
        <f>IF(Eingabe!E987="x",1,0)</f>
        <v>1</v>
      </c>
      <c r="L987" s="1">
        <f>IF(Eingabe!F987="x",1,0)</f>
        <v>0</v>
      </c>
      <c r="M987" s="90">
        <f t="shared" si="151"/>
        <v>1</v>
      </c>
    </row>
    <row r="988">
      <c r="A988" s="5">
        <f>Eingabe!J988^2*PI()/4</f>
        <v>0</v>
      </c>
      <c r="B988" s="5">
        <f>Eingabe!K988*Eingabe!L988</f>
        <v>0.125</v>
      </c>
      <c r="C988" s="5">
        <f>(Eingabe!K988*(Eingabe!L988-Eingabe!K988)+Eingabe!K988^2*PI()/4)*0+Eingabe!K988*Eingabe!L988</f>
        <v>0.125</v>
      </c>
      <c r="D988" s="89">
        <f>IF(Eingabe!G988="x",1,0)</f>
        <v>0</v>
      </c>
      <c r="E988" s="1">
        <f>IF(Eingabe!H988="x",1,0)</f>
        <v>1</v>
      </c>
      <c r="F988" s="1">
        <f>IF(Eingabe!I988="x",1,0)</f>
        <v>0</v>
      </c>
      <c r="G988" s="90">
        <f t="shared" si="149"/>
        <v>1</v>
      </c>
      <c r="H988" s="1">
        <f>IF(Eingabe!R988="x",1,0)</f>
        <v>1</v>
      </c>
      <c r="I988" s="1">
        <f>IF(Eingabe!S988="x",1,0)</f>
        <v>0</v>
      </c>
      <c r="J988" s="1">
        <f t="shared" si="150"/>
        <v>1</v>
      </c>
      <c r="K988" s="89">
        <f>IF(Eingabe!E988="x",1,0)</f>
        <v>1</v>
      </c>
      <c r="L988" s="1">
        <f>IF(Eingabe!F988="x",1,0)</f>
        <v>0</v>
      </c>
      <c r="M988" s="90">
        <f t="shared" si="151"/>
        <v>1</v>
      </c>
    </row>
    <row r="989">
      <c r="A989" s="5">
        <f>Eingabe!J989^2*PI()/4</f>
        <v>0</v>
      </c>
      <c r="B989" s="5">
        <f>Eingabe!K989*Eingabe!L989</f>
        <v>0.0625</v>
      </c>
      <c r="C989" s="5">
        <f>(Eingabe!K989*(Eingabe!L989-Eingabe!K989)+Eingabe!K989^2*PI()/4)*0+Eingabe!K989*Eingabe!L989</f>
        <v>0.0625</v>
      </c>
      <c r="D989" s="89">
        <f>IF(Eingabe!G989="x",1,0)</f>
        <v>0</v>
      </c>
      <c r="E989" s="1">
        <f>IF(Eingabe!H989="x",1,0)</f>
        <v>1</v>
      </c>
      <c r="F989" s="1">
        <f>IF(Eingabe!I989="x",1,0)</f>
        <v>0</v>
      </c>
      <c r="G989" s="90">
        <f t="shared" si="149"/>
        <v>1</v>
      </c>
      <c r="H989" s="1">
        <f>IF(Eingabe!R989="x",1,0)</f>
        <v>1</v>
      </c>
      <c r="I989" s="1">
        <f>IF(Eingabe!S989="x",1,0)</f>
        <v>0</v>
      </c>
      <c r="J989" s="1">
        <f t="shared" si="150"/>
        <v>1</v>
      </c>
      <c r="K989" s="89">
        <f>IF(Eingabe!E989="x",1,0)</f>
        <v>1</v>
      </c>
      <c r="L989" s="1">
        <f>IF(Eingabe!F989="x",1,0)</f>
        <v>0</v>
      </c>
      <c r="M989" s="90">
        <f t="shared" si="151"/>
        <v>1</v>
      </c>
    </row>
    <row r="990">
      <c r="A990" s="5">
        <f>Eingabe!J990^2*PI()/4</f>
        <v>0</v>
      </c>
      <c r="B990" s="5">
        <f>Eingabe!K990*Eingabe!L990</f>
        <v>0.0625</v>
      </c>
      <c r="C990" s="5">
        <f>(Eingabe!K990*(Eingabe!L990-Eingabe!K990)+Eingabe!K990^2*PI()/4)*0+Eingabe!K990*Eingabe!L990</f>
        <v>0.0625</v>
      </c>
      <c r="D990" s="89">
        <f>IF(Eingabe!G990="x",1,0)</f>
        <v>0</v>
      </c>
      <c r="E990" s="1">
        <f>IF(Eingabe!H990="x",1,0)</f>
        <v>1</v>
      </c>
      <c r="F990" s="1">
        <f>IF(Eingabe!I990="x",1,0)</f>
        <v>0</v>
      </c>
      <c r="G990" s="90">
        <f t="shared" si="149"/>
        <v>1</v>
      </c>
      <c r="H990" s="1">
        <f>IF(Eingabe!R990="x",1,0)</f>
        <v>1</v>
      </c>
      <c r="I990" s="1">
        <f>IF(Eingabe!S990="x",1,0)</f>
        <v>0</v>
      </c>
      <c r="J990" s="1">
        <f t="shared" si="150"/>
        <v>1</v>
      </c>
      <c r="K990" s="89">
        <f>IF(Eingabe!E990="x",1,0)</f>
        <v>1</v>
      </c>
      <c r="L990" s="1">
        <f>IF(Eingabe!F990="x",1,0)</f>
        <v>0</v>
      </c>
      <c r="M990" s="90">
        <f t="shared" si="151"/>
        <v>1</v>
      </c>
    </row>
    <row r="991">
      <c r="A991" s="5">
        <f>Eingabe!J991^2*PI()/4</f>
        <v>0</v>
      </c>
      <c r="B991" s="5">
        <f>Eingabe!K991*Eingabe!L991</f>
        <v>0.125</v>
      </c>
      <c r="C991" s="5">
        <f>(Eingabe!K991*(Eingabe!L991-Eingabe!K991)+Eingabe!K991^2*PI()/4)*0+Eingabe!K991*Eingabe!L991</f>
        <v>0.125</v>
      </c>
      <c r="D991" s="89">
        <f>IF(Eingabe!G991="x",1,0)</f>
        <v>0</v>
      </c>
      <c r="E991" s="1">
        <f>IF(Eingabe!H991="x",1,0)</f>
        <v>1</v>
      </c>
      <c r="F991" s="1">
        <f>IF(Eingabe!I991="x",1,0)</f>
        <v>0</v>
      </c>
      <c r="G991" s="90">
        <f t="shared" si="149"/>
        <v>1</v>
      </c>
      <c r="H991" s="1">
        <f>IF(Eingabe!R991="x",1,0)</f>
        <v>1</v>
      </c>
      <c r="I991" s="1">
        <f>IF(Eingabe!S991="x",1,0)</f>
        <v>0</v>
      </c>
      <c r="J991" s="1">
        <f t="shared" si="150"/>
        <v>1</v>
      </c>
      <c r="K991" s="89">
        <f>IF(Eingabe!E991="x",1,0)</f>
        <v>1</v>
      </c>
      <c r="L991" s="1">
        <f>IF(Eingabe!F991="x",1,0)</f>
        <v>0</v>
      </c>
      <c r="M991" s="90">
        <f t="shared" si="151"/>
        <v>1</v>
      </c>
    </row>
    <row r="992">
      <c r="A992" s="5">
        <f>Eingabe!J992^2*PI()/4</f>
        <v>0</v>
      </c>
      <c r="B992" s="5">
        <f>Eingabe!K992*Eingabe!L992</f>
        <v>0.125</v>
      </c>
      <c r="C992" s="5">
        <f>(Eingabe!K992*(Eingabe!L992-Eingabe!K992)+Eingabe!K992^2*PI()/4)*0+Eingabe!K992*Eingabe!L992</f>
        <v>0.125</v>
      </c>
      <c r="D992" s="89">
        <f>IF(Eingabe!G992="x",1,0)</f>
        <v>0</v>
      </c>
      <c r="E992" s="1">
        <f>IF(Eingabe!H992="x",1,0)</f>
        <v>1</v>
      </c>
      <c r="F992" s="1">
        <f>IF(Eingabe!I992="x",1,0)</f>
        <v>0</v>
      </c>
      <c r="G992" s="90">
        <f t="shared" si="149"/>
        <v>1</v>
      </c>
      <c r="H992" s="1">
        <f>IF(Eingabe!R992="x",1,0)</f>
        <v>1</v>
      </c>
      <c r="I992" s="1">
        <f>IF(Eingabe!S992="x",1,0)</f>
        <v>0</v>
      </c>
      <c r="J992" s="1">
        <f t="shared" si="150"/>
        <v>1</v>
      </c>
      <c r="K992" s="89">
        <f>IF(Eingabe!E992="x",1,0)</f>
        <v>1</v>
      </c>
      <c r="L992" s="1">
        <f>IF(Eingabe!F992="x",1,0)</f>
        <v>0</v>
      </c>
      <c r="M992" s="90">
        <f t="shared" si="151"/>
        <v>1</v>
      </c>
    </row>
    <row r="993">
      <c r="A993" s="5">
        <f>Eingabe!J993^2*PI()/4</f>
        <v>0</v>
      </c>
      <c r="B993" s="5">
        <f>Eingabe!K993*Eingabe!L993</f>
        <v>0.125</v>
      </c>
      <c r="C993" s="5">
        <f>(Eingabe!K993*(Eingabe!L993-Eingabe!K993)+Eingabe!K993^2*PI()/4)*0+Eingabe!K993*Eingabe!L993</f>
        <v>0.125</v>
      </c>
      <c r="D993" s="89">
        <f>IF(Eingabe!G993="x",1,0)</f>
        <v>0</v>
      </c>
      <c r="E993" s="1">
        <f>IF(Eingabe!H993="x",1,0)</f>
        <v>1</v>
      </c>
      <c r="F993" s="1">
        <f>IF(Eingabe!I993="x",1,0)</f>
        <v>0</v>
      </c>
      <c r="G993" s="90">
        <f t="shared" si="149"/>
        <v>1</v>
      </c>
      <c r="H993" s="1">
        <f>IF(Eingabe!R993="x",1,0)</f>
        <v>1</v>
      </c>
      <c r="I993" s="1">
        <f>IF(Eingabe!S993="x",1,0)</f>
        <v>0</v>
      </c>
      <c r="J993" s="1">
        <f t="shared" si="150"/>
        <v>1</v>
      </c>
      <c r="K993" s="89">
        <f>IF(Eingabe!E993="x",1,0)</f>
        <v>1</v>
      </c>
      <c r="L993" s="1">
        <f>IF(Eingabe!F993="x",1,0)</f>
        <v>0</v>
      </c>
      <c r="M993" s="90">
        <f t="shared" si="151"/>
        <v>1</v>
      </c>
    </row>
    <row r="994">
      <c r="A994" s="5">
        <f>Eingabe!J994^2*PI()/4</f>
        <v>0</v>
      </c>
      <c r="B994" s="5">
        <f>Eingabe!K994*Eingabe!L994</f>
        <v>0.040000000000000008</v>
      </c>
      <c r="C994" s="5">
        <f>(Eingabe!K994*(Eingabe!L994-Eingabe!K994)+Eingabe!K994^2*PI()/4)*0+Eingabe!K994*Eingabe!L994</f>
        <v>0.040000000000000008</v>
      </c>
      <c r="D994" s="89">
        <f>IF(Eingabe!G994="x",1,0)</f>
        <v>0</v>
      </c>
      <c r="E994" s="1">
        <f>IF(Eingabe!H994="x",1,0)</f>
        <v>1</v>
      </c>
      <c r="F994" s="1">
        <f>IF(Eingabe!I994="x",1,0)</f>
        <v>0</v>
      </c>
      <c r="G994" s="90">
        <f t="shared" si="149"/>
        <v>1</v>
      </c>
      <c r="H994" s="1">
        <f>IF(Eingabe!R994="x",1,0)</f>
        <v>1</v>
      </c>
      <c r="I994" s="1">
        <f>IF(Eingabe!S994="x",1,0)</f>
        <v>0</v>
      </c>
      <c r="J994" s="1">
        <f t="shared" si="150"/>
        <v>1</v>
      </c>
      <c r="K994" s="89">
        <f>IF(Eingabe!E994="x",1,0)</f>
        <v>1</v>
      </c>
      <c r="L994" s="1">
        <f>IF(Eingabe!F994="x",1,0)</f>
        <v>0</v>
      </c>
      <c r="M994" s="90">
        <f t="shared" si="151"/>
        <v>1</v>
      </c>
    </row>
    <row r="995">
      <c r="A995" s="5">
        <f>Eingabe!J995^2*PI()/4</f>
        <v>0</v>
      </c>
      <c r="B995" s="5">
        <f>Eingabe!K995*Eingabe!L995</f>
        <v>0.040000000000000008</v>
      </c>
      <c r="C995" s="5">
        <f>(Eingabe!K995*(Eingabe!L995-Eingabe!K995)+Eingabe!K995^2*PI()/4)*0+Eingabe!K995*Eingabe!L995</f>
        <v>0.040000000000000008</v>
      </c>
      <c r="D995" s="89">
        <f>IF(Eingabe!G995="x",1,0)</f>
        <v>0</v>
      </c>
      <c r="E995" s="1">
        <f>IF(Eingabe!H995="x",1,0)</f>
        <v>1</v>
      </c>
      <c r="F995" s="1">
        <f>IF(Eingabe!I995="x",1,0)</f>
        <v>0</v>
      </c>
      <c r="G995" s="90">
        <f t="shared" si="149"/>
        <v>1</v>
      </c>
      <c r="H995" s="1">
        <f>IF(Eingabe!R995="x",1,0)</f>
        <v>1</v>
      </c>
      <c r="I995" s="1">
        <f>IF(Eingabe!S995="x",1,0)</f>
        <v>0</v>
      </c>
      <c r="J995" s="1">
        <f t="shared" si="150"/>
        <v>1</v>
      </c>
      <c r="K995" s="89">
        <f>IF(Eingabe!E995="x",1,0)</f>
        <v>1</v>
      </c>
      <c r="L995" s="1">
        <f>IF(Eingabe!F995="x",1,0)</f>
        <v>0</v>
      </c>
      <c r="M995" s="90">
        <f t="shared" si="151"/>
        <v>1</v>
      </c>
    </row>
    <row r="996">
      <c r="A996" s="5">
        <f>Eingabe!J996^2*PI()/4</f>
        <v>0</v>
      </c>
      <c r="B996" s="5">
        <f>Eingabe!K996*Eingabe!L996</f>
        <v>0.040000000000000008</v>
      </c>
      <c r="C996" s="5">
        <f>(Eingabe!K996*(Eingabe!L996-Eingabe!K996)+Eingabe!K996^2*PI()/4)*0+Eingabe!K996*Eingabe!L996</f>
        <v>0.040000000000000008</v>
      </c>
      <c r="D996" s="89">
        <f>IF(Eingabe!G996="x",1,0)</f>
        <v>0</v>
      </c>
      <c r="E996" s="1">
        <f>IF(Eingabe!H996="x",1,0)</f>
        <v>1</v>
      </c>
      <c r="F996" s="1">
        <f>IF(Eingabe!I996="x",1,0)</f>
        <v>0</v>
      </c>
      <c r="G996" s="90">
        <f t="shared" si="149"/>
        <v>1</v>
      </c>
      <c r="H996" s="1">
        <f>IF(Eingabe!R996="x",1,0)</f>
        <v>1</v>
      </c>
      <c r="I996" s="1">
        <f>IF(Eingabe!S996="x",1,0)</f>
        <v>0</v>
      </c>
      <c r="J996" s="1">
        <f t="shared" si="150"/>
        <v>1</v>
      </c>
      <c r="K996" s="89">
        <f>IF(Eingabe!E996="x",1,0)</f>
        <v>1</v>
      </c>
      <c r="L996" s="1">
        <f>IF(Eingabe!F996="x",1,0)</f>
        <v>0</v>
      </c>
      <c r="M996" s="90">
        <f t="shared" si="151"/>
        <v>1</v>
      </c>
    </row>
    <row r="997">
      <c r="A997" s="5">
        <f>Eingabe!J997^2*PI()/4</f>
        <v>0.12566370614359174</v>
      </c>
      <c r="B997" s="5">
        <f>Eingabe!K997*Eingabe!L997</f>
        <v>0</v>
      </c>
      <c r="C997" s="5">
        <f>(Eingabe!K997*(Eingabe!L997-Eingabe!K997)+Eingabe!K997^2*PI()/4)*0+Eingabe!K997*Eingabe!L997</f>
        <v>0</v>
      </c>
      <c r="D997" s="89">
        <f>IF(Eingabe!G997="x",1,0)</f>
        <v>1</v>
      </c>
      <c r="E997" s="1">
        <f>IF(Eingabe!H997="x",1,0)</f>
        <v>0</v>
      </c>
      <c r="F997" s="1">
        <f>IF(Eingabe!I997="x",1,0)</f>
        <v>0</v>
      </c>
      <c r="G997" s="90">
        <f t="shared" si="149"/>
        <v>0</v>
      </c>
      <c r="H997" s="1">
        <f>IF(Eingabe!R997="x",1,0)</f>
        <v>1</v>
      </c>
      <c r="I997" s="1">
        <f>IF(Eingabe!S997="x",1,0)</f>
        <v>0</v>
      </c>
      <c r="J997" s="1">
        <f t="shared" si="150"/>
        <v>1</v>
      </c>
      <c r="K997" s="89">
        <f>IF(Eingabe!E997="x",1,0)</f>
        <v>1</v>
      </c>
      <c r="L997" s="1">
        <f>IF(Eingabe!F997="x",1,0)</f>
        <v>0</v>
      </c>
      <c r="M997" s="90">
        <f t="shared" si="151"/>
        <v>1</v>
      </c>
    </row>
    <row r="998">
      <c r="A998" s="5">
        <f>Eingabe!J998^2*PI()/4</f>
        <v>0</v>
      </c>
      <c r="B998" s="5">
        <f>Eingabe!K998*Eingabe!L998</f>
        <v>0.040000000000000008</v>
      </c>
      <c r="C998" s="5">
        <f>(Eingabe!K998*(Eingabe!L998-Eingabe!K998)+Eingabe!K998^2*PI()/4)*0+Eingabe!K998*Eingabe!L998</f>
        <v>0.040000000000000008</v>
      </c>
      <c r="D998" s="89">
        <f>IF(Eingabe!G998="x",1,0)</f>
        <v>0</v>
      </c>
      <c r="E998" s="1">
        <f>IF(Eingabe!H998="x",1,0)</f>
        <v>1</v>
      </c>
      <c r="F998" s="1">
        <f>IF(Eingabe!I998="x",1,0)</f>
        <v>0</v>
      </c>
      <c r="G998" s="90">
        <f t="shared" si="149"/>
        <v>1</v>
      </c>
      <c r="H998" s="1">
        <f>IF(Eingabe!R998="x",1,0)</f>
        <v>1</v>
      </c>
      <c r="I998" s="1">
        <f>IF(Eingabe!S998="x",1,0)</f>
        <v>0</v>
      </c>
      <c r="J998" s="1">
        <f t="shared" si="150"/>
        <v>1</v>
      </c>
      <c r="K998" s="89">
        <f>IF(Eingabe!E998="x",1,0)</f>
        <v>1</v>
      </c>
      <c r="L998" s="1">
        <f>IF(Eingabe!F998="x",1,0)</f>
        <v>0</v>
      </c>
      <c r="M998" s="90">
        <f t="shared" si="151"/>
        <v>1</v>
      </c>
    </row>
    <row r="999">
      <c r="A999" s="5">
        <f>Eingabe!J999^2*PI()/4</f>
        <v>0</v>
      </c>
      <c r="B999" s="5">
        <f>Eingabe!K999*Eingabe!L999</f>
        <v>0.040000000000000008</v>
      </c>
      <c r="C999" s="5">
        <f>(Eingabe!K999*(Eingabe!L999-Eingabe!K999)+Eingabe!K999^2*PI()/4)*0+Eingabe!K999*Eingabe!L999</f>
        <v>0.040000000000000008</v>
      </c>
      <c r="D999" s="89">
        <f>IF(Eingabe!G999="x",1,0)</f>
        <v>0</v>
      </c>
      <c r="E999" s="1">
        <f>IF(Eingabe!H999="x",1,0)</f>
        <v>1</v>
      </c>
      <c r="F999" s="1">
        <f>IF(Eingabe!I999="x",1,0)</f>
        <v>0</v>
      </c>
      <c r="G999" s="90">
        <f t="shared" si="149"/>
        <v>1</v>
      </c>
      <c r="H999" s="1">
        <f>IF(Eingabe!R999="x",1,0)</f>
        <v>1</v>
      </c>
      <c r="I999" s="1">
        <f>IF(Eingabe!S999="x",1,0)</f>
        <v>0</v>
      </c>
      <c r="J999" s="1">
        <f t="shared" si="150"/>
        <v>1</v>
      </c>
      <c r="K999" s="89">
        <f>IF(Eingabe!E999="x",1,0)</f>
        <v>1</v>
      </c>
      <c r="L999" s="1">
        <f>IF(Eingabe!F999="x",1,0)</f>
        <v>0</v>
      </c>
      <c r="M999" s="90">
        <f t="shared" si="151"/>
        <v>1</v>
      </c>
    </row>
    <row r="1000">
      <c r="A1000" s="5">
        <f>Eingabe!J1000^2*PI()/4</f>
        <v>0</v>
      </c>
      <c r="B1000" s="5">
        <f>Eingabe!K1000*Eingabe!L1000</f>
        <v>0.069999999999999993</v>
      </c>
      <c r="C1000" s="5">
        <f>(Eingabe!K1000*(Eingabe!L1000-Eingabe!K1000)+Eingabe!K1000^2*PI()/4) * 0 + Eingabe!K1000*Eingabe!L1000</f>
        <v>0.069999999999999993</v>
      </c>
      <c r="D1000" s="89">
        <f>IF(Eingabe!G1000="x",1,0)</f>
        <v>0</v>
      </c>
      <c r="E1000" s="1">
        <f>IF(Eingabe!H1000="x",1,0)</f>
        <v>1</v>
      </c>
      <c r="F1000" s="1">
        <f>IF(Eingabe!I1000="x",1,0)</f>
        <v>0</v>
      </c>
      <c r="G1000" s="90">
        <f t="shared" si="149"/>
        <v>1</v>
      </c>
      <c r="H1000" s="1">
        <f>IF(Eingabe!R1000="x",1,0)</f>
        <v>1</v>
      </c>
      <c r="I1000" s="1">
        <f>IF(Eingabe!S1000="x",1,0)</f>
        <v>0</v>
      </c>
      <c r="J1000" s="1">
        <f t="shared" si="150"/>
        <v>1</v>
      </c>
      <c r="K1000" s="89">
        <f>IF(Eingabe!E1000="x",1,0)</f>
        <v>1</v>
      </c>
      <c r="L1000" s="1">
        <f>IF(Eingabe!F1000="x",1,0)</f>
        <v>0</v>
      </c>
      <c r="M1000" s="90">
        <f t="shared" si="151"/>
        <v>1</v>
      </c>
    </row>
    <row r="1001">
      <c r="A1001" s="5">
        <f>Eingabe!J1001^2*PI()/4</f>
        <v>0</v>
      </c>
      <c r="B1001" s="5">
        <f>Eingabe!K1001*Eingabe!L1001</f>
        <v>0.069999999999999993</v>
      </c>
      <c r="C1001" s="5">
        <f>(Eingabe!K1001*(Eingabe!L1001-Eingabe!K1001)+Eingabe!K1001^2*PI()/4)*0+Eingabe!K1001*Eingabe!L1001</f>
        <v>0.069999999999999993</v>
      </c>
      <c r="D1001" s="89">
        <f>IF(Eingabe!G1001="x",1,0)</f>
        <v>0</v>
      </c>
      <c r="E1001" s="1">
        <f>IF(Eingabe!H1001="x",1,0)</f>
        <v>1</v>
      </c>
      <c r="F1001" s="1">
        <f>IF(Eingabe!I1001="x",1,0)</f>
        <v>0</v>
      </c>
      <c r="G1001" s="90">
        <f t="shared" si="149"/>
        <v>1</v>
      </c>
      <c r="H1001" s="1">
        <f>IF(Eingabe!R1001="x",1,0)</f>
        <v>1</v>
      </c>
      <c r="I1001" s="1">
        <f>IF(Eingabe!S1001="x",1,0)</f>
        <v>0</v>
      </c>
      <c r="J1001" s="1">
        <f t="shared" si="150"/>
        <v>1</v>
      </c>
      <c r="K1001" s="89">
        <f>IF(Eingabe!E1001="x",1,0)</f>
        <v>1</v>
      </c>
      <c r="L1001" s="1">
        <f>IF(Eingabe!F1001="x",1,0)</f>
        <v>0</v>
      </c>
      <c r="M1001" s="90">
        <f t="shared" si="151"/>
        <v>1</v>
      </c>
    </row>
    <row r="1002">
      <c r="A1002" s="5">
        <f>Eingabe!J1002^2*PI()/4</f>
        <v>0</v>
      </c>
      <c r="B1002" s="5">
        <f>Eingabe!K1002*Eingabe!L1002</f>
        <v>0.040000000000000008</v>
      </c>
      <c r="C1002" s="5">
        <f>(Eingabe!K1002*(Eingabe!L1002-Eingabe!K1002)+Eingabe!K1002^2*PI()/4)*0+Eingabe!K1002*Eingabe!L1002</f>
        <v>0.040000000000000008</v>
      </c>
      <c r="D1002" s="89">
        <f>IF(Eingabe!G1002="x",1,0)</f>
        <v>0</v>
      </c>
      <c r="E1002" s="1">
        <f>IF(Eingabe!H1002="x",1,0)</f>
        <v>1</v>
      </c>
      <c r="F1002" s="1">
        <f>IF(Eingabe!I1002="x",1,0)</f>
        <v>0</v>
      </c>
      <c r="G1002" s="90">
        <f t="shared" si="149"/>
        <v>1</v>
      </c>
      <c r="H1002" s="1">
        <f>IF(Eingabe!R1002="x",1,0)</f>
        <v>1</v>
      </c>
      <c r="I1002" s="1">
        <f>IF(Eingabe!S1002="x",1,0)</f>
        <v>0</v>
      </c>
      <c r="J1002" s="1">
        <f t="shared" si="150"/>
        <v>1</v>
      </c>
      <c r="K1002" s="89">
        <f>IF(Eingabe!E1002="x",1,0)</f>
        <v>1</v>
      </c>
      <c r="L1002" s="1">
        <f>IF(Eingabe!F1002="x",1,0)</f>
        <v>0</v>
      </c>
      <c r="M1002" s="90">
        <f t="shared" si="151"/>
        <v>1</v>
      </c>
    </row>
    <row r="1003">
      <c r="A1003" s="5">
        <f>Eingabe!J1003^2*PI()/4</f>
        <v>0</v>
      </c>
      <c r="B1003" s="5">
        <f>Eingabe!K1003*Eingabe!L1003</f>
        <v>0.040000000000000008</v>
      </c>
      <c r="C1003" s="5">
        <f>(Eingabe!K1003*(Eingabe!L1003-Eingabe!K1003)+Eingabe!K1003^2*PI()/4)*0+Eingabe!K1003*Eingabe!L1003</f>
        <v>0.040000000000000008</v>
      </c>
      <c r="D1003" s="89">
        <f>IF(Eingabe!G1003="x",1,0)</f>
        <v>0</v>
      </c>
      <c r="E1003" s="1">
        <f>IF(Eingabe!H1003="x",1,0)</f>
        <v>1</v>
      </c>
      <c r="F1003" s="1">
        <f>IF(Eingabe!I1003="x",1,0)</f>
        <v>0</v>
      </c>
      <c r="G1003" s="90">
        <f t="shared" si="149"/>
        <v>1</v>
      </c>
      <c r="H1003" s="1">
        <f>IF(Eingabe!R1003="x",1,0)</f>
        <v>1</v>
      </c>
      <c r="I1003" s="1">
        <f>IF(Eingabe!S1003="x",1,0)</f>
        <v>0</v>
      </c>
      <c r="J1003" s="1">
        <f t="shared" si="150"/>
        <v>1</v>
      </c>
      <c r="K1003" s="89">
        <f>IF(Eingabe!E1003="x",1,0)</f>
        <v>1</v>
      </c>
      <c r="L1003" s="1">
        <f>IF(Eingabe!F1003="x",1,0)</f>
        <v>0</v>
      </c>
      <c r="M1003" s="90">
        <f t="shared" si="151"/>
        <v>1</v>
      </c>
    </row>
    <row r="1004">
      <c r="A1004" s="5">
        <f>Eingabe!J1004^2*PI()/4</f>
        <v>0</v>
      </c>
      <c r="B1004" s="5">
        <f>Eingabe!K1004*Eingabe!L1004</f>
        <v>0.069999999999999993</v>
      </c>
      <c r="C1004" s="5">
        <f>(Eingabe!K1004*(Eingabe!L1004-Eingabe!K1004)+Eingabe!K1004^2*PI()/4)*0+Eingabe!K1004*Eingabe!L1004</f>
        <v>0.069999999999999993</v>
      </c>
      <c r="D1004" s="89">
        <f>IF(Eingabe!G1004="x",1,0)</f>
        <v>0</v>
      </c>
      <c r="E1004" s="1">
        <f>IF(Eingabe!H1004="x",1,0)</f>
        <v>1</v>
      </c>
      <c r="F1004" s="1">
        <f>IF(Eingabe!I1004="x",1,0)</f>
        <v>0</v>
      </c>
      <c r="G1004" s="90">
        <f t="shared" si="149"/>
        <v>1</v>
      </c>
      <c r="H1004" s="1">
        <f>IF(Eingabe!R1004="x",1,0)</f>
        <v>1</v>
      </c>
      <c r="I1004" s="1">
        <f>IF(Eingabe!S1004="x",1,0)</f>
        <v>0</v>
      </c>
      <c r="J1004" s="1">
        <f t="shared" si="150"/>
        <v>1</v>
      </c>
      <c r="K1004" s="89">
        <f>IF(Eingabe!E1004="x",1,0)</f>
        <v>1</v>
      </c>
      <c r="L1004" s="1">
        <f>IF(Eingabe!F1004="x",1,0)</f>
        <v>0</v>
      </c>
      <c r="M1004" s="90">
        <f t="shared" si="151"/>
        <v>1</v>
      </c>
    </row>
    <row r="1005">
      <c r="A1005" s="5">
        <f>Eingabe!J1005^2*PI()/4</f>
        <v>0</v>
      </c>
      <c r="B1005" s="5">
        <f>Eingabe!K1005*Eingabe!L1005</f>
        <v>0.069999999999999993</v>
      </c>
      <c r="C1005" s="5">
        <f>(Eingabe!K1005*(Eingabe!L1005-Eingabe!K1005)+Eingabe!K1005^2*PI()/4)*0+Eingabe!K1005*Eingabe!L1005</f>
        <v>0.069999999999999993</v>
      </c>
      <c r="D1005" s="89">
        <f>IF(Eingabe!G1005="x",1,0)</f>
        <v>0</v>
      </c>
      <c r="E1005" s="1">
        <f>IF(Eingabe!H1005="x",1,0)</f>
        <v>1</v>
      </c>
      <c r="F1005" s="1">
        <f>IF(Eingabe!I1005="x",1,0)</f>
        <v>0</v>
      </c>
      <c r="G1005" s="90">
        <f t="shared" si="149"/>
        <v>1</v>
      </c>
      <c r="H1005" s="1">
        <f>IF(Eingabe!R1005="x",1,0)</f>
        <v>1</v>
      </c>
      <c r="I1005" s="1">
        <f>IF(Eingabe!S1005="x",1,0)</f>
        <v>0</v>
      </c>
      <c r="J1005" s="1">
        <f t="shared" si="150"/>
        <v>1</v>
      </c>
      <c r="K1005" s="89">
        <f>IF(Eingabe!E1005="x",1,0)</f>
        <v>1</v>
      </c>
      <c r="L1005" s="1">
        <f>IF(Eingabe!F1005="x",1,0)</f>
        <v>0</v>
      </c>
      <c r="M1005" s="90">
        <f t="shared" si="151"/>
        <v>1</v>
      </c>
    </row>
    <row r="1006">
      <c r="A1006" s="5">
        <f>Eingabe!J1006^2*PI()/4</f>
        <v>0</v>
      </c>
      <c r="B1006" s="5">
        <f>Eingabe!K1006*Eingabe!L1006</f>
        <v>0.069999999999999993</v>
      </c>
      <c r="C1006" s="5">
        <f>(Eingabe!K1006*(Eingabe!L1006-Eingabe!K1006)+Eingabe!K1006^2*PI()/4)*0+Eingabe!K1006*Eingabe!L1006</f>
        <v>0.069999999999999993</v>
      </c>
      <c r="D1006" s="89">
        <f>IF(Eingabe!G1006="x",1,0)</f>
        <v>0</v>
      </c>
      <c r="E1006" s="1">
        <f>IF(Eingabe!H1006="x",1,0)</f>
        <v>1</v>
      </c>
      <c r="F1006" s="1">
        <f>IF(Eingabe!I1006="x",1,0)</f>
        <v>0</v>
      </c>
      <c r="G1006" s="90">
        <f t="shared" si="149"/>
        <v>1</v>
      </c>
      <c r="H1006" s="1">
        <f>IF(Eingabe!R1006="x",1,0)</f>
        <v>1</v>
      </c>
      <c r="I1006" s="1">
        <f>IF(Eingabe!S1006="x",1,0)</f>
        <v>0</v>
      </c>
      <c r="J1006" s="1">
        <f t="shared" si="150"/>
        <v>1</v>
      </c>
      <c r="K1006" s="89">
        <f>IF(Eingabe!E1006="x",1,0)</f>
        <v>1</v>
      </c>
      <c r="L1006" s="1">
        <f>IF(Eingabe!F1006="x",1,0)</f>
        <v>0</v>
      </c>
      <c r="M1006" s="90">
        <f t="shared" si="151"/>
        <v>1</v>
      </c>
    </row>
    <row r="1007">
      <c r="A1007" s="5">
        <f>Eingabe!J1007^2*PI()/4</f>
        <v>0</v>
      </c>
      <c r="B1007" s="5">
        <f>Eingabe!K1007*Eingabe!L1007</f>
        <v>0.069999999999999993</v>
      </c>
      <c r="C1007" s="5">
        <f>(Eingabe!K1007*(Eingabe!L1007-Eingabe!K1007)+Eingabe!K1007^2*PI()/4)*0+Eingabe!K1007*Eingabe!L1007</f>
        <v>0.069999999999999993</v>
      </c>
      <c r="D1007" s="89">
        <f>IF(Eingabe!G1007="x",1,0)</f>
        <v>0</v>
      </c>
      <c r="E1007" s="1">
        <f>IF(Eingabe!H1007="x",1,0)</f>
        <v>1</v>
      </c>
      <c r="F1007" s="1">
        <f>IF(Eingabe!I1007="x",1,0)</f>
        <v>0</v>
      </c>
      <c r="G1007" s="90">
        <f t="shared" si="149"/>
        <v>1</v>
      </c>
      <c r="H1007" s="1">
        <f>IF(Eingabe!R1007="x",1,0)</f>
        <v>1</v>
      </c>
      <c r="I1007" s="1">
        <f>IF(Eingabe!S1007="x",1,0)</f>
        <v>0</v>
      </c>
      <c r="J1007" s="1">
        <f t="shared" si="150"/>
        <v>1</v>
      </c>
      <c r="K1007" s="89">
        <f>IF(Eingabe!E1007="x",1,0)</f>
        <v>1</v>
      </c>
      <c r="L1007" s="1">
        <f>IF(Eingabe!F1007="x",1,0)</f>
        <v>0</v>
      </c>
      <c r="M1007" s="90">
        <f t="shared" si="151"/>
        <v>1</v>
      </c>
    </row>
    <row r="1008">
      <c r="A1008" s="5">
        <f>Eingabe!J1008^2*PI()/4</f>
        <v>0</v>
      </c>
      <c r="B1008" s="5">
        <f>Eingabe!K1008*Eingabe!L1008</f>
        <v>0.040000000000000008</v>
      </c>
      <c r="C1008" s="5">
        <f>(Eingabe!K1008*(Eingabe!L1008-Eingabe!K1008)+Eingabe!K1008^2*PI()/4)*0+Eingabe!K1008*Eingabe!L1008</f>
        <v>0.040000000000000008</v>
      </c>
      <c r="D1008" s="89">
        <f>IF(Eingabe!G1008="x",1,0)</f>
        <v>0</v>
      </c>
      <c r="E1008" s="1">
        <f>IF(Eingabe!H1008="x",1,0)</f>
        <v>1</v>
      </c>
      <c r="F1008" s="1">
        <f>IF(Eingabe!I1008="x",1,0)</f>
        <v>0</v>
      </c>
      <c r="G1008" s="90">
        <f t="shared" si="149"/>
        <v>1</v>
      </c>
      <c r="H1008" s="1">
        <f>IF(Eingabe!R1008="x",1,0)</f>
        <v>1</v>
      </c>
      <c r="I1008" s="1">
        <f>IF(Eingabe!S1008="x",1,0)</f>
        <v>0</v>
      </c>
      <c r="J1008" s="1">
        <f t="shared" si="150"/>
        <v>1</v>
      </c>
      <c r="K1008" s="89">
        <f>IF(Eingabe!E1008="x",1,0)</f>
        <v>1</v>
      </c>
      <c r="L1008" s="1">
        <f>IF(Eingabe!F1008="x",1,0)</f>
        <v>0</v>
      </c>
      <c r="M1008" s="90">
        <f t="shared" si="151"/>
        <v>1</v>
      </c>
    </row>
    <row r="1009">
      <c r="A1009" s="5">
        <f>Eingabe!J1009^2*PI()/4</f>
        <v>0</v>
      </c>
      <c r="B1009" s="5">
        <f>Eingabe!K1009*Eingabe!L1009</f>
        <v>0.040000000000000008</v>
      </c>
      <c r="C1009" s="5">
        <f>(Eingabe!K1009*(Eingabe!L1009-Eingabe!K1009)+Eingabe!K1009^2*PI()/4)*0+Eingabe!K1009*Eingabe!L1009</f>
        <v>0.040000000000000008</v>
      </c>
      <c r="D1009" s="89">
        <f>IF(Eingabe!G1009="x",1,0)</f>
        <v>0</v>
      </c>
      <c r="E1009" s="1">
        <f>IF(Eingabe!H1009="x",1,0)</f>
        <v>1</v>
      </c>
      <c r="F1009" s="1">
        <f>IF(Eingabe!I1009="x",1,0)</f>
        <v>0</v>
      </c>
      <c r="G1009" s="90">
        <f t="shared" si="149"/>
        <v>1</v>
      </c>
      <c r="H1009" s="1">
        <f>IF(Eingabe!R1009="x",1,0)</f>
        <v>1</v>
      </c>
      <c r="I1009" s="1">
        <f>IF(Eingabe!S1009="x",1,0)</f>
        <v>0</v>
      </c>
      <c r="J1009" s="1">
        <f t="shared" si="150"/>
        <v>1</v>
      </c>
      <c r="K1009" s="89">
        <f>IF(Eingabe!E1009="x",1,0)</f>
        <v>1</v>
      </c>
      <c r="L1009" s="1">
        <f>IF(Eingabe!F1009="x",1,0)</f>
        <v>0</v>
      </c>
      <c r="M1009" s="90">
        <f t="shared" si="151"/>
        <v>1</v>
      </c>
    </row>
    <row r="1010">
      <c r="A1010" s="5">
        <f>Eingabe!J1010^2*PI()/4</f>
        <v>0</v>
      </c>
      <c r="B1010" s="5">
        <f>Eingabe!K1010*Eingabe!L1010</f>
        <v>0.069999999999999993</v>
      </c>
      <c r="C1010" s="5">
        <f>(Eingabe!K1010*(Eingabe!L1010-Eingabe!K1010)+Eingabe!K1010^2*PI()/4)*0+Eingabe!K1010*Eingabe!L1010</f>
        <v>0.069999999999999993</v>
      </c>
      <c r="D1010" s="89">
        <f>IF(Eingabe!G1010="x",1,0)</f>
        <v>0</v>
      </c>
      <c r="E1010" s="1">
        <f>IF(Eingabe!H1010="x",1,0)</f>
        <v>1</v>
      </c>
      <c r="F1010" s="1">
        <f>IF(Eingabe!I1010="x",1,0)</f>
        <v>0</v>
      </c>
      <c r="G1010" s="90">
        <f t="shared" si="149"/>
        <v>1</v>
      </c>
      <c r="H1010" s="1">
        <f>IF(Eingabe!R1010="x",1,0)</f>
        <v>1</v>
      </c>
      <c r="I1010" s="1">
        <f>IF(Eingabe!S1010="x",1,0)</f>
        <v>0</v>
      </c>
      <c r="J1010" s="1">
        <f t="shared" si="150"/>
        <v>1</v>
      </c>
      <c r="K1010" s="89">
        <f>IF(Eingabe!E1010="x",1,0)</f>
        <v>1</v>
      </c>
      <c r="L1010" s="1">
        <f>IF(Eingabe!F1010="x",1,0)</f>
        <v>0</v>
      </c>
      <c r="M1010" s="90">
        <f t="shared" si="151"/>
        <v>1</v>
      </c>
    </row>
    <row r="1011">
      <c r="A1011" s="5">
        <f>Eingabe!J1011^2*PI()/4</f>
        <v>0</v>
      </c>
      <c r="B1011" s="5">
        <f>Eingabe!K1011*Eingabe!L1011</f>
        <v>0.069999999999999993</v>
      </c>
      <c r="C1011" s="5">
        <f>(Eingabe!K1011*(Eingabe!L1011-Eingabe!K1011)+Eingabe!K1011^2*PI()/4)*0+Eingabe!K1011*Eingabe!L1011</f>
        <v>0.069999999999999993</v>
      </c>
      <c r="D1011" s="89">
        <f>IF(Eingabe!G1011="x",1,0)</f>
        <v>0</v>
      </c>
      <c r="E1011" s="1">
        <f>IF(Eingabe!H1011="x",1,0)</f>
        <v>1</v>
      </c>
      <c r="F1011" s="1">
        <f>IF(Eingabe!I1011="x",1,0)</f>
        <v>0</v>
      </c>
      <c r="G1011" s="90">
        <f t="shared" si="149"/>
        <v>1</v>
      </c>
      <c r="H1011" s="1">
        <f>IF(Eingabe!R1011="x",1,0)</f>
        <v>1</v>
      </c>
      <c r="I1011" s="1">
        <f>IF(Eingabe!S1011="x",1,0)</f>
        <v>0</v>
      </c>
      <c r="J1011" s="1">
        <f t="shared" si="150"/>
        <v>1</v>
      </c>
      <c r="K1011" s="89">
        <f>IF(Eingabe!E1011="x",1,0)</f>
        <v>1</v>
      </c>
      <c r="L1011" s="1">
        <f>IF(Eingabe!F1011="x",1,0)</f>
        <v>0</v>
      </c>
      <c r="M1011" s="90">
        <f t="shared" si="151"/>
        <v>1</v>
      </c>
    </row>
    <row r="1012">
      <c r="A1012" s="5">
        <f>Eingabe!J1012^2*PI()/4</f>
        <v>0</v>
      </c>
      <c r="B1012" s="5">
        <f>Eingabe!K1012*Eingabe!L1012</f>
        <v>0.037499999999999999</v>
      </c>
      <c r="C1012" s="5">
        <f>(Eingabe!K1012*(Eingabe!L1012-Eingabe!K1012)+Eingabe!K1012^2*PI()/4)*0+Eingabe!K1012*Eingabe!L1012</f>
        <v>0.037499999999999999</v>
      </c>
      <c r="D1012" s="89">
        <f>IF(Eingabe!G1012="x",1,0)</f>
        <v>0</v>
      </c>
      <c r="E1012" s="1">
        <f>IF(Eingabe!H1012="x",1,0)</f>
        <v>1</v>
      </c>
      <c r="F1012" s="1">
        <f>IF(Eingabe!I1012="x",1,0)</f>
        <v>0</v>
      </c>
      <c r="G1012" s="90">
        <f t="shared" si="149"/>
        <v>1</v>
      </c>
      <c r="H1012" s="1">
        <f>IF(Eingabe!R1012="x",1,0)</f>
        <v>1</v>
      </c>
      <c r="I1012" s="1">
        <f>IF(Eingabe!S1012="x",1,0)</f>
        <v>0</v>
      </c>
      <c r="J1012" s="1">
        <f t="shared" si="150"/>
        <v>1</v>
      </c>
      <c r="K1012" s="89">
        <f>IF(Eingabe!E1012="x",1,0)</f>
        <v>0</v>
      </c>
      <c r="L1012" s="1">
        <f>IF(Eingabe!F1012="x",1,0)</f>
        <v>1</v>
      </c>
      <c r="M1012" s="90">
        <f t="shared" si="151"/>
        <v>1</v>
      </c>
    </row>
    <row r="1013">
      <c r="A1013" s="5">
        <f>Eingabe!J1013^2*PI()/4</f>
        <v>0</v>
      </c>
      <c r="B1013" s="5">
        <f>Eingabe!K1013*Eingabe!L1013</f>
        <v>0.037499999999999999</v>
      </c>
      <c r="C1013" s="5">
        <f>(Eingabe!K1013*(Eingabe!L1013-Eingabe!K1013)+Eingabe!K1013^2*PI()/4)*0+Eingabe!K1013*Eingabe!L1013</f>
        <v>0.037499999999999999</v>
      </c>
      <c r="D1013" s="89">
        <f>IF(Eingabe!G1013="x",1,0)</f>
        <v>0</v>
      </c>
      <c r="E1013" s="1">
        <f>IF(Eingabe!H1013="x",1,0)</f>
        <v>1</v>
      </c>
      <c r="F1013" s="1">
        <f>IF(Eingabe!I1013="x",1,0)</f>
        <v>0</v>
      </c>
      <c r="G1013" s="90">
        <f t="shared" si="149"/>
        <v>1</v>
      </c>
      <c r="H1013" s="1">
        <f>IF(Eingabe!R1013="x",1,0)</f>
        <v>1</v>
      </c>
      <c r="I1013" s="1">
        <f>IF(Eingabe!S1013="x",1,0)</f>
        <v>0</v>
      </c>
      <c r="J1013" s="1">
        <f t="shared" si="150"/>
        <v>1</v>
      </c>
      <c r="K1013" s="89">
        <f>IF(Eingabe!E1013="x",1,0)</f>
        <v>0</v>
      </c>
      <c r="L1013" s="1">
        <f>IF(Eingabe!F1013="x",1,0)</f>
        <v>1</v>
      </c>
      <c r="M1013" s="90">
        <f t="shared" si="151"/>
        <v>1</v>
      </c>
    </row>
    <row r="1014">
      <c r="A1014" s="5">
        <f>Eingabe!J1014^2*PI()/4</f>
        <v>0</v>
      </c>
      <c r="B1014" s="5">
        <f>Eingabe!K1014*Eingabe!L1014</f>
        <v>0.089999999999999997</v>
      </c>
      <c r="C1014" s="5">
        <f>(Eingabe!K1014*(Eingabe!L1014-Eingabe!K1014)+Eingabe!K1014^2*PI()/4)*0+Eingabe!K1014*Eingabe!L1014</f>
        <v>0.089999999999999997</v>
      </c>
      <c r="D1014" s="89">
        <f>IF(Eingabe!G1014="x",1,0)</f>
        <v>0</v>
      </c>
      <c r="E1014" s="1">
        <f>IF(Eingabe!H1014="x",1,0)</f>
        <v>1</v>
      </c>
      <c r="F1014" s="1">
        <f>IF(Eingabe!I1014="x",1,0)</f>
        <v>0</v>
      </c>
      <c r="G1014" s="90">
        <f t="shared" si="149"/>
        <v>1</v>
      </c>
      <c r="H1014" s="1">
        <f>IF(Eingabe!R1014="x",1,0)</f>
        <v>1</v>
      </c>
      <c r="I1014" s="1">
        <f>IF(Eingabe!S1014="x",1,0)</f>
        <v>0</v>
      </c>
      <c r="J1014" s="1">
        <f t="shared" si="150"/>
        <v>1</v>
      </c>
      <c r="K1014" s="89">
        <f>IF(Eingabe!E1014="x",1,0)</f>
        <v>1</v>
      </c>
      <c r="L1014" s="1">
        <f>IF(Eingabe!F1014="x",1,0)</f>
        <v>0</v>
      </c>
      <c r="M1014" s="90">
        <f t="shared" si="151"/>
        <v>1</v>
      </c>
    </row>
    <row r="1015">
      <c r="A1015" s="5">
        <f>Eingabe!J1015^2*PI()/4</f>
        <v>0</v>
      </c>
      <c r="B1015" s="5">
        <f>Eingabe!K1015*Eingabe!L1015</f>
        <v>0.089999999999999997</v>
      </c>
      <c r="C1015" s="5">
        <f>(Eingabe!K1015*(Eingabe!L1015-Eingabe!K1015)+Eingabe!K1015^2*PI()/4)*0+Eingabe!K1015*Eingabe!L1015</f>
        <v>0.089999999999999997</v>
      </c>
      <c r="D1015" s="89">
        <f>IF(Eingabe!G1015="x",1,0)</f>
        <v>0</v>
      </c>
      <c r="E1015" s="1">
        <f>IF(Eingabe!H1015="x",1,0)</f>
        <v>1</v>
      </c>
      <c r="F1015" s="1">
        <f>IF(Eingabe!I1015="x",1,0)</f>
        <v>0</v>
      </c>
      <c r="G1015" s="90">
        <f t="shared" si="149"/>
        <v>1</v>
      </c>
      <c r="H1015" s="1">
        <f>IF(Eingabe!R1015="x",1,0)</f>
        <v>1</v>
      </c>
      <c r="I1015" s="1">
        <f>IF(Eingabe!S1015="x",1,0)</f>
        <v>0</v>
      </c>
      <c r="J1015" s="1">
        <f t="shared" si="150"/>
        <v>1</v>
      </c>
      <c r="K1015" s="89">
        <f>IF(Eingabe!E1015="x",1,0)</f>
        <v>1</v>
      </c>
      <c r="L1015" s="1">
        <f>IF(Eingabe!F1015="x",1,0)</f>
        <v>0</v>
      </c>
      <c r="M1015" s="90">
        <f t="shared" si="151"/>
        <v>1</v>
      </c>
    </row>
    <row r="1016">
      <c r="A1016" s="5">
        <f>Eingabe!J1016^2*PI()/4</f>
        <v>0</v>
      </c>
      <c r="B1016" s="5">
        <f>Eingabe!K1016*Eingabe!L1016</f>
        <v>0.089999999999999997</v>
      </c>
      <c r="C1016" s="5">
        <f>(Eingabe!K1016*(Eingabe!L1016-Eingabe!K1016)+Eingabe!K1016^2*PI()/4)*0+Eingabe!K1016*Eingabe!L1016</f>
        <v>0.089999999999999997</v>
      </c>
      <c r="D1016" s="89">
        <f>IF(Eingabe!G1016="x",1,0)</f>
        <v>0</v>
      </c>
      <c r="E1016" s="1">
        <f>IF(Eingabe!H1016="x",1,0)</f>
        <v>1</v>
      </c>
      <c r="F1016" s="1">
        <f>IF(Eingabe!I1016="x",1,0)</f>
        <v>0</v>
      </c>
      <c r="G1016" s="90">
        <f t="shared" si="149"/>
        <v>1</v>
      </c>
      <c r="H1016" s="1">
        <f>IF(Eingabe!R1016="x",1,0)</f>
        <v>1</v>
      </c>
      <c r="I1016" s="1">
        <f>IF(Eingabe!S1016="x",1,0)</f>
        <v>0</v>
      </c>
      <c r="J1016" s="1">
        <f t="shared" si="150"/>
        <v>1</v>
      </c>
      <c r="K1016" s="89">
        <f>IF(Eingabe!E1016="x",1,0)</f>
        <v>1</v>
      </c>
      <c r="L1016" s="1">
        <f>IF(Eingabe!F1016="x",1,0)</f>
        <v>0</v>
      </c>
      <c r="M1016" s="90">
        <f t="shared" si="151"/>
        <v>1</v>
      </c>
    </row>
    <row r="1017">
      <c r="A1017" s="5">
        <f>Eingabe!J1017^2*PI()/4</f>
        <v>0</v>
      </c>
      <c r="B1017" s="5">
        <f>Eingabe!K1017*Eingabe!L1017</f>
        <v>0.089999999999999997</v>
      </c>
      <c r="C1017" s="5">
        <f>(Eingabe!K1017*(Eingabe!L1017-Eingabe!K1017)+Eingabe!K1017^2*PI()/4)*0+Eingabe!K1017*Eingabe!L1017</f>
        <v>0.089999999999999997</v>
      </c>
      <c r="D1017" s="89">
        <f>IF(Eingabe!G1017="x",1,0)</f>
        <v>0</v>
      </c>
      <c r="E1017" s="1">
        <f>IF(Eingabe!H1017="x",1,0)</f>
        <v>1</v>
      </c>
      <c r="F1017" s="1">
        <f>IF(Eingabe!I1017="x",1,0)</f>
        <v>0</v>
      </c>
      <c r="G1017" s="90">
        <f t="shared" si="149"/>
        <v>1</v>
      </c>
      <c r="H1017" s="1">
        <f>IF(Eingabe!R1017="x",1,0)</f>
        <v>1</v>
      </c>
      <c r="I1017" s="1">
        <f>IF(Eingabe!S1017="x",1,0)</f>
        <v>0</v>
      </c>
      <c r="J1017" s="1">
        <f t="shared" si="150"/>
        <v>1</v>
      </c>
      <c r="K1017" s="89">
        <f>IF(Eingabe!E1017="x",1,0)</f>
        <v>1</v>
      </c>
      <c r="L1017" s="1">
        <f>IF(Eingabe!F1017="x",1,0)</f>
        <v>0</v>
      </c>
      <c r="M1017" s="90">
        <f t="shared" si="151"/>
        <v>1</v>
      </c>
    </row>
    <row r="1018">
      <c r="A1018" s="5">
        <f>Eingabe!J1018^2*PI()/4</f>
        <v>0</v>
      </c>
      <c r="B1018" s="5">
        <f>Eingabe!K1018*Eingabe!L1018</f>
        <v>0.059999999999999998</v>
      </c>
      <c r="C1018" s="5">
        <f>(Eingabe!K1018*(Eingabe!L1018-Eingabe!K1018)+Eingabe!K1018^2*PI()/4)*0+Eingabe!K1018*Eingabe!L1018</f>
        <v>0.059999999999999998</v>
      </c>
      <c r="D1018" s="89">
        <f>IF(Eingabe!G1018="x",1,0)</f>
        <v>0</v>
      </c>
      <c r="E1018" s="1">
        <f>IF(Eingabe!H1018="x",1,0)</f>
        <v>1</v>
      </c>
      <c r="F1018" s="1">
        <f>IF(Eingabe!I1018="x",1,0)</f>
        <v>0</v>
      </c>
      <c r="G1018" s="90">
        <f t="shared" si="149"/>
        <v>1</v>
      </c>
      <c r="H1018" s="1">
        <f>IF(Eingabe!R1018="x",1,0)</f>
        <v>1</v>
      </c>
      <c r="I1018" s="1">
        <f>IF(Eingabe!S1018="x",1,0)</f>
        <v>0</v>
      </c>
      <c r="J1018" s="1">
        <f t="shared" si="150"/>
        <v>1</v>
      </c>
      <c r="K1018" s="89">
        <f>IF(Eingabe!E1018="x",1,0)</f>
        <v>1</v>
      </c>
      <c r="L1018" s="1">
        <f>IF(Eingabe!F1018="x",1,0)</f>
        <v>0</v>
      </c>
      <c r="M1018" s="90">
        <f t="shared" si="151"/>
        <v>1</v>
      </c>
    </row>
    <row r="1019">
      <c r="A1019" s="5">
        <f>Eingabe!J1019^2*PI()/4</f>
        <v>0</v>
      </c>
      <c r="B1019" s="5">
        <f>Eingabe!K1019*Eingabe!L1019</f>
        <v>0.080000000000000016</v>
      </c>
      <c r="C1019" s="5">
        <f>(Eingabe!K1019*(Eingabe!L1019-Eingabe!K1019)+Eingabe!K1019^2*PI()/4)*0+Eingabe!K1019*Eingabe!L1019</f>
        <v>0.080000000000000016</v>
      </c>
      <c r="D1019" s="89">
        <f>IF(Eingabe!G1019="x",1,0)</f>
        <v>0</v>
      </c>
      <c r="E1019" s="1">
        <f>IF(Eingabe!H1019="x",1,0)</f>
        <v>1</v>
      </c>
      <c r="F1019" s="1">
        <f>IF(Eingabe!I1019="x",1,0)</f>
        <v>0</v>
      </c>
      <c r="G1019" s="90">
        <f t="shared" si="149"/>
        <v>1</v>
      </c>
      <c r="H1019" s="1">
        <f>IF(Eingabe!R1019="x",1,0)</f>
        <v>1</v>
      </c>
      <c r="I1019" s="1">
        <f>IF(Eingabe!S1019="x",1,0)</f>
        <v>0</v>
      </c>
      <c r="J1019" s="1">
        <f t="shared" si="150"/>
        <v>1</v>
      </c>
      <c r="K1019" s="89">
        <f>IF(Eingabe!E1019="x",1,0)</f>
        <v>1</v>
      </c>
      <c r="L1019" s="1">
        <f>IF(Eingabe!F1019="x",1,0)</f>
        <v>0</v>
      </c>
      <c r="M1019" s="90">
        <f t="shared" si="151"/>
        <v>1</v>
      </c>
    </row>
    <row r="1020">
      <c r="A1020" s="5">
        <f>Eingabe!J1020^2*PI()/4</f>
        <v>0</v>
      </c>
      <c r="B1020" s="5">
        <f>Eingabe!K1020*Eingabe!L1020</f>
        <v>0.040000000000000008</v>
      </c>
      <c r="C1020" s="5">
        <f>(Eingabe!K1020*(Eingabe!L1020-Eingabe!K1020)+Eingabe!K1020^2*PI()/4)*0+Eingabe!K1020*Eingabe!L1020</f>
        <v>0.040000000000000008</v>
      </c>
      <c r="D1020" s="89">
        <f>IF(Eingabe!G1020="x",1,0)</f>
        <v>0</v>
      </c>
      <c r="E1020" s="1">
        <f>IF(Eingabe!H1020="x",1,0)</f>
        <v>1</v>
      </c>
      <c r="F1020" s="1">
        <f>IF(Eingabe!I1020="x",1,0)</f>
        <v>0</v>
      </c>
      <c r="G1020" s="90">
        <f t="shared" si="149"/>
        <v>1</v>
      </c>
      <c r="H1020" s="1">
        <f>IF(Eingabe!R1020="x",1,0)</f>
        <v>1</v>
      </c>
      <c r="I1020" s="1">
        <f>IF(Eingabe!S1020="x",1,0)</f>
        <v>0</v>
      </c>
      <c r="J1020" s="1">
        <f t="shared" si="150"/>
        <v>1</v>
      </c>
      <c r="K1020" s="89">
        <f>IF(Eingabe!E1020="x",1,0)</f>
        <v>1</v>
      </c>
      <c r="L1020" s="1">
        <f>IF(Eingabe!F1020="x",1,0)</f>
        <v>0</v>
      </c>
      <c r="M1020" s="90">
        <f t="shared" si="151"/>
        <v>1</v>
      </c>
    </row>
    <row r="1021">
      <c r="A1021" s="5">
        <f>Eingabe!J1021^2*PI()/4</f>
        <v>0</v>
      </c>
      <c r="B1021" s="5">
        <f>Eingabe!K1021*Eingabe!L1021</f>
        <v>0.080000000000000016</v>
      </c>
      <c r="C1021" s="5">
        <f>(Eingabe!K1021*(Eingabe!L1021-Eingabe!K1021)+Eingabe!K1021^2*PI()/4)*0+Eingabe!K1021*Eingabe!L1021</f>
        <v>0.080000000000000016</v>
      </c>
      <c r="D1021" s="89">
        <f>IF(Eingabe!G1021="x",1,0)</f>
        <v>0</v>
      </c>
      <c r="E1021" s="1">
        <f>IF(Eingabe!H1021="x",1,0)</f>
        <v>1</v>
      </c>
      <c r="F1021" s="1">
        <f>IF(Eingabe!I1021="x",1,0)</f>
        <v>0</v>
      </c>
      <c r="G1021" s="90">
        <f t="shared" si="149"/>
        <v>1</v>
      </c>
      <c r="H1021" s="1">
        <f>IF(Eingabe!R1021="x",1,0)</f>
        <v>1</v>
      </c>
      <c r="I1021" s="1">
        <f>IF(Eingabe!S1021="x",1,0)</f>
        <v>0</v>
      </c>
      <c r="J1021" s="1">
        <f t="shared" si="150"/>
        <v>1</v>
      </c>
      <c r="K1021" s="89">
        <f>IF(Eingabe!E1021="x",1,0)</f>
        <v>1</v>
      </c>
      <c r="L1021" s="1">
        <f>IF(Eingabe!F1021="x",1,0)</f>
        <v>0</v>
      </c>
      <c r="M1021" s="90">
        <f t="shared" si="151"/>
        <v>1</v>
      </c>
    </row>
    <row r="1022">
      <c r="A1022" s="5">
        <f>Eingabe!J1022^2*PI()/4</f>
        <v>0</v>
      </c>
      <c r="B1022" s="5">
        <f>Eingabe!K1022*Eingabe!L1022</f>
        <v>0.040000000000000008</v>
      </c>
      <c r="C1022" s="5">
        <f>(Eingabe!K1022*(Eingabe!L1022-Eingabe!K1022)+Eingabe!K1022^2*PI()/4)*0+Eingabe!K1022*Eingabe!L1022</f>
        <v>0.040000000000000008</v>
      </c>
      <c r="D1022" s="89">
        <f>IF(Eingabe!G1022="x",1,0)</f>
        <v>0</v>
      </c>
      <c r="E1022" s="1">
        <f>IF(Eingabe!H1022="x",1,0)</f>
        <v>1</v>
      </c>
      <c r="F1022" s="1">
        <f>IF(Eingabe!I1022="x",1,0)</f>
        <v>0</v>
      </c>
      <c r="G1022" s="90">
        <f t="shared" si="149"/>
        <v>1</v>
      </c>
      <c r="H1022" s="1">
        <f>IF(Eingabe!R1022="x",1,0)</f>
        <v>1</v>
      </c>
      <c r="I1022" s="1">
        <f>IF(Eingabe!S1022="x",1,0)</f>
        <v>0</v>
      </c>
      <c r="J1022" s="1">
        <f t="shared" si="150"/>
        <v>1</v>
      </c>
      <c r="K1022" s="89">
        <f>IF(Eingabe!E1022="x",1,0)</f>
        <v>1</v>
      </c>
      <c r="L1022" s="1">
        <f>IF(Eingabe!F1022="x",1,0)</f>
        <v>0</v>
      </c>
      <c r="M1022" s="90">
        <f t="shared" si="151"/>
        <v>1</v>
      </c>
    </row>
    <row r="1023">
      <c r="A1023" s="5">
        <f>Eingabe!J1023^2*PI()/4</f>
        <v>0</v>
      </c>
      <c r="B1023" s="5">
        <f>Eingabe!K1023*Eingabe!L1023</f>
        <v>0.0625</v>
      </c>
      <c r="C1023" s="5">
        <f>(Eingabe!K1023*(Eingabe!L1023-Eingabe!K1023)+Eingabe!K1023^2*PI()/4)*0+Eingabe!K1023*Eingabe!L1023</f>
        <v>0.0625</v>
      </c>
      <c r="D1023" s="89">
        <f>IF(Eingabe!G1023="x",1,0)</f>
        <v>0</v>
      </c>
      <c r="E1023" s="1">
        <f>IF(Eingabe!H1023="x",1,0)</f>
        <v>1</v>
      </c>
      <c r="F1023" s="1">
        <f>IF(Eingabe!I1023="x",1,0)</f>
        <v>0</v>
      </c>
      <c r="G1023" s="90">
        <f t="shared" si="149"/>
        <v>1</v>
      </c>
      <c r="H1023" s="1">
        <f>IF(Eingabe!R1023="x",1,0)</f>
        <v>1</v>
      </c>
      <c r="I1023" s="1">
        <f>IF(Eingabe!S1023="x",1,0)</f>
        <v>0</v>
      </c>
      <c r="J1023" s="1">
        <f t="shared" si="150"/>
        <v>1</v>
      </c>
      <c r="K1023" s="89">
        <f>IF(Eingabe!E1023="x",1,0)</f>
        <v>1</v>
      </c>
      <c r="L1023" s="1">
        <f>IF(Eingabe!F1023="x",1,0)</f>
        <v>0</v>
      </c>
      <c r="M1023" s="90">
        <f t="shared" si="151"/>
        <v>1</v>
      </c>
    </row>
    <row r="1024">
      <c r="A1024" s="5">
        <f>Eingabe!J1024^2*PI()/4</f>
        <v>0</v>
      </c>
      <c r="B1024" s="5">
        <f>Eingabe!K1024*Eingabe!L1024</f>
        <v>0.0625</v>
      </c>
      <c r="C1024" s="5">
        <f>(Eingabe!K1024*(Eingabe!L1024-Eingabe!K1024)+Eingabe!K1024^2*PI()/4)*0+Eingabe!K1024*Eingabe!L1024</f>
        <v>0.0625</v>
      </c>
      <c r="D1024" s="89">
        <f>IF(Eingabe!G1024="x",1,0)</f>
        <v>0</v>
      </c>
      <c r="E1024" s="1">
        <f>IF(Eingabe!H1024="x",1,0)</f>
        <v>1</v>
      </c>
      <c r="F1024" s="1">
        <f>IF(Eingabe!I1024="x",1,0)</f>
        <v>0</v>
      </c>
      <c r="G1024" s="90">
        <f t="shared" si="149"/>
        <v>1</v>
      </c>
      <c r="H1024" s="1">
        <f>IF(Eingabe!R1024="x",1,0)</f>
        <v>1</v>
      </c>
      <c r="I1024" s="1">
        <f>IF(Eingabe!S1024="x",1,0)</f>
        <v>0</v>
      </c>
      <c r="J1024" s="1">
        <f t="shared" si="150"/>
        <v>1</v>
      </c>
      <c r="K1024" s="89">
        <f>IF(Eingabe!E1024="x",1,0)</f>
        <v>1</v>
      </c>
      <c r="L1024" s="1">
        <f>IF(Eingabe!F1024="x",1,0)</f>
        <v>0</v>
      </c>
      <c r="M1024" s="90">
        <f t="shared" si="151"/>
        <v>1</v>
      </c>
    </row>
    <row r="1025">
      <c r="A1025" s="5">
        <f>Eingabe!J1025^2*PI()/4</f>
        <v>0</v>
      </c>
      <c r="B1025" s="5">
        <f>Eingabe!K1025*Eingabe!L1025</f>
        <v>0.12959999999999999</v>
      </c>
      <c r="C1025" s="5">
        <f>(Eingabe!K1025*(Eingabe!L1025-Eingabe!K1025)+Eingabe!K1025^2*PI()/4)*0+Eingabe!K1025*Eingabe!L1025</f>
        <v>0.12959999999999999</v>
      </c>
      <c r="D1025" s="89">
        <f>IF(Eingabe!G1025="x",1,0)</f>
        <v>0</v>
      </c>
      <c r="E1025" s="1">
        <f>IF(Eingabe!H1025="x",1,0)</f>
        <v>1</v>
      </c>
      <c r="F1025" s="1">
        <f>IF(Eingabe!I1025="x",1,0)</f>
        <v>0</v>
      </c>
      <c r="G1025" s="90">
        <f t="shared" si="149"/>
        <v>1</v>
      </c>
      <c r="H1025" s="1">
        <f>IF(Eingabe!R1025="x",1,0)</f>
        <v>1</v>
      </c>
      <c r="I1025" s="1">
        <f>IF(Eingabe!S1025="x",1,0)</f>
        <v>0</v>
      </c>
      <c r="J1025" s="1">
        <f t="shared" si="150"/>
        <v>1</v>
      </c>
      <c r="K1025" s="89">
        <f>IF(Eingabe!E1025="x",1,0)</f>
        <v>1</v>
      </c>
      <c r="L1025" s="1">
        <f>IF(Eingabe!F1025="x",1,0)</f>
        <v>0</v>
      </c>
      <c r="M1025" s="90">
        <f t="shared" si="151"/>
        <v>1</v>
      </c>
    </row>
    <row r="1026">
      <c r="A1026" s="5">
        <f>Eingabe!J1026^2*PI()/4</f>
        <v>0</v>
      </c>
      <c r="B1026" s="5">
        <f>Eingabe!K1026*Eingabe!L1026</f>
        <v>0.12959999999999999</v>
      </c>
      <c r="C1026" s="5">
        <f>(Eingabe!K1026*(Eingabe!L1026-Eingabe!K1026)+Eingabe!K1026^2*PI()/4)*0+Eingabe!K1026*Eingabe!L1026</f>
        <v>0.12959999999999999</v>
      </c>
      <c r="D1026" s="89">
        <f>IF(Eingabe!G1026="x",1,0)</f>
        <v>0</v>
      </c>
      <c r="E1026" s="1">
        <f>IF(Eingabe!H1026="x",1,0)</f>
        <v>1</v>
      </c>
      <c r="F1026" s="1">
        <f>IF(Eingabe!I1026="x",1,0)</f>
        <v>0</v>
      </c>
      <c r="G1026" s="90">
        <f t="shared" si="149"/>
        <v>1</v>
      </c>
      <c r="H1026" s="1">
        <f>IF(Eingabe!R1026="x",1,0)</f>
        <v>1</v>
      </c>
      <c r="I1026" s="1">
        <f>IF(Eingabe!S1026="x",1,0)</f>
        <v>0</v>
      </c>
      <c r="J1026" s="1">
        <f t="shared" si="150"/>
        <v>1</v>
      </c>
      <c r="K1026" s="89">
        <f>IF(Eingabe!E1026="x",1,0)</f>
        <v>1</v>
      </c>
      <c r="L1026" s="1">
        <f>IF(Eingabe!F1026="x",1,0)</f>
        <v>0</v>
      </c>
      <c r="M1026" s="90">
        <f t="shared" si="151"/>
        <v>1</v>
      </c>
    </row>
    <row r="1027">
      <c r="A1027" s="5">
        <f>Eingabe!J1027^2*PI()/4</f>
        <v>0</v>
      </c>
      <c r="B1027" s="5">
        <f>Eingabe!K1027*Eingabe!L1027</f>
        <v>0.0625</v>
      </c>
      <c r="C1027" s="5">
        <f>(Eingabe!K1027*(Eingabe!L1027-Eingabe!K1027)+Eingabe!K1027^2*PI()/4)*0+Eingabe!K1027*Eingabe!L1027</f>
        <v>0.0625</v>
      </c>
      <c r="D1027" s="89">
        <f>IF(Eingabe!G1027="x",1,0)</f>
        <v>0</v>
      </c>
      <c r="E1027" s="1">
        <f>IF(Eingabe!H1027="x",1,0)</f>
        <v>1</v>
      </c>
      <c r="F1027" s="1">
        <f>IF(Eingabe!I1027="x",1,0)</f>
        <v>0</v>
      </c>
      <c r="G1027" s="90">
        <f t="shared" si="149"/>
        <v>1</v>
      </c>
      <c r="H1027" s="1">
        <f>IF(Eingabe!R1027="x",1,0)</f>
        <v>1</v>
      </c>
      <c r="I1027" s="1">
        <f>IF(Eingabe!S1027="x",1,0)</f>
        <v>0</v>
      </c>
      <c r="J1027" s="1">
        <f t="shared" si="150"/>
        <v>1</v>
      </c>
      <c r="K1027" s="89">
        <f>IF(Eingabe!E1027="x",1,0)</f>
        <v>1</v>
      </c>
      <c r="L1027" s="1">
        <f>IF(Eingabe!F1027="x",1,0)</f>
        <v>0</v>
      </c>
      <c r="M1027" s="90">
        <f t="shared" si="151"/>
        <v>1</v>
      </c>
    </row>
    <row r="1028">
      <c r="A1028" s="5">
        <f>Eingabe!J1028^2*PI()/4</f>
        <v>0</v>
      </c>
      <c r="B1028" s="5">
        <f>Eingabe!K1028*Eingabe!L1028</f>
        <v>0.0625</v>
      </c>
      <c r="C1028" s="5">
        <f>(Eingabe!K1028*(Eingabe!L1028-Eingabe!K1028)+Eingabe!K1028^2*PI()/4)*0+Eingabe!K1028*Eingabe!L1028</f>
        <v>0.0625</v>
      </c>
      <c r="D1028" s="89">
        <f>IF(Eingabe!G1028="x",1,0)</f>
        <v>0</v>
      </c>
      <c r="E1028" s="1">
        <f>IF(Eingabe!H1028="x",1,0)</f>
        <v>1</v>
      </c>
      <c r="F1028" s="1">
        <f>IF(Eingabe!I1028="x",1,0)</f>
        <v>0</v>
      </c>
      <c r="G1028" s="90">
        <f t="shared" si="149"/>
        <v>1</v>
      </c>
      <c r="H1028" s="1">
        <f>IF(Eingabe!R1028="x",1,0)</f>
        <v>1</v>
      </c>
      <c r="I1028" s="1">
        <f>IF(Eingabe!S1028="x",1,0)</f>
        <v>0</v>
      </c>
      <c r="J1028" s="1">
        <f t="shared" si="150"/>
        <v>1</v>
      </c>
      <c r="K1028" s="89">
        <f>IF(Eingabe!E1028="x",1,0)</f>
        <v>1</v>
      </c>
      <c r="L1028" s="1">
        <f>IF(Eingabe!F1028="x",1,0)</f>
        <v>0</v>
      </c>
      <c r="M1028" s="90">
        <f t="shared" si="151"/>
        <v>1</v>
      </c>
    </row>
    <row r="1029">
      <c r="A1029" s="5">
        <f>Eingabe!J1029^2*PI()/4</f>
        <v>0</v>
      </c>
      <c r="B1029" s="5">
        <f>Eingabe!K1029*Eingabe!L1029</f>
        <v>0.0625</v>
      </c>
      <c r="C1029" s="5">
        <f>(Eingabe!K1029*(Eingabe!L1029-Eingabe!K1029)+Eingabe!K1029^2*PI()/4)*0+Eingabe!K1029*Eingabe!L1029</f>
        <v>0.0625</v>
      </c>
      <c r="D1029" s="89">
        <f>IF(Eingabe!G1029="x",1,0)</f>
        <v>0</v>
      </c>
      <c r="E1029" s="1">
        <f>IF(Eingabe!H1029="x",1,0)</f>
        <v>1</v>
      </c>
      <c r="F1029" s="1">
        <f>IF(Eingabe!I1029="x",1,0)</f>
        <v>0</v>
      </c>
      <c r="G1029" s="90">
        <f t="shared" si="149"/>
        <v>1</v>
      </c>
      <c r="H1029" s="1">
        <f>IF(Eingabe!R1029="x",1,0)</f>
        <v>1</v>
      </c>
      <c r="I1029" s="1">
        <f>IF(Eingabe!S1029="x",1,0)</f>
        <v>0</v>
      </c>
      <c r="J1029" s="1">
        <f t="shared" si="150"/>
        <v>1</v>
      </c>
      <c r="K1029" s="89">
        <f>IF(Eingabe!E1029="x",1,0)</f>
        <v>1</v>
      </c>
      <c r="L1029" s="1">
        <f>IF(Eingabe!F1029="x",1,0)</f>
        <v>0</v>
      </c>
      <c r="M1029" s="90">
        <f t="shared" si="151"/>
        <v>1</v>
      </c>
    </row>
    <row r="1030">
      <c r="A1030" s="5">
        <f>Eingabe!J1030^2*PI()/4</f>
        <v>0</v>
      </c>
      <c r="B1030" s="5">
        <f>Eingabe!K1030*Eingabe!L1030</f>
        <v>0.12959999999999999</v>
      </c>
      <c r="C1030" s="5">
        <f>(Eingabe!K1030*(Eingabe!L1030-Eingabe!K1030)+Eingabe!K1030^2*PI()/4)*0+Eingabe!K1030*Eingabe!L1030</f>
        <v>0.12959999999999999</v>
      </c>
      <c r="D1030" s="89">
        <f>IF(Eingabe!G1030="x",1,0)</f>
        <v>0</v>
      </c>
      <c r="E1030" s="1">
        <f>IF(Eingabe!H1030="x",1,0)</f>
        <v>1</v>
      </c>
      <c r="F1030" s="1">
        <f>IF(Eingabe!I1030="x",1,0)</f>
        <v>0</v>
      </c>
      <c r="G1030" s="90">
        <f t="shared" si="149"/>
        <v>1</v>
      </c>
      <c r="H1030" s="1">
        <f>IF(Eingabe!R1030="x",1,0)</f>
        <v>1</v>
      </c>
      <c r="I1030" s="1">
        <f>IF(Eingabe!S1030="x",1,0)</f>
        <v>0</v>
      </c>
      <c r="J1030" s="1">
        <f t="shared" si="150"/>
        <v>1</v>
      </c>
      <c r="K1030" s="89">
        <f>IF(Eingabe!E1030="x",1,0)</f>
        <v>1</v>
      </c>
      <c r="L1030" s="1">
        <f>IF(Eingabe!F1030="x",1,0)</f>
        <v>0</v>
      </c>
      <c r="M1030" s="90">
        <f t="shared" si="151"/>
        <v>1</v>
      </c>
    </row>
    <row r="1031">
      <c r="A1031" s="5">
        <f>Eingabe!J1031^2*PI()/4</f>
        <v>0</v>
      </c>
      <c r="B1031" s="5">
        <f>Eingabe!K1031*Eingabe!L1031</f>
        <v>0.12959999999999999</v>
      </c>
      <c r="C1031" s="5">
        <f>(Eingabe!K1031*(Eingabe!L1031-Eingabe!K1031)+Eingabe!K1031^2*PI()/4)*0+Eingabe!K1031*Eingabe!L1031</f>
        <v>0.12959999999999999</v>
      </c>
      <c r="D1031" s="89">
        <f>IF(Eingabe!G1031="x",1,0)</f>
        <v>0</v>
      </c>
      <c r="E1031" s="1">
        <f>IF(Eingabe!H1031="x",1,0)</f>
        <v>1</v>
      </c>
      <c r="F1031" s="1">
        <f>IF(Eingabe!I1031="x",1,0)</f>
        <v>0</v>
      </c>
      <c r="G1031" s="90">
        <f t="shared" si="149"/>
        <v>1</v>
      </c>
      <c r="H1031" s="1">
        <f>IF(Eingabe!R1031="x",1,0)</f>
        <v>1</v>
      </c>
      <c r="I1031" s="1">
        <f>IF(Eingabe!S1031="x",1,0)</f>
        <v>0</v>
      </c>
      <c r="J1031" s="1">
        <f t="shared" si="150"/>
        <v>1</v>
      </c>
      <c r="K1031" s="89">
        <f>IF(Eingabe!E1031="x",1,0)</f>
        <v>1</v>
      </c>
      <c r="L1031" s="1">
        <f>IF(Eingabe!F1031="x",1,0)</f>
        <v>0</v>
      </c>
      <c r="M1031" s="90">
        <f t="shared" si="151"/>
        <v>1</v>
      </c>
    </row>
    <row r="1032">
      <c r="A1032" s="5">
        <f>Eingabe!J1032^2*PI()/4</f>
        <v>0</v>
      </c>
      <c r="B1032" s="5">
        <f>Eingabe!K1032*Eingabe!L1032</f>
        <v>0.089999999999999997</v>
      </c>
      <c r="C1032" s="5">
        <f>(Eingabe!K1032*(Eingabe!L1032-Eingabe!K1032)+Eingabe!K1032^2*PI()/4)*0+Eingabe!K1032*Eingabe!L1032</f>
        <v>0.089999999999999997</v>
      </c>
      <c r="D1032" s="89">
        <f>IF(Eingabe!G1032="x",1,0)</f>
        <v>0</v>
      </c>
      <c r="E1032" s="1">
        <f>IF(Eingabe!H1032="x",1,0)</f>
        <v>1</v>
      </c>
      <c r="F1032" s="1">
        <f>IF(Eingabe!I1032="x",1,0)</f>
        <v>0</v>
      </c>
      <c r="G1032" s="90">
        <f t="shared" si="149"/>
        <v>1</v>
      </c>
      <c r="H1032" s="1">
        <f>IF(Eingabe!R1032="x",1,0)</f>
        <v>1</v>
      </c>
      <c r="I1032" s="1">
        <f>IF(Eingabe!S1032="x",1,0)</f>
        <v>0</v>
      </c>
      <c r="J1032" s="1">
        <f t="shared" si="150"/>
        <v>1</v>
      </c>
      <c r="K1032" s="89">
        <f>IF(Eingabe!E1032="x",1,0)</f>
        <v>1</v>
      </c>
      <c r="L1032" s="1">
        <f>IF(Eingabe!F1032="x",1,0)</f>
        <v>0</v>
      </c>
      <c r="M1032" s="90">
        <f t="shared" si="151"/>
        <v>1</v>
      </c>
    </row>
    <row r="1033">
      <c r="A1033" s="5">
        <f>Eingabe!J1033^2*PI()/4</f>
        <v>0</v>
      </c>
      <c r="B1033" s="5">
        <f>Eingabe!K1033*Eingabe!L1033</f>
        <v>0.089999999999999997</v>
      </c>
      <c r="C1033" s="5">
        <f>(Eingabe!K1033*(Eingabe!L1033-Eingabe!K1033)+Eingabe!K1033^2*PI()/4)*0+Eingabe!K1033*Eingabe!L1033</f>
        <v>0.089999999999999997</v>
      </c>
      <c r="D1033" s="89">
        <f>IF(Eingabe!G1033="x",1,0)</f>
        <v>0</v>
      </c>
      <c r="E1033" s="1">
        <f>IF(Eingabe!H1033="x",1,0)</f>
        <v>1</v>
      </c>
      <c r="F1033" s="1">
        <f>IF(Eingabe!I1033="x",1,0)</f>
        <v>0</v>
      </c>
      <c r="G1033" s="90">
        <f t="shared" si="149"/>
        <v>1</v>
      </c>
      <c r="H1033" s="1">
        <f>IF(Eingabe!R1033="x",1,0)</f>
        <v>1</v>
      </c>
      <c r="I1033" s="1">
        <f>IF(Eingabe!S1033="x",1,0)</f>
        <v>0</v>
      </c>
      <c r="J1033" s="1">
        <f t="shared" si="150"/>
        <v>1</v>
      </c>
      <c r="K1033" s="89">
        <f>IF(Eingabe!E1033="x",1,0)</f>
        <v>1</v>
      </c>
      <c r="L1033" s="1">
        <f>IF(Eingabe!F1033="x",1,0)</f>
        <v>0</v>
      </c>
      <c r="M1033" s="90">
        <f t="shared" si="151"/>
        <v>1</v>
      </c>
    </row>
    <row r="1034">
      <c r="A1034" s="5">
        <f>Eingabe!J1034^2*PI()/4</f>
        <v>0</v>
      </c>
      <c r="B1034" s="5">
        <f>Eingabe!K1034*Eingabe!L1034</f>
        <v>0.089999999999999997</v>
      </c>
      <c r="C1034" s="5">
        <f>(Eingabe!K1034*(Eingabe!L1034-Eingabe!K1034)+Eingabe!K1034^2*PI()/4)*0+Eingabe!K1034*Eingabe!L1034</f>
        <v>0.089999999999999997</v>
      </c>
      <c r="D1034" s="89">
        <f>IF(Eingabe!G1034="x",1,0)</f>
        <v>0</v>
      </c>
      <c r="E1034" s="1">
        <f>IF(Eingabe!H1034="x",1,0)</f>
        <v>1</v>
      </c>
      <c r="F1034" s="1">
        <f>IF(Eingabe!I1034="x",1,0)</f>
        <v>0</v>
      </c>
      <c r="G1034" s="90">
        <f t="shared" si="149"/>
        <v>1</v>
      </c>
      <c r="H1034" s="1">
        <f>IF(Eingabe!R1034="x",1,0)</f>
        <v>1</v>
      </c>
      <c r="I1034" s="1">
        <f>IF(Eingabe!S1034="x",1,0)</f>
        <v>0</v>
      </c>
      <c r="J1034" s="1">
        <f t="shared" si="150"/>
        <v>1</v>
      </c>
      <c r="K1034" s="89">
        <f>IF(Eingabe!E1034="x",1,0)</f>
        <v>1</v>
      </c>
      <c r="L1034" s="1">
        <f>IF(Eingabe!F1034="x",1,0)</f>
        <v>0</v>
      </c>
      <c r="M1034" s="90">
        <f t="shared" si="151"/>
        <v>1</v>
      </c>
    </row>
    <row r="1035">
      <c r="A1035" s="5">
        <f>Eingabe!J1035^2*PI()/4</f>
        <v>0</v>
      </c>
      <c r="B1035" s="5">
        <f>Eingabe!K1035*Eingabe!L1035</f>
        <v>0.0625</v>
      </c>
      <c r="C1035" s="5">
        <f>(Eingabe!K1035*(Eingabe!L1035-Eingabe!K1035)+Eingabe!K1035^2*PI()/4)*0+Eingabe!K1035*Eingabe!L1035</f>
        <v>0.0625</v>
      </c>
      <c r="D1035" s="89">
        <f>IF(Eingabe!G1035="x",1,0)</f>
        <v>0</v>
      </c>
      <c r="E1035" s="1">
        <f>IF(Eingabe!H1035="x",1,0)</f>
        <v>1</v>
      </c>
      <c r="F1035" s="1">
        <f>IF(Eingabe!I1035="x",1,0)</f>
        <v>0</v>
      </c>
      <c r="G1035" s="90">
        <f t="shared" si="149"/>
        <v>1</v>
      </c>
      <c r="H1035" s="1">
        <f>IF(Eingabe!R1035="x",1,0)</f>
        <v>1</v>
      </c>
      <c r="I1035" s="1">
        <f>IF(Eingabe!S1035="x",1,0)</f>
        <v>0</v>
      </c>
      <c r="J1035" s="1">
        <f t="shared" si="150"/>
        <v>1</v>
      </c>
      <c r="K1035" s="89">
        <f>IF(Eingabe!E1035="x",1,0)</f>
        <v>1</v>
      </c>
      <c r="L1035" s="1">
        <f>IF(Eingabe!F1035="x",1,0)</f>
        <v>0</v>
      </c>
      <c r="M1035" s="90">
        <f t="shared" si="151"/>
        <v>1</v>
      </c>
    </row>
    <row r="1036">
      <c r="A1036" s="5">
        <f>Eingabe!J1036^2*PI()/4</f>
        <v>0</v>
      </c>
      <c r="B1036" s="5">
        <f>Eingabe!K1036*Eingabe!L1036</f>
        <v>0.0625</v>
      </c>
      <c r="C1036" s="5">
        <f>(Eingabe!K1036*(Eingabe!L1036-Eingabe!K1036)+Eingabe!K1036^2*PI()/4)*0+Eingabe!K1036*Eingabe!L1036</f>
        <v>0.0625</v>
      </c>
      <c r="D1036" s="89">
        <f>IF(Eingabe!G1036="x",1,0)</f>
        <v>0</v>
      </c>
      <c r="E1036" s="1">
        <f>IF(Eingabe!H1036="x",1,0)</f>
        <v>1</v>
      </c>
      <c r="F1036" s="1">
        <f>IF(Eingabe!I1036="x",1,0)</f>
        <v>0</v>
      </c>
      <c r="G1036" s="90">
        <f t="shared" si="149"/>
        <v>1</v>
      </c>
      <c r="H1036" s="1">
        <f>IF(Eingabe!R1036="x",1,0)</f>
        <v>1</v>
      </c>
      <c r="I1036" s="1">
        <f>IF(Eingabe!S1036="x",1,0)</f>
        <v>0</v>
      </c>
      <c r="J1036" s="1">
        <f t="shared" si="150"/>
        <v>1</v>
      </c>
      <c r="K1036" s="89">
        <f>IF(Eingabe!E1036="x",1,0)</f>
        <v>1</v>
      </c>
      <c r="L1036" s="1">
        <f>IF(Eingabe!F1036="x",1,0)</f>
        <v>0</v>
      </c>
      <c r="M1036" s="90">
        <f t="shared" si="151"/>
        <v>1</v>
      </c>
    </row>
    <row r="1037">
      <c r="A1037" s="5">
        <f>Eingabe!J1037^2*PI()/4</f>
        <v>0</v>
      </c>
      <c r="B1037" s="5">
        <f>Eingabe!K1037*Eingabe!L1037</f>
        <v>0.089999999999999997</v>
      </c>
      <c r="C1037" s="5">
        <f>(Eingabe!K1037*(Eingabe!L1037-Eingabe!K1037)+Eingabe!K1037^2*PI()/4)*0+Eingabe!K1037*Eingabe!L1037</f>
        <v>0.089999999999999997</v>
      </c>
      <c r="D1037" s="89">
        <f>IF(Eingabe!G1037="x",1,0)</f>
        <v>0</v>
      </c>
      <c r="E1037" s="1">
        <f>IF(Eingabe!H1037="x",1,0)</f>
        <v>1</v>
      </c>
      <c r="F1037" s="1">
        <f>IF(Eingabe!I1037="x",1,0)</f>
        <v>0</v>
      </c>
      <c r="G1037" s="90">
        <f t="shared" si="149"/>
        <v>1</v>
      </c>
      <c r="H1037" s="1">
        <f>IF(Eingabe!R1037="x",1,0)</f>
        <v>1</v>
      </c>
      <c r="I1037" s="1">
        <f>IF(Eingabe!S1037="x",1,0)</f>
        <v>0</v>
      </c>
      <c r="J1037" s="1">
        <f t="shared" si="150"/>
        <v>1</v>
      </c>
      <c r="K1037" s="89">
        <f>IF(Eingabe!E1037="x",1,0)</f>
        <v>1</v>
      </c>
      <c r="L1037" s="1">
        <f>IF(Eingabe!F1037="x",1,0)</f>
        <v>0</v>
      </c>
      <c r="M1037" s="90">
        <f t="shared" si="151"/>
        <v>1</v>
      </c>
    </row>
    <row r="1038">
      <c r="A1038" s="5">
        <f>Eingabe!J1038^2*PI()/4</f>
        <v>0</v>
      </c>
      <c r="B1038" s="5">
        <f>Eingabe!K1038*Eingabe!L1038</f>
        <v>0.089999999999999997</v>
      </c>
      <c r="C1038" s="5">
        <f>(Eingabe!K1038*(Eingabe!L1038-Eingabe!K1038)+Eingabe!K1038^2*PI()/4)*0+Eingabe!K1038*Eingabe!L1038</f>
        <v>0.089999999999999997</v>
      </c>
      <c r="D1038" s="89">
        <f>IF(Eingabe!G1038="x",1,0)</f>
        <v>0</v>
      </c>
      <c r="E1038" s="1">
        <f>IF(Eingabe!H1038="x",1,0)</f>
        <v>1</v>
      </c>
      <c r="F1038" s="1">
        <f>IF(Eingabe!I1038="x",1,0)</f>
        <v>0</v>
      </c>
      <c r="G1038" s="90">
        <f t="shared" si="149"/>
        <v>1</v>
      </c>
      <c r="H1038" s="1">
        <f>IF(Eingabe!R1038="x",1,0)</f>
        <v>1</v>
      </c>
      <c r="I1038" s="1">
        <f>IF(Eingabe!S1038="x",1,0)</f>
        <v>0</v>
      </c>
      <c r="J1038" s="1">
        <f t="shared" si="150"/>
        <v>1</v>
      </c>
      <c r="K1038" s="89">
        <f>IF(Eingabe!E1038="x",1,0)</f>
        <v>1</v>
      </c>
      <c r="L1038" s="1">
        <f>IF(Eingabe!F1038="x",1,0)</f>
        <v>0</v>
      </c>
      <c r="M1038" s="90">
        <f t="shared" si="151"/>
        <v>1</v>
      </c>
    </row>
    <row r="1039">
      <c r="A1039" s="5">
        <f>Eingabe!J1039^2*PI()/4</f>
        <v>0</v>
      </c>
      <c r="B1039" s="5">
        <f>Eingabe!K1039*Eingabe!L1039</f>
        <v>0.0625</v>
      </c>
      <c r="C1039" s="5">
        <f>(Eingabe!K1039*(Eingabe!L1039-Eingabe!K1039)+Eingabe!K1039^2*PI()/4)*0+Eingabe!K1039*Eingabe!L1039</f>
        <v>0.0625</v>
      </c>
      <c r="D1039" s="89">
        <f>IF(Eingabe!G1039="x",1,0)</f>
        <v>0</v>
      </c>
      <c r="E1039" s="1">
        <f>IF(Eingabe!H1039="x",1,0)</f>
        <v>1</v>
      </c>
      <c r="F1039" s="1">
        <f>IF(Eingabe!I1039="x",1,0)</f>
        <v>0</v>
      </c>
      <c r="G1039" s="90">
        <f t="shared" si="149"/>
        <v>1</v>
      </c>
      <c r="H1039" s="1">
        <f>IF(Eingabe!R1039="x",1,0)</f>
        <v>1</v>
      </c>
      <c r="I1039" s="1">
        <f>IF(Eingabe!S1039="x",1,0)</f>
        <v>0</v>
      </c>
      <c r="J1039" s="1">
        <f t="shared" si="150"/>
        <v>1</v>
      </c>
      <c r="K1039" s="89">
        <f>IF(Eingabe!E1039="x",1,0)</f>
        <v>1</v>
      </c>
      <c r="L1039" s="1">
        <f>IF(Eingabe!F1039="x",1,0)</f>
        <v>0</v>
      </c>
      <c r="M1039" s="90">
        <f t="shared" si="151"/>
        <v>1</v>
      </c>
    </row>
    <row r="1040">
      <c r="A1040" s="5">
        <f>Eingabe!J1040^2*PI()/4</f>
        <v>0</v>
      </c>
      <c r="B1040" s="5">
        <f>Eingabe!K1040*Eingabe!L1040</f>
        <v>0.0625</v>
      </c>
      <c r="C1040" s="5">
        <f>(Eingabe!K1040*(Eingabe!L1040-Eingabe!K1040)+Eingabe!K1040^2*PI()/4)*0+Eingabe!K1040*Eingabe!L1040</f>
        <v>0.0625</v>
      </c>
      <c r="D1040" s="89">
        <f>IF(Eingabe!G1040="x",1,0)</f>
        <v>0</v>
      </c>
      <c r="E1040" s="1">
        <f>IF(Eingabe!H1040="x",1,0)</f>
        <v>1</v>
      </c>
      <c r="F1040" s="1">
        <f>IF(Eingabe!I1040="x",1,0)</f>
        <v>0</v>
      </c>
      <c r="G1040" s="90">
        <f t="shared" si="149"/>
        <v>1</v>
      </c>
      <c r="H1040" s="1">
        <f>IF(Eingabe!R1040="x",1,0)</f>
        <v>1</v>
      </c>
      <c r="I1040" s="1">
        <f>IF(Eingabe!S1040="x",1,0)</f>
        <v>0</v>
      </c>
      <c r="J1040" s="1">
        <f t="shared" si="150"/>
        <v>1</v>
      </c>
      <c r="K1040" s="89">
        <f>IF(Eingabe!E1040="x",1,0)</f>
        <v>1</v>
      </c>
      <c r="L1040" s="1">
        <f>IF(Eingabe!F1040="x",1,0)</f>
        <v>0</v>
      </c>
      <c r="M1040" s="90">
        <f t="shared" si="151"/>
        <v>1</v>
      </c>
    </row>
    <row r="1041">
      <c r="A1041" s="5">
        <f>Eingabe!J1041^2*PI()/4</f>
        <v>0</v>
      </c>
      <c r="B1041" s="5">
        <f>Eingabe!K1041*Eingabe!L1041</f>
        <v>0.0625</v>
      </c>
      <c r="C1041" s="5">
        <f>(Eingabe!K1041*(Eingabe!L1041-Eingabe!K1041)+Eingabe!K1041^2*PI()/4)*0+Eingabe!K1041*Eingabe!L1041</f>
        <v>0.0625</v>
      </c>
      <c r="D1041" s="89">
        <f>IF(Eingabe!G1041="x",1,0)</f>
        <v>0</v>
      </c>
      <c r="E1041" s="1">
        <f>IF(Eingabe!H1041="x",1,0)</f>
        <v>1</v>
      </c>
      <c r="F1041" s="1">
        <f>IF(Eingabe!I1041="x",1,0)</f>
        <v>0</v>
      </c>
      <c r="G1041" s="90">
        <f t="shared" si="149"/>
        <v>1</v>
      </c>
      <c r="H1041" s="1">
        <f>IF(Eingabe!R1041="x",1,0)</f>
        <v>1</v>
      </c>
      <c r="I1041" s="1">
        <f>IF(Eingabe!S1041="x",1,0)</f>
        <v>0</v>
      </c>
      <c r="J1041" s="1">
        <f t="shared" si="150"/>
        <v>1</v>
      </c>
      <c r="K1041" s="89">
        <f>IF(Eingabe!E1041="x",1,0)</f>
        <v>1</v>
      </c>
      <c r="L1041" s="1">
        <f>IF(Eingabe!F1041="x",1,0)</f>
        <v>0</v>
      </c>
      <c r="M1041" s="90">
        <f t="shared" si="151"/>
        <v>1</v>
      </c>
    </row>
    <row r="1042">
      <c r="A1042" s="5">
        <f>Eingabe!J1042^2*PI()/4</f>
        <v>0</v>
      </c>
      <c r="B1042" s="5">
        <f>Eingabe!K1042*Eingabe!L1042</f>
        <v>0.089999999999999997</v>
      </c>
      <c r="C1042" s="5">
        <f>(Eingabe!K1042*(Eingabe!L1042-Eingabe!K1042)+Eingabe!K1042^2*PI()/4)*0+Eingabe!K1042*Eingabe!L1042</f>
        <v>0.089999999999999997</v>
      </c>
      <c r="D1042" s="89">
        <f>IF(Eingabe!G1042="x",1,0)</f>
        <v>0</v>
      </c>
      <c r="E1042" s="1">
        <f>IF(Eingabe!H1042="x",1,0)</f>
        <v>1</v>
      </c>
      <c r="F1042" s="1">
        <f>IF(Eingabe!I1042="x",1,0)</f>
        <v>0</v>
      </c>
      <c r="G1042" s="90">
        <f t="shared" si="149"/>
        <v>1</v>
      </c>
      <c r="H1042" s="1">
        <f>IF(Eingabe!R1042="x",1,0)</f>
        <v>1</v>
      </c>
      <c r="I1042" s="1">
        <f>IF(Eingabe!S1042="x",1,0)</f>
        <v>0</v>
      </c>
      <c r="J1042" s="1">
        <f t="shared" si="150"/>
        <v>1</v>
      </c>
      <c r="K1042" s="89">
        <f>IF(Eingabe!E1042="x",1,0)</f>
        <v>1</v>
      </c>
      <c r="L1042" s="1">
        <f>IF(Eingabe!F1042="x",1,0)</f>
        <v>0</v>
      </c>
      <c r="M1042" s="90">
        <f t="shared" si="151"/>
        <v>1</v>
      </c>
    </row>
    <row r="1043">
      <c r="A1043" s="5">
        <f>Eingabe!J1043^2*PI()/4</f>
        <v>0</v>
      </c>
      <c r="B1043" s="5">
        <f>Eingabe!K1043*Eingabe!L1043</f>
        <v>0.089999999999999997</v>
      </c>
      <c r="C1043" s="5">
        <f>(Eingabe!K1043*(Eingabe!L1043-Eingabe!K1043)+Eingabe!K1043^2*PI()/4)*0+Eingabe!K1043*Eingabe!L1043</f>
        <v>0.089999999999999997</v>
      </c>
      <c r="D1043" s="89">
        <f>IF(Eingabe!G1043="x",1,0)</f>
        <v>0</v>
      </c>
      <c r="E1043" s="1">
        <f>IF(Eingabe!H1043="x",1,0)</f>
        <v>1</v>
      </c>
      <c r="F1043" s="1">
        <f>IF(Eingabe!I1043="x",1,0)</f>
        <v>0</v>
      </c>
      <c r="G1043" s="90">
        <f t="shared" ref="G1043:G1106" si="152">MAX(E1043:F1043)</f>
        <v>1</v>
      </c>
      <c r="H1043" s="1">
        <f>IF(Eingabe!R1043="x",1,0)</f>
        <v>1</v>
      </c>
      <c r="I1043" s="1">
        <f>IF(Eingabe!S1043="x",1,0)</f>
        <v>0</v>
      </c>
      <c r="J1043" s="1">
        <f t="shared" ref="J1043:J1106" si="153">MAX(H1043:I1043)</f>
        <v>1</v>
      </c>
      <c r="K1043" s="89">
        <f>IF(Eingabe!E1043="x",1,0)</f>
        <v>1</v>
      </c>
      <c r="L1043" s="1">
        <f>IF(Eingabe!F1043="x",1,0)</f>
        <v>0</v>
      </c>
      <c r="M1043" s="90">
        <f t="shared" ref="M1043:M1106" si="154">MAX(K1043:L1043)</f>
        <v>1</v>
      </c>
    </row>
    <row r="1044">
      <c r="A1044" s="5">
        <f>Eingabe!J1044^2*PI()/4</f>
        <v>0</v>
      </c>
      <c r="B1044" s="5">
        <f>Eingabe!K1044*Eingabe!L1044</f>
        <v>0.0625</v>
      </c>
      <c r="C1044" s="5">
        <f>(Eingabe!K1044*(Eingabe!L1044-Eingabe!K1044)+Eingabe!K1044^2*PI()/4)*0+Eingabe!K1044*Eingabe!L1044</f>
        <v>0.0625</v>
      </c>
      <c r="D1044" s="89">
        <f>IF(Eingabe!G1044="x",1,0)</f>
        <v>0</v>
      </c>
      <c r="E1044" s="1">
        <f>IF(Eingabe!H1044="x",1,0)</f>
        <v>1</v>
      </c>
      <c r="F1044" s="1">
        <f>IF(Eingabe!I1044="x",1,0)</f>
        <v>0</v>
      </c>
      <c r="G1044" s="90">
        <f t="shared" si="152"/>
        <v>1</v>
      </c>
      <c r="H1044" s="1">
        <f>IF(Eingabe!R1044="x",1,0)</f>
        <v>1</v>
      </c>
      <c r="I1044" s="1">
        <f>IF(Eingabe!S1044="x",1,0)</f>
        <v>0</v>
      </c>
      <c r="J1044" s="1">
        <f t="shared" si="153"/>
        <v>1</v>
      </c>
      <c r="K1044" s="89">
        <f>IF(Eingabe!E1044="x",1,0)</f>
        <v>1</v>
      </c>
      <c r="L1044" s="1">
        <f>IF(Eingabe!F1044="x",1,0)</f>
        <v>0</v>
      </c>
      <c r="M1044" s="90">
        <f t="shared" si="154"/>
        <v>1</v>
      </c>
    </row>
    <row r="1045">
      <c r="A1045" s="5">
        <f>Eingabe!J1045^2*PI()/4</f>
        <v>0</v>
      </c>
      <c r="B1045" s="5">
        <f>Eingabe!K1045*Eingabe!L1045</f>
        <v>0.080000000000000016</v>
      </c>
      <c r="C1045" s="5">
        <f>(Eingabe!K1045*(Eingabe!L1045-Eingabe!K1045)+Eingabe!K1045^2*PI()/4)*0+Eingabe!K1045*Eingabe!L1045</f>
        <v>0.080000000000000016</v>
      </c>
      <c r="D1045" s="89">
        <f>IF(Eingabe!G1045="x",1,0)</f>
        <v>0</v>
      </c>
      <c r="E1045" s="1">
        <f>IF(Eingabe!H1045="x",1,0)</f>
        <v>1</v>
      </c>
      <c r="F1045" s="1">
        <f>IF(Eingabe!I1045="x",1,0)</f>
        <v>0</v>
      </c>
      <c r="G1045" s="90">
        <f t="shared" si="152"/>
        <v>1</v>
      </c>
      <c r="H1045" s="1">
        <f>IF(Eingabe!R1045="x",1,0)</f>
        <v>1</v>
      </c>
      <c r="I1045" s="1">
        <f>IF(Eingabe!S1045="x",1,0)</f>
        <v>0</v>
      </c>
      <c r="J1045" s="1">
        <f t="shared" si="153"/>
        <v>1</v>
      </c>
      <c r="K1045" s="89">
        <f>IF(Eingabe!E1045="x",1,0)</f>
        <v>1</v>
      </c>
      <c r="L1045" s="1">
        <f>IF(Eingabe!F1045="x",1,0)</f>
        <v>0</v>
      </c>
      <c r="M1045" s="90">
        <f t="shared" si="154"/>
        <v>1</v>
      </c>
    </row>
    <row r="1046">
      <c r="A1046" s="5">
        <f>Eingabe!J1046^2*PI()/4</f>
        <v>0</v>
      </c>
      <c r="B1046" s="5">
        <f>Eingabe!K1046*Eingabe!L1046</f>
        <v>0.089999999999999997</v>
      </c>
      <c r="C1046" s="5">
        <f>(Eingabe!K1046*(Eingabe!L1046-Eingabe!K1046)+Eingabe!K1046^2*PI()/4)*0+Eingabe!K1046*Eingabe!L1046</f>
        <v>0.089999999999999997</v>
      </c>
      <c r="D1046" s="89">
        <f>IF(Eingabe!G1046="x",1,0)</f>
        <v>0</v>
      </c>
      <c r="E1046" s="1">
        <f>IF(Eingabe!H1046="x",1,0)</f>
        <v>1</v>
      </c>
      <c r="F1046" s="1">
        <f>IF(Eingabe!I1046="x",1,0)</f>
        <v>0</v>
      </c>
      <c r="G1046" s="90">
        <f t="shared" si="152"/>
        <v>1</v>
      </c>
      <c r="H1046" s="1">
        <f>IF(Eingabe!R1046="x",1,0)</f>
        <v>1</v>
      </c>
      <c r="I1046" s="1">
        <f>IF(Eingabe!S1046="x",1,0)</f>
        <v>0</v>
      </c>
      <c r="J1046" s="1">
        <f t="shared" si="153"/>
        <v>1</v>
      </c>
      <c r="K1046" s="89">
        <f>IF(Eingabe!E1046="x",1,0)</f>
        <v>1</v>
      </c>
      <c r="L1046" s="1">
        <f>IF(Eingabe!F1046="x",1,0)</f>
        <v>0</v>
      </c>
      <c r="M1046" s="90">
        <f t="shared" si="154"/>
        <v>1</v>
      </c>
    </row>
    <row r="1047">
      <c r="A1047" s="5">
        <f>Eingabe!J1047^2*PI()/4</f>
        <v>0</v>
      </c>
      <c r="B1047" s="5">
        <f>Eingabe!K1047*Eingabe!L1047</f>
        <v>0.20000000000000001</v>
      </c>
      <c r="C1047" s="5">
        <f>(Eingabe!K1047*(Eingabe!L1047-Eingabe!K1047)+Eingabe!K1047^2*PI()/4)*0+Eingabe!K1047*Eingabe!L1047</f>
        <v>0.20000000000000001</v>
      </c>
      <c r="D1047" s="89">
        <f>IF(Eingabe!G1047="x",1,0)</f>
        <v>0</v>
      </c>
      <c r="E1047" s="1">
        <f>IF(Eingabe!H1047="x",1,0)</f>
        <v>1</v>
      </c>
      <c r="F1047" s="1">
        <f>IF(Eingabe!I1047="x",1,0)</f>
        <v>0</v>
      </c>
      <c r="G1047" s="90">
        <f t="shared" si="152"/>
        <v>1</v>
      </c>
      <c r="H1047" s="1">
        <f>IF(Eingabe!R1047="x",1,0)</f>
        <v>1</v>
      </c>
      <c r="I1047" s="1">
        <f>IF(Eingabe!S1047="x",1,0)</f>
        <v>0</v>
      </c>
      <c r="J1047" s="1">
        <f t="shared" si="153"/>
        <v>1</v>
      </c>
      <c r="K1047" s="89">
        <f>IF(Eingabe!E1047="x",1,0)</f>
        <v>1</v>
      </c>
      <c r="L1047" s="1">
        <f>IF(Eingabe!F1047="x",1,0)</f>
        <v>0</v>
      </c>
      <c r="M1047" s="90">
        <f t="shared" si="154"/>
        <v>1</v>
      </c>
    </row>
    <row r="1048">
      <c r="A1048" s="5">
        <f>Eingabe!J1048^2*PI()/4</f>
        <v>0</v>
      </c>
      <c r="B1048" s="5">
        <f>Eingabe!K1048*Eingabe!L1048</f>
        <v>0.089999999999999997</v>
      </c>
      <c r="C1048" s="5">
        <f>(Eingabe!K1048*(Eingabe!L1048-Eingabe!K1048)+Eingabe!K1048^2*PI()/4)*0+Eingabe!K1048*Eingabe!L1048</f>
        <v>0.089999999999999997</v>
      </c>
      <c r="D1048" s="89">
        <f>IF(Eingabe!G1048="x",1,0)</f>
        <v>0</v>
      </c>
      <c r="E1048" s="1">
        <f>IF(Eingabe!H1048="x",1,0)</f>
        <v>1</v>
      </c>
      <c r="F1048" s="1">
        <f>IF(Eingabe!I1048="x",1,0)</f>
        <v>0</v>
      </c>
      <c r="G1048" s="90">
        <f t="shared" si="152"/>
        <v>1</v>
      </c>
      <c r="H1048" s="1">
        <f>IF(Eingabe!R1048="x",1,0)</f>
        <v>1</v>
      </c>
      <c r="I1048" s="1">
        <f>IF(Eingabe!S1048="x",1,0)</f>
        <v>0</v>
      </c>
      <c r="J1048" s="1">
        <f t="shared" si="153"/>
        <v>1</v>
      </c>
      <c r="K1048" s="89">
        <f>IF(Eingabe!E1048="x",1,0)</f>
        <v>1</v>
      </c>
      <c r="L1048" s="1">
        <f>IF(Eingabe!F1048="x",1,0)</f>
        <v>0</v>
      </c>
      <c r="M1048" s="90">
        <f t="shared" si="154"/>
        <v>1</v>
      </c>
    </row>
    <row r="1049">
      <c r="A1049" s="5">
        <f>Eingabe!J1049^2*PI()/4</f>
        <v>0</v>
      </c>
      <c r="B1049" s="5">
        <f>Eingabe!K1049*Eingabe!L1049</f>
        <v>0.089999999999999997</v>
      </c>
      <c r="C1049" s="5">
        <f>(Eingabe!K1049*(Eingabe!L1049-Eingabe!K1049)+Eingabe!K1049^2*PI()/4)*0+Eingabe!K1049*Eingabe!L1049</f>
        <v>0.089999999999999997</v>
      </c>
      <c r="D1049" s="89">
        <f>IF(Eingabe!G1049="x",1,0)</f>
        <v>0</v>
      </c>
      <c r="E1049" s="1">
        <f>IF(Eingabe!H1049="x",1,0)</f>
        <v>1</v>
      </c>
      <c r="F1049" s="1">
        <f>IF(Eingabe!I1049="x",1,0)</f>
        <v>0</v>
      </c>
      <c r="G1049" s="90">
        <f t="shared" si="152"/>
        <v>1</v>
      </c>
      <c r="H1049" s="1">
        <f>IF(Eingabe!R1049="x",1,0)</f>
        <v>1</v>
      </c>
      <c r="I1049" s="1">
        <f>IF(Eingabe!S1049="x",1,0)</f>
        <v>0</v>
      </c>
      <c r="J1049" s="1">
        <f t="shared" si="153"/>
        <v>1</v>
      </c>
      <c r="K1049" s="89">
        <f>IF(Eingabe!E1049="x",1,0)</f>
        <v>1</v>
      </c>
      <c r="L1049" s="1">
        <f>IF(Eingabe!F1049="x",1,0)</f>
        <v>0</v>
      </c>
      <c r="M1049" s="90">
        <f t="shared" si="154"/>
        <v>1</v>
      </c>
    </row>
    <row r="1050">
      <c r="A1050" s="5">
        <f>Eingabe!J1050^2*PI()/4</f>
        <v>0</v>
      </c>
      <c r="B1050" s="5">
        <f>Eingabe!K1050*Eingabe!L1050</f>
        <v>0.089999999999999997</v>
      </c>
      <c r="C1050" s="5">
        <f>(Eingabe!K1050*(Eingabe!L1050-Eingabe!K1050)+Eingabe!K1050^2*PI()/4)*0+Eingabe!K1050*Eingabe!L1050</f>
        <v>0.089999999999999997</v>
      </c>
      <c r="D1050" s="89">
        <f>IF(Eingabe!G1050="x",1,0)</f>
        <v>0</v>
      </c>
      <c r="E1050" s="1">
        <f>IF(Eingabe!H1050="x",1,0)</f>
        <v>1</v>
      </c>
      <c r="F1050" s="1">
        <f>IF(Eingabe!I1050="x",1,0)</f>
        <v>0</v>
      </c>
      <c r="G1050" s="90">
        <f t="shared" si="152"/>
        <v>1</v>
      </c>
      <c r="H1050" s="1">
        <f>IF(Eingabe!R1050="x",1,0)</f>
        <v>1</v>
      </c>
      <c r="I1050" s="1">
        <f>IF(Eingabe!S1050="x",1,0)</f>
        <v>0</v>
      </c>
      <c r="J1050" s="1">
        <f t="shared" si="153"/>
        <v>1</v>
      </c>
      <c r="K1050" s="89">
        <f>IF(Eingabe!E1050="x",1,0)</f>
        <v>1</v>
      </c>
      <c r="L1050" s="1">
        <f>IF(Eingabe!F1050="x",1,0)</f>
        <v>0</v>
      </c>
      <c r="M1050" s="90">
        <f t="shared" si="154"/>
        <v>1</v>
      </c>
    </row>
    <row r="1051">
      <c r="A1051" s="5">
        <f>Eingabe!J1051^2*PI()/4</f>
        <v>0</v>
      </c>
      <c r="B1051" s="5">
        <f>Eingabe!K1051*Eingabe!L1051</f>
        <v>0.21249999999999999</v>
      </c>
      <c r="C1051" s="5">
        <f>(Eingabe!K1051*(Eingabe!L1051-Eingabe!K1051)+Eingabe!K1051^2*PI()/4)*0+Eingabe!K1051*Eingabe!L1051</f>
        <v>0.21249999999999999</v>
      </c>
      <c r="D1051" s="89">
        <f>IF(Eingabe!G1051="x",1,0)</f>
        <v>0</v>
      </c>
      <c r="E1051" s="1">
        <f>IF(Eingabe!H1051="x",1,0)</f>
        <v>1</v>
      </c>
      <c r="F1051" s="1">
        <f>IF(Eingabe!I1051="x",1,0)</f>
        <v>0</v>
      </c>
      <c r="G1051" s="90">
        <f t="shared" si="152"/>
        <v>1</v>
      </c>
      <c r="H1051" s="1">
        <f>IF(Eingabe!R1051="x",1,0)</f>
        <v>1</v>
      </c>
      <c r="I1051" s="1">
        <f>IF(Eingabe!S1051="x",1,0)</f>
        <v>0</v>
      </c>
      <c r="J1051" s="1">
        <f t="shared" si="153"/>
        <v>1</v>
      </c>
      <c r="K1051" s="89">
        <f>IF(Eingabe!E1051="x",1,0)</f>
        <v>1</v>
      </c>
      <c r="L1051" s="1">
        <f>IF(Eingabe!F1051="x",1,0)</f>
        <v>0</v>
      </c>
      <c r="M1051" s="90">
        <f t="shared" si="154"/>
        <v>1</v>
      </c>
    </row>
    <row r="1052">
      <c r="A1052" s="5">
        <f>Eingabe!J1052^2*PI()/4</f>
        <v>0</v>
      </c>
      <c r="B1052" s="5">
        <f>Eingabe!K1052*Eingabe!L1052</f>
        <v>0.11000000000000001</v>
      </c>
      <c r="C1052" s="5">
        <f>(Eingabe!K1052*(Eingabe!L1052-Eingabe!K1052)+Eingabe!K1052^2*PI()/4)*0+Eingabe!K1052*Eingabe!L1052</f>
        <v>0.11000000000000001</v>
      </c>
      <c r="D1052" s="89">
        <f>IF(Eingabe!G1052="x",1,0)</f>
        <v>0</v>
      </c>
      <c r="E1052" s="1">
        <f>IF(Eingabe!H1052="x",1,0)</f>
        <v>1</v>
      </c>
      <c r="F1052" s="1">
        <f>IF(Eingabe!I1052="x",1,0)</f>
        <v>0</v>
      </c>
      <c r="G1052" s="90">
        <f t="shared" si="152"/>
        <v>1</v>
      </c>
      <c r="H1052" s="1">
        <f>IF(Eingabe!R1052="x",1,0)</f>
        <v>1</v>
      </c>
      <c r="I1052" s="1">
        <f>IF(Eingabe!S1052="x",1,0)</f>
        <v>0</v>
      </c>
      <c r="J1052" s="1">
        <f t="shared" si="153"/>
        <v>1</v>
      </c>
      <c r="K1052" s="89">
        <f>IF(Eingabe!E1052="x",1,0)</f>
        <v>1</v>
      </c>
      <c r="L1052" s="1">
        <f>IF(Eingabe!F1052="x",1,0)</f>
        <v>0</v>
      </c>
      <c r="M1052" s="90">
        <f t="shared" si="154"/>
        <v>1</v>
      </c>
    </row>
    <row r="1053">
      <c r="A1053" s="5">
        <f>Eingabe!J1053^2*PI()/4</f>
        <v>0</v>
      </c>
      <c r="B1053" s="5">
        <f>Eingabe!K1053*Eingabe!L1053</f>
        <v>0.089999999999999997</v>
      </c>
      <c r="C1053" s="5">
        <f>(Eingabe!K1053*(Eingabe!L1053-Eingabe!K1053)+Eingabe!K1053^2*PI()/4)*0+Eingabe!K1053*Eingabe!L1053</f>
        <v>0.089999999999999997</v>
      </c>
      <c r="D1053" s="89">
        <f>IF(Eingabe!G1053="x",1,0)</f>
        <v>0</v>
      </c>
      <c r="E1053" s="1">
        <f>IF(Eingabe!H1053="x",1,0)</f>
        <v>1</v>
      </c>
      <c r="F1053" s="1">
        <f>IF(Eingabe!I1053="x",1,0)</f>
        <v>0</v>
      </c>
      <c r="G1053" s="90">
        <f t="shared" si="152"/>
        <v>1</v>
      </c>
      <c r="H1053" s="1">
        <f>IF(Eingabe!R1053="x",1,0)</f>
        <v>1</v>
      </c>
      <c r="I1053" s="1">
        <f>IF(Eingabe!S1053="x",1,0)</f>
        <v>0</v>
      </c>
      <c r="J1053" s="1">
        <f t="shared" si="153"/>
        <v>1</v>
      </c>
      <c r="K1053" s="89">
        <f>IF(Eingabe!E1053="x",1,0)</f>
        <v>1</v>
      </c>
      <c r="L1053" s="1">
        <f>IF(Eingabe!F1053="x",1,0)</f>
        <v>0</v>
      </c>
      <c r="M1053" s="90">
        <f t="shared" si="154"/>
        <v>1</v>
      </c>
    </row>
    <row r="1054">
      <c r="A1054" s="5">
        <f>Eingabe!J1054^2*PI()/4</f>
        <v>0</v>
      </c>
      <c r="B1054" s="5">
        <f>Eingabe!K1054*Eingabe!L1054</f>
        <v>0.089999999999999997</v>
      </c>
      <c r="C1054" s="5">
        <f>(Eingabe!K1054*(Eingabe!L1054-Eingabe!K1054)+Eingabe!K1054^2*PI()/4)*0+Eingabe!K1054*Eingabe!L1054</f>
        <v>0.089999999999999997</v>
      </c>
      <c r="D1054" s="89">
        <f>IF(Eingabe!G1054="x",1,0)</f>
        <v>0</v>
      </c>
      <c r="E1054" s="1">
        <f>IF(Eingabe!H1054="x",1,0)</f>
        <v>1</v>
      </c>
      <c r="F1054" s="1">
        <f>IF(Eingabe!I1054="x",1,0)</f>
        <v>0</v>
      </c>
      <c r="G1054" s="90">
        <f t="shared" si="152"/>
        <v>1</v>
      </c>
      <c r="H1054" s="1">
        <f>IF(Eingabe!R1054="x",1,0)</f>
        <v>1</v>
      </c>
      <c r="I1054" s="1">
        <f>IF(Eingabe!S1054="x",1,0)</f>
        <v>0</v>
      </c>
      <c r="J1054" s="1">
        <f t="shared" si="153"/>
        <v>1</v>
      </c>
      <c r="K1054" s="89">
        <f>IF(Eingabe!E1054="x",1,0)</f>
        <v>1</v>
      </c>
      <c r="L1054" s="1">
        <f>IF(Eingabe!F1054="x",1,0)</f>
        <v>0</v>
      </c>
      <c r="M1054" s="90">
        <f t="shared" si="154"/>
        <v>1</v>
      </c>
    </row>
    <row r="1055">
      <c r="A1055" s="5">
        <f>Eingabe!J1055^2*PI()/4</f>
        <v>0</v>
      </c>
      <c r="B1055" s="5">
        <f>Eingabe!K1055*Eingabe!L1055</f>
        <v>0.089999999999999997</v>
      </c>
      <c r="C1055" s="5">
        <f>(Eingabe!K1055*(Eingabe!L1055-Eingabe!K1055)+Eingabe!K1055^2*PI()/4)*0+Eingabe!K1055*Eingabe!L1055</f>
        <v>0.089999999999999997</v>
      </c>
      <c r="D1055" s="89">
        <f>IF(Eingabe!G1055="x",1,0)</f>
        <v>0</v>
      </c>
      <c r="E1055" s="1">
        <f>IF(Eingabe!H1055="x",1,0)</f>
        <v>1</v>
      </c>
      <c r="F1055" s="1">
        <f>IF(Eingabe!I1055="x",1,0)</f>
        <v>0</v>
      </c>
      <c r="G1055" s="90">
        <f t="shared" si="152"/>
        <v>1</v>
      </c>
      <c r="H1055" s="1">
        <f>IF(Eingabe!R1055="x",1,0)</f>
        <v>1</v>
      </c>
      <c r="I1055" s="1">
        <f>IF(Eingabe!S1055="x",1,0)</f>
        <v>0</v>
      </c>
      <c r="J1055" s="1">
        <f t="shared" si="153"/>
        <v>1</v>
      </c>
      <c r="K1055" s="89">
        <f>IF(Eingabe!E1055="x",1,0)</f>
        <v>1</v>
      </c>
      <c r="L1055" s="1">
        <f>IF(Eingabe!F1055="x",1,0)</f>
        <v>0</v>
      </c>
      <c r="M1055" s="90">
        <f t="shared" si="154"/>
        <v>1</v>
      </c>
    </row>
    <row r="1056">
      <c r="A1056" s="5">
        <f>Eingabe!J1056^2*PI()/4</f>
        <v>0</v>
      </c>
      <c r="B1056" s="5">
        <f>Eingabe!K1056*Eingabe!L1056</f>
        <v>0.13999999999999999</v>
      </c>
      <c r="C1056" s="5">
        <f>(Eingabe!K1056*(Eingabe!L1056-Eingabe!K1056)+Eingabe!K1056^2*PI()/4)*0+Eingabe!K1056*Eingabe!L1056</f>
        <v>0.13999999999999999</v>
      </c>
      <c r="D1056" s="89">
        <f>IF(Eingabe!G1056="x",1,0)</f>
        <v>0</v>
      </c>
      <c r="E1056" s="1">
        <f>IF(Eingabe!H1056="x",1,0)</f>
        <v>1</v>
      </c>
      <c r="F1056" s="1">
        <f>IF(Eingabe!I1056="x",1,0)</f>
        <v>0</v>
      </c>
      <c r="G1056" s="90">
        <f t="shared" si="152"/>
        <v>1</v>
      </c>
      <c r="H1056" s="1">
        <f>IF(Eingabe!R1056="x",1,0)</f>
        <v>1</v>
      </c>
      <c r="I1056" s="1">
        <f>IF(Eingabe!S1056="x",1,0)</f>
        <v>0</v>
      </c>
      <c r="J1056" s="1">
        <f t="shared" si="153"/>
        <v>1</v>
      </c>
      <c r="K1056" s="89">
        <f>IF(Eingabe!E1056="x",1,0)</f>
        <v>1</v>
      </c>
      <c r="L1056" s="1">
        <f>IF(Eingabe!F1056="x",1,0)</f>
        <v>0</v>
      </c>
      <c r="M1056" s="90">
        <f t="shared" si="154"/>
        <v>1</v>
      </c>
    </row>
    <row r="1057">
      <c r="A1057" s="5">
        <f>Eingabe!J1057^2*PI()/4</f>
        <v>0</v>
      </c>
      <c r="B1057" s="5">
        <f>Eingabe!K1057*Eingabe!L1057</f>
        <v>0.13999999999999999</v>
      </c>
      <c r="C1057" s="5">
        <f>(Eingabe!K1057*(Eingabe!L1057-Eingabe!K1057)+Eingabe!K1057^2*PI()/4)*0+Eingabe!K1057*Eingabe!L1057</f>
        <v>0.13999999999999999</v>
      </c>
      <c r="D1057" s="89">
        <f>IF(Eingabe!G1057="x",1,0)</f>
        <v>0</v>
      </c>
      <c r="E1057" s="1">
        <f>IF(Eingabe!H1057="x",1,0)</f>
        <v>1</v>
      </c>
      <c r="F1057" s="1">
        <f>IF(Eingabe!I1057="x",1,0)</f>
        <v>0</v>
      </c>
      <c r="G1057" s="90">
        <f t="shared" si="152"/>
        <v>1</v>
      </c>
      <c r="H1057" s="1">
        <f>IF(Eingabe!R1057="x",1,0)</f>
        <v>1</v>
      </c>
      <c r="I1057" s="1">
        <f>IF(Eingabe!S1057="x",1,0)</f>
        <v>0</v>
      </c>
      <c r="J1057" s="1">
        <f t="shared" si="153"/>
        <v>1</v>
      </c>
      <c r="K1057" s="89">
        <f>IF(Eingabe!E1057="x",1,0)</f>
        <v>1</v>
      </c>
      <c r="L1057" s="1">
        <f>IF(Eingabe!F1057="x",1,0)</f>
        <v>0</v>
      </c>
      <c r="M1057" s="90">
        <f t="shared" si="154"/>
        <v>1</v>
      </c>
    </row>
    <row r="1058">
      <c r="A1058" s="5">
        <f>Eingabe!J1058^2*PI()/4</f>
        <v>0</v>
      </c>
      <c r="B1058" s="5">
        <f>Eingabe!K1058*Eingabe!L1058</f>
        <v>0.16000000000000003</v>
      </c>
      <c r="C1058" s="5">
        <f>(Eingabe!K1058*(Eingabe!L1058-Eingabe!K1058)+Eingabe!K1058^2*PI()/4)*0+Eingabe!K1058*Eingabe!L1058</f>
        <v>0.16000000000000003</v>
      </c>
      <c r="D1058" s="89">
        <f>IF(Eingabe!G1058="x",1,0)</f>
        <v>0</v>
      </c>
      <c r="E1058" s="1">
        <f>IF(Eingabe!H1058="x",1,0)</f>
        <v>1</v>
      </c>
      <c r="F1058" s="1">
        <f>IF(Eingabe!I1058="x",1,0)</f>
        <v>0</v>
      </c>
      <c r="G1058" s="90">
        <f t="shared" si="152"/>
        <v>1</v>
      </c>
      <c r="H1058" s="1">
        <f>IF(Eingabe!R1058="x",1,0)</f>
        <v>1</v>
      </c>
      <c r="I1058" s="1">
        <f>IF(Eingabe!S1058="x",1,0)</f>
        <v>0</v>
      </c>
      <c r="J1058" s="1">
        <f t="shared" si="153"/>
        <v>1</v>
      </c>
      <c r="K1058" s="89">
        <f>IF(Eingabe!E1058="x",1,0)</f>
        <v>1</v>
      </c>
      <c r="L1058" s="1">
        <f>IF(Eingabe!F1058="x",1,0)</f>
        <v>0</v>
      </c>
      <c r="M1058" s="90">
        <f t="shared" si="154"/>
        <v>1</v>
      </c>
    </row>
    <row r="1059">
      <c r="A1059" s="5">
        <f>Eingabe!J1059^2*PI()/4</f>
        <v>0</v>
      </c>
      <c r="B1059" s="5">
        <f>Eingabe!K1059*Eingabe!L1059</f>
        <v>0.13999999999999999</v>
      </c>
      <c r="C1059" s="5">
        <f>(Eingabe!K1059*(Eingabe!L1059-Eingabe!K1059)+Eingabe!K1059^2*PI()/4)*0+Eingabe!K1059*Eingabe!L1059</f>
        <v>0.13999999999999999</v>
      </c>
      <c r="D1059" s="89">
        <f>IF(Eingabe!G1059="x",1,0)</f>
        <v>0</v>
      </c>
      <c r="E1059" s="1">
        <f>IF(Eingabe!H1059="x",1,0)</f>
        <v>1</v>
      </c>
      <c r="F1059" s="1">
        <f>IF(Eingabe!I1059="x",1,0)</f>
        <v>0</v>
      </c>
      <c r="G1059" s="90">
        <f t="shared" si="152"/>
        <v>1</v>
      </c>
      <c r="H1059" s="1">
        <f>IF(Eingabe!R1059="x",1,0)</f>
        <v>1</v>
      </c>
      <c r="I1059" s="1">
        <f>IF(Eingabe!S1059="x",1,0)</f>
        <v>0</v>
      </c>
      <c r="J1059" s="1">
        <f t="shared" si="153"/>
        <v>1</v>
      </c>
      <c r="K1059" s="89">
        <f>IF(Eingabe!E1059="x",1,0)</f>
        <v>1</v>
      </c>
      <c r="L1059" s="1">
        <f>IF(Eingabe!F1059="x",1,0)</f>
        <v>0</v>
      </c>
      <c r="M1059" s="90">
        <f t="shared" si="154"/>
        <v>1</v>
      </c>
    </row>
    <row r="1060">
      <c r="A1060" s="5">
        <f>Eingabe!J1060^2*PI()/4</f>
        <v>0</v>
      </c>
      <c r="B1060" s="5">
        <f>Eingabe!K1060*Eingabe!L1060</f>
        <v>0.13999999999999999</v>
      </c>
      <c r="C1060" s="5">
        <f>(Eingabe!K1060*(Eingabe!L1060-Eingabe!K1060)+Eingabe!K1060^2*PI()/4)*0+Eingabe!K1060*Eingabe!L1060</f>
        <v>0.13999999999999999</v>
      </c>
      <c r="D1060" s="89">
        <f>IF(Eingabe!G1060="x",1,0)</f>
        <v>0</v>
      </c>
      <c r="E1060" s="1">
        <f>IF(Eingabe!H1060="x",1,0)</f>
        <v>1</v>
      </c>
      <c r="F1060" s="1">
        <f>IF(Eingabe!I1060="x",1,0)</f>
        <v>0</v>
      </c>
      <c r="G1060" s="90">
        <f t="shared" si="152"/>
        <v>1</v>
      </c>
      <c r="H1060" s="1">
        <f>IF(Eingabe!R1060="x",1,0)</f>
        <v>1</v>
      </c>
      <c r="I1060" s="1">
        <f>IF(Eingabe!S1060="x",1,0)</f>
        <v>0</v>
      </c>
      <c r="J1060" s="1">
        <f t="shared" si="153"/>
        <v>1</v>
      </c>
      <c r="K1060" s="89">
        <f>IF(Eingabe!E1060="x",1,0)</f>
        <v>1</v>
      </c>
      <c r="L1060" s="1">
        <f>IF(Eingabe!F1060="x",1,0)</f>
        <v>0</v>
      </c>
      <c r="M1060" s="90">
        <f t="shared" si="154"/>
        <v>1</v>
      </c>
    </row>
    <row r="1061">
      <c r="A1061" s="5">
        <f>Eingabe!J1061^2*PI()/4</f>
        <v>0</v>
      </c>
      <c r="B1061" s="5">
        <f>Eingabe!K1061*Eingabe!L1061</f>
        <v>0.13999999999999999</v>
      </c>
      <c r="C1061" s="5">
        <f>(Eingabe!K1061*(Eingabe!L1061-Eingabe!K1061)+Eingabe!K1061^2*PI()/4)*0+Eingabe!K1061*Eingabe!L1061</f>
        <v>0.13999999999999999</v>
      </c>
      <c r="D1061" s="89">
        <f>IF(Eingabe!G1061="x",1,0)</f>
        <v>0</v>
      </c>
      <c r="E1061" s="1">
        <f>IF(Eingabe!H1061="x",1,0)</f>
        <v>1</v>
      </c>
      <c r="F1061" s="1">
        <f>IF(Eingabe!I1061="x",1,0)</f>
        <v>0</v>
      </c>
      <c r="G1061" s="90">
        <f t="shared" si="152"/>
        <v>1</v>
      </c>
      <c r="H1061" s="1">
        <f>IF(Eingabe!R1061="x",1,0)</f>
        <v>1</v>
      </c>
      <c r="I1061" s="1">
        <f>IF(Eingabe!S1061="x",1,0)</f>
        <v>0</v>
      </c>
      <c r="J1061" s="1">
        <f t="shared" si="153"/>
        <v>1</v>
      </c>
      <c r="K1061" s="89">
        <f>IF(Eingabe!E1061="x",1,0)</f>
        <v>1</v>
      </c>
      <c r="L1061" s="1">
        <f>IF(Eingabe!F1061="x",1,0)</f>
        <v>0</v>
      </c>
      <c r="M1061" s="90">
        <f t="shared" si="154"/>
        <v>1</v>
      </c>
    </row>
    <row r="1062">
      <c r="A1062" s="5">
        <f>Eingabe!J1062^2*PI()/4</f>
        <v>0</v>
      </c>
      <c r="B1062" s="5">
        <f>Eingabe!K1062*Eingabe!L1062</f>
        <v>0.059999999999999998</v>
      </c>
      <c r="C1062" s="5">
        <f>(Eingabe!K1062*(Eingabe!L1062-Eingabe!K1062)+Eingabe!K1062^2*PI()/4)*0+Eingabe!K1062*Eingabe!L1062</f>
        <v>0.059999999999999998</v>
      </c>
      <c r="D1062" s="89">
        <f>IF(Eingabe!G1062="x",1,0)</f>
        <v>0</v>
      </c>
      <c r="E1062" s="1">
        <f>IF(Eingabe!H1062="x",1,0)</f>
        <v>1</v>
      </c>
      <c r="F1062" s="1">
        <f>IF(Eingabe!I1062="x",1,0)</f>
        <v>0</v>
      </c>
      <c r="G1062" s="90">
        <f t="shared" si="152"/>
        <v>1</v>
      </c>
      <c r="H1062" s="1">
        <f>IF(Eingabe!R1062="x",1,0)</f>
        <v>1</v>
      </c>
      <c r="I1062" s="1">
        <f>IF(Eingabe!S1062="x",1,0)</f>
        <v>0</v>
      </c>
      <c r="J1062" s="1">
        <f t="shared" si="153"/>
        <v>1</v>
      </c>
      <c r="K1062" s="89">
        <f>IF(Eingabe!E1062="x",1,0)</f>
        <v>1</v>
      </c>
      <c r="L1062" s="1">
        <f>IF(Eingabe!F1062="x",1,0)</f>
        <v>0</v>
      </c>
      <c r="M1062" s="90">
        <f t="shared" si="154"/>
        <v>1</v>
      </c>
    </row>
    <row r="1063">
      <c r="A1063" s="5">
        <f>Eingabe!J1063^2*PI()/4</f>
        <v>0</v>
      </c>
      <c r="B1063" s="5">
        <f>Eingabe!K1063*Eingabe!L1063</f>
        <v>0.22000000000000003</v>
      </c>
      <c r="C1063" s="5">
        <f>(Eingabe!K1063*(Eingabe!L1063-Eingabe!K1063)+Eingabe!K1063^2*PI()/4)*0+Eingabe!K1063*Eingabe!L1063</f>
        <v>0.22000000000000003</v>
      </c>
      <c r="D1063" s="89">
        <f>IF(Eingabe!G1063="x",1,0)</f>
        <v>0</v>
      </c>
      <c r="E1063" s="1">
        <f>IF(Eingabe!H1063="x",1,0)</f>
        <v>1</v>
      </c>
      <c r="F1063" s="1">
        <f>IF(Eingabe!I1063="x",1,0)</f>
        <v>0</v>
      </c>
      <c r="G1063" s="90">
        <f t="shared" si="152"/>
        <v>1</v>
      </c>
      <c r="H1063" s="1">
        <f>IF(Eingabe!R1063="x",1,0)</f>
        <v>1</v>
      </c>
      <c r="I1063" s="1">
        <f>IF(Eingabe!S1063="x",1,0)</f>
        <v>0</v>
      </c>
      <c r="J1063" s="1">
        <f t="shared" si="153"/>
        <v>1</v>
      </c>
      <c r="K1063" s="89">
        <f>IF(Eingabe!E1063="x",1,0)</f>
        <v>1</v>
      </c>
      <c r="L1063" s="1">
        <f>IF(Eingabe!F1063="x",1,0)</f>
        <v>0</v>
      </c>
      <c r="M1063" s="90">
        <f t="shared" si="154"/>
        <v>1</v>
      </c>
    </row>
    <row r="1064">
      <c r="A1064" s="5">
        <f>Eingabe!J1064^2*PI()/4</f>
        <v>0</v>
      </c>
      <c r="B1064" s="5">
        <f>Eingabe!K1064*Eingabe!L1064</f>
        <v>0.22000000000000003</v>
      </c>
      <c r="C1064" s="5">
        <f>(Eingabe!K1064*(Eingabe!L1064-Eingabe!K1064)+Eingabe!K1064^2*PI()/4)*0+Eingabe!K1064*Eingabe!L1064</f>
        <v>0.22000000000000003</v>
      </c>
      <c r="D1064" s="89">
        <f>IF(Eingabe!G1064="x",1,0)</f>
        <v>0</v>
      </c>
      <c r="E1064" s="1">
        <f>IF(Eingabe!H1064="x",1,0)</f>
        <v>1</v>
      </c>
      <c r="F1064" s="1">
        <f>IF(Eingabe!I1064="x",1,0)</f>
        <v>0</v>
      </c>
      <c r="G1064" s="90">
        <f t="shared" si="152"/>
        <v>1</v>
      </c>
      <c r="H1064" s="1">
        <f>IF(Eingabe!R1064="x",1,0)</f>
        <v>1</v>
      </c>
      <c r="I1064" s="1">
        <f>IF(Eingabe!S1064="x",1,0)</f>
        <v>0</v>
      </c>
      <c r="J1064" s="1">
        <f t="shared" si="153"/>
        <v>1</v>
      </c>
      <c r="K1064" s="89">
        <f>IF(Eingabe!E1064="x",1,0)</f>
        <v>1</v>
      </c>
      <c r="L1064" s="1">
        <f>IF(Eingabe!F1064="x",1,0)</f>
        <v>0</v>
      </c>
      <c r="M1064" s="90">
        <f t="shared" si="154"/>
        <v>1</v>
      </c>
    </row>
    <row r="1065">
      <c r="A1065" s="5">
        <f>Eingabe!J1065^2*PI()/4</f>
        <v>0</v>
      </c>
      <c r="B1065" s="5">
        <f>Eingabe!K1065*Eingabe!L1065</f>
        <v>0.089999999999999997</v>
      </c>
      <c r="C1065" s="5">
        <f>(Eingabe!K1065*(Eingabe!L1065-Eingabe!K1065)+Eingabe!K1065^2*PI()/4)*0+Eingabe!K1065*Eingabe!L1065</f>
        <v>0.089999999999999997</v>
      </c>
      <c r="D1065" s="89">
        <f>IF(Eingabe!G1065="x",1,0)</f>
        <v>0</v>
      </c>
      <c r="E1065" s="1">
        <f>IF(Eingabe!H1065="x",1,0)</f>
        <v>1</v>
      </c>
      <c r="F1065" s="1">
        <f>IF(Eingabe!I1065="x",1,0)</f>
        <v>0</v>
      </c>
      <c r="G1065" s="90">
        <f t="shared" si="152"/>
        <v>1</v>
      </c>
      <c r="H1065" s="1">
        <f>IF(Eingabe!R1065="x",1,0)</f>
        <v>1</v>
      </c>
      <c r="I1065" s="1">
        <f>IF(Eingabe!S1065="x",1,0)</f>
        <v>0</v>
      </c>
      <c r="J1065" s="1">
        <f t="shared" si="153"/>
        <v>1</v>
      </c>
      <c r="K1065" s="89">
        <f>IF(Eingabe!E1065="x",1,0)</f>
        <v>1</v>
      </c>
      <c r="L1065" s="1">
        <f>IF(Eingabe!F1065="x",1,0)</f>
        <v>0</v>
      </c>
      <c r="M1065" s="90">
        <f t="shared" si="154"/>
        <v>1</v>
      </c>
    </row>
    <row r="1066">
      <c r="A1066" s="5">
        <f>Eingabe!J1066^2*PI()/4</f>
        <v>0</v>
      </c>
      <c r="B1066" s="5">
        <f>Eingabe!K1066*Eingabe!L1066</f>
        <v>0.089999999999999997</v>
      </c>
      <c r="C1066" s="5">
        <f>(Eingabe!K1066*(Eingabe!L1066-Eingabe!K1066)+Eingabe!K1066^2*PI()/4)*0+Eingabe!K1066*Eingabe!L1066</f>
        <v>0.089999999999999997</v>
      </c>
      <c r="D1066" s="89">
        <f>IF(Eingabe!G1066="x",1,0)</f>
        <v>0</v>
      </c>
      <c r="E1066" s="1">
        <f>IF(Eingabe!H1066="x",1,0)</f>
        <v>1</v>
      </c>
      <c r="F1066" s="1">
        <f>IF(Eingabe!I1066="x",1,0)</f>
        <v>0</v>
      </c>
      <c r="G1066" s="90">
        <f t="shared" si="152"/>
        <v>1</v>
      </c>
      <c r="H1066" s="1">
        <f>IF(Eingabe!R1066="x",1,0)</f>
        <v>1</v>
      </c>
      <c r="I1066" s="1">
        <f>IF(Eingabe!S1066="x",1,0)</f>
        <v>0</v>
      </c>
      <c r="J1066" s="1">
        <f t="shared" si="153"/>
        <v>1</v>
      </c>
      <c r="K1066" s="89">
        <f>IF(Eingabe!E1066="x",1,0)</f>
        <v>1</v>
      </c>
      <c r="L1066" s="1">
        <f>IF(Eingabe!F1066="x",1,0)</f>
        <v>0</v>
      </c>
      <c r="M1066" s="90">
        <f t="shared" si="154"/>
        <v>1</v>
      </c>
    </row>
    <row r="1067">
      <c r="A1067" s="5">
        <f>Eingabe!J1067^2*PI()/4</f>
        <v>0</v>
      </c>
      <c r="B1067" s="5">
        <f>Eingabe!K1067*Eingabe!L1067</f>
        <v>0.089999999999999997</v>
      </c>
      <c r="C1067" s="5">
        <f>(Eingabe!K1067*(Eingabe!L1067-Eingabe!K1067)+Eingabe!K1067^2*PI()/4)*0+Eingabe!K1067*Eingabe!L1067</f>
        <v>0.089999999999999997</v>
      </c>
      <c r="D1067" s="89">
        <f>IF(Eingabe!G1067="x",1,0)</f>
        <v>0</v>
      </c>
      <c r="E1067" s="1">
        <f>IF(Eingabe!H1067="x",1,0)</f>
        <v>1</v>
      </c>
      <c r="F1067" s="1">
        <f>IF(Eingabe!I1067="x",1,0)</f>
        <v>0</v>
      </c>
      <c r="G1067" s="90">
        <f t="shared" si="152"/>
        <v>1</v>
      </c>
      <c r="H1067" s="1">
        <f>IF(Eingabe!R1067="x",1,0)</f>
        <v>1</v>
      </c>
      <c r="I1067" s="1">
        <f>IF(Eingabe!S1067="x",1,0)</f>
        <v>0</v>
      </c>
      <c r="J1067" s="1">
        <f t="shared" si="153"/>
        <v>1</v>
      </c>
      <c r="K1067" s="89">
        <f>IF(Eingabe!E1067="x",1,0)</f>
        <v>1</v>
      </c>
      <c r="L1067" s="1">
        <f>IF(Eingabe!F1067="x",1,0)</f>
        <v>0</v>
      </c>
      <c r="M1067" s="90">
        <f t="shared" si="154"/>
        <v>1</v>
      </c>
    </row>
    <row r="1068">
      <c r="A1068" s="5">
        <f>Eingabe!J1068^2*PI()/4</f>
        <v>0</v>
      </c>
      <c r="B1068" s="5">
        <f>Eingabe!K1068*Eingabe!L1068</f>
        <v>0.071999999999999995</v>
      </c>
      <c r="C1068" s="5">
        <f>(Eingabe!K1068*(Eingabe!L1068-Eingabe!K1068)+Eingabe!K1068^2*PI()/4)*0+Eingabe!K1068*Eingabe!L1068</f>
        <v>0.071999999999999995</v>
      </c>
      <c r="D1068" s="89">
        <f>IF(Eingabe!G1068="x",1,0)</f>
        <v>0</v>
      </c>
      <c r="E1068" s="1">
        <f>IF(Eingabe!H1068="x",1,0)</f>
        <v>1</v>
      </c>
      <c r="F1068" s="1">
        <f>IF(Eingabe!I1068="x",1,0)</f>
        <v>0</v>
      </c>
      <c r="G1068" s="90">
        <f t="shared" si="152"/>
        <v>1</v>
      </c>
      <c r="H1068" s="1">
        <f>IF(Eingabe!R1068="x",1,0)</f>
        <v>1</v>
      </c>
      <c r="I1068" s="1">
        <f>IF(Eingabe!S1068="x",1,0)</f>
        <v>0</v>
      </c>
      <c r="J1068" s="1">
        <f t="shared" si="153"/>
        <v>1</v>
      </c>
      <c r="K1068" s="89">
        <f>IF(Eingabe!E1068="x",1,0)</f>
        <v>1</v>
      </c>
      <c r="L1068" s="1">
        <f>IF(Eingabe!F1068="x",1,0)</f>
        <v>0</v>
      </c>
      <c r="M1068" s="90">
        <f t="shared" si="154"/>
        <v>1</v>
      </c>
    </row>
    <row r="1069">
      <c r="A1069" s="5">
        <f>Eingabe!J1069^2*PI()/4</f>
        <v>0</v>
      </c>
      <c r="B1069" s="5">
        <f>Eingabe!K1069*Eingabe!L1069</f>
        <v>0.089999999999999997</v>
      </c>
      <c r="C1069" s="5">
        <f>(Eingabe!K1069*(Eingabe!L1069-Eingabe!K1069)+Eingabe!K1069^2*PI()/4)*0+Eingabe!K1069*Eingabe!L1069</f>
        <v>0.089999999999999997</v>
      </c>
      <c r="D1069" s="89">
        <f>IF(Eingabe!G1069="x",1,0)</f>
        <v>0</v>
      </c>
      <c r="E1069" s="1">
        <f>IF(Eingabe!H1069="x",1,0)</f>
        <v>1</v>
      </c>
      <c r="F1069" s="1">
        <f>IF(Eingabe!I1069="x",1,0)</f>
        <v>0</v>
      </c>
      <c r="G1069" s="90">
        <f t="shared" si="152"/>
        <v>1</v>
      </c>
      <c r="H1069" s="1">
        <f>IF(Eingabe!R1069="x",1,0)</f>
        <v>1</v>
      </c>
      <c r="I1069" s="1">
        <f>IF(Eingabe!S1069="x",1,0)</f>
        <v>0</v>
      </c>
      <c r="J1069" s="1">
        <f t="shared" si="153"/>
        <v>1</v>
      </c>
      <c r="K1069" s="89">
        <f>IF(Eingabe!E1069="x",1,0)</f>
        <v>1</v>
      </c>
      <c r="L1069" s="1">
        <f>IF(Eingabe!F1069="x",1,0)</f>
        <v>0</v>
      </c>
      <c r="M1069" s="90">
        <f t="shared" si="154"/>
        <v>1</v>
      </c>
    </row>
    <row r="1070">
      <c r="A1070" s="5">
        <f>Eingabe!J1070^2*PI()/4</f>
        <v>0</v>
      </c>
      <c r="B1070" s="5">
        <f>Eingabe!K1070*Eingabe!L1070</f>
        <v>0.075600000000000001</v>
      </c>
      <c r="C1070" s="5">
        <f>(Eingabe!K1070*(Eingabe!L1070-Eingabe!K1070)+Eingabe!K1070^2*PI()/4)*0+Eingabe!K1070*Eingabe!L1070</f>
        <v>0.075600000000000001</v>
      </c>
      <c r="D1070" s="89">
        <f>IF(Eingabe!G1070="x",1,0)</f>
        <v>0</v>
      </c>
      <c r="E1070" s="1">
        <f>IF(Eingabe!H1070="x",1,0)</f>
        <v>1</v>
      </c>
      <c r="F1070" s="1">
        <f>IF(Eingabe!I1070="x",1,0)</f>
        <v>0</v>
      </c>
      <c r="G1070" s="90">
        <f t="shared" si="152"/>
        <v>1</v>
      </c>
      <c r="H1070" s="1">
        <f>IF(Eingabe!R1070="x",1,0)</f>
        <v>1</v>
      </c>
      <c r="I1070" s="1">
        <f>IF(Eingabe!S1070="x",1,0)</f>
        <v>0</v>
      </c>
      <c r="J1070" s="1">
        <f t="shared" si="153"/>
        <v>1</v>
      </c>
      <c r="K1070" s="89">
        <f>IF(Eingabe!E1070="x",1,0)</f>
        <v>1</v>
      </c>
      <c r="L1070" s="1">
        <f>IF(Eingabe!F1070="x",1,0)</f>
        <v>0</v>
      </c>
      <c r="M1070" s="90">
        <f t="shared" si="154"/>
        <v>1</v>
      </c>
    </row>
    <row r="1071">
      <c r="A1071" s="5">
        <f>Eingabe!J1071^2*PI()/4</f>
        <v>0</v>
      </c>
      <c r="B1071" s="5">
        <f>Eingabe!K1071*Eingabe!L1071</f>
        <v>0.089999999999999997</v>
      </c>
      <c r="C1071" s="5">
        <f>(Eingabe!K1071*(Eingabe!L1071-Eingabe!K1071)+Eingabe!K1071^2*PI()/4)*0+Eingabe!K1071*Eingabe!L1071</f>
        <v>0.089999999999999997</v>
      </c>
      <c r="D1071" s="89">
        <f>IF(Eingabe!G1071="x",1,0)</f>
        <v>0</v>
      </c>
      <c r="E1071" s="1">
        <f>IF(Eingabe!H1071="x",1,0)</f>
        <v>1</v>
      </c>
      <c r="F1071" s="1">
        <f>IF(Eingabe!I1071="x",1,0)</f>
        <v>0</v>
      </c>
      <c r="G1071" s="90">
        <f t="shared" si="152"/>
        <v>1</v>
      </c>
      <c r="H1071" s="1">
        <f>IF(Eingabe!R1071="x",1,0)</f>
        <v>1</v>
      </c>
      <c r="I1071" s="1">
        <f>IF(Eingabe!S1071="x",1,0)</f>
        <v>0</v>
      </c>
      <c r="J1071" s="1">
        <f t="shared" si="153"/>
        <v>1</v>
      </c>
      <c r="K1071" s="89">
        <f>IF(Eingabe!E1071="x",1,0)</f>
        <v>1</v>
      </c>
      <c r="L1071" s="1">
        <f>IF(Eingabe!F1071="x",1,0)</f>
        <v>0</v>
      </c>
      <c r="M1071" s="90">
        <f t="shared" si="154"/>
        <v>1</v>
      </c>
    </row>
    <row r="1072">
      <c r="A1072" s="5">
        <f>Eingabe!J1072^2*PI()/4</f>
        <v>0</v>
      </c>
      <c r="B1072" s="5">
        <f>Eingabe!K1072*Eingabe!L1072</f>
        <v>0.089999999999999997</v>
      </c>
      <c r="C1072" s="5">
        <f>(Eingabe!K1072*(Eingabe!L1072-Eingabe!K1072)+Eingabe!K1072^2*PI()/4)*0+Eingabe!K1072*Eingabe!L1072</f>
        <v>0.089999999999999997</v>
      </c>
      <c r="D1072" s="89">
        <f>IF(Eingabe!G1072="x",1,0)</f>
        <v>0</v>
      </c>
      <c r="E1072" s="1">
        <f>IF(Eingabe!H1072="x",1,0)</f>
        <v>1</v>
      </c>
      <c r="F1072" s="1">
        <f>IF(Eingabe!I1072="x",1,0)</f>
        <v>0</v>
      </c>
      <c r="G1072" s="90">
        <f t="shared" si="152"/>
        <v>1</v>
      </c>
      <c r="H1072" s="1">
        <f>IF(Eingabe!R1072="x",1,0)</f>
        <v>1</v>
      </c>
      <c r="I1072" s="1">
        <f>IF(Eingabe!S1072="x",1,0)</f>
        <v>0</v>
      </c>
      <c r="J1072" s="1">
        <f t="shared" si="153"/>
        <v>1</v>
      </c>
      <c r="K1072" s="89">
        <f>IF(Eingabe!E1072="x",1,0)</f>
        <v>1</v>
      </c>
      <c r="L1072" s="1">
        <f>IF(Eingabe!F1072="x",1,0)</f>
        <v>0</v>
      </c>
      <c r="M1072" s="90">
        <f t="shared" si="154"/>
        <v>1</v>
      </c>
    </row>
    <row r="1073">
      <c r="A1073" s="5">
        <f>Eingabe!J1073^2*PI()/4</f>
        <v>0</v>
      </c>
      <c r="B1073" s="5">
        <f>Eingabe!K1073*Eingabe!L1073</f>
        <v>0.089999999999999997</v>
      </c>
      <c r="C1073" s="5">
        <f>(Eingabe!K1073*(Eingabe!L1073-Eingabe!K1073)+Eingabe!K1073^2*PI()/4)*0+Eingabe!K1073*Eingabe!L1073</f>
        <v>0.089999999999999997</v>
      </c>
      <c r="D1073" s="89">
        <f>IF(Eingabe!G1073="x",1,0)</f>
        <v>0</v>
      </c>
      <c r="E1073" s="1">
        <f>IF(Eingabe!H1073="x",1,0)</f>
        <v>1</v>
      </c>
      <c r="F1073" s="1">
        <f>IF(Eingabe!I1073="x",1,0)</f>
        <v>0</v>
      </c>
      <c r="G1073" s="90">
        <f t="shared" si="152"/>
        <v>1</v>
      </c>
      <c r="H1073" s="1">
        <f>IF(Eingabe!R1073="x",1,0)</f>
        <v>1</v>
      </c>
      <c r="I1073" s="1">
        <f>IF(Eingabe!S1073="x",1,0)</f>
        <v>0</v>
      </c>
      <c r="J1073" s="1">
        <f t="shared" si="153"/>
        <v>1</v>
      </c>
      <c r="K1073" s="89">
        <f>IF(Eingabe!E1073="x",1,0)</f>
        <v>1</v>
      </c>
      <c r="L1073" s="1">
        <f>IF(Eingabe!F1073="x",1,0)</f>
        <v>0</v>
      </c>
      <c r="M1073" s="90">
        <f t="shared" si="154"/>
        <v>1</v>
      </c>
    </row>
    <row r="1074">
      <c r="A1074" s="5">
        <f>Eingabe!J1074^2*PI()/4</f>
        <v>0</v>
      </c>
      <c r="B1074" s="5">
        <f>Eingabe!K1074*Eingabe!L1074</f>
        <v>0.089999999999999997</v>
      </c>
      <c r="C1074" s="5">
        <f>(Eingabe!K1074*(Eingabe!L1074-Eingabe!K1074)+Eingabe!K1074^2*PI()/4)*0+Eingabe!K1074*Eingabe!L1074</f>
        <v>0.089999999999999997</v>
      </c>
      <c r="D1074" s="89">
        <f>IF(Eingabe!G1074="x",1,0)</f>
        <v>0</v>
      </c>
      <c r="E1074" s="1">
        <f>IF(Eingabe!H1074="x",1,0)</f>
        <v>1</v>
      </c>
      <c r="F1074" s="1">
        <f>IF(Eingabe!I1074="x",1,0)</f>
        <v>0</v>
      </c>
      <c r="G1074" s="90">
        <f t="shared" si="152"/>
        <v>1</v>
      </c>
      <c r="H1074" s="1">
        <f>IF(Eingabe!R1074="x",1,0)</f>
        <v>1</v>
      </c>
      <c r="I1074" s="1">
        <f>IF(Eingabe!S1074="x",1,0)</f>
        <v>0</v>
      </c>
      <c r="J1074" s="1">
        <f t="shared" si="153"/>
        <v>1</v>
      </c>
      <c r="K1074" s="89">
        <f>IF(Eingabe!E1074="x",1,0)</f>
        <v>1</v>
      </c>
      <c r="L1074" s="1">
        <f>IF(Eingabe!F1074="x",1,0)</f>
        <v>0</v>
      </c>
      <c r="M1074" s="90">
        <f t="shared" si="154"/>
        <v>1</v>
      </c>
    </row>
    <row r="1075">
      <c r="A1075" s="5">
        <f>Eingabe!J1075^2*PI()/4</f>
        <v>0</v>
      </c>
      <c r="B1075" s="5">
        <f>Eingabe!K1075*Eingabe!L1075</f>
        <v>0.040000000000000008</v>
      </c>
      <c r="C1075" s="5">
        <f>(Eingabe!K1075*(Eingabe!L1075-Eingabe!K1075)+Eingabe!K1075^2*PI()/4)*0+Eingabe!K1075*Eingabe!L1075</f>
        <v>0.040000000000000008</v>
      </c>
      <c r="D1075" s="89">
        <f>IF(Eingabe!G1075="x",1,0)</f>
        <v>0</v>
      </c>
      <c r="E1075" s="1">
        <f>IF(Eingabe!H1075="x",1,0)</f>
        <v>1</v>
      </c>
      <c r="F1075" s="1">
        <f>IF(Eingabe!I1075="x",1,0)</f>
        <v>0</v>
      </c>
      <c r="G1075" s="90">
        <f t="shared" si="152"/>
        <v>1</v>
      </c>
      <c r="H1075" s="1">
        <f>IF(Eingabe!R1075="x",1,0)</f>
        <v>1</v>
      </c>
      <c r="I1075" s="1">
        <f>IF(Eingabe!S1075="x",1,0)</f>
        <v>0</v>
      </c>
      <c r="J1075" s="1">
        <f t="shared" si="153"/>
        <v>1</v>
      </c>
      <c r="K1075" s="89">
        <f>IF(Eingabe!E1075="x",1,0)</f>
        <v>1</v>
      </c>
      <c r="L1075" s="1">
        <f>IF(Eingabe!F1075="x",1,0)</f>
        <v>0</v>
      </c>
      <c r="M1075" s="90">
        <f t="shared" si="154"/>
        <v>1</v>
      </c>
    </row>
    <row r="1076">
      <c r="A1076" s="5">
        <f>Eingabe!J1076^2*PI()/4</f>
        <v>0</v>
      </c>
      <c r="B1076" s="5">
        <f>Eingabe!K1076*Eingabe!L1076</f>
        <v>0.059999999999999998</v>
      </c>
      <c r="C1076" s="5">
        <f>(Eingabe!K1076*(Eingabe!L1076-Eingabe!K1076)+Eingabe!K1076^2*PI()/4)*0+Eingabe!K1076*Eingabe!L1076</f>
        <v>0.059999999999999998</v>
      </c>
      <c r="D1076" s="89">
        <f>IF(Eingabe!G1076="x",1,0)</f>
        <v>0</v>
      </c>
      <c r="E1076" s="1">
        <f>IF(Eingabe!H1076="x",1,0)</f>
        <v>1</v>
      </c>
      <c r="F1076" s="1">
        <f>IF(Eingabe!I1076="x",1,0)</f>
        <v>0</v>
      </c>
      <c r="G1076" s="90">
        <f t="shared" si="152"/>
        <v>1</v>
      </c>
      <c r="H1076" s="1">
        <f>IF(Eingabe!R1076="x",1,0)</f>
        <v>1</v>
      </c>
      <c r="I1076" s="1">
        <f>IF(Eingabe!S1076="x",1,0)</f>
        <v>0</v>
      </c>
      <c r="J1076" s="1">
        <f t="shared" si="153"/>
        <v>1</v>
      </c>
      <c r="K1076" s="89">
        <f>IF(Eingabe!E1076="x",1,0)</f>
        <v>1</v>
      </c>
      <c r="L1076" s="1">
        <f>IF(Eingabe!F1076="x",1,0)</f>
        <v>0</v>
      </c>
      <c r="M1076" s="90">
        <f t="shared" si="154"/>
        <v>1</v>
      </c>
    </row>
    <row r="1077">
      <c r="A1077" s="5">
        <f>Eingabe!J1077^2*PI()/4</f>
        <v>0</v>
      </c>
      <c r="B1077" s="5">
        <f>Eingabe!K1077*Eingabe!L1077</f>
        <v>0.0625</v>
      </c>
      <c r="C1077" s="5">
        <f>(Eingabe!K1077*(Eingabe!L1077-Eingabe!K1077)+Eingabe!K1077^2*PI()/4)*0+Eingabe!K1077*Eingabe!L1077</f>
        <v>0.0625</v>
      </c>
      <c r="D1077" s="89">
        <f>IF(Eingabe!G1077="x",1,0)</f>
        <v>0</v>
      </c>
      <c r="E1077" s="1">
        <f>IF(Eingabe!H1077="x",1,0)</f>
        <v>1</v>
      </c>
      <c r="F1077" s="1">
        <f>IF(Eingabe!I1077="x",1,0)</f>
        <v>0</v>
      </c>
      <c r="G1077" s="90">
        <f t="shared" si="152"/>
        <v>1</v>
      </c>
      <c r="H1077" s="1">
        <f>IF(Eingabe!R1077="x",1,0)</f>
        <v>1</v>
      </c>
      <c r="I1077" s="1">
        <f>IF(Eingabe!S1077="x",1,0)</f>
        <v>0</v>
      </c>
      <c r="J1077" s="1">
        <f t="shared" si="153"/>
        <v>1</v>
      </c>
      <c r="K1077" s="89">
        <f>IF(Eingabe!E1077="x",1,0)</f>
        <v>1</v>
      </c>
      <c r="L1077" s="1">
        <f>IF(Eingabe!F1077="x",1,0)</f>
        <v>0</v>
      </c>
      <c r="M1077" s="90">
        <f t="shared" si="154"/>
        <v>1</v>
      </c>
    </row>
    <row r="1078">
      <c r="A1078" s="5">
        <f>Eingabe!J1078^2*PI()/4</f>
        <v>0</v>
      </c>
      <c r="B1078" s="5">
        <f>Eingabe!K1078*Eingabe!L1078</f>
        <v>0.089999999999999997</v>
      </c>
      <c r="C1078" s="5">
        <f>(Eingabe!K1078*(Eingabe!L1078-Eingabe!K1078)+Eingabe!K1078^2*PI()/4)*0+Eingabe!K1078*Eingabe!L1078</f>
        <v>0.089999999999999997</v>
      </c>
      <c r="D1078" s="89">
        <f>IF(Eingabe!G1078="x",1,0)</f>
        <v>0</v>
      </c>
      <c r="E1078" s="1">
        <f>IF(Eingabe!H1078="x",1,0)</f>
        <v>1</v>
      </c>
      <c r="F1078" s="1">
        <f>IF(Eingabe!I1078="x",1,0)</f>
        <v>0</v>
      </c>
      <c r="G1078" s="90">
        <f t="shared" si="152"/>
        <v>1</v>
      </c>
      <c r="H1078" s="1">
        <f>IF(Eingabe!R1078="x",1,0)</f>
        <v>1</v>
      </c>
      <c r="I1078" s="1">
        <f>IF(Eingabe!S1078="x",1,0)</f>
        <v>0</v>
      </c>
      <c r="J1078" s="1">
        <f t="shared" si="153"/>
        <v>1</v>
      </c>
      <c r="K1078" s="89">
        <f>IF(Eingabe!E1078="x",1,0)</f>
        <v>1</v>
      </c>
      <c r="L1078" s="1">
        <f>IF(Eingabe!F1078="x",1,0)</f>
        <v>0</v>
      </c>
      <c r="M1078" s="90">
        <f t="shared" si="154"/>
        <v>1</v>
      </c>
    </row>
    <row r="1079">
      <c r="A1079" s="5">
        <f>Eingabe!J1079^2*PI()/4</f>
        <v>0</v>
      </c>
      <c r="B1079" s="5">
        <f>Eingabe!K1079*Eingabe!L1079</f>
        <v>0.089999999999999997</v>
      </c>
      <c r="C1079" s="5">
        <f>(Eingabe!K1079*(Eingabe!L1079-Eingabe!K1079)+Eingabe!K1079^2*PI()/4)*0+Eingabe!K1079*Eingabe!L1079</f>
        <v>0.089999999999999997</v>
      </c>
      <c r="D1079" s="89">
        <f>IF(Eingabe!G1079="x",1,0)</f>
        <v>0</v>
      </c>
      <c r="E1079" s="1">
        <f>IF(Eingabe!H1079="x",1,0)</f>
        <v>1</v>
      </c>
      <c r="F1079" s="1">
        <f>IF(Eingabe!I1079="x",1,0)</f>
        <v>0</v>
      </c>
      <c r="G1079" s="90">
        <f t="shared" si="152"/>
        <v>1</v>
      </c>
      <c r="H1079" s="1">
        <f>IF(Eingabe!R1079="x",1,0)</f>
        <v>1</v>
      </c>
      <c r="I1079" s="1">
        <f>IF(Eingabe!S1079="x",1,0)</f>
        <v>0</v>
      </c>
      <c r="J1079" s="1">
        <f t="shared" si="153"/>
        <v>1</v>
      </c>
      <c r="K1079" s="89">
        <f>IF(Eingabe!E1079="x",1,0)</f>
        <v>1</v>
      </c>
      <c r="L1079" s="1">
        <f>IF(Eingabe!F1079="x",1,0)</f>
        <v>0</v>
      </c>
      <c r="M1079" s="90">
        <f t="shared" si="154"/>
        <v>1</v>
      </c>
    </row>
    <row r="1080">
      <c r="A1080" s="5">
        <f>Eingabe!J1080^2*PI()/4</f>
        <v>0</v>
      </c>
      <c r="B1080" s="5">
        <f>Eingabe!K1080*Eingabe!L1080</f>
        <v>0.089999999999999997</v>
      </c>
      <c r="C1080" s="5">
        <f>(Eingabe!K1080*(Eingabe!L1080-Eingabe!K1080)+Eingabe!K1080^2*PI()/4)*0+Eingabe!K1080*Eingabe!L1080</f>
        <v>0.089999999999999997</v>
      </c>
      <c r="D1080" s="89">
        <f>IF(Eingabe!G1080="x",1,0)</f>
        <v>0</v>
      </c>
      <c r="E1080" s="1">
        <f>IF(Eingabe!H1080="x",1,0)</f>
        <v>1</v>
      </c>
      <c r="F1080" s="1">
        <f>IF(Eingabe!I1080="x",1,0)</f>
        <v>0</v>
      </c>
      <c r="G1080" s="90">
        <f t="shared" si="152"/>
        <v>1</v>
      </c>
      <c r="H1080" s="1">
        <f>IF(Eingabe!R1080="x",1,0)</f>
        <v>1</v>
      </c>
      <c r="I1080" s="1">
        <f>IF(Eingabe!S1080="x",1,0)</f>
        <v>0</v>
      </c>
      <c r="J1080" s="1">
        <f t="shared" si="153"/>
        <v>1</v>
      </c>
      <c r="K1080" s="89">
        <f>IF(Eingabe!E1080="x",1,0)</f>
        <v>1</v>
      </c>
      <c r="L1080" s="1">
        <f>IF(Eingabe!F1080="x",1,0)</f>
        <v>0</v>
      </c>
      <c r="M1080" s="90">
        <f t="shared" si="154"/>
        <v>1</v>
      </c>
    </row>
    <row r="1081">
      <c r="A1081" s="5">
        <f>Eingabe!J1081^2*PI()/4</f>
        <v>0</v>
      </c>
      <c r="B1081" s="5">
        <f>Eingabe!K1081*Eingabe!L1081</f>
        <v>0.089999999999999997</v>
      </c>
      <c r="C1081" s="5">
        <f>(Eingabe!K1081*(Eingabe!L1081-Eingabe!K1081)+Eingabe!K1081^2*PI()/4)*0+Eingabe!K1081*Eingabe!L1081</f>
        <v>0.089999999999999997</v>
      </c>
      <c r="D1081" s="89">
        <f>IF(Eingabe!G1081="x",1,0)</f>
        <v>0</v>
      </c>
      <c r="E1081" s="1">
        <f>IF(Eingabe!H1081="x",1,0)</f>
        <v>1</v>
      </c>
      <c r="F1081" s="1">
        <f>IF(Eingabe!I1081="x",1,0)</f>
        <v>0</v>
      </c>
      <c r="G1081" s="90">
        <f t="shared" si="152"/>
        <v>1</v>
      </c>
      <c r="H1081" s="1">
        <f>IF(Eingabe!R1081="x",1,0)</f>
        <v>1</v>
      </c>
      <c r="I1081" s="1">
        <f>IF(Eingabe!S1081="x",1,0)</f>
        <v>0</v>
      </c>
      <c r="J1081" s="1">
        <f t="shared" si="153"/>
        <v>1</v>
      </c>
      <c r="K1081" s="89">
        <f>IF(Eingabe!E1081="x",1,0)</f>
        <v>1</v>
      </c>
      <c r="L1081" s="1">
        <f>IF(Eingabe!F1081="x",1,0)</f>
        <v>0</v>
      </c>
      <c r="M1081" s="90">
        <f t="shared" si="154"/>
        <v>1</v>
      </c>
    </row>
    <row r="1082">
      <c r="A1082" s="5">
        <f>Eingabe!J1082^2*PI()/4</f>
        <v>0</v>
      </c>
      <c r="B1082" s="5">
        <f>Eingabe!K1082*Eingabe!L1082</f>
        <v>0.089999999999999997</v>
      </c>
      <c r="C1082" s="5">
        <f>(Eingabe!K1082*(Eingabe!L1082-Eingabe!K1082)+Eingabe!K1082^2*PI()/4)*0+Eingabe!K1082*Eingabe!L1082</f>
        <v>0.089999999999999997</v>
      </c>
      <c r="D1082" s="89">
        <f>IF(Eingabe!G1082="x",1,0)</f>
        <v>0</v>
      </c>
      <c r="E1082" s="1">
        <f>IF(Eingabe!H1082="x",1,0)</f>
        <v>1</v>
      </c>
      <c r="F1082" s="1">
        <f>IF(Eingabe!I1082="x",1,0)</f>
        <v>0</v>
      </c>
      <c r="G1082" s="90">
        <f t="shared" si="152"/>
        <v>1</v>
      </c>
      <c r="H1082" s="1">
        <f>IF(Eingabe!R1082="x",1,0)</f>
        <v>1</v>
      </c>
      <c r="I1082" s="1">
        <f>IF(Eingabe!S1082="x",1,0)</f>
        <v>0</v>
      </c>
      <c r="J1082" s="1">
        <f t="shared" si="153"/>
        <v>1</v>
      </c>
      <c r="K1082" s="89">
        <f>IF(Eingabe!E1082="x",1,0)</f>
        <v>1</v>
      </c>
      <c r="L1082" s="1">
        <f>IF(Eingabe!F1082="x",1,0)</f>
        <v>0</v>
      </c>
      <c r="M1082" s="90">
        <f t="shared" si="154"/>
        <v>1</v>
      </c>
    </row>
    <row r="1083">
      <c r="A1083" s="5">
        <f>Eingabe!J1083^2*PI()/4</f>
        <v>0</v>
      </c>
      <c r="B1083" s="5">
        <f>Eingabe!K1083*Eingabe!L1083</f>
        <v>0.089999999999999997</v>
      </c>
      <c r="C1083" s="5">
        <f>(Eingabe!K1083*(Eingabe!L1083-Eingabe!K1083)+Eingabe!K1083^2*PI()/4)*0+Eingabe!K1083*Eingabe!L1083</f>
        <v>0.089999999999999997</v>
      </c>
      <c r="D1083" s="89">
        <f>IF(Eingabe!G1083="x",1,0)</f>
        <v>0</v>
      </c>
      <c r="E1083" s="1">
        <f>IF(Eingabe!H1083="x",1,0)</f>
        <v>1</v>
      </c>
      <c r="F1083" s="1">
        <f>IF(Eingabe!I1083="x",1,0)</f>
        <v>0</v>
      </c>
      <c r="G1083" s="90">
        <f t="shared" si="152"/>
        <v>1</v>
      </c>
      <c r="H1083" s="1">
        <f>IF(Eingabe!R1083="x",1,0)</f>
        <v>1</v>
      </c>
      <c r="I1083" s="1">
        <f>IF(Eingabe!S1083="x",1,0)</f>
        <v>0</v>
      </c>
      <c r="J1083" s="1">
        <f t="shared" si="153"/>
        <v>1</v>
      </c>
      <c r="K1083" s="89">
        <f>IF(Eingabe!E1083="x",1,0)</f>
        <v>1</v>
      </c>
      <c r="L1083" s="1">
        <f>IF(Eingabe!F1083="x",1,0)</f>
        <v>0</v>
      </c>
      <c r="M1083" s="90">
        <f t="shared" si="154"/>
        <v>1</v>
      </c>
    </row>
    <row r="1084">
      <c r="A1084" s="5">
        <f>Eingabe!J1084^2*PI()/4</f>
        <v>0</v>
      </c>
      <c r="B1084" s="5">
        <f>Eingabe!K1084*Eingabe!L1084</f>
        <v>0.089999999999999997</v>
      </c>
      <c r="C1084" s="5">
        <f>(Eingabe!K1084*(Eingabe!L1084-Eingabe!K1084)+Eingabe!K1084^2*PI()/4)*0+Eingabe!K1084*Eingabe!L1084</f>
        <v>0.089999999999999997</v>
      </c>
      <c r="D1084" s="89">
        <f>IF(Eingabe!G1084="x",1,0)</f>
        <v>0</v>
      </c>
      <c r="E1084" s="1">
        <f>IF(Eingabe!H1084="x",1,0)</f>
        <v>1</v>
      </c>
      <c r="F1084" s="1">
        <f>IF(Eingabe!I1084="x",1,0)</f>
        <v>0</v>
      </c>
      <c r="G1084" s="90">
        <f t="shared" si="152"/>
        <v>1</v>
      </c>
      <c r="H1084" s="1">
        <f>IF(Eingabe!R1084="x",1,0)</f>
        <v>1</v>
      </c>
      <c r="I1084" s="1">
        <f>IF(Eingabe!S1084="x",1,0)</f>
        <v>0</v>
      </c>
      <c r="J1084" s="1">
        <f t="shared" si="153"/>
        <v>1</v>
      </c>
      <c r="K1084" s="89">
        <f>IF(Eingabe!E1084="x",1,0)</f>
        <v>1</v>
      </c>
      <c r="L1084" s="1">
        <f>IF(Eingabe!F1084="x",1,0)</f>
        <v>0</v>
      </c>
      <c r="M1084" s="90">
        <f t="shared" si="154"/>
        <v>1</v>
      </c>
    </row>
    <row r="1085">
      <c r="A1085" s="5">
        <f>Eingabe!J1085^2*PI()/4</f>
        <v>0</v>
      </c>
      <c r="B1085" s="5">
        <f>Eingabe!K1085*Eingabe!L1085</f>
        <v>0.075600000000000001</v>
      </c>
      <c r="C1085" s="5">
        <f>(Eingabe!K1085*(Eingabe!L1085-Eingabe!K1085)+Eingabe!K1085^2*PI()/4)*0+Eingabe!K1085*Eingabe!L1085</f>
        <v>0.075600000000000001</v>
      </c>
      <c r="D1085" s="89">
        <f>IF(Eingabe!G1085="x",1,0)</f>
        <v>0</v>
      </c>
      <c r="E1085" s="1">
        <f>IF(Eingabe!H1085="x",1,0)</f>
        <v>1</v>
      </c>
      <c r="F1085" s="1">
        <f>IF(Eingabe!I1085="x",1,0)</f>
        <v>0</v>
      </c>
      <c r="G1085" s="90">
        <f t="shared" si="152"/>
        <v>1</v>
      </c>
      <c r="H1085" s="1">
        <f>IF(Eingabe!R1085="x",1,0)</f>
        <v>1</v>
      </c>
      <c r="I1085" s="1">
        <f>IF(Eingabe!S1085="x",1,0)</f>
        <v>0</v>
      </c>
      <c r="J1085" s="1">
        <f t="shared" si="153"/>
        <v>1</v>
      </c>
      <c r="K1085" s="89">
        <f>IF(Eingabe!E1085="x",1,0)</f>
        <v>1</v>
      </c>
      <c r="L1085" s="1">
        <f>IF(Eingabe!F1085="x",1,0)</f>
        <v>0</v>
      </c>
      <c r="M1085" s="90">
        <f t="shared" si="154"/>
        <v>1</v>
      </c>
    </row>
    <row r="1086">
      <c r="A1086" s="5">
        <f>Eingabe!J1086^2*PI()/4</f>
        <v>0</v>
      </c>
      <c r="B1086" s="5">
        <f>Eingabe!K1086*Eingabe!L1086</f>
        <v>0.089999999999999997</v>
      </c>
      <c r="C1086" s="5">
        <f>(Eingabe!K1086*(Eingabe!L1086-Eingabe!K1086)+Eingabe!K1086^2*PI()/4)*0+Eingabe!K1086*Eingabe!L1086</f>
        <v>0.089999999999999997</v>
      </c>
      <c r="D1086" s="89">
        <f>IF(Eingabe!G1086="x",1,0)</f>
        <v>0</v>
      </c>
      <c r="E1086" s="1">
        <f>IF(Eingabe!H1086="x",1,0)</f>
        <v>1</v>
      </c>
      <c r="F1086" s="1">
        <f>IF(Eingabe!I1086="x",1,0)</f>
        <v>0</v>
      </c>
      <c r="G1086" s="90">
        <f t="shared" si="152"/>
        <v>1</v>
      </c>
      <c r="H1086" s="1">
        <f>IF(Eingabe!R1086="x",1,0)</f>
        <v>1</v>
      </c>
      <c r="I1086" s="1">
        <f>IF(Eingabe!S1086="x",1,0)</f>
        <v>0</v>
      </c>
      <c r="J1086" s="1">
        <f t="shared" si="153"/>
        <v>1</v>
      </c>
      <c r="K1086" s="89">
        <f>IF(Eingabe!E1086="x",1,0)</f>
        <v>1</v>
      </c>
      <c r="L1086" s="1">
        <f>IF(Eingabe!F1086="x",1,0)</f>
        <v>0</v>
      </c>
      <c r="M1086" s="90">
        <f t="shared" si="154"/>
        <v>1</v>
      </c>
    </row>
    <row r="1087">
      <c r="A1087" s="5">
        <f>Eingabe!J1087^2*PI()/4</f>
        <v>0</v>
      </c>
      <c r="B1087" s="5">
        <f>Eingabe!K1087*Eingabe!L1087</f>
        <v>0.089999999999999997</v>
      </c>
      <c r="C1087" s="5">
        <f>(Eingabe!K1087*(Eingabe!L1087-Eingabe!K1087)+Eingabe!K1087^2*PI()/4)*0+Eingabe!K1087*Eingabe!L1087</f>
        <v>0.089999999999999997</v>
      </c>
      <c r="D1087" s="89">
        <f>IF(Eingabe!G1087="x",1,0)</f>
        <v>0</v>
      </c>
      <c r="E1087" s="1">
        <f>IF(Eingabe!H1087="x",1,0)</f>
        <v>1</v>
      </c>
      <c r="F1087" s="1">
        <f>IF(Eingabe!I1087="x",1,0)</f>
        <v>0</v>
      </c>
      <c r="G1087" s="90">
        <f t="shared" si="152"/>
        <v>1</v>
      </c>
      <c r="H1087" s="1">
        <f>IF(Eingabe!R1087="x",1,0)</f>
        <v>1</v>
      </c>
      <c r="I1087" s="1">
        <f>IF(Eingabe!S1087="x",1,0)</f>
        <v>0</v>
      </c>
      <c r="J1087" s="1">
        <f t="shared" si="153"/>
        <v>1</v>
      </c>
      <c r="K1087" s="89">
        <f>IF(Eingabe!E1087="x",1,0)</f>
        <v>1</v>
      </c>
      <c r="L1087" s="1">
        <f>IF(Eingabe!F1087="x",1,0)</f>
        <v>0</v>
      </c>
      <c r="M1087" s="90">
        <f t="shared" si="154"/>
        <v>1</v>
      </c>
    </row>
    <row r="1088">
      <c r="A1088" s="5">
        <f>Eingabe!J1088^2*PI()/4</f>
        <v>0</v>
      </c>
      <c r="B1088" s="5">
        <f>Eingabe!K1088*Eingabe!L1088</f>
        <v>0.089999999999999997</v>
      </c>
      <c r="C1088" s="5">
        <f>(Eingabe!K1088*(Eingabe!L1088-Eingabe!K1088)+Eingabe!K1088^2*PI()/4)*0+Eingabe!K1088*Eingabe!L1088</f>
        <v>0.089999999999999997</v>
      </c>
      <c r="D1088" s="89">
        <f>IF(Eingabe!G1088="x",1,0)</f>
        <v>0</v>
      </c>
      <c r="E1088" s="1">
        <f>IF(Eingabe!H1088="x",1,0)</f>
        <v>1</v>
      </c>
      <c r="F1088" s="1">
        <f>IF(Eingabe!I1088="x",1,0)</f>
        <v>0</v>
      </c>
      <c r="G1088" s="90">
        <f t="shared" si="152"/>
        <v>1</v>
      </c>
      <c r="H1088" s="1">
        <f>IF(Eingabe!R1088="x",1,0)</f>
        <v>1</v>
      </c>
      <c r="I1088" s="1">
        <f>IF(Eingabe!S1088="x",1,0)</f>
        <v>0</v>
      </c>
      <c r="J1088" s="1">
        <f t="shared" si="153"/>
        <v>1</v>
      </c>
      <c r="K1088" s="89">
        <f>IF(Eingabe!E1088="x",1,0)</f>
        <v>1</v>
      </c>
      <c r="L1088" s="1">
        <f>IF(Eingabe!F1088="x",1,0)</f>
        <v>0</v>
      </c>
      <c r="M1088" s="90">
        <f t="shared" si="154"/>
        <v>1</v>
      </c>
    </row>
    <row r="1089">
      <c r="A1089" s="5">
        <f>Eingabe!J1089^2*PI()/4</f>
        <v>0</v>
      </c>
      <c r="B1089" s="5">
        <f>Eingabe!K1089*Eingabe!L1089</f>
        <v>0.089999999999999997</v>
      </c>
      <c r="C1089" s="5">
        <f>(Eingabe!K1089*(Eingabe!L1089-Eingabe!K1089)+Eingabe!K1089^2*PI()/4)*0+Eingabe!K1089*Eingabe!L1089</f>
        <v>0.089999999999999997</v>
      </c>
      <c r="D1089" s="89">
        <f>IF(Eingabe!G1089="x",1,0)</f>
        <v>0</v>
      </c>
      <c r="E1089" s="1">
        <f>IF(Eingabe!H1089="x",1,0)</f>
        <v>1</v>
      </c>
      <c r="F1089" s="1">
        <f>IF(Eingabe!I1089="x",1,0)</f>
        <v>0</v>
      </c>
      <c r="G1089" s="90">
        <f t="shared" si="152"/>
        <v>1</v>
      </c>
      <c r="H1089" s="1">
        <f>IF(Eingabe!R1089="x",1,0)</f>
        <v>1</v>
      </c>
      <c r="I1089" s="1">
        <f>IF(Eingabe!S1089="x",1,0)</f>
        <v>0</v>
      </c>
      <c r="J1089" s="1">
        <f t="shared" si="153"/>
        <v>1</v>
      </c>
      <c r="K1089" s="89">
        <f>IF(Eingabe!E1089="x",1,0)</f>
        <v>1</v>
      </c>
      <c r="L1089" s="1">
        <f>IF(Eingabe!F1089="x",1,0)</f>
        <v>0</v>
      </c>
      <c r="M1089" s="90">
        <f t="shared" si="154"/>
        <v>1</v>
      </c>
    </row>
    <row r="1090">
      <c r="A1090" s="5">
        <f>Eingabe!J1090^2*PI()/4</f>
        <v>0</v>
      </c>
      <c r="B1090" s="5">
        <f>Eingabe!K1090*Eingabe!L1090</f>
        <v>0.089999999999999997</v>
      </c>
      <c r="C1090" s="5">
        <f>(Eingabe!K1090*(Eingabe!L1090-Eingabe!K1090)+Eingabe!K1090^2*PI()/4)*0+Eingabe!K1090*Eingabe!L1090</f>
        <v>0.089999999999999997</v>
      </c>
      <c r="D1090" s="89">
        <f>IF(Eingabe!G1090="x",1,0)</f>
        <v>0</v>
      </c>
      <c r="E1090" s="1">
        <f>IF(Eingabe!H1090="x",1,0)</f>
        <v>1</v>
      </c>
      <c r="F1090" s="1">
        <f>IF(Eingabe!I1090="x",1,0)</f>
        <v>0</v>
      </c>
      <c r="G1090" s="90">
        <f t="shared" si="152"/>
        <v>1</v>
      </c>
      <c r="H1090" s="1">
        <f>IF(Eingabe!R1090="x",1,0)</f>
        <v>1</v>
      </c>
      <c r="I1090" s="1">
        <f>IF(Eingabe!S1090="x",1,0)</f>
        <v>0</v>
      </c>
      <c r="J1090" s="1">
        <f t="shared" si="153"/>
        <v>1</v>
      </c>
      <c r="K1090" s="89">
        <f>IF(Eingabe!E1090="x",1,0)</f>
        <v>1</v>
      </c>
      <c r="L1090" s="1">
        <f>IF(Eingabe!F1090="x",1,0)</f>
        <v>0</v>
      </c>
      <c r="M1090" s="90">
        <f t="shared" si="154"/>
        <v>1</v>
      </c>
    </row>
    <row r="1091">
      <c r="A1091" s="5">
        <f>Eingabe!J1091^2*PI()/4</f>
        <v>0</v>
      </c>
      <c r="B1091" s="5">
        <f>Eingabe!K1091*Eingabe!L1091</f>
        <v>0.089999999999999997</v>
      </c>
      <c r="C1091" s="5">
        <f>(Eingabe!K1091*(Eingabe!L1091-Eingabe!K1091)+Eingabe!K1091^2*PI()/4)*0+Eingabe!K1091*Eingabe!L1091</f>
        <v>0.089999999999999997</v>
      </c>
      <c r="D1091" s="89">
        <f>IF(Eingabe!G1091="x",1,0)</f>
        <v>0</v>
      </c>
      <c r="E1091" s="1">
        <f>IF(Eingabe!H1091="x",1,0)</f>
        <v>1</v>
      </c>
      <c r="F1091" s="1">
        <f>IF(Eingabe!I1091="x",1,0)</f>
        <v>0</v>
      </c>
      <c r="G1091" s="90">
        <f t="shared" si="152"/>
        <v>1</v>
      </c>
      <c r="H1091" s="1">
        <f>IF(Eingabe!R1091="x",1,0)</f>
        <v>1</v>
      </c>
      <c r="I1091" s="1">
        <f>IF(Eingabe!S1091="x",1,0)</f>
        <v>0</v>
      </c>
      <c r="J1091" s="1">
        <f t="shared" si="153"/>
        <v>1</v>
      </c>
      <c r="K1091" s="89">
        <f>IF(Eingabe!E1091="x",1,0)</f>
        <v>1</v>
      </c>
      <c r="L1091" s="1">
        <f>IF(Eingabe!F1091="x",1,0)</f>
        <v>0</v>
      </c>
      <c r="M1091" s="90">
        <f t="shared" si="154"/>
        <v>1</v>
      </c>
    </row>
    <row r="1092">
      <c r="A1092" s="5">
        <f>Eingabe!J1092^2*PI()/4</f>
        <v>0</v>
      </c>
      <c r="B1092" s="5">
        <f>Eingabe!K1092*Eingabe!L1092</f>
        <v>0.0625</v>
      </c>
      <c r="C1092" s="5">
        <f>(Eingabe!K1092*(Eingabe!L1092-Eingabe!K1092)+Eingabe!K1092^2*PI()/4)*0+Eingabe!K1092*Eingabe!L1092</f>
        <v>0.0625</v>
      </c>
      <c r="D1092" s="89">
        <f>IF(Eingabe!G1092="x",1,0)</f>
        <v>0</v>
      </c>
      <c r="E1092" s="1">
        <f>IF(Eingabe!H1092="x",1,0)</f>
        <v>1</v>
      </c>
      <c r="F1092" s="1">
        <f>IF(Eingabe!I1092="x",1,0)</f>
        <v>0</v>
      </c>
      <c r="G1092" s="90">
        <f t="shared" si="152"/>
        <v>1</v>
      </c>
      <c r="H1092" s="1">
        <f>IF(Eingabe!R1092="x",1,0)</f>
        <v>1</v>
      </c>
      <c r="I1092" s="1">
        <f>IF(Eingabe!S1092="x",1,0)</f>
        <v>0</v>
      </c>
      <c r="J1092" s="1">
        <f t="shared" si="153"/>
        <v>1</v>
      </c>
      <c r="K1092" s="89">
        <f>IF(Eingabe!E1092="x",1,0)</f>
        <v>1</v>
      </c>
      <c r="L1092" s="1">
        <f>IF(Eingabe!F1092="x",1,0)</f>
        <v>0</v>
      </c>
      <c r="M1092" s="90">
        <f t="shared" si="154"/>
        <v>1</v>
      </c>
    </row>
    <row r="1093">
      <c r="A1093" s="5">
        <f>Eingabe!J1093^2*PI()/4</f>
        <v>0</v>
      </c>
      <c r="B1093" s="5">
        <f>Eingabe!K1093*Eingabe!L1093</f>
        <v>0.089999999999999997</v>
      </c>
      <c r="C1093" s="5">
        <f>(Eingabe!K1093*(Eingabe!L1093-Eingabe!K1093)+Eingabe!K1093^2*PI()/4)*0+Eingabe!K1093*Eingabe!L1093</f>
        <v>0.089999999999999997</v>
      </c>
      <c r="D1093" s="89">
        <f>IF(Eingabe!G1093="x",1,0)</f>
        <v>0</v>
      </c>
      <c r="E1093" s="1">
        <f>IF(Eingabe!H1093="x",1,0)</f>
        <v>1</v>
      </c>
      <c r="F1093" s="1">
        <f>IF(Eingabe!I1093="x",1,0)</f>
        <v>0</v>
      </c>
      <c r="G1093" s="90">
        <f t="shared" si="152"/>
        <v>1</v>
      </c>
      <c r="H1093" s="1">
        <f>IF(Eingabe!R1093="x",1,0)</f>
        <v>1</v>
      </c>
      <c r="I1093" s="1">
        <f>IF(Eingabe!S1093="x",1,0)</f>
        <v>0</v>
      </c>
      <c r="J1093" s="1">
        <f t="shared" si="153"/>
        <v>1</v>
      </c>
      <c r="K1093" s="89">
        <f>IF(Eingabe!E1093="x",1,0)</f>
        <v>1</v>
      </c>
      <c r="L1093" s="1">
        <f>IF(Eingabe!F1093="x",1,0)</f>
        <v>0</v>
      </c>
      <c r="M1093" s="90">
        <f t="shared" si="154"/>
        <v>1</v>
      </c>
    </row>
    <row r="1094">
      <c r="A1094" s="5">
        <f>Eingabe!J1094^2*PI()/4</f>
        <v>0</v>
      </c>
      <c r="B1094" s="5">
        <f>Eingabe!K1094*Eingabe!L1094</f>
        <v>0.089999999999999997</v>
      </c>
      <c r="C1094" s="5">
        <f>(Eingabe!K1094*(Eingabe!L1094-Eingabe!K1094)+Eingabe!K1094^2*PI()/4)*0+Eingabe!K1094*Eingabe!L1094</f>
        <v>0.089999999999999997</v>
      </c>
      <c r="D1094" s="89">
        <f>IF(Eingabe!G1094="x",1,0)</f>
        <v>0</v>
      </c>
      <c r="E1094" s="1">
        <f>IF(Eingabe!H1094="x",1,0)</f>
        <v>1</v>
      </c>
      <c r="F1094" s="1">
        <f>IF(Eingabe!I1094="x",1,0)</f>
        <v>0</v>
      </c>
      <c r="G1094" s="90">
        <f t="shared" si="152"/>
        <v>1</v>
      </c>
      <c r="H1094" s="1">
        <f>IF(Eingabe!R1094="x",1,0)</f>
        <v>1</v>
      </c>
      <c r="I1094" s="1">
        <f>IF(Eingabe!S1094="x",1,0)</f>
        <v>0</v>
      </c>
      <c r="J1094" s="1">
        <f t="shared" si="153"/>
        <v>1</v>
      </c>
      <c r="K1094" s="89">
        <f>IF(Eingabe!E1094="x",1,0)</f>
        <v>1</v>
      </c>
      <c r="L1094" s="1">
        <f>IF(Eingabe!F1094="x",1,0)</f>
        <v>0</v>
      </c>
      <c r="M1094" s="90">
        <f t="shared" si="154"/>
        <v>1</v>
      </c>
    </row>
    <row r="1095">
      <c r="A1095" s="5">
        <f>Eingabe!J1095^2*PI()/4</f>
        <v>0</v>
      </c>
      <c r="B1095" s="5">
        <f>Eingabe!K1095*Eingabe!L1095</f>
        <v>0.0625</v>
      </c>
      <c r="C1095" s="5">
        <f>(Eingabe!K1095*(Eingabe!L1095-Eingabe!K1095)+Eingabe!K1095^2*PI()/4)*0+Eingabe!K1095*Eingabe!L1095</f>
        <v>0.0625</v>
      </c>
      <c r="D1095" s="89">
        <f>IF(Eingabe!G1095="x",1,0)</f>
        <v>0</v>
      </c>
      <c r="E1095" s="1">
        <f>IF(Eingabe!H1095="x",1,0)</f>
        <v>1</v>
      </c>
      <c r="F1095" s="1">
        <f>IF(Eingabe!I1095="x",1,0)</f>
        <v>0</v>
      </c>
      <c r="G1095" s="90">
        <f t="shared" si="152"/>
        <v>1</v>
      </c>
      <c r="H1095" s="1">
        <f>IF(Eingabe!R1095="x",1,0)</f>
        <v>1</v>
      </c>
      <c r="I1095" s="1">
        <f>IF(Eingabe!S1095="x",1,0)</f>
        <v>0</v>
      </c>
      <c r="J1095" s="1">
        <f t="shared" si="153"/>
        <v>1</v>
      </c>
      <c r="K1095" s="89">
        <f>IF(Eingabe!E1095="x",1,0)</f>
        <v>1</v>
      </c>
      <c r="L1095" s="1">
        <f>IF(Eingabe!F1095="x",1,0)</f>
        <v>0</v>
      </c>
      <c r="M1095" s="90">
        <f t="shared" si="154"/>
        <v>1</v>
      </c>
    </row>
    <row r="1096">
      <c r="A1096" s="5">
        <f>Eingabe!J1096^2*PI()/4</f>
        <v>0</v>
      </c>
      <c r="B1096" s="5">
        <f>Eingabe!K1096*Eingabe!L1096</f>
        <v>0.0625</v>
      </c>
      <c r="C1096" s="5">
        <f>(Eingabe!K1096*(Eingabe!L1096-Eingabe!K1096)+Eingabe!K1096^2*PI()/4)*0+Eingabe!K1096*Eingabe!L1096</f>
        <v>0.0625</v>
      </c>
      <c r="D1096" s="89">
        <f>IF(Eingabe!G1096="x",1,0)</f>
        <v>0</v>
      </c>
      <c r="E1096" s="1">
        <f>IF(Eingabe!H1096="x",1,0)</f>
        <v>1</v>
      </c>
      <c r="F1096" s="1">
        <f>IF(Eingabe!I1096="x",1,0)</f>
        <v>0</v>
      </c>
      <c r="G1096" s="90">
        <f t="shared" si="152"/>
        <v>1</v>
      </c>
      <c r="H1096" s="1">
        <f>IF(Eingabe!R1096="x",1,0)</f>
        <v>1</v>
      </c>
      <c r="I1096" s="1">
        <f>IF(Eingabe!S1096="x",1,0)</f>
        <v>0</v>
      </c>
      <c r="J1096" s="1">
        <f t="shared" si="153"/>
        <v>1</v>
      </c>
      <c r="K1096" s="89">
        <f>IF(Eingabe!E1096="x",1,0)</f>
        <v>1</v>
      </c>
      <c r="L1096" s="1">
        <f>IF(Eingabe!F1096="x",1,0)</f>
        <v>0</v>
      </c>
      <c r="M1096" s="90">
        <f t="shared" si="154"/>
        <v>1</v>
      </c>
    </row>
    <row r="1097">
      <c r="A1097" s="5">
        <f>Eingabe!J1097^2*PI()/4</f>
        <v>0</v>
      </c>
      <c r="B1097" s="5">
        <f>Eingabe!K1097*Eingabe!L1097</f>
        <v>0.0625</v>
      </c>
      <c r="C1097" s="5">
        <f>(Eingabe!K1097*(Eingabe!L1097-Eingabe!K1097)+Eingabe!K1097^2*PI()/4)*0+Eingabe!K1097*Eingabe!L1097</f>
        <v>0.0625</v>
      </c>
      <c r="D1097" s="89">
        <f>IF(Eingabe!G1097="x",1,0)</f>
        <v>0</v>
      </c>
      <c r="E1097" s="1">
        <f>IF(Eingabe!H1097="x",1,0)</f>
        <v>1</v>
      </c>
      <c r="F1097" s="1">
        <f>IF(Eingabe!I1097="x",1,0)</f>
        <v>0</v>
      </c>
      <c r="G1097" s="90">
        <f t="shared" si="152"/>
        <v>1</v>
      </c>
      <c r="H1097" s="1">
        <f>IF(Eingabe!R1097="x",1,0)</f>
        <v>1</v>
      </c>
      <c r="I1097" s="1">
        <f>IF(Eingabe!S1097="x",1,0)</f>
        <v>0</v>
      </c>
      <c r="J1097" s="1">
        <f t="shared" si="153"/>
        <v>1</v>
      </c>
      <c r="K1097" s="89">
        <f>IF(Eingabe!E1097="x",1,0)</f>
        <v>1</v>
      </c>
      <c r="L1097" s="1">
        <f>IF(Eingabe!F1097="x",1,0)</f>
        <v>0</v>
      </c>
      <c r="M1097" s="90">
        <f t="shared" si="154"/>
        <v>1</v>
      </c>
    </row>
    <row r="1098">
      <c r="A1098" s="5">
        <f>Eingabe!J1098^2*PI()/4</f>
        <v>0</v>
      </c>
      <c r="B1098" s="5">
        <f>Eingabe!K1098*Eingabe!L1098</f>
        <v>0.0625</v>
      </c>
      <c r="C1098" s="5">
        <f>(Eingabe!K1098*(Eingabe!L1098-Eingabe!K1098)+Eingabe!K1098^2*PI()/4)*0+Eingabe!K1098*Eingabe!L1098</f>
        <v>0.0625</v>
      </c>
      <c r="D1098" s="89">
        <f>IF(Eingabe!G1098="x",1,0)</f>
        <v>0</v>
      </c>
      <c r="E1098" s="1">
        <f>IF(Eingabe!H1098="x",1,0)</f>
        <v>1</v>
      </c>
      <c r="F1098" s="1">
        <f>IF(Eingabe!I1098="x",1,0)</f>
        <v>0</v>
      </c>
      <c r="G1098" s="90">
        <f t="shared" si="152"/>
        <v>1</v>
      </c>
      <c r="H1098" s="1">
        <f>IF(Eingabe!R1098="x",1,0)</f>
        <v>1</v>
      </c>
      <c r="I1098" s="1">
        <f>IF(Eingabe!S1098="x",1,0)</f>
        <v>0</v>
      </c>
      <c r="J1098" s="1">
        <f t="shared" si="153"/>
        <v>1</v>
      </c>
      <c r="K1098" s="89">
        <f>IF(Eingabe!E1098="x",1,0)</f>
        <v>1</v>
      </c>
      <c r="L1098" s="1">
        <f>IF(Eingabe!F1098="x",1,0)</f>
        <v>0</v>
      </c>
      <c r="M1098" s="90">
        <f t="shared" si="154"/>
        <v>1</v>
      </c>
    </row>
    <row r="1099">
      <c r="A1099" s="5">
        <f>Eingabe!J1099^2*PI()/4</f>
        <v>0</v>
      </c>
      <c r="B1099" s="5">
        <f>Eingabe!K1099*Eingabe!L1099</f>
        <v>0.089999999999999997</v>
      </c>
      <c r="C1099" s="5">
        <f>(Eingabe!K1099*(Eingabe!L1099-Eingabe!K1099)+Eingabe!K1099^2*PI()/4)*0+Eingabe!K1099*Eingabe!L1099</f>
        <v>0.089999999999999997</v>
      </c>
      <c r="D1099" s="89">
        <f>IF(Eingabe!G1099="x",1,0)</f>
        <v>0</v>
      </c>
      <c r="E1099" s="1">
        <f>IF(Eingabe!H1099="x",1,0)</f>
        <v>1</v>
      </c>
      <c r="F1099" s="1">
        <f>IF(Eingabe!I1099="x",1,0)</f>
        <v>0</v>
      </c>
      <c r="G1099" s="90">
        <f t="shared" si="152"/>
        <v>1</v>
      </c>
      <c r="H1099" s="1">
        <f>IF(Eingabe!R1099="x",1,0)</f>
        <v>1</v>
      </c>
      <c r="I1099" s="1">
        <f>IF(Eingabe!S1099="x",1,0)</f>
        <v>0</v>
      </c>
      <c r="J1099" s="1">
        <f t="shared" si="153"/>
        <v>1</v>
      </c>
      <c r="K1099" s="89">
        <f>IF(Eingabe!E1099="x",1,0)</f>
        <v>1</v>
      </c>
      <c r="L1099" s="1">
        <f>IF(Eingabe!F1099="x",1,0)</f>
        <v>0</v>
      </c>
      <c r="M1099" s="90">
        <f t="shared" si="154"/>
        <v>1</v>
      </c>
    </row>
    <row r="1100">
      <c r="A1100" s="5">
        <f>Eingabe!J1100^2*PI()/4</f>
        <v>0</v>
      </c>
      <c r="B1100" s="5">
        <f>Eingabe!K1100*Eingabe!L1100</f>
        <v>0.089999999999999997</v>
      </c>
      <c r="C1100" s="5">
        <f>(Eingabe!K1100*(Eingabe!L1100-Eingabe!K1100)+Eingabe!K1100^2*PI()/4)*0+Eingabe!K1100*Eingabe!L1100</f>
        <v>0.089999999999999997</v>
      </c>
      <c r="D1100" s="89">
        <f>IF(Eingabe!G1100="x",1,0)</f>
        <v>0</v>
      </c>
      <c r="E1100" s="1">
        <f>IF(Eingabe!H1100="x",1,0)</f>
        <v>1</v>
      </c>
      <c r="F1100" s="1">
        <f>IF(Eingabe!I1100="x",1,0)</f>
        <v>0</v>
      </c>
      <c r="G1100" s="90">
        <f t="shared" si="152"/>
        <v>1</v>
      </c>
      <c r="H1100" s="1">
        <f>IF(Eingabe!R1100="x",1,0)</f>
        <v>1</v>
      </c>
      <c r="I1100" s="1">
        <f>IF(Eingabe!S1100="x",1,0)</f>
        <v>0</v>
      </c>
      <c r="J1100" s="1">
        <f t="shared" si="153"/>
        <v>1</v>
      </c>
      <c r="K1100" s="89">
        <f>IF(Eingabe!E1100="x",1,0)</f>
        <v>1</v>
      </c>
      <c r="L1100" s="1">
        <f>IF(Eingabe!F1100="x",1,0)</f>
        <v>0</v>
      </c>
      <c r="M1100" s="90">
        <f t="shared" si="154"/>
        <v>1</v>
      </c>
    </row>
    <row r="1101">
      <c r="A1101" s="5">
        <f>Eingabe!J1101^2*PI()/4</f>
        <v>0</v>
      </c>
      <c r="B1101" s="5">
        <f>Eingabe!K1101*Eingabe!L1101</f>
        <v>0.089999999999999997</v>
      </c>
      <c r="C1101" s="5">
        <f>(Eingabe!K1101*(Eingabe!L1101-Eingabe!K1101)+Eingabe!K1101^2*PI()/4)*0+Eingabe!K1101*Eingabe!L1101</f>
        <v>0.089999999999999997</v>
      </c>
      <c r="D1101" s="89">
        <f>IF(Eingabe!G1101="x",1,0)</f>
        <v>0</v>
      </c>
      <c r="E1101" s="1">
        <f>IF(Eingabe!H1101="x",1,0)</f>
        <v>1</v>
      </c>
      <c r="F1101" s="1">
        <f>IF(Eingabe!I1101="x",1,0)</f>
        <v>0</v>
      </c>
      <c r="G1101" s="90">
        <f t="shared" si="152"/>
        <v>1</v>
      </c>
      <c r="H1101" s="1">
        <f>IF(Eingabe!R1101="x",1,0)</f>
        <v>1</v>
      </c>
      <c r="I1101" s="1">
        <f>IF(Eingabe!S1101="x",1,0)</f>
        <v>0</v>
      </c>
      <c r="J1101" s="1">
        <f t="shared" si="153"/>
        <v>1</v>
      </c>
      <c r="K1101" s="89">
        <f>IF(Eingabe!E1101="x",1,0)</f>
        <v>1</v>
      </c>
      <c r="L1101" s="1">
        <f>IF(Eingabe!F1101="x",1,0)</f>
        <v>0</v>
      </c>
      <c r="M1101" s="90">
        <f t="shared" si="154"/>
        <v>1</v>
      </c>
    </row>
    <row r="1102">
      <c r="A1102" s="5">
        <f>Eingabe!J1102^2*PI()/4</f>
        <v>0</v>
      </c>
      <c r="B1102" s="5">
        <f>Eingabe!K1102*Eingabe!L1102</f>
        <v>0.089999999999999997</v>
      </c>
      <c r="C1102" s="5">
        <f>(Eingabe!K1102*(Eingabe!L1102-Eingabe!K1102)+Eingabe!K1102^2*PI()/4)*0+Eingabe!K1102*Eingabe!L1102</f>
        <v>0.089999999999999997</v>
      </c>
      <c r="D1102" s="89">
        <f>IF(Eingabe!G1102="x",1,0)</f>
        <v>0</v>
      </c>
      <c r="E1102" s="1">
        <f>IF(Eingabe!H1102="x",1,0)</f>
        <v>1</v>
      </c>
      <c r="F1102" s="1">
        <f>IF(Eingabe!I1102="x",1,0)</f>
        <v>0</v>
      </c>
      <c r="G1102" s="90">
        <f t="shared" si="152"/>
        <v>1</v>
      </c>
      <c r="H1102" s="1">
        <f>IF(Eingabe!R1102="x",1,0)</f>
        <v>1</v>
      </c>
      <c r="I1102" s="1">
        <f>IF(Eingabe!S1102="x",1,0)</f>
        <v>0</v>
      </c>
      <c r="J1102" s="1">
        <f t="shared" si="153"/>
        <v>1</v>
      </c>
      <c r="K1102" s="89">
        <f>IF(Eingabe!E1102="x",1,0)</f>
        <v>1</v>
      </c>
      <c r="L1102" s="1">
        <f>IF(Eingabe!F1102="x",1,0)</f>
        <v>0</v>
      </c>
      <c r="M1102" s="90">
        <f t="shared" si="154"/>
        <v>1</v>
      </c>
    </row>
    <row r="1103">
      <c r="A1103" s="5">
        <f>Eingabe!J1103^2*PI()/4</f>
        <v>0</v>
      </c>
      <c r="B1103" s="5">
        <f>Eingabe!K1103*Eingabe!L1103</f>
        <v>0.089999999999999997</v>
      </c>
      <c r="C1103" s="5">
        <f>(Eingabe!K1103*(Eingabe!L1103-Eingabe!K1103)+Eingabe!K1103^2*PI()/4)*0+Eingabe!K1103*Eingabe!L1103</f>
        <v>0.089999999999999997</v>
      </c>
      <c r="D1103" s="89">
        <f>IF(Eingabe!G1103="x",1,0)</f>
        <v>0</v>
      </c>
      <c r="E1103" s="1">
        <f>IF(Eingabe!H1103="x",1,0)</f>
        <v>1</v>
      </c>
      <c r="F1103" s="1">
        <f>IF(Eingabe!I1103="x",1,0)</f>
        <v>0</v>
      </c>
      <c r="G1103" s="90">
        <f t="shared" si="152"/>
        <v>1</v>
      </c>
      <c r="H1103" s="1">
        <f>IF(Eingabe!R1103="x",1,0)</f>
        <v>1</v>
      </c>
      <c r="I1103" s="1">
        <f>IF(Eingabe!S1103="x",1,0)</f>
        <v>0</v>
      </c>
      <c r="J1103" s="1">
        <f t="shared" si="153"/>
        <v>1</v>
      </c>
      <c r="K1103" s="89">
        <f>IF(Eingabe!E1103="x",1,0)</f>
        <v>1</v>
      </c>
      <c r="L1103" s="1">
        <f>IF(Eingabe!F1103="x",1,0)</f>
        <v>0</v>
      </c>
      <c r="M1103" s="90">
        <f t="shared" si="154"/>
        <v>1</v>
      </c>
    </row>
    <row r="1104">
      <c r="A1104" s="5">
        <f>Eingabe!J1104^2*PI()/4</f>
        <v>0</v>
      </c>
      <c r="B1104" s="5">
        <f>Eingabe!K1104*Eingabe!L1104</f>
        <v>0.089999999999999997</v>
      </c>
      <c r="C1104" s="5">
        <f>(Eingabe!K1104*(Eingabe!L1104-Eingabe!K1104)+Eingabe!K1104^2*PI()/4)*0+Eingabe!K1104*Eingabe!L1104</f>
        <v>0.089999999999999997</v>
      </c>
      <c r="D1104" s="89">
        <f>IF(Eingabe!G1104="x",1,0)</f>
        <v>0</v>
      </c>
      <c r="E1104" s="1">
        <f>IF(Eingabe!H1104="x",1,0)</f>
        <v>1</v>
      </c>
      <c r="F1104" s="1">
        <f>IF(Eingabe!I1104="x",1,0)</f>
        <v>0</v>
      </c>
      <c r="G1104" s="90">
        <f t="shared" si="152"/>
        <v>1</v>
      </c>
      <c r="H1104" s="1">
        <f>IF(Eingabe!R1104="x",1,0)</f>
        <v>1</v>
      </c>
      <c r="I1104" s="1">
        <f>IF(Eingabe!S1104="x",1,0)</f>
        <v>0</v>
      </c>
      <c r="J1104" s="1">
        <f t="shared" si="153"/>
        <v>1</v>
      </c>
      <c r="K1104" s="89">
        <f>IF(Eingabe!E1104="x",1,0)</f>
        <v>1</v>
      </c>
      <c r="L1104" s="1">
        <f>IF(Eingabe!F1104="x",1,0)</f>
        <v>0</v>
      </c>
      <c r="M1104" s="90">
        <f t="shared" si="154"/>
        <v>1</v>
      </c>
    </row>
    <row r="1105">
      <c r="A1105" s="5">
        <f>Eingabe!J1105^2*PI()/4</f>
        <v>0</v>
      </c>
      <c r="B1105" s="5">
        <f>Eingabe!K1105*Eingabe!L1105</f>
        <v>0.089999999999999997</v>
      </c>
      <c r="C1105" s="5">
        <f>(Eingabe!K1105*(Eingabe!L1105-Eingabe!K1105)+Eingabe!K1105^2*PI()/4)*0+Eingabe!K1105*Eingabe!L1105</f>
        <v>0.089999999999999997</v>
      </c>
      <c r="D1105" s="89">
        <f>IF(Eingabe!G1105="x",1,0)</f>
        <v>0</v>
      </c>
      <c r="E1105" s="1">
        <f>IF(Eingabe!H1105="x",1,0)</f>
        <v>1</v>
      </c>
      <c r="F1105" s="1">
        <f>IF(Eingabe!I1105="x",1,0)</f>
        <v>0</v>
      </c>
      <c r="G1105" s="90">
        <f t="shared" si="152"/>
        <v>1</v>
      </c>
      <c r="H1105" s="1">
        <f>IF(Eingabe!R1105="x",1,0)</f>
        <v>1</v>
      </c>
      <c r="I1105" s="1">
        <f>IF(Eingabe!S1105="x",1,0)</f>
        <v>0</v>
      </c>
      <c r="J1105" s="1">
        <f t="shared" si="153"/>
        <v>1</v>
      </c>
      <c r="K1105" s="89">
        <f>IF(Eingabe!E1105="x",1,0)</f>
        <v>1</v>
      </c>
      <c r="L1105" s="1">
        <f>IF(Eingabe!F1105="x",1,0)</f>
        <v>0</v>
      </c>
      <c r="M1105" s="90">
        <f t="shared" si="154"/>
        <v>1</v>
      </c>
    </row>
    <row r="1106">
      <c r="A1106" s="5">
        <f>Eingabe!J1106^2*PI()/4</f>
        <v>0</v>
      </c>
      <c r="B1106" s="5">
        <f>Eingabe!K1106*Eingabe!L1106</f>
        <v>0.089999999999999997</v>
      </c>
      <c r="C1106" s="5">
        <f>(Eingabe!K1106*(Eingabe!L1106-Eingabe!K1106)+Eingabe!K1106^2*PI()/4)*0+Eingabe!K1106*Eingabe!L1106</f>
        <v>0.089999999999999997</v>
      </c>
      <c r="D1106" s="89">
        <f>IF(Eingabe!G1106="x",1,0)</f>
        <v>0</v>
      </c>
      <c r="E1106" s="1">
        <f>IF(Eingabe!H1106="x",1,0)</f>
        <v>1</v>
      </c>
      <c r="F1106" s="1">
        <f>IF(Eingabe!I1106="x",1,0)</f>
        <v>0</v>
      </c>
      <c r="G1106" s="90">
        <f t="shared" si="152"/>
        <v>1</v>
      </c>
      <c r="H1106" s="1">
        <f>IF(Eingabe!R1106="x",1,0)</f>
        <v>1</v>
      </c>
      <c r="I1106" s="1">
        <f>IF(Eingabe!S1106="x",1,0)</f>
        <v>0</v>
      </c>
      <c r="J1106" s="1">
        <f t="shared" si="153"/>
        <v>1</v>
      </c>
      <c r="K1106" s="89">
        <f>IF(Eingabe!E1106="x",1,0)</f>
        <v>1</v>
      </c>
      <c r="L1106" s="1">
        <f>IF(Eingabe!F1106="x",1,0)</f>
        <v>0</v>
      </c>
      <c r="M1106" s="90">
        <f t="shared" si="154"/>
        <v>1</v>
      </c>
    </row>
    <row r="1107">
      <c r="A1107" s="5">
        <f>Eingabe!J1107^2*PI()/4</f>
        <v>0</v>
      </c>
      <c r="B1107" s="5">
        <f>Eingabe!K1107*Eingabe!L1107</f>
        <v>0.089999999999999997</v>
      </c>
      <c r="C1107" s="5">
        <f>(Eingabe!K1107*(Eingabe!L1107-Eingabe!K1107)+Eingabe!K1107^2*PI()/4)*0+Eingabe!K1107*Eingabe!L1107</f>
        <v>0.089999999999999997</v>
      </c>
      <c r="D1107" s="89">
        <f>IF(Eingabe!G1107="x",1,0)</f>
        <v>0</v>
      </c>
      <c r="E1107" s="1">
        <f>IF(Eingabe!H1107="x",1,0)</f>
        <v>1</v>
      </c>
      <c r="F1107" s="1">
        <f>IF(Eingabe!I1107="x",1,0)</f>
        <v>0</v>
      </c>
      <c r="G1107" s="90">
        <f t="shared" ref="G1107:G1170" si="155">MAX(E1107:F1107)</f>
        <v>1</v>
      </c>
      <c r="H1107" s="1">
        <f>IF(Eingabe!R1107="x",1,0)</f>
        <v>1</v>
      </c>
      <c r="I1107" s="1">
        <f>IF(Eingabe!S1107="x",1,0)</f>
        <v>0</v>
      </c>
      <c r="J1107" s="1">
        <f t="shared" ref="J1107:J1170" si="156">MAX(H1107:I1107)</f>
        <v>1</v>
      </c>
      <c r="K1107" s="89">
        <f>IF(Eingabe!E1107="x",1,0)</f>
        <v>1</v>
      </c>
      <c r="L1107" s="1">
        <f>IF(Eingabe!F1107="x",1,0)</f>
        <v>0</v>
      </c>
      <c r="M1107" s="90">
        <f t="shared" ref="M1107:M1170" si="157">MAX(K1107:L1107)</f>
        <v>1</v>
      </c>
    </row>
    <row r="1108">
      <c r="A1108" s="5">
        <f>Eingabe!J1108^2*PI()/4</f>
        <v>0</v>
      </c>
      <c r="B1108" s="5">
        <f>Eingabe!K1108*Eingabe!L1108</f>
        <v>0.089999999999999997</v>
      </c>
      <c r="C1108" s="5">
        <f>(Eingabe!K1108*(Eingabe!L1108-Eingabe!K1108)+Eingabe!K1108^2*PI()/4)*0+Eingabe!K1108*Eingabe!L1108</f>
        <v>0.089999999999999997</v>
      </c>
      <c r="D1108" s="89">
        <f>IF(Eingabe!G1108="x",1,0)</f>
        <v>0</v>
      </c>
      <c r="E1108" s="1">
        <f>IF(Eingabe!H1108="x",1,0)</f>
        <v>1</v>
      </c>
      <c r="F1108" s="1">
        <f>IF(Eingabe!I1108="x",1,0)</f>
        <v>0</v>
      </c>
      <c r="G1108" s="90">
        <f t="shared" si="155"/>
        <v>1</v>
      </c>
      <c r="H1108" s="1">
        <f>IF(Eingabe!R1108="x",1,0)</f>
        <v>1</v>
      </c>
      <c r="I1108" s="1">
        <f>IF(Eingabe!S1108="x",1,0)</f>
        <v>0</v>
      </c>
      <c r="J1108" s="1">
        <f t="shared" si="156"/>
        <v>1</v>
      </c>
      <c r="K1108" s="89">
        <f>IF(Eingabe!E1108="x",1,0)</f>
        <v>1</v>
      </c>
      <c r="L1108" s="1">
        <f>IF(Eingabe!F1108="x",1,0)</f>
        <v>0</v>
      </c>
      <c r="M1108" s="90">
        <f t="shared" si="157"/>
        <v>1</v>
      </c>
    </row>
    <row r="1109">
      <c r="A1109" s="5">
        <f>Eingabe!J1109^2*PI()/4</f>
        <v>0</v>
      </c>
      <c r="B1109" s="5">
        <f>Eingabe!K1109*Eingabe!L1109</f>
        <v>0.089999999999999997</v>
      </c>
      <c r="C1109" s="5">
        <f>(Eingabe!K1109*(Eingabe!L1109-Eingabe!K1109)+Eingabe!K1109^2*PI()/4)*0+Eingabe!K1109*Eingabe!L1109</f>
        <v>0.089999999999999997</v>
      </c>
      <c r="D1109" s="89">
        <f>IF(Eingabe!G1109="x",1,0)</f>
        <v>0</v>
      </c>
      <c r="E1109" s="1">
        <f>IF(Eingabe!H1109="x",1,0)</f>
        <v>1</v>
      </c>
      <c r="F1109" s="1">
        <f>IF(Eingabe!I1109="x",1,0)</f>
        <v>0</v>
      </c>
      <c r="G1109" s="90">
        <f t="shared" si="155"/>
        <v>1</v>
      </c>
      <c r="H1109" s="1">
        <f>IF(Eingabe!R1109="x",1,0)</f>
        <v>1</v>
      </c>
      <c r="I1109" s="1">
        <f>IF(Eingabe!S1109="x",1,0)</f>
        <v>0</v>
      </c>
      <c r="J1109" s="1">
        <f t="shared" si="156"/>
        <v>1</v>
      </c>
      <c r="K1109" s="89">
        <f>IF(Eingabe!E1109="x",1,0)</f>
        <v>1</v>
      </c>
      <c r="L1109" s="1">
        <f>IF(Eingabe!F1109="x",1,0)</f>
        <v>0</v>
      </c>
      <c r="M1109" s="90">
        <f t="shared" si="157"/>
        <v>1</v>
      </c>
    </row>
    <row r="1110">
      <c r="A1110" s="5">
        <f>Eingabe!J1110^2*PI()/4</f>
        <v>0</v>
      </c>
      <c r="B1110" s="5">
        <f>Eingabe!K1110*Eingabe!L1110</f>
        <v>0.040000000000000008</v>
      </c>
      <c r="C1110" s="5">
        <f>(Eingabe!K1110*(Eingabe!L1110-Eingabe!K1110)+Eingabe!K1110^2*PI()/4)*0+Eingabe!K1110*Eingabe!L1110</f>
        <v>0.040000000000000008</v>
      </c>
      <c r="D1110" s="89">
        <f>IF(Eingabe!G1110="x",1,0)</f>
        <v>0</v>
      </c>
      <c r="E1110" s="1">
        <f>IF(Eingabe!H1110="x",1,0)</f>
        <v>1</v>
      </c>
      <c r="F1110" s="1">
        <f>IF(Eingabe!I1110="x",1,0)</f>
        <v>0</v>
      </c>
      <c r="G1110" s="90">
        <f t="shared" si="155"/>
        <v>1</v>
      </c>
      <c r="H1110" s="1">
        <f>IF(Eingabe!R1110="x",1,0)</f>
        <v>1</v>
      </c>
      <c r="I1110" s="1">
        <f>IF(Eingabe!S1110="x",1,0)</f>
        <v>0</v>
      </c>
      <c r="J1110" s="1">
        <f t="shared" si="156"/>
        <v>1</v>
      </c>
      <c r="K1110" s="89">
        <f>IF(Eingabe!E1110="x",1,0)</f>
        <v>1</v>
      </c>
      <c r="L1110" s="1">
        <f>IF(Eingabe!F1110="x",1,0)</f>
        <v>0</v>
      </c>
      <c r="M1110" s="90">
        <f t="shared" si="157"/>
        <v>1</v>
      </c>
    </row>
    <row r="1111">
      <c r="A1111" s="5">
        <f>Eingabe!J1111^2*PI()/4</f>
        <v>0</v>
      </c>
      <c r="B1111" s="5">
        <f>Eingabe!K1111*Eingabe!L1111</f>
        <v>0.040000000000000008</v>
      </c>
      <c r="C1111" s="5">
        <f>(Eingabe!K1111*(Eingabe!L1111-Eingabe!K1111)+Eingabe!K1111^2*PI()/4)*0+Eingabe!K1111*Eingabe!L1111</f>
        <v>0.040000000000000008</v>
      </c>
      <c r="D1111" s="89">
        <f>IF(Eingabe!G1111="x",1,0)</f>
        <v>0</v>
      </c>
      <c r="E1111" s="1">
        <f>IF(Eingabe!H1111="x",1,0)</f>
        <v>1</v>
      </c>
      <c r="F1111" s="1">
        <f>IF(Eingabe!I1111="x",1,0)</f>
        <v>0</v>
      </c>
      <c r="G1111" s="90">
        <f t="shared" si="155"/>
        <v>1</v>
      </c>
      <c r="H1111" s="1">
        <f>IF(Eingabe!R1111="x",1,0)</f>
        <v>1</v>
      </c>
      <c r="I1111" s="1">
        <f>IF(Eingabe!S1111="x",1,0)</f>
        <v>0</v>
      </c>
      <c r="J1111" s="1">
        <f t="shared" si="156"/>
        <v>1</v>
      </c>
      <c r="K1111" s="89">
        <f>IF(Eingabe!E1111="x",1,0)</f>
        <v>1</v>
      </c>
      <c r="L1111" s="1">
        <f>IF(Eingabe!F1111="x",1,0)</f>
        <v>0</v>
      </c>
      <c r="M1111" s="90">
        <f t="shared" si="157"/>
        <v>1</v>
      </c>
    </row>
    <row r="1112">
      <c r="A1112" s="5">
        <f>Eingabe!J1112^2*PI()/4</f>
        <v>0</v>
      </c>
      <c r="B1112" s="5">
        <f>Eingabe!K1112*Eingabe!L1112</f>
        <v>0.040000000000000008</v>
      </c>
      <c r="C1112" s="5">
        <f>(Eingabe!K1112*(Eingabe!L1112-Eingabe!K1112)+Eingabe!K1112^2*PI()/4)*0+Eingabe!K1112*Eingabe!L1112</f>
        <v>0.040000000000000008</v>
      </c>
      <c r="D1112" s="89">
        <f>IF(Eingabe!G1112="x",1,0)</f>
        <v>0</v>
      </c>
      <c r="E1112" s="1">
        <f>IF(Eingabe!H1112="x",1,0)</f>
        <v>1</v>
      </c>
      <c r="F1112" s="1">
        <f>IF(Eingabe!I1112="x",1,0)</f>
        <v>0</v>
      </c>
      <c r="G1112" s="90">
        <f t="shared" si="155"/>
        <v>1</v>
      </c>
      <c r="H1112" s="1">
        <f>IF(Eingabe!R1112="x",1,0)</f>
        <v>1</v>
      </c>
      <c r="I1112" s="1">
        <f>IF(Eingabe!S1112="x",1,0)</f>
        <v>0</v>
      </c>
      <c r="J1112" s="1">
        <f t="shared" si="156"/>
        <v>1</v>
      </c>
      <c r="K1112" s="89">
        <f>IF(Eingabe!E1112="x",1,0)</f>
        <v>1</v>
      </c>
      <c r="L1112" s="1">
        <f>IF(Eingabe!F1112="x",1,0)</f>
        <v>0</v>
      </c>
      <c r="M1112" s="90">
        <f t="shared" si="157"/>
        <v>1</v>
      </c>
    </row>
    <row r="1113">
      <c r="A1113" s="5">
        <f>Eingabe!J1113^2*PI()/4</f>
        <v>0</v>
      </c>
      <c r="B1113" s="5">
        <f>Eingabe!K1113*Eingabe!L1113</f>
        <v>0.040000000000000008</v>
      </c>
      <c r="C1113" s="5">
        <f>(Eingabe!K1113*(Eingabe!L1113-Eingabe!K1113)+Eingabe!K1113^2*PI()/4)*0+Eingabe!K1113*Eingabe!L1113</f>
        <v>0.040000000000000008</v>
      </c>
      <c r="D1113" s="89">
        <f>IF(Eingabe!G1113="x",1,0)</f>
        <v>0</v>
      </c>
      <c r="E1113" s="1">
        <f>IF(Eingabe!H1113="x",1,0)</f>
        <v>1</v>
      </c>
      <c r="F1113" s="1">
        <f>IF(Eingabe!I1113="x",1,0)</f>
        <v>0</v>
      </c>
      <c r="G1113" s="90">
        <f t="shared" si="155"/>
        <v>1</v>
      </c>
      <c r="H1113" s="1">
        <f>IF(Eingabe!R1113="x",1,0)</f>
        <v>1</v>
      </c>
      <c r="I1113" s="1">
        <f>IF(Eingabe!S1113="x",1,0)</f>
        <v>0</v>
      </c>
      <c r="J1113" s="1">
        <f t="shared" si="156"/>
        <v>1</v>
      </c>
      <c r="K1113" s="89">
        <f>IF(Eingabe!E1113="x",1,0)</f>
        <v>1</v>
      </c>
      <c r="L1113" s="1">
        <f>IF(Eingabe!F1113="x",1,0)</f>
        <v>0</v>
      </c>
      <c r="M1113" s="90">
        <f t="shared" si="157"/>
        <v>1</v>
      </c>
    </row>
    <row r="1114">
      <c r="A1114" s="5">
        <f>Eingabe!J1114^2*PI()/4</f>
        <v>0</v>
      </c>
      <c r="B1114" s="5">
        <f>Eingabe!K1114*Eingabe!L1114</f>
        <v>0.040000000000000008</v>
      </c>
      <c r="C1114" s="5">
        <f>(Eingabe!K1114*(Eingabe!L1114-Eingabe!K1114)+Eingabe!K1114^2*PI()/4)*0+Eingabe!K1114*Eingabe!L1114</f>
        <v>0.040000000000000008</v>
      </c>
      <c r="D1114" s="89">
        <f>IF(Eingabe!G1114="x",1,0)</f>
        <v>0</v>
      </c>
      <c r="E1114" s="1">
        <f>IF(Eingabe!H1114="x",1,0)</f>
        <v>1</v>
      </c>
      <c r="F1114" s="1">
        <f>IF(Eingabe!I1114="x",1,0)</f>
        <v>0</v>
      </c>
      <c r="G1114" s="90">
        <f t="shared" si="155"/>
        <v>1</v>
      </c>
      <c r="H1114" s="1">
        <f>IF(Eingabe!R1114="x",1,0)</f>
        <v>1</v>
      </c>
      <c r="I1114" s="1">
        <f>IF(Eingabe!S1114="x",1,0)</f>
        <v>0</v>
      </c>
      <c r="J1114" s="1">
        <f t="shared" si="156"/>
        <v>1</v>
      </c>
      <c r="K1114" s="89">
        <f>IF(Eingabe!E1114="x",1,0)</f>
        <v>1</v>
      </c>
      <c r="L1114" s="1">
        <f>IF(Eingabe!F1114="x",1,0)</f>
        <v>0</v>
      </c>
      <c r="M1114" s="90">
        <f t="shared" si="157"/>
        <v>1</v>
      </c>
    </row>
    <row r="1115">
      <c r="A1115" s="5">
        <f>Eingabe!J1115^2*PI()/4</f>
        <v>0</v>
      </c>
      <c r="B1115" s="5">
        <f>Eingabe!K1115*Eingabe!L1115</f>
        <v>0.040000000000000008</v>
      </c>
      <c r="C1115" s="5">
        <f>(Eingabe!K1115*(Eingabe!L1115-Eingabe!K1115)+Eingabe!K1115^2*PI()/4)*0+Eingabe!K1115*Eingabe!L1115</f>
        <v>0.040000000000000008</v>
      </c>
      <c r="D1115" s="89">
        <f>IF(Eingabe!G1115="x",1,0)</f>
        <v>0</v>
      </c>
      <c r="E1115" s="1">
        <f>IF(Eingabe!H1115="x",1,0)</f>
        <v>1</v>
      </c>
      <c r="F1115" s="1">
        <f>IF(Eingabe!I1115="x",1,0)</f>
        <v>0</v>
      </c>
      <c r="G1115" s="90">
        <f t="shared" si="155"/>
        <v>1</v>
      </c>
      <c r="H1115" s="1">
        <f>IF(Eingabe!R1115="x",1,0)</f>
        <v>1</v>
      </c>
      <c r="I1115" s="1">
        <f>IF(Eingabe!S1115="x",1,0)</f>
        <v>0</v>
      </c>
      <c r="J1115" s="1">
        <f t="shared" si="156"/>
        <v>1</v>
      </c>
      <c r="K1115" s="89">
        <f>IF(Eingabe!E1115="x",1,0)</f>
        <v>1</v>
      </c>
      <c r="L1115" s="1">
        <f>IF(Eingabe!F1115="x",1,0)</f>
        <v>0</v>
      </c>
      <c r="M1115" s="90">
        <f t="shared" si="157"/>
        <v>1</v>
      </c>
    </row>
    <row r="1116">
      <c r="A1116" s="5">
        <f>Eingabe!J1116^2*PI()/4</f>
        <v>0</v>
      </c>
      <c r="B1116" s="5">
        <f>Eingabe!K1116*Eingabe!L1116</f>
        <v>0.040000000000000008</v>
      </c>
      <c r="C1116" s="5">
        <f>(Eingabe!K1116*(Eingabe!L1116-Eingabe!K1116)+Eingabe!K1116^2*PI()/4)*0+Eingabe!K1116*Eingabe!L1116</f>
        <v>0.040000000000000008</v>
      </c>
      <c r="D1116" s="89">
        <f>IF(Eingabe!G1116="x",1,0)</f>
        <v>0</v>
      </c>
      <c r="E1116" s="1">
        <f>IF(Eingabe!H1116="x",1,0)</f>
        <v>1</v>
      </c>
      <c r="F1116" s="1">
        <f>IF(Eingabe!I1116="x",1,0)</f>
        <v>0</v>
      </c>
      <c r="G1116" s="90">
        <f t="shared" si="155"/>
        <v>1</v>
      </c>
      <c r="H1116" s="1">
        <f>IF(Eingabe!R1116="x",1,0)</f>
        <v>1</v>
      </c>
      <c r="I1116" s="1">
        <f>IF(Eingabe!S1116="x",1,0)</f>
        <v>0</v>
      </c>
      <c r="J1116" s="1">
        <f t="shared" si="156"/>
        <v>1</v>
      </c>
      <c r="K1116" s="89">
        <f>IF(Eingabe!E1116="x",1,0)</f>
        <v>1</v>
      </c>
      <c r="L1116" s="1">
        <f>IF(Eingabe!F1116="x",1,0)</f>
        <v>0</v>
      </c>
      <c r="M1116" s="90">
        <f t="shared" si="157"/>
        <v>1</v>
      </c>
    </row>
    <row r="1117">
      <c r="A1117" s="5">
        <f>Eingabe!J1117^2*PI()/4</f>
        <v>0</v>
      </c>
      <c r="B1117" s="5">
        <f>Eingabe!K1117*Eingabe!L1117</f>
        <v>0.040000000000000008</v>
      </c>
      <c r="C1117" s="5">
        <f>(Eingabe!K1117*(Eingabe!L1117-Eingabe!K1117)+Eingabe!K1117^2*PI()/4)*0+Eingabe!K1117*Eingabe!L1117</f>
        <v>0.040000000000000008</v>
      </c>
      <c r="D1117" s="89">
        <f>IF(Eingabe!G1117="x",1,0)</f>
        <v>0</v>
      </c>
      <c r="E1117" s="1">
        <f>IF(Eingabe!H1117="x",1,0)</f>
        <v>1</v>
      </c>
      <c r="F1117" s="1">
        <f>IF(Eingabe!I1117="x",1,0)</f>
        <v>0</v>
      </c>
      <c r="G1117" s="90">
        <f t="shared" si="155"/>
        <v>1</v>
      </c>
      <c r="H1117" s="1">
        <f>IF(Eingabe!R1117="x",1,0)</f>
        <v>1</v>
      </c>
      <c r="I1117" s="1">
        <f>IF(Eingabe!S1117="x",1,0)</f>
        <v>0</v>
      </c>
      <c r="J1117" s="1">
        <f t="shared" si="156"/>
        <v>1</v>
      </c>
      <c r="K1117" s="89">
        <f>IF(Eingabe!E1117="x",1,0)</f>
        <v>1</v>
      </c>
      <c r="L1117" s="1">
        <f>IF(Eingabe!F1117="x",1,0)</f>
        <v>0</v>
      </c>
      <c r="M1117" s="90">
        <f t="shared" si="157"/>
        <v>1</v>
      </c>
    </row>
    <row r="1118">
      <c r="A1118" s="5">
        <f>Eingabe!J1118^2*PI()/4</f>
        <v>0</v>
      </c>
      <c r="B1118" s="5">
        <f>Eingabe!K1118*Eingabe!L1118</f>
        <v>0.040000000000000008</v>
      </c>
      <c r="C1118" s="5">
        <f>(Eingabe!K1118*(Eingabe!L1118-Eingabe!K1118)+Eingabe!K1118^2*PI()/4)*0+Eingabe!K1118*Eingabe!L1118</f>
        <v>0.040000000000000008</v>
      </c>
      <c r="D1118" s="89">
        <f>IF(Eingabe!G1118="x",1,0)</f>
        <v>0</v>
      </c>
      <c r="E1118" s="1">
        <f>IF(Eingabe!H1118="x",1,0)</f>
        <v>1</v>
      </c>
      <c r="F1118" s="1">
        <f>IF(Eingabe!I1118="x",1,0)</f>
        <v>0</v>
      </c>
      <c r="G1118" s="90">
        <f t="shared" si="155"/>
        <v>1</v>
      </c>
      <c r="H1118" s="1">
        <f>IF(Eingabe!R1118="x",1,0)</f>
        <v>1</v>
      </c>
      <c r="I1118" s="1">
        <f>IF(Eingabe!S1118="x",1,0)</f>
        <v>0</v>
      </c>
      <c r="J1118" s="1">
        <f t="shared" si="156"/>
        <v>1</v>
      </c>
      <c r="K1118" s="89">
        <f>IF(Eingabe!E1118="x",1,0)</f>
        <v>1</v>
      </c>
      <c r="L1118" s="1">
        <f>IF(Eingabe!F1118="x",1,0)</f>
        <v>0</v>
      </c>
      <c r="M1118" s="90">
        <f t="shared" si="157"/>
        <v>1</v>
      </c>
    </row>
    <row r="1119">
      <c r="A1119" s="5">
        <f>Eingabe!J1119^2*PI()/4</f>
        <v>0</v>
      </c>
      <c r="B1119" s="5">
        <f>Eingabe!K1119*Eingabe!L1119</f>
        <v>0.0625</v>
      </c>
      <c r="C1119" s="5">
        <f>(Eingabe!K1119*(Eingabe!L1119-Eingabe!K1119)+Eingabe!K1119^2*PI()/4)*0+Eingabe!K1119*Eingabe!L1119</f>
        <v>0.0625</v>
      </c>
      <c r="D1119" s="89">
        <f>IF(Eingabe!G1119="x",1,0)</f>
        <v>0</v>
      </c>
      <c r="E1119" s="1">
        <f>IF(Eingabe!H1119="x",1,0)</f>
        <v>1</v>
      </c>
      <c r="F1119" s="1">
        <f>IF(Eingabe!I1119="x",1,0)</f>
        <v>0</v>
      </c>
      <c r="G1119" s="90">
        <f t="shared" si="155"/>
        <v>1</v>
      </c>
      <c r="H1119" s="1">
        <f>IF(Eingabe!R1119="x",1,0)</f>
        <v>1</v>
      </c>
      <c r="I1119" s="1">
        <f>IF(Eingabe!S1119="x",1,0)</f>
        <v>0</v>
      </c>
      <c r="J1119" s="1">
        <f t="shared" si="156"/>
        <v>1</v>
      </c>
      <c r="K1119" s="89">
        <f>IF(Eingabe!E1119="x",1,0)</f>
        <v>1</v>
      </c>
      <c r="L1119" s="1">
        <f>IF(Eingabe!F1119="x",1,0)</f>
        <v>0</v>
      </c>
      <c r="M1119" s="90">
        <f t="shared" si="157"/>
        <v>1</v>
      </c>
    </row>
    <row r="1120">
      <c r="A1120" s="5">
        <f>Eingabe!J1120^2*PI()/4</f>
        <v>0</v>
      </c>
      <c r="B1120" s="5">
        <f>Eingabe!K1120*Eingabe!L1120</f>
        <v>0.0625</v>
      </c>
      <c r="C1120" s="5">
        <f>(Eingabe!K1120*(Eingabe!L1120-Eingabe!K1120)+Eingabe!K1120^2*PI()/4)*0+Eingabe!K1120*Eingabe!L1120</f>
        <v>0.0625</v>
      </c>
      <c r="D1120" s="89">
        <f>IF(Eingabe!G1120="x",1,0)</f>
        <v>0</v>
      </c>
      <c r="E1120" s="1">
        <f>IF(Eingabe!H1120="x",1,0)</f>
        <v>1</v>
      </c>
      <c r="F1120" s="1">
        <f>IF(Eingabe!I1120="x",1,0)</f>
        <v>0</v>
      </c>
      <c r="G1120" s="90">
        <f t="shared" si="155"/>
        <v>1</v>
      </c>
      <c r="H1120" s="1">
        <f>IF(Eingabe!R1120="x",1,0)</f>
        <v>1</v>
      </c>
      <c r="I1120" s="1">
        <f>IF(Eingabe!S1120="x",1,0)</f>
        <v>0</v>
      </c>
      <c r="J1120" s="1">
        <f t="shared" si="156"/>
        <v>1</v>
      </c>
      <c r="K1120" s="89">
        <f>IF(Eingabe!E1120="x",1,0)</f>
        <v>1</v>
      </c>
      <c r="L1120" s="1">
        <f>IF(Eingabe!F1120="x",1,0)</f>
        <v>0</v>
      </c>
      <c r="M1120" s="90">
        <f t="shared" si="157"/>
        <v>1</v>
      </c>
    </row>
    <row r="1121">
      <c r="A1121" s="5">
        <f>Eingabe!J1121^2*PI()/4</f>
        <v>0</v>
      </c>
      <c r="B1121" s="5">
        <f>Eingabe!K1121*Eingabe!L1121</f>
        <v>0.040000000000000008</v>
      </c>
      <c r="C1121" s="5">
        <f>(Eingabe!K1121*(Eingabe!L1121-Eingabe!K1121)+Eingabe!K1121^2*PI()/4)*0+Eingabe!K1121*Eingabe!L1121</f>
        <v>0.040000000000000008</v>
      </c>
      <c r="D1121" s="89">
        <f>IF(Eingabe!G1121="x",1,0)</f>
        <v>0</v>
      </c>
      <c r="E1121" s="1">
        <f>IF(Eingabe!H1121="x",1,0)</f>
        <v>1</v>
      </c>
      <c r="F1121" s="1">
        <f>IF(Eingabe!I1121="x",1,0)</f>
        <v>0</v>
      </c>
      <c r="G1121" s="90">
        <f t="shared" si="155"/>
        <v>1</v>
      </c>
      <c r="H1121" s="1">
        <f>IF(Eingabe!R1121="x",1,0)</f>
        <v>1</v>
      </c>
      <c r="I1121" s="1">
        <f>IF(Eingabe!S1121="x",1,0)</f>
        <v>0</v>
      </c>
      <c r="J1121" s="1">
        <f t="shared" si="156"/>
        <v>1</v>
      </c>
      <c r="K1121" s="89">
        <f>IF(Eingabe!E1121="x",1,0)</f>
        <v>1</v>
      </c>
      <c r="L1121" s="1">
        <f>IF(Eingabe!F1121="x",1,0)</f>
        <v>0</v>
      </c>
      <c r="M1121" s="90">
        <f t="shared" si="157"/>
        <v>1</v>
      </c>
    </row>
    <row r="1122">
      <c r="A1122" s="5">
        <f>Eingabe!J1122^2*PI()/4</f>
        <v>0</v>
      </c>
      <c r="B1122" s="5">
        <f>Eingabe!K1122*Eingabe!L1122</f>
        <v>0.040000000000000008</v>
      </c>
      <c r="C1122" s="5">
        <f>(Eingabe!K1122*(Eingabe!L1122-Eingabe!K1122)+Eingabe!K1122^2*PI()/4)*0+Eingabe!K1122*Eingabe!L1122</f>
        <v>0.040000000000000008</v>
      </c>
      <c r="D1122" s="89">
        <f>IF(Eingabe!G1122="x",1,0)</f>
        <v>0</v>
      </c>
      <c r="E1122" s="1">
        <f>IF(Eingabe!H1122="x",1,0)</f>
        <v>1</v>
      </c>
      <c r="F1122" s="1">
        <f>IF(Eingabe!I1122="x",1,0)</f>
        <v>0</v>
      </c>
      <c r="G1122" s="90">
        <f t="shared" si="155"/>
        <v>1</v>
      </c>
      <c r="H1122" s="1">
        <f>IF(Eingabe!R1122="x",1,0)</f>
        <v>1</v>
      </c>
      <c r="I1122" s="1">
        <f>IF(Eingabe!S1122="x",1,0)</f>
        <v>0</v>
      </c>
      <c r="J1122" s="1">
        <f t="shared" si="156"/>
        <v>1</v>
      </c>
      <c r="K1122" s="89">
        <f>IF(Eingabe!E1122="x",1,0)</f>
        <v>1</v>
      </c>
      <c r="L1122" s="1">
        <f>IF(Eingabe!F1122="x",1,0)</f>
        <v>0</v>
      </c>
      <c r="M1122" s="90">
        <f t="shared" si="157"/>
        <v>1</v>
      </c>
    </row>
    <row r="1123">
      <c r="A1123" s="5">
        <f>Eingabe!J1123^2*PI()/4</f>
        <v>0</v>
      </c>
      <c r="B1123" s="5">
        <f>Eingabe!K1123*Eingabe!L1123</f>
        <v>0.040000000000000008</v>
      </c>
      <c r="C1123" s="5">
        <f>(Eingabe!K1123*(Eingabe!L1123-Eingabe!K1123)+Eingabe!K1123^2*PI()/4)*0+Eingabe!K1123*Eingabe!L1123</f>
        <v>0.040000000000000008</v>
      </c>
      <c r="D1123" s="89">
        <f>IF(Eingabe!G1123="x",1,0)</f>
        <v>0</v>
      </c>
      <c r="E1123" s="1">
        <f>IF(Eingabe!H1123="x",1,0)</f>
        <v>1</v>
      </c>
      <c r="F1123" s="1">
        <f>IF(Eingabe!I1123="x",1,0)</f>
        <v>0</v>
      </c>
      <c r="G1123" s="90">
        <f t="shared" si="155"/>
        <v>1</v>
      </c>
      <c r="H1123" s="1">
        <f>IF(Eingabe!R1123="x",1,0)</f>
        <v>1</v>
      </c>
      <c r="I1123" s="1">
        <f>IF(Eingabe!S1123="x",1,0)</f>
        <v>0</v>
      </c>
      <c r="J1123" s="1">
        <f t="shared" si="156"/>
        <v>1</v>
      </c>
      <c r="K1123" s="89">
        <f>IF(Eingabe!E1123="x",1,0)</f>
        <v>1</v>
      </c>
      <c r="L1123" s="1">
        <f>IF(Eingabe!F1123="x",1,0)</f>
        <v>0</v>
      </c>
      <c r="M1123" s="90">
        <f t="shared" si="157"/>
        <v>1</v>
      </c>
    </row>
    <row r="1124">
      <c r="A1124" s="5">
        <f>Eingabe!J1124^2*PI()/4</f>
        <v>0</v>
      </c>
      <c r="B1124" s="5">
        <f>Eingabe!K1124*Eingabe!L1124</f>
        <v>0.040000000000000008</v>
      </c>
      <c r="C1124" s="5">
        <f>(Eingabe!K1124*(Eingabe!L1124-Eingabe!K1124)+Eingabe!K1124^2*PI()/4)*0+Eingabe!K1124*Eingabe!L1124</f>
        <v>0.040000000000000008</v>
      </c>
      <c r="D1124" s="89">
        <f>IF(Eingabe!G1124="x",1,0)</f>
        <v>0</v>
      </c>
      <c r="E1124" s="1">
        <f>IF(Eingabe!H1124="x",1,0)</f>
        <v>1</v>
      </c>
      <c r="F1124" s="1">
        <f>IF(Eingabe!I1124="x",1,0)</f>
        <v>0</v>
      </c>
      <c r="G1124" s="90">
        <f t="shared" si="155"/>
        <v>1</v>
      </c>
      <c r="H1124" s="1">
        <f>IF(Eingabe!R1124="x",1,0)</f>
        <v>1</v>
      </c>
      <c r="I1124" s="1">
        <f>IF(Eingabe!S1124="x",1,0)</f>
        <v>0</v>
      </c>
      <c r="J1124" s="1">
        <f t="shared" si="156"/>
        <v>1</v>
      </c>
      <c r="K1124" s="89">
        <f>IF(Eingabe!E1124="x",1,0)</f>
        <v>1</v>
      </c>
      <c r="L1124" s="1">
        <f>IF(Eingabe!F1124="x",1,0)</f>
        <v>0</v>
      </c>
      <c r="M1124" s="90">
        <f t="shared" si="157"/>
        <v>1</v>
      </c>
    </row>
    <row r="1125">
      <c r="A1125" s="5">
        <f>Eingabe!J1125^2*PI()/4</f>
        <v>0</v>
      </c>
      <c r="B1125" s="5">
        <f>Eingabe!K1125*Eingabe!L1125</f>
        <v>0.0625</v>
      </c>
      <c r="C1125" s="5">
        <f>(Eingabe!K1125*(Eingabe!L1125-Eingabe!K1125)+Eingabe!K1125^2*PI()/4)*0+Eingabe!K1125*Eingabe!L1125</f>
        <v>0.0625</v>
      </c>
      <c r="D1125" s="89">
        <f>IF(Eingabe!G1125="x",1,0)</f>
        <v>0</v>
      </c>
      <c r="E1125" s="1">
        <f>IF(Eingabe!H1125="x",1,0)</f>
        <v>1</v>
      </c>
      <c r="F1125" s="1">
        <f>IF(Eingabe!I1125="x",1,0)</f>
        <v>0</v>
      </c>
      <c r="G1125" s="90">
        <f t="shared" si="155"/>
        <v>1</v>
      </c>
      <c r="H1125" s="1">
        <f>IF(Eingabe!R1125="x",1,0)</f>
        <v>1</v>
      </c>
      <c r="I1125" s="1">
        <f>IF(Eingabe!S1125="x",1,0)</f>
        <v>0</v>
      </c>
      <c r="J1125" s="1">
        <f t="shared" si="156"/>
        <v>1</v>
      </c>
      <c r="K1125" s="89">
        <f>IF(Eingabe!E1125="x",1,0)</f>
        <v>1</v>
      </c>
      <c r="L1125" s="1">
        <f>IF(Eingabe!F1125="x",1,0)</f>
        <v>0</v>
      </c>
      <c r="M1125" s="90">
        <f t="shared" si="157"/>
        <v>1</v>
      </c>
    </row>
    <row r="1126">
      <c r="A1126" s="5">
        <f>Eingabe!J1126^2*PI()/4</f>
        <v>0</v>
      </c>
      <c r="B1126" s="5">
        <f>Eingabe!K1126*Eingabe!L1126</f>
        <v>0.0625</v>
      </c>
      <c r="C1126" s="5">
        <f>(Eingabe!K1126*(Eingabe!L1126-Eingabe!K1126)+Eingabe!K1126^2*PI()/4)*0+Eingabe!K1126*Eingabe!L1126</f>
        <v>0.0625</v>
      </c>
      <c r="D1126" s="89">
        <f>IF(Eingabe!G1126="x",1,0)</f>
        <v>0</v>
      </c>
      <c r="E1126" s="1">
        <f>IF(Eingabe!H1126="x",1,0)</f>
        <v>1</v>
      </c>
      <c r="F1126" s="1">
        <f>IF(Eingabe!I1126="x",1,0)</f>
        <v>0</v>
      </c>
      <c r="G1126" s="90">
        <f t="shared" si="155"/>
        <v>1</v>
      </c>
      <c r="H1126" s="1">
        <f>IF(Eingabe!R1126="x",1,0)</f>
        <v>1</v>
      </c>
      <c r="I1126" s="1">
        <f>IF(Eingabe!S1126="x",1,0)</f>
        <v>0</v>
      </c>
      <c r="J1126" s="1">
        <f t="shared" si="156"/>
        <v>1</v>
      </c>
      <c r="K1126" s="89">
        <f>IF(Eingabe!E1126="x",1,0)</f>
        <v>1</v>
      </c>
      <c r="L1126" s="1">
        <f>IF(Eingabe!F1126="x",1,0)</f>
        <v>0</v>
      </c>
      <c r="M1126" s="90">
        <f t="shared" si="157"/>
        <v>1</v>
      </c>
    </row>
    <row r="1127">
      <c r="A1127" s="5">
        <f>Eingabe!J1127^2*PI()/4</f>
        <v>0</v>
      </c>
      <c r="B1127" s="5">
        <f>Eingabe!K1127*Eingabe!L1127</f>
        <v>0.040000000000000008</v>
      </c>
      <c r="C1127" s="5">
        <f>(Eingabe!K1127*(Eingabe!L1127-Eingabe!K1127)+Eingabe!K1127^2*PI()/4)*0+Eingabe!K1127*Eingabe!L1127</f>
        <v>0.040000000000000008</v>
      </c>
      <c r="D1127" s="89">
        <f>IF(Eingabe!G1127="x",1,0)</f>
        <v>0</v>
      </c>
      <c r="E1127" s="1">
        <f>IF(Eingabe!H1127="x",1,0)</f>
        <v>1</v>
      </c>
      <c r="F1127" s="1">
        <f>IF(Eingabe!I1127="x",1,0)</f>
        <v>0</v>
      </c>
      <c r="G1127" s="90">
        <f t="shared" si="155"/>
        <v>1</v>
      </c>
      <c r="H1127" s="1">
        <f>IF(Eingabe!R1127="x",1,0)</f>
        <v>1</v>
      </c>
      <c r="I1127" s="1">
        <f>IF(Eingabe!S1127="x",1,0)</f>
        <v>0</v>
      </c>
      <c r="J1127" s="1">
        <f t="shared" si="156"/>
        <v>1</v>
      </c>
      <c r="K1127" s="89">
        <f>IF(Eingabe!E1127="x",1,0)</f>
        <v>1</v>
      </c>
      <c r="L1127" s="1">
        <f>IF(Eingabe!F1127="x",1,0)</f>
        <v>0</v>
      </c>
      <c r="M1127" s="90">
        <f t="shared" si="157"/>
        <v>1</v>
      </c>
    </row>
    <row r="1128">
      <c r="A1128" s="5">
        <f>Eingabe!J1128^2*PI()/4</f>
        <v>0</v>
      </c>
      <c r="B1128" s="5">
        <f>Eingabe!K1128*Eingabe!L1128</f>
        <v>0.040000000000000008</v>
      </c>
      <c r="C1128" s="5">
        <f>(Eingabe!K1128*(Eingabe!L1128-Eingabe!K1128)+Eingabe!K1128^2*PI()/4)*0+Eingabe!K1128*Eingabe!L1128</f>
        <v>0.040000000000000008</v>
      </c>
      <c r="D1128" s="89">
        <f>IF(Eingabe!G1128="x",1,0)</f>
        <v>0</v>
      </c>
      <c r="E1128" s="1">
        <f>IF(Eingabe!H1128="x",1,0)</f>
        <v>1</v>
      </c>
      <c r="F1128" s="1">
        <f>IF(Eingabe!I1128="x",1,0)</f>
        <v>0</v>
      </c>
      <c r="G1128" s="90">
        <f t="shared" si="155"/>
        <v>1</v>
      </c>
      <c r="H1128" s="1">
        <f>IF(Eingabe!R1128="x",1,0)</f>
        <v>1</v>
      </c>
      <c r="I1128" s="1">
        <f>IF(Eingabe!S1128="x",1,0)</f>
        <v>0</v>
      </c>
      <c r="J1128" s="1">
        <f t="shared" si="156"/>
        <v>1</v>
      </c>
      <c r="K1128" s="89">
        <f>IF(Eingabe!E1128="x",1,0)</f>
        <v>1</v>
      </c>
      <c r="L1128" s="1">
        <f>IF(Eingabe!F1128="x",1,0)</f>
        <v>0</v>
      </c>
      <c r="M1128" s="90">
        <f t="shared" si="157"/>
        <v>1</v>
      </c>
    </row>
    <row r="1129">
      <c r="A1129" s="5">
        <f>Eingabe!J1129^2*PI()/4</f>
        <v>0</v>
      </c>
      <c r="B1129" s="5">
        <f>Eingabe!K1129*Eingabe!L1129</f>
        <v>0.12</v>
      </c>
      <c r="C1129" s="5">
        <f>(Eingabe!K1129*(Eingabe!L1129-Eingabe!K1129)+Eingabe!K1129^2*PI()/4)*0+Eingabe!K1129*Eingabe!L1129</f>
        <v>0.12</v>
      </c>
      <c r="D1129" s="89">
        <f>IF(Eingabe!G1129="x",1,0)</f>
        <v>0</v>
      </c>
      <c r="E1129" s="1">
        <f>IF(Eingabe!H1129="x",1,0)</f>
        <v>1</v>
      </c>
      <c r="F1129" s="1">
        <f>IF(Eingabe!I1129="x",1,0)</f>
        <v>0</v>
      </c>
      <c r="G1129" s="90">
        <f t="shared" si="155"/>
        <v>1</v>
      </c>
      <c r="H1129" s="1">
        <f>IF(Eingabe!R1129="x",1,0)</f>
        <v>1</v>
      </c>
      <c r="I1129" s="1">
        <f>IF(Eingabe!S1129="x",1,0)</f>
        <v>0</v>
      </c>
      <c r="J1129" s="1">
        <f t="shared" si="156"/>
        <v>1</v>
      </c>
      <c r="K1129" s="89">
        <f>IF(Eingabe!E1129="x",1,0)</f>
        <v>1</v>
      </c>
      <c r="L1129" s="1">
        <f>IF(Eingabe!F1129="x",1,0)</f>
        <v>0</v>
      </c>
      <c r="M1129" s="90">
        <f t="shared" si="157"/>
        <v>1</v>
      </c>
    </row>
    <row r="1130">
      <c r="A1130" s="5">
        <f>Eingabe!J1130^2*PI()/4</f>
        <v>0</v>
      </c>
      <c r="B1130" s="5">
        <f>Eingabe!K1130*Eingabe!L1130</f>
        <v>0.10000000000000001</v>
      </c>
      <c r="C1130" s="5">
        <f>(Eingabe!K1130*(Eingabe!L1130-Eingabe!K1130)+Eingabe!K1130^2*PI()/4)*0+Eingabe!K1130*Eingabe!L1130</f>
        <v>0.10000000000000001</v>
      </c>
      <c r="D1130" s="89">
        <f>IF(Eingabe!G1130="x",1,0)</f>
        <v>0</v>
      </c>
      <c r="E1130" s="1">
        <f>IF(Eingabe!H1130="x",1,0)</f>
        <v>1</v>
      </c>
      <c r="F1130" s="1">
        <f>IF(Eingabe!I1130="x",1,0)</f>
        <v>0</v>
      </c>
      <c r="G1130" s="90">
        <f t="shared" si="155"/>
        <v>1</v>
      </c>
      <c r="H1130" s="1">
        <f>IF(Eingabe!R1130="x",1,0)</f>
        <v>1</v>
      </c>
      <c r="I1130" s="1">
        <f>IF(Eingabe!S1130="x",1,0)</f>
        <v>0</v>
      </c>
      <c r="J1130" s="1">
        <f t="shared" si="156"/>
        <v>1</v>
      </c>
      <c r="K1130" s="89">
        <f>IF(Eingabe!E1130="x",1,0)</f>
        <v>1</v>
      </c>
      <c r="L1130" s="1">
        <f>IF(Eingabe!F1130="x",1,0)</f>
        <v>0</v>
      </c>
      <c r="M1130" s="90">
        <f t="shared" si="157"/>
        <v>1</v>
      </c>
    </row>
    <row r="1131">
      <c r="A1131" s="5">
        <f>Eingabe!J1131^2*PI()/4</f>
        <v>0</v>
      </c>
      <c r="B1131" s="5">
        <f>Eingabe!K1131*Eingabe!L1131</f>
        <v>0.040000000000000008</v>
      </c>
      <c r="C1131" s="5">
        <f>(Eingabe!K1131*(Eingabe!L1131-Eingabe!K1131)+Eingabe!K1131^2*PI()/4)*0+Eingabe!K1131*Eingabe!L1131</f>
        <v>0.040000000000000008</v>
      </c>
      <c r="D1131" s="89">
        <f>IF(Eingabe!G1131="x",1,0)</f>
        <v>0</v>
      </c>
      <c r="E1131" s="1">
        <f>IF(Eingabe!H1131="x",1,0)</f>
        <v>1</v>
      </c>
      <c r="F1131" s="1">
        <f>IF(Eingabe!I1131="x",1,0)</f>
        <v>0</v>
      </c>
      <c r="G1131" s="90">
        <f t="shared" si="155"/>
        <v>1</v>
      </c>
      <c r="H1131" s="1">
        <f>IF(Eingabe!R1131="x",1,0)</f>
        <v>1</v>
      </c>
      <c r="I1131" s="1">
        <f>IF(Eingabe!S1131="x",1,0)</f>
        <v>0</v>
      </c>
      <c r="J1131" s="1">
        <f t="shared" si="156"/>
        <v>1</v>
      </c>
      <c r="K1131" s="89">
        <f>IF(Eingabe!E1131="x",1,0)</f>
        <v>1</v>
      </c>
      <c r="L1131" s="1">
        <f>IF(Eingabe!F1131="x",1,0)</f>
        <v>0</v>
      </c>
      <c r="M1131" s="90">
        <f t="shared" si="157"/>
        <v>1</v>
      </c>
    </row>
    <row r="1132">
      <c r="A1132" s="5">
        <f>Eingabe!J1132^2*PI()/4</f>
        <v>0</v>
      </c>
      <c r="B1132" s="5">
        <f>Eingabe!K1132*Eingabe!L1132</f>
        <v>0.059999999999999998</v>
      </c>
      <c r="C1132" s="5">
        <f>(Eingabe!K1132*(Eingabe!L1132-Eingabe!K1132)+Eingabe!K1132^2*PI()/4)*0+Eingabe!K1132*Eingabe!L1132</f>
        <v>0.059999999999999998</v>
      </c>
      <c r="D1132" s="89">
        <f>IF(Eingabe!G1132="x",1,0)</f>
        <v>0</v>
      </c>
      <c r="E1132" s="1">
        <f>IF(Eingabe!H1132="x",1,0)</f>
        <v>1</v>
      </c>
      <c r="F1132" s="1">
        <f>IF(Eingabe!I1132="x",1,0)</f>
        <v>0</v>
      </c>
      <c r="G1132" s="90">
        <f t="shared" si="155"/>
        <v>1</v>
      </c>
      <c r="H1132" s="1">
        <f>IF(Eingabe!R1132="x",1,0)</f>
        <v>1</v>
      </c>
      <c r="I1132" s="1">
        <f>IF(Eingabe!S1132="x",1,0)</f>
        <v>0</v>
      </c>
      <c r="J1132" s="1">
        <f t="shared" si="156"/>
        <v>1</v>
      </c>
      <c r="K1132" s="89">
        <f>IF(Eingabe!E1132="x",1,0)</f>
        <v>1</v>
      </c>
      <c r="L1132" s="1">
        <f>IF(Eingabe!F1132="x",1,0)</f>
        <v>0</v>
      </c>
      <c r="M1132" s="90">
        <f t="shared" si="157"/>
        <v>1</v>
      </c>
    </row>
    <row r="1133">
      <c r="A1133" s="5">
        <f>Eingabe!J1133^2*PI()/4</f>
        <v>0</v>
      </c>
      <c r="B1133" s="5">
        <f>Eingabe!K1133*Eingabe!L1133</f>
        <v>0.061200000000000004</v>
      </c>
      <c r="C1133" s="5">
        <f>(Eingabe!K1133*(Eingabe!L1133-Eingabe!K1133)+Eingabe!K1133^2*PI()/4)*0+Eingabe!K1133*Eingabe!L1133</f>
        <v>0.061200000000000004</v>
      </c>
      <c r="D1133" s="89">
        <f>IF(Eingabe!G1133="x",1,0)</f>
        <v>0</v>
      </c>
      <c r="E1133" s="1">
        <f>IF(Eingabe!H1133="x",1,0)</f>
        <v>1</v>
      </c>
      <c r="F1133" s="1">
        <f>IF(Eingabe!I1133="x",1,0)</f>
        <v>0</v>
      </c>
      <c r="G1133" s="90">
        <f t="shared" si="155"/>
        <v>1</v>
      </c>
      <c r="H1133" s="1">
        <f>IF(Eingabe!R1133="x",1,0)</f>
        <v>1</v>
      </c>
      <c r="I1133" s="1">
        <f>IF(Eingabe!S1133="x",1,0)</f>
        <v>0</v>
      </c>
      <c r="J1133" s="1">
        <f t="shared" si="156"/>
        <v>1</v>
      </c>
      <c r="K1133" s="89">
        <f>IF(Eingabe!E1133="x",1,0)</f>
        <v>1</v>
      </c>
      <c r="L1133" s="1">
        <f>IF(Eingabe!F1133="x",1,0)</f>
        <v>0</v>
      </c>
      <c r="M1133" s="90">
        <f t="shared" si="157"/>
        <v>1</v>
      </c>
    </row>
    <row r="1134">
      <c r="A1134" s="5">
        <f>Eingabe!J1134^2*PI()/4</f>
        <v>0</v>
      </c>
      <c r="B1134" s="5">
        <f>Eingabe!K1134*Eingabe!L1134</f>
        <v>0.11599999999999999</v>
      </c>
      <c r="C1134" s="5">
        <f>(Eingabe!K1134*(Eingabe!L1134-Eingabe!K1134)+Eingabe!K1134^2*PI()/4)*0+Eingabe!K1134*Eingabe!L1134</f>
        <v>0.11599999999999999</v>
      </c>
      <c r="D1134" s="89">
        <f>IF(Eingabe!G1134="x",1,0)</f>
        <v>0</v>
      </c>
      <c r="E1134" s="1">
        <f>IF(Eingabe!H1134="x",1,0)</f>
        <v>1</v>
      </c>
      <c r="F1134" s="1">
        <f>IF(Eingabe!I1134="x",1,0)</f>
        <v>0</v>
      </c>
      <c r="G1134" s="90">
        <f t="shared" si="155"/>
        <v>1</v>
      </c>
      <c r="H1134" s="1">
        <f>IF(Eingabe!R1134="x",1,0)</f>
        <v>1</v>
      </c>
      <c r="I1134" s="1">
        <f>IF(Eingabe!S1134="x",1,0)</f>
        <v>0</v>
      </c>
      <c r="J1134" s="1">
        <f t="shared" si="156"/>
        <v>1</v>
      </c>
      <c r="K1134" s="89">
        <f>IF(Eingabe!E1134="x",1,0)</f>
        <v>1</v>
      </c>
      <c r="L1134" s="1">
        <f>IF(Eingabe!F1134="x",1,0)</f>
        <v>0</v>
      </c>
      <c r="M1134" s="90">
        <f t="shared" si="157"/>
        <v>1</v>
      </c>
    </row>
    <row r="1135">
      <c r="A1135" s="5">
        <f>Eingabe!J1135^2*PI()/4</f>
        <v>0</v>
      </c>
      <c r="B1135" s="5">
        <f>Eingabe!K1135*Eingabe!L1135</f>
        <v>0.10000000000000001</v>
      </c>
      <c r="C1135" s="5">
        <f>(Eingabe!K1135*(Eingabe!L1135-Eingabe!K1135)+Eingabe!K1135^2*PI()/4)*0+Eingabe!K1135*Eingabe!L1135</f>
        <v>0.10000000000000001</v>
      </c>
      <c r="D1135" s="89">
        <f>IF(Eingabe!G1135="x",1,0)</f>
        <v>0</v>
      </c>
      <c r="E1135" s="1">
        <f>IF(Eingabe!H1135="x",1,0)</f>
        <v>1</v>
      </c>
      <c r="F1135" s="1">
        <f>IF(Eingabe!I1135="x",1,0)</f>
        <v>0</v>
      </c>
      <c r="G1135" s="90">
        <f t="shared" si="155"/>
        <v>1</v>
      </c>
      <c r="H1135" s="1">
        <f>IF(Eingabe!R1135="x",1,0)</f>
        <v>1</v>
      </c>
      <c r="I1135" s="1">
        <f>IF(Eingabe!S1135="x",1,0)</f>
        <v>0</v>
      </c>
      <c r="J1135" s="1">
        <f t="shared" si="156"/>
        <v>1</v>
      </c>
      <c r="K1135" s="89">
        <f>IF(Eingabe!E1135="x",1,0)</f>
        <v>1</v>
      </c>
      <c r="L1135" s="1">
        <f>IF(Eingabe!F1135="x",1,0)</f>
        <v>0</v>
      </c>
      <c r="M1135" s="90">
        <f t="shared" si="157"/>
        <v>1</v>
      </c>
    </row>
    <row r="1136">
      <c r="A1136" s="5">
        <f>Eingabe!J1136^2*PI()/4</f>
        <v>0</v>
      </c>
      <c r="B1136" s="5">
        <f>Eingabe!K1136*Eingabe!L1136</f>
        <v>0.040000000000000008</v>
      </c>
      <c r="C1136" s="5">
        <f>(Eingabe!K1136*(Eingabe!L1136-Eingabe!K1136)+Eingabe!K1136^2*PI()/4)*0+Eingabe!K1136*Eingabe!L1136</f>
        <v>0.040000000000000008</v>
      </c>
      <c r="D1136" s="89">
        <f>IF(Eingabe!G1136="x",1,0)</f>
        <v>0</v>
      </c>
      <c r="E1136" s="1">
        <f>IF(Eingabe!H1136="x",1,0)</f>
        <v>1</v>
      </c>
      <c r="F1136" s="1">
        <f>IF(Eingabe!I1136="x",1,0)</f>
        <v>0</v>
      </c>
      <c r="G1136" s="90">
        <f t="shared" si="155"/>
        <v>1</v>
      </c>
      <c r="H1136" s="1">
        <f>IF(Eingabe!R1136="x",1,0)</f>
        <v>1</v>
      </c>
      <c r="I1136" s="1">
        <f>IF(Eingabe!S1136="x",1,0)</f>
        <v>0</v>
      </c>
      <c r="J1136" s="1">
        <f t="shared" si="156"/>
        <v>1</v>
      </c>
      <c r="K1136" s="89">
        <f>IF(Eingabe!E1136="x",1,0)</f>
        <v>1</v>
      </c>
      <c r="L1136" s="1">
        <f>IF(Eingabe!F1136="x",1,0)</f>
        <v>0</v>
      </c>
      <c r="M1136" s="90">
        <f t="shared" si="157"/>
        <v>1</v>
      </c>
    </row>
    <row r="1137">
      <c r="A1137" s="5">
        <f>Eingabe!J1137^2*PI()/4</f>
        <v>0</v>
      </c>
      <c r="B1137" s="5">
        <f>Eingabe!K1137*Eingabe!L1137</f>
        <v>0.059999999999999998</v>
      </c>
      <c r="C1137" s="5">
        <f>(Eingabe!K1137*(Eingabe!L1137-Eingabe!K1137)+Eingabe!K1137^2*PI()/4)*0+Eingabe!K1137*Eingabe!L1137</f>
        <v>0.059999999999999998</v>
      </c>
      <c r="D1137" s="89">
        <f>IF(Eingabe!G1137="x",1,0)</f>
        <v>0</v>
      </c>
      <c r="E1137" s="1">
        <f>IF(Eingabe!H1137="x",1,0)</f>
        <v>1</v>
      </c>
      <c r="F1137" s="1">
        <f>IF(Eingabe!I1137="x",1,0)</f>
        <v>0</v>
      </c>
      <c r="G1137" s="90">
        <f t="shared" si="155"/>
        <v>1</v>
      </c>
      <c r="H1137" s="1">
        <f>IF(Eingabe!R1137="x",1,0)</f>
        <v>1</v>
      </c>
      <c r="I1137" s="1">
        <f>IF(Eingabe!S1137="x",1,0)</f>
        <v>0</v>
      </c>
      <c r="J1137" s="1">
        <f t="shared" si="156"/>
        <v>1</v>
      </c>
      <c r="K1137" s="89">
        <f>IF(Eingabe!E1137="x",1,0)</f>
        <v>1</v>
      </c>
      <c r="L1137" s="1">
        <f>IF(Eingabe!F1137="x",1,0)</f>
        <v>0</v>
      </c>
      <c r="M1137" s="90">
        <f t="shared" si="157"/>
        <v>1</v>
      </c>
    </row>
    <row r="1138">
      <c r="A1138" s="5">
        <f>Eingabe!J1138^2*PI()/4</f>
        <v>0</v>
      </c>
      <c r="B1138" s="5">
        <f>Eingabe!K1138*Eingabe!L1138</f>
        <v>0.061200000000000004</v>
      </c>
      <c r="C1138" s="5">
        <f>(Eingabe!K1138*(Eingabe!L1138-Eingabe!K1138)+Eingabe!K1138^2*PI()/4)*0+Eingabe!K1138*Eingabe!L1138</f>
        <v>0.061200000000000004</v>
      </c>
      <c r="D1138" s="89">
        <f>IF(Eingabe!G1138="x",1,0)</f>
        <v>0</v>
      </c>
      <c r="E1138" s="1">
        <f>IF(Eingabe!H1138="x",1,0)</f>
        <v>1</v>
      </c>
      <c r="F1138" s="1">
        <f>IF(Eingabe!I1138="x",1,0)</f>
        <v>0</v>
      </c>
      <c r="G1138" s="90">
        <f t="shared" si="155"/>
        <v>1</v>
      </c>
      <c r="H1138" s="1">
        <f>IF(Eingabe!R1138="x",1,0)</f>
        <v>1</v>
      </c>
      <c r="I1138" s="1">
        <f>IF(Eingabe!S1138="x",1,0)</f>
        <v>0</v>
      </c>
      <c r="J1138" s="1">
        <f t="shared" si="156"/>
        <v>1</v>
      </c>
      <c r="K1138" s="89">
        <f>IF(Eingabe!E1138="x",1,0)</f>
        <v>1</v>
      </c>
      <c r="L1138" s="1">
        <f>IF(Eingabe!F1138="x",1,0)</f>
        <v>0</v>
      </c>
      <c r="M1138" s="90">
        <f t="shared" si="157"/>
        <v>1</v>
      </c>
    </row>
    <row r="1139">
      <c r="A1139" s="5">
        <f>Eingabe!J1139^2*PI()/4</f>
        <v>0</v>
      </c>
      <c r="B1139" s="5">
        <f>Eingabe!K1139*Eingabe!L1139</f>
        <v>0.11599999999999999</v>
      </c>
      <c r="C1139" s="5">
        <f>(Eingabe!K1139*(Eingabe!L1139-Eingabe!K1139)+Eingabe!K1139^2*PI()/4)*0+Eingabe!K1139*Eingabe!L1139</f>
        <v>0.11599999999999999</v>
      </c>
      <c r="D1139" s="89">
        <f>IF(Eingabe!G1139="x",1,0)</f>
        <v>0</v>
      </c>
      <c r="E1139" s="1">
        <f>IF(Eingabe!H1139="x",1,0)</f>
        <v>1</v>
      </c>
      <c r="F1139" s="1">
        <f>IF(Eingabe!I1139="x",1,0)</f>
        <v>0</v>
      </c>
      <c r="G1139" s="90">
        <f t="shared" si="155"/>
        <v>1</v>
      </c>
      <c r="H1139" s="1">
        <f>IF(Eingabe!R1139="x",1,0)</f>
        <v>1</v>
      </c>
      <c r="I1139" s="1">
        <f>IF(Eingabe!S1139="x",1,0)</f>
        <v>0</v>
      </c>
      <c r="J1139" s="1">
        <f t="shared" si="156"/>
        <v>1</v>
      </c>
      <c r="K1139" s="89">
        <f>IF(Eingabe!E1139="x",1,0)</f>
        <v>1</v>
      </c>
      <c r="L1139" s="1">
        <f>IF(Eingabe!F1139="x",1,0)</f>
        <v>0</v>
      </c>
      <c r="M1139" s="90">
        <f t="shared" si="157"/>
        <v>1</v>
      </c>
    </row>
    <row r="1140">
      <c r="A1140" s="5">
        <f>Eingabe!J1140^2*PI()/4</f>
        <v>0</v>
      </c>
      <c r="B1140" s="5">
        <f>Eingabe!K1140*Eingabe!L1140</f>
        <v>0.10000000000000001</v>
      </c>
      <c r="C1140" s="5">
        <f>(Eingabe!K1140*(Eingabe!L1140-Eingabe!K1140)+Eingabe!K1140^2*PI()/4)*0+Eingabe!K1140*Eingabe!L1140</f>
        <v>0.10000000000000001</v>
      </c>
      <c r="D1140" s="89">
        <f>IF(Eingabe!G1140="x",1,0)</f>
        <v>0</v>
      </c>
      <c r="E1140" s="1">
        <f>IF(Eingabe!H1140="x",1,0)</f>
        <v>1</v>
      </c>
      <c r="F1140" s="1">
        <f>IF(Eingabe!I1140="x",1,0)</f>
        <v>0</v>
      </c>
      <c r="G1140" s="90">
        <f t="shared" si="155"/>
        <v>1</v>
      </c>
      <c r="H1140" s="1">
        <f>IF(Eingabe!R1140="x",1,0)</f>
        <v>1</v>
      </c>
      <c r="I1140" s="1">
        <f>IF(Eingabe!S1140="x",1,0)</f>
        <v>0</v>
      </c>
      <c r="J1140" s="1">
        <f t="shared" si="156"/>
        <v>1</v>
      </c>
      <c r="K1140" s="89">
        <f>IF(Eingabe!E1140="x",1,0)</f>
        <v>1</v>
      </c>
      <c r="L1140" s="1">
        <f>IF(Eingabe!F1140="x",1,0)</f>
        <v>0</v>
      </c>
      <c r="M1140" s="90">
        <f t="shared" si="157"/>
        <v>1</v>
      </c>
    </row>
    <row r="1141">
      <c r="A1141" s="5">
        <f>Eingabe!J1141^2*PI()/4</f>
        <v>0</v>
      </c>
      <c r="B1141" s="5">
        <f>Eingabe!K1141*Eingabe!L1141</f>
        <v>0.040000000000000008</v>
      </c>
      <c r="C1141" s="5">
        <f>(Eingabe!K1141*(Eingabe!L1141-Eingabe!K1141)+Eingabe!K1141^2*PI()/4)*0+Eingabe!K1141*Eingabe!L1141</f>
        <v>0.040000000000000008</v>
      </c>
      <c r="D1141" s="89">
        <f>IF(Eingabe!G1141="x",1,0)</f>
        <v>0</v>
      </c>
      <c r="E1141" s="1">
        <f>IF(Eingabe!H1141="x",1,0)</f>
        <v>1</v>
      </c>
      <c r="F1141" s="1">
        <f>IF(Eingabe!I1141="x",1,0)</f>
        <v>0</v>
      </c>
      <c r="G1141" s="90">
        <f t="shared" si="155"/>
        <v>1</v>
      </c>
      <c r="H1141" s="1">
        <f>IF(Eingabe!R1141="x",1,0)</f>
        <v>1</v>
      </c>
      <c r="I1141" s="1">
        <f>IF(Eingabe!S1141="x",1,0)</f>
        <v>0</v>
      </c>
      <c r="J1141" s="1">
        <f t="shared" si="156"/>
        <v>1</v>
      </c>
      <c r="K1141" s="89">
        <f>IF(Eingabe!E1141="x",1,0)</f>
        <v>1</v>
      </c>
      <c r="L1141" s="1">
        <f>IF(Eingabe!F1141="x",1,0)</f>
        <v>0</v>
      </c>
      <c r="M1141" s="90">
        <f t="shared" si="157"/>
        <v>1</v>
      </c>
    </row>
    <row r="1142">
      <c r="A1142" s="5">
        <f>Eingabe!J1142^2*PI()/4</f>
        <v>0</v>
      </c>
      <c r="B1142" s="5">
        <f>Eingabe!K1142*Eingabe!L1142</f>
        <v>0.059999999999999998</v>
      </c>
      <c r="C1142" s="5">
        <f>(Eingabe!K1142*(Eingabe!L1142-Eingabe!K1142)+Eingabe!K1142^2*PI()/4)*0+Eingabe!K1142*Eingabe!L1142</f>
        <v>0.059999999999999998</v>
      </c>
      <c r="D1142" s="89">
        <f>IF(Eingabe!G1142="x",1,0)</f>
        <v>0</v>
      </c>
      <c r="E1142" s="1">
        <f>IF(Eingabe!H1142="x",1,0)</f>
        <v>1</v>
      </c>
      <c r="F1142" s="1">
        <f>IF(Eingabe!I1142="x",1,0)</f>
        <v>0</v>
      </c>
      <c r="G1142" s="90">
        <f t="shared" si="155"/>
        <v>1</v>
      </c>
      <c r="H1142" s="1">
        <f>IF(Eingabe!R1142="x",1,0)</f>
        <v>1</v>
      </c>
      <c r="I1142" s="1">
        <f>IF(Eingabe!S1142="x",1,0)</f>
        <v>0</v>
      </c>
      <c r="J1142" s="1">
        <f t="shared" si="156"/>
        <v>1</v>
      </c>
      <c r="K1142" s="89">
        <f>IF(Eingabe!E1142="x",1,0)</f>
        <v>1</v>
      </c>
      <c r="L1142" s="1">
        <f>IF(Eingabe!F1142="x",1,0)</f>
        <v>0</v>
      </c>
      <c r="M1142" s="90">
        <f t="shared" si="157"/>
        <v>1</v>
      </c>
    </row>
    <row r="1143">
      <c r="A1143" s="5">
        <f>Eingabe!J1143^2*PI()/4</f>
        <v>0</v>
      </c>
      <c r="B1143" s="5">
        <f>Eingabe!K1143*Eingabe!L1143</f>
        <v>0.061200000000000004</v>
      </c>
      <c r="C1143" s="5">
        <f>(Eingabe!K1143*(Eingabe!L1143-Eingabe!K1143)+Eingabe!K1143^2*PI()/4)*0+Eingabe!K1143*Eingabe!L1143</f>
        <v>0.061200000000000004</v>
      </c>
      <c r="D1143" s="89">
        <f>IF(Eingabe!G1143="x",1,0)</f>
        <v>0</v>
      </c>
      <c r="E1143" s="1">
        <f>IF(Eingabe!H1143="x",1,0)</f>
        <v>1</v>
      </c>
      <c r="F1143" s="1">
        <f>IF(Eingabe!I1143="x",1,0)</f>
        <v>0</v>
      </c>
      <c r="G1143" s="90">
        <f t="shared" si="155"/>
        <v>1</v>
      </c>
      <c r="H1143" s="1">
        <f>IF(Eingabe!R1143="x",1,0)</f>
        <v>1</v>
      </c>
      <c r="I1143" s="1">
        <f>IF(Eingabe!S1143="x",1,0)</f>
        <v>0</v>
      </c>
      <c r="J1143" s="1">
        <f t="shared" si="156"/>
        <v>1</v>
      </c>
      <c r="K1143" s="89">
        <f>IF(Eingabe!E1143="x",1,0)</f>
        <v>1</v>
      </c>
      <c r="L1143" s="1">
        <f>IF(Eingabe!F1143="x",1,0)</f>
        <v>0</v>
      </c>
      <c r="M1143" s="90">
        <f t="shared" si="157"/>
        <v>1</v>
      </c>
    </row>
    <row r="1144">
      <c r="A1144" s="5">
        <f>Eingabe!J1144^2*PI()/4</f>
        <v>0</v>
      </c>
      <c r="B1144" s="5">
        <f>Eingabe!K1144*Eingabe!L1144</f>
        <v>0.11599999999999999</v>
      </c>
      <c r="C1144" s="5">
        <f>(Eingabe!K1144*(Eingabe!L1144-Eingabe!K1144)+Eingabe!K1144^2*PI()/4)*0+Eingabe!K1144*Eingabe!L1144</f>
        <v>0.11599999999999999</v>
      </c>
      <c r="D1144" s="89">
        <f>IF(Eingabe!G1144="x",1,0)</f>
        <v>0</v>
      </c>
      <c r="E1144" s="1">
        <f>IF(Eingabe!H1144="x",1,0)</f>
        <v>1</v>
      </c>
      <c r="F1144" s="1">
        <f>IF(Eingabe!I1144="x",1,0)</f>
        <v>0</v>
      </c>
      <c r="G1144" s="90">
        <f t="shared" si="155"/>
        <v>1</v>
      </c>
      <c r="H1144" s="1">
        <f>IF(Eingabe!R1144="x",1,0)</f>
        <v>1</v>
      </c>
      <c r="I1144" s="1">
        <f>IF(Eingabe!S1144="x",1,0)</f>
        <v>0</v>
      </c>
      <c r="J1144" s="1">
        <f t="shared" si="156"/>
        <v>1</v>
      </c>
      <c r="K1144" s="89">
        <f>IF(Eingabe!E1144="x",1,0)</f>
        <v>1</v>
      </c>
      <c r="L1144" s="1">
        <f>IF(Eingabe!F1144="x",1,0)</f>
        <v>0</v>
      </c>
      <c r="M1144" s="90">
        <f t="shared" si="157"/>
        <v>1</v>
      </c>
    </row>
    <row r="1145">
      <c r="A1145" s="5">
        <f>Eingabe!J1145^2*PI()/4</f>
        <v>0</v>
      </c>
      <c r="B1145" s="5">
        <f>Eingabe!K1145*Eingabe!L1145</f>
        <v>0.10000000000000001</v>
      </c>
      <c r="C1145" s="5">
        <f>(Eingabe!K1145*(Eingabe!L1145-Eingabe!K1145)+Eingabe!K1145^2*PI()/4)*0+Eingabe!K1145*Eingabe!L1145</f>
        <v>0.10000000000000001</v>
      </c>
      <c r="D1145" s="89">
        <f>IF(Eingabe!G1145="x",1,0)</f>
        <v>0</v>
      </c>
      <c r="E1145" s="1">
        <f>IF(Eingabe!H1145="x",1,0)</f>
        <v>1</v>
      </c>
      <c r="F1145" s="1">
        <f>IF(Eingabe!I1145="x",1,0)</f>
        <v>0</v>
      </c>
      <c r="G1145" s="90">
        <f t="shared" si="155"/>
        <v>1</v>
      </c>
      <c r="H1145" s="1">
        <f>IF(Eingabe!R1145="x",1,0)</f>
        <v>1</v>
      </c>
      <c r="I1145" s="1">
        <f>IF(Eingabe!S1145="x",1,0)</f>
        <v>0</v>
      </c>
      <c r="J1145" s="1">
        <f t="shared" si="156"/>
        <v>1</v>
      </c>
      <c r="K1145" s="89">
        <f>IF(Eingabe!E1145="x",1,0)</f>
        <v>1</v>
      </c>
      <c r="L1145" s="1">
        <f>IF(Eingabe!F1145="x",1,0)</f>
        <v>0</v>
      </c>
      <c r="M1145" s="90">
        <f t="shared" si="157"/>
        <v>1</v>
      </c>
    </row>
    <row r="1146">
      <c r="A1146" s="5">
        <f>Eingabe!J1146^2*PI()/4</f>
        <v>0</v>
      </c>
      <c r="B1146" s="5">
        <f>Eingabe!K1146*Eingabe!L1146</f>
        <v>0.040000000000000008</v>
      </c>
      <c r="C1146" s="5">
        <f>(Eingabe!K1146*(Eingabe!L1146-Eingabe!K1146)+Eingabe!K1146^2*PI()/4)*0+Eingabe!K1146*Eingabe!L1146</f>
        <v>0.040000000000000008</v>
      </c>
      <c r="D1146" s="89">
        <f>IF(Eingabe!G1146="x",1,0)</f>
        <v>0</v>
      </c>
      <c r="E1146" s="1">
        <f>IF(Eingabe!H1146="x",1,0)</f>
        <v>1</v>
      </c>
      <c r="F1146" s="1">
        <f>IF(Eingabe!I1146="x",1,0)</f>
        <v>0</v>
      </c>
      <c r="G1146" s="90">
        <f t="shared" si="155"/>
        <v>1</v>
      </c>
      <c r="H1146" s="1">
        <f>IF(Eingabe!R1146="x",1,0)</f>
        <v>1</v>
      </c>
      <c r="I1146" s="1">
        <f>IF(Eingabe!S1146="x",1,0)</f>
        <v>0</v>
      </c>
      <c r="J1146" s="1">
        <f t="shared" si="156"/>
        <v>1</v>
      </c>
      <c r="K1146" s="89">
        <f>IF(Eingabe!E1146="x",1,0)</f>
        <v>1</v>
      </c>
      <c r="L1146" s="1">
        <f>IF(Eingabe!F1146="x",1,0)</f>
        <v>0</v>
      </c>
      <c r="M1146" s="90">
        <f t="shared" si="157"/>
        <v>1</v>
      </c>
    </row>
    <row r="1147">
      <c r="A1147" s="5">
        <f>Eingabe!J1147^2*PI()/4</f>
        <v>0</v>
      </c>
      <c r="B1147" s="5">
        <f>Eingabe!K1147*Eingabe!L1147</f>
        <v>0.059999999999999998</v>
      </c>
      <c r="C1147" s="5">
        <f>(Eingabe!K1147*(Eingabe!L1147-Eingabe!K1147)+Eingabe!K1147^2*PI()/4)*0+Eingabe!K1147*Eingabe!L1147</f>
        <v>0.059999999999999998</v>
      </c>
      <c r="D1147" s="89">
        <f>IF(Eingabe!G1147="x",1,0)</f>
        <v>0</v>
      </c>
      <c r="E1147" s="1">
        <f>IF(Eingabe!H1147="x",1,0)</f>
        <v>1</v>
      </c>
      <c r="F1147" s="1">
        <f>IF(Eingabe!I1147="x",1,0)</f>
        <v>0</v>
      </c>
      <c r="G1147" s="90">
        <f t="shared" si="155"/>
        <v>1</v>
      </c>
      <c r="H1147" s="1">
        <f>IF(Eingabe!R1147="x",1,0)</f>
        <v>1</v>
      </c>
      <c r="I1147" s="1">
        <f>IF(Eingabe!S1147="x",1,0)</f>
        <v>0</v>
      </c>
      <c r="J1147" s="1">
        <f t="shared" si="156"/>
        <v>1</v>
      </c>
      <c r="K1147" s="89">
        <f>IF(Eingabe!E1147="x",1,0)</f>
        <v>1</v>
      </c>
      <c r="L1147" s="1">
        <f>IF(Eingabe!F1147="x",1,0)</f>
        <v>0</v>
      </c>
      <c r="M1147" s="90">
        <f t="shared" si="157"/>
        <v>1</v>
      </c>
    </row>
    <row r="1148">
      <c r="A1148" s="5">
        <f>Eingabe!J1148^2*PI()/4</f>
        <v>0</v>
      </c>
      <c r="B1148" s="5">
        <f>Eingabe!K1148*Eingabe!L1148</f>
        <v>0.061200000000000004</v>
      </c>
      <c r="C1148" s="5">
        <f>(Eingabe!K1148*(Eingabe!L1148-Eingabe!K1148)+Eingabe!K1148^2*PI()/4)*0+Eingabe!K1148*Eingabe!L1148</f>
        <v>0.061200000000000004</v>
      </c>
      <c r="D1148" s="89">
        <f>IF(Eingabe!G1148="x",1,0)</f>
        <v>0</v>
      </c>
      <c r="E1148" s="1">
        <f>IF(Eingabe!H1148="x",1,0)</f>
        <v>1</v>
      </c>
      <c r="F1148" s="1">
        <f>IF(Eingabe!I1148="x",1,0)</f>
        <v>0</v>
      </c>
      <c r="G1148" s="90">
        <f t="shared" si="155"/>
        <v>1</v>
      </c>
      <c r="H1148" s="1">
        <f>IF(Eingabe!R1148="x",1,0)</f>
        <v>1</v>
      </c>
      <c r="I1148" s="1">
        <f>IF(Eingabe!S1148="x",1,0)</f>
        <v>0</v>
      </c>
      <c r="J1148" s="1">
        <f t="shared" si="156"/>
        <v>1</v>
      </c>
      <c r="K1148" s="89">
        <f>IF(Eingabe!E1148="x",1,0)</f>
        <v>1</v>
      </c>
      <c r="L1148" s="1">
        <f>IF(Eingabe!F1148="x",1,0)</f>
        <v>0</v>
      </c>
      <c r="M1148" s="90">
        <f t="shared" si="157"/>
        <v>1</v>
      </c>
    </row>
    <row r="1149">
      <c r="A1149" s="5">
        <f>Eingabe!J1149^2*PI()/4</f>
        <v>0</v>
      </c>
      <c r="B1149" s="5">
        <f>Eingabe!K1149*Eingabe!L1149</f>
        <v>0.11599999999999999</v>
      </c>
      <c r="C1149" s="5">
        <f>(Eingabe!K1149*(Eingabe!L1149-Eingabe!K1149)+Eingabe!K1149^2*PI()/4)*0+Eingabe!K1149*Eingabe!L1149</f>
        <v>0.11599999999999999</v>
      </c>
      <c r="D1149" s="89">
        <f>IF(Eingabe!G1149="x",1,0)</f>
        <v>0</v>
      </c>
      <c r="E1149" s="1">
        <f>IF(Eingabe!H1149="x",1,0)</f>
        <v>1</v>
      </c>
      <c r="F1149" s="1">
        <f>IF(Eingabe!I1149="x",1,0)</f>
        <v>0</v>
      </c>
      <c r="G1149" s="90">
        <f t="shared" si="155"/>
        <v>1</v>
      </c>
      <c r="H1149" s="1">
        <f>IF(Eingabe!R1149="x",1,0)</f>
        <v>1</v>
      </c>
      <c r="I1149" s="1">
        <f>IF(Eingabe!S1149="x",1,0)</f>
        <v>0</v>
      </c>
      <c r="J1149" s="1">
        <f t="shared" si="156"/>
        <v>1</v>
      </c>
      <c r="K1149" s="89">
        <f>IF(Eingabe!E1149="x",1,0)</f>
        <v>1</v>
      </c>
      <c r="L1149" s="1">
        <f>IF(Eingabe!F1149="x",1,0)</f>
        <v>0</v>
      </c>
      <c r="M1149" s="90">
        <f t="shared" si="157"/>
        <v>1</v>
      </c>
    </row>
    <row r="1150">
      <c r="A1150" s="5">
        <f>Eingabe!J1150^2*PI()/4</f>
        <v>0</v>
      </c>
      <c r="B1150" s="5">
        <f>Eingabe!K1150*Eingabe!L1150</f>
        <v>0.10000000000000001</v>
      </c>
      <c r="C1150" s="5">
        <f>(Eingabe!K1150*(Eingabe!L1150-Eingabe!K1150)+Eingabe!K1150^2*PI()/4)*0+Eingabe!K1150*Eingabe!L1150</f>
        <v>0.10000000000000001</v>
      </c>
      <c r="D1150" s="89">
        <f>IF(Eingabe!G1150="x",1,0)</f>
        <v>0</v>
      </c>
      <c r="E1150" s="1">
        <f>IF(Eingabe!H1150="x",1,0)</f>
        <v>1</v>
      </c>
      <c r="F1150" s="1">
        <f>IF(Eingabe!I1150="x",1,0)</f>
        <v>0</v>
      </c>
      <c r="G1150" s="90">
        <f t="shared" si="155"/>
        <v>1</v>
      </c>
      <c r="H1150" s="1">
        <f>IF(Eingabe!R1150="x",1,0)</f>
        <v>1</v>
      </c>
      <c r="I1150" s="1">
        <f>IF(Eingabe!S1150="x",1,0)</f>
        <v>0</v>
      </c>
      <c r="J1150" s="1">
        <f t="shared" si="156"/>
        <v>1</v>
      </c>
      <c r="K1150" s="89">
        <f>IF(Eingabe!E1150="x",1,0)</f>
        <v>1</v>
      </c>
      <c r="L1150" s="1">
        <f>IF(Eingabe!F1150="x",1,0)</f>
        <v>0</v>
      </c>
      <c r="M1150" s="90">
        <f t="shared" si="157"/>
        <v>1</v>
      </c>
    </row>
    <row r="1151">
      <c r="A1151" s="5">
        <f>Eingabe!J1151^2*PI()/4</f>
        <v>0</v>
      </c>
      <c r="B1151" s="5">
        <f>Eingabe!K1151*Eingabe!L1151</f>
        <v>0.040000000000000008</v>
      </c>
      <c r="C1151" s="5">
        <f>(Eingabe!K1151*(Eingabe!L1151-Eingabe!K1151)+Eingabe!K1151^2*PI()/4)*0+Eingabe!K1151*Eingabe!L1151</f>
        <v>0.040000000000000008</v>
      </c>
      <c r="D1151" s="89">
        <f>IF(Eingabe!G1151="x",1,0)</f>
        <v>0</v>
      </c>
      <c r="E1151" s="1">
        <f>IF(Eingabe!H1151="x",1,0)</f>
        <v>1</v>
      </c>
      <c r="F1151" s="1">
        <f>IF(Eingabe!I1151="x",1,0)</f>
        <v>0</v>
      </c>
      <c r="G1151" s="90">
        <f t="shared" si="155"/>
        <v>1</v>
      </c>
      <c r="H1151" s="1">
        <f>IF(Eingabe!R1151="x",1,0)</f>
        <v>1</v>
      </c>
      <c r="I1151" s="1">
        <f>IF(Eingabe!S1151="x",1,0)</f>
        <v>0</v>
      </c>
      <c r="J1151" s="1">
        <f t="shared" si="156"/>
        <v>1</v>
      </c>
      <c r="K1151" s="89">
        <f>IF(Eingabe!E1151="x",1,0)</f>
        <v>1</v>
      </c>
      <c r="L1151" s="1">
        <f>IF(Eingabe!F1151="x",1,0)</f>
        <v>0</v>
      </c>
      <c r="M1151" s="90">
        <f t="shared" si="157"/>
        <v>1</v>
      </c>
    </row>
    <row r="1152">
      <c r="A1152" s="5">
        <f>Eingabe!J1152^2*PI()/4</f>
        <v>0</v>
      </c>
      <c r="B1152" s="5">
        <f>Eingabe!K1152*Eingabe!L1152</f>
        <v>0.059999999999999998</v>
      </c>
      <c r="C1152" s="5">
        <f>(Eingabe!K1152*(Eingabe!L1152-Eingabe!K1152)+Eingabe!K1152^2*PI()/4)*0+Eingabe!K1152*Eingabe!L1152</f>
        <v>0.059999999999999998</v>
      </c>
      <c r="D1152" s="89">
        <f>IF(Eingabe!G1152="x",1,0)</f>
        <v>0</v>
      </c>
      <c r="E1152" s="1">
        <f>IF(Eingabe!H1152="x",1,0)</f>
        <v>1</v>
      </c>
      <c r="F1152" s="1">
        <f>IF(Eingabe!I1152="x",1,0)</f>
        <v>0</v>
      </c>
      <c r="G1152" s="90">
        <f t="shared" si="155"/>
        <v>1</v>
      </c>
      <c r="H1152" s="1">
        <f>IF(Eingabe!R1152="x",1,0)</f>
        <v>1</v>
      </c>
      <c r="I1152" s="1">
        <f>IF(Eingabe!S1152="x",1,0)</f>
        <v>0</v>
      </c>
      <c r="J1152" s="1">
        <f t="shared" si="156"/>
        <v>1</v>
      </c>
      <c r="K1152" s="89">
        <f>IF(Eingabe!E1152="x",1,0)</f>
        <v>1</v>
      </c>
      <c r="L1152" s="1">
        <f>IF(Eingabe!F1152="x",1,0)</f>
        <v>0</v>
      </c>
      <c r="M1152" s="90">
        <f t="shared" si="157"/>
        <v>1</v>
      </c>
    </row>
    <row r="1153">
      <c r="A1153" s="5">
        <f>Eingabe!J1153^2*PI()/4</f>
        <v>0</v>
      </c>
      <c r="B1153" s="5">
        <f>Eingabe!K1153*Eingabe!L1153</f>
        <v>0.061200000000000004</v>
      </c>
      <c r="C1153" s="5">
        <f>(Eingabe!K1153*(Eingabe!L1153-Eingabe!K1153)+Eingabe!K1153^2*PI()/4)*0+Eingabe!K1153*Eingabe!L1153</f>
        <v>0.061200000000000004</v>
      </c>
      <c r="D1153" s="89">
        <f>IF(Eingabe!G1153="x",1,0)</f>
        <v>0</v>
      </c>
      <c r="E1153" s="1">
        <f>IF(Eingabe!H1153="x",1,0)</f>
        <v>1</v>
      </c>
      <c r="F1153" s="1">
        <f>IF(Eingabe!I1153="x",1,0)</f>
        <v>0</v>
      </c>
      <c r="G1153" s="90">
        <f t="shared" si="155"/>
        <v>1</v>
      </c>
      <c r="H1153" s="1">
        <f>IF(Eingabe!R1153="x",1,0)</f>
        <v>1</v>
      </c>
      <c r="I1153" s="1">
        <f>IF(Eingabe!S1153="x",1,0)</f>
        <v>0</v>
      </c>
      <c r="J1153" s="1">
        <f t="shared" si="156"/>
        <v>1</v>
      </c>
      <c r="K1153" s="89">
        <f>IF(Eingabe!E1153="x",1,0)</f>
        <v>1</v>
      </c>
      <c r="L1153" s="1">
        <f>IF(Eingabe!F1153="x",1,0)</f>
        <v>0</v>
      </c>
      <c r="M1153" s="90">
        <f t="shared" si="157"/>
        <v>1</v>
      </c>
    </row>
    <row r="1154">
      <c r="A1154" s="5">
        <f>Eingabe!J1154^2*PI()/4</f>
        <v>0</v>
      </c>
      <c r="B1154" s="5">
        <f>Eingabe!K1154*Eingabe!L1154</f>
        <v>0.11599999999999999</v>
      </c>
      <c r="C1154" s="5">
        <f>(Eingabe!K1154*(Eingabe!L1154-Eingabe!K1154)+Eingabe!K1154^2*PI()/4)*0+Eingabe!K1154*Eingabe!L1154</f>
        <v>0.11599999999999999</v>
      </c>
      <c r="D1154" s="89">
        <f>IF(Eingabe!G1154="x",1,0)</f>
        <v>0</v>
      </c>
      <c r="E1154" s="1">
        <f>IF(Eingabe!H1154="x",1,0)</f>
        <v>1</v>
      </c>
      <c r="F1154" s="1">
        <f>IF(Eingabe!I1154="x",1,0)</f>
        <v>0</v>
      </c>
      <c r="G1154" s="90">
        <f t="shared" si="155"/>
        <v>1</v>
      </c>
      <c r="H1154" s="1">
        <f>IF(Eingabe!R1154="x",1,0)</f>
        <v>1</v>
      </c>
      <c r="I1154" s="1">
        <f>IF(Eingabe!S1154="x",1,0)</f>
        <v>0</v>
      </c>
      <c r="J1154" s="1">
        <f t="shared" si="156"/>
        <v>1</v>
      </c>
      <c r="K1154" s="89">
        <f>IF(Eingabe!E1154="x",1,0)</f>
        <v>1</v>
      </c>
      <c r="L1154" s="1">
        <f>IF(Eingabe!F1154="x",1,0)</f>
        <v>0</v>
      </c>
      <c r="M1154" s="90">
        <f t="shared" si="157"/>
        <v>1</v>
      </c>
    </row>
    <row r="1155">
      <c r="A1155" s="5">
        <f>Eingabe!J1155^2*PI()/4</f>
        <v>0</v>
      </c>
      <c r="B1155" s="5">
        <f>Eingabe!K1155*Eingabe!L1155</f>
        <v>0.16250000000000001</v>
      </c>
      <c r="C1155" s="5">
        <f>(Eingabe!K1155*(Eingabe!L1155-Eingabe!K1155)+Eingabe!K1155^2*PI()/4)*0+Eingabe!K1155*Eingabe!L1155</f>
        <v>0.16250000000000001</v>
      </c>
      <c r="D1155" s="89">
        <f>IF(Eingabe!G1155="x",1,0)</f>
        <v>0</v>
      </c>
      <c r="E1155" s="1">
        <f>IF(Eingabe!H1155="x",1,0)</f>
        <v>1</v>
      </c>
      <c r="F1155" s="1">
        <f>IF(Eingabe!I1155="x",1,0)</f>
        <v>0</v>
      </c>
      <c r="G1155" s="90">
        <f t="shared" si="155"/>
        <v>1</v>
      </c>
      <c r="H1155" s="1">
        <f>IF(Eingabe!R1155="x",1,0)</f>
        <v>1</v>
      </c>
      <c r="I1155" s="1">
        <f>IF(Eingabe!S1155="x",1,0)</f>
        <v>0</v>
      </c>
      <c r="J1155" s="1">
        <f t="shared" si="156"/>
        <v>1</v>
      </c>
      <c r="K1155" s="89">
        <f>IF(Eingabe!E1155="x",1,0)</f>
        <v>1</v>
      </c>
      <c r="L1155" s="1">
        <f>IF(Eingabe!F1155="x",1,0)</f>
        <v>0</v>
      </c>
      <c r="M1155" s="90">
        <f t="shared" si="157"/>
        <v>1</v>
      </c>
    </row>
    <row r="1156">
      <c r="A1156" s="5">
        <f>Eingabe!J1156^2*PI()/4</f>
        <v>0</v>
      </c>
      <c r="B1156" s="5">
        <f>Eingabe!K1156*Eingabe!L1156</f>
        <v>0.18000000000000002</v>
      </c>
      <c r="C1156" s="5">
        <f>(Eingabe!K1156*(Eingabe!L1156-Eingabe!K1156)+Eingabe!K1156^2*PI()/4)*0+Eingabe!K1156*Eingabe!L1156</f>
        <v>0.18000000000000002</v>
      </c>
      <c r="D1156" s="89">
        <f>IF(Eingabe!G1156="x",1,0)</f>
        <v>0</v>
      </c>
      <c r="E1156" s="1">
        <f>IF(Eingabe!H1156="x",1,0)</f>
        <v>1</v>
      </c>
      <c r="F1156" s="1">
        <f>IF(Eingabe!I1156="x",1,0)</f>
        <v>0</v>
      </c>
      <c r="G1156" s="90">
        <f t="shared" si="155"/>
        <v>1</v>
      </c>
      <c r="H1156" s="1">
        <f>IF(Eingabe!R1156="x",1,0)</f>
        <v>1</v>
      </c>
      <c r="I1156" s="1">
        <f>IF(Eingabe!S1156="x",1,0)</f>
        <v>0</v>
      </c>
      <c r="J1156" s="1">
        <f t="shared" si="156"/>
        <v>1</v>
      </c>
      <c r="K1156" s="89">
        <f>IF(Eingabe!E1156="x",1,0)</f>
        <v>1</v>
      </c>
      <c r="L1156" s="1">
        <f>IF(Eingabe!F1156="x",1,0)</f>
        <v>0</v>
      </c>
      <c r="M1156" s="90">
        <f t="shared" si="157"/>
        <v>1</v>
      </c>
    </row>
    <row r="1157">
      <c r="A1157" s="5">
        <f>Eingabe!J1157^2*PI()/4</f>
        <v>0</v>
      </c>
      <c r="B1157" s="5">
        <f>Eingabe!K1157*Eingabe!L1157</f>
        <v>0.125</v>
      </c>
      <c r="C1157" s="5">
        <f>(Eingabe!K1157*(Eingabe!L1157-Eingabe!K1157)+Eingabe!K1157^2*PI()/4)*0+Eingabe!K1157*Eingabe!L1157</f>
        <v>0.125</v>
      </c>
      <c r="D1157" s="89">
        <f>IF(Eingabe!G1157="x",1,0)</f>
        <v>0</v>
      </c>
      <c r="E1157" s="1">
        <f>IF(Eingabe!H1157="x",1,0)</f>
        <v>0</v>
      </c>
      <c r="F1157" s="1">
        <f>IF(Eingabe!I1157="x",1,0)</f>
        <v>1</v>
      </c>
      <c r="G1157" s="90">
        <f t="shared" si="155"/>
        <v>1</v>
      </c>
      <c r="H1157" s="1">
        <f>IF(Eingabe!R1157="x",1,0)</f>
        <v>1</v>
      </c>
      <c r="I1157" s="1">
        <f>IF(Eingabe!S1157="x",1,0)</f>
        <v>0</v>
      </c>
      <c r="J1157" s="1">
        <f t="shared" si="156"/>
        <v>1</v>
      </c>
      <c r="K1157" s="89">
        <f>IF(Eingabe!E1157="x",1,0)</f>
        <v>1</v>
      </c>
      <c r="L1157" s="1">
        <f>IF(Eingabe!F1157="x",1,0)</f>
        <v>0</v>
      </c>
      <c r="M1157" s="90">
        <f t="shared" si="157"/>
        <v>1</v>
      </c>
    </row>
    <row r="1158">
      <c r="A1158" s="5">
        <f>Eingabe!J1158^2*PI()/4</f>
        <v>0</v>
      </c>
      <c r="B1158" s="5">
        <f>Eingabe!K1158*Eingabe!L1158</f>
        <v>0.125</v>
      </c>
      <c r="C1158" s="5">
        <f>(Eingabe!K1158*(Eingabe!L1158-Eingabe!K1158)+Eingabe!K1158^2*PI()/4)*0+Eingabe!K1158*Eingabe!L1158</f>
        <v>0.125</v>
      </c>
      <c r="D1158" s="89">
        <f>IF(Eingabe!G1158="x",1,0)</f>
        <v>0</v>
      </c>
      <c r="E1158" s="1">
        <f>IF(Eingabe!H1158="x",1,0)</f>
        <v>0</v>
      </c>
      <c r="F1158" s="1">
        <f>IF(Eingabe!I1158="x",1,0)</f>
        <v>1</v>
      </c>
      <c r="G1158" s="90">
        <f t="shared" si="155"/>
        <v>1</v>
      </c>
      <c r="H1158" s="1">
        <f>IF(Eingabe!R1158="x",1,0)</f>
        <v>1</v>
      </c>
      <c r="I1158" s="1">
        <f>IF(Eingabe!S1158="x",1,0)</f>
        <v>0</v>
      </c>
      <c r="J1158" s="1">
        <f t="shared" si="156"/>
        <v>1</v>
      </c>
      <c r="K1158" s="89">
        <f>IF(Eingabe!E1158="x",1,0)</f>
        <v>1</v>
      </c>
      <c r="L1158" s="1">
        <f>IF(Eingabe!F1158="x",1,0)</f>
        <v>0</v>
      </c>
      <c r="M1158" s="90">
        <f t="shared" si="157"/>
        <v>1</v>
      </c>
    </row>
    <row r="1159">
      <c r="A1159" s="5">
        <f>Eingabe!J1159^2*PI()/4</f>
        <v>0</v>
      </c>
      <c r="B1159" s="5">
        <f>Eingabe!K1159*Eingabe!L1159</f>
        <v>0.125</v>
      </c>
      <c r="C1159" s="5">
        <f>(Eingabe!K1159*(Eingabe!L1159-Eingabe!K1159)+Eingabe!K1159^2*PI()/4)*0+Eingabe!K1159*Eingabe!L1159</f>
        <v>0.125</v>
      </c>
      <c r="D1159" s="89">
        <f>IF(Eingabe!G1159="x",1,0)</f>
        <v>0</v>
      </c>
      <c r="E1159" s="1">
        <f>IF(Eingabe!H1159="x",1,0)</f>
        <v>0</v>
      </c>
      <c r="F1159" s="1">
        <f>IF(Eingabe!I1159="x",1,0)</f>
        <v>1</v>
      </c>
      <c r="G1159" s="90">
        <f t="shared" si="155"/>
        <v>1</v>
      </c>
      <c r="H1159" s="1">
        <f>IF(Eingabe!R1159="x",1,0)</f>
        <v>1</v>
      </c>
      <c r="I1159" s="1">
        <f>IF(Eingabe!S1159="x",1,0)</f>
        <v>0</v>
      </c>
      <c r="J1159" s="1">
        <f t="shared" si="156"/>
        <v>1</v>
      </c>
      <c r="K1159" s="89">
        <f>IF(Eingabe!E1159="x",1,0)</f>
        <v>1</v>
      </c>
      <c r="L1159" s="1">
        <f>IF(Eingabe!F1159="x",1,0)</f>
        <v>0</v>
      </c>
      <c r="M1159" s="90">
        <f t="shared" si="157"/>
        <v>1</v>
      </c>
    </row>
    <row r="1160">
      <c r="A1160" s="5">
        <f>Eingabe!J1160^2*PI()/4</f>
        <v>0</v>
      </c>
      <c r="B1160" s="5">
        <f>Eingabe!K1160*Eingabe!L1160</f>
        <v>0.125</v>
      </c>
      <c r="C1160" s="5">
        <f>(Eingabe!K1160*(Eingabe!L1160-Eingabe!K1160)+Eingabe!K1160^2*PI()/4)*0+Eingabe!K1160*Eingabe!L1160</f>
        <v>0.125</v>
      </c>
      <c r="D1160" s="89">
        <f>IF(Eingabe!G1160="x",1,0)</f>
        <v>0</v>
      </c>
      <c r="E1160" s="1">
        <f>IF(Eingabe!H1160="x",1,0)</f>
        <v>0</v>
      </c>
      <c r="F1160" s="1">
        <f>IF(Eingabe!I1160="x",1,0)</f>
        <v>1</v>
      </c>
      <c r="G1160" s="90">
        <f t="shared" si="155"/>
        <v>1</v>
      </c>
      <c r="H1160" s="1">
        <f>IF(Eingabe!R1160="x",1,0)</f>
        <v>1</v>
      </c>
      <c r="I1160" s="1">
        <f>IF(Eingabe!S1160="x",1,0)</f>
        <v>0</v>
      </c>
      <c r="J1160" s="1">
        <f t="shared" si="156"/>
        <v>1</v>
      </c>
      <c r="K1160" s="89">
        <f>IF(Eingabe!E1160="x",1,0)</f>
        <v>1</v>
      </c>
      <c r="L1160" s="1">
        <f>IF(Eingabe!F1160="x",1,0)</f>
        <v>0</v>
      </c>
      <c r="M1160" s="90">
        <f t="shared" si="157"/>
        <v>1</v>
      </c>
    </row>
    <row r="1161">
      <c r="A1161" s="5">
        <f>Eingabe!J1161^2*PI()/4</f>
        <v>0</v>
      </c>
      <c r="B1161" s="5">
        <f>Eingabe!K1161*Eingabe!L1161</f>
        <v>0.125</v>
      </c>
      <c r="C1161" s="5">
        <f>(Eingabe!K1161*(Eingabe!L1161-Eingabe!K1161)+Eingabe!K1161^2*PI()/4)*0+Eingabe!K1161*Eingabe!L1161</f>
        <v>0.125</v>
      </c>
      <c r="D1161" s="89">
        <f>IF(Eingabe!G1161="x",1,0)</f>
        <v>0</v>
      </c>
      <c r="E1161" s="1">
        <f>IF(Eingabe!H1161="x",1,0)</f>
        <v>0</v>
      </c>
      <c r="F1161" s="1">
        <f>IF(Eingabe!I1161="x",1,0)</f>
        <v>1</v>
      </c>
      <c r="G1161" s="90">
        <f t="shared" si="155"/>
        <v>1</v>
      </c>
      <c r="H1161" s="1">
        <f>IF(Eingabe!R1161="x",1,0)</f>
        <v>1</v>
      </c>
      <c r="I1161" s="1">
        <f>IF(Eingabe!S1161="x",1,0)</f>
        <v>0</v>
      </c>
      <c r="J1161" s="1">
        <f t="shared" si="156"/>
        <v>1</v>
      </c>
      <c r="K1161" s="89">
        <f>IF(Eingabe!E1161="x",1,0)</f>
        <v>1</v>
      </c>
      <c r="L1161" s="1">
        <f>IF(Eingabe!F1161="x",1,0)</f>
        <v>0</v>
      </c>
      <c r="M1161" s="90">
        <f t="shared" si="157"/>
        <v>1</v>
      </c>
    </row>
    <row r="1162">
      <c r="A1162" s="5">
        <f>Eingabe!J1162^2*PI()/4</f>
        <v>0</v>
      </c>
      <c r="B1162" s="5">
        <f>Eingabe!K1162*Eingabe!L1162</f>
        <v>0.125</v>
      </c>
      <c r="C1162" s="5">
        <f>(Eingabe!K1162*(Eingabe!L1162-Eingabe!K1162)+Eingabe!K1162^2*PI()/4)*0+Eingabe!K1162*Eingabe!L1162</f>
        <v>0.125</v>
      </c>
      <c r="D1162" s="89">
        <f>IF(Eingabe!G1162="x",1,0)</f>
        <v>0</v>
      </c>
      <c r="E1162" s="1">
        <f>IF(Eingabe!H1162="x",1,0)</f>
        <v>0</v>
      </c>
      <c r="F1162" s="1">
        <f>IF(Eingabe!I1162="x",1,0)</f>
        <v>1</v>
      </c>
      <c r="G1162" s="90">
        <f t="shared" si="155"/>
        <v>1</v>
      </c>
      <c r="H1162" s="1">
        <f>IF(Eingabe!R1162="x",1,0)</f>
        <v>1</v>
      </c>
      <c r="I1162" s="1">
        <f>IF(Eingabe!S1162="x",1,0)</f>
        <v>0</v>
      </c>
      <c r="J1162" s="1">
        <f t="shared" si="156"/>
        <v>1</v>
      </c>
      <c r="K1162" s="89">
        <f>IF(Eingabe!E1162="x",1,0)</f>
        <v>1</v>
      </c>
      <c r="L1162" s="1">
        <f>IF(Eingabe!F1162="x",1,0)</f>
        <v>0</v>
      </c>
      <c r="M1162" s="90">
        <f t="shared" si="157"/>
        <v>1</v>
      </c>
    </row>
    <row r="1163">
      <c r="A1163" s="5">
        <f>Eingabe!J1163^2*PI()/4</f>
        <v>0</v>
      </c>
      <c r="B1163" s="5">
        <f>Eingabe!K1163*Eingabe!L1163</f>
        <v>0.125</v>
      </c>
      <c r="C1163" s="5">
        <f>(Eingabe!K1163*(Eingabe!L1163-Eingabe!K1163)+Eingabe!K1163^2*PI()/4)*0+Eingabe!K1163*Eingabe!L1163</f>
        <v>0.125</v>
      </c>
      <c r="D1163" s="89">
        <f>IF(Eingabe!G1163="x",1,0)</f>
        <v>0</v>
      </c>
      <c r="E1163" s="1">
        <f>IF(Eingabe!H1163="x",1,0)</f>
        <v>0</v>
      </c>
      <c r="F1163" s="1">
        <f>IF(Eingabe!I1163="x",1,0)</f>
        <v>1</v>
      </c>
      <c r="G1163" s="90">
        <f t="shared" si="155"/>
        <v>1</v>
      </c>
      <c r="H1163" s="1">
        <f>IF(Eingabe!R1163="x",1,0)</f>
        <v>1</v>
      </c>
      <c r="I1163" s="1">
        <f>IF(Eingabe!S1163="x",1,0)</f>
        <v>0</v>
      </c>
      <c r="J1163" s="1">
        <f t="shared" si="156"/>
        <v>1</v>
      </c>
      <c r="K1163" s="89">
        <f>IF(Eingabe!E1163="x",1,0)</f>
        <v>1</v>
      </c>
      <c r="L1163" s="1">
        <f>IF(Eingabe!F1163="x",1,0)</f>
        <v>0</v>
      </c>
      <c r="M1163" s="90">
        <f t="shared" si="157"/>
        <v>1</v>
      </c>
    </row>
    <row r="1164">
      <c r="A1164" s="5">
        <f>Eingabe!J1164^2*PI()/4</f>
        <v>0</v>
      </c>
      <c r="B1164" s="5">
        <f>Eingabe!K1164*Eingabe!L1164</f>
        <v>0.125</v>
      </c>
      <c r="C1164" s="5">
        <f>(Eingabe!K1164*(Eingabe!L1164-Eingabe!K1164)+Eingabe!K1164^2*PI()/4)*0+Eingabe!K1164*Eingabe!L1164</f>
        <v>0.125</v>
      </c>
      <c r="D1164" s="89">
        <f>IF(Eingabe!G1164="x",1,0)</f>
        <v>0</v>
      </c>
      <c r="E1164" s="1">
        <f>IF(Eingabe!H1164="x",1,0)</f>
        <v>0</v>
      </c>
      <c r="F1164" s="1">
        <f>IF(Eingabe!I1164="x",1,0)</f>
        <v>1</v>
      </c>
      <c r="G1164" s="90">
        <f t="shared" si="155"/>
        <v>1</v>
      </c>
      <c r="H1164" s="1">
        <f>IF(Eingabe!R1164="x",1,0)</f>
        <v>1</v>
      </c>
      <c r="I1164" s="1">
        <f>IF(Eingabe!S1164="x",1,0)</f>
        <v>0</v>
      </c>
      <c r="J1164" s="1">
        <f t="shared" si="156"/>
        <v>1</v>
      </c>
      <c r="K1164" s="89">
        <f>IF(Eingabe!E1164="x",1,0)</f>
        <v>1</v>
      </c>
      <c r="L1164" s="1">
        <f>IF(Eingabe!F1164="x",1,0)</f>
        <v>0</v>
      </c>
      <c r="M1164" s="90">
        <f t="shared" si="157"/>
        <v>1</v>
      </c>
    </row>
    <row r="1165">
      <c r="A1165" s="5">
        <f>Eingabe!J1165^2*PI()/4</f>
        <v>0</v>
      </c>
      <c r="B1165" s="5">
        <f>Eingabe!K1165*Eingabe!L1165</f>
        <v>0.125</v>
      </c>
      <c r="C1165" s="5">
        <f>(Eingabe!K1165*(Eingabe!L1165-Eingabe!K1165)+Eingabe!K1165^2*PI()/4)*0+Eingabe!K1165*Eingabe!L1165</f>
        <v>0.125</v>
      </c>
      <c r="D1165" s="89">
        <f>IF(Eingabe!G1165="x",1,0)</f>
        <v>0</v>
      </c>
      <c r="E1165" s="1">
        <f>IF(Eingabe!H1165="x",1,0)</f>
        <v>0</v>
      </c>
      <c r="F1165" s="1">
        <f>IF(Eingabe!I1165="x",1,0)</f>
        <v>1</v>
      </c>
      <c r="G1165" s="90">
        <f t="shared" si="155"/>
        <v>1</v>
      </c>
      <c r="H1165" s="1">
        <f>IF(Eingabe!R1165="x",1,0)</f>
        <v>1</v>
      </c>
      <c r="I1165" s="1">
        <f>IF(Eingabe!S1165="x",1,0)</f>
        <v>0</v>
      </c>
      <c r="J1165" s="1">
        <f t="shared" si="156"/>
        <v>1</v>
      </c>
      <c r="K1165" s="89">
        <f>IF(Eingabe!E1165="x",1,0)</f>
        <v>1</v>
      </c>
      <c r="L1165" s="1">
        <f>IF(Eingabe!F1165="x",1,0)</f>
        <v>0</v>
      </c>
      <c r="M1165" s="90">
        <f t="shared" si="157"/>
        <v>1</v>
      </c>
    </row>
    <row r="1166">
      <c r="A1166" s="5">
        <f>Eingabe!J1166^2*PI()/4</f>
        <v>0</v>
      </c>
      <c r="B1166" s="5">
        <f>Eingabe!K1166*Eingabe!L1166</f>
        <v>0.1275</v>
      </c>
      <c r="C1166" s="5">
        <f>(Eingabe!K1166*(Eingabe!L1166-Eingabe!K1166)+Eingabe!K1166^2*PI()/4)*0+Eingabe!K1166*Eingabe!L1166</f>
        <v>0.1275</v>
      </c>
      <c r="D1166" s="89">
        <f>IF(Eingabe!G1166="x",1,0)</f>
        <v>0</v>
      </c>
      <c r="E1166" s="1">
        <f>IF(Eingabe!H1166="x",1,0)</f>
        <v>0</v>
      </c>
      <c r="F1166" s="1">
        <f>IF(Eingabe!I1166="x",1,0)</f>
        <v>1</v>
      </c>
      <c r="G1166" s="90">
        <f t="shared" si="155"/>
        <v>1</v>
      </c>
      <c r="H1166" s="1">
        <f>IF(Eingabe!R1166="x",1,0)</f>
        <v>1</v>
      </c>
      <c r="I1166" s="1">
        <f>IF(Eingabe!S1166="x",1,0)</f>
        <v>0</v>
      </c>
      <c r="J1166" s="1">
        <f t="shared" si="156"/>
        <v>1</v>
      </c>
      <c r="K1166" s="89">
        <f>IF(Eingabe!E1166="x",1,0)</f>
        <v>1</v>
      </c>
      <c r="L1166" s="1">
        <f>IF(Eingabe!F1166="x",1,0)</f>
        <v>0</v>
      </c>
      <c r="M1166" s="90">
        <f t="shared" si="157"/>
        <v>1</v>
      </c>
    </row>
    <row r="1167">
      <c r="A1167" s="5">
        <f>Eingabe!J1167^2*PI()/4</f>
        <v>0</v>
      </c>
      <c r="B1167" s="5">
        <f>Eingabe!K1167*Eingabe!L1167</f>
        <v>0.125</v>
      </c>
      <c r="C1167" s="5">
        <f>(Eingabe!K1167*(Eingabe!L1167-Eingabe!K1167)+Eingabe!K1167^2*PI()/4)*0+Eingabe!K1167*Eingabe!L1167</f>
        <v>0.125</v>
      </c>
      <c r="D1167" s="89">
        <f>IF(Eingabe!G1167="x",1,0)</f>
        <v>0</v>
      </c>
      <c r="E1167" s="1">
        <f>IF(Eingabe!H1167="x",1,0)</f>
        <v>0</v>
      </c>
      <c r="F1167" s="1">
        <f>IF(Eingabe!I1167="x",1,0)</f>
        <v>1</v>
      </c>
      <c r="G1167" s="90">
        <f t="shared" si="155"/>
        <v>1</v>
      </c>
      <c r="H1167" s="1">
        <f>IF(Eingabe!R1167="x",1,0)</f>
        <v>1</v>
      </c>
      <c r="I1167" s="1">
        <f>IF(Eingabe!S1167="x",1,0)</f>
        <v>0</v>
      </c>
      <c r="J1167" s="1">
        <f t="shared" si="156"/>
        <v>1</v>
      </c>
      <c r="K1167" s="89">
        <f>IF(Eingabe!E1167="x",1,0)</f>
        <v>1</v>
      </c>
      <c r="L1167" s="1">
        <f>IF(Eingabe!F1167="x",1,0)</f>
        <v>0</v>
      </c>
      <c r="M1167" s="90">
        <f t="shared" si="157"/>
        <v>1</v>
      </c>
    </row>
    <row r="1168">
      <c r="A1168" s="5">
        <f>Eingabe!J1168^2*PI()/4</f>
        <v>0</v>
      </c>
      <c r="B1168" s="5">
        <f>Eingabe!K1168*Eingabe!L1168</f>
        <v>0.089999999999999997</v>
      </c>
      <c r="C1168" s="5">
        <f>(Eingabe!K1168*(Eingabe!L1168-Eingabe!K1168)+Eingabe!K1168^2*PI()/4)*0+Eingabe!K1168*Eingabe!L1168</f>
        <v>0.089999999999999997</v>
      </c>
      <c r="D1168" s="89">
        <f>IF(Eingabe!G1168="x",1,0)</f>
        <v>0</v>
      </c>
      <c r="E1168" s="1">
        <f>IF(Eingabe!H1168="x",1,0)</f>
        <v>1</v>
      </c>
      <c r="F1168" s="1">
        <f>IF(Eingabe!I1168="x",1,0)</f>
        <v>0</v>
      </c>
      <c r="G1168" s="90">
        <f t="shared" si="155"/>
        <v>1</v>
      </c>
      <c r="H1168" s="1">
        <f>IF(Eingabe!R1168="x",1,0)</f>
        <v>1</v>
      </c>
      <c r="I1168" s="1">
        <f>IF(Eingabe!S1168="x",1,0)</f>
        <v>0</v>
      </c>
      <c r="J1168" s="1">
        <f t="shared" si="156"/>
        <v>1</v>
      </c>
      <c r="K1168" s="89">
        <f>IF(Eingabe!E1168="x",1,0)</f>
        <v>1</v>
      </c>
      <c r="L1168" s="1">
        <f>IF(Eingabe!F1168="x",1,0)</f>
        <v>0</v>
      </c>
      <c r="M1168" s="90">
        <f t="shared" si="157"/>
        <v>1</v>
      </c>
    </row>
    <row r="1169">
      <c r="A1169" s="5">
        <f>Eingabe!J1169^2*PI()/4</f>
        <v>0</v>
      </c>
      <c r="B1169" s="5">
        <f>Eingabe!K1169*Eingabe!L1169</f>
        <v>0.125</v>
      </c>
      <c r="C1169" s="5">
        <f>(Eingabe!K1169*(Eingabe!L1169-Eingabe!K1169)+Eingabe!K1169^2*PI()/4)*0+Eingabe!K1169*Eingabe!L1169</f>
        <v>0.125</v>
      </c>
      <c r="D1169" s="89">
        <f>IF(Eingabe!G1169="x",1,0)</f>
        <v>0</v>
      </c>
      <c r="E1169" s="1">
        <f>IF(Eingabe!H1169="x",1,0)</f>
        <v>0</v>
      </c>
      <c r="F1169" s="1">
        <f>IF(Eingabe!I1169="x",1,0)</f>
        <v>1</v>
      </c>
      <c r="G1169" s="90">
        <f t="shared" si="155"/>
        <v>1</v>
      </c>
      <c r="H1169" s="1">
        <f>IF(Eingabe!R1169="x",1,0)</f>
        <v>1</v>
      </c>
      <c r="I1169" s="1">
        <f>IF(Eingabe!S1169="x",1,0)</f>
        <v>0</v>
      </c>
      <c r="J1169" s="1">
        <f t="shared" si="156"/>
        <v>1</v>
      </c>
      <c r="K1169" s="89">
        <f>IF(Eingabe!E1169="x",1,0)</f>
        <v>1</v>
      </c>
      <c r="L1169" s="1">
        <f>IF(Eingabe!F1169="x",1,0)</f>
        <v>0</v>
      </c>
      <c r="M1169" s="90">
        <f t="shared" si="157"/>
        <v>1</v>
      </c>
    </row>
    <row r="1170">
      <c r="A1170" s="5">
        <f>Eingabe!J1170^2*PI()/4</f>
        <v>0</v>
      </c>
      <c r="B1170" s="5">
        <f>Eingabe!K1170*Eingabe!L1170</f>
        <v>0.089999999999999997</v>
      </c>
      <c r="C1170" s="5">
        <f>(Eingabe!K1170*(Eingabe!L1170-Eingabe!K1170)+Eingabe!K1170^2*PI()/4)*0+Eingabe!K1170*Eingabe!L1170</f>
        <v>0.089999999999999997</v>
      </c>
      <c r="D1170" s="89">
        <f>IF(Eingabe!G1170="x",1,0)</f>
        <v>0</v>
      </c>
      <c r="E1170" s="1">
        <f>IF(Eingabe!H1170="x",1,0)</f>
        <v>1</v>
      </c>
      <c r="F1170" s="1">
        <f>IF(Eingabe!I1170="x",1,0)</f>
        <v>0</v>
      </c>
      <c r="G1170" s="90">
        <f t="shared" si="155"/>
        <v>1</v>
      </c>
      <c r="H1170" s="1">
        <f>IF(Eingabe!R1170="x",1,0)</f>
        <v>1</v>
      </c>
      <c r="I1170" s="1">
        <f>IF(Eingabe!S1170="x",1,0)</f>
        <v>0</v>
      </c>
      <c r="J1170" s="1">
        <f t="shared" si="156"/>
        <v>1</v>
      </c>
      <c r="K1170" s="89">
        <f>IF(Eingabe!E1170="x",1,0)</f>
        <v>1</v>
      </c>
      <c r="L1170" s="1">
        <f>IF(Eingabe!F1170="x",1,0)</f>
        <v>0</v>
      </c>
      <c r="M1170" s="90">
        <f t="shared" si="157"/>
        <v>1</v>
      </c>
    </row>
    <row r="1171">
      <c r="A1171" s="5">
        <f>Eingabe!J1171^2*PI()/4</f>
        <v>0.070685834705770348</v>
      </c>
      <c r="B1171" s="5">
        <f>Eingabe!K1171*Eingabe!L1171</f>
        <v>0</v>
      </c>
      <c r="C1171" s="5">
        <f>(Eingabe!K1171*(Eingabe!L1171-Eingabe!K1171)+Eingabe!K1171^2*PI()/4)*0+Eingabe!K1171*Eingabe!L1171</f>
        <v>0</v>
      </c>
      <c r="D1171" s="89">
        <f>IF(Eingabe!G1171="x",1,0)</f>
        <v>1</v>
      </c>
      <c r="E1171" s="1">
        <f>IF(Eingabe!H1171="x",1,0)</f>
        <v>0</v>
      </c>
      <c r="F1171" s="1">
        <f>IF(Eingabe!I1171="x",1,0)</f>
        <v>0</v>
      </c>
      <c r="G1171" s="90">
        <f t="shared" ref="G1171:G1234" si="158">MAX(E1171:F1171)</f>
        <v>0</v>
      </c>
      <c r="H1171" s="1">
        <f>IF(Eingabe!R1171="x",1,0)</f>
        <v>1</v>
      </c>
      <c r="I1171" s="1">
        <f>IF(Eingabe!S1171="x",1,0)</f>
        <v>0</v>
      </c>
      <c r="J1171" s="1">
        <f t="shared" ref="J1171:J1234" si="159">MAX(H1171:I1171)</f>
        <v>1</v>
      </c>
      <c r="K1171" s="89">
        <f>IF(Eingabe!E1171="x",1,0)</f>
        <v>1</v>
      </c>
      <c r="L1171" s="1">
        <f>IF(Eingabe!F1171="x",1,0)</f>
        <v>0</v>
      </c>
      <c r="M1171" s="90">
        <f t="shared" ref="M1171:M1234" si="160">MAX(K1171:L1171)</f>
        <v>1</v>
      </c>
    </row>
    <row r="1172">
      <c r="A1172" s="5">
        <f>Eingabe!J1172^2*PI()/4</f>
        <v>0.070685834705770348</v>
      </c>
      <c r="B1172" s="5">
        <f>Eingabe!K1172*Eingabe!L1172</f>
        <v>0</v>
      </c>
      <c r="C1172" s="5">
        <f>(Eingabe!K1172*(Eingabe!L1172-Eingabe!K1172)+Eingabe!K1172^2*PI()/4)*0+Eingabe!K1172*Eingabe!L1172</f>
        <v>0</v>
      </c>
      <c r="D1172" s="89">
        <f>IF(Eingabe!G1172="x",1,0)</f>
        <v>1</v>
      </c>
      <c r="E1172" s="1">
        <f>IF(Eingabe!H1172="x",1,0)</f>
        <v>0</v>
      </c>
      <c r="F1172" s="1">
        <f>IF(Eingabe!I1172="x",1,0)</f>
        <v>0</v>
      </c>
      <c r="G1172" s="90">
        <f t="shared" si="158"/>
        <v>0</v>
      </c>
      <c r="H1172" s="1">
        <f>IF(Eingabe!R1172="x",1,0)</f>
        <v>1</v>
      </c>
      <c r="I1172" s="1">
        <f>IF(Eingabe!S1172="x",1,0)</f>
        <v>0</v>
      </c>
      <c r="J1172" s="1">
        <f t="shared" si="159"/>
        <v>1</v>
      </c>
      <c r="K1172" s="89">
        <f>IF(Eingabe!E1172="x",1,0)</f>
        <v>1</v>
      </c>
      <c r="L1172" s="1">
        <f>IF(Eingabe!F1172="x",1,0)</f>
        <v>0</v>
      </c>
      <c r="M1172" s="90">
        <f t="shared" si="160"/>
        <v>1</v>
      </c>
    </row>
    <row r="1173">
      <c r="A1173" s="5">
        <f>Eingabe!J1173^2*PI()/4</f>
        <v>0.070685834705770348</v>
      </c>
      <c r="B1173" s="5">
        <f>Eingabe!K1173*Eingabe!L1173</f>
        <v>0</v>
      </c>
      <c r="C1173" s="5">
        <f>(Eingabe!K1173*(Eingabe!L1173-Eingabe!K1173)+Eingabe!K1173^2*PI()/4)*0+Eingabe!K1173*Eingabe!L1173</f>
        <v>0</v>
      </c>
      <c r="D1173" s="89">
        <f>IF(Eingabe!G1173="x",1,0)</f>
        <v>1</v>
      </c>
      <c r="E1173" s="1">
        <f>IF(Eingabe!H1173="x",1,0)</f>
        <v>0</v>
      </c>
      <c r="F1173" s="1">
        <f>IF(Eingabe!I1173="x",1,0)</f>
        <v>0</v>
      </c>
      <c r="G1173" s="90">
        <f t="shared" si="158"/>
        <v>0</v>
      </c>
      <c r="H1173" s="1">
        <f>IF(Eingabe!R1173="x",1,0)</f>
        <v>1</v>
      </c>
      <c r="I1173" s="1">
        <f>IF(Eingabe!S1173="x",1,0)</f>
        <v>0</v>
      </c>
      <c r="J1173" s="1">
        <f t="shared" si="159"/>
        <v>1</v>
      </c>
      <c r="K1173" s="89">
        <f>IF(Eingabe!E1173="x",1,0)</f>
        <v>1</v>
      </c>
      <c r="L1173" s="1">
        <f>IF(Eingabe!F1173="x",1,0)</f>
        <v>0</v>
      </c>
      <c r="M1173" s="90">
        <f t="shared" si="160"/>
        <v>1</v>
      </c>
    </row>
    <row r="1174">
      <c r="A1174" s="5">
        <f>Eingabe!J1174^2*PI()/4</f>
        <v>0.070685834705770348</v>
      </c>
      <c r="B1174" s="5">
        <f>Eingabe!K1174*Eingabe!L1174</f>
        <v>0</v>
      </c>
      <c r="C1174" s="5">
        <f>(Eingabe!K1174*(Eingabe!L1174-Eingabe!K1174)+Eingabe!K1174^2*PI()/4)*0+Eingabe!K1174*Eingabe!L1174</f>
        <v>0</v>
      </c>
      <c r="D1174" s="89">
        <f>IF(Eingabe!G1174="x",1,0)</f>
        <v>1</v>
      </c>
      <c r="E1174" s="1">
        <f>IF(Eingabe!H1174="x",1,0)</f>
        <v>0</v>
      </c>
      <c r="F1174" s="1">
        <f>IF(Eingabe!I1174="x",1,0)</f>
        <v>0</v>
      </c>
      <c r="G1174" s="90">
        <f t="shared" si="158"/>
        <v>0</v>
      </c>
      <c r="H1174" s="1">
        <f>IF(Eingabe!R1174="x",1,0)</f>
        <v>1</v>
      </c>
      <c r="I1174" s="1">
        <f>IF(Eingabe!S1174="x",1,0)</f>
        <v>0</v>
      </c>
      <c r="J1174" s="1">
        <f t="shared" si="159"/>
        <v>1</v>
      </c>
      <c r="K1174" s="89">
        <f>IF(Eingabe!E1174="x",1,0)</f>
        <v>1</v>
      </c>
      <c r="L1174" s="1">
        <f>IF(Eingabe!F1174="x",1,0)</f>
        <v>0</v>
      </c>
      <c r="M1174" s="90">
        <f t="shared" si="160"/>
        <v>1</v>
      </c>
    </row>
    <row r="1175">
      <c r="A1175" s="5">
        <f>Eingabe!J1175^2*PI()/4</f>
        <v>0.070685834705770348</v>
      </c>
      <c r="B1175" s="5">
        <f>Eingabe!K1175*Eingabe!L1175</f>
        <v>0</v>
      </c>
      <c r="C1175" s="5">
        <f>(Eingabe!K1175*(Eingabe!L1175-Eingabe!K1175)+Eingabe!K1175^2*PI()/4)*0+Eingabe!K1175*Eingabe!L1175</f>
        <v>0</v>
      </c>
      <c r="D1175" s="89">
        <f>IF(Eingabe!G1175="x",1,0)</f>
        <v>1</v>
      </c>
      <c r="E1175" s="1">
        <f>IF(Eingabe!H1175="x",1,0)</f>
        <v>0</v>
      </c>
      <c r="F1175" s="1">
        <f>IF(Eingabe!I1175="x",1,0)</f>
        <v>0</v>
      </c>
      <c r="G1175" s="90">
        <f t="shared" si="158"/>
        <v>0</v>
      </c>
      <c r="H1175" s="1">
        <f>IF(Eingabe!R1175="x",1,0)</f>
        <v>1</v>
      </c>
      <c r="I1175" s="1">
        <f>IF(Eingabe!S1175="x",1,0)</f>
        <v>0</v>
      </c>
      <c r="J1175" s="1">
        <f t="shared" si="159"/>
        <v>1</v>
      </c>
      <c r="K1175" s="89">
        <f>IF(Eingabe!E1175="x",1,0)</f>
        <v>1</v>
      </c>
      <c r="L1175" s="1">
        <f>IF(Eingabe!F1175="x",1,0)</f>
        <v>0</v>
      </c>
      <c r="M1175" s="90">
        <f t="shared" si="160"/>
        <v>1</v>
      </c>
    </row>
    <row r="1176">
      <c r="A1176" s="5">
        <f>Eingabe!J1176^2*PI()/4</f>
        <v>0.070685834705770348</v>
      </c>
      <c r="B1176" s="5">
        <f>Eingabe!K1176*Eingabe!L1176</f>
        <v>0</v>
      </c>
      <c r="C1176" s="5">
        <f>(Eingabe!K1176*(Eingabe!L1176-Eingabe!K1176)+Eingabe!K1176^2*PI()/4)*0+Eingabe!K1176*Eingabe!L1176</f>
        <v>0</v>
      </c>
      <c r="D1176" s="89">
        <f>IF(Eingabe!G1176="x",1,0)</f>
        <v>1</v>
      </c>
      <c r="E1176" s="1">
        <f>IF(Eingabe!H1176="x",1,0)</f>
        <v>0</v>
      </c>
      <c r="F1176" s="1">
        <f>IF(Eingabe!I1176="x",1,0)</f>
        <v>0</v>
      </c>
      <c r="G1176" s="90">
        <f t="shared" si="158"/>
        <v>0</v>
      </c>
      <c r="H1176" s="1">
        <f>IF(Eingabe!R1176="x",1,0)</f>
        <v>1</v>
      </c>
      <c r="I1176" s="1">
        <f>IF(Eingabe!S1176="x",1,0)</f>
        <v>0</v>
      </c>
      <c r="J1176" s="1">
        <f t="shared" si="159"/>
        <v>1</v>
      </c>
      <c r="K1176" s="89">
        <f>IF(Eingabe!E1176="x",1,0)</f>
        <v>1</v>
      </c>
      <c r="L1176" s="1">
        <f>IF(Eingabe!F1176="x",1,0)</f>
        <v>0</v>
      </c>
      <c r="M1176" s="90">
        <f t="shared" si="160"/>
        <v>1</v>
      </c>
    </row>
    <row r="1177">
      <c r="A1177" s="5">
        <f>Eingabe!J1177^2*PI()/4</f>
        <v>0.070685834705770348</v>
      </c>
      <c r="B1177" s="5">
        <f>Eingabe!K1177*Eingabe!L1177</f>
        <v>0</v>
      </c>
      <c r="C1177" s="5">
        <f>(Eingabe!K1177*(Eingabe!L1177-Eingabe!K1177)+Eingabe!K1177^2*PI()/4)*0+Eingabe!K1177*Eingabe!L1177</f>
        <v>0</v>
      </c>
      <c r="D1177" s="89">
        <f>IF(Eingabe!G1177="x",1,0)</f>
        <v>1</v>
      </c>
      <c r="E1177" s="1">
        <f>IF(Eingabe!H1177="x",1,0)</f>
        <v>0</v>
      </c>
      <c r="F1177" s="1">
        <f>IF(Eingabe!I1177="x",1,0)</f>
        <v>0</v>
      </c>
      <c r="G1177" s="90">
        <f t="shared" si="158"/>
        <v>0</v>
      </c>
      <c r="H1177" s="1">
        <f>IF(Eingabe!R1177="x",1,0)</f>
        <v>1</v>
      </c>
      <c r="I1177" s="1">
        <f>IF(Eingabe!S1177="x",1,0)</f>
        <v>0</v>
      </c>
      <c r="J1177" s="1">
        <f t="shared" si="159"/>
        <v>1</v>
      </c>
      <c r="K1177" s="89">
        <f>IF(Eingabe!E1177="x",1,0)</f>
        <v>1</v>
      </c>
      <c r="L1177" s="1">
        <f>IF(Eingabe!F1177="x",1,0)</f>
        <v>0</v>
      </c>
      <c r="M1177" s="90">
        <f t="shared" si="160"/>
        <v>1</v>
      </c>
    </row>
    <row r="1178">
      <c r="A1178" s="5">
        <f>Eingabe!J1178^2*PI()/4</f>
        <v>0.070685834705770348</v>
      </c>
      <c r="B1178" s="5">
        <f>Eingabe!K1178*Eingabe!L1178</f>
        <v>0</v>
      </c>
      <c r="C1178" s="5">
        <f>(Eingabe!K1178*(Eingabe!L1178-Eingabe!K1178)+Eingabe!K1178^2*PI()/4)*0+Eingabe!K1178*Eingabe!L1178</f>
        <v>0</v>
      </c>
      <c r="D1178" s="89">
        <f>IF(Eingabe!G1178="x",1,0)</f>
        <v>1</v>
      </c>
      <c r="E1178" s="1">
        <f>IF(Eingabe!H1178="x",1,0)</f>
        <v>0</v>
      </c>
      <c r="F1178" s="1">
        <f>IF(Eingabe!I1178="x",1,0)</f>
        <v>0</v>
      </c>
      <c r="G1178" s="90">
        <f t="shared" si="158"/>
        <v>0</v>
      </c>
      <c r="H1178" s="1">
        <f>IF(Eingabe!R1178="x",1,0)</f>
        <v>1</v>
      </c>
      <c r="I1178" s="1">
        <f>IF(Eingabe!S1178="x",1,0)</f>
        <v>0</v>
      </c>
      <c r="J1178" s="1">
        <f t="shared" si="159"/>
        <v>1</v>
      </c>
      <c r="K1178" s="89">
        <f>IF(Eingabe!E1178="x",1,0)</f>
        <v>1</v>
      </c>
      <c r="L1178" s="1">
        <f>IF(Eingabe!F1178="x",1,0)</f>
        <v>0</v>
      </c>
      <c r="M1178" s="90">
        <f t="shared" si="160"/>
        <v>1</v>
      </c>
    </row>
    <row r="1179">
      <c r="A1179" s="5">
        <f>Eingabe!J1179^2*PI()/4</f>
        <v>0.070685834705770348</v>
      </c>
      <c r="B1179" s="5">
        <f>Eingabe!K1179*Eingabe!L1179</f>
        <v>0</v>
      </c>
      <c r="C1179" s="5">
        <f>(Eingabe!K1179*(Eingabe!L1179-Eingabe!K1179)+Eingabe!K1179^2*PI()/4)*0+Eingabe!K1179*Eingabe!L1179</f>
        <v>0</v>
      </c>
      <c r="D1179" s="89">
        <f>IF(Eingabe!G1179="x",1,0)</f>
        <v>1</v>
      </c>
      <c r="E1179" s="1">
        <f>IF(Eingabe!H1179="x",1,0)</f>
        <v>0</v>
      </c>
      <c r="F1179" s="1">
        <f>IF(Eingabe!I1179="x",1,0)</f>
        <v>0</v>
      </c>
      <c r="G1179" s="90">
        <f t="shared" si="158"/>
        <v>0</v>
      </c>
      <c r="H1179" s="1">
        <f>IF(Eingabe!R1179="x",1,0)</f>
        <v>1</v>
      </c>
      <c r="I1179" s="1">
        <f>IF(Eingabe!S1179="x",1,0)</f>
        <v>0</v>
      </c>
      <c r="J1179" s="1">
        <f t="shared" si="159"/>
        <v>1</v>
      </c>
      <c r="K1179" s="89">
        <f>IF(Eingabe!E1179="x",1,0)</f>
        <v>1</v>
      </c>
      <c r="L1179" s="1">
        <f>IF(Eingabe!F1179="x",1,0)</f>
        <v>0</v>
      </c>
      <c r="M1179" s="90">
        <f t="shared" si="160"/>
        <v>1</v>
      </c>
    </row>
    <row r="1180">
      <c r="A1180" s="5">
        <f>Eingabe!J1180^2*PI()/4</f>
        <v>0.12566370614359174</v>
      </c>
      <c r="B1180" s="5">
        <f>Eingabe!K1180*Eingabe!L1180</f>
        <v>0</v>
      </c>
      <c r="C1180" s="5">
        <f>(Eingabe!K1180*(Eingabe!L1180-Eingabe!K1180)+Eingabe!K1180^2*PI()/4)*0+Eingabe!K1180*Eingabe!L1180</f>
        <v>0</v>
      </c>
      <c r="D1180" s="89">
        <f>IF(Eingabe!G1180="x",1,0)</f>
        <v>1</v>
      </c>
      <c r="E1180" s="1">
        <f>IF(Eingabe!H1180="x",1,0)</f>
        <v>0</v>
      </c>
      <c r="F1180" s="1">
        <f>IF(Eingabe!I1180="x",1,0)</f>
        <v>0</v>
      </c>
      <c r="G1180" s="90">
        <f t="shared" si="158"/>
        <v>0</v>
      </c>
      <c r="H1180" s="1">
        <f>IF(Eingabe!R1180="x",1,0)</f>
        <v>1</v>
      </c>
      <c r="I1180" s="1">
        <f>IF(Eingabe!S1180="x",1,0)</f>
        <v>0</v>
      </c>
      <c r="J1180" s="1">
        <f t="shared" si="159"/>
        <v>1</v>
      </c>
      <c r="K1180" s="89">
        <f>IF(Eingabe!E1180="x",1,0)</f>
        <v>1</v>
      </c>
      <c r="L1180" s="1">
        <f>IF(Eingabe!F1180="x",1,0)</f>
        <v>0</v>
      </c>
      <c r="M1180" s="90">
        <f t="shared" si="160"/>
        <v>1</v>
      </c>
    </row>
    <row r="1181">
      <c r="A1181" s="5">
        <f>Eingabe!J1181^2*PI()/4</f>
        <v>0.070685834705770348</v>
      </c>
      <c r="B1181" s="5">
        <f>Eingabe!K1181*Eingabe!L1181</f>
        <v>0</v>
      </c>
      <c r="C1181" s="5">
        <f>(Eingabe!K1181*(Eingabe!L1181-Eingabe!K1181)+Eingabe!K1181^2*PI()/4)*0+Eingabe!K1181*Eingabe!L1181</f>
        <v>0</v>
      </c>
      <c r="D1181" s="89">
        <f>IF(Eingabe!G1181="x",1,0)</f>
        <v>1</v>
      </c>
      <c r="E1181" s="1">
        <f>IF(Eingabe!H1181="x",1,0)</f>
        <v>0</v>
      </c>
      <c r="F1181" s="1">
        <f>IF(Eingabe!I1181="x",1,0)</f>
        <v>0</v>
      </c>
      <c r="G1181" s="90">
        <f t="shared" si="158"/>
        <v>0</v>
      </c>
      <c r="H1181" s="1">
        <f>IF(Eingabe!R1181="x",1,0)</f>
        <v>1</v>
      </c>
      <c r="I1181" s="1">
        <f>IF(Eingabe!S1181="x",1,0)</f>
        <v>0</v>
      </c>
      <c r="J1181" s="1">
        <f t="shared" si="159"/>
        <v>1</v>
      </c>
      <c r="K1181" s="89">
        <f>IF(Eingabe!E1181="x",1,0)</f>
        <v>1</v>
      </c>
      <c r="L1181" s="1">
        <f>IF(Eingabe!F1181="x",1,0)</f>
        <v>0</v>
      </c>
      <c r="M1181" s="90">
        <f t="shared" si="160"/>
        <v>1</v>
      </c>
    </row>
    <row r="1182">
      <c r="A1182" s="5">
        <f>Eingabe!J1182^2*PI()/4</f>
        <v>0.070685834705770348</v>
      </c>
      <c r="B1182" s="5">
        <f>Eingabe!K1182*Eingabe!L1182</f>
        <v>0</v>
      </c>
      <c r="C1182" s="5">
        <f>(Eingabe!K1182*(Eingabe!L1182-Eingabe!K1182)+Eingabe!K1182^2*PI()/4)*0+Eingabe!K1182*Eingabe!L1182</f>
        <v>0</v>
      </c>
      <c r="D1182" s="89">
        <f>IF(Eingabe!G1182="x",1,0)</f>
        <v>1</v>
      </c>
      <c r="E1182" s="1">
        <f>IF(Eingabe!H1182="x",1,0)</f>
        <v>0</v>
      </c>
      <c r="F1182" s="1">
        <f>IF(Eingabe!I1182="x",1,0)</f>
        <v>0</v>
      </c>
      <c r="G1182" s="90">
        <f t="shared" si="158"/>
        <v>0</v>
      </c>
      <c r="H1182" s="1">
        <f>IF(Eingabe!R1182="x",1,0)</f>
        <v>1</v>
      </c>
      <c r="I1182" s="1">
        <f>IF(Eingabe!S1182="x",1,0)</f>
        <v>0</v>
      </c>
      <c r="J1182" s="1">
        <f t="shared" si="159"/>
        <v>1</v>
      </c>
      <c r="K1182" s="89">
        <f>IF(Eingabe!E1182="x",1,0)</f>
        <v>1</v>
      </c>
      <c r="L1182" s="1">
        <f>IF(Eingabe!F1182="x",1,0)</f>
        <v>0</v>
      </c>
      <c r="M1182" s="90">
        <f t="shared" si="160"/>
        <v>1</v>
      </c>
    </row>
    <row r="1183">
      <c r="A1183" s="5">
        <f>Eingabe!J1183^2*PI()/4</f>
        <v>0.070685834705770348</v>
      </c>
      <c r="B1183" s="5">
        <f>Eingabe!K1183*Eingabe!L1183</f>
        <v>0</v>
      </c>
      <c r="C1183" s="5">
        <f>(Eingabe!K1183*(Eingabe!L1183-Eingabe!K1183)+Eingabe!K1183^2*PI()/4)*0+Eingabe!K1183*Eingabe!L1183</f>
        <v>0</v>
      </c>
      <c r="D1183" s="89">
        <f>IF(Eingabe!G1183="x",1,0)</f>
        <v>1</v>
      </c>
      <c r="E1183" s="1">
        <f>IF(Eingabe!H1183="x",1,0)</f>
        <v>0</v>
      </c>
      <c r="F1183" s="1">
        <f>IF(Eingabe!I1183="x",1,0)</f>
        <v>0</v>
      </c>
      <c r="G1183" s="90">
        <f t="shared" si="158"/>
        <v>0</v>
      </c>
      <c r="H1183" s="1">
        <f>IF(Eingabe!R1183="x",1,0)</f>
        <v>1</v>
      </c>
      <c r="I1183" s="1">
        <f>IF(Eingabe!S1183="x",1,0)</f>
        <v>0</v>
      </c>
      <c r="J1183" s="1">
        <f t="shared" si="159"/>
        <v>1</v>
      </c>
      <c r="K1183" s="89">
        <f>IF(Eingabe!E1183="x",1,0)</f>
        <v>1</v>
      </c>
      <c r="L1183" s="1">
        <f>IF(Eingabe!F1183="x",1,0)</f>
        <v>0</v>
      </c>
      <c r="M1183" s="90">
        <f t="shared" si="160"/>
        <v>1</v>
      </c>
    </row>
    <row r="1184">
      <c r="A1184" s="5">
        <f>Eingabe!J1184^2*PI()/4</f>
        <v>0.070685834705770348</v>
      </c>
      <c r="B1184" s="5">
        <f>Eingabe!K1184*Eingabe!L1184</f>
        <v>0</v>
      </c>
      <c r="C1184" s="5">
        <f>(Eingabe!K1184*(Eingabe!L1184-Eingabe!K1184)+Eingabe!K1184^2*PI()/4)*0+Eingabe!K1184*Eingabe!L1184</f>
        <v>0</v>
      </c>
      <c r="D1184" s="89">
        <f>IF(Eingabe!G1184="x",1,0)</f>
        <v>1</v>
      </c>
      <c r="E1184" s="1">
        <f>IF(Eingabe!H1184="x",1,0)</f>
        <v>0</v>
      </c>
      <c r="F1184" s="1">
        <f>IF(Eingabe!I1184="x",1,0)</f>
        <v>0</v>
      </c>
      <c r="G1184" s="90">
        <f t="shared" si="158"/>
        <v>0</v>
      </c>
      <c r="H1184" s="1">
        <f>IF(Eingabe!R1184="x",1,0)</f>
        <v>1</v>
      </c>
      <c r="I1184" s="1">
        <f>IF(Eingabe!S1184="x",1,0)</f>
        <v>0</v>
      </c>
      <c r="J1184" s="1">
        <f t="shared" si="159"/>
        <v>1</v>
      </c>
      <c r="K1184" s="89">
        <f>IF(Eingabe!E1184="x",1,0)</f>
        <v>1</v>
      </c>
      <c r="L1184" s="1">
        <f>IF(Eingabe!F1184="x",1,0)</f>
        <v>0</v>
      </c>
      <c r="M1184" s="90">
        <f t="shared" si="160"/>
        <v>1</v>
      </c>
    </row>
    <row r="1185">
      <c r="A1185" s="5">
        <f>Eingabe!J1185^2*PI()/4</f>
        <v>0.070685834705770348</v>
      </c>
      <c r="B1185" s="5">
        <f>Eingabe!K1185*Eingabe!L1185</f>
        <v>0</v>
      </c>
      <c r="C1185" s="5">
        <f>(Eingabe!K1185*(Eingabe!L1185-Eingabe!K1185)+Eingabe!K1185^2*PI()/4)*0+Eingabe!K1185*Eingabe!L1185</f>
        <v>0</v>
      </c>
      <c r="D1185" s="89">
        <f>IF(Eingabe!G1185="x",1,0)</f>
        <v>1</v>
      </c>
      <c r="E1185" s="1">
        <f>IF(Eingabe!H1185="x",1,0)</f>
        <v>0</v>
      </c>
      <c r="F1185" s="1">
        <f>IF(Eingabe!I1185="x",1,0)</f>
        <v>0</v>
      </c>
      <c r="G1185" s="90">
        <f t="shared" si="158"/>
        <v>0</v>
      </c>
      <c r="H1185" s="1">
        <f>IF(Eingabe!R1185="x",1,0)</f>
        <v>1</v>
      </c>
      <c r="I1185" s="1">
        <f>IF(Eingabe!S1185="x",1,0)</f>
        <v>0</v>
      </c>
      <c r="J1185" s="1">
        <f t="shared" si="159"/>
        <v>1</v>
      </c>
      <c r="K1185" s="89">
        <f>IF(Eingabe!E1185="x",1,0)</f>
        <v>1</v>
      </c>
      <c r="L1185" s="1">
        <f>IF(Eingabe!F1185="x",1,0)</f>
        <v>0</v>
      </c>
      <c r="M1185" s="90">
        <f t="shared" si="160"/>
        <v>1</v>
      </c>
    </row>
    <row r="1186">
      <c r="A1186" s="5">
        <f>Eingabe!J1186^2*PI()/4</f>
        <v>0.070685834705770348</v>
      </c>
      <c r="B1186" s="5">
        <f>Eingabe!K1186*Eingabe!L1186</f>
        <v>0</v>
      </c>
      <c r="C1186" s="5">
        <f>(Eingabe!K1186*(Eingabe!L1186-Eingabe!K1186)+Eingabe!K1186^2*PI()/4)*0+Eingabe!K1186*Eingabe!L1186</f>
        <v>0</v>
      </c>
      <c r="D1186" s="89">
        <f>IF(Eingabe!G1186="x",1,0)</f>
        <v>1</v>
      </c>
      <c r="E1186" s="1">
        <f>IF(Eingabe!H1186="x",1,0)</f>
        <v>0</v>
      </c>
      <c r="F1186" s="1">
        <f>IF(Eingabe!I1186="x",1,0)</f>
        <v>0</v>
      </c>
      <c r="G1186" s="90">
        <f t="shared" si="158"/>
        <v>0</v>
      </c>
      <c r="H1186" s="1">
        <f>IF(Eingabe!R1186="x",1,0)</f>
        <v>1</v>
      </c>
      <c r="I1186" s="1">
        <f>IF(Eingabe!S1186="x",1,0)</f>
        <v>0</v>
      </c>
      <c r="J1186" s="1">
        <f t="shared" si="159"/>
        <v>1</v>
      </c>
      <c r="K1186" s="89">
        <f>IF(Eingabe!E1186="x",1,0)</f>
        <v>1</v>
      </c>
      <c r="L1186" s="1">
        <f>IF(Eingabe!F1186="x",1,0)</f>
        <v>0</v>
      </c>
      <c r="M1186" s="90">
        <f t="shared" si="160"/>
        <v>1</v>
      </c>
    </row>
    <row r="1187">
      <c r="A1187" s="5">
        <f>Eingabe!J1187^2*PI()/4</f>
        <v>0.12566370614359174</v>
      </c>
      <c r="B1187" s="5">
        <f>Eingabe!K1187*Eingabe!L1187</f>
        <v>0</v>
      </c>
      <c r="C1187" s="5">
        <f>(Eingabe!K1187*(Eingabe!L1187-Eingabe!K1187)+Eingabe!K1187^2*PI()/4)*0+Eingabe!K1187*Eingabe!L1187</f>
        <v>0</v>
      </c>
      <c r="D1187" s="89">
        <f>IF(Eingabe!G1187="x",1,0)</f>
        <v>1</v>
      </c>
      <c r="E1187" s="1">
        <f>IF(Eingabe!H1187="x",1,0)</f>
        <v>0</v>
      </c>
      <c r="F1187" s="1">
        <f>IF(Eingabe!I1187="x",1,0)</f>
        <v>0</v>
      </c>
      <c r="G1187" s="90">
        <f t="shared" si="158"/>
        <v>0</v>
      </c>
      <c r="H1187" s="1">
        <f>IF(Eingabe!R1187="x",1,0)</f>
        <v>1</v>
      </c>
      <c r="I1187" s="1">
        <f>IF(Eingabe!S1187="x",1,0)</f>
        <v>0</v>
      </c>
      <c r="J1187" s="1">
        <f t="shared" si="159"/>
        <v>1</v>
      </c>
      <c r="K1187" s="89">
        <f>IF(Eingabe!E1187="x",1,0)</f>
        <v>1</v>
      </c>
      <c r="L1187" s="1">
        <f>IF(Eingabe!F1187="x",1,0)</f>
        <v>0</v>
      </c>
      <c r="M1187" s="90">
        <f t="shared" si="160"/>
        <v>1</v>
      </c>
    </row>
    <row r="1188">
      <c r="A1188" s="5">
        <f>Eingabe!J1188^2*PI()/4</f>
        <v>0.070685834705770348</v>
      </c>
      <c r="B1188" s="5">
        <f>Eingabe!K1188*Eingabe!L1188</f>
        <v>0</v>
      </c>
      <c r="C1188" s="5">
        <f>(Eingabe!K1188*(Eingabe!L1188-Eingabe!K1188)+Eingabe!K1188^2*PI()/4)*0+Eingabe!K1188*Eingabe!L1188</f>
        <v>0</v>
      </c>
      <c r="D1188" s="89">
        <f>IF(Eingabe!G1188="x",1,0)</f>
        <v>1</v>
      </c>
      <c r="E1188" s="1">
        <f>IF(Eingabe!H1188="x",1,0)</f>
        <v>0</v>
      </c>
      <c r="F1188" s="1">
        <f>IF(Eingabe!I1188="x",1,0)</f>
        <v>0</v>
      </c>
      <c r="G1188" s="90">
        <f t="shared" si="158"/>
        <v>0</v>
      </c>
      <c r="H1188" s="1">
        <f>IF(Eingabe!R1188="x",1,0)</f>
        <v>1</v>
      </c>
      <c r="I1188" s="1">
        <f>IF(Eingabe!S1188="x",1,0)</f>
        <v>0</v>
      </c>
      <c r="J1188" s="1">
        <f t="shared" si="159"/>
        <v>1</v>
      </c>
      <c r="K1188" s="89">
        <f>IF(Eingabe!E1188="x",1,0)</f>
        <v>1</v>
      </c>
      <c r="L1188" s="1">
        <f>IF(Eingabe!F1188="x",1,0)</f>
        <v>0</v>
      </c>
      <c r="M1188" s="90">
        <f t="shared" si="160"/>
        <v>1</v>
      </c>
    </row>
    <row r="1189">
      <c r="A1189" s="5">
        <f>Eingabe!J1189^2*PI()/4</f>
        <v>0.070685834705770348</v>
      </c>
      <c r="B1189" s="5">
        <f>Eingabe!K1189*Eingabe!L1189</f>
        <v>0</v>
      </c>
      <c r="C1189" s="5">
        <f>(Eingabe!K1189*(Eingabe!L1189-Eingabe!K1189)+Eingabe!K1189^2*PI()/4)*0+Eingabe!K1189*Eingabe!L1189</f>
        <v>0</v>
      </c>
      <c r="D1189" s="89">
        <f>IF(Eingabe!G1189="x",1,0)</f>
        <v>1</v>
      </c>
      <c r="E1189" s="1">
        <f>IF(Eingabe!H1189="x",1,0)</f>
        <v>0</v>
      </c>
      <c r="F1189" s="1">
        <f>IF(Eingabe!I1189="x",1,0)</f>
        <v>0</v>
      </c>
      <c r="G1189" s="90">
        <f t="shared" si="158"/>
        <v>0</v>
      </c>
      <c r="H1189" s="1">
        <f>IF(Eingabe!R1189="x",1,0)</f>
        <v>1</v>
      </c>
      <c r="I1189" s="1">
        <f>IF(Eingabe!S1189="x",1,0)</f>
        <v>0</v>
      </c>
      <c r="J1189" s="1">
        <f t="shared" si="159"/>
        <v>1</v>
      </c>
      <c r="K1189" s="89">
        <f>IF(Eingabe!E1189="x",1,0)</f>
        <v>1</v>
      </c>
      <c r="L1189" s="1">
        <f>IF(Eingabe!F1189="x",1,0)</f>
        <v>0</v>
      </c>
      <c r="M1189" s="90">
        <f t="shared" si="160"/>
        <v>1</v>
      </c>
    </row>
    <row r="1190">
      <c r="A1190" s="5">
        <f>Eingabe!J1190^2*PI()/4</f>
        <v>0.070685834705770348</v>
      </c>
      <c r="B1190" s="5">
        <f>Eingabe!K1190*Eingabe!L1190</f>
        <v>0</v>
      </c>
      <c r="C1190" s="5">
        <f>(Eingabe!K1190*(Eingabe!L1190-Eingabe!K1190)+Eingabe!K1190^2*PI()/4)*0+Eingabe!K1190*Eingabe!L1190</f>
        <v>0</v>
      </c>
      <c r="D1190" s="89">
        <f>IF(Eingabe!G1190="x",1,0)</f>
        <v>1</v>
      </c>
      <c r="E1190" s="1">
        <f>IF(Eingabe!H1190="x",1,0)</f>
        <v>0</v>
      </c>
      <c r="F1190" s="1">
        <f>IF(Eingabe!I1190="x",1,0)</f>
        <v>0</v>
      </c>
      <c r="G1190" s="90">
        <f t="shared" si="158"/>
        <v>0</v>
      </c>
      <c r="H1190" s="1">
        <f>IF(Eingabe!R1190="x",1,0)</f>
        <v>1</v>
      </c>
      <c r="I1190" s="1">
        <f>IF(Eingabe!S1190="x",1,0)</f>
        <v>0</v>
      </c>
      <c r="J1190" s="1">
        <f t="shared" si="159"/>
        <v>1</v>
      </c>
      <c r="K1190" s="89">
        <f>IF(Eingabe!E1190="x",1,0)</f>
        <v>1</v>
      </c>
      <c r="L1190" s="1">
        <f>IF(Eingabe!F1190="x",1,0)</f>
        <v>0</v>
      </c>
      <c r="M1190" s="90">
        <f t="shared" si="160"/>
        <v>1</v>
      </c>
    </row>
    <row r="1191">
      <c r="A1191" s="5">
        <f>Eingabe!J1191^2*PI()/4</f>
        <v>0.070685834705770348</v>
      </c>
      <c r="B1191" s="5">
        <f>Eingabe!K1191*Eingabe!L1191</f>
        <v>0</v>
      </c>
      <c r="C1191" s="5">
        <f>(Eingabe!K1191*(Eingabe!L1191-Eingabe!K1191)+Eingabe!K1191^2*PI()/4)*0+Eingabe!K1191*Eingabe!L1191</f>
        <v>0</v>
      </c>
      <c r="D1191" s="89">
        <f>IF(Eingabe!G1191="x",1,0)</f>
        <v>1</v>
      </c>
      <c r="E1191" s="1">
        <f>IF(Eingabe!H1191="x",1,0)</f>
        <v>0</v>
      </c>
      <c r="F1191" s="1">
        <f>IF(Eingabe!I1191="x",1,0)</f>
        <v>0</v>
      </c>
      <c r="G1191" s="90">
        <f t="shared" si="158"/>
        <v>0</v>
      </c>
      <c r="H1191" s="1">
        <f>IF(Eingabe!R1191="x",1,0)</f>
        <v>1</v>
      </c>
      <c r="I1191" s="1">
        <f>IF(Eingabe!S1191="x",1,0)</f>
        <v>0</v>
      </c>
      <c r="J1191" s="1">
        <f t="shared" si="159"/>
        <v>1</v>
      </c>
      <c r="K1191" s="89">
        <f>IF(Eingabe!E1191="x",1,0)</f>
        <v>1</v>
      </c>
      <c r="L1191" s="1">
        <f>IF(Eingabe!F1191="x",1,0)</f>
        <v>0</v>
      </c>
      <c r="M1191" s="90">
        <f t="shared" si="160"/>
        <v>1</v>
      </c>
    </row>
    <row r="1192">
      <c r="A1192" s="5">
        <f>Eingabe!J1192^2*PI()/4</f>
        <v>0.070685834705770348</v>
      </c>
      <c r="B1192" s="5">
        <f>Eingabe!K1192*Eingabe!L1192</f>
        <v>0</v>
      </c>
      <c r="C1192" s="5">
        <f>(Eingabe!K1192*(Eingabe!L1192-Eingabe!K1192)+Eingabe!K1192^2*PI()/4)*0+Eingabe!K1192*Eingabe!L1192</f>
        <v>0</v>
      </c>
      <c r="D1192" s="89">
        <f>IF(Eingabe!G1192="x",1,0)</f>
        <v>1</v>
      </c>
      <c r="E1192" s="1">
        <f>IF(Eingabe!H1192="x",1,0)</f>
        <v>0</v>
      </c>
      <c r="F1192" s="1">
        <f>IF(Eingabe!I1192="x",1,0)</f>
        <v>0</v>
      </c>
      <c r="G1192" s="90">
        <f t="shared" si="158"/>
        <v>0</v>
      </c>
      <c r="H1192" s="1">
        <f>IF(Eingabe!R1192="x",1,0)</f>
        <v>1</v>
      </c>
      <c r="I1192" s="1">
        <f>IF(Eingabe!S1192="x",1,0)</f>
        <v>0</v>
      </c>
      <c r="J1192" s="1">
        <f t="shared" si="159"/>
        <v>1</v>
      </c>
      <c r="K1192" s="89">
        <f>IF(Eingabe!E1192="x",1,0)</f>
        <v>1</v>
      </c>
      <c r="L1192" s="1">
        <f>IF(Eingabe!F1192="x",1,0)</f>
        <v>0</v>
      </c>
      <c r="M1192" s="90">
        <f t="shared" si="160"/>
        <v>1</v>
      </c>
    </row>
    <row r="1193">
      <c r="A1193" s="5">
        <f>Eingabe!J1193^2*PI()/4</f>
        <v>0.070685834705770348</v>
      </c>
      <c r="B1193" s="5">
        <f>Eingabe!K1193*Eingabe!L1193</f>
        <v>0</v>
      </c>
      <c r="C1193" s="5">
        <f>(Eingabe!K1193*(Eingabe!L1193-Eingabe!K1193)+Eingabe!K1193^2*PI()/4)*0+Eingabe!K1193*Eingabe!L1193</f>
        <v>0</v>
      </c>
      <c r="D1193" s="89">
        <f>IF(Eingabe!G1193="x",1,0)</f>
        <v>1</v>
      </c>
      <c r="E1193" s="1">
        <f>IF(Eingabe!H1193="x",1,0)</f>
        <v>0</v>
      </c>
      <c r="F1193" s="1">
        <f>IF(Eingabe!I1193="x",1,0)</f>
        <v>0</v>
      </c>
      <c r="G1193" s="90">
        <f t="shared" si="158"/>
        <v>0</v>
      </c>
      <c r="H1193" s="1">
        <f>IF(Eingabe!R1193="x",1,0)</f>
        <v>1</v>
      </c>
      <c r="I1193" s="1">
        <f>IF(Eingabe!S1193="x",1,0)</f>
        <v>0</v>
      </c>
      <c r="J1193" s="1">
        <f t="shared" si="159"/>
        <v>1</v>
      </c>
      <c r="K1193" s="89">
        <f>IF(Eingabe!E1193="x",1,0)</f>
        <v>1</v>
      </c>
      <c r="L1193" s="1">
        <f>IF(Eingabe!F1193="x",1,0)</f>
        <v>0</v>
      </c>
      <c r="M1193" s="90">
        <f t="shared" si="160"/>
        <v>1</v>
      </c>
    </row>
    <row r="1194">
      <c r="A1194" s="5">
        <f>Eingabe!J1194^2*PI()/4</f>
        <v>0</v>
      </c>
      <c r="B1194" s="5">
        <f>Eingabe!K1194*Eingabe!L1194</f>
        <v>0.0625</v>
      </c>
      <c r="C1194" s="5">
        <f>(Eingabe!K1194*(Eingabe!L1194-Eingabe!K1194)+Eingabe!K1194^2*PI()/4)*0+Eingabe!K1194*Eingabe!L1194</f>
        <v>0.0625</v>
      </c>
      <c r="D1194" s="89">
        <f>IF(Eingabe!G1194="x",1,0)</f>
        <v>0</v>
      </c>
      <c r="E1194" s="1">
        <f>IF(Eingabe!H1194="x",1,0)</f>
        <v>1</v>
      </c>
      <c r="F1194" s="1">
        <f>IF(Eingabe!I1194="x",1,0)</f>
        <v>0</v>
      </c>
      <c r="G1194" s="90">
        <f t="shared" si="158"/>
        <v>1</v>
      </c>
      <c r="H1194" s="1">
        <f>IF(Eingabe!R1194="x",1,0)</f>
        <v>1</v>
      </c>
      <c r="I1194" s="1">
        <f>IF(Eingabe!S1194="x",1,0)</f>
        <v>0</v>
      </c>
      <c r="J1194" s="1">
        <f t="shared" si="159"/>
        <v>1</v>
      </c>
      <c r="K1194" s="89">
        <f>IF(Eingabe!E1194="x",1,0)</f>
        <v>1</v>
      </c>
      <c r="L1194" s="1">
        <f>IF(Eingabe!F1194="x",1,0)</f>
        <v>0</v>
      </c>
      <c r="M1194" s="90">
        <f t="shared" si="160"/>
        <v>1</v>
      </c>
    </row>
    <row r="1195">
      <c r="A1195" s="5">
        <f>Eingabe!J1195^2*PI()/4</f>
        <v>0</v>
      </c>
      <c r="B1195" s="5">
        <f>Eingabe!K1195*Eingabe!L1195</f>
        <v>0.0625</v>
      </c>
      <c r="C1195" s="5">
        <f>(Eingabe!K1195*(Eingabe!L1195-Eingabe!K1195)+Eingabe!K1195^2*PI()/4)*0+Eingabe!K1195*Eingabe!L1195</f>
        <v>0.0625</v>
      </c>
      <c r="D1195" s="89">
        <f>IF(Eingabe!G1195="x",1,0)</f>
        <v>0</v>
      </c>
      <c r="E1195" s="1">
        <f>IF(Eingabe!H1195="x",1,0)</f>
        <v>1</v>
      </c>
      <c r="F1195" s="1">
        <f>IF(Eingabe!I1195="x",1,0)</f>
        <v>0</v>
      </c>
      <c r="G1195" s="90">
        <f t="shared" si="158"/>
        <v>1</v>
      </c>
      <c r="H1195" s="1">
        <f>IF(Eingabe!R1195="x",1,0)</f>
        <v>1</v>
      </c>
      <c r="I1195" s="1">
        <f>IF(Eingabe!S1195="x",1,0)</f>
        <v>0</v>
      </c>
      <c r="J1195" s="1">
        <f t="shared" si="159"/>
        <v>1</v>
      </c>
      <c r="K1195" s="89">
        <f>IF(Eingabe!E1195="x",1,0)</f>
        <v>1</v>
      </c>
      <c r="L1195" s="1">
        <f>IF(Eingabe!F1195="x",1,0)</f>
        <v>0</v>
      </c>
      <c r="M1195" s="90">
        <f t="shared" si="160"/>
        <v>1</v>
      </c>
    </row>
    <row r="1196">
      <c r="A1196" s="5">
        <f>Eingabe!J1196^2*PI()/4</f>
        <v>0</v>
      </c>
      <c r="B1196" s="5">
        <f>Eingabe!K1196*Eingabe!L1196</f>
        <v>0.0625</v>
      </c>
      <c r="C1196" s="5">
        <f>(Eingabe!K1196*(Eingabe!L1196-Eingabe!K1196)+Eingabe!K1196^2*PI()/4)*0+Eingabe!K1196*Eingabe!L1196</f>
        <v>0.0625</v>
      </c>
      <c r="D1196" s="89">
        <f>IF(Eingabe!G1196="x",1,0)</f>
        <v>0</v>
      </c>
      <c r="E1196" s="1">
        <f>IF(Eingabe!H1196="x",1,0)</f>
        <v>1</v>
      </c>
      <c r="F1196" s="1">
        <f>IF(Eingabe!I1196="x",1,0)</f>
        <v>0</v>
      </c>
      <c r="G1196" s="90">
        <f t="shared" si="158"/>
        <v>1</v>
      </c>
      <c r="H1196" s="1">
        <f>IF(Eingabe!R1196="x",1,0)</f>
        <v>1</v>
      </c>
      <c r="I1196" s="1">
        <f>IF(Eingabe!S1196="x",1,0)</f>
        <v>0</v>
      </c>
      <c r="J1196" s="1">
        <f t="shared" si="159"/>
        <v>1</v>
      </c>
      <c r="K1196" s="89">
        <f>IF(Eingabe!E1196="x",1,0)</f>
        <v>1</v>
      </c>
      <c r="L1196" s="1">
        <f>IF(Eingabe!F1196="x",1,0)</f>
        <v>0</v>
      </c>
      <c r="M1196" s="90">
        <f t="shared" si="160"/>
        <v>1</v>
      </c>
    </row>
    <row r="1197">
      <c r="A1197" s="5">
        <f>Eingabe!J1197^2*PI()/4</f>
        <v>0</v>
      </c>
      <c r="B1197" s="5">
        <f>Eingabe!K1197*Eingabe!L1197</f>
        <v>0.0625</v>
      </c>
      <c r="C1197" s="5">
        <f>(Eingabe!K1197*(Eingabe!L1197-Eingabe!K1197)+Eingabe!K1197^2*PI()/4)*0+Eingabe!K1197*Eingabe!L1197</f>
        <v>0.0625</v>
      </c>
      <c r="D1197" s="89">
        <f>IF(Eingabe!G1197="x",1,0)</f>
        <v>0</v>
      </c>
      <c r="E1197" s="1">
        <f>IF(Eingabe!H1197="x",1,0)</f>
        <v>1</v>
      </c>
      <c r="F1197" s="1">
        <f>IF(Eingabe!I1197="x",1,0)</f>
        <v>0</v>
      </c>
      <c r="G1197" s="90">
        <f t="shared" si="158"/>
        <v>1</v>
      </c>
      <c r="H1197" s="1">
        <f>IF(Eingabe!R1197="x",1,0)</f>
        <v>1</v>
      </c>
      <c r="I1197" s="1">
        <f>IF(Eingabe!S1197="x",1,0)</f>
        <v>0</v>
      </c>
      <c r="J1197" s="1">
        <f t="shared" si="159"/>
        <v>1</v>
      </c>
      <c r="K1197" s="89">
        <f>IF(Eingabe!E1197="x",1,0)</f>
        <v>1</v>
      </c>
      <c r="L1197" s="1">
        <f>IF(Eingabe!F1197="x",1,0)</f>
        <v>0</v>
      </c>
      <c r="M1197" s="90">
        <f t="shared" si="160"/>
        <v>1</v>
      </c>
    </row>
    <row r="1198">
      <c r="A1198" s="5">
        <f>Eingabe!J1198^2*PI()/4</f>
        <v>0</v>
      </c>
      <c r="B1198" s="5">
        <f>Eingabe!K1198*Eingabe!L1198</f>
        <v>0.0625</v>
      </c>
      <c r="C1198" s="5">
        <f>(Eingabe!K1198*(Eingabe!L1198-Eingabe!K1198)+Eingabe!K1198^2*PI()/4)*0+Eingabe!K1198*Eingabe!L1198</f>
        <v>0.0625</v>
      </c>
      <c r="D1198" s="89">
        <f>IF(Eingabe!G1198="x",1,0)</f>
        <v>0</v>
      </c>
      <c r="E1198" s="1">
        <f>IF(Eingabe!H1198="x",1,0)</f>
        <v>1</v>
      </c>
      <c r="F1198" s="1">
        <f>IF(Eingabe!I1198="x",1,0)</f>
        <v>0</v>
      </c>
      <c r="G1198" s="90">
        <f t="shared" si="158"/>
        <v>1</v>
      </c>
      <c r="H1198" s="1">
        <f>IF(Eingabe!R1198="x",1,0)</f>
        <v>1</v>
      </c>
      <c r="I1198" s="1">
        <f>IF(Eingabe!S1198="x",1,0)</f>
        <v>0</v>
      </c>
      <c r="J1198" s="1">
        <f t="shared" si="159"/>
        <v>1</v>
      </c>
      <c r="K1198" s="89">
        <f>IF(Eingabe!E1198="x",1,0)</f>
        <v>1</v>
      </c>
      <c r="L1198" s="1">
        <f>IF(Eingabe!F1198="x",1,0)</f>
        <v>0</v>
      </c>
      <c r="M1198" s="90">
        <f t="shared" si="160"/>
        <v>1</v>
      </c>
    </row>
    <row r="1199">
      <c r="A1199" s="5">
        <f>Eingabe!J1199^2*PI()/4</f>
        <v>0</v>
      </c>
      <c r="B1199" s="5">
        <f>Eingabe!K1199*Eingabe!L1199</f>
        <v>0.0625</v>
      </c>
      <c r="C1199" s="5">
        <f>(Eingabe!K1199*(Eingabe!L1199-Eingabe!K1199)+Eingabe!K1199^2*PI()/4)*0+Eingabe!K1199*Eingabe!L1199</f>
        <v>0.0625</v>
      </c>
      <c r="D1199" s="89">
        <f>IF(Eingabe!G1199="x",1,0)</f>
        <v>0</v>
      </c>
      <c r="E1199" s="1">
        <f>IF(Eingabe!H1199="x",1,0)</f>
        <v>1</v>
      </c>
      <c r="F1199" s="1">
        <f>IF(Eingabe!I1199="x",1,0)</f>
        <v>0</v>
      </c>
      <c r="G1199" s="90">
        <f t="shared" si="158"/>
        <v>1</v>
      </c>
      <c r="H1199" s="1">
        <f>IF(Eingabe!R1199="x",1,0)</f>
        <v>1</v>
      </c>
      <c r="I1199" s="1">
        <f>IF(Eingabe!S1199="x",1,0)</f>
        <v>0</v>
      </c>
      <c r="J1199" s="1">
        <f t="shared" si="159"/>
        <v>1</v>
      </c>
      <c r="K1199" s="89">
        <f>IF(Eingabe!E1199="x",1,0)</f>
        <v>1</v>
      </c>
      <c r="L1199" s="1">
        <f>IF(Eingabe!F1199="x",1,0)</f>
        <v>0</v>
      </c>
      <c r="M1199" s="90">
        <f t="shared" si="160"/>
        <v>1</v>
      </c>
    </row>
    <row r="1200">
      <c r="A1200" s="5">
        <f>Eingabe!J1200^2*PI()/4</f>
        <v>0</v>
      </c>
      <c r="B1200" s="5">
        <f>Eingabe!K1200*Eingabe!L1200</f>
        <v>0.0625</v>
      </c>
      <c r="C1200" s="5">
        <f>(Eingabe!K1200*(Eingabe!L1200-Eingabe!K1200)+Eingabe!K1200^2*PI()/4)*0+Eingabe!K1200*Eingabe!L1200</f>
        <v>0.0625</v>
      </c>
      <c r="D1200" s="89">
        <f>IF(Eingabe!G1200="x",1,0)</f>
        <v>0</v>
      </c>
      <c r="E1200" s="1">
        <f>IF(Eingabe!H1200="x",1,0)</f>
        <v>1</v>
      </c>
      <c r="F1200" s="1">
        <f>IF(Eingabe!I1200="x",1,0)</f>
        <v>0</v>
      </c>
      <c r="G1200" s="90">
        <f t="shared" si="158"/>
        <v>1</v>
      </c>
      <c r="H1200" s="1">
        <f>IF(Eingabe!R1200="x",1,0)</f>
        <v>1</v>
      </c>
      <c r="I1200" s="1">
        <f>IF(Eingabe!S1200="x",1,0)</f>
        <v>0</v>
      </c>
      <c r="J1200" s="1">
        <f t="shared" si="159"/>
        <v>1</v>
      </c>
      <c r="K1200" s="89">
        <f>IF(Eingabe!E1200="x",1,0)</f>
        <v>1</v>
      </c>
      <c r="L1200" s="1">
        <f>IF(Eingabe!F1200="x",1,0)</f>
        <v>0</v>
      </c>
      <c r="M1200" s="90">
        <f t="shared" si="160"/>
        <v>1</v>
      </c>
    </row>
    <row r="1201">
      <c r="A1201" s="5">
        <f>Eingabe!J1201^2*PI()/4</f>
        <v>0</v>
      </c>
      <c r="B1201" s="5">
        <f>Eingabe!K1201*Eingabe!L1201</f>
        <v>0.0625</v>
      </c>
      <c r="C1201" s="5">
        <f>(Eingabe!K1201*(Eingabe!L1201-Eingabe!K1201)+Eingabe!K1201^2*PI()/4)*0+Eingabe!K1201*Eingabe!L1201</f>
        <v>0.0625</v>
      </c>
      <c r="D1201" s="89">
        <f>IF(Eingabe!G1201="x",1,0)</f>
        <v>0</v>
      </c>
      <c r="E1201" s="1">
        <f>IF(Eingabe!H1201="x",1,0)</f>
        <v>1</v>
      </c>
      <c r="F1201" s="1">
        <f>IF(Eingabe!I1201="x",1,0)</f>
        <v>0</v>
      </c>
      <c r="G1201" s="90">
        <f t="shared" si="158"/>
        <v>1</v>
      </c>
      <c r="H1201" s="1">
        <f>IF(Eingabe!R1201="x",1,0)</f>
        <v>1</v>
      </c>
      <c r="I1201" s="1">
        <f>IF(Eingabe!S1201="x",1,0)</f>
        <v>0</v>
      </c>
      <c r="J1201" s="1">
        <f t="shared" si="159"/>
        <v>1</v>
      </c>
      <c r="K1201" s="89">
        <f>IF(Eingabe!E1201="x",1,0)</f>
        <v>1</v>
      </c>
      <c r="L1201" s="1">
        <f>IF(Eingabe!F1201="x",1,0)</f>
        <v>0</v>
      </c>
      <c r="M1201" s="90">
        <f t="shared" si="160"/>
        <v>1</v>
      </c>
    </row>
    <row r="1202">
      <c r="A1202" s="5">
        <f>Eingabe!J1202^2*PI()/4</f>
        <v>0</v>
      </c>
      <c r="B1202" s="5">
        <f>Eingabe!K1202*Eingabe!L1202</f>
        <v>0.0625</v>
      </c>
      <c r="C1202" s="5">
        <f>(Eingabe!K1202*(Eingabe!L1202-Eingabe!K1202)+Eingabe!K1202^2*PI()/4)*0+Eingabe!K1202*Eingabe!L1202</f>
        <v>0.0625</v>
      </c>
      <c r="D1202" s="89">
        <f>IF(Eingabe!G1202="x",1,0)</f>
        <v>0</v>
      </c>
      <c r="E1202" s="1">
        <f>IF(Eingabe!H1202="x",1,0)</f>
        <v>1</v>
      </c>
      <c r="F1202" s="1">
        <f>IF(Eingabe!I1202="x",1,0)</f>
        <v>0</v>
      </c>
      <c r="G1202" s="90">
        <f t="shared" si="158"/>
        <v>1</v>
      </c>
      <c r="H1202" s="1">
        <f>IF(Eingabe!R1202="x",1,0)</f>
        <v>1</v>
      </c>
      <c r="I1202" s="1">
        <f>IF(Eingabe!S1202="x",1,0)</f>
        <v>0</v>
      </c>
      <c r="J1202" s="1">
        <f t="shared" si="159"/>
        <v>1</v>
      </c>
      <c r="K1202" s="89">
        <f>IF(Eingabe!E1202="x",1,0)</f>
        <v>1</v>
      </c>
      <c r="L1202" s="1">
        <f>IF(Eingabe!F1202="x",1,0)</f>
        <v>0</v>
      </c>
      <c r="M1202" s="90">
        <f t="shared" si="160"/>
        <v>1</v>
      </c>
    </row>
    <row r="1203">
      <c r="A1203" s="5">
        <f>Eingabe!J1203^2*PI()/4</f>
        <v>0</v>
      </c>
      <c r="B1203" s="5">
        <f>Eingabe!K1203*Eingabe!L1203</f>
        <v>0.0625</v>
      </c>
      <c r="C1203" s="5">
        <f>(Eingabe!K1203*(Eingabe!L1203-Eingabe!K1203)+Eingabe!K1203^2*PI()/4)*0+Eingabe!K1203*Eingabe!L1203</f>
        <v>0.0625</v>
      </c>
      <c r="D1203" s="89">
        <f>IF(Eingabe!G1203="x",1,0)</f>
        <v>0</v>
      </c>
      <c r="E1203" s="1">
        <f>IF(Eingabe!H1203="x",1,0)</f>
        <v>1</v>
      </c>
      <c r="F1203" s="1">
        <f>IF(Eingabe!I1203="x",1,0)</f>
        <v>0</v>
      </c>
      <c r="G1203" s="90">
        <f t="shared" si="158"/>
        <v>1</v>
      </c>
      <c r="H1203" s="1">
        <f>IF(Eingabe!R1203="x",1,0)</f>
        <v>1</v>
      </c>
      <c r="I1203" s="1">
        <f>IF(Eingabe!S1203="x",1,0)</f>
        <v>0</v>
      </c>
      <c r="J1203" s="1">
        <f t="shared" si="159"/>
        <v>1</v>
      </c>
      <c r="K1203" s="89">
        <f>IF(Eingabe!E1203="x",1,0)</f>
        <v>1</v>
      </c>
      <c r="L1203" s="1">
        <f>IF(Eingabe!F1203="x",1,0)</f>
        <v>0</v>
      </c>
      <c r="M1203" s="90">
        <f t="shared" si="160"/>
        <v>1</v>
      </c>
    </row>
    <row r="1204">
      <c r="A1204" s="5">
        <f>Eingabe!J1204^2*PI()/4</f>
        <v>0</v>
      </c>
      <c r="B1204" s="5">
        <f>Eingabe!K1204*Eingabe!L1204</f>
        <v>0.0625</v>
      </c>
      <c r="C1204" s="5">
        <f>(Eingabe!K1204*(Eingabe!L1204-Eingabe!K1204)+Eingabe!K1204^2*PI()/4)*0+Eingabe!K1204*Eingabe!L1204</f>
        <v>0.0625</v>
      </c>
      <c r="D1204" s="89">
        <f>IF(Eingabe!G1204="x",1,0)</f>
        <v>0</v>
      </c>
      <c r="E1204" s="1">
        <f>IF(Eingabe!H1204="x",1,0)</f>
        <v>1</v>
      </c>
      <c r="F1204" s="1">
        <f>IF(Eingabe!I1204="x",1,0)</f>
        <v>0</v>
      </c>
      <c r="G1204" s="90">
        <f t="shared" si="158"/>
        <v>1</v>
      </c>
      <c r="H1204" s="1">
        <f>IF(Eingabe!R1204="x",1,0)</f>
        <v>1</v>
      </c>
      <c r="I1204" s="1">
        <f>IF(Eingabe!S1204="x",1,0)</f>
        <v>0</v>
      </c>
      <c r="J1204" s="1">
        <f t="shared" si="159"/>
        <v>1</v>
      </c>
      <c r="K1204" s="89">
        <f>IF(Eingabe!E1204="x",1,0)</f>
        <v>1</v>
      </c>
      <c r="L1204" s="1">
        <f>IF(Eingabe!F1204="x",1,0)</f>
        <v>0</v>
      </c>
      <c r="M1204" s="90">
        <f t="shared" si="160"/>
        <v>1</v>
      </c>
    </row>
    <row r="1205">
      <c r="A1205" s="5">
        <f>Eingabe!J1205^2*PI()/4</f>
        <v>0</v>
      </c>
      <c r="B1205" s="5">
        <f>Eingabe!K1205*Eingabe!L1205</f>
        <v>0.0625</v>
      </c>
      <c r="C1205" s="5">
        <f>(Eingabe!K1205*(Eingabe!L1205-Eingabe!K1205)+Eingabe!K1205^2*PI()/4)*0+Eingabe!K1205*Eingabe!L1205</f>
        <v>0.0625</v>
      </c>
      <c r="D1205" s="89">
        <f>IF(Eingabe!G1205="x",1,0)</f>
        <v>0</v>
      </c>
      <c r="E1205" s="1">
        <f>IF(Eingabe!H1205="x",1,0)</f>
        <v>1</v>
      </c>
      <c r="F1205" s="1">
        <f>IF(Eingabe!I1205="x",1,0)</f>
        <v>0</v>
      </c>
      <c r="G1205" s="90">
        <f t="shared" si="158"/>
        <v>1</v>
      </c>
      <c r="H1205" s="1">
        <f>IF(Eingabe!R1205="x",1,0)</f>
        <v>1</v>
      </c>
      <c r="I1205" s="1">
        <f>IF(Eingabe!S1205="x",1,0)</f>
        <v>0</v>
      </c>
      <c r="J1205" s="1">
        <f t="shared" si="159"/>
        <v>1</v>
      </c>
      <c r="K1205" s="89">
        <f>IF(Eingabe!E1205="x",1,0)</f>
        <v>1</v>
      </c>
      <c r="L1205" s="1">
        <f>IF(Eingabe!F1205="x",1,0)</f>
        <v>0</v>
      </c>
      <c r="M1205" s="90">
        <f t="shared" si="160"/>
        <v>1</v>
      </c>
    </row>
    <row r="1206">
      <c r="A1206" s="5">
        <f>Eingabe!J1206^2*PI()/4</f>
        <v>0</v>
      </c>
      <c r="B1206" s="5">
        <f>Eingabe!K1206*Eingabe!L1206</f>
        <v>0.0625</v>
      </c>
      <c r="C1206" s="5">
        <f>(Eingabe!K1206*(Eingabe!L1206-Eingabe!K1206)+Eingabe!K1206^2*PI()/4)*0+Eingabe!K1206*Eingabe!L1206</f>
        <v>0.0625</v>
      </c>
      <c r="D1206" s="89">
        <f>IF(Eingabe!G1206="x",1,0)</f>
        <v>0</v>
      </c>
      <c r="E1206" s="1">
        <f>IF(Eingabe!H1206="x",1,0)</f>
        <v>1</v>
      </c>
      <c r="F1206" s="1">
        <f>IF(Eingabe!I1206="x",1,0)</f>
        <v>0</v>
      </c>
      <c r="G1206" s="90">
        <f t="shared" si="158"/>
        <v>1</v>
      </c>
      <c r="H1206" s="1">
        <f>IF(Eingabe!R1206="x",1,0)</f>
        <v>1</v>
      </c>
      <c r="I1206" s="1">
        <f>IF(Eingabe!S1206="x",1,0)</f>
        <v>0</v>
      </c>
      <c r="J1206" s="1">
        <f t="shared" si="159"/>
        <v>1</v>
      </c>
      <c r="K1206" s="89">
        <f>IF(Eingabe!E1206="x",1,0)</f>
        <v>1</v>
      </c>
      <c r="L1206" s="1">
        <f>IF(Eingabe!F1206="x",1,0)</f>
        <v>0</v>
      </c>
      <c r="M1206" s="90">
        <f t="shared" si="160"/>
        <v>1</v>
      </c>
    </row>
    <row r="1207">
      <c r="A1207" s="5">
        <f>Eingabe!J1207^2*PI()/4</f>
        <v>0</v>
      </c>
      <c r="B1207" s="5">
        <f>Eingabe!K1207*Eingabe!L1207</f>
        <v>0.040000000000000008</v>
      </c>
      <c r="C1207" s="5">
        <f>(Eingabe!K1207*(Eingabe!L1207-Eingabe!K1207)+Eingabe!K1207^2*PI()/4)*0+Eingabe!K1207*Eingabe!L1207</f>
        <v>0.040000000000000008</v>
      </c>
      <c r="D1207" s="89">
        <f>IF(Eingabe!G1207="x",1,0)</f>
        <v>0</v>
      </c>
      <c r="E1207" s="1">
        <f>IF(Eingabe!H1207="x",1,0)</f>
        <v>1</v>
      </c>
      <c r="F1207" s="1">
        <f>IF(Eingabe!I1207="x",1,0)</f>
        <v>0</v>
      </c>
      <c r="G1207" s="90">
        <f t="shared" si="158"/>
        <v>1</v>
      </c>
      <c r="H1207" s="1">
        <f>IF(Eingabe!R1207="x",1,0)</f>
        <v>1</v>
      </c>
      <c r="I1207" s="1">
        <f>IF(Eingabe!S1207="x",1,0)</f>
        <v>0</v>
      </c>
      <c r="J1207" s="1">
        <f t="shared" si="159"/>
        <v>1</v>
      </c>
      <c r="K1207" s="89">
        <f>IF(Eingabe!E1207="x",1,0)</f>
        <v>1</v>
      </c>
      <c r="L1207" s="1">
        <f>IF(Eingabe!F1207="x",1,0)</f>
        <v>0</v>
      </c>
      <c r="M1207" s="90">
        <f t="shared" si="160"/>
        <v>1</v>
      </c>
    </row>
    <row r="1208">
      <c r="A1208" s="5">
        <f>Eingabe!J1208^2*PI()/4</f>
        <v>0</v>
      </c>
      <c r="B1208" s="5">
        <f>Eingabe!K1208*Eingabe!L1208</f>
        <v>0.040000000000000008</v>
      </c>
      <c r="C1208" s="5">
        <f>(Eingabe!K1208*(Eingabe!L1208-Eingabe!K1208)+Eingabe!K1208^2*PI()/4)*0+Eingabe!K1208*Eingabe!L1208</f>
        <v>0.040000000000000008</v>
      </c>
      <c r="D1208" s="89">
        <f>IF(Eingabe!G1208="x",1,0)</f>
        <v>0</v>
      </c>
      <c r="E1208" s="1">
        <f>IF(Eingabe!H1208="x",1,0)</f>
        <v>1</v>
      </c>
      <c r="F1208" s="1">
        <f>IF(Eingabe!I1208="x",1,0)</f>
        <v>0</v>
      </c>
      <c r="G1208" s="90">
        <f t="shared" si="158"/>
        <v>1</v>
      </c>
      <c r="H1208" s="1">
        <f>IF(Eingabe!R1208="x",1,0)</f>
        <v>1</v>
      </c>
      <c r="I1208" s="1">
        <f>IF(Eingabe!S1208="x",1,0)</f>
        <v>0</v>
      </c>
      <c r="J1208" s="1">
        <f t="shared" si="159"/>
        <v>1</v>
      </c>
      <c r="K1208" s="89">
        <f>IF(Eingabe!E1208="x",1,0)</f>
        <v>1</v>
      </c>
      <c r="L1208" s="1">
        <f>IF(Eingabe!F1208="x",1,0)</f>
        <v>0</v>
      </c>
      <c r="M1208" s="90">
        <f t="shared" si="160"/>
        <v>1</v>
      </c>
    </row>
    <row r="1209">
      <c r="A1209" s="5">
        <f>Eingabe!J1209^2*PI()/4</f>
        <v>0</v>
      </c>
      <c r="B1209" s="5">
        <f>Eingabe!K1209*Eingabe!L1209</f>
        <v>0.040000000000000008</v>
      </c>
      <c r="C1209" s="5">
        <f>(Eingabe!K1209*(Eingabe!L1209-Eingabe!K1209)+Eingabe!K1209^2*PI()/4)*0+Eingabe!K1209*Eingabe!L1209</f>
        <v>0.040000000000000008</v>
      </c>
      <c r="D1209" s="89">
        <f>IF(Eingabe!G1209="x",1,0)</f>
        <v>0</v>
      </c>
      <c r="E1209" s="1">
        <f>IF(Eingabe!H1209="x",1,0)</f>
        <v>1</v>
      </c>
      <c r="F1209" s="1">
        <f>IF(Eingabe!I1209="x",1,0)</f>
        <v>0</v>
      </c>
      <c r="G1209" s="90">
        <f t="shared" si="158"/>
        <v>1</v>
      </c>
      <c r="H1209" s="1">
        <f>IF(Eingabe!R1209="x",1,0)</f>
        <v>1</v>
      </c>
      <c r="I1209" s="1">
        <f>IF(Eingabe!S1209="x",1,0)</f>
        <v>0</v>
      </c>
      <c r="J1209" s="1">
        <f t="shared" si="159"/>
        <v>1</v>
      </c>
      <c r="K1209" s="89">
        <f>IF(Eingabe!E1209="x",1,0)</f>
        <v>1</v>
      </c>
      <c r="L1209" s="1">
        <f>IF(Eingabe!F1209="x",1,0)</f>
        <v>0</v>
      </c>
      <c r="M1209" s="90">
        <f t="shared" si="160"/>
        <v>1</v>
      </c>
    </row>
    <row r="1210">
      <c r="A1210" s="5">
        <f>Eingabe!J1210^2*PI()/4</f>
        <v>0</v>
      </c>
      <c r="B1210" s="5">
        <f>Eingabe!K1210*Eingabe!L1210</f>
        <v>0.040000000000000008</v>
      </c>
      <c r="C1210" s="5">
        <f>(Eingabe!K1210*(Eingabe!L1210-Eingabe!K1210)+Eingabe!K1210^2*PI()/4)*0+Eingabe!K1210*Eingabe!L1210</f>
        <v>0.040000000000000008</v>
      </c>
      <c r="D1210" s="89">
        <f>IF(Eingabe!G1210="x",1,0)</f>
        <v>0</v>
      </c>
      <c r="E1210" s="1">
        <f>IF(Eingabe!H1210="x",1,0)</f>
        <v>1</v>
      </c>
      <c r="F1210" s="1">
        <f>IF(Eingabe!I1210="x",1,0)</f>
        <v>0</v>
      </c>
      <c r="G1210" s="90">
        <f t="shared" si="158"/>
        <v>1</v>
      </c>
      <c r="H1210" s="1">
        <f>IF(Eingabe!R1210="x",1,0)</f>
        <v>1</v>
      </c>
      <c r="I1210" s="1">
        <f>IF(Eingabe!S1210="x",1,0)</f>
        <v>0</v>
      </c>
      <c r="J1210" s="1">
        <f t="shared" si="159"/>
        <v>1</v>
      </c>
      <c r="K1210" s="89">
        <f>IF(Eingabe!E1210="x",1,0)</f>
        <v>1</v>
      </c>
      <c r="L1210" s="1">
        <f>IF(Eingabe!F1210="x",1,0)</f>
        <v>0</v>
      </c>
      <c r="M1210" s="90">
        <f t="shared" si="160"/>
        <v>1</v>
      </c>
    </row>
    <row r="1211">
      <c r="A1211" s="5">
        <f>Eingabe!J1211^2*PI()/4</f>
        <v>0</v>
      </c>
      <c r="B1211" s="5">
        <f>Eingabe!K1211*Eingabe!L1211</f>
        <v>0.040000000000000008</v>
      </c>
      <c r="C1211" s="5">
        <f>(Eingabe!K1211*(Eingabe!L1211-Eingabe!K1211)+Eingabe!K1211^2*PI()/4)*0+Eingabe!K1211*Eingabe!L1211</f>
        <v>0.040000000000000008</v>
      </c>
      <c r="D1211" s="89">
        <f>IF(Eingabe!G1211="x",1,0)</f>
        <v>0</v>
      </c>
      <c r="E1211" s="1">
        <f>IF(Eingabe!H1211="x",1,0)</f>
        <v>1</v>
      </c>
      <c r="F1211" s="1">
        <f>IF(Eingabe!I1211="x",1,0)</f>
        <v>0</v>
      </c>
      <c r="G1211" s="90">
        <f t="shared" si="158"/>
        <v>1</v>
      </c>
      <c r="H1211" s="1">
        <f>IF(Eingabe!R1211="x",1,0)</f>
        <v>1</v>
      </c>
      <c r="I1211" s="1">
        <f>IF(Eingabe!S1211="x",1,0)</f>
        <v>0</v>
      </c>
      <c r="J1211" s="1">
        <f t="shared" si="159"/>
        <v>1</v>
      </c>
      <c r="K1211" s="89">
        <f>IF(Eingabe!E1211="x",1,0)</f>
        <v>1</v>
      </c>
      <c r="L1211" s="1">
        <f>IF(Eingabe!F1211="x",1,0)</f>
        <v>0</v>
      </c>
      <c r="M1211" s="90">
        <f t="shared" si="160"/>
        <v>1</v>
      </c>
    </row>
    <row r="1212">
      <c r="A1212" s="5">
        <f>Eingabe!J1212^2*PI()/4</f>
        <v>0</v>
      </c>
      <c r="B1212" s="5">
        <f>Eingabe!K1212*Eingabe!L1212</f>
        <v>0.040000000000000008</v>
      </c>
      <c r="C1212" s="5">
        <f>(Eingabe!K1212*(Eingabe!L1212-Eingabe!K1212)+Eingabe!K1212^2*PI()/4)*0+Eingabe!K1212*Eingabe!L1212</f>
        <v>0.040000000000000008</v>
      </c>
      <c r="D1212" s="89">
        <f>IF(Eingabe!G1212="x",1,0)</f>
        <v>0</v>
      </c>
      <c r="E1212" s="1">
        <f>IF(Eingabe!H1212="x",1,0)</f>
        <v>1</v>
      </c>
      <c r="F1212" s="1">
        <f>IF(Eingabe!I1212="x",1,0)</f>
        <v>0</v>
      </c>
      <c r="G1212" s="90">
        <f t="shared" si="158"/>
        <v>1</v>
      </c>
      <c r="H1212" s="1">
        <f>IF(Eingabe!R1212="x",1,0)</f>
        <v>1</v>
      </c>
      <c r="I1212" s="1">
        <f>IF(Eingabe!S1212="x",1,0)</f>
        <v>0</v>
      </c>
      <c r="J1212" s="1">
        <f t="shared" si="159"/>
        <v>1</v>
      </c>
      <c r="K1212" s="89">
        <f>IF(Eingabe!E1212="x",1,0)</f>
        <v>1</v>
      </c>
      <c r="L1212" s="1">
        <f>IF(Eingabe!F1212="x",1,0)</f>
        <v>0</v>
      </c>
      <c r="M1212" s="90">
        <f t="shared" si="160"/>
        <v>1</v>
      </c>
    </row>
    <row r="1213">
      <c r="A1213" s="5">
        <f>Eingabe!J1213^2*PI()/4</f>
        <v>0</v>
      </c>
      <c r="B1213" s="5">
        <f>Eingabe!K1213*Eingabe!L1213</f>
        <v>0.040000000000000008</v>
      </c>
      <c r="C1213" s="5">
        <f>(Eingabe!K1213*(Eingabe!L1213-Eingabe!K1213)+Eingabe!K1213^2*PI()/4)*0+Eingabe!K1213*Eingabe!L1213</f>
        <v>0.040000000000000008</v>
      </c>
      <c r="D1213" s="89">
        <f>IF(Eingabe!G1213="x",1,0)</f>
        <v>0</v>
      </c>
      <c r="E1213" s="1">
        <f>IF(Eingabe!H1213="x",1,0)</f>
        <v>1</v>
      </c>
      <c r="F1213" s="1">
        <f>IF(Eingabe!I1213="x",1,0)</f>
        <v>0</v>
      </c>
      <c r="G1213" s="90">
        <f t="shared" si="158"/>
        <v>1</v>
      </c>
      <c r="H1213" s="1">
        <f>IF(Eingabe!R1213="x",1,0)</f>
        <v>1</v>
      </c>
      <c r="I1213" s="1">
        <f>IF(Eingabe!S1213="x",1,0)</f>
        <v>0</v>
      </c>
      <c r="J1213" s="1">
        <f t="shared" si="159"/>
        <v>1</v>
      </c>
      <c r="K1213" s="89">
        <f>IF(Eingabe!E1213="x",1,0)</f>
        <v>1</v>
      </c>
      <c r="L1213" s="1">
        <f>IF(Eingabe!F1213="x",1,0)</f>
        <v>0</v>
      </c>
      <c r="M1213" s="90">
        <f t="shared" si="160"/>
        <v>1</v>
      </c>
    </row>
    <row r="1214">
      <c r="A1214" s="5">
        <f>Eingabe!J1214^2*PI()/4</f>
        <v>0</v>
      </c>
      <c r="B1214" s="5">
        <f>Eingabe!K1214*Eingabe!L1214</f>
        <v>0.36000000000000004</v>
      </c>
      <c r="C1214" s="5">
        <f>(Eingabe!K1214*(Eingabe!L1214-Eingabe!K1214)+Eingabe!K1214^2*PI()/4)*0+Eingabe!K1214*Eingabe!L1214</f>
        <v>0.36000000000000004</v>
      </c>
      <c r="D1214" s="89">
        <f>IF(Eingabe!G1214="x",1,0)</f>
        <v>0</v>
      </c>
      <c r="E1214" s="1">
        <f>IF(Eingabe!H1214="x",1,0)</f>
        <v>0</v>
      </c>
      <c r="F1214" s="1">
        <f>IF(Eingabe!I1214="x",1,0)</f>
        <v>1</v>
      </c>
      <c r="G1214" s="90">
        <f t="shared" si="158"/>
        <v>1</v>
      </c>
      <c r="H1214" s="1">
        <f>IF(Eingabe!R1214="x",1,0)</f>
        <v>1</v>
      </c>
      <c r="I1214" s="1">
        <f>IF(Eingabe!S1214="x",1,0)</f>
        <v>0</v>
      </c>
      <c r="J1214" s="1">
        <f t="shared" si="159"/>
        <v>1</v>
      </c>
      <c r="K1214" s="89">
        <f>IF(Eingabe!E1214="x",1,0)</f>
        <v>1</v>
      </c>
      <c r="L1214" s="1">
        <f>IF(Eingabe!F1214="x",1,0)</f>
        <v>0</v>
      </c>
      <c r="M1214" s="90">
        <f t="shared" si="160"/>
        <v>1</v>
      </c>
    </row>
    <row r="1215">
      <c r="A1215" s="5">
        <f>Eingabe!J1215^2*PI()/4</f>
        <v>0</v>
      </c>
      <c r="B1215" s="5">
        <f>Eingabe!K1215*Eingabe!L1215</f>
        <v>0.36000000000000004</v>
      </c>
      <c r="C1215" s="5">
        <f>(Eingabe!K1215*(Eingabe!L1215-Eingabe!K1215)+Eingabe!K1215^2*PI()/4)*0+Eingabe!K1215*Eingabe!L1215</f>
        <v>0.36000000000000004</v>
      </c>
      <c r="D1215" s="89">
        <f>IF(Eingabe!G1215="x",1,0)</f>
        <v>0</v>
      </c>
      <c r="E1215" s="1">
        <f>IF(Eingabe!H1215="x",1,0)</f>
        <v>0</v>
      </c>
      <c r="F1215" s="1">
        <f>IF(Eingabe!I1215="x",1,0)</f>
        <v>1</v>
      </c>
      <c r="G1215" s="90">
        <f t="shared" si="158"/>
        <v>1</v>
      </c>
      <c r="H1215" s="1">
        <f>IF(Eingabe!R1215="x",1,0)</f>
        <v>1</v>
      </c>
      <c r="I1215" s="1">
        <f>IF(Eingabe!S1215="x",1,0)</f>
        <v>0</v>
      </c>
      <c r="J1215" s="1">
        <f t="shared" si="159"/>
        <v>1</v>
      </c>
      <c r="K1215" s="89">
        <f>IF(Eingabe!E1215="x",1,0)</f>
        <v>1</v>
      </c>
      <c r="L1215" s="1">
        <f>IF(Eingabe!F1215="x",1,0)</f>
        <v>0</v>
      </c>
      <c r="M1215" s="90">
        <f t="shared" si="160"/>
        <v>1</v>
      </c>
    </row>
    <row r="1216">
      <c r="A1216" s="5">
        <f>Eingabe!J1216^2*PI()/4</f>
        <v>0</v>
      </c>
      <c r="B1216" s="5">
        <f>Eingabe!K1216*Eingabe!L1216</f>
        <v>0.36000000000000004</v>
      </c>
      <c r="C1216" s="5">
        <f>(Eingabe!K1216*(Eingabe!L1216-Eingabe!K1216)+Eingabe!K1216^2*PI()/4)*0+Eingabe!K1216*Eingabe!L1216</f>
        <v>0.36000000000000004</v>
      </c>
      <c r="D1216" s="89">
        <f>IF(Eingabe!G1216="x",1,0)</f>
        <v>0</v>
      </c>
      <c r="E1216" s="1">
        <f>IF(Eingabe!H1216="x",1,0)</f>
        <v>0</v>
      </c>
      <c r="F1216" s="1">
        <f>IF(Eingabe!I1216="x",1,0)</f>
        <v>1</v>
      </c>
      <c r="G1216" s="90">
        <f t="shared" si="158"/>
        <v>1</v>
      </c>
      <c r="H1216" s="1">
        <f>IF(Eingabe!R1216="x",1,0)</f>
        <v>1</v>
      </c>
      <c r="I1216" s="1">
        <f>IF(Eingabe!S1216="x",1,0)</f>
        <v>0</v>
      </c>
      <c r="J1216" s="1">
        <f t="shared" si="159"/>
        <v>1</v>
      </c>
      <c r="K1216" s="89">
        <f>IF(Eingabe!E1216="x",1,0)</f>
        <v>1</v>
      </c>
      <c r="L1216" s="1">
        <f>IF(Eingabe!F1216="x",1,0)</f>
        <v>0</v>
      </c>
      <c r="M1216" s="90">
        <f t="shared" si="160"/>
        <v>1</v>
      </c>
    </row>
    <row r="1217">
      <c r="A1217" s="5">
        <f>Eingabe!J1217^2*PI()/4</f>
        <v>0</v>
      </c>
      <c r="B1217" s="5">
        <f>Eingabe!K1217*Eingabe!L1217</f>
        <v>0.35999999999999999</v>
      </c>
      <c r="C1217" s="5">
        <f>(Eingabe!K1217*(Eingabe!L1217-Eingabe!K1217)+Eingabe!K1217^2*PI()/4)*0+Eingabe!K1217*Eingabe!L1217</f>
        <v>0.35999999999999999</v>
      </c>
      <c r="D1217" s="89">
        <f>IF(Eingabe!G1217="x",1,0)</f>
        <v>0</v>
      </c>
      <c r="E1217" s="1">
        <f>IF(Eingabe!H1217="x",1,0)</f>
        <v>1</v>
      </c>
      <c r="F1217" s="1">
        <f>IF(Eingabe!I1217="x",1,0)</f>
        <v>0</v>
      </c>
      <c r="G1217" s="90">
        <f t="shared" si="158"/>
        <v>1</v>
      </c>
      <c r="H1217" s="1">
        <f>IF(Eingabe!R1217="x",1,0)</f>
        <v>1</v>
      </c>
      <c r="I1217" s="1">
        <f>IF(Eingabe!S1217="x",1,0)</f>
        <v>0</v>
      </c>
      <c r="J1217" s="1">
        <f t="shared" si="159"/>
        <v>1</v>
      </c>
      <c r="K1217" s="89">
        <f>IF(Eingabe!E1217="x",1,0)</f>
        <v>1</v>
      </c>
      <c r="L1217" s="1">
        <f>IF(Eingabe!F1217="x",1,0)</f>
        <v>0</v>
      </c>
      <c r="M1217" s="90">
        <f t="shared" si="160"/>
        <v>1</v>
      </c>
    </row>
    <row r="1218">
      <c r="A1218" s="5">
        <f>Eingabe!J1218^2*PI()/4</f>
        <v>0</v>
      </c>
      <c r="B1218" s="5">
        <f>Eingabe!K1218*Eingabe!L1218</f>
        <v>0.25</v>
      </c>
      <c r="C1218" s="5">
        <f>(Eingabe!K1218*(Eingabe!L1218-Eingabe!K1218)+Eingabe!K1218^2*PI()/4)*0+Eingabe!K1218*Eingabe!L1218</f>
        <v>0.25</v>
      </c>
      <c r="D1218" s="89">
        <f>IF(Eingabe!G1218="x",1,0)</f>
        <v>0</v>
      </c>
      <c r="E1218" s="1">
        <f>IF(Eingabe!H1218="x",1,0)</f>
        <v>1</v>
      </c>
      <c r="F1218" s="1">
        <f>IF(Eingabe!I1218="x",1,0)</f>
        <v>0</v>
      </c>
      <c r="G1218" s="90">
        <f t="shared" si="158"/>
        <v>1</v>
      </c>
      <c r="H1218" s="1">
        <f>IF(Eingabe!R1218="x",1,0)</f>
        <v>1</v>
      </c>
      <c r="I1218" s="1">
        <f>IF(Eingabe!S1218="x",1,0)</f>
        <v>0</v>
      </c>
      <c r="J1218" s="1">
        <f t="shared" si="159"/>
        <v>1</v>
      </c>
      <c r="K1218" s="89">
        <f>IF(Eingabe!E1218="x",1,0)</f>
        <v>1</v>
      </c>
      <c r="L1218" s="1">
        <f>IF(Eingabe!F1218="x",1,0)</f>
        <v>0</v>
      </c>
      <c r="M1218" s="90">
        <f t="shared" si="160"/>
        <v>1</v>
      </c>
    </row>
    <row r="1219">
      <c r="A1219" s="5">
        <f>Eingabe!J1219^2*PI()/4</f>
        <v>0</v>
      </c>
      <c r="B1219" s="5">
        <f>Eingabe!K1219*Eingabe!L1219</f>
        <v>0.35999999999999999</v>
      </c>
      <c r="C1219" s="5">
        <f>(Eingabe!K1219*(Eingabe!L1219-Eingabe!K1219)+Eingabe!K1219^2*PI()/4)*0+Eingabe!K1219*Eingabe!L1219</f>
        <v>0.35999999999999999</v>
      </c>
      <c r="D1219" s="89">
        <f>IF(Eingabe!G1219="x",1,0)</f>
        <v>0</v>
      </c>
      <c r="E1219" s="1">
        <f>IF(Eingabe!H1219="x",1,0)</f>
        <v>1</v>
      </c>
      <c r="F1219" s="1">
        <f>IF(Eingabe!I1219="x",1,0)</f>
        <v>0</v>
      </c>
      <c r="G1219" s="90">
        <f t="shared" si="158"/>
        <v>1</v>
      </c>
      <c r="H1219" s="1">
        <f>IF(Eingabe!R1219="x",1,0)</f>
        <v>1</v>
      </c>
      <c r="I1219" s="1">
        <f>IF(Eingabe!S1219="x",1,0)</f>
        <v>0</v>
      </c>
      <c r="J1219" s="1">
        <f t="shared" si="159"/>
        <v>1</v>
      </c>
      <c r="K1219" s="89">
        <f>IF(Eingabe!E1219="x",1,0)</f>
        <v>1</v>
      </c>
      <c r="L1219" s="1">
        <f>IF(Eingabe!F1219="x",1,0)</f>
        <v>0</v>
      </c>
      <c r="M1219" s="90">
        <f t="shared" si="160"/>
        <v>1</v>
      </c>
    </row>
    <row r="1220">
      <c r="A1220" s="5">
        <f>Eingabe!J1220^2*PI()/4</f>
        <v>0</v>
      </c>
      <c r="B1220" s="5">
        <f>Eingabe!K1220*Eingabe!L1220</f>
        <v>0.35999999999999999</v>
      </c>
      <c r="C1220" s="5">
        <f>(Eingabe!K1220*(Eingabe!L1220-Eingabe!K1220)+Eingabe!K1220^2*PI()/4)*0+Eingabe!K1220*Eingabe!L1220</f>
        <v>0.35999999999999999</v>
      </c>
      <c r="D1220" s="89">
        <f>IF(Eingabe!G1220="x",1,0)</f>
        <v>0</v>
      </c>
      <c r="E1220" s="1">
        <f>IF(Eingabe!H1220="x",1,0)</f>
        <v>1</v>
      </c>
      <c r="F1220" s="1">
        <f>IF(Eingabe!I1220="x",1,0)</f>
        <v>0</v>
      </c>
      <c r="G1220" s="90">
        <f t="shared" si="158"/>
        <v>1</v>
      </c>
      <c r="H1220" s="1">
        <f>IF(Eingabe!R1220="x",1,0)</f>
        <v>1</v>
      </c>
      <c r="I1220" s="1">
        <f>IF(Eingabe!S1220="x",1,0)</f>
        <v>0</v>
      </c>
      <c r="J1220" s="1">
        <f t="shared" si="159"/>
        <v>1</v>
      </c>
      <c r="K1220" s="89">
        <f>IF(Eingabe!E1220="x",1,0)</f>
        <v>1</v>
      </c>
      <c r="L1220" s="1">
        <f>IF(Eingabe!F1220="x",1,0)</f>
        <v>0</v>
      </c>
      <c r="M1220" s="90">
        <f t="shared" si="160"/>
        <v>1</v>
      </c>
    </row>
    <row r="1221">
      <c r="A1221" s="5">
        <f>Eingabe!J1221^2*PI()/4</f>
        <v>0</v>
      </c>
      <c r="B1221" s="5">
        <f>Eingabe!K1221*Eingabe!L1221</f>
        <v>0.35999999999999999</v>
      </c>
      <c r="C1221" s="5">
        <f>(Eingabe!K1221*(Eingabe!L1221-Eingabe!K1221)+Eingabe!K1221^2*PI()/4)*0+Eingabe!K1221*Eingabe!L1221</f>
        <v>0.35999999999999999</v>
      </c>
      <c r="D1221" s="89">
        <f>IF(Eingabe!G1221="x",1,0)</f>
        <v>0</v>
      </c>
      <c r="E1221" s="1">
        <f>IF(Eingabe!H1221="x",1,0)</f>
        <v>1</v>
      </c>
      <c r="F1221" s="1">
        <f>IF(Eingabe!I1221="x",1,0)</f>
        <v>0</v>
      </c>
      <c r="G1221" s="90">
        <f t="shared" si="158"/>
        <v>1</v>
      </c>
      <c r="H1221" s="1">
        <f>IF(Eingabe!R1221="x",1,0)</f>
        <v>1</v>
      </c>
      <c r="I1221" s="1">
        <f>IF(Eingabe!S1221="x",1,0)</f>
        <v>0</v>
      </c>
      <c r="J1221" s="1">
        <f t="shared" si="159"/>
        <v>1</v>
      </c>
      <c r="K1221" s="89">
        <f>IF(Eingabe!E1221="x",1,0)</f>
        <v>1</v>
      </c>
      <c r="L1221" s="1">
        <f>IF(Eingabe!F1221="x",1,0)</f>
        <v>0</v>
      </c>
      <c r="M1221" s="90">
        <f t="shared" si="160"/>
        <v>1</v>
      </c>
    </row>
    <row r="1222">
      <c r="A1222" s="5">
        <f>Eingabe!J1222^2*PI()/4</f>
        <v>0</v>
      </c>
      <c r="B1222" s="5">
        <f>Eingabe!K1222*Eingabe!L1222</f>
        <v>0.25</v>
      </c>
      <c r="C1222" s="5">
        <f>(Eingabe!K1222*(Eingabe!L1222-Eingabe!K1222)+Eingabe!K1222^2*PI()/4)*0+Eingabe!K1222*Eingabe!L1222</f>
        <v>0.25</v>
      </c>
      <c r="D1222" s="89">
        <f>IF(Eingabe!G1222="x",1,0)</f>
        <v>0</v>
      </c>
      <c r="E1222" s="1">
        <f>IF(Eingabe!H1222="x",1,0)</f>
        <v>1</v>
      </c>
      <c r="F1222" s="1">
        <f>IF(Eingabe!I1222="x",1,0)</f>
        <v>0</v>
      </c>
      <c r="G1222" s="90">
        <f t="shared" si="158"/>
        <v>1</v>
      </c>
      <c r="H1222" s="1">
        <f>IF(Eingabe!R1222="x",1,0)</f>
        <v>1</v>
      </c>
      <c r="I1222" s="1">
        <f>IF(Eingabe!S1222="x",1,0)</f>
        <v>0</v>
      </c>
      <c r="J1222" s="1">
        <f t="shared" si="159"/>
        <v>1</v>
      </c>
      <c r="K1222" s="89">
        <f>IF(Eingabe!E1222="x",1,0)</f>
        <v>1</v>
      </c>
      <c r="L1222" s="1">
        <f>IF(Eingabe!F1222="x",1,0)</f>
        <v>0</v>
      </c>
      <c r="M1222" s="90">
        <f t="shared" si="160"/>
        <v>1</v>
      </c>
    </row>
    <row r="1223">
      <c r="A1223" s="5">
        <f>Eingabe!J1223^2*PI()/4</f>
        <v>0</v>
      </c>
      <c r="B1223" s="5">
        <f>Eingabe!K1223*Eingabe!L1223</f>
        <v>0.25</v>
      </c>
      <c r="C1223" s="5">
        <f>(Eingabe!K1223*(Eingabe!L1223-Eingabe!K1223)+Eingabe!K1223^2*PI()/4)*0+Eingabe!K1223*Eingabe!L1223</f>
        <v>0.25</v>
      </c>
      <c r="D1223" s="89">
        <f>IF(Eingabe!G1223="x",1,0)</f>
        <v>0</v>
      </c>
      <c r="E1223" s="1">
        <f>IF(Eingabe!H1223="x",1,0)</f>
        <v>1</v>
      </c>
      <c r="F1223" s="1">
        <f>IF(Eingabe!I1223="x",1,0)</f>
        <v>0</v>
      </c>
      <c r="G1223" s="90">
        <f t="shared" si="158"/>
        <v>1</v>
      </c>
      <c r="H1223" s="1">
        <f>IF(Eingabe!R1223="x",1,0)</f>
        <v>1</v>
      </c>
      <c r="I1223" s="1">
        <f>IF(Eingabe!S1223="x",1,0)</f>
        <v>0</v>
      </c>
      <c r="J1223" s="1">
        <f t="shared" si="159"/>
        <v>1</v>
      </c>
      <c r="K1223" s="89">
        <f>IF(Eingabe!E1223="x",1,0)</f>
        <v>1</v>
      </c>
      <c r="L1223" s="1">
        <f>IF(Eingabe!F1223="x",1,0)</f>
        <v>0</v>
      </c>
      <c r="M1223" s="90">
        <f t="shared" si="160"/>
        <v>1</v>
      </c>
    </row>
    <row r="1224">
      <c r="A1224" s="5">
        <f>Eingabe!J1224^2*PI()/4</f>
        <v>0</v>
      </c>
      <c r="B1224" s="5">
        <f>Eingabe!K1224*Eingabe!L1224</f>
        <v>0.25</v>
      </c>
      <c r="C1224" s="5">
        <f>(Eingabe!K1224*(Eingabe!L1224-Eingabe!K1224)+Eingabe!K1224^2*PI()/4)*0+Eingabe!K1224*Eingabe!L1224</f>
        <v>0.25</v>
      </c>
      <c r="D1224" s="89">
        <f>IF(Eingabe!G1224="x",1,0)</f>
        <v>0</v>
      </c>
      <c r="E1224" s="1">
        <f>IF(Eingabe!H1224="x",1,0)</f>
        <v>1</v>
      </c>
      <c r="F1224" s="1">
        <f>IF(Eingabe!I1224="x",1,0)</f>
        <v>0</v>
      </c>
      <c r="G1224" s="90">
        <f t="shared" si="158"/>
        <v>1</v>
      </c>
      <c r="H1224" s="1">
        <f>IF(Eingabe!R1224="x",1,0)</f>
        <v>1</v>
      </c>
      <c r="I1224" s="1">
        <f>IF(Eingabe!S1224="x",1,0)</f>
        <v>0</v>
      </c>
      <c r="J1224" s="1">
        <f t="shared" si="159"/>
        <v>1</v>
      </c>
      <c r="K1224" s="89">
        <f>IF(Eingabe!E1224="x",1,0)</f>
        <v>1</v>
      </c>
      <c r="L1224" s="1">
        <f>IF(Eingabe!F1224="x",1,0)</f>
        <v>0</v>
      </c>
      <c r="M1224" s="90">
        <f t="shared" si="160"/>
        <v>1</v>
      </c>
    </row>
    <row r="1225">
      <c r="A1225" s="5">
        <f>Eingabe!J1225^2*PI()/4</f>
        <v>0</v>
      </c>
      <c r="B1225" s="5">
        <f>Eingabe!K1225*Eingabe!L1225</f>
        <v>0.25</v>
      </c>
      <c r="C1225" s="5">
        <f>(Eingabe!K1225*(Eingabe!L1225-Eingabe!K1225)+Eingabe!K1225^2*PI()/4)*0+Eingabe!K1225*Eingabe!L1225</f>
        <v>0.25</v>
      </c>
      <c r="D1225" s="89">
        <f>IF(Eingabe!G1225="x",1,0)</f>
        <v>0</v>
      </c>
      <c r="E1225" s="1">
        <f>IF(Eingabe!H1225="x",1,0)</f>
        <v>1</v>
      </c>
      <c r="F1225" s="1">
        <f>IF(Eingabe!I1225="x",1,0)</f>
        <v>0</v>
      </c>
      <c r="G1225" s="90">
        <f t="shared" si="158"/>
        <v>1</v>
      </c>
      <c r="H1225" s="1">
        <f>IF(Eingabe!R1225="x",1,0)</f>
        <v>1</v>
      </c>
      <c r="I1225" s="1">
        <f>IF(Eingabe!S1225="x",1,0)</f>
        <v>0</v>
      </c>
      <c r="J1225" s="1">
        <f t="shared" si="159"/>
        <v>1</v>
      </c>
      <c r="K1225" s="89">
        <f>IF(Eingabe!E1225="x",1,0)</f>
        <v>1</v>
      </c>
      <c r="L1225" s="1">
        <f>IF(Eingabe!F1225="x",1,0)</f>
        <v>0</v>
      </c>
      <c r="M1225" s="90">
        <f t="shared" si="160"/>
        <v>1</v>
      </c>
    </row>
    <row r="1226">
      <c r="A1226" s="5">
        <f>Eingabe!J1226^2*PI()/4</f>
        <v>0</v>
      </c>
      <c r="B1226" s="5">
        <f>Eingabe!K1226*Eingabe!L1226</f>
        <v>0.25</v>
      </c>
      <c r="C1226" s="5">
        <f>(Eingabe!K1226*(Eingabe!L1226-Eingabe!K1226)+Eingabe!K1226^2*PI()/4)*0+Eingabe!K1226*Eingabe!L1226</f>
        <v>0.25</v>
      </c>
      <c r="D1226" s="89">
        <f>IF(Eingabe!G1226="x",1,0)</f>
        <v>0</v>
      </c>
      <c r="E1226" s="1">
        <f>IF(Eingabe!H1226="x",1,0)</f>
        <v>1</v>
      </c>
      <c r="F1226" s="1">
        <f>IF(Eingabe!I1226="x",1,0)</f>
        <v>0</v>
      </c>
      <c r="G1226" s="90">
        <f t="shared" si="158"/>
        <v>1</v>
      </c>
      <c r="H1226" s="1">
        <f>IF(Eingabe!R1226="x",1,0)</f>
        <v>1</v>
      </c>
      <c r="I1226" s="1">
        <f>IF(Eingabe!S1226="x",1,0)</f>
        <v>0</v>
      </c>
      <c r="J1226" s="1">
        <f t="shared" si="159"/>
        <v>1</v>
      </c>
      <c r="K1226" s="89">
        <f>IF(Eingabe!E1226="x",1,0)</f>
        <v>1</v>
      </c>
      <c r="L1226" s="1">
        <f>IF(Eingabe!F1226="x",1,0)</f>
        <v>0</v>
      </c>
      <c r="M1226" s="90">
        <f t="shared" si="160"/>
        <v>1</v>
      </c>
    </row>
    <row r="1227">
      <c r="A1227" s="5">
        <f>Eingabe!J1227^2*PI()/4</f>
        <v>0</v>
      </c>
      <c r="B1227" s="5">
        <f>Eingabe!K1227*Eingabe!L1227</f>
        <v>0.089999999999999997</v>
      </c>
      <c r="C1227" s="5">
        <f>(Eingabe!K1227*(Eingabe!L1227-Eingabe!K1227)+Eingabe!K1227^2*PI()/4)*0+Eingabe!K1227*Eingabe!L1227</f>
        <v>0.089999999999999997</v>
      </c>
      <c r="D1227" s="89">
        <f>IF(Eingabe!G1227="x",1,0)</f>
        <v>0</v>
      </c>
      <c r="E1227" s="1">
        <f>IF(Eingabe!H1227="x",1,0)</f>
        <v>1</v>
      </c>
      <c r="F1227" s="1">
        <f>IF(Eingabe!I1227="x",1,0)</f>
        <v>0</v>
      </c>
      <c r="G1227" s="90">
        <f t="shared" si="158"/>
        <v>1</v>
      </c>
      <c r="H1227" s="1">
        <f>IF(Eingabe!R1227="x",1,0)</f>
        <v>1</v>
      </c>
      <c r="I1227" s="1">
        <f>IF(Eingabe!S1227="x",1,0)</f>
        <v>0</v>
      </c>
      <c r="J1227" s="1">
        <f t="shared" si="159"/>
        <v>1</v>
      </c>
      <c r="K1227" s="89">
        <f>IF(Eingabe!E1227="x",1,0)</f>
        <v>1</v>
      </c>
      <c r="L1227" s="1">
        <f>IF(Eingabe!F1227="x",1,0)</f>
        <v>0</v>
      </c>
      <c r="M1227" s="90">
        <f t="shared" si="160"/>
        <v>1</v>
      </c>
    </row>
    <row r="1228">
      <c r="A1228" s="5">
        <f>Eingabe!J1228^2*PI()/4</f>
        <v>0</v>
      </c>
      <c r="B1228" s="5">
        <f>Eingabe!K1228*Eingabe!L1228</f>
        <v>0.089999999999999997</v>
      </c>
      <c r="C1228" s="5">
        <f>(Eingabe!K1228*(Eingabe!L1228-Eingabe!K1228)+Eingabe!K1228^2*PI()/4)*0+Eingabe!K1228*Eingabe!L1228</f>
        <v>0.089999999999999997</v>
      </c>
      <c r="D1228" s="89">
        <f>IF(Eingabe!G1228="x",1,0)</f>
        <v>0</v>
      </c>
      <c r="E1228" s="1">
        <f>IF(Eingabe!H1228="x",1,0)</f>
        <v>1</v>
      </c>
      <c r="F1228" s="1">
        <f>IF(Eingabe!I1228="x",1,0)</f>
        <v>0</v>
      </c>
      <c r="G1228" s="90">
        <f t="shared" si="158"/>
        <v>1</v>
      </c>
      <c r="H1228" s="1">
        <f>IF(Eingabe!R1228="x",1,0)</f>
        <v>1</v>
      </c>
      <c r="I1228" s="1">
        <f>IF(Eingabe!S1228="x",1,0)</f>
        <v>0</v>
      </c>
      <c r="J1228" s="1">
        <f t="shared" si="159"/>
        <v>1</v>
      </c>
      <c r="K1228" s="89">
        <f>IF(Eingabe!E1228="x",1,0)</f>
        <v>1</v>
      </c>
      <c r="L1228" s="1">
        <f>IF(Eingabe!F1228="x",1,0)</f>
        <v>0</v>
      </c>
      <c r="M1228" s="90">
        <f t="shared" si="160"/>
        <v>1</v>
      </c>
    </row>
    <row r="1229">
      <c r="A1229" s="5">
        <f>Eingabe!J1229^2*PI()/4</f>
        <v>0</v>
      </c>
      <c r="B1229" s="5">
        <f>Eingabe!K1229*Eingabe!L1229</f>
        <v>0.25</v>
      </c>
      <c r="C1229" s="5">
        <f>(Eingabe!K1229*(Eingabe!L1229-Eingabe!K1229)+Eingabe!K1229^2*PI()/4)*0+Eingabe!K1229*Eingabe!L1229</f>
        <v>0.25</v>
      </c>
      <c r="D1229" s="89">
        <f>IF(Eingabe!G1229="x",1,0)</f>
        <v>0</v>
      </c>
      <c r="E1229" s="1">
        <f>IF(Eingabe!H1229="x",1,0)</f>
        <v>1</v>
      </c>
      <c r="F1229" s="1">
        <f>IF(Eingabe!I1229="x",1,0)</f>
        <v>0</v>
      </c>
      <c r="G1229" s="90">
        <f t="shared" si="158"/>
        <v>1</v>
      </c>
      <c r="H1229" s="1">
        <f>IF(Eingabe!R1229="x",1,0)</f>
        <v>1</v>
      </c>
      <c r="I1229" s="1">
        <f>IF(Eingabe!S1229="x",1,0)</f>
        <v>0</v>
      </c>
      <c r="J1229" s="1">
        <f t="shared" si="159"/>
        <v>1</v>
      </c>
      <c r="K1229" s="89">
        <f>IF(Eingabe!E1229="x",1,0)</f>
        <v>1</v>
      </c>
      <c r="L1229" s="1">
        <f>IF(Eingabe!F1229="x",1,0)</f>
        <v>0</v>
      </c>
      <c r="M1229" s="90">
        <f t="shared" si="160"/>
        <v>1</v>
      </c>
    </row>
    <row r="1230">
      <c r="A1230" s="5">
        <f>Eingabe!J1230^2*PI()/4</f>
        <v>0.031415926535897934</v>
      </c>
      <c r="B1230" s="5">
        <f>Eingabe!K1230*Eingabe!L1230</f>
        <v>0</v>
      </c>
      <c r="C1230" s="5">
        <f>(Eingabe!K1230*(Eingabe!L1230-Eingabe!K1230)+Eingabe!K1230^2*PI()/4)*0+Eingabe!K1230*Eingabe!L1230</f>
        <v>0</v>
      </c>
      <c r="D1230" s="89">
        <f>IF(Eingabe!G1230="x",1,0)</f>
        <v>1</v>
      </c>
      <c r="E1230" s="1">
        <f>IF(Eingabe!H1230="x",1,0)</f>
        <v>0</v>
      </c>
      <c r="F1230" s="1">
        <f>IF(Eingabe!I1230="x",1,0)</f>
        <v>0</v>
      </c>
      <c r="G1230" s="90">
        <f t="shared" si="158"/>
        <v>0</v>
      </c>
      <c r="H1230" s="1">
        <f>IF(Eingabe!R1230="x",1,0)</f>
        <v>1</v>
      </c>
      <c r="I1230" s="1">
        <f>IF(Eingabe!S1230="x",1,0)</f>
        <v>0</v>
      </c>
      <c r="J1230" s="1">
        <f t="shared" si="159"/>
        <v>1</v>
      </c>
      <c r="K1230" s="89">
        <f>IF(Eingabe!E1230="x",1,0)</f>
        <v>1</v>
      </c>
      <c r="L1230" s="1">
        <f>IF(Eingabe!F1230="x",1,0)</f>
        <v>0</v>
      </c>
      <c r="M1230" s="90">
        <f t="shared" si="160"/>
        <v>1</v>
      </c>
    </row>
    <row r="1231">
      <c r="A1231" s="5">
        <f>Eingabe!J1231^2*PI()/4</f>
        <v>0.031415926535897934</v>
      </c>
      <c r="B1231" s="5">
        <f>Eingabe!K1231*Eingabe!L1231</f>
        <v>0</v>
      </c>
      <c r="C1231" s="5">
        <f>(Eingabe!K1231*(Eingabe!L1231-Eingabe!K1231)+Eingabe!K1231^2*PI()/4)*0+Eingabe!K1231*Eingabe!L1231</f>
        <v>0</v>
      </c>
      <c r="D1231" s="89">
        <f>IF(Eingabe!G1231="x",1,0)</f>
        <v>1</v>
      </c>
      <c r="E1231" s="1">
        <f>IF(Eingabe!H1231="x",1,0)</f>
        <v>0</v>
      </c>
      <c r="F1231" s="1">
        <f>IF(Eingabe!I1231="x",1,0)</f>
        <v>0</v>
      </c>
      <c r="G1231" s="90">
        <f t="shared" si="158"/>
        <v>0</v>
      </c>
      <c r="H1231" s="1">
        <f>IF(Eingabe!R1231="x",1,0)</f>
        <v>1</v>
      </c>
      <c r="I1231" s="1">
        <f>IF(Eingabe!S1231="x",1,0)</f>
        <v>0</v>
      </c>
      <c r="J1231" s="1">
        <f t="shared" si="159"/>
        <v>1</v>
      </c>
      <c r="K1231" s="89">
        <f>IF(Eingabe!E1231="x",1,0)</f>
        <v>1</v>
      </c>
      <c r="L1231" s="1">
        <f>IF(Eingabe!F1231="x",1,0)</f>
        <v>0</v>
      </c>
      <c r="M1231" s="90">
        <f t="shared" si="160"/>
        <v>1</v>
      </c>
    </row>
    <row r="1232">
      <c r="A1232" s="5">
        <f>Eingabe!J1232^2*PI()/4</f>
        <v>0.031415926535897934</v>
      </c>
      <c r="B1232" s="5">
        <f>Eingabe!K1232*Eingabe!L1232</f>
        <v>0</v>
      </c>
      <c r="C1232" s="5">
        <f>(Eingabe!K1232*(Eingabe!L1232-Eingabe!K1232)+Eingabe!K1232^2*PI()/4)*0+Eingabe!K1232*Eingabe!L1232</f>
        <v>0</v>
      </c>
      <c r="D1232" s="89">
        <f>IF(Eingabe!G1232="x",1,0)</f>
        <v>1</v>
      </c>
      <c r="E1232" s="1">
        <f>IF(Eingabe!H1232="x",1,0)</f>
        <v>0</v>
      </c>
      <c r="F1232" s="1">
        <f>IF(Eingabe!I1232="x",1,0)</f>
        <v>0</v>
      </c>
      <c r="G1232" s="90">
        <f t="shared" si="158"/>
        <v>0</v>
      </c>
      <c r="H1232" s="1">
        <f>IF(Eingabe!R1232="x",1,0)</f>
        <v>1</v>
      </c>
      <c r="I1232" s="1">
        <f>IF(Eingabe!S1232="x",1,0)</f>
        <v>0</v>
      </c>
      <c r="J1232" s="1">
        <f t="shared" si="159"/>
        <v>1</v>
      </c>
      <c r="K1232" s="89">
        <f>IF(Eingabe!E1232="x",1,0)</f>
        <v>1</v>
      </c>
      <c r="L1232" s="1">
        <f>IF(Eingabe!F1232="x",1,0)</f>
        <v>0</v>
      </c>
      <c r="M1232" s="90">
        <f t="shared" si="160"/>
        <v>1</v>
      </c>
    </row>
    <row r="1233">
      <c r="A1233" s="5">
        <f>Eingabe!J1233^2*PI()/4</f>
        <v>0.031415926535897934</v>
      </c>
      <c r="B1233" s="5">
        <f>Eingabe!K1233*Eingabe!L1233</f>
        <v>0</v>
      </c>
      <c r="C1233" s="5">
        <f>(Eingabe!K1233*(Eingabe!L1233-Eingabe!K1233)+Eingabe!K1233^2*PI()/4)*0+Eingabe!K1233*Eingabe!L1233</f>
        <v>0</v>
      </c>
      <c r="D1233" s="89">
        <f>IF(Eingabe!G1233="x",1,0)</f>
        <v>1</v>
      </c>
      <c r="E1233" s="1">
        <f>IF(Eingabe!H1233="x",1,0)</f>
        <v>0</v>
      </c>
      <c r="F1233" s="1">
        <f>IF(Eingabe!I1233="x",1,0)</f>
        <v>0</v>
      </c>
      <c r="G1233" s="90">
        <f t="shared" si="158"/>
        <v>0</v>
      </c>
      <c r="H1233" s="1">
        <f>IF(Eingabe!R1233="x",1,0)</f>
        <v>1</v>
      </c>
      <c r="I1233" s="1">
        <f>IF(Eingabe!S1233="x",1,0)</f>
        <v>0</v>
      </c>
      <c r="J1233" s="1">
        <f t="shared" si="159"/>
        <v>1</v>
      </c>
      <c r="K1233" s="89">
        <f>IF(Eingabe!E1233="x",1,0)</f>
        <v>1</v>
      </c>
      <c r="L1233" s="1">
        <f>IF(Eingabe!F1233="x",1,0)</f>
        <v>0</v>
      </c>
      <c r="M1233" s="90">
        <f t="shared" si="160"/>
        <v>1</v>
      </c>
    </row>
    <row r="1234">
      <c r="A1234" s="5">
        <f>Eingabe!J1234^2*PI()/4</f>
        <v>0.031415926535897934</v>
      </c>
      <c r="B1234" s="5">
        <f>Eingabe!K1234*Eingabe!L1234</f>
        <v>0</v>
      </c>
      <c r="C1234" s="5">
        <f>(Eingabe!K1234*(Eingabe!L1234-Eingabe!K1234)+Eingabe!K1234^2*PI()/4)*0+Eingabe!K1234*Eingabe!L1234</f>
        <v>0</v>
      </c>
      <c r="D1234" s="89">
        <f>IF(Eingabe!G1234="x",1,0)</f>
        <v>1</v>
      </c>
      <c r="E1234" s="1">
        <f>IF(Eingabe!H1234="x",1,0)</f>
        <v>0</v>
      </c>
      <c r="F1234" s="1">
        <f>IF(Eingabe!I1234="x",1,0)</f>
        <v>0</v>
      </c>
      <c r="G1234" s="90">
        <f t="shared" si="158"/>
        <v>0</v>
      </c>
      <c r="H1234" s="1">
        <f>IF(Eingabe!R1234="x",1,0)</f>
        <v>1</v>
      </c>
      <c r="I1234" s="1">
        <f>IF(Eingabe!S1234="x",1,0)</f>
        <v>0</v>
      </c>
      <c r="J1234" s="1">
        <f t="shared" si="159"/>
        <v>1</v>
      </c>
      <c r="K1234" s="89">
        <f>IF(Eingabe!E1234="x",1,0)</f>
        <v>1</v>
      </c>
      <c r="L1234" s="1">
        <f>IF(Eingabe!F1234="x",1,0)</f>
        <v>0</v>
      </c>
      <c r="M1234" s="90">
        <f t="shared" si="160"/>
        <v>1</v>
      </c>
    </row>
    <row r="1235">
      <c r="A1235" s="5">
        <f>Eingabe!J1235^2*PI()/4</f>
        <v>0.031415926535897934</v>
      </c>
      <c r="B1235" s="5">
        <f>Eingabe!K1235*Eingabe!L1235</f>
        <v>0</v>
      </c>
      <c r="C1235" s="5">
        <f>(Eingabe!K1235*(Eingabe!L1235-Eingabe!K1235)+Eingabe!K1235^2*PI()/4)*0+Eingabe!K1235*Eingabe!L1235</f>
        <v>0</v>
      </c>
      <c r="D1235" s="89">
        <f>IF(Eingabe!G1235="x",1,0)</f>
        <v>1</v>
      </c>
      <c r="E1235" s="1">
        <f>IF(Eingabe!H1235="x",1,0)</f>
        <v>0</v>
      </c>
      <c r="F1235" s="1">
        <f>IF(Eingabe!I1235="x",1,0)</f>
        <v>0</v>
      </c>
      <c r="G1235" s="90">
        <f t="shared" ref="G1235:G1298" si="161">MAX(E1235:F1235)</f>
        <v>0</v>
      </c>
      <c r="H1235" s="1">
        <f>IF(Eingabe!R1235="x",1,0)</f>
        <v>1</v>
      </c>
      <c r="I1235" s="1">
        <f>IF(Eingabe!S1235="x",1,0)</f>
        <v>0</v>
      </c>
      <c r="J1235" s="1">
        <f t="shared" ref="J1235:J1298" si="162">MAX(H1235:I1235)</f>
        <v>1</v>
      </c>
      <c r="K1235" s="89">
        <f>IF(Eingabe!E1235="x",1,0)</f>
        <v>1</v>
      </c>
      <c r="L1235" s="1">
        <f>IF(Eingabe!F1235="x",1,0)</f>
        <v>0</v>
      </c>
      <c r="M1235" s="90">
        <f t="shared" ref="M1235:M1298" si="163">MAX(K1235:L1235)</f>
        <v>1</v>
      </c>
    </row>
    <row r="1236">
      <c r="A1236" s="5">
        <f>Eingabe!J1236^2*PI()/4</f>
        <v>0</v>
      </c>
      <c r="B1236" s="5">
        <f>Eingabe!K1236*Eingabe!L1236</f>
        <v>0.040000000000000008</v>
      </c>
      <c r="C1236" s="5">
        <f>(Eingabe!K1236*(Eingabe!L1236-Eingabe!K1236)+Eingabe!K1236^2*PI()/4)*0+Eingabe!K1236*Eingabe!L1236</f>
        <v>0.040000000000000008</v>
      </c>
      <c r="D1236" s="89">
        <f>IF(Eingabe!G1236="x",1,0)</f>
        <v>0</v>
      </c>
      <c r="E1236" s="1">
        <f>IF(Eingabe!H1236="x",1,0)</f>
        <v>1</v>
      </c>
      <c r="F1236" s="1">
        <f>IF(Eingabe!I1236="x",1,0)</f>
        <v>0</v>
      </c>
      <c r="G1236" s="90">
        <f t="shared" si="161"/>
        <v>1</v>
      </c>
      <c r="H1236" s="1">
        <f>IF(Eingabe!R1236="x",1,0)</f>
        <v>1</v>
      </c>
      <c r="I1236" s="1">
        <f>IF(Eingabe!S1236="x",1,0)</f>
        <v>0</v>
      </c>
      <c r="J1236" s="1">
        <f t="shared" si="162"/>
        <v>1</v>
      </c>
      <c r="K1236" s="89">
        <f>IF(Eingabe!E1236="x",1,0)</f>
        <v>1</v>
      </c>
      <c r="L1236" s="1">
        <f>IF(Eingabe!F1236="x",1,0)</f>
        <v>0</v>
      </c>
      <c r="M1236" s="90">
        <f t="shared" si="163"/>
        <v>1</v>
      </c>
    </row>
    <row r="1237">
      <c r="A1237" s="5">
        <f>Eingabe!J1237^2*PI()/4</f>
        <v>0</v>
      </c>
      <c r="B1237" s="5">
        <f>Eingabe!K1237*Eingabe!L1237</f>
        <v>0.040000000000000008</v>
      </c>
      <c r="C1237" s="5">
        <f>(Eingabe!K1237*(Eingabe!L1237-Eingabe!K1237)+Eingabe!K1237^2*PI()/4)*0+Eingabe!K1237*Eingabe!L1237</f>
        <v>0.040000000000000008</v>
      </c>
      <c r="D1237" s="89">
        <f>IF(Eingabe!G1237="x",1,0)</f>
        <v>0</v>
      </c>
      <c r="E1237" s="1">
        <f>IF(Eingabe!H1237="x",1,0)</f>
        <v>1</v>
      </c>
      <c r="F1237" s="1">
        <f>IF(Eingabe!I1237="x",1,0)</f>
        <v>0</v>
      </c>
      <c r="G1237" s="90">
        <f t="shared" si="161"/>
        <v>1</v>
      </c>
      <c r="H1237" s="1">
        <f>IF(Eingabe!R1237="x",1,0)</f>
        <v>1</v>
      </c>
      <c r="I1237" s="1">
        <f>IF(Eingabe!S1237="x",1,0)</f>
        <v>0</v>
      </c>
      <c r="J1237" s="1">
        <f t="shared" si="162"/>
        <v>1</v>
      </c>
      <c r="K1237" s="89">
        <f>IF(Eingabe!E1237="x",1,0)</f>
        <v>1</v>
      </c>
      <c r="L1237" s="1">
        <f>IF(Eingabe!F1237="x",1,0)</f>
        <v>0</v>
      </c>
      <c r="M1237" s="90">
        <f t="shared" si="163"/>
        <v>1</v>
      </c>
    </row>
    <row r="1238">
      <c r="A1238" s="5">
        <f>Eingabe!J1238^2*PI()/4</f>
        <v>0</v>
      </c>
      <c r="B1238" s="5">
        <f>Eingabe!K1238*Eingabe!L1238</f>
        <v>0.040000000000000008</v>
      </c>
      <c r="C1238" s="5">
        <f>(Eingabe!K1238*(Eingabe!L1238-Eingabe!K1238)+Eingabe!K1238^2*PI()/4)*0+Eingabe!K1238*Eingabe!L1238</f>
        <v>0.040000000000000008</v>
      </c>
      <c r="D1238" s="89">
        <f>IF(Eingabe!G1238="x",1,0)</f>
        <v>0</v>
      </c>
      <c r="E1238" s="1">
        <f>IF(Eingabe!H1238="x",1,0)</f>
        <v>1</v>
      </c>
      <c r="F1238" s="1">
        <f>IF(Eingabe!I1238="x",1,0)</f>
        <v>0</v>
      </c>
      <c r="G1238" s="90">
        <f t="shared" si="161"/>
        <v>1</v>
      </c>
      <c r="H1238" s="1">
        <f>IF(Eingabe!R1238="x",1,0)</f>
        <v>1</v>
      </c>
      <c r="I1238" s="1">
        <f>IF(Eingabe!S1238="x",1,0)</f>
        <v>0</v>
      </c>
      <c r="J1238" s="1">
        <f t="shared" si="162"/>
        <v>1</v>
      </c>
      <c r="K1238" s="89">
        <f>IF(Eingabe!E1238="x",1,0)</f>
        <v>1</v>
      </c>
      <c r="L1238" s="1">
        <f>IF(Eingabe!F1238="x",1,0)</f>
        <v>0</v>
      </c>
      <c r="M1238" s="90">
        <f t="shared" si="163"/>
        <v>1</v>
      </c>
    </row>
    <row r="1239">
      <c r="A1239" s="5">
        <f>Eingabe!J1239^2*PI()/4</f>
        <v>0</v>
      </c>
      <c r="B1239" s="5">
        <f>Eingabe!K1239*Eingabe!L1239</f>
        <v>0.040000000000000008</v>
      </c>
      <c r="C1239" s="5">
        <f>(Eingabe!K1239*(Eingabe!L1239-Eingabe!K1239)+Eingabe!K1239^2*PI()/4)*0+Eingabe!K1239*Eingabe!L1239</f>
        <v>0.040000000000000008</v>
      </c>
      <c r="D1239" s="89">
        <f>IF(Eingabe!G1239="x",1,0)</f>
        <v>0</v>
      </c>
      <c r="E1239" s="1">
        <f>IF(Eingabe!H1239="x",1,0)</f>
        <v>1</v>
      </c>
      <c r="F1239" s="1">
        <f>IF(Eingabe!I1239="x",1,0)</f>
        <v>0</v>
      </c>
      <c r="G1239" s="90">
        <f t="shared" si="161"/>
        <v>1</v>
      </c>
      <c r="H1239" s="1">
        <f>IF(Eingabe!R1239="x",1,0)</f>
        <v>1</v>
      </c>
      <c r="I1239" s="1">
        <f>IF(Eingabe!S1239="x",1,0)</f>
        <v>0</v>
      </c>
      <c r="J1239" s="1">
        <f t="shared" si="162"/>
        <v>1</v>
      </c>
      <c r="K1239" s="89">
        <f>IF(Eingabe!E1239="x",1,0)</f>
        <v>1</v>
      </c>
      <c r="L1239" s="1">
        <f>IF(Eingabe!F1239="x",1,0)</f>
        <v>0</v>
      </c>
      <c r="M1239" s="90">
        <f t="shared" si="163"/>
        <v>1</v>
      </c>
    </row>
    <row r="1240">
      <c r="A1240" s="5">
        <f>Eingabe!J1240^2*PI()/4</f>
        <v>0</v>
      </c>
      <c r="B1240" s="5">
        <f>Eingabe!K1240*Eingabe!L1240</f>
        <v>0.040000000000000008</v>
      </c>
      <c r="C1240" s="5">
        <f>(Eingabe!K1240*(Eingabe!L1240-Eingabe!K1240)+Eingabe!K1240^2*PI()/4)*0+Eingabe!K1240*Eingabe!L1240</f>
        <v>0.040000000000000008</v>
      </c>
      <c r="D1240" s="89">
        <f>IF(Eingabe!G1240="x",1,0)</f>
        <v>0</v>
      </c>
      <c r="E1240" s="1">
        <f>IF(Eingabe!H1240="x",1,0)</f>
        <v>1</v>
      </c>
      <c r="F1240" s="1">
        <f>IF(Eingabe!I1240="x",1,0)</f>
        <v>0</v>
      </c>
      <c r="G1240" s="90">
        <f t="shared" si="161"/>
        <v>1</v>
      </c>
      <c r="H1240" s="1">
        <f>IF(Eingabe!R1240="x",1,0)</f>
        <v>1</v>
      </c>
      <c r="I1240" s="1">
        <f>IF(Eingabe!S1240="x",1,0)</f>
        <v>0</v>
      </c>
      <c r="J1240" s="1">
        <f t="shared" si="162"/>
        <v>1</v>
      </c>
      <c r="K1240" s="89">
        <f>IF(Eingabe!E1240="x",1,0)</f>
        <v>1</v>
      </c>
      <c r="L1240" s="1">
        <f>IF(Eingabe!F1240="x",1,0)</f>
        <v>0</v>
      </c>
      <c r="M1240" s="90">
        <f t="shared" si="163"/>
        <v>1</v>
      </c>
    </row>
    <row r="1241">
      <c r="A1241" s="5">
        <f>Eingabe!J1241^2*PI()/4</f>
        <v>0</v>
      </c>
      <c r="B1241" s="5">
        <f>Eingabe!K1241*Eingabe!L1241</f>
        <v>0.040000000000000008</v>
      </c>
      <c r="C1241" s="5">
        <f>(Eingabe!K1241*(Eingabe!L1241-Eingabe!K1241)+Eingabe!K1241^2*PI()/4)*0+Eingabe!K1241*Eingabe!L1241</f>
        <v>0.040000000000000008</v>
      </c>
      <c r="D1241" s="89">
        <f>IF(Eingabe!G1241="x",1,0)</f>
        <v>0</v>
      </c>
      <c r="E1241" s="1">
        <f>IF(Eingabe!H1241="x",1,0)</f>
        <v>1</v>
      </c>
      <c r="F1241" s="1">
        <f>IF(Eingabe!I1241="x",1,0)</f>
        <v>0</v>
      </c>
      <c r="G1241" s="90">
        <f t="shared" si="161"/>
        <v>1</v>
      </c>
      <c r="H1241" s="1">
        <f>IF(Eingabe!R1241="x",1,0)</f>
        <v>1</v>
      </c>
      <c r="I1241" s="1">
        <f>IF(Eingabe!S1241="x",1,0)</f>
        <v>0</v>
      </c>
      <c r="J1241" s="1">
        <f t="shared" si="162"/>
        <v>1</v>
      </c>
      <c r="K1241" s="89">
        <f>IF(Eingabe!E1241="x",1,0)</f>
        <v>1</v>
      </c>
      <c r="L1241" s="1">
        <f>IF(Eingabe!F1241="x",1,0)</f>
        <v>0</v>
      </c>
      <c r="M1241" s="90">
        <f t="shared" si="163"/>
        <v>1</v>
      </c>
    </row>
    <row r="1242">
      <c r="A1242" s="5">
        <f>Eingabe!J1242^2*PI()/4</f>
        <v>0</v>
      </c>
      <c r="B1242" s="5">
        <f>Eingabe!K1242*Eingabe!L1242</f>
        <v>0.040000000000000008</v>
      </c>
      <c r="C1242" s="5">
        <f>(Eingabe!K1242*(Eingabe!L1242-Eingabe!K1242)+Eingabe!K1242^2*PI()/4)*0+Eingabe!K1242*Eingabe!L1242</f>
        <v>0.040000000000000008</v>
      </c>
      <c r="D1242" s="89">
        <f>IF(Eingabe!G1242="x",1,0)</f>
        <v>0</v>
      </c>
      <c r="E1242" s="1">
        <f>IF(Eingabe!H1242="x",1,0)</f>
        <v>1</v>
      </c>
      <c r="F1242" s="1">
        <f>IF(Eingabe!I1242="x",1,0)</f>
        <v>0</v>
      </c>
      <c r="G1242" s="90">
        <f t="shared" si="161"/>
        <v>1</v>
      </c>
      <c r="H1242" s="1">
        <f>IF(Eingabe!R1242="x",1,0)</f>
        <v>1</v>
      </c>
      <c r="I1242" s="1">
        <f>IF(Eingabe!S1242="x",1,0)</f>
        <v>0</v>
      </c>
      <c r="J1242" s="1">
        <f t="shared" si="162"/>
        <v>1</v>
      </c>
      <c r="K1242" s="89">
        <f>IF(Eingabe!E1242="x",1,0)</f>
        <v>1</v>
      </c>
      <c r="L1242" s="1">
        <f>IF(Eingabe!F1242="x",1,0)</f>
        <v>0</v>
      </c>
      <c r="M1242" s="90">
        <f t="shared" si="163"/>
        <v>1</v>
      </c>
    </row>
    <row r="1243">
      <c r="A1243" s="5">
        <f>Eingabe!J1243^2*PI()/4</f>
        <v>0</v>
      </c>
      <c r="B1243" s="5">
        <f>Eingabe!K1243*Eingabe!L1243</f>
        <v>0.040000000000000008</v>
      </c>
      <c r="C1243" s="5">
        <f>(Eingabe!K1243*(Eingabe!L1243-Eingabe!K1243)+Eingabe!K1243^2*PI()/4)*0+Eingabe!K1243*Eingabe!L1243</f>
        <v>0.040000000000000008</v>
      </c>
      <c r="D1243" s="89">
        <f>IF(Eingabe!G1243="x",1,0)</f>
        <v>0</v>
      </c>
      <c r="E1243" s="1">
        <f>IF(Eingabe!H1243="x",1,0)</f>
        <v>1</v>
      </c>
      <c r="F1243" s="1">
        <f>IF(Eingabe!I1243="x",1,0)</f>
        <v>0</v>
      </c>
      <c r="G1243" s="90">
        <f t="shared" si="161"/>
        <v>1</v>
      </c>
      <c r="H1243" s="1">
        <f>IF(Eingabe!R1243="x",1,0)</f>
        <v>1</v>
      </c>
      <c r="I1243" s="1">
        <f>IF(Eingabe!S1243="x",1,0)</f>
        <v>0</v>
      </c>
      <c r="J1243" s="1">
        <f t="shared" si="162"/>
        <v>1</v>
      </c>
      <c r="K1243" s="89">
        <f>IF(Eingabe!E1243="x",1,0)</f>
        <v>1</v>
      </c>
      <c r="L1243" s="1">
        <f>IF(Eingabe!F1243="x",1,0)</f>
        <v>0</v>
      </c>
      <c r="M1243" s="90">
        <f t="shared" si="163"/>
        <v>1</v>
      </c>
    </row>
    <row r="1244">
      <c r="A1244" s="5">
        <f>Eingabe!J1244^2*PI()/4</f>
        <v>0</v>
      </c>
      <c r="B1244" s="5">
        <f>Eingabe!K1244*Eingabe!L1244</f>
        <v>0.040000000000000008</v>
      </c>
      <c r="C1244" s="5">
        <f>(Eingabe!K1244*(Eingabe!L1244-Eingabe!K1244)+Eingabe!K1244^2*PI()/4)*0+Eingabe!K1244*Eingabe!L1244</f>
        <v>0.040000000000000008</v>
      </c>
      <c r="D1244" s="89">
        <f>IF(Eingabe!G1244="x",1,0)</f>
        <v>0</v>
      </c>
      <c r="E1244" s="1">
        <f>IF(Eingabe!H1244="x",1,0)</f>
        <v>1</v>
      </c>
      <c r="F1244" s="1">
        <f>IF(Eingabe!I1244="x",1,0)</f>
        <v>0</v>
      </c>
      <c r="G1244" s="90">
        <f t="shared" si="161"/>
        <v>1</v>
      </c>
      <c r="H1244" s="1">
        <f>IF(Eingabe!R1244="x",1,0)</f>
        <v>1</v>
      </c>
      <c r="I1244" s="1">
        <f>IF(Eingabe!S1244="x",1,0)</f>
        <v>0</v>
      </c>
      <c r="J1244" s="1">
        <f t="shared" si="162"/>
        <v>1</v>
      </c>
      <c r="K1244" s="89">
        <f>IF(Eingabe!E1244="x",1,0)</f>
        <v>1</v>
      </c>
      <c r="L1244" s="1">
        <f>IF(Eingabe!F1244="x",1,0)</f>
        <v>0</v>
      </c>
      <c r="M1244" s="90">
        <f t="shared" si="163"/>
        <v>1</v>
      </c>
    </row>
    <row r="1245">
      <c r="A1245" s="5">
        <f>Eingabe!J1245^2*PI()/4</f>
        <v>0</v>
      </c>
      <c r="B1245" s="5">
        <f>Eingabe!K1245*Eingabe!L1245</f>
        <v>0.040000000000000008</v>
      </c>
      <c r="C1245" s="5">
        <f>(Eingabe!K1245*(Eingabe!L1245-Eingabe!K1245)+Eingabe!K1245^2*PI()/4)*0+Eingabe!K1245*Eingabe!L1245</f>
        <v>0.040000000000000008</v>
      </c>
      <c r="D1245" s="89">
        <f>IF(Eingabe!G1245="x",1,0)</f>
        <v>0</v>
      </c>
      <c r="E1245" s="1">
        <f>IF(Eingabe!H1245="x",1,0)</f>
        <v>1</v>
      </c>
      <c r="F1245" s="1">
        <f>IF(Eingabe!I1245="x",1,0)</f>
        <v>0</v>
      </c>
      <c r="G1245" s="90">
        <f t="shared" si="161"/>
        <v>1</v>
      </c>
      <c r="H1245" s="1">
        <f>IF(Eingabe!R1245="x",1,0)</f>
        <v>1</v>
      </c>
      <c r="I1245" s="1">
        <f>IF(Eingabe!S1245="x",1,0)</f>
        <v>0</v>
      </c>
      <c r="J1245" s="1">
        <f t="shared" si="162"/>
        <v>1</v>
      </c>
      <c r="K1245" s="89">
        <f>IF(Eingabe!E1245="x",1,0)</f>
        <v>1</v>
      </c>
      <c r="L1245" s="1">
        <f>IF(Eingabe!F1245="x",1,0)</f>
        <v>0</v>
      </c>
      <c r="M1245" s="90">
        <f t="shared" si="163"/>
        <v>1</v>
      </c>
    </row>
    <row r="1246">
      <c r="A1246" s="5">
        <f>Eingabe!J1246^2*PI()/4</f>
        <v>0</v>
      </c>
      <c r="B1246" s="5">
        <f>Eingabe!K1246*Eingabe!L1246</f>
        <v>0.0625</v>
      </c>
      <c r="C1246" s="5">
        <f>(Eingabe!K1246*(Eingabe!L1246-Eingabe!K1246)+Eingabe!K1246^2*PI()/4)*0+Eingabe!K1246*Eingabe!L1246</f>
        <v>0.0625</v>
      </c>
      <c r="D1246" s="89">
        <f>IF(Eingabe!G1246="x",1,0)</f>
        <v>0</v>
      </c>
      <c r="E1246" s="1">
        <f>IF(Eingabe!H1246="x",1,0)</f>
        <v>1</v>
      </c>
      <c r="F1246" s="1">
        <f>IF(Eingabe!I1246="x",1,0)</f>
        <v>0</v>
      </c>
      <c r="G1246" s="90">
        <f t="shared" si="161"/>
        <v>1</v>
      </c>
      <c r="H1246" s="1">
        <f>IF(Eingabe!R1246="x",1,0)</f>
        <v>1</v>
      </c>
      <c r="I1246" s="1">
        <f>IF(Eingabe!S1246="x",1,0)</f>
        <v>0</v>
      </c>
      <c r="J1246" s="1">
        <f t="shared" si="162"/>
        <v>1</v>
      </c>
      <c r="K1246" s="89">
        <f>IF(Eingabe!E1246="x",1,0)</f>
        <v>1</v>
      </c>
      <c r="L1246" s="1">
        <f>IF(Eingabe!F1246="x",1,0)</f>
        <v>0</v>
      </c>
      <c r="M1246" s="90">
        <f t="shared" si="163"/>
        <v>1</v>
      </c>
    </row>
    <row r="1247">
      <c r="A1247" s="5">
        <f>Eingabe!J1247^2*PI()/4</f>
        <v>0</v>
      </c>
      <c r="B1247" s="5">
        <f>Eingabe!K1247*Eingabe!L1247</f>
        <v>0.0625</v>
      </c>
      <c r="C1247" s="5">
        <f>(Eingabe!K1247*(Eingabe!L1247-Eingabe!K1247)+Eingabe!K1247^2*PI()/4)*0+Eingabe!K1247*Eingabe!L1247</f>
        <v>0.0625</v>
      </c>
      <c r="D1247" s="89">
        <f>IF(Eingabe!G1247="x",1,0)</f>
        <v>0</v>
      </c>
      <c r="E1247" s="1">
        <f>IF(Eingabe!H1247="x",1,0)</f>
        <v>1</v>
      </c>
      <c r="F1247" s="1">
        <f>IF(Eingabe!I1247="x",1,0)</f>
        <v>0</v>
      </c>
      <c r="G1247" s="90">
        <f t="shared" si="161"/>
        <v>1</v>
      </c>
      <c r="H1247" s="1">
        <f>IF(Eingabe!R1247="x",1,0)</f>
        <v>1</v>
      </c>
      <c r="I1247" s="1">
        <f>IF(Eingabe!S1247="x",1,0)</f>
        <v>0</v>
      </c>
      <c r="J1247" s="1">
        <f t="shared" si="162"/>
        <v>1</v>
      </c>
      <c r="K1247" s="89">
        <f>IF(Eingabe!E1247="x",1,0)</f>
        <v>1</v>
      </c>
      <c r="L1247" s="1">
        <f>IF(Eingabe!F1247="x",1,0)</f>
        <v>0</v>
      </c>
      <c r="M1247" s="90">
        <f t="shared" si="163"/>
        <v>1</v>
      </c>
    </row>
    <row r="1248">
      <c r="A1248" s="5">
        <f>Eingabe!J1248^2*PI()/4</f>
        <v>0</v>
      </c>
      <c r="B1248" s="5">
        <f>Eingabe!K1248*Eingabe!L1248</f>
        <v>0.089999999999999997</v>
      </c>
      <c r="C1248" s="5">
        <f>(Eingabe!K1248*(Eingabe!L1248-Eingabe!K1248)+Eingabe!K1248^2*PI()/4)*0+Eingabe!K1248*Eingabe!L1248</f>
        <v>0.089999999999999997</v>
      </c>
      <c r="D1248" s="89">
        <f>IF(Eingabe!G1248="x",1,0)</f>
        <v>0</v>
      </c>
      <c r="E1248" s="1">
        <f>IF(Eingabe!H1248="x",1,0)</f>
        <v>1</v>
      </c>
      <c r="F1248" s="1">
        <f>IF(Eingabe!I1248="x",1,0)</f>
        <v>0</v>
      </c>
      <c r="G1248" s="90">
        <f t="shared" si="161"/>
        <v>1</v>
      </c>
      <c r="H1248" s="1">
        <f>IF(Eingabe!R1248="x",1,0)</f>
        <v>1</v>
      </c>
      <c r="I1248" s="1">
        <f>IF(Eingabe!S1248="x",1,0)</f>
        <v>0</v>
      </c>
      <c r="J1248" s="1">
        <f t="shared" si="162"/>
        <v>1</v>
      </c>
      <c r="K1248" s="89">
        <f>IF(Eingabe!E1248="x",1,0)</f>
        <v>1</v>
      </c>
      <c r="L1248" s="1">
        <f>IF(Eingabe!F1248="x",1,0)</f>
        <v>0</v>
      </c>
      <c r="M1248" s="90">
        <f t="shared" si="163"/>
        <v>1</v>
      </c>
    </row>
    <row r="1249">
      <c r="A1249" s="5">
        <f>Eingabe!J1249^2*PI()/4</f>
        <v>0</v>
      </c>
      <c r="B1249" s="5">
        <f>Eingabe!K1249*Eingabe!L1249</f>
        <v>0.089999999999999997</v>
      </c>
      <c r="C1249" s="5">
        <f>(Eingabe!K1249*(Eingabe!L1249-Eingabe!K1249)+Eingabe!K1249^2*PI()/4)*0+Eingabe!K1249*Eingabe!L1249</f>
        <v>0.089999999999999997</v>
      </c>
      <c r="D1249" s="89">
        <f>IF(Eingabe!G1249="x",1,0)</f>
        <v>0</v>
      </c>
      <c r="E1249" s="1">
        <f>IF(Eingabe!H1249="x",1,0)</f>
        <v>1</v>
      </c>
      <c r="F1249" s="1">
        <f>IF(Eingabe!I1249="x",1,0)</f>
        <v>0</v>
      </c>
      <c r="G1249" s="90">
        <f t="shared" si="161"/>
        <v>1</v>
      </c>
      <c r="H1249" s="1">
        <f>IF(Eingabe!R1249="x",1,0)</f>
        <v>1</v>
      </c>
      <c r="I1249" s="1">
        <f>IF(Eingabe!S1249="x",1,0)</f>
        <v>0</v>
      </c>
      <c r="J1249" s="1">
        <f t="shared" si="162"/>
        <v>1</v>
      </c>
      <c r="K1249" s="89">
        <f>IF(Eingabe!E1249="x",1,0)</f>
        <v>1</v>
      </c>
      <c r="L1249" s="1">
        <f>IF(Eingabe!F1249="x",1,0)</f>
        <v>0</v>
      </c>
      <c r="M1249" s="90">
        <f t="shared" si="163"/>
        <v>1</v>
      </c>
    </row>
    <row r="1250">
      <c r="A1250" s="5">
        <f>Eingabe!J1250^2*PI()/4</f>
        <v>0</v>
      </c>
      <c r="B1250" s="5">
        <f>Eingabe!K1250*Eingabe!L1250</f>
        <v>0.12249999999999998</v>
      </c>
      <c r="C1250" s="5">
        <f>(Eingabe!K1250*(Eingabe!L1250-Eingabe!K1250)+Eingabe!K1250^2*PI()/4)*0+Eingabe!K1250*Eingabe!L1250</f>
        <v>0.12249999999999998</v>
      </c>
      <c r="D1250" s="89">
        <f>IF(Eingabe!G1250="x",1,0)</f>
        <v>0</v>
      </c>
      <c r="E1250" s="1">
        <f>IF(Eingabe!H1250="x",1,0)</f>
        <v>1</v>
      </c>
      <c r="F1250" s="1">
        <f>IF(Eingabe!I1250="x",1,0)</f>
        <v>0</v>
      </c>
      <c r="G1250" s="90">
        <f t="shared" si="161"/>
        <v>1</v>
      </c>
      <c r="H1250" s="1">
        <f>IF(Eingabe!R1250="x",1,0)</f>
        <v>1</v>
      </c>
      <c r="I1250" s="1">
        <f>IF(Eingabe!S1250="x",1,0)</f>
        <v>0</v>
      </c>
      <c r="J1250" s="1">
        <f t="shared" si="162"/>
        <v>1</v>
      </c>
      <c r="K1250" s="89">
        <f>IF(Eingabe!E1250="x",1,0)</f>
        <v>1</v>
      </c>
      <c r="L1250" s="1">
        <f>IF(Eingabe!F1250="x",1,0)</f>
        <v>0</v>
      </c>
      <c r="M1250" s="90">
        <f t="shared" si="163"/>
        <v>1</v>
      </c>
    </row>
    <row r="1251">
      <c r="A1251" s="5">
        <f>Eingabe!J1251^2*PI()/4</f>
        <v>0</v>
      </c>
      <c r="B1251" s="5">
        <f>Eingabe!K1251*Eingabe!L1251</f>
        <v>0.14999999999999999</v>
      </c>
      <c r="C1251" s="5">
        <f>(Eingabe!K1251*(Eingabe!L1251-Eingabe!K1251)+Eingabe!K1251^2*PI()/4)*0+Eingabe!K1251*Eingabe!L1251</f>
        <v>0.14999999999999999</v>
      </c>
      <c r="D1251" s="89">
        <f>IF(Eingabe!G1251="x",1,0)</f>
        <v>0</v>
      </c>
      <c r="E1251" s="1">
        <f>IF(Eingabe!H1251="x",1,0)</f>
        <v>1</v>
      </c>
      <c r="F1251" s="1">
        <f>IF(Eingabe!I1251="x",1,0)</f>
        <v>0</v>
      </c>
      <c r="G1251" s="90">
        <f t="shared" si="161"/>
        <v>1</v>
      </c>
      <c r="H1251" s="1">
        <f>IF(Eingabe!R1251="x",1,0)</f>
        <v>1</v>
      </c>
      <c r="I1251" s="1">
        <f>IF(Eingabe!S1251="x",1,0)</f>
        <v>0</v>
      </c>
      <c r="J1251" s="1">
        <f t="shared" si="162"/>
        <v>1</v>
      </c>
      <c r="K1251" s="89">
        <f>IF(Eingabe!E1251="x",1,0)</f>
        <v>1</v>
      </c>
      <c r="L1251" s="1">
        <f>IF(Eingabe!F1251="x",1,0)</f>
        <v>0</v>
      </c>
      <c r="M1251" s="90">
        <f t="shared" si="163"/>
        <v>1</v>
      </c>
    </row>
    <row r="1252">
      <c r="A1252" s="5">
        <f>Eingabe!J1252^2*PI()/4</f>
        <v>0</v>
      </c>
      <c r="B1252" s="5">
        <f>Eingabe!K1252*Eingabe!L1252</f>
        <v>0.14999999999999999</v>
      </c>
      <c r="C1252" s="5">
        <f>(Eingabe!K1252*(Eingabe!L1252-Eingabe!K1252)+Eingabe!K1252^2*PI()/4)*0+Eingabe!K1252*Eingabe!L1252</f>
        <v>0.14999999999999999</v>
      </c>
      <c r="D1252" s="89">
        <f>IF(Eingabe!G1252="x",1,0)</f>
        <v>0</v>
      </c>
      <c r="E1252" s="1">
        <f>IF(Eingabe!H1252="x",1,0)</f>
        <v>1</v>
      </c>
      <c r="F1252" s="1">
        <f>IF(Eingabe!I1252="x",1,0)</f>
        <v>0</v>
      </c>
      <c r="G1252" s="90">
        <f t="shared" si="161"/>
        <v>1</v>
      </c>
      <c r="H1252" s="1">
        <f>IF(Eingabe!R1252="x",1,0)</f>
        <v>1</v>
      </c>
      <c r="I1252" s="1">
        <f>IF(Eingabe!S1252="x",1,0)</f>
        <v>0</v>
      </c>
      <c r="J1252" s="1">
        <f t="shared" si="162"/>
        <v>1</v>
      </c>
      <c r="K1252" s="89">
        <f>IF(Eingabe!E1252="x",1,0)</f>
        <v>1</v>
      </c>
      <c r="L1252" s="1">
        <f>IF(Eingabe!F1252="x",1,0)</f>
        <v>0</v>
      </c>
      <c r="M1252" s="90">
        <f t="shared" si="163"/>
        <v>1</v>
      </c>
    </row>
    <row r="1253">
      <c r="A1253" s="5">
        <f>Eingabe!J1253^2*PI()/4</f>
        <v>0</v>
      </c>
      <c r="B1253" s="5">
        <f>Eingabe!K1253*Eingabe!L1253</f>
        <v>0.25</v>
      </c>
      <c r="C1253" s="5">
        <f>(Eingabe!K1253*(Eingabe!L1253-Eingabe!K1253)+Eingabe!K1253^2*PI()/4)*0+Eingabe!K1253*Eingabe!L1253</f>
        <v>0.25</v>
      </c>
      <c r="D1253" s="89">
        <f>IF(Eingabe!G1253="x",1,0)</f>
        <v>0</v>
      </c>
      <c r="E1253" s="1">
        <f>IF(Eingabe!H1253="x",1,0)</f>
        <v>1</v>
      </c>
      <c r="F1253" s="1">
        <f>IF(Eingabe!I1253="x",1,0)</f>
        <v>0</v>
      </c>
      <c r="G1253" s="90">
        <f t="shared" si="161"/>
        <v>1</v>
      </c>
      <c r="H1253" s="1">
        <f>IF(Eingabe!R1253="x",1,0)</f>
        <v>1</v>
      </c>
      <c r="I1253" s="1">
        <f>IF(Eingabe!S1253="x",1,0)</f>
        <v>0</v>
      </c>
      <c r="J1253" s="1">
        <f t="shared" si="162"/>
        <v>1</v>
      </c>
      <c r="K1253" s="89">
        <f>IF(Eingabe!E1253="x",1,0)</f>
        <v>1</v>
      </c>
      <c r="L1253" s="1">
        <f>IF(Eingabe!F1253="x",1,0)</f>
        <v>0</v>
      </c>
      <c r="M1253" s="90">
        <f t="shared" si="163"/>
        <v>1</v>
      </c>
    </row>
    <row r="1254">
      <c r="A1254" s="5">
        <f>Eingabe!J1254^2*PI()/4</f>
        <v>0</v>
      </c>
      <c r="B1254" s="5">
        <f>Eingabe!K1254*Eingabe!L1254</f>
        <v>0.040000000000000008</v>
      </c>
      <c r="C1254" s="5">
        <f>(Eingabe!K1254*(Eingabe!L1254-Eingabe!K1254)+Eingabe!K1254^2*PI()/4)*0+Eingabe!K1254*Eingabe!L1254</f>
        <v>0.040000000000000008</v>
      </c>
      <c r="D1254" s="89">
        <f>IF(Eingabe!G1254="x",1,0)</f>
        <v>0</v>
      </c>
      <c r="E1254" s="1">
        <f>IF(Eingabe!H1254="x",1,0)</f>
        <v>1</v>
      </c>
      <c r="F1254" s="1">
        <f>IF(Eingabe!I1254="x",1,0)</f>
        <v>0</v>
      </c>
      <c r="G1254" s="90">
        <f t="shared" si="161"/>
        <v>1</v>
      </c>
      <c r="H1254" s="1">
        <f>IF(Eingabe!R1254="x",1,0)</f>
        <v>1</v>
      </c>
      <c r="I1254" s="1">
        <f>IF(Eingabe!S1254="x",1,0)</f>
        <v>0</v>
      </c>
      <c r="J1254" s="1">
        <f t="shared" si="162"/>
        <v>1</v>
      </c>
      <c r="K1254" s="89">
        <f>IF(Eingabe!E1254="x",1,0)</f>
        <v>1</v>
      </c>
      <c r="L1254" s="1">
        <f>IF(Eingabe!F1254="x",1,0)</f>
        <v>0</v>
      </c>
      <c r="M1254" s="90">
        <f t="shared" si="163"/>
        <v>1</v>
      </c>
    </row>
    <row r="1255">
      <c r="A1255" s="5">
        <f>Eingabe!J1255^2*PI()/4</f>
        <v>0</v>
      </c>
      <c r="B1255" s="5">
        <f>Eingabe!K1255*Eingabe!L1255</f>
        <v>0.080000000000000016</v>
      </c>
      <c r="C1255" s="5">
        <f>(Eingabe!K1255*(Eingabe!L1255-Eingabe!K1255)+Eingabe!K1255^2*PI()/4)*0+Eingabe!K1255*Eingabe!L1255</f>
        <v>0.080000000000000016</v>
      </c>
      <c r="D1255" s="89">
        <f>IF(Eingabe!G1255="x",1,0)</f>
        <v>0</v>
      </c>
      <c r="E1255" s="1">
        <f>IF(Eingabe!H1255="x",1,0)</f>
        <v>1</v>
      </c>
      <c r="F1255" s="1">
        <f>IF(Eingabe!I1255="x",1,0)</f>
        <v>0</v>
      </c>
      <c r="G1255" s="90">
        <f t="shared" si="161"/>
        <v>1</v>
      </c>
      <c r="H1255" s="1">
        <f>IF(Eingabe!R1255="x",1,0)</f>
        <v>1</v>
      </c>
      <c r="I1255" s="1">
        <f>IF(Eingabe!S1255="x",1,0)</f>
        <v>0</v>
      </c>
      <c r="J1255" s="1">
        <f t="shared" si="162"/>
        <v>1</v>
      </c>
      <c r="K1255" s="89">
        <f>IF(Eingabe!E1255="x",1,0)</f>
        <v>1</v>
      </c>
      <c r="L1255" s="1">
        <f>IF(Eingabe!F1255="x",1,0)</f>
        <v>0</v>
      </c>
      <c r="M1255" s="90">
        <f t="shared" si="163"/>
        <v>1</v>
      </c>
    </row>
    <row r="1256">
      <c r="A1256" s="5">
        <f>Eingabe!J1256^2*PI()/4</f>
        <v>0</v>
      </c>
      <c r="B1256" s="5">
        <f>Eingabe!K1256*Eingabe!L1256</f>
        <v>0.080000000000000016</v>
      </c>
      <c r="C1256" s="5">
        <f>(Eingabe!K1256*(Eingabe!L1256-Eingabe!K1256)+Eingabe!K1256^2*PI()/4)*0+Eingabe!K1256*Eingabe!L1256</f>
        <v>0.080000000000000016</v>
      </c>
      <c r="D1256" s="89">
        <f>IF(Eingabe!G1256="x",1,0)</f>
        <v>0</v>
      </c>
      <c r="E1256" s="1">
        <f>IF(Eingabe!H1256="x",1,0)</f>
        <v>1</v>
      </c>
      <c r="F1256" s="1">
        <f>IF(Eingabe!I1256="x",1,0)</f>
        <v>0</v>
      </c>
      <c r="G1256" s="90">
        <f t="shared" si="161"/>
        <v>1</v>
      </c>
      <c r="H1256" s="1">
        <f>IF(Eingabe!R1256="x",1,0)</f>
        <v>1</v>
      </c>
      <c r="I1256" s="1">
        <f>IF(Eingabe!S1256="x",1,0)</f>
        <v>0</v>
      </c>
      <c r="J1256" s="1">
        <f t="shared" si="162"/>
        <v>1</v>
      </c>
      <c r="K1256" s="89">
        <f>IF(Eingabe!E1256="x",1,0)</f>
        <v>1</v>
      </c>
      <c r="L1256" s="1">
        <f>IF(Eingabe!F1256="x",1,0)</f>
        <v>0</v>
      </c>
      <c r="M1256" s="90">
        <f t="shared" si="163"/>
        <v>1</v>
      </c>
    </row>
    <row r="1257">
      <c r="A1257" s="5">
        <f>Eingabe!J1257^2*PI()/4</f>
        <v>0.049087385212340517</v>
      </c>
      <c r="B1257" s="5">
        <f>Eingabe!K1257*Eingabe!L1257</f>
        <v>0</v>
      </c>
      <c r="C1257" s="5">
        <f>(Eingabe!K1257*(Eingabe!L1257-Eingabe!K1257)+Eingabe!K1257^2*PI()/4)*0+Eingabe!K1257*Eingabe!L1257</f>
        <v>0</v>
      </c>
      <c r="D1257" s="89">
        <f>IF(Eingabe!G1257="x",1,0)</f>
        <v>1</v>
      </c>
      <c r="E1257" s="1">
        <f>IF(Eingabe!H1257="x",1,0)</f>
        <v>0</v>
      </c>
      <c r="F1257" s="1">
        <f>IF(Eingabe!I1257="x",1,0)</f>
        <v>0</v>
      </c>
      <c r="G1257" s="90">
        <f t="shared" si="161"/>
        <v>0</v>
      </c>
      <c r="H1257" s="1">
        <f>IF(Eingabe!R1257="x",1,0)</f>
        <v>1</v>
      </c>
      <c r="I1257" s="1">
        <f>IF(Eingabe!S1257="x",1,0)</f>
        <v>0</v>
      </c>
      <c r="J1257" s="1">
        <f t="shared" si="162"/>
        <v>1</v>
      </c>
      <c r="K1257" s="89">
        <f>IF(Eingabe!E1257="x",1,0)</f>
        <v>1</v>
      </c>
      <c r="L1257" s="1">
        <f>IF(Eingabe!F1257="x",1,0)</f>
        <v>0</v>
      </c>
      <c r="M1257" s="90">
        <f t="shared" si="163"/>
        <v>1</v>
      </c>
    </row>
    <row r="1258">
      <c r="A1258" s="5">
        <f>Eingabe!J1258^2*PI()/4</f>
        <v>0</v>
      </c>
      <c r="B1258" s="5">
        <f>Eingabe!K1258*Eingabe!L1258</f>
        <v>0.080000000000000016</v>
      </c>
      <c r="C1258" s="5">
        <f>(Eingabe!K1258*(Eingabe!L1258-Eingabe!K1258)+Eingabe!K1258^2*PI()/4)*0+Eingabe!K1258*Eingabe!L1258</f>
        <v>0.080000000000000016</v>
      </c>
      <c r="D1258" s="89">
        <f>IF(Eingabe!G1258="x",1,0)</f>
        <v>0</v>
      </c>
      <c r="E1258" s="1">
        <f>IF(Eingabe!H1258="x",1,0)</f>
        <v>1</v>
      </c>
      <c r="F1258" s="1">
        <f>IF(Eingabe!I1258="x",1,0)</f>
        <v>0</v>
      </c>
      <c r="G1258" s="90">
        <f t="shared" si="161"/>
        <v>1</v>
      </c>
      <c r="H1258" s="1">
        <f>IF(Eingabe!R1258="x",1,0)</f>
        <v>1</v>
      </c>
      <c r="I1258" s="1">
        <f>IF(Eingabe!S1258="x",1,0)</f>
        <v>0</v>
      </c>
      <c r="J1258" s="1">
        <f t="shared" si="162"/>
        <v>1</v>
      </c>
      <c r="K1258" s="89">
        <f>IF(Eingabe!E1258="x",1,0)</f>
        <v>1</v>
      </c>
      <c r="L1258" s="1">
        <f>IF(Eingabe!F1258="x",1,0)</f>
        <v>0</v>
      </c>
      <c r="M1258" s="90">
        <f t="shared" si="163"/>
        <v>1</v>
      </c>
    </row>
    <row r="1259">
      <c r="A1259" s="5">
        <f>Eingabe!J1259^2*PI()/4</f>
        <v>0</v>
      </c>
      <c r="B1259" s="5">
        <f>Eingabe!K1259*Eingabe!L1259</f>
        <v>0.080000000000000016</v>
      </c>
      <c r="C1259" s="5">
        <f>(Eingabe!K1259*(Eingabe!L1259-Eingabe!K1259)+Eingabe!K1259^2*PI()/4)*0+Eingabe!K1259*Eingabe!L1259</f>
        <v>0.080000000000000016</v>
      </c>
      <c r="D1259" s="89">
        <f>IF(Eingabe!G1259="x",1,0)</f>
        <v>0</v>
      </c>
      <c r="E1259" s="1">
        <f>IF(Eingabe!H1259="x",1,0)</f>
        <v>1</v>
      </c>
      <c r="F1259" s="1">
        <f>IF(Eingabe!I1259="x",1,0)</f>
        <v>0</v>
      </c>
      <c r="G1259" s="90">
        <f t="shared" si="161"/>
        <v>1</v>
      </c>
      <c r="H1259" s="1">
        <f>IF(Eingabe!R1259="x",1,0)</f>
        <v>1</v>
      </c>
      <c r="I1259" s="1">
        <f>IF(Eingabe!S1259="x",1,0)</f>
        <v>0</v>
      </c>
      <c r="J1259" s="1">
        <f t="shared" si="162"/>
        <v>1</v>
      </c>
      <c r="K1259" s="89">
        <f>IF(Eingabe!E1259="x",1,0)</f>
        <v>1</v>
      </c>
      <c r="L1259" s="1">
        <f>IF(Eingabe!F1259="x",1,0)</f>
        <v>0</v>
      </c>
      <c r="M1259" s="90">
        <f t="shared" si="163"/>
        <v>1</v>
      </c>
    </row>
    <row r="1260">
      <c r="A1260" s="5">
        <f>Eingabe!J1260^2*PI()/4</f>
        <v>0.070685834705770348</v>
      </c>
      <c r="B1260" s="5">
        <f>Eingabe!K1260*Eingabe!L1260</f>
        <v>0</v>
      </c>
      <c r="C1260" s="5">
        <f>(Eingabe!K1260*(Eingabe!L1260-Eingabe!K1260)+Eingabe!K1260^2*PI()/4)*0+Eingabe!K1260*Eingabe!L1260</f>
        <v>0</v>
      </c>
      <c r="D1260" s="89">
        <f>IF(Eingabe!G1260="x",1,0)</f>
        <v>1</v>
      </c>
      <c r="E1260" s="1">
        <f>IF(Eingabe!H1260="x",1,0)</f>
        <v>0</v>
      </c>
      <c r="F1260" s="1">
        <f>IF(Eingabe!I1260="x",1,0)</f>
        <v>0</v>
      </c>
      <c r="G1260" s="90">
        <f t="shared" si="161"/>
        <v>0</v>
      </c>
      <c r="H1260" s="1">
        <f>IF(Eingabe!R1260="x",1,0)</f>
        <v>1</v>
      </c>
      <c r="I1260" s="1">
        <f>IF(Eingabe!S1260="x",1,0)</f>
        <v>0</v>
      </c>
      <c r="J1260" s="1">
        <f t="shared" si="162"/>
        <v>1</v>
      </c>
      <c r="K1260" s="89">
        <f>IF(Eingabe!E1260="x",1,0)</f>
        <v>1</v>
      </c>
      <c r="L1260" s="1">
        <f>IF(Eingabe!F1260="x",1,0)</f>
        <v>0</v>
      </c>
      <c r="M1260" s="90">
        <f t="shared" si="163"/>
        <v>1</v>
      </c>
    </row>
    <row r="1261">
      <c r="A1261" s="5">
        <f>Eingabe!J1261^2*PI()/4</f>
        <v>0.049087385212340517</v>
      </c>
      <c r="B1261" s="5">
        <f>Eingabe!K1261*Eingabe!L1261</f>
        <v>0</v>
      </c>
      <c r="C1261" s="5">
        <f>(Eingabe!K1261*(Eingabe!L1261-Eingabe!K1261)+Eingabe!K1261^2*PI()/4)*0+Eingabe!K1261*Eingabe!L1261</f>
        <v>0</v>
      </c>
      <c r="D1261" s="89">
        <f>IF(Eingabe!G1261="x",1,0)</f>
        <v>1</v>
      </c>
      <c r="E1261" s="1">
        <f>IF(Eingabe!H1261="x",1,0)</f>
        <v>0</v>
      </c>
      <c r="F1261" s="1">
        <f>IF(Eingabe!I1261="x",1,0)</f>
        <v>0</v>
      </c>
      <c r="G1261" s="90">
        <f t="shared" si="161"/>
        <v>0</v>
      </c>
      <c r="H1261" s="1">
        <f>IF(Eingabe!R1261="x",1,0)</f>
        <v>1</v>
      </c>
      <c r="I1261" s="1">
        <f>IF(Eingabe!S1261="x",1,0)</f>
        <v>0</v>
      </c>
      <c r="J1261" s="1">
        <f t="shared" si="162"/>
        <v>1</v>
      </c>
      <c r="K1261" s="89">
        <f>IF(Eingabe!E1261="x",1,0)</f>
        <v>1</v>
      </c>
      <c r="L1261" s="1">
        <f>IF(Eingabe!F1261="x",1,0)</f>
        <v>0</v>
      </c>
      <c r="M1261" s="90">
        <f t="shared" si="163"/>
        <v>1</v>
      </c>
    </row>
    <row r="1262">
      <c r="A1262" s="5">
        <f>Eingabe!J1262^2*PI()/4</f>
        <v>0</v>
      </c>
      <c r="B1262" s="5">
        <f>Eingabe!K1262*Eingabe!L1262</f>
        <v>0.10000000000000001</v>
      </c>
      <c r="C1262" s="5">
        <f>(Eingabe!K1262*(Eingabe!L1262-Eingabe!K1262)+Eingabe!K1262^2*PI()/4)*0+Eingabe!K1262*Eingabe!L1262</f>
        <v>0.10000000000000001</v>
      </c>
      <c r="D1262" s="89">
        <f>IF(Eingabe!G1262="x",1,0)</f>
        <v>0</v>
      </c>
      <c r="E1262" s="1">
        <f>IF(Eingabe!H1262="x",1,0)</f>
        <v>1</v>
      </c>
      <c r="F1262" s="1">
        <f>IF(Eingabe!I1262="x",1,0)</f>
        <v>0</v>
      </c>
      <c r="G1262" s="90">
        <f t="shared" si="161"/>
        <v>1</v>
      </c>
      <c r="H1262" s="1">
        <f>IF(Eingabe!R1262="x",1,0)</f>
        <v>1</v>
      </c>
      <c r="I1262" s="1">
        <f>IF(Eingabe!S1262="x",1,0)</f>
        <v>0</v>
      </c>
      <c r="J1262" s="1">
        <f t="shared" si="162"/>
        <v>1</v>
      </c>
      <c r="K1262" s="89">
        <f>IF(Eingabe!E1262="x",1,0)</f>
        <v>1</v>
      </c>
      <c r="L1262" s="1">
        <f>IF(Eingabe!F1262="x",1,0)</f>
        <v>0</v>
      </c>
      <c r="M1262" s="90">
        <f t="shared" si="163"/>
        <v>1</v>
      </c>
    </row>
    <row r="1263">
      <c r="A1263" s="5">
        <f>Eingabe!J1263^2*PI()/4</f>
        <v>0</v>
      </c>
      <c r="B1263" s="5">
        <f>Eingabe!K1263*Eingabe!L1263</f>
        <v>0.080000000000000016</v>
      </c>
      <c r="C1263" s="5">
        <f>(Eingabe!K1263*(Eingabe!L1263-Eingabe!K1263)+Eingabe!K1263^2*PI()/4)*0+Eingabe!K1263*Eingabe!L1263</f>
        <v>0.080000000000000016</v>
      </c>
      <c r="D1263" s="89">
        <f>IF(Eingabe!G1263="x",1,0)</f>
        <v>0</v>
      </c>
      <c r="E1263" s="1">
        <f>IF(Eingabe!H1263="x",1,0)</f>
        <v>1</v>
      </c>
      <c r="F1263" s="1">
        <f>IF(Eingabe!I1263="x",1,0)</f>
        <v>0</v>
      </c>
      <c r="G1263" s="90">
        <f t="shared" si="161"/>
        <v>1</v>
      </c>
      <c r="H1263" s="1">
        <f>IF(Eingabe!R1263="x",1,0)</f>
        <v>1</v>
      </c>
      <c r="I1263" s="1">
        <f>IF(Eingabe!S1263="x",1,0)</f>
        <v>0</v>
      </c>
      <c r="J1263" s="1">
        <f t="shared" si="162"/>
        <v>1</v>
      </c>
      <c r="K1263" s="89">
        <f>IF(Eingabe!E1263="x",1,0)</f>
        <v>1</v>
      </c>
      <c r="L1263" s="1">
        <f>IF(Eingabe!F1263="x",1,0)</f>
        <v>0</v>
      </c>
      <c r="M1263" s="90">
        <f t="shared" si="163"/>
        <v>1</v>
      </c>
    </row>
    <row r="1264">
      <c r="A1264" s="5">
        <f>Eingabe!J1264^2*PI()/4</f>
        <v>0</v>
      </c>
      <c r="B1264" s="5">
        <f>Eingabe!K1264*Eingabe!L1264</f>
        <v>0.080000000000000016</v>
      </c>
      <c r="C1264" s="5">
        <f>(Eingabe!K1264*(Eingabe!L1264-Eingabe!K1264)+Eingabe!K1264^2*PI()/4)*0+Eingabe!K1264*Eingabe!L1264</f>
        <v>0.080000000000000016</v>
      </c>
      <c r="D1264" s="89">
        <f>IF(Eingabe!G1264="x",1,0)</f>
        <v>0</v>
      </c>
      <c r="E1264" s="1">
        <f>IF(Eingabe!H1264="x",1,0)</f>
        <v>1</v>
      </c>
      <c r="F1264" s="1">
        <f>IF(Eingabe!I1264="x",1,0)</f>
        <v>0</v>
      </c>
      <c r="G1264" s="90">
        <f t="shared" si="161"/>
        <v>1</v>
      </c>
      <c r="H1264" s="1">
        <f>IF(Eingabe!R1264="x",1,0)</f>
        <v>1</v>
      </c>
      <c r="I1264" s="1">
        <f>IF(Eingabe!S1264="x",1,0)</f>
        <v>0</v>
      </c>
      <c r="J1264" s="1">
        <f t="shared" si="162"/>
        <v>1</v>
      </c>
      <c r="K1264" s="89">
        <f>IF(Eingabe!E1264="x",1,0)</f>
        <v>1</v>
      </c>
      <c r="L1264" s="1">
        <f>IF(Eingabe!F1264="x",1,0)</f>
        <v>0</v>
      </c>
      <c r="M1264" s="90">
        <f t="shared" si="163"/>
        <v>1</v>
      </c>
    </row>
    <row r="1265">
      <c r="A1265" s="5">
        <f>Eingabe!J1265^2*PI()/4</f>
        <v>0</v>
      </c>
      <c r="B1265" s="5">
        <f>Eingabe!K1265*Eingabe!L1265</f>
        <v>0.080000000000000016</v>
      </c>
      <c r="C1265" s="5">
        <f>(Eingabe!K1265*(Eingabe!L1265-Eingabe!K1265)+Eingabe!K1265^2*PI()/4)*0+Eingabe!K1265*Eingabe!L1265</f>
        <v>0.080000000000000016</v>
      </c>
      <c r="D1265" s="89">
        <f>IF(Eingabe!G1265="x",1,0)</f>
        <v>0</v>
      </c>
      <c r="E1265" s="1">
        <f>IF(Eingabe!H1265="x",1,0)</f>
        <v>1</v>
      </c>
      <c r="F1265" s="1">
        <f>IF(Eingabe!I1265="x",1,0)</f>
        <v>0</v>
      </c>
      <c r="G1265" s="90">
        <f t="shared" si="161"/>
        <v>1</v>
      </c>
      <c r="H1265" s="1">
        <f>IF(Eingabe!R1265="x",1,0)</f>
        <v>1</v>
      </c>
      <c r="I1265" s="1">
        <f>IF(Eingabe!S1265="x",1,0)</f>
        <v>0</v>
      </c>
      <c r="J1265" s="1">
        <f t="shared" si="162"/>
        <v>1</v>
      </c>
      <c r="K1265" s="89">
        <f>IF(Eingabe!E1265="x",1,0)</f>
        <v>1</v>
      </c>
      <c r="L1265" s="1">
        <f>IF(Eingabe!F1265="x",1,0)</f>
        <v>0</v>
      </c>
      <c r="M1265" s="90">
        <f t="shared" si="163"/>
        <v>1</v>
      </c>
    </row>
    <row r="1266">
      <c r="A1266" s="5">
        <f>Eingabe!J1266^2*PI()/4</f>
        <v>0.049087385212340517</v>
      </c>
      <c r="B1266" s="5">
        <f>Eingabe!K1266*Eingabe!L1266</f>
        <v>0</v>
      </c>
      <c r="C1266" s="5">
        <f>(Eingabe!K1266*(Eingabe!L1266-Eingabe!K1266)+Eingabe!K1266^2*PI()/4)*0+Eingabe!K1266*Eingabe!L1266</f>
        <v>0</v>
      </c>
      <c r="D1266" s="89">
        <f>IF(Eingabe!G1266="x",1,0)</f>
        <v>1</v>
      </c>
      <c r="E1266" s="1">
        <f>IF(Eingabe!H1266="x",1,0)</f>
        <v>0</v>
      </c>
      <c r="F1266" s="1">
        <f>IF(Eingabe!I1266="x",1,0)</f>
        <v>0</v>
      </c>
      <c r="G1266" s="90">
        <f t="shared" si="161"/>
        <v>0</v>
      </c>
      <c r="H1266" s="1">
        <f>IF(Eingabe!R1266="x",1,0)</f>
        <v>1</v>
      </c>
      <c r="I1266" s="1">
        <f>IF(Eingabe!S1266="x",1,0)</f>
        <v>0</v>
      </c>
      <c r="J1266" s="1">
        <f t="shared" si="162"/>
        <v>1</v>
      </c>
      <c r="K1266" s="89">
        <f>IF(Eingabe!E1266="x",1,0)</f>
        <v>1</v>
      </c>
      <c r="L1266" s="1">
        <f>IF(Eingabe!F1266="x",1,0)</f>
        <v>0</v>
      </c>
      <c r="M1266" s="90">
        <f t="shared" si="163"/>
        <v>1</v>
      </c>
    </row>
    <row r="1267">
      <c r="A1267" s="5">
        <f>Eingabe!J1267^2*PI()/4</f>
        <v>0.049087385212340517</v>
      </c>
      <c r="B1267" s="5">
        <f>Eingabe!K1267*Eingabe!L1267</f>
        <v>0</v>
      </c>
      <c r="C1267" s="5">
        <f>(Eingabe!K1267*(Eingabe!L1267-Eingabe!K1267)+Eingabe!K1267^2*PI()/4)*0+Eingabe!K1267*Eingabe!L1267</f>
        <v>0</v>
      </c>
      <c r="D1267" s="89">
        <f>IF(Eingabe!G1267="x",1,0)</f>
        <v>1</v>
      </c>
      <c r="E1267" s="1">
        <f>IF(Eingabe!H1267="x",1,0)</f>
        <v>0</v>
      </c>
      <c r="F1267" s="1">
        <f>IF(Eingabe!I1267="x",1,0)</f>
        <v>0</v>
      </c>
      <c r="G1267" s="90">
        <f t="shared" si="161"/>
        <v>0</v>
      </c>
      <c r="H1267" s="1">
        <f>IF(Eingabe!R1267="x",1,0)</f>
        <v>1</v>
      </c>
      <c r="I1267" s="1">
        <f>IF(Eingabe!S1267="x",1,0)</f>
        <v>0</v>
      </c>
      <c r="J1267" s="1">
        <f t="shared" si="162"/>
        <v>1</v>
      </c>
      <c r="K1267" s="89">
        <f>IF(Eingabe!E1267="x",1,0)</f>
        <v>1</v>
      </c>
      <c r="L1267" s="1">
        <f>IF(Eingabe!F1267="x",1,0)</f>
        <v>0</v>
      </c>
      <c r="M1267" s="90">
        <f t="shared" si="163"/>
        <v>1</v>
      </c>
    </row>
    <row r="1268">
      <c r="A1268" s="5">
        <f>Eingabe!J1268^2*PI()/4</f>
        <v>0</v>
      </c>
      <c r="B1268" s="5">
        <f>Eingabe!K1268*Eingabe!L1268</f>
        <v>0.10000000000000001</v>
      </c>
      <c r="C1268" s="5">
        <f>(Eingabe!K1268*(Eingabe!L1268-Eingabe!K1268)+Eingabe!K1268^2*PI()/4)*0+Eingabe!K1268*Eingabe!L1268</f>
        <v>0.10000000000000001</v>
      </c>
      <c r="D1268" s="89">
        <f>IF(Eingabe!G1268="x",1,0)</f>
        <v>0</v>
      </c>
      <c r="E1268" s="1">
        <f>IF(Eingabe!H1268="x",1,0)</f>
        <v>1</v>
      </c>
      <c r="F1268" s="1">
        <f>IF(Eingabe!I1268="x",1,0)</f>
        <v>0</v>
      </c>
      <c r="G1268" s="90">
        <f t="shared" si="161"/>
        <v>1</v>
      </c>
      <c r="H1268" s="1">
        <f>IF(Eingabe!R1268="x",1,0)</f>
        <v>1</v>
      </c>
      <c r="I1268" s="1">
        <f>IF(Eingabe!S1268="x",1,0)</f>
        <v>0</v>
      </c>
      <c r="J1268" s="1">
        <f t="shared" si="162"/>
        <v>1</v>
      </c>
      <c r="K1268" s="89">
        <f>IF(Eingabe!E1268="x",1,0)</f>
        <v>1</v>
      </c>
      <c r="L1268" s="1">
        <f>IF(Eingabe!F1268="x",1,0)</f>
        <v>0</v>
      </c>
      <c r="M1268" s="90">
        <f t="shared" si="163"/>
        <v>1</v>
      </c>
    </row>
    <row r="1269">
      <c r="A1269" s="5">
        <f>Eingabe!J1269^2*PI()/4</f>
        <v>0.049087385212340517</v>
      </c>
      <c r="B1269" s="5">
        <f>Eingabe!K1269*Eingabe!L1269</f>
        <v>0</v>
      </c>
      <c r="C1269" s="5">
        <f>(Eingabe!K1269*(Eingabe!L1269-Eingabe!K1269)+Eingabe!K1269^2*PI()/4)*0+Eingabe!K1269*Eingabe!L1269</f>
        <v>0</v>
      </c>
      <c r="D1269" s="89">
        <f>IF(Eingabe!G1269="x",1,0)</f>
        <v>1</v>
      </c>
      <c r="E1269" s="1">
        <f>IF(Eingabe!H1269="x",1,0)</f>
        <v>0</v>
      </c>
      <c r="F1269" s="1">
        <f>IF(Eingabe!I1269="x",1,0)</f>
        <v>0</v>
      </c>
      <c r="G1269" s="90">
        <f t="shared" si="161"/>
        <v>0</v>
      </c>
      <c r="H1269" s="1">
        <f>IF(Eingabe!R1269="x",1,0)</f>
        <v>1</v>
      </c>
      <c r="I1269" s="1">
        <f>IF(Eingabe!S1269="x",1,0)</f>
        <v>0</v>
      </c>
      <c r="J1269" s="1">
        <f t="shared" si="162"/>
        <v>1</v>
      </c>
      <c r="K1269" s="89">
        <f>IF(Eingabe!E1269="x",1,0)</f>
        <v>1</v>
      </c>
      <c r="L1269" s="1">
        <f>IF(Eingabe!F1269="x",1,0)</f>
        <v>0</v>
      </c>
      <c r="M1269" s="90">
        <f t="shared" si="163"/>
        <v>1</v>
      </c>
    </row>
    <row r="1270">
      <c r="A1270" s="5">
        <f>Eingabe!J1270^2*PI()/4</f>
        <v>0</v>
      </c>
      <c r="B1270" s="5">
        <f>Eingabe!K1270*Eingabe!L1270</f>
        <v>0.080000000000000016</v>
      </c>
      <c r="C1270" s="5">
        <f>(Eingabe!K1270*(Eingabe!L1270-Eingabe!K1270)+Eingabe!K1270^2*PI()/4)*0+Eingabe!K1270*Eingabe!L1270</f>
        <v>0.080000000000000016</v>
      </c>
      <c r="D1270" s="89">
        <f>IF(Eingabe!G1270="x",1,0)</f>
        <v>0</v>
      </c>
      <c r="E1270" s="1">
        <f>IF(Eingabe!H1270="x",1,0)</f>
        <v>1</v>
      </c>
      <c r="F1270" s="1">
        <f>IF(Eingabe!I1270="x",1,0)</f>
        <v>0</v>
      </c>
      <c r="G1270" s="90">
        <f t="shared" si="161"/>
        <v>1</v>
      </c>
      <c r="H1270" s="1">
        <f>IF(Eingabe!R1270="x",1,0)</f>
        <v>1</v>
      </c>
      <c r="I1270" s="1">
        <f>IF(Eingabe!S1270="x",1,0)</f>
        <v>0</v>
      </c>
      <c r="J1270" s="1">
        <f t="shared" si="162"/>
        <v>1</v>
      </c>
      <c r="K1270" s="89">
        <f>IF(Eingabe!E1270="x",1,0)</f>
        <v>1</v>
      </c>
      <c r="L1270" s="1">
        <f>IF(Eingabe!F1270="x",1,0)</f>
        <v>0</v>
      </c>
      <c r="M1270" s="90">
        <f t="shared" si="163"/>
        <v>1</v>
      </c>
    </row>
    <row r="1271">
      <c r="A1271" s="5">
        <f>Eingabe!J1271^2*PI()/4</f>
        <v>0</v>
      </c>
      <c r="B1271" s="5">
        <f>Eingabe!K1271*Eingabe!L1271</f>
        <v>0.080000000000000016</v>
      </c>
      <c r="C1271" s="5">
        <f>(Eingabe!K1271*(Eingabe!L1271-Eingabe!K1271)+Eingabe!K1271^2*PI()/4)*0+Eingabe!K1271*Eingabe!L1271</f>
        <v>0.080000000000000016</v>
      </c>
      <c r="D1271" s="89">
        <f>IF(Eingabe!G1271="x",1,0)</f>
        <v>0</v>
      </c>
      <c r="E1271" s="1">
        <f>IF(Eingabe!H1271="x",1,0)</f>
        <v>1</v>
      </c>
      <c r="F1271" s="1">
        <f>IF(Eingabe!I1271="x",1,0)</f>
        <v>0</v>
      </c>
      <c r="G1271" s="90">
        <f t="shared" si="161"/>
        <v>1</v>
      </c>
      <c r="H1271" s="1">
        <f>IF(Eingabe!R1271="x",1,0)</f>
        <v>1</v>
      </c>
      <c r="I1271" s="1">
        <f>IF(Eingabe!S1271="x",1,0)</f>
        <v>0</v>
      </c>
      <c r="J1271" s="1">
        <f t="shared" si="162"/>
        <v>1</v>
      </c>
      <c r="K1271" s="89">
        <f>IF(Eingabe!E1271="x",1,0)</f>
        <v>1</v>
      </c>
      <c r="L1271" s="1">
        <f>IF(Eingabe!F1271="x",1,0)</f>
        <v>0</v>
      </c>
      <c r="M1271" s="90">
        <f t="shared" si="163"/>
        <v>1</v>
      </c>
    </row>
    <row r="1272">
      <c r="A1272" s="5">
        <f>Eingabe!J1272^2*PI()/4</f>
        <v>0</v>
      </c>
      <c r="B1272" s="5">
        <f>Eingabe!K1272*Eingabe!L1272</f>
        <v>0.080000000000000016</v>
      </c>
      <c r="C1272" s="5">
        <f>(Eingabe!K1272*(Eingabe!L1272-Eingabe!K1272)+Eingabe!K1272^2*PI()/4)*0+Eingabe!K1272*Eingabe!L1272</f>
        <v>0.080000000000000016</v>
      </c>
      <c r="D1272" s="89">
        <f>IF(Eingabe!G1272="x",1,0)</f>
        <v>0</v>
      </c>
      <c r="E1272" s="1">
        <f>IF(Eingabe!H1272="x",1,0)</f>
        <v>1</v>
      </c>
      <c r="F1272" s="1">
        <f>IF(Eingabe!I1272="x",1,0)</f>
        <v>0</v>
      </c>
      <c r="G1272" s="90">
        <f t="shared" si="161"/>
        <v>1</v>
      </c>
      <c r="H1272" s="1">
        <f>IF(Eingabe!R1272="x",1,0)</f>
        <v>1</v>
      </c>
      <c r="I1272" s="1">
        <f>IF(Eingabe!S1272="x",1,0)</f>
        <v>0</v>
      </c>
      <c r="J1272" s="1">
        <f t="shared" si="162"/>
        <v>1</v>
      </c>
      <c r="K1272" s="89">
        <f>IF(Eingabe!E1272="x",1,0)</f>
        <v>1</v>
      </c>
      <c r="L1272" s="1">
        <f>IF(Eingabe!F1272="x",1,0)</f>
        <v>0</v>
      </c>
      <c r="M1272" s="90">
        <f t="shared" si="163"/>
        <v>1</v>
      </c>
    </row>
    <row r="1273">
      <c r="A1273" s="5">
        <f>Eingabe!J1273^2*PI()/4</f>
        <v>0</v>
      </c>
      <c r="B1273" s="5">
        <f>Eingabe!K1273*Eingabe!L1273</f>
        <v>0.080000000000000016</v>
      </c>
      <c r="C1273" s="5">
        <f>(Eingabe!K1273*(Eingabe!L1273-Eingabe!K1273)+Eingabe!K1273^2*PI()/4)*0+Eingabe!K1273*Eingabe!L1273</f>
        <v>0.080000000000000016</v>
      </c>
      <c r="D1273" s="89">
        <f>IF(Eingabe!G1273="x",1,0)</f>
        <v>0</v>
      </c>
      <c r="E1273" s="1">
        <f>IF(Eingabe!H1273="x",1,0)</f>
        <v>1</v>
      </c>
      <c r="F1273" s="1">
        <f>IF(Eingabe!I1273="x",1,0)</f>
        <v>0</v>
      </c>
      <c r="G1273" s="90">
        <f t="shared" si="161"/>
        <v>1</v>
      </c>
      <c r="H1273" s="1">
        <f>IF(Eingabe!R1273="x",1,0)</f>
        <v>1</v>
      </c>
      <c r="I1273" s="1">
        <f>IF(Eingabe!S1273="x",1,0)</f>
        <v>0</v>
      </c>
      <c r="J1273" s="1">
        <f t="shared" si="162"/>
        <v>1</v>
      </c>
      <c r="K1273" s="89">
        <f>IF(Eingabe!E1273="x",1,0)</f>
        <v>1</v>
      </c>
      <c r="L1273" s="1">
        <f>IF(Eingabe!F1273="x",1,0)</f>
        <v>0</v>
      </c>
      <c r="M1273" s="90">
        <f t="shared" si="163"/>
        <v>1</v>
      </c>
    </row>
    <row r="1274">
      <c r="A1274" s="5">
        <f>Eingabe!J1274^2*PI()/4</f>
        <v>0</v>
      </c>
      <c r="B1274" s="5">
        <f>Eingabe!K1274*Eingabe!L1274</f>
        <v>0.080000000000000016</v>
      </c>
      <c r="C1274" s="5">
        <f>(Eingabe!K1274*(Eingabe!L1274-Eingabe!K1274)+Eingabe!K1274^2*PI()/4)*0+Eingabe!K1274*Eingabe!L1274</f>
        <v>0.080000000000000016</v>
      </c>
      <c r="D1274" s="89">
        <f>IF(Eingabe!G1274="x",1,0)</f>
        <v>0</v>
      </c>
      <c r="E1274" s="1">
        <f>IF(Eingabe!H1274="x",1,0)</f>
        <v>1</v>
      </c>
      <c r="F1274" s="1">
        <f>IF(Eingabe!I1274="x",1,0)</f>
        <v>0</v>
      </c>
      <c r="G1274" s="90">
        <f t="shared" si="161"/>
        <v>1</v>
      </c>
      <c r="H1274" s="1">
        <f>IF(Eingabe!R1274="x",1,0)</f>
        <v>1</v>
      </c>
      <c r="I1274" s="1">
        <f>IF(Eingabe!S1274="x",1,0)</f>
        <v>0</v>
      </c>
      <c r="J1274" s="1">
        <f t="shared" si="162"/>
        <v>1</v>
      </c>
      <c r="K1274" s="89">
        <f>IF(Eingabe!E1274="x",1,0)</f>
        <v>1</v>
      </c>
      <c r="L1274" s="1">
        <f>IF(Eingabe!F1274="x",1,0)</f>
        <v>0</v>
      </c>
      <c r="M1274" s="90">
        <f t="shared" si="163"/>
        <v>1</v>
      </c>
    </row>
    <row r="1275">
      <c r="A1275" s="5">
        <f>Eingabe!J1275^2*PI()/4</f>
        <v>0</v>
      </c>
      <c r="B1275" s="5">
        <f>Eingabe!K1275*Eingabe!L1275</f>
        <v>0.080000000000000016</v>
      </c>
      <c r="C1275" s="5">
        <f>(Eingabe!K1275*(Eingabe!L1275-Eingabe!K1275)+Eingabe!K1275^2*PI()/4)*0+Eingabe!K1275*Eingabe!L1275</f>
        <v>0.080000000000000016</v>
      </c>
      <c r="D1275" s="89">
        <f>IF(Eingabe!G1275="x",1,0)</f>
        <v>0</v>
      </c>
      <c r="E1275" s="1">
        <f>IF(Eingabe!H1275="x",1,0)</f>
        <v>1</v>
      </c>
      <c r="F1275" s="1">
        <f>IF(Eingabe!I1275="x",1,0)</f>
        <v>0</v>
      </c>
      <c r="G1275" s="90">
        <f t="shared" si="161"/>
        <v>1</v>
      </c>
      <c r="H1275" s="1">
        <f>IF(Eingabe!R1275="x",1,0)</f>
        <v>1</v>
      </c>
      <c r="I1275" s="1">
        <f>IF(Eingabe!S1275="x",1,0)</f>
        <v>0</v>
      </c>
      <c r="J1275" s="1">
        <f t="shared" si="162"/>
        <v>1</v>
      </c>
      <c r="K1275" s="89">
        <f>IF(Eingabe!E1275="x",1,0)</f>
        <v>1</v>
      </c>
      <c r="L1275" s="1">
        <f>IF(Eingabe!F1275="x",1,0)</f>
        <v>0</v>
      </c>
      <c r="M1275" s="90">
        <f t="shared" si="163"/>
        <v>1</v>
      </c>
    </row>
    <row r="1276">
      <c r="A1276" s="5">
        <f>Eingabe!J1276^2*PI()/4</f>
        <v>0</v>
      </c>
      <c r="B1276" s="5">
        <f>Eingabe!K1276*Eingabe!L1276</f>
        <v>0.10000000000000001</v>
      </c>
      <c r="C1276" s="5">
        <f>(Eingabe!K1276*(Eingabe!L1276-Eingabe!K1276)+Eingabe!K1276^2*PI()/4)*0+Eingabe!K1276*Eingabe!L1276</f>
        <v>0.10000000000000001</v>
      </c>
      <c r="D1276" s="89">
        <f>IF(Eingabe!G1276="x",1,0)</f>
        <v>0</v>
      </c>
      <c r="E1276" s="1">
        <f>IF(Eingabe!H1276="x",1,0)</f>
        <v>1</v>
      </c>
      <c r="F1276" s="1">
        <f>IF(Eingabe!I1276="x",1,0)</f>
        <v>0</v>
      </c>
      <c r="G1276" s="90">
        <f t="shared" si="161"/>
        <v>1</v>
      </c>
      <c r="H1276" s="1">
        <f>IF(Eingabe!R1276="x",1,0)</f>
        <v>1</v>
      </c>
      <c r="I1276" s="1">
        <f>IF(Eingabe!S1276="x",1,0)</f>
        <v>0</v>
      </c>
      <c r="J1276" s="1">
        <f t="shared" si="162"/>
        <v>1</v>
      </c>
      <c r="K1276" s="89">
        <f>IF(Eingabe!E1276="x",1,0)</f>
        <v>1</v>
      </c>
      <c r="L1276" s="1">
        <f>IF(Eingabe!F1276="x",1,0)</f>
        <v>0</v>
      </c>
      <c r="M1276" s="90">
        <f t="shared" si="163"/>
        <v>1</v>
      </c>
    </row>
    <row r="1277">
      <c r="A1277" s="5">
        <f>Eingabe!J1277^2*PI()/4</f>
        <v>0</v>
      </c>
      <c r="B1277" s="5">
        <f>Eingabe!K1277*Eingabe!L1277</f>
        <v>0.080000000000000016</v>
      </c>
      <c r="C1277" s="5">
        <f>(Eingabe!K1277*(Eingabe!L1277-Eingabe!K1277)+Eingabe!K1277^2*PI()/4)*0+Eingabe!K1277*Eingabe!L1277</f>
        <v>0.080000000000000016</v>
      </c>
      <c r="D1277" s="89">
        <f>IF(Eingabe!G1277="x",1,0)</f>
        <v>0</v>
      </c>
      <c r="E1277" s="1">
        <f>IF(Eingabe!H1277="x",1,0)</f>
        <v>1</v>
      </c>
      <c r="F1277" s="1">
        <f>IF(Eingabe!I1277="x",1,0)</f>
        <v>0</v>
      </c>
      <c r="G1277" s="90">
        <f t="shared" si="161"/>
        <v>1</v>
      </c>
      <c r="H1277" s="1">
        <f>IF(Eingabe!R1277="x",1,0)</f>
        <v>1</v>
      </c>
      <c r="I1277" s="1">
        <f>IF(Eingabe!S1277="x",1,0)</f>
        <v>0</v>
      </c>
      <c r="J1277" s="1">
        <f t="shared" si="162"/>
        <v>1</v>
      </c>
      <c r="K1277" s="89">
        <f>IF(Eingabe!E1277="x",1,0)</f>
        <v>1</v>
      </c>
      <c r="L1277" s="1">
        <f>IF(Eingabe!F1277="x",1,0)</f>
        <v>0</v>
      </c>
      <c r="M1277" s="90">
        <f t="shared" si="163"/>
        <v>1</v>
      </c>
    </row>
    <row r="1278">
      <c r="A1278" s="5">
        <f>Eingabe!J1278^2*PI()/4</f>
        <v>0.049087385212340517</v>
      </c>
      <c r="B1278" s="5">
        <f>Eingabe!K1278*Eingabe!L1278</f>
        <v>0</v>
      </c>
      <c r="C1278" s="5">
        <f>(Eingabe!K1278*(Eingabe!L1278-Eingabe!K1278)+Eingabe!K1278^2*PI()/4)*0+Eingabe!K1278*Eingabe!L1278</f>
        <v>0</v>
      </c>
      <c r="D1278" s="89">
        <f>IF(Eingabe!G1278="x",1,0)</f>
        <v>1</v>
      </c>
      <c r="E1278" s="1">
        <f>IF(Eingabe!H1278="x",1,0)</f>
        <v>0</v>
      </c>
      <c r="F1278" s="1">
        <f>IF(Eingabe!I1278="x",1,0)</f>
        <v>0</v>
      </c>
      <c r="G1278" s="90">
        <f t="shared" si="161"/>
        <v>0</v>
      </c>
      <c r="H1278" s="1">
        <f>IF(Eingabe!R1278="x",1,0)</f>
        <v>1</v>
      </c>
      <c r="I1278" s="1">
        <f>IF(Eingabe!S1278="x",1,0)</f>
        <v>0</v>
      </c>
      <c r="J1278" s="1">
        <f t="shared" si="162"/>
        <v>1</v>
      </c>
      <c r="K1278" s="89">
        <f>IF(Eingabe!E1278="x",1,0)</f>
        <v>1</v>
      </c>
      <c r="L1278" s="1">
        <f>IF(Eingabe!F1278="x",1,0)</f>
        <v>0</v>
      </c>
      <c r="M1278" s="90">
        <f t="shared" si="163"/>
        <v>1</v>
      </c>
    </row>
    <row r="1279">
      <c r="A1279" s="5">
        <f>Eingabe!J1279^2*PI()/4</f>
        <v>0</v>
      </c>
      <c r="B1279" s="5">
        <f>Eingabe!K1279*Eingabe!L1279</f>
        <v>0.080000000000000016</v>
      </c>
      <c r="C1279" s="5">
        <f>(Eingabe!K1279*(Eingabe!L1279-Eingabe!K1279)+Eingabe!K1279^2*PI()/4)*0+Eingabe!K1279*Eingabe!L1279</f>
        <v>0.080000000000000016</v>
      </c>
      <c r="D1279" s="89">
        <f>IF(Eingabe!G1279="x",1,0)</f>
        <v>0</v>
      </c>
      <c r="E1279" s="1">
        <f>IF(Eingabe!H1279="x",1,0)</f>
        <v>1</v>
      </c>
      <c r="F1279" s="1">
        <f>IF(Eingabe!I1279="x",1,0)</f>
        <v>0</v>
      </c>
      <c r="G1279" s="90">
        <f t="shared" si="161"/>
        <v>1</v>
      </c>
      <c r="H1279" s="1">
        <f>IF(Eingabe!R1279="x",1,0)</f>
        <v>1</v>
      </c>
      <c r="I1279" s="1">
        <f>IF(Eingabe!S1279="x",1,0)</f>
        <v>0</v>
      </c>
      <c r="J1279" s="1">
        <f t="shared" si="162"/>
        <v>1</v>
      </c>
      <c r="K1279" s="89">
        <f>IF(Eingabe!E1279="x",1,0)</f>
        <v>1</v>
      </c>
      <c r="L1279" s="1">
        <f>IF(Eingabe!F1279="x",1,0)</f>
        <v>0</v>
      </c>
      <c r="M1279" s="90">
        <f t="shared" si="163"/>
        <v>1</v>
      </c>
    </row>
    <row r="1280">
      <c r="A1280" s="5">
        <f>Eingabe!J1280^2*PI()/4</f>
        <v>0</v>
      </c>
      <c r="B1280" s="5">
        <f>Eingabe!K1280*Eingabe!L1280</f>
        <v>0.080000000000000016</v>
      </c>
      <c r="C1280" s="5">
        <f>(Eingabe!K1280*(Eingabe!L1280-Eingabe!K1280)+Eingabe!K1280^2*PI()/4)*0+Eingabe!K1280*Eingabe!L1280</f>
        <v>0.080000000000000016</v>
      </c>
      <c r="D1280" s="89">
        <f>IF(Eingabe!G1280="x",1,0)</f>
        <v>0</v>
      </c>
      <c r="E1280" s="1">
        <f>IF(Eingabe!H1280="x",1,0)</f>
        <v>1</v>
      </c>
      <c r="F1280" s="1">
        <f>IF(Eingabe!I1280="x",1,0)</f>
        <v>0</v>
      </c>
      <c r="G1280" s="90">
        <f t="shared" si="161"/>
        <v>1</v>
      </c>
      <c r="H1280" s="1">
        <f>IF(Eingabe!R1280="x",1,0)</f>
        <v>1</v>
      </c>
      <c r="I1280" s="1">
        <f>IF(Eingabe!S1280="x",1,0)</f>
        <v>0</v>
      </c>
      <c r="J1280" s="1">
        <f t="shared" si="162"/>
        <v>1</v>
      </c>
      <c r="K1280" s="89">
        <f>IF(Eingabe!E1280="x",1,0)</f>
        <v>1</v>
      </c>
      <c r="L1280" s="1">
        <f>IF(Eingabe!F1280="x",1,0)</f>
        <v>0</v>
      </c>
      <c r="M1280" s="90">
        <f t="shared" si="163"/>
        <v>1</v>
      </c>
    </row>
    <row r="1281">
      <c r="A1281" s="5">
        <f>Eingabe!J1281^2*PI()/4</f>
        <v>0</v>
      </c>
      <c r="B1281" s="5">
        <f>Eingabe!K1281*Eingabe!L1281</f>
        <v>0.080000000000000016</v>
      </c>
      <c r="C1281" s="5">
        <f>(Eingabe!K1281*(Eingabe!L1281-Eingabe!K1281)+Eingabe!K1281^2*PI()/4)*0+Eingabe!K1281*Eingabe!L1281</f>
        <v>0.080000000000000016</v>
      </c>
      <c r="D1281" s="89">
        <f>IF(Eingabe!G1281="x",1,0)</f>
        <v>0</v>
      </c>
      <c r="E1281" s="1">
        <f>IF(Eingabe!H1281="x",1,0)</f>
        <v>1</v>
      </c>
      <c r="F1281" s="1">
        <f>IF(Eingabe!I1281="x",1,0)</f>
        <v>0</v>
      </c>
      <c r="G1281" s="90">
        <f t="shared" si="161"/>
        <v>1</v>
      </c>
      <c r="H1281" s="1">
        <f>IF(Eingabe!R1281="x",1,0)</f>
        <v>1</v>
      </c>
      <c r="I1281" s="1">
        <f>IF(Eingabe!S1281="x",1,0)</f>
        <v>0</v>
      </c>
      <c r="J1281" s="1">
        <f t="shared" si="162"/>
        <v>1</v>
      </c>
      <c r="K1281" s="89">
        <f>IF(Eingabe!E1281="x",1,0)</f>
        <v>1</v>
      </c>
      <c r="L1281" s="1">
        <f>IF(Eingabe!F1281="x",1,0)</f>
        <v>0</v>
      </c>
      <c r="M1281" s="90">
        <f t="shared" si="163"/>
        <v>1</v>
      </c>
    </row>
    <row r="1282">
      <c r="A1282" s="5">
        <f>Eingabe!J1282^2*PI()/4</f>
        <v>0</v>
      </c>
      <c r="B1282" s="5">
        <f>Eingabe!K1282*Eingabe!L1282</f>
        <v>0.080000000000000016</v>
      </c>
      <c r="C1282" s="5">
        <f>(Eingabe!K1282*(Eingabe!L1282-Eingabe!K1282)+Eingabe!K1282^2*PI()/4)*0+Eingabe!K1282*Eingabe!L1282</f>
        <v>0.080000000000000016</v>
      </c>
      <c r="D1282" s="89">
        <f>IF(Eingabe!G1282="x",1,0)</f>
        <v>0</v>
      </c>
      <c r="E1282" s="1">
        <f>IF(Eingabe!H1282="x",1,0)</f>
        <v>1</v>
      </c>
      <c r="F1282" s="1">
        <f>IF(Eingabe!I1282="x",1,0)</f>
        <v>0</v>
      </c>
      <c r="G1282" s="90">
        <f t="shared" si="161"/>
        <v>1</v>
      </c>
      <c r="H1282" s="1">
        <f>IF(Eingabe!R1282="x",1,0)</f>
        <v>1</v>
      </c>
      <c r="I1282" s="1">
        <f>IF(Eingabe!S1282="x",1,0)</f>
        <v>0</v>
      </c>
      <c r="J1282" s="1">
        <f t="shared" si="162"/>
        <v>1</v>
      </c>
      <c r="K1282" s="89">
        <f>IF(Eingabe!E1282="x",1,0)</f>
        <v>1</v>
      </c>
      <c r="L1282" s="1">
        <f>IF(Eingabe!F1282="x",1,0)</f>
        <v>0</v>
      </c>
      <c r="M1282" s="90">
        <f t="shared" si="163"/>
        <v>1</v>
      </c>
    </row>
    <row r="1283">
      <c r="A1283" s="5">
        <f>Eingabe!J1283^2*PI()/4</f>
        <v>0</v>
      </c>
      <c r="B1283" s="5">
        <f>Eingabe!K1283*Eingabe!L1283</f>
        <v>0.080000000000000016</v>
      </c>
      <c r="C1283" s="5">
        <f>(Eingabe!K1283*(Eingabe!L1283-Eingabe!K1283)+Eingabe!K1283^2*PI()/4)*0+Eingabe!K1283*Eingabe!L1283</f>
        <v>0.080000000000000016</v>
      </c>
      <c r="D1283" s="89">
        <f>IF(Eingabe!G1283="x",1,0)</f>
        <v>0</v>
      </c>
      <c r="E1283" s="1">
        <f>IF(Eingabe!H1283="x",1,0)</f>
        <v>1</v>
      </c>
      <c r="F1283" s="1">
        <f>IF(Eingabe!I1283="x",1,0)</f>
        <v>0</v>
      </c>
      <c r="G1283" s="90">
        <f t="shared" si="161"/>
        <v>1</v>
      </c>
      <c r="H1283" s="1">
        <f>IF(Eingabe!R1283="x",1,0)</f>
        <v>1</v>
      </c>
      <c r="I1283" s="1">
        <f>IF(Eingabe!S1283="x",1,0)</f>
        <v>0</v>
      </c>
      <c r="J1283" s="1">
        <f t="shared" si="162"/>
        <v>1</v>
      </c>
      <c r="K1283" s="89">
        <f>IF(Eingabe!E1283="x",1,0)</f>
        <v>1</v>
      </c>
      <c r="L1283" s="1">
        <f>IF(Eingabe!F1283="x",1,0)</f>
        <v>0</v>
      </c>
      <c r="M1283" s="90">
        <f t="shared" si="163"/>
        <v>1</v>
      </c>
    </row>
    <row r="1284">
      <c r="A1284" s="5">
        <f>Eingabe!J1284^2*PI()/4</f>
        <v>0</v>
      </c>
      <c r="B1284" s="5">
        <f>Eingabe!K1284*Eingabe!L1284</f>
        <v>0.080000000000000016</v>
      </c>
      <c r="C1284" s="5">
        <f>(Eingabe!K1284*(Eingabe!L1284-Eingabe!K1284)+Eingabe!K1284^2*PI()/4)*0+Eingabe!K1284*Eingabe!L1284</f>
        <v>0.080000000000000016</v>
      </c>
      <c r="D1284" s="89">
        <f>IF(Eingabe!G1284="x",1,0)</f>
        <v>0</v>
      </c>
      <c r="E1284" s="1">
        <f>IF(Eingabe!H1284="x",1,0)</f>
        <v>1</v>
      </c>
      <c r="F1284" s="1">
        <f>IF(Eingabe!I1284="x",1,0)</f>
        <v>0</v>
      </c>
      <c r="G1284" s="90">
        <f t="shared" si="161"/>
        <v>1</v>
      </c>
      <c r="H1284" s="1">
        <f>IF(Eingabe!R1284="x",1,0)</f>
        <v>1</v>
      </c>
      <c r="I1284" s="1">
        <f>IF(Eingabe!S1284="x",1,0)</f>
        <v>0</v>
      </c>
      <c r="J1284" s="1">
        <f t="shared" si="162"/>
        <v>1</v>
      </c>
      <c r="K1284" s="89">
        <f>IF(Eingabe!E1284="x",1,0)</f>
        <v>1</v>
      </c>
      <c r="L1284" s="1">
        <f>IF(Eingabe!F1284="x",1,0)</f>
        <v>0</v>
      </c>
      <c r="M1284" s="90">
        <f t="shared" si="163"/>
        <v>1</v>
      </c>
    </row>
    <row r="1285">
      <c r="A1285" s="5">
        <f>Eingabe!J1285^2*PI()/4</f>
        <v>0</v>
      </c>
      <c r="B1285" s="5">
        <f>Eingabe!K1285*Eingabe!L1285</f>
        <v>0.080000000000000016</v>
      </c>
      <c r="C1285" s="5">
        <f>(Eingabe!K1285*(Eingabe!L1285-Eingabe!K1285)+Eingabe!K1285^2*PI()/4)*0+Eingabe!K1285*Eingabe!L1285</f>
        <v>0.080000000000000016</v>
      </c>
      <c r="D1285" s="89">
        <f>IF(Eingabe!G1285="x",1,0)</f>
        <v>0</v>
      </c>
      <c r="E1285" s="1">
        <f>IF(Eingabe!H1285="x",1,0)</f>
        <v>1</v>
      </c>
      <c r="F1285" s="1">
        <f>IF(Eingabe!I1285="x",1,0)</f>
        <v>0</v>
      </c>
      <c r="G1285" s="90">
        <f t="shared" si="161"/>
        <v>1</v>
      </c>
      <c r="H1285" s="1">
        <f>IF(Eingabe!R1285="x",1,0)</f>
        <v>1</v>
      </c>
      <c r="I1285" s="1">
        <f>IF(Eingabe!S1285="x",1,0)</f>
        <v>0</v>
      </c>
      <c r="J1285" s="1">
        <f t="shared" si="162"/>
        <v>1</v>
      </c>
      <c r="K1285" s="89">
        <f>IF(Eingabe!E1285="x",1,0)</f>
        <v>1</v>
      </c>
      <c r="L1285" s="1">
        <f>IF(Eingabe!F1285="x",1,0)</f>
        <v>0</v>
      </c>
      <c r="M1285" s="90">
        <f t="shared" si="163"/>
        <v>1</v>
      </c>
    </row>
    <row r="1286">
      <c r="A1286" s="5">
        <f>Eingabe!J1286^2*PI()/4</f>
        <v>0</v>
      </c>
      <c r="B1286" s="5">
        <f>Eingabe!K1286*Eingabe!L1286</f>
        <v>0.080000000000000016</v>
      </c>
      <c r="C1286" s="5">
        <f>(Eingabe!K1286*(Eingabe!L1286-Eingabe!K1286)+Eingabe!K1286^2*PI()/4)*0+Eingabe!K1286*Eingabe!L1286</f>
        <v>0.080000000000000016</v>
      </c>
      <c r="D1286" s="89">
        <f>IF(Eingabe!G1286="x",1,0)</f>
        <v>0</v>
      </c>
      <c r="E1286" s="1">
        <f>IF(Eingabe!H1286="x",1,0)</f>
        <v>1</v>
      </c>
      <c r="F1286" s="1">
        <f>IF(Eingabe!I1286="x",1,0)</f>
        <v>0</v>
      </c>
      <c r="G1286" s="90">
        <f t="shared" si="161"/>
        <v>1</v>
      </c>
      <c r="H1286" s="1">
        <f>IF(Eingabe!R1286="x",1,0)</f>
        <v>1</v>
      </c>
      <c r="I1286" s="1">
        <f>IF(Eingabe!S1286="x",1,0)</f>
        <v>0</v>
      </c>
      <c r="J1286" s="1">
        <f t="shared" si="162"/>
        <v>1</v>
      </c>
      <c r="K1286" s="89">
        <f>IF(Eingabe!E1286="x",1,0)</f>
        <v>1</v>
      </c>
      <c r="L1286" s="1">
        <f>IF(Eingabe!F1286="x",1,0)</f>
        <v>0</v>
      </c>
      <c r="M1286" s="90">
        <f t="shared" si="163"/>
        <v>1</v>
      </c>
    </row>
    <row r="1287">
      <c r="A1287" s="5">
        <f>Eingabe!J1287^2*PI()/4</f>
        <v>0</v>
      </c>
      <c r="B1287" s="5">
        <f>Eingabe!K1287*Eingabe!L1287</f>
        <v>0.10000000000000001</v>
      </c>
      <c r="C1287" s="5">
        <f>(Eingabe!K1287*(Eingabe!L1287-Eingabe!K1287)+Eingabe!K1287^2*PI()/4)*0+Eingabe!K1287*Eingabe!L1287</f>
        <v>0.10000000000000001</v>
      </c>
      <c r="D1287" s="89">
        <f>IF(Eingabe!G1287="x",1,0)</f>
        <v>0</v>
      </c>
      <c r="E1287" s="1">
        <f>IF(Eingabe!H1287="x",1,0)</f>
        <v>1</v>
      </c>
      <c r="F1287" s="1">
        <f>IF(Eingabe!I1287="x",1,0)</f>
        <v>0</v>
      </c>
      <c r="G1287" s="90">
        <f t="shared" si="161"/>
        <v>1</v>
      </c>
      <c r="H1287" s="1">
        <f>IF(Eingabe!R1287="x",1,0)</f>
        <v>1</v>
      </c>
      <c r="I1287" s="1">
        <f>IF(Eingabe!S1287="x",1,0)</f>
        <v>0</v>
      </c>
      <c r="J1287" s="1">
        <f t="shared" si="162"/>
        <v>1</v>
      </c>
      <c r="K1287" s="89">
        <f>IF(Eingabe!E1287="x",1,0)</f>
        <v>1</v>
      </c>
      <c r="L1287" s="1">
        <f>IF(Eingabe!F1287="x",1,0)</f>
        <v>0</v>
      </c>
      <c r="M1287" s="90">
        <f t="shared" si="163"/>
        <v>1</v>
      </c>
    </row>
    <row r="1288">
      <c r="A1288" s="5">
        <f>Eingabe!J1288^2*PI()/4</f>
        <v>0</v>
      </c>
      <c r="B1288" s="5">
        <f>Eingabe!K1288*Eingabe!L1288</f>
        <v>0.080000000000000016</v>
      </c>
      <c r="C1288" s="5">
        <f>(Eingabe!K1288*(Eingabe!L1288-Eingabe!K1288)+Eingabe!K1288^2*PI()/4)*0+Eingabe!K1288*Eingabe!L1288</f>
        <v>0.080000000000000016</v>
      </c>
      <c r="D1288" s="89">
        <f>IF(Eingabe!G1288="x",1,0)</f>
        <v>0</v>
      </c>
      <c r="E1288" s="1">
        <f>IF(Eingabe!H1288="x",1,0)</f>
        <v>1</v>
      </c>
      <c r="F1288" s="1">
        <f>IF(Eingabe!I1288="x",1,0)</f>
        <v>0</v>
      </c>
      <c r="G1288" s="90">
        <f t="shared" si="161"/>
        <v>1</v>
      </c>
      <c r="H1288" s="1">
        <f>IF(Eingabe!R1288="x",1,0)</f>
        <v>1</v>
      </c>
      <c r="I1288" s="1">
        <f>IF(Eingabe!S1288="x",1,0)</f>
        <v>0</v>
      </c>
      <c r="J1288" s="1">
        <f t="shared" si="162"/>
        <v>1</v>
      </c>
      <c r="K1288" s="89">
        <f>IF(Eingabe!E1288="x",1,0)</f>
        <v>1</v>
      </c>
      <c r="L1288" s="1">
        <f>IF(Eingabe!F1288="x",1,0)</f>
        <v>0</v>
      </c>
      <c r="M1288" s="90">
        <f t="shared" si="163"/>
        <v>1</v>
      </c>
    </row>
    <row r="1289">
      <c r="A1289" s="5">
        <f>Eingabe!J1289^2*PI()/4</f>
        <v>0</v>
      </c>
      <c r="B1289" s="5">
        <f>Eingabe!K1289*Eingabe!L1289</f>
        <v>0.080000000000000016</v>
      </c>
      <c r="C1289" s="5">
        <f>(Eingabe!K1289*(Eingabe!L1289-Eingabe!K1289)+Eingabe!K1289^2*PI()/4)*0+Eingabe!K1289*Eingabe!L1289</f>
        <v>0.080000000000000016</v>
      </c>
      <c r="D1289" s="89">
        <f>IF(Eingabe!G1289="x",1,0)</f>
        <v>0</v>
      </c>
      <c r="E1289" s="1">
        <f>IF(Eingabe!H1289="x",1,0)</f>
        <v>1</v>
      </c>
      <c r="F1289" s="1">
        <f>IF(Eingabe!I1289="x",1,0)</f>
        <v>0</v>
      </c>
      <c r="G1289" s="90">
        <f t="shared" si="161"/>
        <v>1</v>
      </c>
      <c r="H1289" s="1">
        <f>IF(Eingabe!R1289="x",1,0)</f>
        <v>1</v>
      </c>
      <c r="I1289" s="1">
        <f>IF(Eingabe!S1289="x",1,0)</f>
        <v>0</v>
      </c>
      <c r="J1289" s="1">
        <f t="shared" si="162"/>
        <v>1</v>
      </c>
      <c r="K1289" s="89">
        <f>IF(Eingabe!E1289="x",1,0)</f>
        <v>1</v>
      </c>
      <c r="L1289" s="1">
        <f>IF(Eingabe!F1289="x",1,0)</f>
        <v>0</v>
      </c>
      <c r="M1289" s="90">
        <f t="shared" si="163"/>
        <v>1</v>
      </c>
    </row>
    <row r="1290">
      <c r="A1290" s="5">
        <f>Eingabe!J1290^2*PI()/4</f>
        <v>0</v>
      </c>
      <c r="B1290" s="5">
        <f>Eingabe!K1290*Eingabe!L1290</f>
        <v>0.080000000000000016</v>
      </c>
      <c r="C1290" s="5">
        <f>(Eingabe!K1290*(Eingabe!L1290-Eingabe!K1290)+Eingabe!K1290^2*PI()/4)*0+Eingabe!K1290*Eingabe!L1290</f>
        <v>0.080000000000000016</v>
      </c>
      <c r="D1290" s="89">
        <f>IF(Eingabe!G1290="x",1,0)</f>
        <v>0</v>
      </c>
      <c r="E1290" s="1">
        <f>IF(Eingabe!H1290="x",1,0)</f>
        <v>1</v>
      </c>
      <c r="F1290" s="1">
        <f>IF(Eingabe!I1290="x",1,0)</f>
        <v>0</v>
      </c>
      <c r="G1290" s="90">
        <f t="shared" si="161"/>
        <v>1</v>
      </c>
      <c r="H1290" s="1">
        <f>IF(Eingabe!R1290="x",1,0)</f>
        <v>1</v>
      </c>
      <c r="I1290" s="1">
        <f>IF(Eingabe!S1290="x",1,0)</f>
        <v>0</v>
      </c>
      <c r="J1290" s="1">
        <f t="shared" si="162"/>
        <v>1</v>
      </c>
      <c r="K1290" s="89">
        <f>IF(Eingabe!E1290="x",1,0)</f>
        <v>1</v>
      </c>
      <c r="L1290" s="1">
        <f>IF(Eingabe!F1290="x",1,0)</f>
        <v>0</v>
      </c>
      <c r="M1290" s="90">
        <f t="shared" si="163"/>
        <v>1</v>
      </c>
    </row>
    <row r="1291">
      <c r="A1291" s="5">
        <f>Eingabe!J1291^2*PI()/4</f>
        <v>0.049087385212340517</v>
      </c>
      <c r="B1291" s="5">
        <f>Eingabe!K1291*Eingabe!L1291</f>
        <v>0</v>
      </c>
      <c r="C1291" s="5">
        <f>(Eingabe!K1291*(Eingabe!L1291-Eingabe!K1291)+Eingabe!K1291^2*PI()/4)*0+Eingabe!K1291*Eingabe!L1291</f>
        <v>0</v>
      </c>
      <c r="D1291" s="89">
        <f>IF(Eingabe!G1291="x",1,0)</f>
        <v>1</v>
      </c>
      <c r="E1291" s="1">
        <f>IF(Eingabe!H1291="x",1,0)</f>
        <v>0</v>
      </c>
      <c r="F1291" s="1">
        <f>IF(Eingabe!I1291="x",1,0)</f>
        <v>0</v>
      </c>
      <c r="G1291" s="90">
        <f t="shared" si="161"/>
        <v>0</v>
      </c>
      <c r="H1291" s="1">
        <f>IF(Eingabe!R1291="x",1,0)</f>
        <v>1</v>
      </c>
      <c r="I1291" s="1">
        <f>IF(Eingabe!S1291="x",1,0)</f>
        <v>0</v>
      </c>
      <c r="J1291" s="1">
        <f t="shared" si="162"/>
        <v>1</v>
      </c>
      <c r="K1291" s="89">
        <f>IF(Eingabe!E1291="x",1,0)</f>
        <v>1</v>
      </c>
      <c r="L1291" s="1">
        <f>IF(Eingabe!F1291="x",1,0)</f>
        <v>0</v>
      </c>
      <c r="M1291" s="90">
        <f t="shared" si="163"/>
        <v>1</v>
      </c>
    </row>
    <row r="1292">
      <c r="A1292" s="5">
        <f>Eingabe!J1292^2*PI()/4</f>
        <v>0.049087385212340517</v>
      </c>
      <c r="B1292" s="5">
        <f>Eingabe!K1292*Eingabe!L1292</f>
        <v>0</v>
      </c>
      <c r="C1292" s="5">
        <f>(Eingabe!K1292*(Eingabe!L1292-Eingabe!K1292)+Eingabe!K1292^2*PI()/4)*0+Eingabe!K1292*Eingabe!L1292</f>
        <v>0</v>
      </c>
      <c r="D1292" s="89">
        <f>IF(Eingabe!G1292="x",1,0)</f>
        <v>1</v>
      </c>
      <c r="E1292" s="1">
        <f>IF(Eingabe!H1292="x",1,0)</f>
        <v>0</v>
      </c>
      <c r="F1292" s="1">
        <f>IF(Eingabe!I1292="x",1,0)</f>
        <v>0</v>
      </c>
      <c r="G1292" s="90">
        <f t="shared" si="161"/>
        <v>0</v>
      </c>
      <c r="H1292" s="1">
        <f>IF(Eingabe!R1292="x",1,0)</f>
        <v>1</v>
      </c>
      <c r="I1292" s="1">
        <f>IF(Eingabe!S1292="x",1,0)</f>
        <v>0</v>
      </c>
      <c r="J1292" s="1">
        <f t="shared" si="162"/>
        <v>1</v>
      </c>
      <c r="K1292" s="89">
        <f>IF(Eingabe!E1292="x",1,0)</f>
        <v>1</v>
      </c>
      <c r="L1292" s="1">
        <f>IF(Eingabe!F1292="x",1,0)</f>
        <v>0</v>
      </c>
      <c r="M1292" s="90">
        <f t="shared" si="163"/>
        <v>1</v>
      </c>
    </row>
    <row r="1293">
      <c r="A1293" s="5">
        <f>Eingabe!J1293^2*PI()/4</f>
        <v>0</v>
      </c>
      <c r="B1293" s="5">
        <f>Eingabe!K1293*Eingabe!L1293</f>
        <v>0.10000000000000001</v>
      </c>
      <c r="C1293" s="5">
        <f>(Eingabe!K1293*(Eingabe!L1293-Eingabe!K1293)+Eingabe!K1293^2*PI()/4)*0+Eingabe!K1293*Eingabe!L1293</f>
        <v>0.10000000000000001</v>
      </c>
      <c r="D1293" s="89">
        <f>IF(Eingabe!G1293="x",1,0)</f>
        <v>0</v>
      </c>
      <c r="E1293" s="1">
        <f>IF(Eingabe!H1293="x",1,0)</f>
        <v>1</v>
      </c>
      <c r="F1293" s="1">
        <f>IF(Eingabe!I1293="x",1,0)</f>
        <v>0</v>
      </c>
      <c r="G1293" s="90">
        <f t="shared" si="161"/>
        <v>1</v>
      </c>
      <c r="H1293" s="1">
        <f>IF(Eingabe!R1293="x",1,0)</f>
        <v>1</v>
      </c>
      <c r="I1293" s="1">
        <f>IF(Eingabe!S1293="x",1,0)</f>
        <v>0</v>
      </c>
      <c r="J1293" s="1">
        <f t="shared" si="162"/>
        <v>1</v>
      </c>
      <c r="K1293" s="89">
        <f>IF(Eingabe!E1293="x",1,0)</f>
        <v>1</v>
      </c>
      <c r="L1293" s="1">
        <f>IF(Eingabe!F1293="x",1,0)</f>
        <v>0</v>
      </c>
      <c r="M1293" s="90">
        <f t="shared" si="163"/>
        <v>1</v>
      </c>
    </row>
    <row r="1294">
      <c r="A1294" s="5">
        <f>Eingabe!J1294^2*PI()/4</f>
        <v>0</v>
      </c>
      <c r="B1294" s="5">
        <f>Eingabe!K1294*Eingabe!L1294</f>
        <v>0.10000000000000001</v>
      </c>
      <c r="C1294" s="5">
        <f>(Eingabe!K1294*(Eingabe!L1294-Eingabe!K1294)+Eingabe!K1294^2*PI()/4)*0+Eingabe!K1294*Eingabe!L1294</f>
        <v>0.10000000000000001</v>
      </c>
      <c r="D1294" s="89">
        <f>IF(Eingabe!G1294="x",1,0)</f>
        <v>0</v>
      </c>
      <c r="E1294" s="1">
        <f>IF(Eingabe!H1294="x",1,0)</f>
        <v>1</v>
      </c>
      <c r="F1294" s="1">
        <f>IF(Eingabe!I1294="x",1,0)</f>
        <v>0</v>
      </c>
      <c r="G1294" s="90">
        <f t="shared" si="161"/>
        <v>1</v>
      </c>
      <c r="H1294" s="1">
        <f>IF(Eingabe!R1294="x",1,0)</f>
        <v>1</v>
      </c>
      <c r="I1294" s="1">
        <f>IF(Eingabe!S1294="x",1,0)</f>
        <v>0</v>
      </c>
      <c r="J1294" s="1">
        <f t="shared" si="162"/>
        <v>1</v>
      </c>
      <c r="K1294" s="89">
        <f>IF(Eingabe!E1294="x",1,0)</f>
        <v>1</v>
      </c>
      <c r="L1294" s="1">
        <f>IF(Eingabe!F1294="x",1,0)</f>
        <v>0</v>
      </c>
      <c r="M1294" s="90">
        <f t="shared" si="163"/>
        <v>1</v>
      </c>
    </row>
    <row r="1295">
      <c r="A1295" s="5">
        <f>Eingabe!J1295^2*PI()/4</f>
        <v>0.049087385212340517</v>
      </c>
      <c r="B1295" s="5">
        <f>Eingabe!K1295*Eingabe!L1295</f>
        <v>0</v>
      </c>
      <c r="C1295" s="5">
        <f>(Eingabe!K1295*(Eingabe!L1295-Eingabe!K1295)+Eingabe!K1295^2*PI()/4)*0+Eingabe!K1295*Eingabe!L1295</f>
        <v>0</v>
      </c>
      <c r="D1295" s="89">
        <f>IF(Eingabe!G1295="x",1,0)</f>
        <v>1</v>
      </c>
      <c r="E1295" s="1">
        <f>IF(Eingabe!H1295="x",1,0)</f>
        <v>0</v>
      </c>
      <c r="F1295" s="1">
        <f>IF(Eingabe!I1295="x",1,0)</f>
        <v>0</v>
      </c>
      <c r="G1295" s="90">
        <f t="shared" si="161"/>
        <v>0</v>
      </c>
      <c r="H1295" s="1">
        <f>IF(Eingabe!R1295="x",1,0)</f>
        <v>1</v>
      </c>
      <c r="I1295" s="1">
        <f>IF(Eingabe!S1295="x",1,0)</f>
        <v>0</v>
      </c>
      <c r="J1295" s="1">
        <f t="shared" si="162"/>
        <v>1</v>
      </c>
      <c r="K1295" s="89">
        <f>IF(Eingabe!E1295="x",1,0)</f>
        <v>1</v>
      </c>
      <c r="L1295" s="1">
        <f>IF(Eingabe!F1295="x",1,0)</f>
        <v>0</v>
      </c>
      <c r="M1295" s="90">
        <f t="shared" si="163"/>
        <v>1</v>
      </c>
    </row>
    <row r="1296">
      <c r="A1296" s="5">
        <f>Eingabe!J1296^2*PI()/4</f>
        <v>0.049087385212340517</v>
      </c>
      <c r="B1296" s="5">
        <f>Eingabe!K1296*Eingabe!L1296</f>
        <v>0</v>
      </c>
      <c r="C1296" s="5">
        <f>(Eingabe!K1296*(Eingabe!L1296-Eingabe!K1296)+Eingabe!K1296^2*PI()/4)*0+Eingabe!K1296*Eingabe!L1296</f>
        <v>0</v>
      </c>
      <c r="D1296" s="89">
        <f>IF(Eingabe!G1296="x",1,0)</f>
        <v>1</v>
      </c>
      <c r="E1296" s="1">
        <f>IF(Eingabe!H1296="x",1,0)</f>
        <v>0</v>
      </c>
      <c r="F1296" s="1">
        <f>IF(Eingabe!I1296="x",1,0)</f>
        <v>0</v>
      </c>
      <c r="G1296" s="90">
        <f t="shared" si="161"/>
        <v>0</v>
      </c>
      <c r="H1296" s="1">
        <f>IF(Eingabe!R1296="x",1,0)</f>
        <v>1</v>
      </c>
      <c r="I1296" s="1">
        <f>IF(Eingabe!S1296="x",1,0)</f>
        <v>0</v>
      </c>
      <c r="J1296" s="1">
        <f t="shared" si="162"/>
        <v>1</v>
      </c>
      <c r="K1296" s="89">
        <f>IF(Eingabe!E1296="x",1,0)</f>
        <v>1</v>
      </c>
      <c r="L1296" s="1">
        <f>IF(Eingabe!F1296="x",1,0)</f>
        <v>0</v>
      </c>
      <c r="M1296" s="90">
        <f t="shared" si="163"/>
        <v>1</v>
      </c>
    </row>
    <row r="1297">
      <c r="A1297" s="5">
        <f>Eingabe!J1297^2*PI()/4</f>
        <v>0</v>
      </c>
      <c r="B1297" s="5">
        <f>Eingabe!K1297*Eingabe!L1297</f>
        <v>0.080000000000000016</v>
      </c>
      <c r="C1297" s="5">
        <f>(Eingabe!K1297*(Eingabe!L1297-Eingabe!K1297)+Eingabe!K1297^2*PI()/4)*0+Eingabe!K1297*Eingabe!L1297</f>
        <v>0.080000000000000016</v>
      </c>
      <c r="D1297" s="89">
        <f>IF(Eingabe!G1297="x",1,0)</f>
        <v>0</v>
      </c>
      <c r="E1297" s="1">
        <f>IF(Eingabe!H1297="x",1,0)</f>
        <v>1</v>
      </c>
      <c r="F1297" s="1">
        <f>IF(Eingabe!I1297="x",1,0)</f>
        <v>0</v>
      </c>
      <c r="G1297" s="90">
        <f t="shared" si="161"/>
        <v>1</v>
      </c>
      <c r="H1297" s="1">
        <f>IF(Eingabe!R1297="x",1,0)</f>
        <v>1</v>
      </c>
      <c r="I1297" s="1">
        <f>IF(Eingabe!S1297="x",1,0)</f>
        <v>0</v>
      </c>
      <c r="J1297" s="1">
        <f t="shared" si="162"/>
        <v>1</v>
      </c>
      <c r="K1297" s="89">
        <f>IF(Eingabe!E1297="x",1,0)</f>
        <v>1</v>
      </c>
      <c r="L1297" s="1">
        <f>IF(Eingabe!F1297="x",1,0)</f>
        <v>0</v>
      </c>
      <c r="M1297" s="90">
        <f t="shared" si="163"/>
        <v>1</v>
      </c>
    </row>
    <row r="1298">
      <c r="A1298" s="5">
        <f>Eingabe!J1298^2*PI()/4</f>
        <v>0</v>
      </c>
      <c r="B1298" s="5">
        <f>Eingabe!K1298*Eingabe!L1298</f>
        <v>0.080000000000000016</v>
      </c>
      <c r="C1298" s="5">
        <f>(Eingabe!K1298*(Eingabe!L1298-Eingabe!K1298)+Eingabe!K1298^2*PI()/4)*0+Eingabe!K1298*Eingabe!L1298</f>
        <v>0.080000000000000016</v>
      </c>
      <c r="D1298" s="89">
        <f>IF(Eingabe!G1298="x",1,0)</f>
        <v>0</v>
      </c>
      <c r="E1298" s="1">
        <f>IF(Eingabe!H1298="x",1,0)</f>
        <v>1</v>
      </c>
      <c r="F1298" s="1">
        <f>IF(Eingabe!I1298="x",1,0)</f>
        <v>0</v>
      </c>
      <c r="G1298" s="90">
        <f t="shared" si="161"/>
        <v>1</v>
      </c>
      <c r="H1298" s="1">
        <f>IF(Eingabe!R1298="x",1,0)</f>
        <v>1</v>
      </c>
      <c r="I1298" s="1">
        <f>IF(Eingabe!S1298="x",1,0)</f>
        <v>0</v>
      </c>
      <c r="J1298" s="1">
        <f t="shared" si="162"/>
        <v>1</v>
      </c>
      <c r="K1298" s="89">
        <f>IF(Eingabe!E1298="x",1,0)</f>
        <v>1</v>
      </c>
      <c r="L1298" s="1">
        <f>IF(Eingabe!F1298="x",1,0)</f>
        <v>0</v>
      </c>
      <c r="M1298" s="90">
        <f t="shared" si="163"/>
        <v>1</v>
      </c>
    </row>
    <row r="1299">
      <c r="A1299" s="5">
        <f>Eingabe!J1299^2*PI()/4</f>
        <v>0</v>
      </c>
      <c r="B1299" s="5">
        <f>Eingabe!K1299*Eingabe!L1299</f>
        <v>0.080000000000000016</v>
      </c>
      <c r="C1299" s="5">
        <f>(Eingabe!K1299*(Eingabe!L1299-Eingabe!K1299)+Eingabe!K1299^2*PI()/4)*0+Eingabe!K1299*Eingabe!L1299</f>
        <v>0.080000000000000016</v>
      </c>
      <c r="D1299" s="89">
        <f>IF(Eingabe!G1299="x",1,0)</f>
        <v>0</v>
      </c>
      <c r="E1299" s="1">
        <f>IF(Eingabe!H1299="x",1,0)</f>
        <v>1</v>
      </c>
      <c r="F1299" s="1">
        <f>IF(Eingabe!I1299="x",1,0)</f>
        <v>0</v>
      </c>
      <c r="G1299" s="90">
        <f t="shared" ref="G1299:G1362" si="164">MAX(E1299:F1299)</f>
        <v>1</v>
      </c>
      <c r="H1299" s="1">
        <f>IF(Eingabe!R1299="x",1,0)</f>
        <v>1</v>
      </c>
      <c r="I1299" s="1">
        <f>IF(Eingabe!S1299="x",1,0)</f>
        <v>0</v>
      </c>
      <c r="J1299" s="1">
        <f t="shared" ref="J1299:J1362" si="165">MAX(H1299:I1299)</f>
        <v>1</v>
      </c>
      <c r="K1299" s="89">
        <f>IF(Eingabe!E1299="x",1,0)</f>
        <v>1</v>
      </c>
      <c r="L1299" s="1">
        <f>IF(Eingabe!F1299="x",1,0)</f>
        <v>0</v>
      </c>
      <c r="M1299" s="90">
        <f t="shared" ref="M1299:M1362" si="166">MAX(K1299:L1299)</f>
        <v>1</v>
      </c>
    </row>
    <row r="1300">
      <c r="A1300" s="5">
        <f>Eingabe!J1300^2*PI()/4</f>
        <v>0</v>
      </c>
      <c r="B1300" s="5">
        <f>Eingabe!K1300*Eingabe!L1300</f>
        <v>0.080000000000000016</v>
      </c>
      <c r="C1300" s="5">
        <f>(Eingabe!K1300*(Eingabe!L1300-Eingabe!K1300)+Eingabe!K1300^2*PI()/4)*0+Eingabe!K1300*Eingabe!L1300</f>
        <v>0.080000000000000016</v>
      </c>
      <c r="D1300" s="89">
        <f>IF(Eingabe!G1300="x",1,0)</f>
        <v>0</v>
      </c>
      <c r="E1300" s="1">
        <f>IF(Eingabe!H1300="x",1,0)</f>
        <v>1</v>
      </c>
      <c r="F1300" s="1">
        <f>IF(Eingabe!I1300="x",1,0)</f>
        <v>0</v>
      </c>
      <c r="G1300" s="90">
        <f t="shared" si="164"/>
        <v>1</v>
      </c>
      <c r="H1300" s="1">
        <f>IF(Eingabe!R1300="x",1,0)</f>
        <v>1</v>
      </c>
      <c r="I1300" s="1">
        <f>IF(Eingabe!S1300="x",1,0)</f>
        <v>0</v>
      </c>
      <c r="J1300" s="1">
        <f t="shared" si="165"/>
        <v>1</v>
      </c>
      <c r="K1300" s="89">
        <f>IF(Eingabe!E1300="x",1,0)</f>
        <v>1</v>
      </c>
      <c r="L1300" s="1">
        <f>IF(Eingabe!F1300="x",1,0)</f>
        <v>0</v>
      </c>
      <c r="M1300" s="90">
        <f t="shared" si="166"/>
        <v>1</v>
      </c>
    </row>
    <row r="1301">
      <c r="A1301" s="5">
        <f>Eingabe!J1301^2*PI()/4</f>
        <v>0</v>
      </c>
      <c r="B1301" s="5">
        <f>Eingabe!K1301*Eingabe!L1301</f>
        <v>0.080000000000000016</v>
      </c>
      <c r="C1301" s="5">
        <f>(Eingabe!K1301*(Eingabe!L1301-Eingabe!K1301)+Eingabe!K1301^2*PI()/4)*0+Eingabe!K1301*Eingabe!L1301</f>
        <v>0.080000000000000016</v>
      </c>
      <c r="D1301" s="89">
        <f>IF(Eingabe!G1301="x",1,0)</f>
        <v>0</v>
      </c>
      <c r="E1301" s="1">
        <f>IF(Eingabe!H1301="x",1,0)</f>
        <v>1</v>
      </c>
      <c r="F1301" s="1">
        <f>IF(Eingabe!I1301="x",1,0)</f>
        <v>0</v>
      </c>
      <c r="G1301" s="90">
        <f t="shared" si="164"/>
        <v>1</v>
      </c>
      <c r="H1301" s="1">
        <f>IF(Eingabe!R1301="x",1,0)</f>
        <v>1</v>
      </c>
      <c r="I1301" s="1">
        <f>IF(Eingabe!S1301="x",1,0)</f>
        <v>0</v>
      </c>
      <c r="J1301" s="1">
        <f t="shared" si="165"/>
        <v>1</v>
      </c>
      <c r="K1301" s="89">
        <f>IF(Eingabe!E1301="x",1,0)</f>
        <v>1</v>
      </c>
      <c r="L1301" s="1">
        <f>IF(Eingabe!F1301="x",1,0)</f>
        <v>0</v>
      </c>
      <c r="M1301" s="90">
        <f t="shared" si="166"/>
        <v>1</v>
      </c>
    </row>
    <row r="1302">
      <c r="A1302" s="5">
        <f>Eingabe!J1302^2*PI()/4</f>
        <v>0</v>
      </c>
      <c r="B1302" s="5">
        <f>Eingabe!K1302*Eingabe!L1302</f>
        <v>0.080000000000000016</v>
      </c>
      <c r="C1302" s="5">
        <f>(Eingabe!K1302*(Eingabe!L1302-Eingabe!K1302)+Eingabe!K1302^2*PI()/4)*0+Eingabe!K1302*Eingabe!L1302</f>
        <v>0.080000000000000016</v>
      </c>
      <c r="D1302" s="89">
        <f>IF(Eingabe!G1302="x",1,0)</f>
        <v>0</v>
      </c>
      <c r="E1302" s="1">
        <f>IF(Eingabe!H1302="x",1,0)</f>
        <v>1</v>
      </c>
      <c r="F1302" s="1">
        <f>IF(Eingabe!I1302="x",1,0)</f>
        <v>0</v>
      </c>
      <c r="G1302" s="90">
        <f t="shared" si="164"/>
        <v>1</v>
      </c>
      <c r="H1302" s="1">
        <f>IF(Eingabe!R1302="x",1,0)</f>
        <v>1</v>
      </c>
      <c r="I1302" s="1">
        <f>IF(Eingabe!S1302="x",1,0)</f>
        <v>0</v>
      </c>
      <c r="J1302" s="1">
        <f t="shared" si="165"/>
        <v>1</v>
      </c>
      <c r="K1302" s="89">
        <f>IF(Eingabe!E1302="x",1,0)</f>
        <v>1</v>
      </c>
      <c r="L1302" s="1">
        <f>IF(Eingabe!F1302="x",1,0)</f>
        <v>0</v>
      </c>
      <c r="M1302" s="90">
        <f t="shared" si="166"/>
        <v>1</v>
      </c>
    </row>
    <row r="1303">
      <c r="A1303" s="5">
        <f>Eingabe!J1303^2*PI()/4</f>
        <v>0</v>
      </c>
      <c r="B1303" s="5">
        <f>Eingabe!K1303*Eingabe!L1303</f>
        <v>0.10000000000000001</v>
      </c>
      <c r="C1303" s="5">
        <f>(Eingabe!K1303*(Eingabe!L1303-Eingabe!K1303)+Eingabe!K1303^2*PI()/4)*0+Eingabe!K1303*Eingabe!L1303</f>
        <v>0.10000000000000001</v>
      </c>
      <c r="D1303" s="89">
        <f>IF(Eingabe!G1303="x",1,0)</f>
        <v>0</v>
      </c>
      <c r="E1303" s="1">
        <f>IF(Eingabe!H1303="x",1,0)</f>
        <v>1</v>
      </c>
      <c r="F1303" s="1">
        <f>IF(Eingabe!I1303="x",1,0)</f>
        <v>0</v>
      </c>
      <c r="G1303" s="90">
        <f t="shared" si="164"/>
        <v>1</v>
      </c>
      <c r="H1303" s="1">
        <f>IF(Eingabe!R1303="x",1,0)</f>
        <v>1</v>
      </c>
      <c r="I1303" s="1">
        <f>IF(Eingabe!S1303="x",1,0)</f>
        <v>0</v>
      </c>
      <c r="J1303" s="1">
        <f t="shared" si="165"/>
        <v>1</v>
      </c>
      <c r="K1303" s="89">
        <f>IF(Eingabe!E1303="x",1,0)</f>
        <v>1</v>
      </c>
      <c r="L1303" s="1">
        <f>IF(Eingabe!F1303="x",1,0)</f>
        <v>0</v>
      </c>
      <c r="M1303" s="90">
        <f t="shared" si="166"/>
        <v>1</v>
      </c>
    </row>
    <row r="1304">
      <c r="A1304" s="5">
        <f>Eingabe!J1304^2*PI()/4</f>
        <v>0</v>
      </c>
      <c r="B1304" s="5">
        <f>Eingabe!K1304*Eingabe!L1304</f>
        <v>0.080000000000000016</v>
      </c>
      <c r="C1304" s="5">
        <f>(Eingabe!K1304*(Eingabe!L1304-Eingabe!K1304)+Eingabe!K1304^2*PI()/4)*0+Eingabe!K1304*Eingabe!L1304</f>
        <v>0.080000000000000016</v>
      </c>
      <c r="D1304" s="89">
        <f>IF(Eingabe!G1304="x",1,0)</f>
        <v>0</v>
      </c>
      <c r="E1304" s="1">
        <f>IF(Eingabe!H1304="x",1,0)</f>
        <v>1</v>
      </c>
      <c r="F1304" s="1">
        <f>IF(Eingabe!I1304="x",1,0)</f>
        <v>0</v>
      </c>
      <c r="G1304" s="90">
        <f t="shared" si="164"/>
        <v>1</v>
      </c>
      <c r="H1304" s="1">
        <f>IF(Eingabe!R1304="x",1,0)</f>
        <v>1</v>
      </c>
      <c r="I1304" s="1">
        <f>IF(Eingabe!S1304="x",1,0)</f>
        <v>0</v>
      </c>
      <c r="J1304" s="1">
        <f t="shared" si="165"/>
        <v>1</v>
      </c>
      <c r="K1304" s="89">
        <f>IF(Eingabe!E1304="x",1,0)</f>
        <v>1</v>
      </c>
      <c r="L1304" s="1">
        <f>IF(Eingabe!F1304="x",1,0)</f>
        <v>0</v>
      </c>
      <c r="M1304" s="90">
        <f t="shared" si="166"/>
        <v>1</v>
      </c>
    </row>
    <row r="1305">
      <c r="A1305" s="5">
        <f>Eingabe!J1305^2*PI()/4</f>
        <v>0.049087385212340517</v>
      </c>
      <c r="B1305" s="5">
        <f>Eingabe!K1305*Eingabe!L1305</f>
        <v>0</v>
      </c>
      <c r="C1305" s="5">
        <f>(Eingabe!K1305*(Eingabe!L1305-Eingabe!K1305)+Eingabe!K1305^2*PI()/4)*0+Eingabe!K1305*Eingabe!L1305</f>
        <v>0</v>
      </c>
      <c r="D1305" s="89">
        <f>IF(Eingabe!G1305="x",1,0)</f>
        <v>1</v>
      </c>
      <c r="E1305" s="1">
        <f>IF(Eingabe!H1305="x",1,0)</f>
        <v>0</v>
      </c>
      <c r="F1305" s="1">
        <f>IF(Eingabe!I1305="x",1,0)</f>
        <v>0</v>
      </c>
      <c r="G1305" s="90">
        <f t="shared" si="164"/>
        <v>0</v>
      </c>
      <c r="H1305" s="1">
        <f>IF(Eingabe!R1305="x",1,0)</f>
        <v>1</v>
      </c>
      <c r="I1305" s="1">
        <f>IF(Eingabe!S1305="x",1,0)</f>
        <v>0</v>
      </c>
      <c r="J1305" s="1">
        <f t="shared" si="165"/>
        <v>1</v>
      </c>
      <c r="K1305" s="89">
        <f>IF(Eingabe!E1305="x",1,0)</f>
        <v>1</v>
      </c>
      <c r="L1305" s="1">
        <f>IF(Eingabe!F1305="x",1,0)</f>
        <v>0</v>
      </c>
      <c r="M1305" s="90">
        <f t="shared" si="166"/>
        <v>1</v>
      </c>
    </row>
    <row r="1306">
      <c r="A1306" s="5">
        <f>Eingabe!J1306^2*PI()/4</f>
        <v>0.049087385212340517</v>
      </c>
      <c r="B1306" s="5">
        <f>Eingabe!K1306*Eingabe!L1306</f>
        <v>0</v>
      </c>
      <c r="C1306" s="5">
        <f>(Eingabe!K1306*(Eingabe!L1306-Eingabe!K1306)+Eingabe!K1306^2*PI()/4)*0+Eingabe!K1306*Eingabe!L1306</f>
        <v>0</v>
      </c>
      <c r="D1306" s="89">
        <f>IF(Eingabe!G1306="x",1,0)</f>
        <v>1</v>
      </c>
      <c r="E1306" s="1">
        <f>IF(Eingabe!H1306="x",1,0)</f>
        <v>0</v>
      </c>
      <c r="F1306" s="1">
        <f>IF(Eingabe!I1306="x",1,0)</f>
        <v>0</v>
      </c>
      <c r="G1306" s="90">
        <f t="shared" si="164"/>
        <v>0</v>
      </c>
      <c r="H1306" s="1">
        <f>IF(Eingabe!R1306="x",1,0)</f>
        <v>1</v>
      </c>
      <c r="I1306" s="1">
        <f>IF(Eingabe!S1306="x",1,0)</f>
        <v>0</v>
      </c>
      <c r="J1306" s="1">
        <f t="shared" si="165"/>
        <v>1</v>
      </c>
      <c r="K1306" s="89">
        <f>IF(Eingabe!E1306="x",1,0)</f>
        <v>1</v>
      </c>
      <c r="L1306" s="1">
        <f>IF(Eingabe!F1306="x",1,0)</f>
        <v>0</v>
      </c>
      <c r="M1306" s="90">
        <f t="shared" si="166"/>
        <v>1</v>
      </c>
    </row>
    <row r="1307">
      <c r="A1307" s="5">
        <f>Eingabe!J1307^2*PI()/4</f>
        <v>0</v>
      </c>
      <c r="B1307" s="5">
        <f>Eingabe!K1307*Eingabe!L1307</f>
        <v>0.080000000000000016</v>
      </c>
      <c r="C1307" s="5">
        <f>(Eingabe!K1307*(Eingabe!L1307-Eingabe!K1307)+Eingabe!K1307^2*PI()/4)*0+Eingabe!K1307*Eingabe!L1307</f>
        <v>0.080000000000000016</v>
      </c>
      <c r="D1307" s="89">
        <f>IF(Eingabe!G1307="x",1,0)</f>
        <v>0</v>
      </c>
      <c r="E1307" s="1">
        <f>IF(Eingabe!H1307="x",1,0)</f>
        <v>1</v>
      </c>
      <c r="F1307" s="1">
        <f>IF(Eingabe!I1307="x",1,0)</f>
        <v>0</v>
      </c>
      <c r="G1307" s="90">
        <f t="shared" si="164"/>
        <v>1</v>
      </c>
      <c r="H1307" s="1">
        <f>IF(Eingabe!R1307="x",1,0)</f>
        <v>1</v>
      </c>
      <c r="I1307" s="1">
        <f>IF(Eingabe!S1307="x",1,0)</f>
        <v>0</v>
      </c>
      <c r="J1307" s="1">
        <f t="shared" si="165"/>
        <v>1</v>
      </c>
      <c r="K1307" s="89">
        <f>IF(Eingabe!E1307="x",1,0)</f>
        <v>1</v>
      </c>
      <c r="L1307" s="1">
        <f>IF(Eingabe!F1307="x",1,0)</f>
        <v>0</v>
      </c>
      <c r="M1307" s="90">
        <f t="shared" si="166"/>
        <v>1</v>
      </c>
    </row>
    <row r="1308">
      <c r="A1308" s="5">
        <f>Eingabe!J1308^2*PI()/4</f>
        <v>0</v>
      </c>
      <c r="B1308" s="5">
        <f>Eingabe!K1308*Eingabe!L1308</f>
        <v>0.080000000000000016</v>
      </c>
      <c r="C1308" s="5">
        <f>(Eingabe!K1308*(Eingabe!L1308-Eingabe!K1308)+Eingabe!K1308^2*PI()/4)*0+Eingabe!K1308*Eingabe!L1308</f>
        <v>0.080000000000000016</v>
      </c>
      <c r="D1308" s="89">
        <f>IF(Eingabe!G1308="x",1,0)</f>
        <v>0</v>
      </c>
      <c r="E1308" s="1">
        <f>IF(Eingabe!H1308="x",1,0)</f>
        <v>1</v>
      </c>
      <c r="F1308" s="1">
        <f>IF(Eingabe!I1308="x",1,0)</f>
        <v>0</v>
      </c>
      <c r="G1308" s="90">
        <f t="shared" si="164"/>
        <v>1</v>
      </c>
      <c r="H1308" s="1">
        <f>IF(Eingabe!R1308="x",1,0)</f>
        <v>1</v>
      </c>
      <c r="I1308" s="1">
        <f>IF(Eingabe!S1308="x",1,0)</f>
        <v>0</v>
      </c>
      <c r="J1308" s="1">
        <f t="shared" si="165"/>
        <v>1</v>
      </c>
      <c r="K1308" s="89">
        <f>IF(Eingabe!E1308="x",1,0)</f>
        <v>1</v>
      </c>
      <c r="L1308" s="1">
        <f>IF(Eingabe!F1308="x",1,0)</f>
        <v>0</v>
      </c>
      <c r="M1308" s="90">
        <f t="shared" si="166"/>
        <v>1</v>
      </c>
    </row>
    <row r="1309">
      <c r="A1309" s="5">
        <f>Eingabe!J1309^2*PI()/4</f>
        <v>0</v>
      </c>
      <c r="B1309" s="5">
        <f>Eingabe!K1309*Eingabe!L1309</f>
        <v>0.089999999999999997</v>
      </c>
      <c r="C1309" s="5">
        <f>(Eingabe!K1309*(Eingabe!L1309-Eingabe!K1309)+Eingabe!K1309^2*PI()/4)*0+Eingabe!K1309*Eingabe!L1309</f>
        <v>0.089999999999999997</v>
      </c>
      <c r="D1309" s="89">
        <f>IF(Eingabe!G1309="x",1,0)</f>
        <v>0</v>
      </c>
      <c r="E1309" s="1">
        <f>IF(Eingabe!H1309="x",1,0)</f>
        <v>1</v>
      </c>
      <c r="F1309" s="1">
        <f>IF(Eingabe!I1309="x",1,0)</f>
        <v>0</v>
      </c>
      <c r="G1309" s="90">
        <f t="shared" si="164"/>
        <v>1</v>
      </c>
      <c r="H1309" s="1">
        <f>IF(Eingabe!R1309="x",1,0)</f>
        <v>1</v>
      </c>
      <c r="I1309" s="1">
        <f>IF(Eingabe!S1309="x",1,0)</f>
        <v>0</v>
      </c>
      <c r="J1309" s="1">
        <f t="shared" si="165"/>
        <v>1</v>
      </c>
      <c r="K1309" s="89">
        <f>IF(Eingabe!E1309="x",1,0)</f>
        <v>1</v>
      </c>
      <c r="L1309" s="1">
        <f>IF(Eingabe!F1309="x",1,0)</f>
        <v>0</v>
      </c>
      <c r="M1309" s="90">
        <f t="shared" si="166"/>
        <v>1</v>
      </c>
    </row>
    <row r="1310">
      <c r="A1310" s="5">
        <f>Eingabe!J1310^2*PI()/4</f>
        <v>0</v>
      </c>
      <c r="B1310" s="5">
        <f>Eingabe!K1310*Eingabe!L1310</f>
        <v>0.059999999999999998</v>
      </c>
      <c r="C1310" s="5">
        <f>(Eingabe!K1310*(Eingabe!L1310-Eingabe!K1310)+Eingabe!K1310^2*PI()/4)*0+Eingabe!K1310*Eingabe!L1310</f>
        <v>0.059999999999999998</v>
      </c>
      <c r="D1310" s="89">
        <f>IF(Eingabe!G1310="x",1,0)</f>
        <v>0</v>
      </c>
      <c r="E1310" s="1">
        <f>IF(Eingabe!H1310="x",1,0)</f>
        <v>1</v>
      </c>
      <c r="F1310" s="1">
        <f>IF(Eingabe!I1310="x",1,0)</f>
        <v>0</v>
      </c>
      <c r="G1310" s="90">
        <f t="shared" si="164"/>
        <v>1</v>
      </c>
      <c r="H1310" s="1">
        <f>IF(Eingabe!R1310="x",1,0)</f>
        <v>1</v>
      </c>
      <c r="I1310" s="1">
        <f>IF(Eingabe!S1310="x",1,0)</f>
        <v>0</v>
      </c>
      <c r="J1310" s="1">
        <f t="shared" si="165"/>
        <v>1</v>
      </c>
      <c r="K1310" s="89">
        <f>IF(Eingabe!E1310="x",1,0)</f>
        <v>1</v>
      </c>
      <c r="L1310" s="1">
        <f>IF(Eingabe!F1310="x",1,0)</f>
        <v>0</v>
      </c>
      <c r="M1310" s="90">
        <f t="shared" si="166"/>
        <v>1</v>
      </c>
    </row>
    <row r="1311">
      <c r="A1311" s="5">
        <f>Eingabe!J1311^2*PI()/4</f>
        <v>0</v>
      </c>
      <c r="B1311" s="5">
        <f>Eingabe!K1311*Eingabe!L1311</f>
        <v>0.059999999999999998</v>
      </c>
      <c r="C1311" s="5">
        <f>(Eingabe!K1311*(Eingabe!L1311-Eingabe!K1311)+Eingabe!K1311^2*PI()/4)*0+Eingabe!K1311*Eingabe!L1311</f>
        <v>0.059999999999999998</v>
      </c>
      <c r="D1311" s="89">
        <f>IF(Eingabe!G1311="x",1,0)</f>
        <v>0</v>
      </c>
      <c r="E1311" s="1">
        <f>IF(Eingabe!H1311="x",1,0)</f>
        <v>1</v>
      </c>
      <c r="F1311" s="1">
        <f>IF(Eingabe!I1311="x",1,0)</f>
        <v>0</v>
      </c>
      <c r="G1311" s="90">
        <f t="shared" si="164"/>
        <v>1</v>
      </c>
      <c r="H1311" s="1">
        <f>IF(Eingabe!R1311="x",1,0)</f>
        <v>1</v>
      </c>
      <c r="I1311" s="1">
        <f>IF(Eingabe!S1311="x",1,0)</f>
        <v>0</v>
      </c>
      <c r="J1311" s="1">
        <f t="shared" si="165"/>
        <v>1</v>
      </c>
      <c r="K1311" s="89">
        <f>IF(Eingabe!E1311="x",1,0)</f>
        <v>1</v>
      </c>
      <c r="L1311" s="1">
        <f>IF(Eingabe!F1311="x",1,0)</f>
        <v>0</v>
      </c>
      <c r="M1311" s="90">
        <f t="shared" si="166"/>
        <v>1</v>
      </c>
    </row>
    <row r="1312">
      <c r="A1312" s="5">
        <f>Eingabe!J1312^2*PI()/4</f>
        <v>0</v>
      </c>
      <c r="B1312" s="5">
        <f>Eingabe!K1312*Eingabe!L1312</f>
        <v>0.059999999999999998</v>
      </c>
      <c r="C1312" s="5">
        <f>(Eingabe!K1312*(Eingabe!L1312-Eingabe!K1312)+Eingabe!K1312^2*PI()/4)*0+Eingabe!K1312*Eingabe!L1312</f>
        <v>0.059999999999999998</v>
      </c>
      <c r="D1312" s="89">
        <f>IF(Eingabe!G1312="x",1,0)</f>
        <v>0</v>
      </c>
      <c r="E1312" s="1">
        <f>IF(Eingabe!H1312="x",1,0)</f>
        <v>1</v>
      </c>
      <c r="F1312" s="1">
        <f>IF(Eingabe!I1312="x",1,0)</f>
        <v>0</v>
      </c>
      <c r="G1312" s="90">
        <f t="shared" si="164"/>
        <v>1</v>
      </c>
      <c r="H1312" s="1">
        <f>IF(Eingabe!R1312="x",1,0)</f>
        <v>1</v>
      </c>
      <c r="I1312" s="1">
        <f>IF(Eingabe!S1312="x",1,0)</f>
        <v>0</v>
      </c>
      <c r="J1312" s="1">
        <f t="shared" si="165"/>
        <v>1</v>
      </c>
      <c r="K1312" s="89">
        <f>IF(Eingabe!E1312="x",1,0)</f>
        <v>1</v>
      </c>
      <c r="L1312" s="1">
        <f>IF(Eingabe!F1312="x",1,0)</f>
        <v>0</v>
      </c>
      <c r="M1312" s="90">
        <f t="shared" si="166"/>
        <v>1</v>
      </c>
    </row>
    <row r="1313">
      <c r="A1313" s="5">
        <f>Eingabe!J1313^2*PI()/4</f>
        <v>0</v>
      </c>
      <c r="B1313" s="5">
        <f>Eingabe!K1313*Eingabe!L1313</f>
        <v>0.059999999999999998</v>
      </c>
      <c r="C1313" s="5">
        <f>(Eingabe!K1313*(Eingabe!L1313-Eingabe!K1313)+Eingabe!K1313^2*PI()/4)*0+Eingabe!K1313*Eingabe!L1313</f>
        <v>0.059999999999999998</v>
      </c>
      <c r="D1313" s="89">
        <f>IF(Eingabe!G1313="x",1,0)</f>
        <v>0</v>
      </c>
      <c r="E1313" s="1">
        <f>IF(Eingabe!H1313="x",1,0)</f>
        <v>1</v>
      </c>
      <c r="F1313" s="1">
        <f>IF(Eingabe!I1313="x",1,0)</f>
        <v>0</v>
      </c>
      <c r="G1313" s="90">
        <f t="shared" si="164"/>
        <v>1</v>
      </c>
      <c r="H1313" s="1">
        <f>IF(Eingabe!R1313="x",1,0)</f>
        <v>1</v>
      </c>
      <c r="I1313" s="1">
        <f>IF(Eingabe!S1313="x",1,0)</f>
        <v>0</v>
      </c>
      <c r="J1313" s="1">
        <f t="shared" si="165"/>
        <v>1</v>
      </c>
      <c r="K1313" s="89">
        <f>IF(Eingabe!E1313="x",1,0)</f>
        <v>1</v>
      </c>
      <c r="L1313" s="1">
        <f>IF(Eingabe!F1313="x",1,0)</f>
        <v>0</v>
      </c>
      <c r="M1313" s="90">
        <f t="shared" si="166"/>
        <v>1</v>
      </c>
    </row>
    <row r="1314">
      <c r="A1314" s="5">
        <f>Eingabe!J1314^2*PI()/4</f>
        <v>0</v>
      </c>
      <c r="B1314" s="5">
        <f>Eingabe!K1314*Eingabe!L1314</f>
        <v>0.068199999999999997</v>
      </c>
      <c r="C1314" s="5">
        <f>(Eingabe!K1314*(Eingabe!L1314-Eingabe!K1314)+Eingabe!K1314^2*PI()/4)*0+Eingabe!K1314*Eingabe!L1314</f>
        <v>0.068199999999999997</v>
      </c>
      <c r="D1314" s="89">
        <f>IF(Eingabe!G1314="x",1,0)</f>
        <v>0</v>
      </c>
      <c r="E1314" s="1">
        <f>IF(Eingabe!H1314="x",1,0)</f>
        <v>1</v>
      </c>
      <c r="F1314" s="1">
        <f>IF(Eingabe!I1314="x",1,0)</f>
        <v>0</v>
      </c>
      <c r="G1314" s="90">
        <f t="shared" si="164"/>
        <v>1</v>
      </c>
      <c r="H1314" s="1">
        <f>IF(Eingabe!R1314="x",1,0)</f>
        <v>1</v>
      </c>
      <c r="I1314" s="1">
        <f>IF(Eingabe!S1314="x",1,0)</f>
        <v>0</v>
      </c>
      <c r="J1314" s="1">
        <f t="shared" si="165"/>
        <v>1</v>
      </c>
      <c r="K1314" s="89">
        <f>IF(Eingabe!E1314="x",1,0)</f>
        <v>1</v>
      </c>
      <c r="L1314" s="1">
        <f>IF(Eingabe!F1314="x",1,0)</f>
        <v>0</v>
      </c>
      <c r="M1314" s="90">
        <f t="shared" si="166"/>
        <v>1</v>
      </c>
    </row>
    <row r="1315">
      <c r="A1315" s="5">
        <f>Eingabe!J1315^2*PI()/4</f>
        <v>0</v>
      </c>
      <c r="B1315" s="5">
        <f>Eingabe!K1315*Eingabe!L1315</f>
        <v>0.072599999999999998</v>
      </c>
      <c r="C1315" s="5">
        <f>(Eingabe!K1315*(Eingabe!L1315-Eingabe!K1315)+Eingabe!K1315^2*PI()/4)*0+Eingabe!K1315*Eingabe!L1315</f>
        <v>0.072599999999999998</v>
      </c>
      <c r="D1315" s="89">
        <f>IF(Eingabe!G1315="x",1,0)</f>
        <v>0</v>
      </c>
      <c r="E1315" s="1">
        <f>IF(Eingabe!H1315="x",1,0)</f>
        <v>1</v>
      </c>
      <c r="F1315" s="1">
        <f>IF(Eingabe!I1315="x",1,0)</f>
        <v>0</v>
      </c>
      <c r="G1315" s="90">
        <f t="shared" si="164"/>
        <v>1</v>
      </c>
      <c r="H1315" s="1">
        <f>IF(Eingabe!R1315="x",1,0)</f>
        <v>1</v>
      </c>
      <c r="I1315" s="1">
        <f>IF(Eingabe!S1315="x",1,0)</f>
        <v>0</v>
      </c>
      <c r="J1315" s="1">
        <f t="shared" si="165"/>
        <v>1</v>
      </c>
      <c r="K1315" s="89">
        <f>IF(Eingabe!E1315="x",1,0)</f>
        <v>1</v>
      </c>
      <c r="L1315" s="1">
        <f>IF(Eingabe!F1315="x",1,0)</f>
        <v>0</v>
      </c>
      <c r="M1315" s="90">
        <f t="shared" si="166"/>
        <v>1</v>
      </c>
    </row>
    <row r="1316">
      <c r="A1316" s="5">
        <f>Eingabe!J1316^2*PI()/4</f>
        <v>0</v>
      </c>
      <c r="B1316" s="5">
        <f>Eingabe!K1316*Eingabe!L1316</f>
        <v>0.050599999999999999</v>
      </c>
      <c r="C1316" s="5">
        <f>(Eingabe!K1316*(Eingabe!L1316-Eingabe!K1316)+Eingabe!K1316^2*PI()/4)*0+Eingabe!K1316*Eingabe!L1316</f>
        <v>0.050599999999999999</v>
      </c>
      <c r="D1316" s="89">
        <f>IF(Eingabe!G1316="x",1,0)</f>
        <v>0</v>
      </c>
      <c r="E1316" s="1">
        <f>IF(Eingabe!H1316="x",1,0)</f>
        <v>1</v>
      </c>
      <c r="F1316" s="1">
        <f>IF(Eingabe!I1316="x",1,0)</f>
        <v>0</v>
      </c>
      <c r="G1316" s="90">
        <f t="shared" si="164"/>
        <v>1</v>
      </c>
      <c r="H1316" s="1">
        <f>IF(Eingabe!R1316="x",1,0)</f>
        <v>1</v>
      </c>
      <c r="I1316" s="1">
        <f>IF(Eingabe!S1316="x",1,0)</f>
        <v>0</v>
      </c>
      <c r="J1316" s="1">
        <f t="shared" si="165"/>
        <v>1</v>
      </c>
      <c r="K1316" s="89">
        <f>IF(Eingabe!E1316="x",1,0)</f>
        <v>1</v>
      </c>
      <c r="L1316" s="1">
        <f>IF(Eingabe!F1316="x",1,0)</f>
        <v>0</v>
      </c>
      <c r="M1316" s="90">
        <f t="shared" si="166"/>
        <v>1</v>
      </c>
    </row>
    <row r="1317">
      <c r="A1317" s="5">
        <f>Eingabe!J1317^2*PI()/4</f>
        <v>0</v>
      </c>
      <c r="B1317" s="5">
        <f>Eingabe!K1317*Eingabe!L1317</f>
        <v>0.072599999999999998</v>
      </c>
      <c r="C1317" s="5">
        <f>(Eingabe!K1317*(Eingabe!L1317-Eingabe!K1317)+Eingabe!K1317^2*PI()/4)*0+Eingabe!K1317*Eingabe!L1317</f>
        <v>0.072599999999999998</v>
      </c>
      <c r="D1317" s="89">
        <f>IF(Eingabe!G1317="x",1,0)</f>
        <v>0</v>
      </c>
      <c r="E1317" s="1">
        <f>IF(Eingabe!H1317="x",1,0)</f>
        <v>1</v>
      </c>
      <c r="F1317" s="1">
        <f>IF(Eingabe!I1317="x",1,0)</f>
        <v>0</v>
      </c>
      <c r="G1317" s="90">
        <f t="shared" si="164"/>
        <v>1</v>
      </c>
      <c r="H1317" s="1">
        <f>IF(Eingabe!R1317="x",1,0)</f>
        <v>1</v>
      </c>
      <c r="I1317" s="1">
        <f>IF(Eingabe!S1317="x",1,0)</f>
        <v>0</v>
      </c>
      <c r="J1317" s="1">
        <f t="shared" si="165"/>
        <v>1</v>
      </c>
      <c r="K1317" s="89">
        <f>IF(Eingabe!E1317="x",1,0)</f>
        <v>1</v>
      </c>
      <c r="L1317" s="1">
        <f>IF(Eingabe!F1317="x",1,0)</f>
        <v>0</v>
      </c>
      <c r="M1317" s="90">
        <f t="shared" si="166"/>
        <v>1</v>
      </c>
    </row>
    <row r="1318">
      <c r="A1318" s="5">
        <f>Eingabe!J1318^2*PI()/4</f>
        <v>0</v>
      </c>
      <c r="B1318" s="5">
        <f>Eingabe!K1318*Eingabe!L1318</f>
        <v>0.072599999999999998</v>
      </c>
      <c r="C1318" s="5">
        <f>(Eingabe!K1318*(Eingabe!L1318-Eingabe!K1318)+Eingabe!K1318^2*PI()/4)*0+Eingabe!K1318*Eingabe!L1318</f>
        <v>0.072599999999999998</v>
      </c>
      <c r="D1318" s="89">
        <f>IF(Eingabe!G1318="x",1,0)</f>
        <v>0</v>
      </c>
      <c r="E1318" s="1">
        <f>IF(Eingabe!H1318="x",1,0)</f>
        <v>1</v>
      </c>
      <c r="F1318" s="1">
        <f>IF(Eingabe!I1318="x",1,0)</f>
        <v>0</v>
      </c>
      <c r="G1318" s="90">
        <f t="shared" si="164"/>
        <v>1</v>
      </c>
      <c r="H1318" s="1">
        <f>IF(Eingabe!R1318="x",1,0)</f>
        <v>1</v>
      </c>
      <c r="I1318" s="1">
        <f>IF(Eingabe!S1318="x",1,0)</f>
        <v>0</v>
      </c>
      <c r="J1318" s="1">
        <f t="shared" si="165"/>
        <v>1</v>
      </c>
      <c r="K1318" s="89">
        <f>IF(Eingabe!E1318="x",1,0)</f>
        <v>1</v>
      </c>
      <c r="L1318" s="1">
        <f>IF(Eingabe!F1318="x",1,0)</f>
        <v>0</v>
      </c>
      <c r="M1318" s="90">
        <f t="shared" si="166"/>
        <v>1</v>
      </c>
    </row>
    <row r="1319">
      <c r="A1319" s="5">
        <f>Eingabe!J1319^2*PI()/4</f>
        <v>0</v>
      </c>
      <c r="B1319" s="5">
        <f>Eingabe!K1319*Eingabe!L1319</f>
        <v>0.072599999999999998</v>
      </c>
      <c r="C1319" s="5">
        <f>(Eingabe!K1319*(Eingabe!L1319-Eingabe!K1319)+Eingabe!K1319^2*PI()/4)*0+Eingabe!K1319*Eingabe!L1319</f>
        <v>0.072599999999999998</v>
      </c>
      <c r="D1319" s="89">
        <f>IF(Eingabe!G1319="x",1,0)</f>
        <v>0</v>
      </c>
      <c r="E1319" s="1">
        <f>IF(Eingabe!H1319="x",1,0)</f>
        <v>1</v>
      </c>
      <c r="F1319" s="1">
        <f>IF(Eingabe!I1319="x",1,0)</f>
        <v>0</v>
      </c>
      <c r="G1319" s="90">
        <f t="shared" si="164"/>
        <v>1</v>
      </c>
      <c r="H1319" s="1">
        <f>IF(Eingabe!R1319="x",1,0)</f>
        <v>1</v>
      </c>
      <c r="I1319" s="1">
        <f>IF(Eingabe!S1319="x",1,0)</f>
        <v>0</v>
      </c>
      <c r="J1319" s="1">
        <f t="shared" si="165"/>
        <v>1</v>
      </c>
      <c r="K1319" s="89">
        <f>IF(Eingabe!E1319="x",1,0)</f>
        <v>1</v>
      </c>
      <c r="L1319" s="1">
        <f>IF(Eingabe!F1319="x",1,0)</f>
        <v>0</v>
      </c>
      <c r="M1319" s="90">
        <f t="shared" si="166"/>
        <v>1</v>
      </c>
    </row>
    <row r="1320">
      <c r="A1320" s="5">
        <f>Eingabe!J1320^2*PI()/4</f>
        <v>0</v>
      </c>
      <c r="B1320" s="5">
        <f>Eingabe!K1320*Eingabe!L1320</f>
        <v>0.072599999999999998</v>
      </c>
      <c r="C1320" s="5">
        <f>(Eingabe!K1320*(Eingabe!L1320-Eingabe!K1320)+Eingabe!K1320^2*PI()/4)*0+Eingabe!K1320*Eingabe!L1320</f>
        <v>0.072599999999999998</v>
      </c>
      <c r="D1320" s="89">
        <f>IF(Eingabe!G1320="x",1,0)</f>
        <v>0</v>
      </c>
      <c r="E1320" s="1">
        <f>IF(Eingabe!H1320="x",1,0)</f>
        <v>1</v>
      </c>
      <c r="F1320" s="1">
        <f>IF(Eingabe!I1320="x",1,0)</f>
        <v>0</v>
      </c>
      <c r="G1320" s="90">
        <f t="shared" si="164"/>
        <v>1</v>
      </c>
      <c r="H1320" s="1">
        <f>IF(Eingabe!R1320="x",1,0)</f>
        <v>1</v>
      </c>
      <c r="I1320" s="1">
        <f>IF(Eingabe!S1320="x",1,0)</f>
        <v>0</v>
      </c>
      <c r="J1320" s="1">
        <f t="shared" si="165"/>
        <v>1</v>
      </c>
      <c r="K1320" s="89">
        <f>IF(Eingabe!E1320="x",1,0)</f>
        <v>1</v>
      </c>
      <c r="L1320" s="1">
        <f>IF(Eingabe!F1320="x",1,0)</f>
        <v>0</v>
      </c>
      <c r="M1320" s="90">
        <f t="shared" si="166"/>
        <v>1</v>
      </c>
    </row>
    <row r="1321">
      <c r="A1321" s="5">
        <f>Eingabe!J1321^2*PI()/4</f>
        <v>0</v>
      </c>
      <c r="B1321" s="5">
        <f>Eingabe!K1321*Eingabe!L1321</f>
        <v>0.072599999999999998</v>
      </c>
      <c r="C1321" s="5">
        <f>(Eingabe!K1321*(Eingabe!L1321-Eingabe!K1321)+Eingabe!K1321^2*PI()/4)*0+Eingabe!K1321*Eingabe!L1321</f>
        <v>0.072599999999999998</v>
      </c>
      <c r="D1321" s="89">
        <f>IF(Eingabe!G1321="x",1,0)</f>
        <v>0</v>
      </c>
      <c r="E1321" s="1">
        <f>IF(Eingabe!H1321="x",1,0)</f>
        <v>1</v>
      </c>
      <c r="F1321" s="1">
        <f>IF(Eingabe!I1321="x",1,0)</f>
        <v>0</v>
      </c>
      <c r="G1321" s="90">
        <f t="shared" si="164"/>
        <v>1</v>
      </c>
      <c r="H1321" s="1">
        <f>IF(Eingabe!R1321="x",1,0)</f>
        <v>1</v>
      </c>
      <c r="I1321" s="1">
        <f>IF(Eingabe!S1321="x",1,0)</f>
        <v>0</v>
      </c>
      <c r="J1321" s="1">
        <f t="shared" si="165"/>
        <v>1</v>
      </c>
      <c r="K1321" s="89">
        <f>IF(Eingabe!E1321="x",1,0)</f>
        <v>1</v>
      </c>
      <c r="L1321" s="1">
        <f>IF(Eingabe!F1321="x",1,0)</f>
        <v>0</v>
      </c>
      <c r="M1321" s="90">
        <f t="shared" si="166"/>
        <v>1</v>
      </c>
    </row>
    <row r="1322">
      <c r="A1322" s="5">
        <f>Eingabe!J1322^2*PI()/4</f>
        <v>0</v>
      </c>
      <c r="B1322" s="5">
        <f>Eingabe!K1322*Eingabe!L1322</f>
        <v>0.072599999999999998</v>
      </c>
      <c r="C1322" s="5">
        <f>(Eingabe!K1322*(Eingabe!L1322-Eingabe!K1322)+Eingabe!K1322^2*PI()/4)*0+Eingabe!K1322*Eingabe!L1322</f>
        <v>0.072599999999999998</v>
      </c>
      <c r="D1322" s="89">
        <f>IF(Eingabe!G1322="x",1,0)</f>
        <v>0</v>
      </c>
      <c r="E1322" s="1">
        <f>IF(Eingabe!H1322="x",1,0)</f>
        <v>1</v>
      </c>
      <c r="F1322" s="1">
        <f>IF(Eingabe!I1322="x",1,0)</f>
        <v>0</v>
      </c>
      <c r="G1322" s="90">
        <f t="shared" si="164"/>
        <v>1</v>
      </c>
      <c r="H1322" s="1">
        <f>IF(Eingabe!R1322="x",1,0)</f>
        <v>1</v>
      </c>
      <c r="I1322" s="1">
        <f>IF(Eingabe!S1322="x",1,0)</f>
        <v>0</v>
      </c>
      <c r="J1322" s="1">
        <f t="shared" si="165"/>
        <v>1</v>
      </c>
      <c r="K1322" s="89">
        <f>IF(Eingabe!E1322="x",1,0)</f>
        <v>1</v>
      </c>
      <c r="L1322" s="1">
        <f>IF(Eingabe!F1322="x",1,0)</f>
        <v>0</v>
      </c>
      <c r="M1322" s="90">
        <f t="shared" si="166"/>
        <v>1</v>
      </c>
    </row>
    <row r="1323">
      <c r="A1323" s="5">
        <f>Eingabe!J1323^2*PI()/4</f>
        <v>0</v>
      </c>
      <c r="B1323" s="5">
        <f>Eingabe!K1323*Eingabe!L1323</f>
        <v>0.0528</v>
      </c>
      <c r="C1323" s="5">
        <f>(Eingabe!K1323*(Eingabe!L1323-Eingabe!K1323)+Eingabe!K1323^2*PI()/4)*0+Eingabe!K1323*Eingabe!L1323</f>
        <v>0.0528</v>
      </c>
      <c r="D1323" s="89">
        <f>IF(Eingabe!G1323="x",1,0)</f>
        <v>0</v>
      </c>
      <c r="E1323" s="1">
        <f>IF(Eingabe!H1323="x",1,0)</f>
        <v>1</v>
      </c>
      <c r="F1323" s="1">
        <f>IF(Eingabe!I1323="x",1,0)</f>
        <v>0</v>
      </c>
      <c r="G1323" s="90">
        <f t="shared" si="164"/>
        <v>1</v>
      </c>
      <c r="H1323" s="1">
        <f>IF(Eingabe!R1323="x",1,0)</f>
        <v>1</v>
      </c>
      <c r="I1323" s="1">
        <f>IF(Eingabe!S1323="x",1,0)</f>
        <v>0</v>
      </c>
      <c r="J1323" s="1">
        <f t="shared" si="165"/>
        <v>1</v>
      </c>
      <c r="K1323" s="89">
        <f>IF(Eingabe!E1323="x",1,0)</f>
        <v>1</v>
      </c>
      <c r="L1323" s="1">
        <f>IF(Eingabe!F1323="x",1,0)</f>
        <v>0</v>
      </c>
      <c r="M1323" s="90">
        <f t="shared" si="166"/>
        <v>1</v>
      </c>
    </row>
    <row r="1324">
      <c r="A1324" s="5">
        <f>Eingabe!J1324^2*PI()/4</f>
        <v>0</v>
      </c>
      <c r="B1324" s="5">
        <f>Eingabe!K1324*Eingabe!L1324</f>
        <v>0.0528</v>
      </c>
      <c r="C1324" s="5">
        <f>(Eingabe!K1324*(Eingabe!L1324-Eingabe!K1324)+Eingabe!K1324^2*PI()/4)*0+Eingabe!K1324*Eingabe!L1324</f>
        <v>0.0528</v>
      </c>
      <c r="D1324" s="89">
        <f>IF(Eingabe!G1324="x",1,0)</f>
        <v>0</v>
      </c>
      <c r="E1324" s="1">
        <f>IF(Eingabe!H1324="x",1,0)</f>
        <v>1</v>
      </c>
      <c r="F1324" s="1">
        <f>IF(Eingabe!I1324="x",1,0)</f>
        <v>0</v>
      </c>
      <c r="G1324" s="90">
        <f t="shared" si="164"/>
        <v>1</v>
      </c>
      <c r="H1324" s="1">
        <f>IF(Eingabe!R1324="x",1,0)</f>
        <v>1</v>
      </c>
      <c r="I1324" s="1">
        <f>IF(Eingabe!S1324="x",1,0)</f>
        <v>0</v>
      </c>
      <c r="J1324" s="1">
        <f t="shared" si="165"/>
        <v>1</v>
      </c>
      <c r="K1324" s="89">
        <f>IF(Eingabe!E1324="x",1,0)</f>
        <v>1</v>
      </c>
      <c r="L1324" s="1">
        <f>IF(Eingabe!F1324="x",1,0)</f>
        <v>0</v>
      </c>
      <c r="M1324" s="90">
        <f t="shared" si="166"/>
        <v>1</v>
      </c>
    </row>
    <row r="1325">
      <c r="A1325" s="5">
        <f>Eingabe!J1325^2*PI()/4</f>
        <v>0</v>
      </c>
      <c r="B1325" s="5">
        <f>Eingabe!K1325*Eingabe!L1325</f>
        <v>0.0528</v>
      </c>
      <c r="C1325" s="5">
        <f>(Eingabe!K1325*(Eingabe!L1325-Eingabe!K1325)+Eingabe!K1325^2*PI()/4)*0+Eingabe!K1325*Eingabe!L1325</f>
        <v>0.0528</v>
      </c>
      <c r="D1325" s="89">
        <f>IF(Eingabe!G1325="x",1,0)</f>
        <v>0</v>
      </c>
      <c r="E1325" s="1">
        <f>IF(Eingabe!H1325="x",1,0)</f>
        <v>1</v>
      </c>
      <c r="F1325" s="1">
        <f>IF(Eingabe!I1325="x",1,0)</f>
        <v>0</v>
      </c>
      <c r="G1325" s="90">
        <f t="shared" si="164"/>
        <v>1</v>
      </c>
      <c r="H1325" s="1">
        <f>IF(Eingabe!R1325="x",1,0)</f>
        <v>1</v>
      </c>
      <c r="I1325" s="1">
        <f>IF(Eingabe!S1325="x",1,0)</f>
        <v>0</v>
      </c>
      <c r="J1325" s="1">
        <f t="shared" si="165"/>
        <v>1</v>
      </c>
      <c r="K1325" s="89">
        <f>IF(Eingabe!E1325="x",1,0)</f>
        <v>1</v>
      </c>
      <c r="L1325" s="1">
        <f>IF(Eingabe!F1325="x",1,0)</f>
        <v>0</v>
      </c>
      <c r="M1325" s="90">
        <f t="shared" si="166"/>
        <v>1</v>
      </c>
    </row>
    <row r="1326">
      <c r="A1326" s="5">
        <f>Eingabe!J1326^2*PI()/4</f>
        <v>0</v>
      </c>
      <c r="B1326" s="5">
        <f>Eingabe!K1326*Eingabe!L1326</f>
        <v>0.068199999999999997</v>
      </c>
      <c r="C1326" s="5">
        <f>(Eingabe!K1326*(Eingabe!L1326-Eingabe!K1326)+Eingabe!K1326^2*PI()/4)*0+Eingabe!K1326*Eingabe!L1326</f>
        <v>0.068199999999999997</v>
      </c>
      <c r="D1326" s="89">
        <f>IF(Eingabe!G1326="x",1,0)</f>
        <v>0</v>
      </c>
      <c r="E1326" s="1">
        <f>IF(Eingabe!H1326="x",1,0)</f>
        <v>1</v>
      </c>
      <c r="F1326" s="1">
        <f>IF(Eingabe!I1326="x",1,0)</f>
        <v>0</v>
      </c>
      <c r="G1326" s="90">
        <f t="shared" si="164"/>
        <v>1</v>
      </c>
      <c r="H1326" s="1">
        <f>IF(Eingabe!R1326="x",1,0)</f>
        <v>1</v>
      </c>
      <c r="I1326" s="1">
        <f>IF(Eingabe!S1326="x",1,0)</f>
        <v>0</v>
      </c>
      <c r="J1326" s="1">
        <f t="shared" si="165"/>
        <v>1</v>
      </c>
      <c r="K1326" s="89">
        <f>IF(Eingabe!E1326="x",1,0)</f>
        <v>1</v>
      </c>
      <c r="L1326" s="1">
        <f>IF(Eingabe!F1326="x",1,0)</f>
        <v>0</v>
      </c>
      <c r="M1326" s="90">
        <f t="shared" si="166"/>
        <v>1</v>
      </c>
    </row>
    <row r="1327">
      <c r="A1327" s="5">
        <f>Eingabe!J1327^2*PI()/4</f>
        <v>0</v>
      </c>
      <c r="B1327" s="5">
        <f>Eingabe!K1327*Eingabe!L1327</f>
        <v>0.072599999999999998</v>
      </c>
      <c r="C1327" s="5">
        <f>(Eingabe!K1327*(Eingabe!L1327-Eingabe!K1327)+Eingabe!K1327^2*PI()/4)*0+Eingabe!K1327*Eingabe!L1327</f>
        <v>0.072599999999999998</v>
      </c>
      <c r="D1327" s="89">
        <f>IF(Eingabe!G1327="x",1,0)</f>
        <v>0</v>
      </c>
      <c r="E1327" s="1">
        <f>IF(Eingabe!H1327="x",1,0)</f>
        <v>1</v>
      </c>
      <c r="F1327" s="1">
        <f>IF(Eingabe!I1327="x",1,0)</f>
        <v>0</v>
      </c>
      <c r="G1327" s="90">
        <f t="shared" si="164"/>
        <v>1</v>
      </c>
      <c r="H1327" s="1">
        <f>IF(Eingabe!R1327="x",1,0)</f>
        <v>1</v>
      </c>
      <c r="I1327" s="1">
        <f>IF(Eingabe!S1327="x",1,0)</f>
        <v>0</v>
      </c>
      <c r="J1327" s="1">
        <f t="shared" si="165"/>
        <v>1</v>
      </c>
      <c r="K1327" s="89">
        <f>IF(Eingabe!E1327="x",1,0)</f>
        <v>1</v>
      </c>
      <c r="L1327" s="1">
        <f>IF(Eingabe!F1327="x",1,0)</f>
        <v>0</v>
      </c>
      <c r="M1327" s="90">
        <f t="shared" si="166"/>
        <v>1</v>
      </c>
    </row>
    <row r="1328">
      <c r="A1328" s="5">
        <f>Eingabe!J1328^2*PI()/4</f>
        <v>0</v>
      </c>
      <c r="B1328" s="5">
        <f>Eingabe!K1328*Eingabe!L1328</f>
        <v>0.050599999999999999</v>
      </c>
      <c r="C1328" s="5">
        <f>(Eingabe!K1328*(Eingabe!L1328-Eingabe!K1328)+Eingabe!K1328^2*PI()/4)*0+Eingabe!K1328*Eingabe!L1328</f>
        <v>0.050599999999999999</v>
      </c>
      <c r="D1328" s="89">
        <f>IF(Eingabe!G1328="x",1,0)</f>
        <v>0</v>
      </c>
      <c r="E1328" s="1">
        <f>IF(Eingabe!H1328="x",1,0)</f>
        <v>1</v>
      </c>
      <c r="F1328" s="1">
        <f>IF(Eingabe!I1328="x",1,0)</f>
        <v>0</v>
      </c>
      <c r="G1328" s="90">
        <f t="shared" si="164"/>
        <v>1</v>
      </c>
      <c r="H1328" s="1">
        <f>IF(Eingabe!R1328="x",1,0)</f>
        <v>1</v>
      </c>
      <c r="I1328" s="1">
        <f>IF(Eingabe!S1328="x",1,0)</f>
        <v>0</v>
      </c>
      <c r="J1328" s="1">
        <f t="shared" si="165"/>
        <v>1</v>
      </c>
      <c r="K1328" s="89">
        <f>IF(Eingabe!E1328="x",1,0)</f>
        <v>1</v>
      </c>
      <c r="L1328" s="1">
        <f>IF(Eingabe!F1328="x",1,0)</f>
        <v>0</v>
      </c>
      <c r="M1328" s="90">
        <f t="shared" si="166"/>
        <v>1</v>
      </c>
    </row>
    <row r="1329">
      <c r="A1329" s="5">
        <f>Eingabe!J1329^2*PI()/4</f>
        <v>0</v>
      </c>
      <c r="B1329" s="5">
        <f>Eingabe!K1329*Eingabe!L1329</f>
        <v>0.072599999999999998</v>
      </c>
      <c r="C1329" s="5">
        <f>(Eingabe!K1329*(Eingabe!L1329-Eingabe!K1329)+Eingabe!K1329^2*PI()/4)*0+Eingabe!K1329*Eingabe!L1329</f>
        <v>0.072599999999999998</v>
      </c>
      <c r="D1329" s="89">
        <f>IF(Eingabe!G1329="x",1,0)</f>
        <v>0</v>
      </c>
      <c r="E1329" s="1">
        <f>IF(Eingabe!H1329="x",1,0)</f>
        <v>1</v>
      </c>
      <c r="F1329" s="1">
        <f>IF(Eingabe!I1329="x",1,0)</f>
        <v>0</v>
      </c>
      <c r="G1329" s="90">
        <f t="shared" si="164"/>
        <v>1</v>
      </c>
      <c r="H1329" s="1">
        <f>IF(Eingabe!R1329="x",1,0)</f>
        <v>1</v>
      </c>
      <c r="I1329" s="1">
        <f>IF(Eingabe!S1329="x",1,0)</f>
        <v>0</v>
      </c>
      <c r="J1329" s="1">
        <f t="shared" si="165"/>
        <v>1</v>
      </c>
      <c r="K1329" s="89">
        <f>IF(Eingabe!E1329="x",1,0)</f>
        <v>1</v>
      </c>
      <c r="L1329" s="1">
        <f>IF(Eingabe!F1329="x",1,0)</f>
        <v>0</v>
      </c>
      <c r="M1329" s="90">
        <f t="shared" si="166"/>
        <v>1</v>
      </c>
    </row>
    <row r="1330">
      <c r="A1330" s="5">
        <f>Eingabe!J1330^2*PI()/4</f>
        <v>0</v>
      </c>
      <c r="B1330" s="5">
        <f>Eingabe!K1330*Eingabe!L1330</f>
        <v>0.072599999999999998</v>
      </c>
      <c r="C1330" s="5">
        <f>(Eingabe!K1330*(Eingabe!L1330-Eingabe!K1330)+Eingabe!K1330^2*PI()/4)*0+Eingabe!K1330*Eingabe!L1330</f>
        <v>0.072599999999999998</v>
      </c>
      <c r="D1330" s="89">
        <f>IF(Eingabe!G1330="x",1,0)</f>
        <v>0</v>
      </c>
      <c r="E1330" s="1">
        <f>IF(Eingabe!H1330="x",1,0)</f>
        <v>1</v>
      </c>
      <c r="F1330" s="1">
        <f>IF(Eingabe!I1330="x",1,0)</f>
        <v>0</v>
      </c>
      <c r="G1330" s="90">
        <f t="shared" si="164"/>
        <v>1</v>
      </c>
      <c r="H1330" s="1">
        <f>IF(Eingabe!R1330="x",1,0)</f>
        <v>1</v>
      </c>
      <c r="I1330" s="1">
        <f>IF(Eingabe!S1330="x",1,0)</f>
        <v>0</v>
      </c>
      <c r="J1330" s="1">
        <f t="shared" si="165"/>
        <v>1</v>
      </c>
      <c r="K1330" s="89">
        <f>IF(Eingabe!E1330="x",1,0)</f>
        <v>1</v>
      </c>
      <c r="L1330" s="1">
        <f>IF(Eingabe!F1330="x",1,0)</f>
        <v>0</v>
      </c>
      <c r="M1330" s="90">
        <f t="shared" si="166"/>
        <v>1</v>
      </c>
    </row>
    <row r="1331">
      <c r="A1331" s="5">
        <f>Eingabe!J1331^2*PI()/4</f>
        <v>0</v>
      </c>
      <c r="B1331" s="5">
        <f>Eingabe!K1331*Eingabe!L1331</f>
        <v>0.072599999999999998</v>
      </c>
      <c r="C1331" s="5">
        <f>(Eingabe!K1331*(Eingabe!L1331-Eingabe!K1331)+Eingabe!K1331^2*PI()/4)*0+Eingabe!K1331*Eingabe!L1331</f>
        <v>0.072599999999999998</v>
      </c>
      <c r="D1331" s="89">
        <f>IF(Eingabe!G1331="x",1,0)</f>
        <v>0</v>
      </c>
      <c r="E1331" s="1">
        <f>IF(Eingabe!H1331="x",1,0)</f>
        <v>1</v>
      </c>
      <c r="F1331" s="1">
        <f>IF(Eingabe!I1331="x",1,0)</f>
        <v>0</v>
      </c>
      <c r="G1331" s="90">
        <f t="shared" si="164"/>
        <v>1</v>
      </c>
      <c r="H1331" s="1">
        <f>IF(Eingabe!R1331="x",1,0)</f>
        <v>1</v>
      </c>
      <c r="I1331" s="1">
        <f>IF(Eingabe!S1331="x",1,0)</f>
        <v>0</v>
      </c>
      <c r="J1331" s="1">
        <f t="shared" si="165"/>
        <v>1</v>
      </c>
      <c r="K1331" s="89">
        <f>IF(Eingabe!E1331="x",1,0)</f>
        <v>1</v>
      </c>
      <c r="L1331" s="1">
        <f>IF(Eingabe!F1331="x",1,0)</f>
        <v>0</v>
      </c>
      <c r="M1331" s="90">
        <f t="shared" si="166"/>
        <v>1</v>
      </c>
    </row>
    <row r="1332">
      <c r="A1332" s="5">
        <f>Eingabe!J1332^2*PI()/4</f>
        <v>0</v>
      </c>
      <c r="B1332" s="5">
        <f>Eingabe!K1332*Eingabe!L1332</f>
        <v>0.074800000000000005</v>
      </c>
      <c r="C1332" s="5">
        <f>(Eingabe!K1332*(Eingabe!L1332-Eingabe!K1332)+Eingabe!K1332^2*PI()/4)*0+Eingabe!K1332*Eingabe!L1332</f>
        <v>0.074800000000000005</v>
      </c>
      <c r="D1332" s="89">
        <f>IF(Eingabe!G1332="x",1,0)</f>
        <v>0</v>
      </c>
      <c r="E1332" s="1">
        <f>IF(Eingabe!H1332="x",1,0)</f>
        <v>1</v>
      </c>
      <c r="F1332" s="1">
        <f>IF(Eingabe!I1332="x",1,0)</f>
        <v>0</v>
      </c>
      <c r="G1332" s="90">
        <f t="shared" si="164"/>
        <v>1</v>
      </c>
      <c r="H1332" s="1">
        <f>IF(Eingabe!R1332="x",1,0)</f>
        <v>1</v>
      </c>
      <c r="I1332" s="1">
        <f>IF(Eingabe!S1332="x",1,0)</f>
        <v>0</v>
      </c>
      <c r="J1332" s="1">
        <f t="shared" si="165"/>
        <v>1</v>
      </c>
      <c r="K1332" s="89">
        <f>IF(Eingabe!E1332="x",1,0)</f>
        <v>1</v>
      </c>
      <c r="L1332" s="1">
        <f>IF(Eingabe!F1332="x",1,0)</f>
        <v>0</v>
      </c>
      <c r="M1332" s="90">
        <f t="shared" si="166"/>
        <v>1</v>
      </c>
    </row>
    <row r="1333">
      <c r="A1333" s="5">
        <f>Eingabe!J1333^2*PI()/4</f>
        <v>0</v>
      </c>
      <c r="B1333" s="5">
        <f>Eingabe!K1333*Eingabe!L1333</f>
        <v>0.0528</v>
      </c>
      <c r="C1333" s="5">
        <f>(Eingabe!K1333*(Eingabe!L1333-Eingabe!K1333)+Eingabe!K1333^2*PI()/4)*0+Eingabe!K1333*Eingabe!L1333</f>
        <v>0.0528</v>
      </c>
      <c r="D1333" s="89">
        <f>IF(Eingabe!G1333="x",1,0)</f>
        <v>0</v>
      </c>
      <c r="E1333" s="1">
        <f>IF(Eingabe!H1333="x",1,0)</f>
        <v>1</v>
      </c>
      <c r="F1333" s="1">
        <f>IF(Eingabe!I1333="x",1,0)</f>
        <v>0</v>
      </c>
      <c r="G1333" s="90">
        <f t="shared" si="164"/>
        <v>1</v>
      </c>
      <c r="H1333" s="1">
        <f>IF(Eingabe!R1333="x",1,0)</f>
        <v>1</v>
      </c>
      <c r="I1333" s="1">
        <f>IF(Eingabe!S1333="x",1,0)</f>
        <v>0</v>
      </c>
      <c r="J1333" s="1">
        <f t="shared" si="165"/>
        <v>1</v>
      </c>
      <c r="K1333" s="89">
        <f>IF(Eingabe!E1333="x",1,0)</f>
        <v>1</v>
      </c>
      <c r="L1333" s="1">
        <f>IF(Eingabe!F1333="x",1,0)</f>
        <v>0</v>
      </c>
      <c r="M1333" s="90">
        <f t="shared" si="166"/>
        <v>1</v>
      </c>
    </row>
    <row r="1334">
      <c r="A1334" s="5">
        <f>Eingabe!J1334^2*PI()/4</f>
        <v>0</v>
      </c>
      <c r="B1334" s="5">
        <f>Eingabe!K1334*Eingabe!L1334</f>
        <v>0.0528</v>
      </c>
      <c r="C1334" s="5">
        <f>(Eingabe!K1334*(Eingabe!L1334-Eingabe!K1334)+Eingabe!K1334^2*PI()/4)*0+Eingabe!K1334*Eingabe!L1334</f>
        <v>0.0528</v>
      </c>
      <c r="D1334" s="89">
        <f>IF(Eingabe!G1334="x",1,0)</f>
        <v>0</v>
      </c>
      <c r="E1334" s="1">
        <f>IF(Eingabe!H1334="x",1,0)</f>
        <v>1</v>
      </c>
      <c r="F1334" s="1">
        <f>IF(Eingabe!I1334="x",1,0)</f>
        <v>0</v>
      </c>
      <c r="G1334" s="90">
        <f t="shared" si="164"/>
        <v>1</v>
      </c>
      <c r="H1334" s="1">
        <f>IF(Eingabe!R1334="x",1,0)</f>
        <v>1</v>
      </c>
      <c r="I1334" s="1">
        <f>IF(Eingabe!S1334="x",1,0)</f>
        <v>0</v>
      </c>
      <c r="J1334" s="1">
        <f t="shared" si="165"/>
        <v>1</v>
      </c>
      <c r="K1334" s="89">
        <f>IF(Eingabe!E1334="x",1,0)</f>
        <v>1</v>
      </c>
      <c r="L1334" s="1">
        <f>IF(Eingabe!F1334="x",1,0)</f>
        <v>0</v>
      </c>
      <c r="M1334" s="90">
        <f t="shared" si="166"/>
        <v>1</v>
      </c>
    </row>
    <row r="1335">
      <c r="A1335" s="5">
        <f>Eingabe!J1335^2*PI()/4</f>
        <v>0</v>
      </c>
      <c r="B1335" s="5">
        <f>Eingabe!K1335*Eingabe!L1335</f>
        <v>0.0528</v>
      </c>
      <c r="C1335" s="5">
        <f>(Eingabe!K1335*(Eingabe!L1335-Eingabe!K1335)+Eingabe!K1335^2*PI()/4)*0+Eingabe!K1335*Eingabe!L1335</f>
        <v>0.0528</v>
      </c>
      <c r="D1335" s="89">
        <f>IF(Eingabe!G1335="x",1,0)</f>
        <v>0</v>
      </c>
      <c r="E1335" s="1">
        <f>IF(Eingabe!H1335="x",1,0)</f>
        <v>1</v>
      </c>
      <c r="F1335" s="1">
        <f>IF(Eingabe!I1335="x",1,0)</f>
        <v>0</v>
      </c>
      <c r="G1335" s="90">
        <f t="shared" si="164"/>
        <v>1</v>
      </c>
      <c r="H1335" s="1">
        <f>IF(Eingabe!R1335="x",1,0)</f>
        <v>1</v>
      </c>
      <c r="I1335" s="1">
        <f>IF(Eingabe!S1335="x",1,0)</f>
        <v>0</v>
      </c>
      <c r="J1335" s="1">
        <f t="shared" si="165"/>
        <v>1</v>
      </c>
      <c r="K1335" s="89">
        <f>IF(Eingabe!E1335="x",1,0)</f>
        <v>1</v>
      </c>
      <c r="L1335" s="1">
        <f>IF(Eingabe!F1335="x",1,0)</f>
        <v>0</v>
      </c>
      <c r="M1335" s="90">
        <f t="shared" si="166"/>
        <v>1</v>
      </c>
    </row>
    <row r="1336">
      <c r="A1336" s="5">
        <f>Eingabe!J1336^2*PI()/4</f>
        <v>0</v>
      </c>
      <c r="B1336" s="5">
        <f>Eingabe!K1336*Eingabe!L1336</f>
        <v>0.0528</v>
      </c>
      <c r="C1336" s="5">
        <f>(Eingabe!K1336*(Eingabe!L1336-Eingabe!K1336)+Eingabe!K1336^2*PI()/4)*0+Eingabe!K1336*Eingabe!L1336</f>
        <v>0.0528</v>
      </c>
      <c r="D1336" s="89">
        <f>IF(Eingabe!G1336="x",1,0)</f>
        <v>0</v>
      </c>
      <c r="E1336" s="1">
        <f>IF(Eingabe!H1336="x",1,0)</f>
        <v>1</v>
      </c>
      <c r="F1336" s="1">
        <f>IF(Eingabe!I1336="x",1,0)</f>
        <v>0</v>
      </c>
      <c r="G1336" s="90">
        <f t="shared" si="164"/>
        <v>1</v>
      </c>
      <c r="H1336" s="1">
        <f>IF(Eingabe!R1336="x",1,0)</f>
        <v>1</v>
      </c>
      <c r="I1336" s="1">
        <f>IF(Eingabe!S1336="x",1,0)</f>
        <v>0</v>
      </c>
      <c r="J1336" s="1">
        <f t="shared" si="165"/>
        <v>1</v>
      </c>
      <c r="K1336" s="89">
        <f>IF(Eingabe!E1336="x",1,0)</f>
        <v>1</v>
      </c>
      <c r="L1336" s="1">
        <f>IF(Eingabe!F1336="x",1,0)</f>
        <v>0</v>
      </c>
      <c r="M1336" s="90">
        <f t="shared" si="166"/>
        <v>1</v>
      </c>
    </row>
    <row r="1337">
      <c r="A1337" s="5">
        <f>Eingabe!J1337^2*PI()/4</f>
        <v>0</v>
      </c>
      <c r="B1337" s="5">
        <f>Eingabe!K1337*Eingabe!L1337</f>
        <v>0.068199999999999997</v>
      </c>
      <c r="C1337" s="5">
        <f>(Eingabe!K1337*(Eingabe!L1337-Eingabe!K1337)+Eingabe!K1337^2*PI()/4)*0+Eingabe!K1337*Eingabe!L1337</f>
        <v>0.068199999999999997</v>
      </c>
      <c r="D1337" s="89">
        <f>IF(Eingabe!G1337="x",1,0)</f>
        <v>0</v>
      </c>
      <c r="E1337" s="1">
        <f>IF(Eingabe!H1337="x",1,0)</f>
        <v>1</v>
      </c>
      <c r="F1337" s="1">
        <f>IF(Eingabe!I1337="x",1,0)</f>
        <v>0</v>
      </c>
      <c r="G1337" s="90">
        <f t="shared" si="164"/>
        <v>1</v>
      </c>
      <c r="H1337" s="1">
        <f>IF(Eingabe!R1337="x",1,0)</f>
        <v>1</v>
      </c>
      <c r="I1337" s="1">
        <f>IF(Eingabe!S1337="x",1,0)</f>
        <v>0</v>
      </c>
      <c r="J1337" s="1">
        <f t="shared" si="165"/>
        <v>1</v>
      </c>
      <c r="K1337" s="89">
        <f>IF(Eingabe!E1337="x",1,0)</f>
        <v>1</v>
      </c>
      <c r="L1337" s="1">
        <f>IF(Eingabe!F1337="x",1,0)</f>
        <v>0</v>
      </c>
      <c r="M1337" s="90">
        <f t="shared" si="166"/>
        <v>1</v>
      </c>
    </row>
    <row r="1338">
      <c r="A1338" s="5">
        <f>Eingabe!J1338^2*PI()/4</f>
        <v>0</v>
      </c>
      <c r="B1338" s="5">
        <f>Eingabe!K1338*Eingabe!L1338</f>
        <v>0.072599999999999998</v>
      </c>
      <c r="C1338" s="5">
        <f>(Eingabe!K1338*(Eingabe!L1338-Eingabe!K1338)+Eingabe!K1338^2*PI()/4)*0+Eingabe!K1338*Eingabe!L1338</f>
        <v>0.072599999999999998</v>
      </c>
      <c r="D1338" s="89">
        <f>IF(Eingabe!G1338="x",1,0)</f>
        <v>0</v>
      </c>
      <c r="E1338" s="1">
        <f>IF(Eingabe!H1338="x",1,0)</f>
        <v>1</v>
      </c>
      <c r="F1338" s="1">
        <f>IF(Eingabe!I1338="x",1,0)</f>
        <v>0</v>
      </c>
      <c r="G1338" s="90">
        <f t="shared" si="164"/>
        <v>1</v>
      </c>
      <c r="H1338" s="1">
        <f>IF(Eingabe!R1338="x",1,0)</f>
        <v>1</v>
      </c>
      <c r="I1338" s="1">
        <f>IF(Eingabe!S1338="x",1,0)</f>
        <v>0</v>
      </c>
      <c r="J1338" s="1">
        <f t="shared" si="165"/>
        <v>1</v>
      </c>
      <c r="K1338" s="89">
        <f>IF(Eingabe!E1338="x",1,0)</f>
        <v>1</v>
      </c>
      <c r="L1338" s="1">
        <f>IF(Eingabe!F1338="x",1,0)</f>
        <v>0</v>
      </c>
      <c r="M1338" s="90">
        <f t="shared" si="166"/>
        <v>1</v>
      </c>
    </row>
    <row r="1339">
      <c r="A1339" s="5">
        <f>Eingabe!J1339^2*PI()/4</f>
        <v>0</v>
      </c>
      <c r="B1339" s="5">
        <f>Eingabe!K1339*Eingabe!L1339</f>
        <v>0.050599999999999999</v>
      </c>
      <c r="C1339" s="5">
        <f>(Eingabe!K1339*(Eingabe!L1339-Eingabe!K1339)+Eingabe!K1339^2*PI()/4)*0+Eingabe!K1339*Eingabe!L1339</f>
        <v>0.050599999999999999</v>
      </c>
      <c r="D1339" s="89">
        <f>IF(Eingabe!G1339="x",1,0)</f>
        <v>0</v>
      </c>
      <c r="E1339" s="1">
        <f>IF(Eingabe!H1339="x",1,0)</f>
        <v>1</v>
      </c>
      <c r="F1339" s="1">
        <f>IF(Eingabe!I1339="x",1,0)</f>
        <v>0</v>
      </c>
      <c r="G1339" s="90">
        <f t="shared" si="164"/>
        <v>1</v>
      </c>
      <c r="H1339" s="1">
        <f>IF(Eingabe!R1339="x",1,0)</f>
        <v>1</v>
      </c>
      <c r="I1339" s="1">
        <f>IF(Eingabe!S1339="x",1,0)</f>
        <v>0</v>
      </c>
      <c r="J1339" s="1">
        <f t="shared" si="165"/>
        <v>1</v>
      </c>
      <c r="K1339" s="89">
        <f>IF(Eingabe!E1339="x",1,0)</f>
        <v>1</v>
      </c>
      <c r="L1339" s="1">
        <f>IF(Eingabe!F1339="x",1,0)</f>
        <v>0</v>
      </c>
      <c r="M1339" s="90">
        <f t="shared" si="166"/>
        <v>1</v>
      </c>
    </row>
    <row r="1340">
      <c r="A1340" s="5">
        <f>Eingabe!J1340^2*PI()/4</f>
        <v>0</v>
      </c>
      <c r="B1340" s="5">
        <f>Eingabe!K1340*Eingabe!L1340</f>
        <v>0.072599999999999998</v>
      </c>
      <c r="C1340" s="5">
        <f>(Eingabe!K1340*(Eingabe!L1340-Eingabe!K1340)+Eingabe!K1340^2*PI()/4)*0+Eingabe!K1340*Eingabe!L1340</f>
        <v>0.072599999999999998</v>
      </c>
      <c r="D1340" s="89">
        <f>IF(Eingabe!G1340="x",1,0)</f>
        <v>0</v>
      </c>
      <c r="E1340" s="1">
        <f>IF(Eingabe!H1340="x",1,0)</f>
        <v>1</v>
      </c>
      <c r="F1340" s="1">
        <f>IF(Eingabe!I1340="x",1,0)</f>
        <v>0</v>
      </c>
      <c r="G1340" s="90">
        <f t="shared" si="164"/>
        <v>1</v>
      </c>
      <c r="H1340" s="1">
        <f>IF(Eingabe!R1340="x",1,0)</f>
        <v>1</v>
      </c>
      <c r="I1340" s="1">
        <f>IF(Eingabe!S1340="x",1,0)</f>
        <v>0</v>
      </c>
      <c r="J1340" s="1">
        <f t="shared" si="165"/>
        <v>1</v>
      </c>
      <c r="K1340" s="89">
        <f>IF(Eingabe!E1340="x",1,0)</f>
        <v>1</v>
      </c>
      <c r="L1340" s="1">
        <f>IF(Eingabe!F1340="x",1,0)</f>
        <v>0</v>
      </c>
      <c r="M1340" s="90">
        <f t="shared" si="166"/>
        <v>1</v>
      </c>
    </row>
    <row r="1341">
      <c r="A1341" s="5">
        <f>Eingabe!J1341^2*PI()/4</f>
        <v>0</v>
      </c>
      <c r="B1341" s="5">
        <f>Eingabe!K1341*Eingabe!L1341</f>
        <v>0.074800000000000005</v>
      </c>
      <c r="C1341" s="5">
        <f>(Eingabe!K1341*(Eingabe!L1341-Eingabe!K1341)+Eingabe!K1341^2*PI()/4)*0+Eingabe!K1341*Eingabe!L1341</f>
        <v>0.074800000000000005</v>
      </c>
      <c r="D1341" s="89">
        <f>IF(Eingabe!G1341="x",1,0)</f>
        <v>0</v>
      </c>
      <c r="E1341" s="1">
        <f>IF(Eingabe!H1341="x",1,0)</f>
        <v>1</v>
      </c>
      <c r="F1341" s="1">
        <f>IF(Eingabe!I1341="x",1,0)</f>
        <v>0</v>
      </c>
      <c r="G1341" s="90">
        <f t="shared" si="164"/>
        <v>1</v>
      </c>
      <c r="H1341" s="1">
        <f>IF(Eingabe!R1341="x",1,0)</f>
        <v>1</v>
      </c>
      <c r="I1341" s="1">
        <f>IF(Eingabe!S1341="x",1,0)</f>
        <v>0</v>
      </c>
      <c r="J1341" s="1">
        <f t="shared" si="165"/>
        <v>1</v>
      </c>
      <c r="K1341" s="89">
        <f>IF(Eingabe!E1341="x",1,0)</f>
        <v>1</v>
      </c>
      <c r="L1341" s="1">
        <f>IF(Eingabe!F1341="x",1,0)</f>
        <v>0</v>
      </c>
      <c r="M1341" s="90">
        <f t="shared" si="166"/>
        <v>1</v>
      </c>
    </row>
    <row r="1342">
      <c r="A1342" s="5">
        <f>Eingabe!J1342^2*PI()/4</f>
        <v>0</v>
      </c>
      <c r="B1342" s="5">
        <f>Eingabe!K1342*Eingabe!L1342</f>
        <v>0.0528</v>
      </c>
      <c r="C1342" s="5">
        <f>(Eingabe!K1342*(Eingabe!L1342-Eingabe!K1342)+Eingabe!K1342^2*PI()/4)*0+Eingabe!K1342*Eingabe!L1342</f>
        <v>0.0528</v>
      </c>
      <c r="D1342" s="89">
        <f>IF(Eingabe!G1342="x",1,0)</f>
        <v>0</v>
      </c>
      <c r="E1342" s="1">
        <f>IF(Eingabe!H1342="x",1,0)</f>
        <v>1</v>
      </c>
      <c r="F1342" s="1">
        <f>IF(Eingabe!I1342="x",1,0)</f>
        <v>0</v>
      </c>
      <c r="G1342" s="90">
        <f t="shared" si="164"/>
        <v>1</v>
      </c>
      <c r="H1342" s="1">
        <f>IF(Eingabe!R1342="x",1,0)</f>
        <v>1</v>
      </c>
      <c r="I1342" s="1">
        <f>IF(Eingabe!S1342="x",1,0)</f>
        <v>0</v>
      </c>
      <c r="J1342" s="1">
        <f t="shared" si="165"/>
        <v>1</v>
      </c>
      <c r="K1342" s="89">
        <f>IF(Eingabe!E1342="x",1,0)</f>
        <v>1</v>
      </c>
      <c r="L1342" s="1">
        <f>IF(Eingabe!F1342="x",1,0)</f>
        <v>0</v>
      </c>
      <c r="M1342" s="90">
        <f t="shared" si="166"/>
        <v>1</v>
      </c>
    </row>
    <row r="1343">
      <c r="A1343" s="5">
        <f>Eingabe!J1343^2*PI()/4</f>
        <v>0</v>
      </c>
      <c r="B1343" s="5">
        <f>Eingabe!K1343*Eingabe!L1343</f>
        <v>0.0528</v>
      </c>
      <c r="C1343" s="5">
        <f>(Eingabe!K1343*(Eingabe!L1343-Eingabe!K1343)+Eingabe!K1343^2*PI()/4)*0+Eingabe!K1343*Eingabe!L1343</f>
        <v>0.0528</v>
      </c>
      <c r="D1343" s="89">
        <f>IF(Eingabe!G1343="x",1,0)</f>
        <v>0</v>
      </c>
      <c r="E1343" s="1">
        <f>IF(Eingabe!H1343="x",1,0)</f>
        <v>1</v>
      </c>
      <c r="F1343" s="1">
        <f>IF(Eingabe!I1343="x",1,0)</f>
        <v>0</v>
      </c>
      <c r="G1343" s="90">
        <f t="shared" si="164"/>
        <v>1</v>
      </c>
      <c r="H1343" s="1">
        <f>IF(Eingabe!R1343="x",1,0)</f>
        <v>1</v>
      </c>
      <c r="I1343" s="1">
        <f>IF(Eingabe!S1343="x",1,0)</f>
        <v>0</v>
      </c>
      <c r="J1343" s="1">
        <f t="shared" si="165"/>
        <v>1</v>
      </c>
      <c r="K1343" s="89">
        <f>IF(Eingabe!E1343="x",1,0)</f>
        <v>1</v>
      </c>
      <c r="L1343" s="1">
        <f>IF(Eingabe!F1343="x",1,0)</f>
        <v>0</v>
      </c>
      <c r="M1343" s="90">
        <f t="shared" si="166"/>
        <v>1</v>
      </c>
    </row>
    <row r="1344">
      <c r="A1344" s="5">
        <f>Eingabe!J1344^2*PI()/4</f>
        <v>0</v>
      </c>
      <c r="B1344" s="5">
        <f>Eingabe!K1344*Eingabe!L1344</f>
        <v>0.0528</v>
      </c>
      <c r="C1344" s="5">
        <f>(Eingabe!K1344*(Eingabe!L1344-Eingabe!K1344)+Eingabe!K1344^2*PI()/4)*0+Eingabe!K1344*Eingabe!L1344</f>
        <v>0.0528</v>
      </c>
      <c r="D1344" s="89">
        <f>IF(Eingabe!G1344="x",1,0)</f>
        <v>0</v>
      </c>
      <c r="E1344" s="1">
        <f>IF(Eingabe!H1344="x",1,0)</f>
        <v>1</v>
      </c>
      <c r="F1344" s="1">
        <f>IF(Eingabe!I1344="x",1,0)</f>
        <v>0</v>
      </c>
      <c r="G1344" s="90">
        <f t="shared" si="164"/>
        <v>1</v>
      </c>
      <c r="H1344" s="1">
        <f>IF(Eingabe!R1344="x",1,0)</f>
        <v>1</v>
      </c>
      <c r="I1344" s="1">
        <f>IF(Eingabe!S1344="x",1,0)</f>
        <v>0</v>
      </c>
      <c r="J1344" s="1">
        <f t="shared" si="165"/>
        <v>1</v>
      </c>
      <c r="K1344" s="89">
        <f>IF(Eingabe!E1344="x",1,0)</f>
        <v>1</v>
      </c>
      <c r="L1344" s="1">
        <f>IF(Eingabe!F1344="x",1,0)</f>
        <v>0</v>
      </c>
      <c r="M1344" s="90">
        <f t="shared" si="166"/>
        <v>1</v>
      </c>
    </row>
    <row r="1345">
      <c r="A1345" s="5">
        <f>Eingabe!J1345^2*PI()/4</f>
        <v>0</v>
      </c>
      <c r="B1345" s="5">
        <f>Eingabe!K1345*Eingabe!L1345</f>
        <v>0.068199999999999997</v>
      </c>
      <c r="C1345" s="5">
        <f>(Eingabe!K1345*(Eingabe!L1345-Eingabe!K1345)+Eingabe!K1345^2*PI()/4)*0+Eingabe!K1345*Eingabe!L1345</f>
        <v>0.068199999999999997</v>
      </c>
      <c r="D1345" s="89">
        <f>IF(Eingabe!G1345="x",1,0)</f>
        <v>0</v>
      </c>
      <c r="E1345" s="1">
        <f>IF(Eingabe!H1345="x",1,0)</f>
        <v>1</v>
      </c>
      <c r="F1345" s="1">
        <f>IF(Eingabe!I1345="x",1,0)</f>
        <v>0</v>
      </c>
      <c r="G1345" s="90">
        <f t="shared" si="164"/>
        <v>1</v>
      </c>
      <c r="H1345" s="1">
        <f>IF(Eingabe!R1345="x",1,0)</f>
        <v>1</v>
      </c>
      <c r="I1345" s="1">
        <f>IF(Eingabe!S1345="x",1,0)</f>
        <v>0</v>
      </c>
      <c r="J1345" s="1">
        <f t="shared" si="165"/>
        <v>1</v>
      </c>
      <c r="K1345" s="89">
        <f>IF(Eingabe!E1345="x",1,0)</f>
        <v>1</v>
      </c>
      <c r="L1345" s="1">
        <f>IF(Eingabe!F1345="x",1,0)</f>
        <v>0</v>
      </c>
      <c r="M1345" s="90">
        <f t="shared" si="166"/>
        <v>1</v>
      </c>
    </row>
    <row r="1346">
      <c r="A1346" s="5">
        <f>Eingabe!J1346^2*PI()/4</f>
        <v>0</v>
      </c>
      <c r="B1346" s="5">
        <f>Eingabe!K1346*Eingabe!L1346</f>
        <v>0.072599999999999998</v>
      </c>
      <c r="C1346" s="5">
        <f>(Eingabe!K1346*(Eingabe!L1346-Eingabe!K1346)+Eingabe!K1346^2*PI()/4)*0+Eingabe!K1346*Eingabe!L1346</f>
        <v>0.072599999999999998</v>
      </c>
      <c r="D1346" s="89">
        <f>IF(Eingabe!G1346="x",1,0)</f>
        <v>0</v>
      </c>
      <c r="E1346" s="1">
        <f>IF(Eingabe!H1346="x",1,0)</f>
        <v>1</v>
      </c>
      <c r="F1346" s="1">
        <f>IF(Eingabe!I1346="x",1,0)</f>
        <v>0</v>
      </c>
      <c r="G1346" s="90">
        <f t="shared" si="164"/>
        <v>1</v>
      </c>
      <c r="H1346" s="1">
        <f>IF(Eingabe!R1346="x",1,0)</f>
        <v>1</v>
      </c>
      <c r="I1346" s="1">
        <f>IF(Eingabe!S1346="x",1,0)</f>
        <v>0</v>
      </c>
      <c r="J1346" s="1">
        <f t="shared" si="165"/>
        <v>1</v>
      </c>
      <c r="K1346" s="89">
        <f>IF(Eingabe!E1346="x",1,0)</f>
        <v>1</v>
      </c>
      <c r="L1346" s="1">
        <f>IF(Eingabe!F1346="x",1,0)</f>
        <v>0</v>
      </c>
      <c r="M1346" s="90">
        <f t="shared" si="166"/>
        <v>1</v>
      </c>
    </row>
    <row r="1347">
      <c r="A1347" s="5">
        <f>Eingabe!J1347^2*PI()/4</f>
        <v>0</v>
      </c>
      <c r="B1347" s="5">
        <f>Eingabe!K1347*Eingabe!L1347</f>
        <v>0.050599999999999999</v>
      </c>
      <c r="C1347" s="5">
        <f>(Eingabe!K1347*(Eingabe!L1347-Eingabe!K1347)+Eingabe!K1347^2*PI()/4)*0+Eingabe!K1347*Eingabe!L1347</f>
        <v>0.050599999999999999</v>
      </c>
      <c r="D1347" s="89">
        <f>IF(Eingabe!G1347="x",1,0)</f>
        <v>0</v>
      </c>
      <c r="E1347" s="1">
        <f>IF(Eingabe!H1347="x",1,0)</f>
        <v>1</v>
      </c>
      <c r="F1347" s="1">
        <f>IF(Eingabe!I1347="x",1,0)</f>
        <v>0</v>
      </c>
      <c r="G1347" s="90">
        <f t="shared" si="164"/>
        <v>1</v>
      </c>
      <c r="H1347" s="1">
        <f>IF(Eingabe!R1347="x",1,0)</f>
        <v>1</v>
      </c>
      <c r="I1347" s="1">
        <f>IF(Eingabe!S1347="x",1,0)</f>
        <v>0</v>
      </c>
      <c r="J1347" s="1">
        <f t="shared" si="165"/>
        <v>1</v>
      </c>
      <c r="K1347" s="89">
        <f>IF(Eingabe!E1347="x",1,0)</f>
        <v>1</v>
      </c>
      <c r="L1347" s="1">
        <f>IF(Eingabe!F1347="x",1,0)</f>
        <v>0</v>
      </c>
      <c r="M1347" s="90">
        <f t="shared" si="166"/>
        <v>1</v>
      </c>
    </row>
    <row r="1348">
      <c r="A1348" s="5">
        <f>Eingabe!J1348^2*PI()/4</f>
        <v>0</v>
      </c>
      <c r="B1348" s="5">
        <f>Eingabe!K1348*Eingabe!L1348</f>
        <v>0.074800000000000005</v>
      </c>
      <c r="C1348" s="5">
        <f>(Eingabe!K1348*(Eingabe!L1348-Eingabe!K1348)+Eingabe!K1348^2*PI()/4)*0+Eingabe!K1348*Eingabe!L1348</f>
        <v>0.074800000000000005</v>
      </c>
      <c r="D1348" s="89">
        <f>IF(Eingabe!G1348="x",1,0)</f>
        <v>0</v>
      </c>
      <c r="E1348" s="1">
        <f>IF(Eingabe!H1348="x",1,0)</f>
        <v>1</v>
      </c>
      <c r="F1348" s="1">
        <f>IF(Eingabe!I1348="x",1,0)</f>
        <v>0</v>
      </c>
      <c r="G1348" s="90">
        <f t="shared" si="164"/>
        <v>1</v>
      </c>
      <c r="H1348" s="1">
        <f>IF(Eingabe!R1348="x",1,0)</f>
        <v>1</v>
      </c>
      <c r="I1348" s="1">
        <f>IF(Eingabe!S1348="x",1,0)</f>
        <v>0</v>
      </c>
      <c r="J1348" s="1">
        <f t="shared" si="165"/>
        <v>1</v>
      </c>
      <c r="K1348" s="89">
        <f>IF(Eingabe!E1348="x",1,0)</f>
        <v>1</v>
      </c>
      <c r="L1348" s="1">
        <f>IF(Eingabe!F1348="x",1,0)</f>
        <v>0</v>
      </c>
      <c r="M1348" s="90">
        <f t="shared" si="166"/>
        <v>1</v>
      </c>
    </row>
    <row r="1349">
      <c r="A1349" s="5">
        <f>Eingabe!J1349^2*PI()/4</f>
        <v>0</v>
      </c>
      <c r="B1349" s="5">
        <f>Eingabe!K1349*Eingabe!L1349</f>
        <v>0.0528</v>
      </c>
      <c r="C1349" s="5">
        <f>(Eingabe!K1349*(Eingabe!L1349-Eingabe!K1349)+Eingabe!K1349^2*PI()/4)*0+Eingabe!K1349*Eingabe!L1349</f>
        <v>0.0528</v>
      </c>
      <c r="D1349" s="89">
        <f>IF(Eingabe!G1349="x",1,0)</f>
        <v>0</v>
      </c>
      <c r="E1349" s="1">
        <f>IF(Eingabe!H1349="x",1,0)</f>
        <v>1</v>
      </c>
      <c r="F1349" s="1">
        <f>IF(Eingabe!I1349="x",1,0)</f>
        <v>0</v>
      </c>
      <c r="G1349" s="90">
        <f t="shared" si="164"/>
        <v>1</v>
      </c>
      <c r="H1349" s="1">
        <f>IF(Eingabe!R1349="x",1,0)</f>
        <v>1</v>
      </c>
      <c r="I1349" s="1">
        <f>IF(Eingabe!S1349="x",1,0)</f>
        <v>0</v>
      </c>
      <c r="J1349" s="1">
        <f t="shared" si="165"/>
        <v>1</v>
      </c>
      <c r="K1349" s="89">
        <f>IF(Eingabe!E1349="x",1,0)</f>
        <v>1</v>
      </c>
      <c r="L1349" s="1">
        <f>IF(Eingabe!F1349="x",1,0)</f>
        <v>0</v>
      </c>
      <c r="M1349" s="90">
        <f t="shared" si="166"/>
        <v>1</v>
      </c>
    </row>
    <row r="1350">
      <c r="A1350" s="5">
        <f>Eingabe!J1350^2*PI()/4</f>
        <v>0</v>
      </c>
      <c r="B1350" s="5">
        <f>Eingabe!K1350*Eingabe!L1350</f>
        <v>0.0528</v>
      </c>
      <c r="C1350" s="5">
        <f>(Eingabe!K1350*(Eingabe!L1350-Eingabe!K1350)+Eingabe!K1350^2*PI()/4)*0+Eingabe!K1350*Eingabe!L1350</f>
        <v>0.0528</v>
      </c>
      <c r="D1350" s="89">
        <f>IF(Eingabe!G1350="x",1,0)</f>
        <v>0</v>
      </c>
      <c r="E1350" s="1">
        <f>IF(Eingabe!H1350="x",1,0)</f>
        <v>1</v>
      </c>
      <c r="F1350" s="1">
        <f>IF(Eingabe!I1350="x",1,0)</f>
        <v>0</v>
      </c>
      <c r="G1350" s="90">
        <f t="shared" si="164"/>
        <v>1</v>
      </c>
      <c r="H1350" s="1">
        <f>IF(Eingabe!R1350="x",1,0)</f>
        <v>1</v>
      </c>
      <c r="I1350" s="1">
        <f>IF(Eingabe!S1350="x",1,0)</f>
        <v>0</v>
      </c>
      <c r="J1350" s="1">
        <f t="shared" si="165"/>
        <v>1</v>
      </c>
      <c r="K1350" s="89">
        <f>IF(Eingabe!E1350="x",1,0)</f>
        <v>1</v>
      </c>
      <c r="L1350" s="1">
        <f>IF(Eingabe!F1350="x",1,0)</f>
        <v>0</v>
      </c>
      <c r="M1350" s="90">
        <f t="shared" si="166"/>
        <v>1</v>
      </c>
    </row>
    <row r="1351">
      <c r="A1351" s="5">
        <f>Eingabe!J1351^2*PI()/4</f>
        <v>0</v>
      </c>
      <c r="B1351" s="5">
        <f>Eingabe!K1351*Eingabe!L1351</f>
        <v>0.068199999999999997</v>
      </c>
      <c r="C1351" s="5">
        <f>(Eingabe!K1351*(Eingabe!L1351-Eingabe!K1351)+Eingabe!K1351^2*PI()/4)*0+Eingabe!K1351*Eingabe!L1351</f>
        <v>0.068199999999999997</v>
      </c>
      <c r="D1351" s="89">
        <f>IF(Eingabe!G1351="x",1,0)</f>
        <v>0</v>
      </c>
      <c r="E1351" s="1">
        <f>IF(Eingabe!H1351="x",1,0)</f>
        <v>1</v>
      </c>
      <c r="F1351" s="1">
        <f>IF(Eingabe!I1351="x",1,0)</f>
        <v>0</v>
      </c>
      <c r="G1351" s="90">
        <f t="shared" si="164"/>
        <v>1</v>
      </c>
      <c r="H1351" s="1">
        <f>IF(Eingabe!R1351="x",1,0)</f>
        <v>1</v>
      </c>
      <c r="I1351" s="1">
        <f>IF(Eingabe!S1351="x",1,0)</f>
        <v>0</v>
      </c>
      <c r="J1351" s="1">
        <f t="shared" si="165"/>
        <v>1</v>
      </c>
      <c r="K1351" s="89">
        <f>IF(Eingabe!E1351="x",1,0)</f>
        <v>1</v>
      </c>
      <c r="L1351" s="1">
        <f>IF(Eingabe!F1351="x",1,0)</f>
        <v>0</v>
      </c>
      <c r="M1351" s="90">
        <f t="shared" si="166"/>
        <v>1</v>
      </c>
    </row>
    <row r="1352">
      <c r="A1352" s="5">
        <f>Eingabe!J1352^2*PI()/4</f>
        <v>0</v>
      </c>
      <c r="B1352" s="5">
        <f>Eingabe!K1352*Eingabe!L1352</f>
        <v>0.072599999999999998</v>
      </c>
      <c r="C1352" s="5">
        <f>(Eingabe!K1352*(Eingabe!L1352-Eingabe!K1352)+Eingabe!K1352^2*PI()/4)*0+Eingabe!K1352*Eingabe!L1352</f>
        <v>0.072599999999999998</v>
      </c>
      <c r="D1352" s="89">
        <f>IF(Eingabe!G1352="x",1,0)</f>
        <v>0</v>
      </c>
      <c r="E1352" s="1">
        <f>IF(Eingabe!H1352="x",1,0)</f>
        <v>1</v>
      </c>
      <c r="F1352" s="1">
        <f>IF(Eingabe!I1352="x",1,0)</f>
        <v>0</v>
      </c>
      <c r="G1352" s="90">
        <f t="shared" si="164"/>
        <v>1</v>
      </c>
      <c r="H1352" s="1">
        <f>IF(Eingabe!R1352="x",1,0)</f>
        <v>1</v>
      </c>
      <c r="I1352" s="1">
        <f>IF(Eingabe!S1352="x",1,0)</f>
        <v>0</v>
      </c>
      <c r="J1352" s="1">
        <f t="shared" si="165"/>
        <v>1</v>
      </c>
      <c r="K1352" s="89">
        <f>IF(Eingabe!E1352="x",1,0)</f>
        <v>1</v>
      </c>
      <c r="L1352" s="1">
        <f>IF(Eingabe!F1352="x",1,0)</f>
        <v>0</v>
      </c>
      <c r="M1352" s="90">
        <f t="shared" si="166"/>
        <v>1</v>
      </c>
    </row>
    <row r="1353">
      <c r="A1353" s="5">
        <f>Eingabe!J1353^2*PI()/4</f>
        <v>0</v>
      </c>
      <c r="B1353" s="5">
        <f>Eingabe!K1353*Eingabe!L1353</f>
        <v>0.050599999999999999</v>
      </c>
      <c r="C1353" s="5">
        <f>(Eingabe!K1353*(Eingabe!L1353-Eingabe!K1353)+Eingabe!K1353^2*PI()/4)*0+Eingabe!K1353*Eingabe!L1353</f>
        <v>0.050599999999999999</v>
      </c>
      <c r="D1353" s="89">
        <f>IF(Eingabe!G1353="x",1,0)</f>
        <v>0</v>
      </c>
      <c r="E1353" s="1">
        <f>IF(Eingabe!H1353="x",1,0)</f>
        <v>1</v>
      </c>
      <c r="F1353" s="1">
        <f>IF(Eingabe!I1353="x",1,0)</f>
        <v>0</v>
      </c>
      <c r="G1353" s="90">
        <f t="shared" si="164"/>
        <v>1</v>
      </c>
      <c r="H1353" s="1">
        <f>IF(Eingabe!R1353="x",1,0)</f>
        <v>1</v>
      </c>
      <c r="I1353" s="1">
        <f>IF(Eingabe!S1353="x",1,0)</f>
        <v>0</v>
      </c>
      <c r="J1353" s="1">
        <f t="shared" si="165"/>
        <v>1</v>
      </c>
      <c r="K1353" s="89">
        <f>IF(Eingabe!E1353="x",1,0)</f>
        <v>1</v>
      </c>
      <c r="L1353" s="1">
        <f>IF(Eingabe!F1353="x",1,0)</f>
        <v>0</v>
      </c>
      <c r="M1353" s="90">
        <f t="shared" si="166"/>
        <v>1</v>
      </c>
    </row>
    <row r="1354">
      <c r="A1354" s="5">
        <f>Eingabe!J1354^2*PI()/4</f>
        <v>0</v>
      </c>
      <c r="B1354" s="5">
        <f>Eingabe!K1354*Eingabe!L1354</f>
        <v>0.074800000000000005</v>
      </c>
      <c r="C1354" s="5">
        <f>(Eingabe!K1354*(Eingabe!L1354-Eingabe!K1354)+Eingabe!K1354^2*PI()/4)*0+Eingabe!K1354*Eingabe!L1354</f>
        <v>0.074800000000000005</v>
      </c>
      <c r="D1354" s="89">
        <f>IF(Eingabe!G1354="x",1,0)</f>
        <v>0</v>
      </c>
      <c r="E1354" s="1">
        <f>IF(Eingabe!H1354="x",1,0)</f>
        <v>1</v>
      </c>
      <c r="F1354" s="1">
        <f>IF(Eingabe!I1354="x",1,0)</f>
        <v>0</v>
      </c>
      <c r="G1354" s="90">
        <f t="shared" si="164"/>
        <v>1</v>
      </c>
      <c r="H1354" s="1">
        <f>IF(Eingabe!R1354="x",1,0)</f>
        <v>1</v>
      </c>
      <c r="I1354" s="1">
        <f>IF(Eingabe!S1354="x",1,0)</f>
        <v>0</v>
      </c>
      <c r="J1354" s="1">
        <f t="shared" si="165"/>
        <v>1</v>
      </c>
      <c r="K1354" s="89">
        <f>IF(Eingabe!E1354="x",1,0)</f>
        <v>1</v>
      </c>
      <c r="L1354" s="1">
        <f>IF(Eingabe!F1354="x",1,0)</f>
        <v>0</v>
      </c>
      <c r="M1354" s="90">
        <f t="shared" si="166"/>
        <v>1</v>
      </c>
    </row>
    <row r="1355">
      <c r="A1355" s="5">
        <f>Eingabe!J1355^2*PI()/4</f>
        <v>0</v>
      </c>
      <c r="B1355" s="5">
        <f>Eingabe!K1355*Eingabe!L1355</f>
        <v>0.0528</v>
      </c>
      <c r="C1355" s="5">
        <f>(Eingabe!K1355*(Eingabe!L1355-Eingabe!K1355)+Eingabe!K1355^2*PI()/4)*0+Eingabe!K1355*Eingabe!L1355</f>
        <v>0.0528</v>
      </c>
      <c r="D1355" s="89">
        <f>IF(Eingabe!G1355="x",1,0)</f>
        <v>0</v>
      </c>
      <c r="E1355" s="1">
        <f>IF(Eingabe!H1355="x",1,0)</f>
        <v>1</v>
      </c>
      <c r="F1355" s="1">
        <f>IF(Eingabe!I1355="x",1,0)</f>
        <v>0</v>
      </c>
      <c r="G1355" s="90">
        <f t="shared" si="164"/>
        <v>1</v>
      </c>
      <c r="H1355" s="1">
        <f>IF(Eingabe!R1355="x",1,0)</f>
        <v>1</v>
      </c>
      <c r="I1355" s="1">
        <f>IF(Eingabe!S1355="x",1,0)</f>
        <v>0</v>
      </c>
      <c r="J1355" s="1">
        <f t="shared" si="165"/>
        <v>1</v>
      </c>
      <c r="K1355" s="89">
        <f>IF(Eingabe!E1355="x",1,0)</f>
        <v>1</v>
      </c>
      <c r="L1355" s="1">
        <f>IF(Eingabe!F1355="x",1,0)</f>
        <v>0</v>
      </c>
      <c r="M1355" s="90">
        <f t="shared" si="166"/>
        <v>1</v>
      </c>
    </row>
    <row r="1356">
      <c r="A1356" s="5">
        <f>Eingabe!J1356^2*PI()/4</f>
        <v>0</v>
      </c>
      <c r="B1356" s="5">
        <f>Eingabe!K1356*Eingabe!L1356</f>
        <v>0.0528</v>
      </c>
      <c r="C1356" s="5">
        <f>(Eingabe!K1356*(Eingabe!L1356-Eingabe!K1356)+Eingabe!K1356^2*PI()/4)*0+Eingabe!K1356*Eingabe!L1356</f>
        <v>0.0528</v>
      </c>
      <c r="D1356" s="89">
        <f>IF(Eingabe!G1356="x",1,0)</f>
        <v>0</v>
      </c>
      <c r="E1356" s="1">
        <f>IF(Eingabe!H1356="x",1,0)</f>
        <v>1</v>
      </c>
      <c r="F1356" s="1">
        <f>IF(Eingabe!I1356="x",1,0)</f>
        <v>0</v>
      </c>
      <c r="G1356" s="90">
        <f t="shared" si="164"/>
        <v>1</v>
      </c>
      <c r="H1356" s="1">
        <f>IF(Eingabe!R1356="x",1,0)</f>
        <v>1</v>
      </c>
      <c r="I1356" s="1">
        <f>IF(Eingabe!S1356="x",1,0)</f>
        <v>0</v>
      </c>
      <c r="J1356" s="1">
        <f t="shared" si="165"/>
        <v>1</v>
      </c>
      <c r="K1356" s="89">
        <f>IF(Eingabe!E1356="x",1,0)</f>
        <v>1</v>
      </c>
      <c r="L1356" s="1">
        <f>IF(Eingabe!F1356="x",1,0)</f>
        <v>0</v>
      </c>
      <c r="M1356" s="90">
        <f t="shared" si="166"/>
        <v>1</v>
      </c>
    </row>
    <row r="1357">
      <c r="A1357" s="5">
        <f>Eingabe!J1357^2*PI()/4</f>
        <v>0</v>
      </c>
      <c r="B1357" s="5">
        <f>Eingabe!K1357*Eingabe!L1357</f>
        <v>0.072599999999999998</v>
      </c>
      <c r="C1357" s="5">
        <f>(Eingabe!K1357*(Eingabe!L1357-Eingabe!K1357)+Eingabe!K1357^2*PI()/4)*0+Eingabe!K1357*Eingabe!L1357</f>
        <v>0.072599999999999998</v>
      </c>
      <c r="D1357" s="89">
        <f>IF(Eingabe!G1357="x",1,0)</f>
        <v>0</v>
      </c>
      <c r="E1357" s="1">
        <f>IF(Eingabe!H1357="x",1,0)</f>
        <v>1</v>
      </c>
      <c r="F1357" s="1">
        <f>IF(Eingabe!I1357="x",1,0)</f>
        <v>0</v>
      </c>
      <c r="G1357" s="90">
        <f t="shared" si="164"/>
        <v>1</v>
      </c>
      <c r="H1357" s="1">
        <f>IF(Eingabe!R1357="x",1,0)</f>
        <v>1</v>
      </c>
      <c r="I1357" s="1">
        <f>IF(Eingabe!S1357="x",1,0)</f>
        <v>0</v>
      </c>
      <c r="J1357" s="1">
        <f t="shared" si="165"/>
        <v>1</v>
      </c>
      <c r="K1357" s="89">
        <f>IF(Eingabe!E1357="x",1,0)</f>
        <v>1</v>
      </c>
      <c r="L1357" s="1">
        <f>IF(Eingabe!F1357="x",1,0)</f>
        <v>0</v>
      </c>
      <c r="M1357" s="90">
        <f t="shared" si="166"/>
        <v>1</v>
      </c>
    </row>
    <row r="1358">
      <c r="A1358" s="5">
        <f>Eingabe!J1358^2*PI()/4</f>
        <v>0</v>
      </c>
      <c r="B1358" s="5">
        <f>Eingabe!K1358*Eingabe!L1358</f>
        <v>0.050599999999999999</v>
      </c>
      <c r="C1358" s="5">
        <f>(Eingabe!K1358*(Eingabe!L1358-Eingabe!K1358)+Eingabe!K1358^2*PI()/4)*0+Eingabe!K1358*Eingabe!L1358</f>
        <v>0.050599999999999999</v>
      </c>
      <c r="D1358" s="89">
        <f>IF(Eingabe!G1358="x",1,0)</f>
        <v>0</v>
      </c>
      <c r="E1358" s="1">
        <f>IF(Eingabe!H1358="x",1,0)</f>
        <v>1</v>
      </c>
      <c r="F1358" s="1">
        <f>IF(Eingabe!I1358="x",1,0)</f>
        <v>0</v>
      </c>
      <c r="G1358" s="90">
        <f t="shared" si="164"/>
        <v>1</v>
      </c>
      <c r="H1358" s="1">
        <f>IF(Eingabe!R1358="x",1,0)</f>
        <v>1</v>
      </c>
      <c r="I1358" s="1">
        <f>IF(Eingabe!S1358="x",1,0)</f>
        <v>0</v>
      </c>
      <c r="J1358" s="1">
        <f t="shared" si="165"/>
        <v>1</v>
      </c>
      <c r="K1358" s="89">
        <f>IF(Eingabe!E1358="x",1,0)</f>
        <v>1</v>
      </c>
      <c r="L1358" s="1">
        <f>IF(Eingabe!F1358="x",1,0)</f>
        <v>0</v>
      </c>
      <c r="M1358" s="90">
        <f t="shared" si="166"/>
        <v>1</v>
      </c>
    </row>
    <row r="1359">
      <c r="A1359" s="5">
        <f>Eingabe!J1359^2*PI()/4</f>
        <v>0</v>
      </c>
      <c r="B1359" s="5">
        <f>Eingabe!K1359*Eingabe!L1359</f>
        <v>0.072599999999999998</v>
      </c>
      <c r="C1359" s="5">
        <f>(Eingabe!K1359*(Eingabe!L1359-Eingabe!K1359)+Eingabe!K1359^2*PI()/4)*0+Eingabe!K1359*Eingabe!L1359</f>
        <v>0.072599999999999998</v>
      </c>
      <c r="D1359" s="89">
        <f>IF(Eingabe!G1359="x",1,0)</f>
        <v>0</v>
      </c>
      <c r="E1359" s="1">
        <f>IF(Eingabe!H1359="x",1,0)</f>
        <v>1</v>
      </c>
      <c r="F1359" s="1">
        <f>IF(Eingabe!I1359="x",1,0)</f>
        <v>0</v>
      </c>
      <c r="G1359" s="90">
        <f t="shared" si="164"/>
        <v>1</v>
      </c>
      <c r="H1359" s="1">
        <f>IF(Eingabe!R1359="x",1,0)</f>
        <v>1</v>
      </c>
      <c r="I1359" s="1">
        <f>IF(Eingabe!S1359="x",1,0)</f>
        <v>0</v>
      </c>
      <c r="J1359" s="1">
        <f t="shared" si="165"/>
        <v>1</v>
      </c>
      <c r="K1359" s="89">
        <f>IF(Eingabe!E1359="x",1,0)</f>
        <v>1</v>
      </c>
      <c r="L1359" s="1">
        <f>IF(Eingabe!F1359="x",1,0)</f>
        <v>0</v>
      </c>
      <c r="M1359" s="90">
        <f t="shared" si="166"/>
        <v>1</v>
      </c>
    </row>
    <row r="1360">
      <c r="A1360" s="5">
        <f>Eingabe!J1360^2*PI()/4</f>
        <v>0</v>
      </c>
      <c r="B1360" s="5">
        <f>Eingabe!K1360*Eingabe!L1360</f>
        <v>0.0528</v>
      </c>
      <c r="C1360" s="5">
        <f>(Eingabe!K1360*(Eingabe!L1360-Eingabe!K1360)+Eingabe!K1360^2*PI()/4)*0+Eingabe!K1360*Eingabe!L1360</f>
        <v>0.0528</v>
      </c>
      <c r="D1360" s="89">
        <f>IF(Eingabe!G1360="x",1,0)</f>
        <v>0</v>
      </c>
      <c r="E1360" s="1">
        <f>IF(Eingabe!H1360="x",1,0)</f>
        <v>1</v>
      </c>
      <c r="F1360" s="1">
        <f>IF(Eingabe!I1360="x",1,0)</f>
        <v>0</v>
      </c>
      <c r="G1360" s="90">
        <f t="shared" si="164"/>
        <v>1</v>
      </c>
      <c r="H1360" s="1">
        <f>IF(Eingabe!R1360="x",1,0)</f>
        <v>1</v>
      </c>
      <c r="I1360" s="1">
        <f>IF(Eingabe!S1360="x",1,0)</f>
        <v>0</v>
      </c>
      <c r="J1360" s="1">
        <f t="shared" si="165"/>
        <v>1</v>
      </c>
      <c r="K1360" s="89">
        <f>IF(Eingabe!E1360="x",1,0)</f>
        <v>1</v>
      </c>
      <c r="L1360" s="1">
        <f>IF(Eingabe!F1360="x",1,0)</f>
        <v>0</v>
      </c>
      <c r="M1360" s="90">
        <f t="shared" si="166"/>
        <v>1</v>
      </c>
    </row>
    <row r="1361">
      <c r="A1361" s="5">
        <f>Eingabe!J1361^2*PI()/4</f>
        <v>0</v>
      </c>
      <c r="B1361" s="5">
        <f>Eingabe!K1361*Eingabe!L1361</f>
        <v>0.072599999999999998</v>
      </c>
      <c r="C1361" s="5">
        <f>(Eingabe!K1361*(Eingabe!L1361-Eingabe!K1361)+Eingabe!K1361^2*PI()/4)*0+Eingabe!K1361*Eingabe!L1361</f>
        <v>0.072599999999999998</v>
      </c>
      <c r="D1361" s="89">
        <f>IF(Eingabe!G1361="x",1,0)</f>
        <v>0</v>
      </c>
      <c r="E1361" s="1">
        <f>IF(Eingabe!H1361="x",1,0)</f>
        <v>1</v>
      </c>
      <c r="F1361" s="1">
        <f>IF(Eingabe!I1361="x",1,0)</f>
        <v>0</v>
      </c>
      <c r="G1361" s="90">
        <f t="shared" si="164"/>
        <v>1</v>
      </c>
      <c r="H1361" s="1">
        <f>IF(Eingabe!R1361="x",1,0)</f>
        <v>1</v>
      </c>
      <c r="I1361" s="1">
        <f>IF(Eingabe!S1361="x",1,0)</f>
        <v>0</v>
      </c>
      <c r="J1361" s="1">
        <f t="shared" si="165"/>
        <v>1</v>
      </c>
      <c r="K1361" s="89">
        <f>IF(Eingabe!E1361="x",1,0)</f>
        <v>1</v>
      </c>
      <c r="L1361" s="1">
        <f>IF(Eingabe!F1361="x",1,0)</f>
        <v>0</v>
      </c>
      <c r="M1361" s="90">
        <f t="shared" si="166"/>
        <v>1</v>
      </c>
    </row>
    <row r="1362">
      <c r="A1362" s="5">
        <f>Eingabe!J1362^2*PI()/4</f>
        <v>0</v>
      </c>
      <c r="B1362" s="5">
        <f>Eingabe!K1362*Eingabe!L1362</f>
        <v>0.0528</v>
      </c>
      <c r="C1362" s="5">
        <f>(Eingabe!K1362*(Eingabe!L1362-Eingabe!K1362)+Eingabe!K1362^2*PI()/4)*0+Eingabe!K1362*Eingabe!L1362</f>
        <v>0.0528</v>
      </c>
      <c r="D1362" s="89">
        <f>IF(Eingabe!G1362="x",1,0)</f>
        <v>0</v>
      </c>
      <c r="E1362" s="1">
        <f>IF(Eingabe!H1362="x",1,0)</f>
        <v>1</v>
      </c>
      <c r="F1362" s="1">
        <f>IF(Eingabe!I1362="x",1,0)</f>
        <v>0</v>
      </c>
      <c r="G1362" s="90">
        <f t="shared" si="164"/>
        <v>1</v>
      </c>
      <c r="H1362" s="1">
        <f>IF(Eingabe!R1362="x",1,0)</f>
        <v>1</v>
      </c>
      <c r="I1362" s="1">
        <f>IF(Eingabe!S1362="x",1,0)</f>
        <v>0</v>
      </c>
      <c r="J1362" s="1">
        <f t="shared" si="165"/>
        <v>1</v>
      </c>
      <c r="K1362" s="89">
        <f>IF(Eingabe!E1362="x",1,0)</f>
        <v>1</v>
      </c>
      <c r="L1362" s="1">
        <f>IF(Eingabe!F1362="x",1,0)</f>
        <v>0</v>
      </c>
      <c r="M1362" s="90">
        <f t="shared" si="166"/>
        <v>1</v>
      </c>
    </row>
    <row r="1363">
      <c r="A1363" s="5">
        <f>Eingabe!J1363^2*PI()/4</f>
        <v>0</v>
      </c>
      <c r="B1363" s="5">
        <f>Eingabe!K1363*Eingabe!L1363</f>
        <v>0.050599999999999999</v>
      </c>
      <c r="C1363" s="5">
        <f>(Eingabe!K1363*(Eingabe!L1363-Eingabe!K1363)+Eingabe!K1363^2*PI()/4)*0+Eingabe!K1363*Eingabe!L1363</f>
        <v>0.050599999999999999</v>
      </c>
      <c r="D1363" s="89">
        <f>IF(Eingabe!G1363="x",1,0)</f>
        <v>0</v>
      </c>
      <c r="E1363" s="1">
        <f>IF(Eingabe!H1363="x",1,0)</f>
        <v>1</v>
      </c>
      <c r="F1363" s="1">
        <f>IF(Eingabe!I1363="x",1,0)</f>
        <v>0</v>
      </c>
      <c r="G1363" s="90">
        <f t="shared" ref="G1363:G1426" si="167">MAX(E1363:F1363)</f>
        <v>1</v>
      </c>
      <c r="H1363" s="1">
        <f>IF(Eingabe!R1363="x",1,0)</f>
        <v>1</v>
      </c>
      <c r="I1363" s="1">
        <f>IF(Eingabe!S1363="x",1,0)</f>
        <v>0</v>
      </c>
      <c r="J1363" s="1">
        <f t="shared" ref="J1363:J1426" si="168">MAX(H1363:I1363)</f>
        <v>1</v>
      </c>
      <c r="K1363" s="89">
        <f>IF(Eingabe!E1363="x",1,0)</f>
        <v>1</v>
      </c>
      <c r="L1363" s="1">
        <f>IF(Eingabe!F1363="x",1,0)</f>
        <v>0</v>
      </c>
      <c r="M1363" s="90">
        <f t="shared" ref="M1363:M1426" si="169">MAX(K1363:L1363)</f>
        <v>1</v>
      </c>
    </row>
    <row r="1364">
      <c r="A1364" s="5">
        <f>Eingabe!J1364^2*PI()/4</f>
        <v>0</v>
      </c>
      <c r="B1364" s="5">
        <f>Eingabe!K1364*Eingabe!L1364</f>
        <v>0.072599999999999998</v>
      </c>
      <c r="C1364" s="5">
        <f>(Eingabe!K1364*(Eingabe!L1364-Eingabe!K1364)+Eingabe!K1364^2*PI()/4)*0+Eingabe!K1364*Eingabe!L1364</f>
        <v>0.072599999999999998</v>
      </c>
      <c r="D1364" s="89">
        <f>IF(Eingabe!G1364="x",1,0)</f>
        <v>0</v>
      </c>
      <c r="E1364" s="1">
        <f>IF(Eingabe!H1364="x",1,0)</f>
        <v>1</v>
      </c>
      <c r="F1364" s="1">
        <f>IF(Eingabe!I1364="x",1,0)</f>
        <v>0</v>
      </c>
      <c r="G1364" s="90">
        <f t="shared" si="167"/>
        <v>1</v>
      </c>
      <c r="H1364" s="1">
        <f>IF(Eingabe!R1364="x",1,0)</f>
        <v>1</v>
      </c>
      <c r="I1364" s="1">
        <f>IF(Eingabe!S1364="x",1,0)</f>
        <v>0</v>
      </c>
      <c r="J1364" s="1">
        <f t="shared" si="168"/>
        <v>1</v>
      </c>
      <c r="K1364" s="89">
        <f>IF(Eingabe!E1364="x",1,0)</f>
        <v>1</v>
      </c>
      <c r="L1364" s="1">
        <f>IF(Eingabe!F1364="x",1,0)</f>
        <v>0</v>
      </c>
      <c r="M1364" s="90">
        <f t="shared" si="169"/>
        <v>1</v>
      </c>
    </row>
    <row r="1365">
      <c r="A1365" s="5">
        <f>Eingabe!J1365^2*PI()/4</f>
        <v>0</v>
      </c>
      <c r="B1365" s="5">
        <f>Eingabe!K1365*Eingabe!L1365</f>
        <v>0.0528</v>
      </c>
      <c r="C1365" s="5">
        <f>(Eingabe!K1365*(Eingabe!L1365-Eingabe!K1365)+Eingabe!K1365^2*PI()/4)*0+Eingabe!K1365*Eingabe!L1365</f>
        <v>0.0528</v>
      </c>
      <c r="D1365" s="89">
        <f>IF(Eingabe!G1365="x",1,0)</f>
        <v>0</v>
      </c>
      <c r="E1365" s="1">
        <f>IF(Eingabe!H1365="x",1,0)</f>
        <v>1</v>
      </c>
      <c r="F1365" s="1">
        <f>IF(Eingabe!I1365="x",1,0)</f>
        <v>0</v>
      </c>
      <c r="G1365" s="90">
        <f t="shared" si="167"/>
        <v>1</v>
      </c>
      <c r="H1365" s="1">
        <f>IF(Eingabe!R1365="x",1,0)</f>
        <v>1</v>
      </c>
      <c r="I1365" s="1">
        <f>IF(Eingabe!S1365="x",1,0)</f>
        <v>0</v>
      </c>
      <c r="J1365" s="1">
        <f t="shared" si="168"/>
        <v>1</v>
      </c>
      <c r="K1365" s="89">
        <f>IF(Eingabe!E1365="x",1,0)</f>
        <v>1</v>
      </c>
      <c r="L1365" s="1">
        <f>IF(Eingabe!F1365="x",1,0)</f>
        <v>0</v>
      </c>
      <c r="M1365" s="90">
        <f t="shared" si="169"/>
        <v>1</v>
      </c>
    </row>
    <row r="1366">
      <c r="A1366" s="5">
        <f>Eingabe!J1366^2*PI()/4</f>
        <v>0</v>
      </c>
      <c r="B1366" s="5">
        <f>Eingabe!K1366*Eingabe!L1366</f>
        <v>0.089999999999999997</v>
      </c>
      <c r="C1366" s="5">
        <f>(Eingabe!K1366*(Eingabe!L1366-Eingabe!K1366)+Eingabe!K1366^2*PI()/4)*0+Eingabe!K1366*Eingabe!L1366</f>
        <v>0.089999999999999997</v>
      </c>
      <c r="D1366" s="89">
        <f>IF(Eingabe!G1366="x",1,0)</f>
        <v>0</v>
      </c>
      <c r="E1366" s="1">
        <f>IF(Eingabe!H1366="x",1,0)</f>
        <v>1</v>
      </c>
      <c r="F1366" s="1">
        <f>IF(Eingabe!I1366="x",1,0)</f>
        <v>0</v>
      </c>
      <c r="G1366" s="90">
        <f t="shared" si="167"/>
        <v>1</v>
      </c>
      <c r="H1366" s="1">
        <f>IF(Eingabe!R1366="x",1,0)</f>
        <v>1</v>
      </c>
      <c r="I1366" s="1">
        <f>IF(Eingabe!S1366="x",1,0)</f>
        <v>0</v>
      </c>
      <c r="J1366" s="1">
        <f t="shared" si="168"/>
        <v>1</v>
      </c>
      <c r="K1366" s="89">
        <f>IF(Eingabe!E1366="x",1,0)</f>
        <v>1</v>
      </c>
      <c r="L1366" s="1">
        <f>IF(Eingabe!F1366="x",1,0)</f>
        <v>0</v>
      </c>
      <c r="M1366" s="90">
        <f t="shared" si="169"/>
        <v>1</v>
      </c>
    </row>
    <row r="1367">
      <c r="A1367" s="5">
        <f>Eingabe!J1367^2*PI()/4</f>
        <v>0</v>
      </c>
      <c r="B1367" s="5">
        <f>Eingabe!K1367*Eingabe!L1367</f>
        <v>0.089999999999999997</v>
      </c>
      <c r="C1367" s="5">
        <f>(Eingabe!K1367*(Eingabe!L1367-Eingabe!K1367)+Eingabe!K1367^2*PI()/4)*0+Eingabe!K1367*Eingabe!L1367</f>
        <v>0.089999999999999997</v>
      </c>
      <c r="D1367" s="89">
        <f>IF(Eingabe!G1367="x",1,0)</f>
        <v>0</v>
      </c>
      <c r="E1367" s="1">
        <f>IF(Eingabe!H1367="x",1,0)</f>
        <v>1</v>
      </c>
      <c r="F1367" s="1">
        <f>IF(Eingabe!I1367="x",1,0)</f>
        <v>0</v>
      </c>
      <c r="G1367" s="90">
        <f t="shared" si="167"/>
        <v>1</v>
      </c>
      <c r="H1367" s="1">
        <f>IF(Eingabe!R1367="x",1,0)</f>
        <v>1</v>
      </c>
      <c r="I1367" s="1">
        <f>IF(Eingabe!S1367="x",1,0)</f>
        <v>0</v>
      </c>
      <c r="J1367" s="1">
        <f t="shared" si="168"/>
        <v>1</v>
      </c>
      <c r="K1367" s="89">
        <f>IF(Eingabe!E1367="x",1,0)</f>
        <v>1</v>
      </c>
      <c r="L1367" s="1">
        <f>IF(Eingabe!F1367="x",1,0)</f>
        <v>0</v>
      </c>
      <c r="M1367" s="90">
        <f t="shared" si="169"/>
        <v>1</v>
      </c>
    </row>
    <row r="1368">
      <c r="A1368" s="5">
        <f>Eingabe!J1368^2*PI()/4</f>
        <v>0</v>
      </c>
      <c r="B1368" s="5">
        <f>Eingabe!K1368*Eingabe!L1368</f>
        <v>0.089999999999999997</v>
      </c>
      <c r="C1368" s="5">
        <f>(Eingabe!K1368*(Eingabe!L1368-Eingabe!K1368)+Eingabe!K1368^2*PI()/4)*0+Eingabe!K1368*Eingabe!L1368</f>
        <v>0.089999999999999997</v>
      </c>
      <c r="D1368" s="89">
        <f>IF(Eingabe!G1368="x",1,0)</f>
        <v>0</v>
      </c>
      <c r="E1368" s="1">
        <f>IF(Eingabe!H1368="x",1,0)</f>
        <v>1</v>
      </c>
      <c r="F1368" s="1">
        <f>IF(Eingabe!I1368="x",1,0)</f>
        <v>0</v>
      </c>
      <c r="G1368" s="90">
        <f t="shared" si="167"/>
        <v>1</v>
      </c>
      <c r="H1368" s="1">
        <f>IF(Eingabe!R1368="x",1,0)</f>
        <v>1</v>
      </c>
      <c r="I1368" s="1">
        <f>IF(Eingabe!S1368="x",1,0)</f>
        <v>0</v>
      </c>
      <c r="J1368" s="1">
        <f t="shared" si="168"/>
        <v>1</v>
      </c>
      <c r="K1368" s="89">
        <f>IF(Eingabe!E1368="x",1,0)</f>
        <v>1</v>
      </c>
      <c r="L1368" s="1">
        <f>IF(Eingabe!F1368="x",1,0)</f>
        <v>0</v>
      </c>
      <c r="M1368" s="90">
        <f t="shared" si="169"/>
        <v>1</v>
      </c>
    </row>
    <row r="1369">
      <c r="A1369" s="5">
        <f>Eingabe!J1369^2*PI()/4</f>
        <v>0</v>
      </c>
      <c r="B1369" s="5">
        <f>Eingabe!K1369*Eingabe!L1369</f>
        <v>0.089999999999999997</v>
      </c>
      <c r="C1369" s="5">
        <f>(Eingabe!K1369*(Eingabe!L1369-Eingabe!K1369)+Eingabe!K1369^2*PI()/4)*0+Eingabe!K1369*Eingabe!L1369</f>
        <v>0.089999999999999997</v>
      </c>
      <c r="D1369" s="89">
        <f>IF(Eingabe!G1369="x",1,0)</f>
        <v>0</v>
      </c>
      <c r="E1369" s="1">
        <f>IF(Eingabe!H1369="x",1,0)</f>
        <v>1</v>
      </c>
      <c r="F1369" s="1">
        <f>IF(Eingabe!I1369="x",1,0)</f>
        <v>0</v>
      </c>
      <c r="G1369" s="90">
        <f t="shared" si="167"/>
        <v>1</v>
      </c>
      <c r="H1369" s="1">
        <f>IF(Eingabe!R1369="x",1,0)</f>
        <v>1</v>
      </c>
      <c r="I1369" s="1">
        <f>IF(Eingabe!S1369="x",1,0)</f>
        <v>0</v>
      </c>
      <c r="J1369" s="1">
        <f t="shared" si="168"/>
        <v>1</v>
      </c>
      <c r="K1369" s="89">
        <f>IF(Eingabe!E1369="x",1,0)</f>
        <v>1</v>
      </c>
      <c r="L1369" s="1">
        <f>IF(Eingabe!F1369="x",1,0)</f>
        <v>0</v>
      </c>
      <c r="M1369" s="90">
        <f t="shared" si="169"/>
        <v>1</v>
      </c>
    </row>
    <row r="1370">
      <c r="A1370" s="5">
        <f>Eingabe!J1370^2*PI()/4</f>
        <v>0</v>
      </c>
      <c r="B1370" s="5">
        <f>Eingabe!K1370*Eingabe!L1370</f>
        <v>0.089999999999999997</v>
      </c>
      <c r="C1370" s="5">
        <f>(Eingabe!K1370*(Eingabe!L1370-Eingabe!K1370)+Eingabe!K1370^2*PI()/4)*0+Eingabe!K1370*Eingabe!L1370</f>
        <v>0.089999999999999997</v>
      </c>
      <c r="D1370" s="89">
        <f>IF(Eingabe!G1370="x",1,0)</f>
        <v>0</v>
      </c>
      <c r="E1370" s="1">
        <f>IF(Eingabe!H1370="x",1,0)</f>
        <v>1</v>
      </c>
      <c r="F1370" s="1">
        <f>IF(Eingabe!I1370="x",1,0)</f>
        <v>0</v>
      </c>
      <c r="G1370" s="90">
        <f t="shared" si="167"/>
        <v>1</v>
      </c>
      <c r="H1370" s="1">
        <f>IF(Eingabe!R1370="x",1,0)</f>
        <v>1</v>
      </c>
      <c r="I1370" s="1">
        <f>IF(Eingabe!S1370="x",1,0)</f>
        <v>0</v>
      </c>
      <c r="J1370" s="1">
        <f t="shared" si="168"/>
        <v>1</v>
      </c>
      <c r="K1370" s="89">
        <f>IF(Eingabe!E1370="x",1,0)</f>
        <v>1</v>
      </c>
      <c r="L1370" s="1">
        <f>IF(Eingabe!F1370="x",1,0)</f>
        <v>0</v>
      </c>
      <c r="M1370" s="90">
        <f t="shared" si="169"/>
        <v>1</v>
      </c>
    </row>
    <row r="1371">
      <c r="A1371" s="5">
        <f>Eingabe!J1371^2*PI()/4</f>
        <v>0</v>
      </c>
      <c r="B1371" s="5">
        <f>Eingabe!K1371*Eingabe!L1371</f>
        <v>0.089999999999999997</v>
      </c>
      <c r="C1371" s="5">
        <f>(Eingabe!K1371*(Eingabe!L1371-Eingabe!K1371)+Eingabe!K1371^2*PI()/4)*0+Eingabe!K1371*Eingabe!L1371</f>
        <v>0.089999999999999997</v>
      </c>
      <c r="D1371" s="89">
        <f>IF(Eingabe!G1371="x",1,0)</f>
        <v>0</v>
      </c>
      <c r="E1371" s="1">
        <f>IF(Eingabe!H1371="x",1,0)</f>
        <v>1</v>
      </c>
      <c r="F1371" s="1">
        <f>IF(Eingabe!I1371="x",1,0)</f>
        <v>0</v>
      </c>
      <c r="G1371" s="90">
        <f t="shared" si="167"/>
        <v>1</v>
      </c>
      <c r="H1371" s="1">
        <f>IF(Eingabe!R1371="x",1,0)</f>
        <v>1</v>
      </c>
      <c r="I1371" s="1">
        <f>IF(Eingabe!S1371="x",1,0)</f>
        <v>0</v>
      </c>
      <c r="J1371" s="1">
        <f t="shared" si="168"/>
        <v>1</v>
      </c>
      <c r="K1371" s="89">
        <f>IF(Eingabe!E1371="x",1,0)</f>
        <v>1</v>
      </c>
      <c r="L1371" s="1">
        <f>IF(Eingabe!F1371="x",1,0)</f>
        <v>0</v>
      </c>
      <c r="M1371" s="90">
        <f t="shared" si="169"/>
        <v>1</v>
      </c>
    </row>
    <row r="1372">
      <c r="A1372" s="5">
        <f>Eingabe!J1372^2*PI()/4</f>
        <v>0</v>
      </c>
      <c r="B1372" s="5">
        <f>Eingabe!K1372*Eingabe!L1372</f>
        <v>0.089999999999999997</v>
      </c>
      <c r="C1372" s="5">
        <f>(Eingabe!K1372*(Eingabe!L1372-Eingabe!K1372)+Eingabe!K1372^2*PI()/4)*0+Eingabe!K1372*Eingabe!L1372</f>
        <v>0.089999999999999997</v>
      </c>
      <c r="D1372" s="89">
        <f>IF(Eingabe!G1372="x",1,0)</f>
        <v>0</v>
      </c>
      <c r="E1372" s="1">
        <f>IF(Eingabe!H1372="x",1,0)</f>
        <v>1</v>
      </c>
      <c r="F1372" s="1">
        <f>IF(Eingabe!I1372="x",1,0)</f>
        <v>0</v>
      </c>
      <c r="G1372" s="90">
        <f t="shared" si="167"/>
        <v>1</v>
      </c>
      <c r="H1372" s="1">
        <f>IF(Eingabe!R1372="x",1,0)</f>
        <v>1</v>
      </c>
      <c r="I1372" s="1">
        <f>IF(Eingabe!S1372="x",1,0)</f>
        <v>0</v>
      </c>
      <c r="J1372" s="1">
        <f t="shared" si="168"/>
        <v>1</v>
      </c>
      <c r="K1372" s="89">
        <f>IF(Eingabe!E1372="x",1,0)</f>
        <v>1</v>
      </c>
      <c r="L1372" s="1">
        <f>IF(Eingabe!F1372="x",1,0)</f>
        <v>0</v>
      </c>
      <c r="M1372" s="90">
        <f t="shared" si="169"/>
        <v>1</v>
      </c>
    </row>
    <row r="1373">
      <c r="A1373" s="5">
        <f>Eingabe!J1373^2*PI()/4</f>
        <v>0</v>
      </c>
      <c r="B1373" s="5">
        <f>Eingabe!K1373*Eingabe!L1373</f>
        <v>0.089999999999999997</v>
      </c>
      <c r="C1373" s="5">
        <f>(Eingabe!K1373*(Eingabe!L1373-Eingabe!K1373)+Eingabe!K1373^2*PI()/4)*0+Eingabe!K1373*Eingabe!L1373</f>
        <v>0.089999999999999997</v>
      </c>
      <c r="D1373" s="89">
        <f>IF(Eingabe!G1373="x",1,0)</f>
        <v>0</v>
      </c>
      <c r="E1373" s="1">
        <f>IF(Eingabe!H1373="x",1,0)</f>
        <v>1</v>
      </c>
      <c r="F1373" s="1">
        <f>IF(Eingabe!I1373="x",1,0)</f>
        <v>0</v>
      </c>
      <c r="G1373" s="90">
        <f t="shared" si="167"/>
        <v>1</v>
      </c>
      <c r="H1373" s="1">
        <f>IF(Eingabe!R1373="x",1,0)</f>
        <v>1</v>
      </c>
      <c r="I1373" s="1">
        <f>IF(Eingabe!S1373="x",1,0)</f>
        <v>0</v>
      </c>
      <c r="J1373" s="1">
        <f t="shared" si="168"/>
        <v>1</v>
      </c>
      <c r="K1373" s="89">
        <f>IF(Eingabe!E1373="x",1,0)</f>
        <v>1</v>
      </c>
      <c r="L1373" s="1">
        <f>IF(Eingabe!F1373="x",1,0)</f>
        <v>0</v>
      </c>
      <c r="M1373" s="90">
        <f t="shared" si="169"/>
        <v>1</v>
      </c>
    </row>
    <row r="1374">
      <c r="A1374" s="5">
        <f>Eingabe!J1374^2*PI()/4</f>
        <v>0</v>
      </c>
      <c r="B1374" s="5">
        <f>Eingabe!K1374*Eingabe!L1374</f>
        <v>0.089999999999999997</v>
      </c>
      <c r="C1374" s="5">
        <f>(Eingabe!K1374*(Eingabe!L1374-Eingabe!K1374)+Eingabe!K1374^2*PI()/4)*0+Eingabe!K1374*Eingabe!L1374</f>
        <v>0.089999999999999997</v>
      </c>
      <c r="D1374" s="89">
        <f>IF(Eingabe!G1374="x",1,0)</f>
        <v>0</v>
      </c>
      <c r="E1374" s="1">
        <f>IF(Eingabe!H1374="x",1,0)</f>
        <v>1</v>
      </c>
      <c r="F1374" s="1">
        <f>IF(Eingabe!I1374="x",1,0)</f>
        <v>0</v>
      </c>
      <c r="G1374" s="90">
        <f t="shared" si="167"/>
        <v>1</v>
      </c>
      <c r="H1374" s="1">
        <f>IF(Eingabe!R1374="x",1,0)</f>
        <v>1</v>
      </c>
      <c r="I1374" s="1">
        <f>IF(Eingabe!S1374="x",1,0)</f>
        <v>0</v>
      </c>
      <c r="J1374" s="1">
        <f t="shared" si="168"/>
        <v>1</v>
      </c>
      <c r="K1374" s="89">
        <f>IF(Eingabe!E1374="x",1,0)</f>
        <v>1</v>
      </c>
      <c r="L1374" s="1">
        <f>IF(Eingabe!F1374="x",1,0)</f>
        <v>0</v>
      </c>
      <c r="M1374" s="90">
        <f t="shared" si="169"/>
        <v>1</v>
      </c>
    </row>
    <row r="1375">
      <c r="A1375" s="5">
        <f>Eingabe!J1375^2*PI()/4</f>
        <v>0</v>
      </c>
      <c r="B1375" s="5">
        <f>Eingabe!K1375*Eingabe!L1375</f>
        <v>0.089999999999999997</v>
      </c>
      <c r="C1375" s="5">
        <f>(Eingabe!K1375*(Eingabe!L1375-Eingabe!K1375)+Eingabe!K1375^2*PI()/4)*0+Eingabe!K1375*Eingabe!L1375</f>
        <v>0.089999999999999997</v>
      </c>
      <c r="D1375" s="89">
        <f>IF(Eingabe!G1375="x",1,0)</f>
        <v>0</v>
      </c>
      <c r="E1375" s="1">
        <f>IF(Eingabe!H1375="x",1,0)</f>
        <v>1</v>
      </c>
      <c r="F1375" s="1">
        <f>IF(Eingabe!I1375="x",1,0)</f>
        <v>0</v>
      </c>
      <c r="G1375" s="90">
        <f t="shared" si="167"/>
        <v>1</v>
      </c>
      <c r="H1375" s="1">
        <f>IF(Eingabe!R1375="x",1,0)</f>
        <v>1</v>
      </c>
      <c r="I1375" s="1">
        <f>IF(Eingabe!S1375="x",1,0)</f>
        <v>0</v>
      </c>
      <c r="J1375" s="1">
        <f t="shared" si="168"/>
        <v>1</v>
      </c>
      <c r="K1375" s="89">
        <f>IF(Eingabe!E1375="x",1,0)</f>
        <v>1</v>
      </c>
      <c r="L1375" s="1">
        <f>IF(Eingabe!F1375="x",1,0)</f>
        <v>0</v>
      </c>
      <c r="M1375" s="90">
        <f t="shared" si="169"/>
        <v>1</v>
      </c>
    </row>
    <row r="1376">
      <c r="A1376" s="5">
        <f>Eingabe!J1376^2*PI()/4</f>
        <v>0</v>
      </c>
      <c r="B1376" s="5">
        <f>Eingabe!K1376*Eingabe!L1376</f>
        <v>0.089999999999999997</v>
      </c>
      <c r="C1376" s="5">
        <f>(Eingabe!K1376*(Eingabe!L1376-Eingabe!K1376)+Eingabe!K1376^2*PI()/4)*0+Eingabe!K1376*Eingabe!L1376</f>
        <v>0.089999999999999997</v>
      </c>
      <c r="D1376" s="89">
        <f>IF(Eingabe!G1376="x",1,0)</f>
        <v>0</v>
      </c>
      <c r="E1376" s="1">
        <f>IF(Eingabe!H1376="x",1,0)</f>
        <v>1</v>
      </c>
      <c r="F1376" s="1">
        <f>IF(Eingabe!I1376="x",1,0)</f>
        <v>0</v>
      </c>
      <c r="G1376" s="90">
        <f t="shared" si="167"/>
        <v>1</v>
      </c>
      <c r="H1376" s="1">
        <f>IF(Eingabe!R1376="x",1,0)</f>
        <v>1</v>
      </c>
      <c r="I1376" s="1">
        <f>IF(Eingabe!S1376="x",1,0)</f>
        <v>0</v>
      </c>
      <c r="J1376" s="1">
        <f t="shared" si="168"/>
        <v>1</v>
      </c>
      <c r="K1376" s="89">
        <f>IF(Eingabe!E1376="x",1,0)</f>
        <v>1</v>
      </c>
      <c r="L1376" s="1">
        <f>IF(Eingabe!F1376="x",1,0)</f>
        <v>0</v>
      </c>
      <c r="M1376" s="90">
        <f t="shared" si="169"/>
        <v>1</v>
      </c>
    </row>
    <row r="1377">
      <c r="A1377" s="5">
        <f>Eingabe!J1377^2*PI()/4</f>
        <v>0</v>
      </c>
      <c r="B1377" s="5">
        <f>Eingabe!K1377*Eingabe!L1377</f>
        <v>0.089999999999999997</v>
      </c>
      <c r="C1377" s="5">
        <f>(Eingabe!K1377*(Eingabe!L1377-Eingabe!K1377)+Eingabe!K1377^2*PI()/4)*0+Eingabe!K1377*Eingabe!L1377</f>
        <v>0.089999999999999997</v>
      </c>
      <c r="D1377" s="89">
        <f>IF(Eingabe!G1377="x",1,0)</f>
        <v>0</v>
      </c>
      <c r="E1377" s="1">
        <f>IF(Eingabe!H1377="x",1,0)</f>
        <v>1</v>
      </c>
      <c r="F1377" s="1">
        <f>IF(Eingabe!I1377="x",1,0)</f>
        <v>0</v>
      </c>
      <c r="G1377" s="90">
        <f t="shared" si="167"/>
        <v>1</v>
      </c>
      <c r="H1377" s="1">
        <f>IF(Eingabe!R1377="x",1,0)</f>
        <v>1</v>
      </c>
      <c r="I1377" s="1">
        <f>IF(Eingabe!S1377="x",1,0)</f>
        <v>0</v>
      </c>
      <c r="J1377" s="1">
        <f t="shared" si="168"/>
        <v>1</v>
      </c>
      <c r="K1377" s="89">
        <f>IF(Eingabe!E1377="x",1,0)</f>
        <v>1</v>
      </c>
      <c r="L1377" s="1">
        <f>IF(Eingabe!F1377="x",1,0)</f>
        <v>0</v>
      </c>
      <c r="M1377" s="90">
        <f t="shared" si="169"/>
        <v>1</v>
      </c>
    </row>
    <row r="1378">
      <c r="A1378" s="5">
        <f>Eingabe!J1378^2*PI()/4</f>
        <v>0</v>
      </c>
      <c r="B1378" s="5">
        <f>Eingabe!K1378*Eingabe!L1378</f>
        <v>0.089999999999999997</v>
      </c>
      <c r="C1378" s="5">
        <f>(Eingabe!K1378*(Eingabe!L1378-Eingabe!K1378)+Eingabe!K1378^2*PI()/4)*0+Eingabe!K1378*Eingabe!L1378</f>
        <v>0.089999999999999997</v>
      </c>
      <c r="D1378" s="89">
        <f>IF(Eingabe!G1378="x",1,0)</f>
        <v>0</v>
      </c>
      <c r="E1378" s="1">
        <f>IF(Eingabe!H1378="x",1,0)</f>
        <v>1</v>
      </c>
      <c r="F1378" s="1">
        <f>IF(Eingabe!I1378="x",1,0)</f>
        <v>0</v>
      </c>
      <c r="G1378" s="90">
        <f t="shared" si="167"/>
        <v>1</v>
      </c>
      <c r="H1378" s="1">
        <f>IF(Eingabe!R1378="x",1,0)</f>
        <v>1</v>
      </c>
      <c r="I1378" s="1">
        <f>IF(Eingabe!S1378="x",1,0)</f>
        <v>0</v>
      </c>
      <c r="J1378" s="1">
        <f t="shared" si="168"/>
        <v>1</v>
      </c>
      <c r="K1378" s="89">
        <f>IF(Eingabe!E1378="x",1,0)</f>
        <v>1</v>
      </c>
      <c r="L1378" s="1">
        <f>IF(Eingabe!F1378="x",1,0)</f>
        <v>0</v>
      </c>
      <c r="M1378" s="90">
        <f t="shared" si="169"/>
        <v>1</v>
      </c>
    </row>
    <row r="1379">
      <c r="A1379" s="5">
        <f>Eingabe!J1379^2*PI()/4</f>
        <v>0</v>
      </c>
      <c r="B1379" s="5">
        <f>Eingabe!K1379*Eingabe!L1379</f>
        <v>0.089999999999999997</v>
      </c>
      <c r="C1379" s="5">
        <f>(Eingabe!K1379*(Eingabe!L1379-Eingabe!K1379)+Eingabe!K1379^2*PI()/4)*0+Eingabe!K1379*Eingabe!L1379</f>
        <v>0.089999999999999997</v>
      </c>
      <c r="D1379" s="89">
        <f>IF(Eingabe!G1379="x",1,0)</f>
        <v>0</v>
      </c>
      <c r="E1379" s="1">
        <f>IF(Eingabe!H1379="x",1,0)</f>
        <v>1</v>
      </c>
      <c r="F1379" s="1">
        <f>IF(Eingabe!I1379="x",1,0)</f>
        <v>0</v>
      </c>
      <c r="G1379" s="90">
        <f t="shared" si="167"/>
        <v>1</v>
      </c>
      <c r="H1379" s="1">
        <f>IF(Eingabe!R1379="x",1,0)</f>
        <v>1</v>
      </c>
      <c r="I1379" s="1">
        <f>IF(Eingabe!S1379="x",1,0)</f>
        <v>0</v>
      </c>
      <c r="J1379" s="1">
        <f t="shared" si="168"/>
        <v>1</v>
      </c>
      <c r="K1379" s="89">
        <f>IF(Eingabe!E1379="x",1,0)</f>
        <v>1</v>
      </c>
      <c r="L1379" s="1">
        <f>IF(Eingabe!F1379="x",1,0)</f>
        <v>0</v>
      </c>
      <c r="M1379" s="90">
        <f t="shared" si="169"/>
        <v>1</v>
      </c>
    </row>
    <row r="1380">
      <c r="A1380" s="5">
        <f>Eingabe!J1380^2*PI()/4</f>
        <v>0</v>
      </c>
      <c r="B1380" s="5">
        <f>Eingabe!K1380*Eingabe!L1380</f>
        <v>0.089999999999999997</v>
      </c>
      <c r="C1380" s="5">
        <f>(Eingabe!K1380*(Eingabe!L1380-Eingabe!K1380)+Eingabe!K1380^2*PI()/4)*0+Eingabe!K1380*Eingabe!L1380</f>
        <v>0.089999999999999997</v>
      </c>
      <c r="D1380" s="89">
        <f>IF(Eingabe!G1380="x",1,0)</f>
        <v>0</v>
      </c>
      <c r="E1380" s="1">
        <f>IF(Eingabe!H1380="x",1,0)</f>
        <v>1</v>
      </c>
      <c r="F1380" s="1">
        <f>IF(Eingabe!I1380="x",1,0)</f>
        <v>0</v>
      </c>
      <c r="G1380" s="90">
        <f t="shared" si="167"/>
        <v>1</v>
      </c>
      <c r="H1380" s="1">
        <f>IF(Eingabe!R1380="x",1,0)</f>
        <v>1</v>
      </c>
      <c r="I1380" s="1">
        <f>IF(Eingabe!S1380="x",1,0)</f>
        <v>0</v>
      </c>
      <c r="J1380" s="1">
        <f t="shared" si="168"/>
        <v>1</v>
      </c>
      <c r="K1380" s="89">
        <f>IF(Eingabe!E1380="x",1,0)</f>
        <v>1</v>
      </c>
      <c r="L1380" s="1">
        <f>IF(Eingabe!F1380="x",1,0)</f>
        <v>0</v>
      </c>
      <c r="M1380" s="90">
        <f t="shared" si="169"/>
        <v>1</v>
      </c>
    </row>
    <row r="1381">
      <c r="A1381" s="5">
        <f>Eingabe!J1381^2*PI()/4</f>
        <v>0</v>
      </c>
      <c r="B1381" s="5">
        <f>Eingabe!K1381*Eingabe!L1381</f>
        <v>0.089999999999999997</v>
      </c>
      <c r="C1381" s="5">
        <f>(Eingabe!K1381*(Eingabe!L1381-Eingabe!K1381)+Eingabe!K1381^2*PI()/4)*0+Eingabe!K1381*Eingabe!L1381</f>
        <v>0.089999999999999997</v>
      </c>
      <c r="D1381" s="89">
        <f>IF(Eingabe!G1381="x",1,0)</f>
        <v>0</v>
      </c>
      <c r="E1381" s="1">
        <f>IF(Eingabe!H1381="x",1,0)</f>
        <v>1</v>
      </c>
      <c r="F1381" s="1">
        <f>IF(Eingabe!I1381="x",1,0)</f>
        <v>0</v>
      </c>
      <c r="G1381" s="90">
        <f t="shared" si="167"/>
        <v>1</v>
      </c>
      <c r="H1381" s="1">
        <f>IF(Eingabe!R1381="x",1,0)</f>
        <v>1</v>
      </c>
      <c r="I1381" s="1">
        <f>IF(Eingabe!S1381="x",1,0)</f>
        <v>0</v>
      </c>
      <c r="J1381" s="1">
        <f t="shared" si="168"/>
        <v>1</v>
      </c>
      <c r="K1381" s="89">
        <f>IF(Eingabe!E1381="x",1,0)</f>
        <v>1</v>
      </c>
      <c r="L1381" s="1">
        <f>IF(Eingabe!F1381="x",1,0)</f>
        <v>0</v>
      </c>
      <c r="M1381" s="90">
        <f t="shared" si="169"/>
        <v>1</v>
      </c>
    </row>
    <row r="1382">
      <c r="A1382" s="5">
        <f>Eingabe!J1382^2*PI()/4</f>
        <v>0</v>
      </c>
      <c r="B1382" s="5">
        <f>Eingabe!K1382*Eingabe!L1382</f>
        <v>0.089999999999999997</v>
      </c>
      <c r="C1382" s="5">
        <f>(Eingabe!K1382*(Eingabe!L1382-Eingabe!K1382)+Eingabe!K1382^2*PI()/4)*0+Eingabe!K1382*Eingabe!L1382</f>
        <v>0.089999999999999997</v>
      </c>
      <c r="D1382" s="89">
        <f>IF(Eingabe!G1382="x",1,0)</f>
        <v>0</v>
      </c>
      <c r="E1382" s="1">
        <f>IF(Eingabe!H1382="x",1,0)</f>
        <v>1</v>
      </c>
      <c r="F1382" s="1">
        <f>IF(Eingabe!I1382="x",1,0)</f>
        <v>0</v>
      </c>
      <c r="G1382" s="90">
        <f t="shared" si="167"/>
        <v>1</v>
      </c>
      <c r="H1382" s="1">
        <f>IF(Eingabe!R1382="x",1,0)</f>
        <v>1</v>
      </c>
      <c r="I1382" s="1">
        <f>IF(Eingabe!S1382="x",1,0)</f>
        <v>0</v>
      </c>
      <c r="J1382" s="1">
        <f t="shared" si="168"/>
        <v>1</v>
      </c>
      <c r="K1382" s="89">
        <f>IF(Eingabe!E1382="x",1,0)</f>
        <v>1</v>
      </c>
      <c r="L1382" s="1">
        <f>IF(Eingabe!F1382="x",1,0)</f>
        <v>0</v>
      </c>
      <c r="M1382" s="90">
        <f t="shared" si="169"/>
        <v>1</v>
      </c>
    </row>
    <row r="1383">
      <c r="A1383" s="5">
        <f>Eingabe!J1383^2*PI()/4</f>
        <v>0</v>
      </c>
      <c r="B1383" s="5">
        <f>Eingabe!K1383*Eingabe!L1383</f>
        <v>0.089999999999999997</v>
      </c>
      <c r="C1383" s="5">
        <f>(Eingabe!K1383*(Eingabe!L1383-Eingabe!K1383)+Eingabe!K1383^2*PI()/4)*0+Eingabe!K1383*Eingabe!L1383</f>
        <v>0.089999999999999997</v>
      </c>
      <c r="D1383" s="89">
        <f>IF(Eingabe!G1383="x",1,0)</f>
        <v>0</v>
      </c>
      <c r="E1383" s="1">
        <f>IF(Eingabe!H1383="x",1,0)</f>
        <v>1</v>
      </c>
      <c r="F1383" s="1">
        <f>IF(Eingabe!I1383="x",1,0)</f>
        <v>0</v>
      </c>
      <c r="G1383" s="90">
        <f t="shared" si="167"/>
        <v>1</v>
      </c>
      <c r="H1383" s="1">
        <f>IF(Eingabe!R1383="x",1,0)</f>
        <v>1</v>
      </c>
      <c r="I1383" s="1">
        <f>IF(Eingabe!S1383="x",1,0)</f>
        <v>0</v>
      </c>
      <c r="J1383" s="1">
        <f t="shared" si="168"/>
        <v>1</v>
      </c>
      <c r="K1383" s="89">
        <f>IF(Eingabe!E1383="x",1,0)</f>
        <v>1</v>
      </c>
      <c r="L1383" s="1">
        <f>IF(Eingabe!F1383="x",1,0)</f>
        <v>0</v>
      </c>
      <c r="M1383" s="90">
        <f t="shared" si="169"/>
        <v>1</v>
      </c>
    </row>
    <row r="1384">
      <c r="A1384" s="5">
        <f>Eingabe!J1384^2*PI()/4</f>
        <v>0</v>
      </c>
      <c r="B1384" s="5">
        <f>Eingabe!K1384*Eingabe!L1384</f>
        <v>0.089999999999999997</v>
      </c>
      <c r="C1384" s="5">
        <f>(Eingabe!K1384*(Eingabe!L1384-Eingabe!K1384)+Eingabe!K1384^2*PI()/4)*0+Eingabe!K1384*Eingabe!L1384</f>
        <v>0.089999999999999997</v>
      </c>
      <c r="D1384" s="89">
        <f>IF(Eingabe!G1384="x",1,0)</f>
        <v>0</v>
      </c>
      <c r="E1384" s="1">
        <f>IF(Eingabe!H1384="x",1,0)</f>
        <v>1</v>
      </c>
      <c r="F1384" s="1">
        <f>IF(Eingabe!I1384="x",1,0)</f>
        <v>0</v>
      </c>
      <c r="G1384" s="90">
        <f t="shared" si="167"/>
        <v>1</v>
      </c>
      <c r="H1384" s="1">
        <f>IF(Eingabe!R1384="x",1,0)</f>
        <v>1</v>
      </c>
      <c r="I1384" s="1">
        <f>IF(Eingabe!S1384="x",1,0)</f>
        <v>0</v>
      </c>
      <c r="J1384" s="1">
        <f t="shared" si="168"/>
        <v>1</v>
      </c>
      <c r="K1384" s="89">
        <f>IF(Eingabe!E1384="x",1,0)</f>
        <v>1</v>
      </c>
      <c r="L1384" s="1">
        <f>IF(Eingabe!F1384="x",1,0)</f>
        <v>0</v>
      </c>
      <c r="M1384" s="90">
        <f t="shared" si="169"/>
        <v>1</v>
      </c>
    </row>
    <row r="1385">
      <c r="A1385" s="5">
        <f>Eingabe!J1385^2*PI()/4</f>
        <v>0</v>
      </c>
      <c r="B1385" s="5">
        <f>Eingabe!K1385*Eingabe!L1385</f>
        <v>0.089999999999999997</v>
      </c>
      <c r="C1385" s="5">
        <f>(Eingabe!K1385*(Eingabe!L1385-Eingabe!K1385)+Eingabe!K1385^2*PI()/4)*0+Eingabe!K1385*Eingabe!L1385</f>
        <v>0.089999999999999997</v>
      </c>
      <c r="D1385" s="89">
        <f>IF(Eingabe!G1385="x",1,0)</f>
        <v>0</v>
      </c>
      <c r="E1385" s="1">
        <f>IF(Eingabe!H1385="x",1,0)</f>
        <v>1</v>
      </c>
      <c r="F1385" s="1">
        <f>IF(Eingabe!I1385="x",1,0)</f>
        <v>0</v>
      </c>
      <c r="G1385" s="90">
        <f t="shared" si="167"/>
        <v>1</v>
      </c>
      <c r="H1385" s="1">
        <f>IF(Eingabe!R1385="x",1,0)</f>
        <v>1</v>
      </c>
      <c r="I1385" s="1">
        <f>IF(Eingabe!S1385="x",1,0)</f>
        <v>0</v>
      </c>
      <c r="J1385" s="1">
        <f t="shared" si="168"/>
        <v>1</v>
      </c>
      <c r="K1385" s="89">
        <f>IF(Eingabe!E1385="x",1,0)</f>
        <v>1</v>
      </c>
      <c r="L1385" s="1">
        <f>IF(Eingabe!F1385="x",1,0)</f>
        <v>0</v>
      </c>
      <c r="M1385" s="90">
        <f t="shared" si="169"/>
        <v>1</v>
      </c>
    </row>
    <row r="1386">
      <c r="A1386" s="5">
        <f>Eingabe!J1386^2*PI()/4</f>
        <v>0</v>
      </c>
      <c r="B1386" s="5">
        <f>Eingabe!K1386*Eingabe!L1386</f>
        <v>0.089999999999999997</v>
      </c>
      <c r="C1386" s="5">
        <f>(Eingabe!K1386*(Eingabe!L1386-Eingabe!K1386)+Eingabe!K1386^2*PI()/4)*0+Eingabe!K1386*Eingabe!L1386</f>
        <v>0.089999999999999997</v>
      </c>
      <c r="D1386" s="89">
        <f>IF(Eingabe!G1386="x",1,0)</f>
        <v>0</v>
      </c>
      <c r="E1386" s="1">
        <f>IF(Eingabe!H1386="x",1,0)</f>
        <v>1</v>
      </c>
      <c r="F1386" s="1">
        <f>IF(Eingabe!I1386="x",1,0)</f>
        <v>0</v>
      </c>
      <c r="G1386" s="90">
        <f t="shared" si="167"/>
        <v>1</v>
      </c>
      <c r="H1386" s="1">
        <f>IF(Eingabe!R1386="x",1,0)</f>
        <v>1</v>
      </c>
      <c r="I1386" s="1">
        <f>IF(Eingabe!S1386="x",1,0)</f>
        <v>0</v>
      </c>
      <c r="J1386" s="1">
        <f t="shared" si="168"/>
        <v>1</v>
      </c>
      <c r="K1386" s="89">
        <f>IF(Eingabe!E1386="x",1,0)</f>
        <v>1</v>
      </c>
      <c r="L1386" s="1">
        <f>IF(Eingabe!F1386="x",1,0)</f>
        <v>0</v>
      </c>
      <c r="M1386" s="90">
        <f t="shared" si="169"/>
        <v>1</v>
      </c>
    </row>
    <row r="1387">
      <c r="A1387" s="5">
        <f>Eingabe!J1387^2*PI()/4</f>
        <v>0</v>
      </c>
      <c r="B1387" s="5">
        <f>Eingabe!K1387*Eingabe!L1387</f>
        <v>0.089999999999999997</v>
      </c>
      <c r="C1387" s="5">
        <f>(Eingabe!K1387*(Eingabe!L1387-Eingabe!K1387)+Eingabe!K1387^2*PI()/4)*0+Eingabe!K1387*Eingabe!L1387</f>
        <v>0.089999999999999997</v>
      </c>
      <c r="D1387" s="89">
        <f>IF(Eingabe!G1387="x",1,0)</f>
        <v>0</v>
      </c>
      <c r="E1387" s="1">
        <f>IF(Eingabe!H1387="x",1,0)</f>
        <v>1</v>
      </c>
      <c r="F1387" s="1">
        <f>IF(Eingabe!I1387="x",1,0)</f>
        <v>0</v>
      </c>
      <c r="G1387" s="90">
        <f t="shared" si="167"/>
        <v>1</v>
      </c>
      <c r="H1387" s="1">
        <f>IF(Eingabe!R1387="x",1,0)</f>
        <v>1</v>
      </c>
      <c r="I1387" s="1">
        <f>IF(Eingabe!S1387="x",1,0)</f>
        <v>0</v>
      </c>
      <c r="J1387" s="1">
        <f t="shared" si="168"/>
        <v>1</v>
      </c>
      <c r="K1387" s="89">
        <f>IF(Eingabe!E1387="x",1,0)</f>
        <v>1</v>
      </c>
      <c r="L1387" s="1">
        <f>IF(Eingabe!F1387="x",1,0)</f>
        <v>0</v>
      </c>
      <c r="M1387" s="90">
        <f t="shared" si="169"/>
        <v>1</v>
      </c>
    </row>
    <row r="1388">
      <c r="A1388" s="5">
        <f>Eingabe!J1388^2*PI()/4</f>
        <v>0</v>
      </c>
      <c r="B1388" s="5">
        <f>Eingabe!K1388*Eingabe!L1388</f>
        <v>0.089999999999999997</v>
      </c>
      <c r="C1388" s="5">
        <f>(Eingabe!K1388*(Eingabe!L1388-Eingabe!K1388)+Eingabe!K1388^2*PI()/4)*0+Eingabe!K1388*Eingabe!L1388</f>
        <v>0.089999999999999997</v>
      </c>
      <c r="D1388" s="89">
        <f>IF(Eingabe!G1388="x",1,0)</f>
        <v>0</v>
      </c>
      <c r="E1388" s="1">
        <f>IF(Eingabe!H1388="x",1,0)</f>
        <v>1</v>
      </c>
      <c r="F1388" s="1">
        <f>IF(Eingabe!I1388="x",1,0)</f>
        <v>0</v>
      </c>
      <c r="G1388" s="90">
        <f t="shared" si="167"/>
        <v>1</v>
      </c>
      <c r="H1388" s="1">
        <f>IF(Eingabe!R1388="x",1,0)</f>
        <v>1</v>
      </c>
      <c r="I1388" s="1">
        <f>IF(Eingabe!S1388="x",1,0)</f>
        <v>0</v>
      </c>
      <c r="J1388" s="1">
        <f t="shared" si="168"/>
        <v>1</v>
      </c>
      <c r="K1388" s="89">
        <f>IF(Eingabe!E1388="x",1,0)</f>
        <v>1</v>
      </c>
      <c r="L1388" s="1">
        <f>IF(Eingabe!F1388="x",1,0)</f>
        <v>0</v>
      </c>
      <c r="M1388" s="90">
        <f t="shared" si="169"/>
        <v>1</v>
      </c>
    </row>
    <row r="1389">
      <c r="A1389" s="5">
        <f>Eingabe!J1389^2*PI()/4</f>
        <v>0</v>
      </c>
      <c r="B1389" s="5">
        <f>Eingabe!K1389*Eingabe!L1389</f>
        <v>0.089999999999999997</v>
      </c>
      <c r="C1389" s="5">
        <f>(Eingabe!K1389*(Eingabe!L1389-Eingabe!K1389)+Eingabe!K1389^2*PI()/4)*0+Eingabe!K1389*Eingabe!L1389</f>
        <v>0.089999999999999997</v>
      </c>
      <c r="D1389" s="89">
        <f>IF(Eingabe!G1389="x",1,0)</f>
        <v>0</v>
      </c>
      <c r="E1389" s="1">
        <f>IF(Eingabe!H1389="x",1,0)</f>
        <v>1</v>
      </c>
      <c r="F1389" s="1">
        <f>IF(Eingabe!I1389="x",1,0)</f>
        <v>0</v>
      </c>
      <c r="G1389" s="90">
        <f t="shared" si="167"/>
        <v>1</v>
      </c>
      <c r="H1389" s="1">
        <f>IF(Eingabe!R1389="x",1,0)</f>
        <v>1</v>
      </c>
      <c r="I1389" s="1">
        <f>IF(Eingabe!S1389="x",1,0)</f>
        <v>0</v>
      </c>
      <c r="J1389" s="1">
        <f t="shared" si="168"/>
        <v>1</v>
      </c>
      <c r="K1389" s="89">
        <f>IF(Eingabe!E1389="x",1,0)</f>
        <v>1</v>
      </c>
      <c r="L1389" s="1">
        <f>IF(Eingabe!F1389="x",1,0)</f>
        <v>0</v>
      </c>
      <c r="M1389" s="90">
        <f t="shared" si="169"/>
        <v>1</v>
      </c>
    </row>
    <row r="1390">
      <c r="A1390" s="5">
        <f>Eingabe!J1390^2*PI()/4</f>
        <v>0</v>
      </c>
      <c r="B1390" s="5">
        <f>Eingabe!K1390*Eingabe!L1390</f>
        <v>0.089999999999999997</v>
      </c>
      <c r="C1390" s="5">
        <f>(Eingabe!K1390*(Eingabe!L1390-Eingabe!K1390)+Eingabe!K1390^2*PI()/4)*0+Eingabe!K1390*Eingabe!L1390</f>
        <v>0.089999999999999997</v>
      </c>
      <c r="D1390" s="89">
        <f>IF(Eingabe!G1390="x",1,0)</f>
        <v>0</v>
      </c>
      <c r="E1390" s="1">
        <f>IF(Eingabe!H1390="x",1,0)</f>
        <v>1</v>
      </c>
      <c r="F1390" s="1">
        <f>IF(Eingabe!I1390="x",1,0)</f>
        <v>0</v>
      </c>
      <c r="G1390" s="90">
        <f t="shared" si="167"/>
        <v>1</v>
      </c>
      <c r="H1390" s="1">
        <f>IF(Eingabe!R1390="x",1,0)</f>
        <v>1</v>
      </c>
      <c r="I1390" s="1">
        <f>IF(Eingabe!S1390="x",1,0)</f>
        <v>0</v>
      </c>
      <c r="J1390" s="1">
        <f t="shared" si="168"/>
        <v>1</v>
      </c>
      <c r="K1390" s="89">
        <f>IF(Eingabe!E1390="x",1,0)</f>
        <v>1</v>
      </c>
      <c r="L1390" s="1">
        <f>IF(Eingabe!F1390="x",1,0)</f>
        <v>0</v>
      </c>
      <c r="M1390" s="90">
        <f t="shared" si="169"/>
        <v>1</v>
      </c>
    </row>
    <row r="1391">
      <c r="A1391" s="5">
        <f>Eingabe!J1391^2*PI()/4</f>
        <v>0</v>
      </c>
      <c r="B1391" s="5">
        <f>Eingabe!K1391*Eingabe!L1391</f>
        <v>0.089999999999999997</v>
      </c>
      <c r="C1391" s="5">
        <f>(Eingabe!K1391*(Eingabe!L1391-Eingabe!K1391)+Eingabe!K1391^2*PI()/4)*0+Eingabe!K1391*Eingabe!L1391</f>
        <v>0.089999999999999997</v>
      </c>
      <c r="D1391" s="89">
        <f>IF(Eingabe!G1391="x",1,0)</f>
        <v>0</v>
      </c>
      <c r="E1391" s="1">
        <f>IF(Eingabe!H1391="x",1,0)</f>
        <v>1</v>
      </c>
      <c r="F1391" s="1">
        <f>IF(Eingabe!I1391="x",1,0)</f>
        <v>0</v>
      </c>
      <c r="G1391" s="90">
        <f t="shared" si="167"/>
        <v>1</v>
      </c>
      <c r="H1391" s="1">
        <f>IF(Eingabe!R1391="x",1,0)</f>
        <v>1</v>
      </c>
      <c r="I1391" s="1">
        <f>IF(Eingabe!S1391="x",1,0)</f>
        <v>0</v>
      </c>
      <c r="J1391" s="1">
        <f t="shared" si="168"/>
        <v>1</v>
      </c>
      <c r="K1391" s="89">
        <f>IF(Eingabe!E1391="x",1,0)</f>
        <v>1</v>
      </c>
      <c r="L1391" s="1">
        <f>IF(Eingabe!F1391="x",1,0)</f>
        <v>0</v>
      </c>
      <c r="M1391" s="90">
        <f t="shared" si="169"/>
        <v>1</v>
      </c>
    </row>
    <row r="1392">
      <c r="A1392" s="5">
        <f>Eingabe!J1392^2*PI()/4</f>
        <v>0</v>
      </c>
      <c r="B1392" s="5">
        <f>Eingabe!K1392*Eingabe!L1392</f>
        <v>0.089999999999999997</v>
      </c>
      <c r="C1392" s="5">
        <f>(Eingabe!K1392*(Eingabe!L1392-Eingabe!K1392)+Eingabe!K1392^2*PI()/4)*0+Eingabe!K1392*Eingabe!L1392</f>
        <v>0.089999999999999997</v>
      </c>
      <c r="D1392" s="89">
        <f>IF(Eingabe!G1392="x",1,0)</f>
        <v>0</v>
      </c>
      <c r="E1392" s="1">
        <f>IF(Eingabe!H1392="x",1,0)</f>
        <v>1</v>
      </c>
      <c r="F1392" s="1">
        <f>IF(Eingabe!I1392="x",1,0)</f>
        <v>0</v>
      </c>
      <c r="G1392" s="90">
        <f t="shared" si="167"/>
        <v>1</v>
      </c>
      <c r="H1392" s="1">
        <f>IF(Eingabe!R1392="x",1,0)</f>
        <v>1</v>
      </c>
      <c r="I1392" s="1">
        <f>IF(Eingabe!S1392="x",1,0)</f>
        <v>0</v>
      </c>
      <c r="J1392" s="1">
        <f t="shared" si="168"/>
        <v>1</v>
      </c>
      <c r="K1392" s="89">
        <f>IF(Eingabe!E1392="x",1,0)</f>
        <v>1</v>
      </c>
      <c r="L1392" s="1">
        <f>IF(Eingabe!F1392="x",1,0)</f>
        <v>0</v>
      </c>
      <c r="M1392" s="90">
        <f t="shared" si="169"/>
        <v>1</v>
      </c>
    </row>
    <row r="1393">
      <c r="A1393" s="5">
        <f>Eingabe!J1393^2*PI()/4</f>
        <v>0</v>
      </c>
      <c r="B1393" s="5">
        <f>Eingabe!K1393*Eingabe!L1393</f>
        <v>0.089999999999999997</v>
      </c>
      <c r="C1393" s="5">
        <f>(Eingabe!K1393*(Eingabe!L1393-Eingabe!K1393)+Eingabe!K1393^2*PI()/4)*0+Eingabe!K1393*Eingabe!L1393</f>
        <v>0.089999999999999997</v>
      </c>
      <c r="D1393" s="89">
        <f>IF(Eingabe!G1393="x",1,0)</f>
        <v>0</v>
      </c>
      <c r="E1393" s="1">
        <f>IF(Eingabe!H1393="x",1,0)</f>
        <v>1</v>
      </c>
      <c r="F1393" s="1">
        <f>IF(Eingabe!I1393="x",1,0)</f>
        <v>0</v>
      </c>
      <c r="G1393" s="90">
        <f t="shared" si="167"/>
        <v>1</v>
      </c>
      <c r="H1393" s="1">
        <f>IF(Eingabe!R1393="x",1,0)</f>
        <v>1</v>
      </c>
      <c r="I1393" s="1">
        <f>IF(Eingabe!S1393="x",1,0)</f>
        <v>0</v>
      </c>
      <c r="J1393" s="1">
        <f t="shared" si="168"/>
        <v>1</v>
      </c>
      <c r="K1393" s="89">
        <f>IF(Eingabe!E1393="x",1,0)</f>
        <v>1</v>
      </c>
      <c r="L1393" s="1">
        <f>IF(Eingabe!F1393="x",1,0)</f>
        <v>0</v>
      </c>
      <c r="M1393" s="90">
        <f t="shared" si="169"/>
        <v>1</v>
      </c>
    </row>
    <row r="1394">
      <c r="A1394" s="5">
        <f>Eingabe!J1394^2*PI()/4</f>
        <v>0</v>
      </c>
      <c r="B1394" s="5">
        <f>Eingabe!K1394*Eingabe!L1394</f>
        <v>0.089999999999999997</v>
      </c>
      <c r="C1394" s="5">
        <f>(Eingabe!K1394*(Eingabe!L1394-Eingabe!K1394)+Eingabe!K1394^2*PI()/4)*0+Eingabe!K1394*Eingabe!L1394</f>
        <v>0.089999999999999997</v>
      </c>
      <c r="D1394" s="89">
        <f>IF(Eingabe!G1394="x",1,0)</f>
        <v>0</v>
      </c>
      <c r="E1394" s="1">
        <f>IF(Eingabe!H1394="x",1,0)</f>
        <v>1</v>
      </c>
      <c r="F1394" s="1">
        <f>IF(Eingabe!I1394="x",1,0)</f>
        <v>0</v>
      </c>
      <c r="G1394" s="90">
        <f t="shared" si="167"/>
        <v>1</v>
      </c>
      <c r="H1394" s="1">
        <f>IF(Eingabe!R1394="x",1,0)</f>
        <v>1</v>
      </c>
      <c r="I1394" s="1">
        <f>IF(Eingabe!S1394="x",1,0)</f>
        <v>0</v>
      </c>
      <c r="J1394" s="1">
        <f t="shared" si="168"/>
        <v>1</v>
      </c>
      <c r="K1394" s="89">
        <f>IF(Eingabe!E1394="x",1,0)</f>
        <v>1</v>
      </c>
      <c r="L1394" s="1">
        <f>IF(Eingabe!F1394="x",1,0)</f>
        <v>0</v>
      </c>
      <c r="M1394" s="90">
        <f t="shared" si="169"/>
        <v>1</v>
      </c>
    </row>
    <row r="1395">
      <c r="A1395" s="5">
        <f>Eingabe!J1395^2*PI()/4</f>
        <v>0</v>
      </c>
      <c r="B1395" s="5">
        <f>Eingabe!K1395*Eingabe!L1395</f>
        <v>0.089999999999999997</v>
      </c>
      <c r="C1395" s="5">
        <f>(Eingabe!K1395*(Eingabe!L1395-Eingabe!K1395)+Eingabe!K1395^2*PI()/4)*0+Eingabe!K1395*Eingabe!L1395</f>
        <v>0.089999999999999997</v>
      </c>
      <c r="D1395" s="89">
        <f>IF(Eingabe!G1395="x",1,0)</f>
        <v>0</v>
      </c>
      <c r="E1395" s="1">
        <f>IF(Eingabe!H1395="x",1,0)</f>
        <v>1</v>
      </c>
      <c r="F1395" s="1">
        <f>IF(Eingabe!I1395="x",1,0)</f>
        <v>0</v>
      </c>
      <c r="G1395" s="90">
        <f t="shared" si="167"/>
        <v>1</v>
      </c>
      <c r="H1395" s="1">
        <f>IF(Eingabe!R1395="x",1,0)</f>
        <v>1</v>
      </c>
      <c r="I1395" s="1">
        <f>IF(Eingabe!S1395="x",1,0)</f>
        <v>0</v>
      </c>
      <c r="J1395" s="1">
        <f t="shared" si="168"/>
        <v>1</v>
      </c>
      <c r="K1395" s="89">
        <f>IF(Eingabe!E1395="x",1,0)</f>
        <v>1</v>
      </c>
      <c r="L1395" s="1">
        <f>IF(Eingabe!F1395="x",1,0)</f>
        <v>0</v>
      </c>
      <c r="M1395" s="90">
        <f t="shared" si="169"/>
        <v>1</v>
      </c>
    </row>
    <row r="1396">
      <c r="A1396" s="5">
        <f>Eingabe!J1396^2*PI()/4</f>
        <v>0</v>
      </c>
      <c r="B1396" s="5">
        <f>Eingabe!K1396*Eingabe!L1396</f>
        <v>0.089999999999999997</v>
      </c>
      <c r="C1396" s="5">
        <f>(Eingabe!K1396*(Eingabe!L1396-Eingabe!K1396)+Eingabe!K1396^2*PI()/4)*0+Eingabe!K1396*Eingabe!L1396</f>
        <v>0.089999999999999997</v>
      </c>
      <c r="D1396" s="89">
        <f>IF(Eingabe!G1396="x",1,0)</f>
        <v>0</v>
      </c>
      <c r="E1396" s="1">
        <f>IF(Eingabe!H1396="x",1,0)</f>
        <v>1</v>
      </c>
      <c r="F1396" s="1">
        <f>IF(Eingabe!I1396="x",1,0)</f>
        <v>0</v>
      </c>
      <c r="G1396" s="90">
        <f t="shared" si="167"/>
        <v>1</v>
      </c>
      <c r="H1396" s="1">
        <f>IF(Eingabe!R1396="x",1,0)</f>
        <v>1</v>
      </c>
      <c r="I1396" s="1">
        <f>IF(Eingabe!S1396="x",1,0)</f>
        <v>0</v>
      </c>
      <c r="J1396" s="1">
        <f t="shared" si="168"/>
        <v>1</v>
      </c>
      <c r="K1396" s="89">
        <f>IF(Eingabe!E1396="x",1,0)</f>
        <v>1</v>
      </c>
      <c r="L1396" s="1">
        <f>IF(Eingabe!F1396="x",1,0)</f>
        <v>0</v>
      </c>
      <c r="M1396" s="90">
        <f t="shared" si="169"/>
        <v>1</v>
      </c>
    </row>
    <row r="1397">
      <c r="A1397" s="5">
        <f>Eingabe!J1397^2*PI()/4</f>
        <v>0</v>
      </c>
      <c r="B1397" s="5">
        <f>Eingabe!K1397*Eingabe!L1397</f>
        <v>0.089999999999999997</v>
      </c>
      <c r="C1397" s="5">
        <f>(Eingabe!K1397*(Eingabe!L1397-Eingabe!K1397)+Eingabe!K1397^2*PI()/4)*0+Eingabe!K1397*Eingabe!L1397</f>
        <v>0.089999999999999997</v>
      </c>
      <c r="D1397" s="89">
        <f>IF(Eingabe!G1397="x",1,0)</f>
        <v>0</v>
      </c>
      <c r="E1397" s="1">
        <f>IF(Eingabe!H1397="x",1,0)</f>
        <v>1</v>
      </c>
      <c r="F1397" s="1">
        <f>IF(Eingabe!I1397="x",1,0)</f>
        <v>0</v>
      </c>
      <c r="G1397" s="90">
        <f t="shared" si="167"/>
        <v>1</v>
      </c>
      <c r="H1397" s="1">
        <f>IF(Eingabe!R1397="x",1,0)</f>
        <v>1</v>
      </c>
      <c r="I1397" s="1">
        <f>IF(Eingabe!S1397="x",1,0)</f>
        <v>0</v>
      </c>
      <c r="J1397" s="1">
        <f t="shared" si="168"/>
        <v>1</v>
      </c>
      <c r="K1397" s="89">
        <f>IF(Eingabe!E1397="x",1,0)</f>
        <v>1</v>
      </c>
      <c r="L1397" s="1">
        <f>IF(Eingabe!F1397="x",1,0)</f>
        <v>0</v>
      </c>
      <c r="M1397" s="90">
        <f t="shared" si="169"/>
        <v>1</v>
      </c>
    </row>
    <row r="1398">
      <c r="A1398" s="5">
        <f>Eingabe!J1398^2*PI()/4</f>
        <v>0</v>
      </c>
      <c r="B1398" s="5">
        <f>Eingabe!K1398*Eingabe!L1398</f>
        <v>0.089999999999999997</v>
      </c>
      <c r="C1398" s="5">
        <f>(Eingabe!K1398*(Eingabe!L1398-Eingabe!K1398)+Eingabe!K1398^2*PI()/4)*0+Eingabe!K1398*Eingabe!L1398</f>
        <v>0.089999999999999997</v>
      </c>
      <c r="D1398" s="89">
        <f>IF(Eingabe!G1398="x",1,0)</f>
        <v>0</v>
      </c>
      <c r="E1398" s="1">
        <f>IF(Eingabe!H1398="x",1,0)</f>
        <v>1</v>
      </c>
      <c r="F1398" s="1">
        <f>IF(Eingabe!I1398="x",1,0)</f>
        <v>0</v>
      </c>
      <c r="G1398" s="90">
        <f t="shared" si="167"/>
        <v>1</v>
      </c>
      <c r="H1398" s="1">
        <f>IF(Eingabe!R1398="x",1,0)</f>
        <v>1</v>
      </c>
      <c r="I1398" s="1">
        <f>IF(Eingabe!S1398="x",1,0)</f>
        <v>0</v>
      </c>
      <c r="J1398" s="1">
        <f t="shared" si="168"/>
        <v>1</v>
      </c>
      <c r="K1398" s="89">
        <f>IF(Eingabe!E1398="x",1,0)</f>
        <v>1</v>
      </c>
      <c r="L1398" s="1">
        <f>IF(Eingabe!F1398="x",1,0)</f>
        <v>0</v>
      </c>
      <c r="M1398" s="90">
        <f t="shared" si="169"/>
        <v>1</v>
      </c>
    </row>
    <row r="1399">
      <c r="A1399" s="5">
        <f>Eingabe!J1399^2*PI()/4</f>
        <v>0</v>
      </c>
      <c r="B1399" s="5">
        <f>Eingabe!K1399*Eingabe!L1399</f>
        <v>0.089999999999999997</v>
      </c>
      <c r="C1399" s="5">
        <f>(Eingabe!K1399*(Eingabe!L1399-Eingabe!K1399)+Eingabe!K1399^2*PI()/4)*0+Eingabe!K1399*Eingabe!L1399</f>
        <v>0.089999999999999997</v>
      </c>
      <c r="D1399" s="89">
        <f>IF(Eingabe!G1399="x",1,0)</f>
        <v>0</v>
      </c>
      <c r="E1399" s="1">
        <f>IF(Eingabe!H1399="x",1,0)</f>
        <v>1</v>
      </c>
      <c r="F1399" s="1">
        <f>IF(Eingabe!I1399="x",1,0)</f>
        <v>0</v>
      </c>
      <c r="G1399" s="90">
        <f t="shared" si="167"/>
        <v>1</v>
      </c>
      <c r="H1399" s="1">
        <f>IF(Eingabe!R1399="x",1,0)</f>
        <v>1</v>
      </c>
      <c r="I1399" s="1">
        <f>IF(Eingabe!S1399="x",1,0)</f>
        <v>0</v>
      </c>
      <c r="J1399" s="1">
        <f t="shared" si="168"/>
        <v>1</v>
      </c>
      <c r="K1399" s="89">
        <f>IF(Eingabe!E1399="x",1,0)</f>
        <v>1</v>
      </c>
      <c r="L1399" s="1">
        <f>IF(Eingabe!F1399="x",1,0)</f>
        <v>0</v>
      </c>
      <c r="M1399" s="90">
        <f t="shared" si="169"/>
        <v>1</v>
      </c>
    </row>
    <row r="1400">
      <c r="A1400" s="5">
        <f>Eingabe!J1400^2*PI()/4</f>
        <v>0</v>
      </c>
      <c r="B1400" s="5">
        <f>Eingabe!K1400*Eingabe!L1400</f>
        <v>0.089999999999999997</v>
      </c>
      <c r="C1400" s="5">
        <f>(Eingabe!K1400*(Eingabe!L1400-Eingabe!K1400)+Eingabe!K1400^2*PI()/4)*0+Eingabe!K1400*Eingabe!L1400</f>
        <v>0.089999999999999997</v>
      </c>
      <c r="D1400" s="89">
        <f>IF(Eingabe!G1400="x",1,0)</f>
        <v>0</v>
      </c>
      <c r="E1400" s="1">
        <f>IF(Eingabe!H1400="x",1,0)</f>
        <v>1</v>
      </c>
      <c r="F1400" s="1">
        <f>IF(Eingabe!I1400="x",1,0)</f>
        <v>0</v>
      </c>
      <c r="G1400" s="90">
        <f t="shared" si="167"/>
        <v>1</v>
      </c>
      <c r="H1400" s="1">
        <f>IF(Eingabe!R1400="x",1,0)</f>
        <v>1</v>
      </c>
      <c r="I1400" s="1">
        <f>IF(Eingabe!S1400="x",1,0)</f>
        <v>0</v>
      </c>
      <c r="J1400" s="1">
        <f t="shared" si="168"/>
        <v>1</v>
      </c>
      <c r="K1400" s="89">
        <f>IF(Eingabe!E1400="x",1,0)</f>
        <v>1</v>
      </c>
      <c r="L1400" s="1">
        <f>IF(Eingabe!F1400="x",1,0)</f>
        <v>0</v>
      </c>
      <c r="M1400" s="90">
        <f t="shared" si="169"/>
        <v>1</v>
      </c>
    </row>
    <row r="1401">
      <c r="A1401" s="5">
        <f>Eingabe!J1401^2*PI()/4</f>
        <v>0</v>
      </c>
      <c r="B1401" s="5">
        <f>Eingabe!K1401*Eingabe!L1401</f>
        <v>0.089999999999999997</v>
      </c>
      <c r="C1401" s="5">
        <f>(Eingabe!K1401*(Eingabe!L1401-Eingabe!K1401)+Eingabe!K1401^2*PI()/4)*0+Eingabe!K1401*Eingabe!L1401</f>
        <v>0.089999999999999997</v>
      </c>
      <c r="D1401" s="89">
        <f>IF(Eingabe!G1401="x",1,0)</f>
        <v>0</v>
      </c>
      <c r="E1401" s="1">
        <f>IF(Eingabe!H1401="x",1,0)</f>
        <v>1</v>
      </c>
      <c r="F1401" s="1">
        <f>IF(Eingabe!I1401="x",1,0)</f>
        <v>0</v>
      </c>
      <c r="G1401" s="90">
        <f t="shared" si="167"/>
        <v>1</v>
      </c>
      <c r="H1401" s="1">
        <f>IF(Eingabe!R1401="x",1,0)</f>
        <v>1</v>
      </c>
      <c r="I1401" s="1">
        <f>IF(Eingabe!S1401="x",1,0)</f>
        <v>0</v>
      </c>
      <c r="J1401" s="1">
        <f t="shared" si="168"/>
        <v>1</v>
      </c>
      <c r="K1401" s="89">
        <f>IF(Eingabe!E1401="x",1,0)</f>
        <v>1</v>
      </c>
      <c r="L1401" s="1">
        <f>IF(Eingabe!F1401="x",1,0)</f>
        <v>0</v>
      </c>
      <c r="M1401" s="90">
        <f t="shared" si="169"/>
        <v>1</v>
      </c>
    </row>
    <row r="1402">
      <c r="A1402" s="5">
        <f>Eingabe!J1402^2*PI()/4</f>
        <v>0</v>
      </c>
      <c r="B1402" s="5">
        <f>Eingabe!K1402*Eingabe!L1402</f>
        <v>0.089999999999999997</v>
      </c>
      <c r="C1402" s="5">
        <f>(Eingabe!K1402*(Eingabe!L1402-Eingabe!K1402)+Eingabe!K1402^2*PI()/4)*0+Eingabe!K1402*Eingabe!L1402</f>
        <v>0.089999999999999997</v>
      </c>
      <c r="D1402" s="89">
        <f>IF(Eingabe!G1402="x",1,0)</f>
        <v>0</v>
      </c>
      <c r="E1402" s="1">
        <f>IF(Eingabe!H1402="x",1,0)</f>
        <v>1</v>
      </c>
      <c r="F1402" s="1">
        <f>IF(Eingabe!I1402="x",1,0)</f>
        <v>0</v>
      </c>
      <c r="G1402" s="90">
        <f t="shared" si="167"/>
        <v>1</v>
      </c>
      <c r="H1402" s="1">
        <f>IF(Eingabe!R1402="x",1,0)</f>
        <v>1</v>
      </c>
      <c r="I1402" s="1">
        <f>IF(Eingabe!S1402="x",1,0)</f>
        <v>0</v>
      </c>
      <c r="J1402" s="1">
        <f t="shared" si="168"/>
        <v>1</v>
      </c>
      <c r="K1402" s="89">
        <f>IF(Eingabe!E1402="x",1,0)</f>
        <v>1</v>
      </c>
      <c r="L1402" s="1">
        <f>IF(Eingabe!F1402="x",1,0)</f>
        <v>0</v>
      </c>
      <c r="M1402" s="90">
        <f t="shared" si="169"/>
        <v>1</v>
      </c>
    </row>
    <row r="1403">
      <c r="A1403" s="5">
        <f>Eingabe!J1403^2*PI()/4</f>
        <v>0</v>
      </c>
      <c r="B1403" s="5">
        <f>Eingabe!K1403*Eingabe!L1403</f>
        <v>0.089999999999999997</v>
      </c>
      <c r="C1403" s="5">
        <f>(Eingabe!K1403*(Eingabe!L1403-Eingabe!K1403)+Eingabe!K1403^2*PI()/4)*0+Eingabe!K1403*Eingabe!L1403</f>
        <v>0.089999999999999997</v>
      </c>
      <c r="D1403" s="89">
        <f>IF(Eingabe!G1403="x",1,0)</f>
        <v>0</v>
      </c>
      <c r="E1403" s="1">
        <f>IF(Eingabe!H1403="x",1,0)</f>
        <v>1</v>
      </c>
      <c r="F1403" s="1">
        <f>IF(Eingabe!I1403="x",1,0)</f>
        <v>0</v>
      </c>
      <c r="G1403" s="90">
        <f t="shared" si="167"/>
        <v>1</v>
      </c>
      <c r="H1403" s="1">
        <f>IF(Eingabe!R1403="x",1,0)</f>
        <v>1</v>
      </c>
      <c r="I1403" s="1">
        <f>IF(Eingabe!S1403="x",1,0)</f>
        <v>0</v>
      </c>
      <c r="J1403" s="1">
        <f t="shared" si="168"/>
        <v>1</v>
      </c>
      <c r="K1403" s="89">
        <f>IF(Eingabe!E1403="x",1,0)</f>
        <v>1</v>
      </c>
      <c r="L1403" s="1">
        <f>IF(Eingabe!F1403="x",1,0)</f>
        <v>0</v>
      </c>
      <c r="M1403" s="90">
        <f t="shared" si="169"/>
        <v>1</v>
      </c>
    </row>
    <row r="1404">
      <c r="A1404" s="5">
        <f>Eingabe!J1404^2*PI()/4</f>
        <v>0</v>
      </c>
      <c r="B1404" s="5">
        <f>Eingabe!K1404*Eingabe!L1404</f>
        <v>0.089999999999999997</v>
      </c>
      <c r="C1404" s="5">
        <f>(Eingabe!K1404*(Eingabe!L1404-Eingabe!K1404)+Eingabe!K1404^2*PI()/4)*0+Eingabe!K1404*Eingabe!L1404</f>
        <v>0.089999999999999997</v>
      </c>
      <c r="D1404" s="89">
        <f>IF(Eingabe!G1404="x",1,0)</f>
        <v>0</v>
      </c>
      <c r="E1404" s="1">
        <f>IF(Eingabe!H1404="x",1,0)</f>
        <v>1</v>
      </c>
      <c r="F1404" s="1">
        <f>IF(Eingabe!I1404="x",1,0)</f>
        <v>0</v>
      </c>
      <c r="G1404" s="90">
        <f t="shared" si="167"/>
        <v>1</v>
      </c>
      <c r="H1404" s="1">
        <f>IF(Eingabe!R1404="x",1,0)</f>
        <v>1</v>
      </c>
      <c r="I1404" s="1">
        <f>IF(Eingabe!S1404="x",1,0)</f>
        <v>0</v>
      </c>
      <c r="J1404" s="1">
        <f t="shared" si="168"/>
        <v>1</v>
      </c>
      <c r="K1404" s="89">
        <f>IF(Eingabe!E1404="x",1,0)</f>
        <v>1</v>
      </c>
      <c r="L1404" s="1">
        <f>IF(Eingabe!F1404="x",1,0)</f>
        <v>0</v>
      </c>
      <c r="M1404" s="90">
        <f t="shared" si="169"/>
        <v>1</v>
      </c>
    </row>
    <row r="1405">
      <c r="A1405" s="5">
        <f>Eingabe!J1405^2*PI()/4</f>
        <v>0</v>
      </c>
      <c r="B1405" s="5">
        <f>Eingabe!K1405*Eingabe!L1405</f>
        <v>0.089999999999999997</v>
      </c>
      <c r="C1405" s="5">
        <f>(Eingabe!K1405*(Eingabe!L1405-Eingabe!K1405)+Eingabe!K1405^2*PI()/4)*0+Eingabe!K1405*Eingabe!L1405</f>
        <v>0.089999999999999997</v>
      </c>
      <c r="D1405" s="89">
        <f>IF(Eingabe!G1405="x",1,0)</f>
        <v>0</v>
      </c>
      <c r="E1405" s="1">
        <f>IF(Eingabe!H1405="x",1,0)</f>
        <v>1</v>
      </c>
      <c r="F1405" s="1">
        <f>IF(Eingabe!I1405="x",1,0)</f>
        <v>0</v>
      </c>
      <c r="G1405" s="90">
        <f t="shared" si="167"/>
        <v>1</v>
      </c>
      <c r="H1405" s="1">
        <f>IF(Eingabe!R1405="x",1,0)</f>
        <v>1</v>
      </c>
      <c r="I1405" s="1">
        <f>IF(Eingabe!S1405="x",1,0)</f>
        <v>0</v>
      </c>
      <c r="J1405" s="1">
        <f t="shared" si="168"/>
        <v>1</v>
      </c>
      <c r="K1405" s="89">
        <f>IF(Eingabe!E1405="x",1,0)</f>
        <v>1</v>
      </c>
      <c r="L1405" s="1">
        <f>IF(Eingabe!F1405="x",1,0)</f>
        <v>0</v>
      </c>
      <c r="M1405" s="90">
        <f t="shared" si="169"/>
        <v>1</v>
      </c>
    </row>
    <row r="1406">
      <c r="A1406" s="5">
        <f>Eingabe!J1406^2*PI()/4</f>
        <v>0</v>
      </c>
      <c r="B1406" s="5">
        <f>Eingabe!K1406*Eingabe!L1406</f>
        <v>0.089999999999999997</v>
      </c>
      <c r="C1406" s="5">
        <f>(Eingabe!K1406*(Eingabe!L1406-Eingabe!K1406)+Eingabe!K1406^2*PI()/4)*0+Eingabe!K1406*Eingabe!L1406</f>
        <v>0.089999999999999997</v>
      </c>
      <c r="D1406" s="89">
        <f>IF(Eingabe!G1406="x",1,0)</f>
        <v>0</v>
      </c>
      <c r="E1406" s="1">
        <f>IF(Eingabe!H1406="x",1,0)</f>
        <v>1</v>
      </c>
      <c r="F1406" s="1">
        <f>IF(Eingabe!I1406="x",1,0)</f>
        <v>0</v>
      </c>
      <c r="G1406" s="90">
        <f t="shared" si="167"/>
        <v>1</v>
      </c>
      <c r="H1406" s="1">
        <f>IF(Eingabe!R1406="x",1,0)</f>
        <v>1</v>
      </c>
      <c r="I1406" s="1">
        <f>IF(Eingabe!S1406="x",1,0)</f>
        <v>0</v>
      </c>
      <c r="J1406" s="1">
        <f t="shared" si="168"/>
        <v>1</v>
      </c>
      <c r="K1406" s="89">
        <f>IF(Eingabe!E1406="x",1,0)</f>
        <v>1</v>
      </c>
      <c r="L1406" s="1">
        <f>IF(Eingabe!F1406="x",1,0)</f>
        <v>0</v>
      </c>
      <c r="M1406" s="90">
        <f t="shared" si="169"/>
        <v>1</v>
      </c>
    </row>
    <row r="1407">
      <c r="A1407" s="5">
        <f>Eingabe!J1407^2*PI()/4</f>
        <v>0</v>
      </c>
      <c r="B1407" s="5">
        <f>Eingabe!K1407*Eingabe!L1407</f>
        <v>0.089999999999999997</v>
      </c>
      <c r="C1407" s="5">
        <f>(Eingabe!K1407*(Eingabe!L1407-Eingabe!K1407)+Eingabe!K1407^2*PI()/4)*0+Eingabe!K1407*Eingabe!L1407</f>
        <v>0.089999999999999997</v>
      </c>
      <c r="D1407" s="89">
        <f>IF(Eingabe!G1407="x",1,0)</f>
        <v>0</v>
      </c>
      <c r="E1407" s="1">
        <f>IF(Eingabe!H1407="x",1,0)</f>
        <v>1</v>
      </c>
      <c r="F1407" s="1">
        <f>IF(Eingabe!I1407="x",1,0)</f>
        <v>0</v>
      </c>
      <c r="G1407" s="90">
        <f t="shared" si="167"/>
        <v>1</v>
      </c>
      <c r="H1407" s="1">
        <f>IF(Eingabe!R1407="x",1,0)</f>
        <v>1</v>
      </c>
      <c r="I1407" s="1">
        <f>IF(Eingabe!S1407="x",1,0)</f>
        <v>0</v>
      </c>
      <c r="J1407" s="1">
        <f t="shared" si="168"/>
        <v>1</v>
      </c>
      <c r="K1407" s="89">
        <f>IF(Eingabe!E1407="x",1,0)</f>
        <v>1</v>
      </c>
      <c r="L1407" s="1">
        <f>IF(Eingabe!F1407="x",1,0)</f>
        <v>0</v>
      </c>
      <c r="M1407" s="90">
        <f t="shared" si="169"/>
        <v>1</v>
      </c>
    </row>
    <row r="1408">
      <c r="A1408" s="5">
        <f>Eingabe!J1408^2*PI()/4</f>
        <v>0</v>
      </c>
      <c r="B1408" s="5">
        <f>Eingabe!K1408*Eingabe!L1408</f>
        <v>0.089999999999999997</v>
      </c>
      <c r="C1408" s="5">
        <f>(Eingabe!K1408*(Eingabe!L1408-Eingabe!K1408)+Eingabe!K1408^2*PI()/4)*0+Eingabe!K1408*Eingabe!L1408</f>
        <v>0.089999999999999997</v>
      </c>
      <c r="D1408" s="89">
        <f>IF(Eingabe!G1408="x",1,0)</f>
        <v>0</v>
      </c>
      <c r="E1408" s="1">
        <f>IF(Eingabe!H1408="x",1,0)</f>
        <v>1</v>
      </c>
      <c r="F1408" s="1">
        <f>IF(Eingabe!I1408="x",1,0)</f>
        <v>0</v>
      </c>
      <c r="G1408" s="90">
        <f t="shared" si="167"/>
        <v>1</v>
      </c>
      <c r="H1408" s="1">
        <f>IF(Eingabe!R1408="x",1,0)</f>
        <v>1</v>
      </c>
      <c r="I1408" s="1">
        <f>IF(Eingabe!S1408="x",1,0)</f>
        <v>0</v>
      </c>
      <c r="J1408" s="1">
        <f t="shared" si="168"/>
        <v>1</v>
      </c>
      <c r="K1408" s="89">
        <f>IF(Eingabe!E1408="x",1,0)</f>
        <v>1</v>
      </c>
      <c r="L1408" s="1">
        <f>IF(Eingabe!F1408="x",1,0)</f>
        <v>0</v>
      </c>
      <c r="M1408" s="90">
        <f t="shared" si="169"/>
        <v>1</v>
      </c>
    </row>
    <row r="1409">
      <c r="A1409" s="5">
        <f>Eingabe!J1409^2*PI()/4</f>
        <v>0</v>
      </c>
      <c r="B1409" s="5">
        <f>Eingabe!K1409*Eingabe!L1409</f>
        <v>0.089999999999999997</v>
      </c>
      <c r="C1409" s="5">
        <f>(Eingabe!K1409*(Eingabe!L1409-Eingabe!K1409)+Eingabe!K1409^2*PI()/4)*0+Eingabe!K1409*Eingabe!L1409</f>
        <v>0.089999999999999997</v>
      </c>
      <c r="D1409" s="89">
        <f>IF(Eingabe!G1409="x",1,0)</f>
        <v>0</v>
      </c>
      <c r="E1409" s="1">
        <f>IF(Eingabe!H1409="x",1,0)</f>
        <v>1</v>
      </c>
      <c r="F1409" s="1">
        <f>IF(Eingabe!I1409="x",1,0)</f>
        <v>0</v>
      </c>
      <c r="G1409" s="90">
        <f t="shared" si="167"/>
        <v>1</v>
      </c>
      <c r="H1409" s="1">
        <f>IF(Eingabe!R1409="x",1,0)</f>
        <v>1</v>
      </c>
      <c r="I1409" s="1">
        <f>IF(Eingabe!S1409="x",1,0)</f>
        <v>0</v>
      </c>
      <c r="J1409" s="1">
        <f t="shared" si="168"/>
        <v>1</v>
      </c>
      <c r="K1409" s="89">
        <f>IF(Eingabe!E1409="x",1,0)</f>
        <v>1</v>
      </c>
      <c r="L1409" s="1">
        <f>IF(Eingabe!F1409="x",1,0)</f>
        <v>0</v>
      </c>
      <c r="M1409" s="90">
        <f t="shared" si="169"/>
        <v>1</v>
      </c>
    </row>
    <row r="1410">
      <c r="A1410" s="5">
        <f>Eingabe!J1410^2*PI()/4</f>
        <v>0</v>
      </c>
      <c r="B1410" s="5">
        <f>Eingabe!K1410*Eingabe!L1410</f>
        <v>0.089999999999999997</v>
      </c>
      <c r="C1410" s="5">
        <f>(Eingabe!K1410*(Eingabe!L1410-Eingabe!K1410)+Eingabe!K1410^2*PI()/4)*0+Eingabe!K1410*Eingabe!L1410</f>
        <v>0.089999999999999997</v>
      </c>
      <c r="D1410" s="89">
        <f>IF(Eingabe!G1410="x",1,0)</f>
        <v>0</v>
      </c>
      <c r="E1410" s="1">
        <f>IF(Eingabe!H1410="x",1,0)</f>
        <v>1</v>
      </c>
      <c r="F1410" s="1">
        <f>IF(Eingabe!I1410="x",1,0)</f>
        <v>0</v>
      </c>
      <c r="G1410" s="90">
        <f t="shared" si="167"/>
        <v>1</v>
      </c>
      <c r="H1410" s="1">
        <f>IF(Eingabe!R1410="x",1,0)</f>
        <v>1</v>
      </c>
      <c r="I1410" s="1">
        <f>IF(Eingabe!S1410="x",1,0)</f>
        <v>0</v>
      </c>
      <c r="J1410" s="1">
        <f t="shared" si="168"/>
        <v>1</v>
      </c>
      <c r="K1410" s="89">
        <f>IF(Eingabe!E1410="x",1,0)</f>
        <v>1</v>
      </c>
      <c r="L1410" s="1">
        <f>IF(Eingabe!F1410="x",1,0)</f>
        <v>0</v>
      </c>
      <c r="M1410" s="90">
        <f t="shared" si="169"/>
        <v>1</v>
      </c>
    </row>
    <row r="1411">
      <c r="A1411" s="5">
        <f>Eingabe!J1411^2*PI()/4</f>
        <v>0</v>
      </c>
      <c r="B1411" s="5">
        <f>Eingabe!K1411*Eingabe!L1411</f>
        <v>0.089999999999999997</v>
      </c>
      <c r="C1411" s="5">
        <f>(Eingabe!K1411*(Eingabe!L1411-Eingabe!K1411)+Eingabe!K1411^2*PI()/4)*0+Eingabe!K1411*Eingabe!L1411</f>
        <v>0.089999999999999997</v>
      </c>
      <c r="D1411" s="89">
        <f>IF(Eingabe!G1411="x",1,0)</f>
        <v>0</v>
      </c>
      <c r="E1411" s="1">
        <f>IF(Eingabe!H1411="x",1,0)</f>
        <v>1</v>
      </c>
      <c r="F1411" s="1">
        <f>IF(Eingabe!I1411="x",1,0)</f>
        <v>0</v>
      </c>
      <c r="G1411" s="90">
        <f t="shared" si="167"/>
        <v>1</v>
      </c>
      <c r="H1411" s="1">
        <f>IF(Eingabe!R1411="x",1,0)</f>
        <v>1</v>
      </c>
      <c r="I1411" s="1">
        <f>IF(Eingabe!S1411="x",1,0)</f>
        <v>0</v>
      </c>
      <c r="J1411" s="1">
        <f t="shared" si="168"/>
        <v>1</v>
      </c>
      <c r="K1411" s="89">
        <f>IF(Eingabe!E1411="x",1,0)</f>
        <v>1</v>
      </c>
      <c r="L1411" s="1">
        <f>IF(Eingabe!F1411="x",1,0)</f>
        <v>0</v>
      </c>
      <c r="M1411" s="90">
        <f t="shared" si="169"/>
        <v>1</v>
      </c>
    </row>
    <row r="1412">
      <c r="A1412" s="5">
        <f>Eingabe!J1412^2*PI()/4</f>
        <v>0</v>
      </c>
      <c r="B1412" s="5">
        <f>Eingabe!K1412*Eingabe!L1412</f>
        <v>0.089999999999999997</v>
      </c>
      <c r="C1412" s="5">
        <f>(Eingabe!K1412*(Eingabe!L1412-Eingabe!K1412)+Eingabe!K1412^2*PI()/4)*0+Eingabe!K1412*Eingabe!L1412</f>
        <v>0.089999999999999997</v>
      </c>
      <c r="D1412" s="89">
        <f>IF(Eingabe!G1412="x",1,0)</f>
        <v>0</v>
      </c>
      <c r="E1412" s="1">
        <f>IF(Eingabe!H1412="x",1,0)</f>
        <v>1</v>
      </c>
      <c r="F1412" s="1">
        <f>IF(Eingabe!I1412="x",1,0)</f>
        <v>0</v>
      </c>
      <c r="G1412" s="90">
        <f t="shared" si="167"/>
        <v>1</v>
      </c>
      <c r="H1412" s="1">
        <f>IF(Eingabe!R1412="x",1,0)</f>
        <v>1</v>
      </c>
      <c r="I1412" s="1">
        <f>IF(Eingabe!S1412="x",1,0)</f>
        <v>0</v>
      </c>
      <c r="J1412" s="1">
        <f t="shared" si="168"/>
        <v>1</v>
      </c>
      <c r="K1412" s="89">
        <f>IF(Eingabe!E1412="x",1,0)</f>
        <v>1</v>
      </c>
      <c r="L1412" s="1">
        <f>IF(Eingabe!F1412="x",1,0)</f>
        <v>0</v>
      </c>
      <c r="M1412" s="90">
        <f t="shared" si="169"/>
        <v>1</v>
      </c>
    </row>
    <row r="1413">
      <c r="A1413" s="5">
        <f>Eingabe!J1413^2*PI()/4</f>
        <v>0</v>
      </c>
      <c r="B1413" s="5">
        <f>Eingabe!K1413*Eingabe!L1413</f>
        <v>0.089999999999999997</v>
      </c>
      <c r="C1413" s="5">
        <f>(Eingabe!K1413*(Eingabe!L1413-Eingabe!K1413)+Eingabe!K1413^2*PI()/4)*0+Eingabe!K1413*Eingabe!L1413</f>
        <v>0.089999999999999997</v>
      </c>
      <c r="D1413" s="89">
        <f>IF(Eingabe!G1413="x",1,0)</f>
        <v>0</v>
      </c>
      <c r="E1413" s="1">
        <f>IF(Eingabe!H1413="x",1,0)</f>
        <v>1</v>
      </c>
      <c r="F1413" s="1">
        <f>IF(Eingabe!I1413="x",1,0)</f>
        <v>0</v>
      </c>
      <c r="G1413" s="90">
        <f t="shared" si="167"/>
        <v>1</v>
      </c>
      <c r="H1413" s="1">
        <f>IF(Eingabe!R1413="x",1,0)</f>
        <v>1</v>
      </c>
      <c r="I1413" s="1">
        <f>IF(Eingabe!S1413="x",1,0)</f>
        <v>0</v>
      </c>
      <c r="J1413" s="1">
        <f t="shared" si="168"/>
        <v>1</v>
      </c>
      <c r="K1413" s="89">
        <f>IF(Eingabe!E1413="x",1,0)</f>
        <v>1</v>
      </c>
      <c r="L1413" s="1">
        <f>IF(Eingabe!F1413="x",1,0)</f>
        <v>0</v>
      </c>
      <c r="M1413" s="90">
        <f t="shared" si="169"/>
        <v>1</v>
      </c>
    </row>
    <row r="1414">
      <c r="A1414" s="5">
        <f>Eingabe!J1414^2*PI()/4</f>
        <v>0</v>
      </c>
      <c r="B1414" s="5">
        <f>Eingabe!K1414*Eingabe!L1414</f>
        <v>0.089999999999999997</v>
      </c>
      <c r="C1414" s="5">
        <f>(Eingabe!K1414*(Eingabe!L1414-Eingabe!K1414)+Eingabe!K1414^2*PI()/4)*0+Eingabe!K1414*Eingabe!L1414</f>
        <v>0.089999999999999997</v>
      </c>
      <c r="D1414" s="89">
        <f>IF(Eingabe!G1414="x",1,0)</f>
        <v>0</v>
      </c>
      <c r="E1414" s="1">
        <f>IF(Eingabe!H1414="x",1,0)</f>
        <v>1</v>
      </c>
      <c r="F1414" s="1">
        <f>IF(Eingabe!I1414="x",1,0)</f>
        <v>0</v>
      </c>
      <c r="G1414" s="90">
        <f t="shared" si="167"/>
        <v>1</v>
      </c>
      <c r="H1414" s="1">
        <f>IF(Eingabe!R1414="x",1,0)</f>
        <v>1</v>
      </c>
      <c r="I1414" s="1">
        <f>IF(Eingabe!S1414="x",1,0)</f>
        <v>0</v>
      </c>
      <c r="J1414" s="1">
        <f t="shared" si="168"/>
        <v>1</v>
      </c>
      <c r="K1414" s="89">
        <f>IF(Eingabe!E1414="x",1,0)</f>
        <v>1</v>
      </c>
      <c r="L1414" s="1">
        <f>IF(Eingabe!F1414="x",1,0)</f>
        <v>0</v>
      </c>
      <c r="M1414" s="90">
        <f t="shared" si="169"/>
        <v>1</v>
      </c>
    </row>
    <row r="1415">
      <c r="A1415" s="5">
        <f>Eingabe!J1415^2*PI()/4</f>
        <v>0</v>
      </c>
      <c r="B1415" s="5">
        <f>Eingabe!K1415*Eingabe!L1415</f>
        <v>0.089999999999999997</v>
      </c>
      <c r="C1415" s="5">
        <f>(Eingabe!K1415*(Eingabe!L1415-Eingabe!K1415)+Eingabe!K1415^2*PI()/4)*0+Eingabe!K1415*Eingabe!L1415</f>
        <v>0.089999999999999997</v>
      </c>
      <c r="D1415" s="89">
        <f>IF(Eingabe!G1415="x",1,0)</f>
        <v>0</v>
      </c>
      <c r="E1415" s="1">
        <f>IF(Eingabe!H1415="x",1,0)</f>
        <v>1</v>
      </c>
      <c r="F1415" s="1">
        <f>IF(Eingabe!I1415="x",1,0)</f>
        <v>0</v>
      </c>
      <c r="G1415" s="90">
        <f t="shared" si="167"/>
        <v>1</v>
      </c>
      <c r="H1415" s="1">
        <f>IF(Eingabe!R1415="x",1,0)</f>
        <v>1</v>
      </c>
      <c r="I1415" s="1">
        <f>IF(Eingabe!S1415="x",1,0)</f>
        <v>0</v>
      </c>
      <c r="J1415" s="1">
        <f t="shared" si="168"/>
        <v>1</v>
      </c>
      <c r="K1415" s="89">
        <f>IF(Eingabe!E1415="x",1,0)</f>
        <v>1</v>
      </c>
      <c r="L1415" s="1">
        <f>IF(Eingabe!F1415="x",1,0)</f>
        <v>0</v>
      </c>
      <c r="M1415" s="90">
        <f t="shared" si="169"/>
        <v>1</v>
      </c>
    </row>
    <row r="1416">
      <c r="A1416" s="5">
        <f>Eingabe!J1416^2*PI()/4</f>
        <v>0</v>
      </c>
      <c r="B1416" s="5">
        <f>Eingabe!K1416*Eingabe!L1416</f>
        <v>0.089999999999999997</v>
      </c>
      <c r="C1416" s="5">
        <f>(Eingabe!K1416*(Eingabe!L1416-Eingabe!K1416)+Eingabe!K1416^2*PI()/4)*0+Eingabe!K1416*Eingabe!L1416</f>
        <v>0.089999999999999997</v>
      </c>
      <c r="D1416" s="89">
        <f>IF(Eingabe!G1416="x",1,0)</f>
        <v>0</v>
      </c>
      <c r="E1416" s="1">
        <f>IF(Eingabe!H1416="x",1,0)</f>
        <v>1</v>
      </c>
      <c r="F1416" s="1">
        <f>IF(Eingabe!I1416="x",1,0)</f>
        <v>0</v>
      </c>
      <c r="G1416" s="90">
        <f t="shared" si="167"/>
        <v>1</v>
      </c>
      <c r="H1416" s="1">
        <f>IF(Eingabe!R1416="x",1,0)</f>
        <v>1</v>
      </c>
      <c r="I1416" s="1">
        <f>IF(Eingabe!S1416="x",1,0)</f>
        <v>0</v>
      </c>
      <c r="J1416" s="1">
        <f t="shared" si="168"/>
        <v>1</v>
      </c>
      <c r="K1416" s="89">
        <f>IF(Eingabe!E1416="x",1,0)</f>
        <v>1</v>
      </c>
      <c r="L1416" s="1">
        <f>IF(Eingabe!F1416="x",1,0)</f>
        <v>0</v>
      </c>
      <c r="M1416" s="90">
        <f t="shared" si="169"/>
        <v>1</v>
      </c>
    </row>
    <row r="1417">
      <c r="A1417" s="5">
        <f>Eingabe!J1417^2*PI()/4</f>
        <v>0</v>
      </c>
      <c r="B1417" s="5">
        <f>Eingabe!K1417*Eingabe!L1417</f>
        <v>0.089999999999999997</v>
      </c>
      <c r="C1417" s="5">
        <f>(Eingabe!K1417*(Eingabe!L1417-Eingabe!K1417)+Eingabe!K1417^2*PI()/4)*0+Eingabe!K1417*Eingabe!L1417</f>
        <v>0.089999999999999997</v>
      </c>
      <c r="D1417" s="89">
        <f>IF(Eingabe!G1417="x",1,0)</f>
        <v>0</v>
      </c>
      <c r="E1417" s="1">
        <f>IF(Eingabe!H1417="x",1,0)</f>
        <v>1</v>
      </c>
      <c r="F1417" s="1">
        <f>IF(Eingabe!I1417="x",1,0)</f>
        <v>0</v>
      </c>
      <c r="G1417" s="90">
        <f t="shared" si="167"/>
        <v>1</v>
      </c>
      <c r="H1417" s="1">
        <f>IF(Eingabe!R1417="x",1,0)</f>
        <v>1</v>
      </c>
      <c r="I1417" s="1">
        <f>IF(Eingabe!S1417="x",1,0)</f>
        <v>0</v>
      </c>
      <c r="J1417" s="1">
        <f t="shared" si="168"/>
        <v>1</v>
      </c>
      <c r="K1417" s="89">
        <f>IF(Eingabe!E1417="x",1,0)</f>
        <v>1</v>
      </c>
      <c r="L1417" s="1">
        <f>IF(Eingabe!F1417="x",1,0)</f>
        <v>0</v>
      </c>
      <c r="M1417" s="90">
        <f t="shared" si="169"/>
        <v>1</v>
      </c>
    </row>
    <row r="1418">
      <c r="A1418" s="5">
        <f>Eingabe!J1418^2*PI()/4</f>
        <v>0</v>
      </c>
      <c r="B1418" s="5">
        <f>Eingabe!K1418*Eingabe!L1418</f>
        <v>0.089999999999999997</v>
      </c>
      <c r="C1418" s="5">
        <f>(Eingabe!K1418*(Eingabe!L1418-Eingabe!K1418)+Eingabe!K1418^2*PI()/4)*0+Eingabe!K1418*Eingabe!L1418</f>
        <v>0.089999999999999997</v>
      </c>
      <c r="D1418" s="89">
        <f>IF(Eingabe!G1418="x",1,0)</f>
        <v>0</v>
      </c>
      <c r="E1418" s="1">
        <f>IF(Eingabe!H1418="x",1,0)</f>
        <v>1</v>
      </c>
      <c r="F1418" s="1">
        <f>IF(Eingabe!I1418="x",1,0)</f>
        <v>0</v>
      </c>
      <c r="G1418" s="90">
        <f t="shared" si="167"/>
        <v>1</v>
      </c>
      <c r="H1418" s="1">
        <f>IF(Eingabe!R1418="x",1,0)</f>
        <v>1</v>
      </c>
      <c r="I1418" s="1">
        <f>IF(Eingabe!S1418="x",1,0)</f>
        <v>0</v>
      </c>
      <c r="J1418" s="1">
        <f t="shared" si="168"/>
        <v>1</v>
      </c>
      <c r="K1418" s="89">
        <f>IF(Eingabe!E1418="x",1,0)</f>
        <v>1</v>
      </c>
      <c r="L1418" s="1">
        <f>IF(Eingabe!F1418="x",1,0)</f>
        <v>0</v>
      </c>
      <c r="M1418" s="90">
        <f t="shared" si="169"/>
        <v>1</v>
      </c>
    </row>
    <row r="1419">
      <c r="A1419" s="5">
        <f>Eingabe!J1419^2*PI()/4</f>
        <v>0</v>
      </c>
      <c r="B1419" s="5">
        <f>Eingabe!K1419*Eingabe!L1419</f>
        <v>0.089999999999999997</v>
      </c>
      <c r="C1419" s="5">
        <f>(Eingabe!K1419*(Eingabe!L1419-Eingabe!K1419)+Eingabe!K1419^2*PI()/4)*0+Eingabe!K1419*Eingabe!L1419</f>
        <v>0.089999999999999997</v>
      </c>
      <c r="D1419" s="89">
        <f>IF(Eingabe!G1419="x",1,0)</f>
        <v>0</v>
      </c>
      <c r="E1419" s="1">
        <f>IF(Eingabe!H1419="x",1,0)</f>
        <v>1</v>
      </c>
      <c r="F1419" s="1">
        <f>IF(Eingabe!I1419="x",1,0)</f>
        <v>0</v>
      </c>
      <c r="G1419" s="90">
        <f t="shared" si="167"/>
        <v>1</v>
      </c>
      <c r="H1419" s="1">
        <f>IF(Eingabe!R1419="x",1,0)</f>
        <v>1</v>
      </c>
      <c r="I1419" s="1">
        <f>IF(Eingabe!S1419="x",1,0)</f>
        <v>0</v>
      </c>
      <c r="J1419" s="1">
        <f t="shared" si="168"/>
        <v>1</v>
      </c>
      <c r="K1419" s="89">
        <f>IF(Eingabe!E1419="x",1,0)</f>
        <v>1</v>
      </c>
      <c r="L1419" s="1">
        <f>IF(Eingabe!F1419="x",1,0)</f>
        <v>0</v>
      </c>
      <c r="M1419" s="90">
        <f t="shared" si="169"/>
        <v>1</v>
      </c>
    </row>
    <row r="1420">
      <c r="A1420" s="5">
        <f>Eingabe!J1420^2*PI()/4</f>
        <v>0</v>
      </c>
      <c r="B1420" s="5">
        <f>Eingabe!K1420*Eingabe!L1420</f>
        <v>0.089999999999999997</v>
      </c>
      <c r="C1420" s="5">
        <f>(Eingabe!K1420*(Eingabe!L1420-Eingabe!K1420)+Eingabe!K1420^2*PI()/4)*0+Eingabe!K1420*Eingabe!L1420</f>
        <v>0.089999999999999997</v>
      </c>
      <c r="D1420" s="89">
        <f>IF(Eingabe!G1420="x",1,0)</f>
        <v>0</v>
      </c>
      <c r="E1420" s="1">
        <f>IF(Eingabe!H1420="x",1,0)</f>
        <v>1</v>
      </c>
      <c r="F1420" s="1">
        <f>IF(Eingabe!I1420="x",1,0)</f>
        <v>0</v>
      </c>
      <c r="G1420" s="90">
        <f t="shared" si="167"/>
        <v>1</v>
      </c>
      <c r="H1420" s="1">
        <f>IF(Eingabe!R1420="x",1,0)</f>
        <v>1</v>
      </c>
      <c r="I1420" s="1">
        <f>IF(Eingabe!S1420="x",1,0)</f>
        <v>0</v>
      </c>
      <c r="J1420" s="1">
        <f t="shared" si="168"/>
        <v>1</v>
      </c>
      <c r="K1420" s="89">
        <f>IF(Eingabe!E1420="x",1,0)</f>
        <v>1</v>
      </c>
      <c r="L1420" s="1">
        <f>IF(Eingabe!F1420="x",1,0)</f>
        <v>0</v>
      </c>
      <c r="M1420" s="90">
        <f t="shared" si="169"/>
        <v>1</v>
      </c>
    </row>
    <row r="1421">
      <c r="A1421" s="5">
        <f>Eingabe!J1421^2*PI()/4</f>
        <v>0</v>
      </c>
      <c r="B1421" s="5">
        <f>Eingabe!K1421*Eingabe!L1421</f>
        <v>0.089999999999999997</v>
      </c>
      <c r="C1421" s="5">
        <f>(Eingabe!K1421*(Eingabe!L1421-Eingabe!K1421)+Eingabe!K1421^2*PI()/4)*0+Eingabe!K1421*Eingabe!L1421</f>
        <v>0.089999999999999997</v>
      </c>
      <c r="D1421" s="89">
        <f>IF(Eingabe!G1421="x",1,0)</f>
        <v>0</v>
      </c>
      <c r="E1421" s="1">
        <f>IF(Eingabe!H1421="x",1,0)</f>
        <v>1</v>
      </c>
      <c r="F1421" s="1">
        <f>IF(Eingabe!I1421="x",1,0)</f>
        <v>0</v>
      </c>
      <c r="G1421" s="90">
        <f t="shared" si="167"/>
        <v>1</v>
      </c>
      <c r="H1421" s="1">
        <f>IF(Eingabe!R1421="x",1,0)</f>
        <v>1</v>
      </c>
      <c r="I1421" s="1">
        <f>IF(Eingabe!S1421="x",1,0)</f>
        <v>0</v>
      </c>
      <c r="J1421" s="1">
        <f t="shared" si="168"/>
        <v>1</v>
      </c>
      <c r="K1421" s="89">
        <f>IF(Eingabe!E1421="x",1,0)</f>
        <v>1</v>
      </c>
      <c r="L1421" s="1">
        <f>IF(Eingabe!F1421="x",1,0)</f>
        <v>0</v>
      </c>
      <c r="M1421" s="90">
        <f t="shared" si="169"/>
        <v>1</v>
      </c>
    </row>
    <row r="1422">
      <c r="A1422" s="5">
        <f>Eingabe!J1422^2*PI()/4</f>
        <v>0</v>
      </c>
      <c r="B1422" s="5">
        <f>Eingabe!K1422*Eingabe!L1422</f>
        <v>0.089999999999999997</v>
      </c>
      <c r="C1422" s="5">
        <f>(Eingabe!K1422*(Eingabe!L1422-Eingabe!K1422)+Eingabe!K1422^2*PI()/4)*0+Eingabe!K1422*Eingabe!L1422</f>
        <v>0.089999999999999997</v>
      </c>
      <c r="D1422" s="89">
        <f>IF(Eingabe!G1422="x",1,0)</f>
        <v>0</v>
      </c>
      <c r="E1422" s="1">
        <f>IF(Eingabe!H1422="x",1,0)</f>
        <v>1</v>
      </c>
      <c r="F1422" s="1">
        <f>IF(Eingabe!I1422="x",1,0)</f>
        <v>0</v>
      </c>
      <c r="G1422" s="90">
        <f t="shared" si="167"/>
        <v>1</v>
      </c>
      <c r="H1422" s="1">
        <f>IF(Eingabe!R1422="x",1,0)</f>
        <v>1</v>
      </c>
      <c r="I1422" s="1">
        <f>IF(Eingabe!S1422="x",1,0)</f>
        <v>0</v>
      </c>
      <c r="J1422" s="1">
        <f t="shared" si="168"/>
        <v>1</v>
      </c>
      <c r="K1422" s="89">
        <f>IF(Eingabe!E1422="x",1,0)</f>
        <v>1</v>
      </c>
      <c r="L1422" s="1">
        <f>IF(Eingabe!F1422="x",1,0)</f>
        <v>0</v>
      </c>
      <c r="M1422" s="90">
        <f t="shared" si="169"/>
        <v>1</v>
      </c>
    </row>
    <row r="1423">
      <c r="A1423" s="5">
        <f>Eingabe!J1423^2*PI()/4</f>
        <v>0</v>
      </c>
      <c r="B1423" s="5">
        <f>Eingabe!K1423*Eingabe!L1423</f>
        <v>0.089999999999999997</v>
      </c>
      <c r="C1423" s="5">
        <f>(Eingabe!K1423*(Eingabe!L1423-Eingabe!K1423)+Eingabe!K1423^2*PI()/4)*0+Eingabe!K1423*Eingabe!L1423</f>
        <v>0.089999999999999997</v>
      </c>
      <c r="D1423" s="89">
        <f>IF(Eingabe!G1423="x",1,0)</f>
        <v>0</v>
      </c>
      <c r="E1423" s="1">
        <f>IF(Eingabe!H1423="x",1,0)</f>
        <v>1</v>
      </c>
      <c r="F1423" s="1">
        <f>IF(Eingabe!I1423="x",1,0)</f>
        <v>0</v>
      </c>
      <c r="G1423" s="90">
        <f t="shared" si="167"/>
        <v>1</v>
      </c>
      <c r="H1423" s="1">
        <f>IF(Eingabe!R1423="x",1,0)</f>
        <v>1</v>
      </c>
      <c r="I1423" s="1">
        <f>IF(Eingabe!S1423="x",1,0)</f>
        <v>0</v>
      </c>
      <c r="J1423" s="1">
        <f t="shared" si="168"/>
        <v>1</v>
      </c>
      <c r="K1423" s="89">
        <f>IF(Eingabe!E1423="x",1,0)</f>
        <v>1</v>
      </c>
      <c r="L1423" s="1">
        <f>IF(Eingabe!F1423="x",1,0)</f>
        <v>0</v>
      </c>
      <c r="M1423" s="90">
        <f t="shared" si="169"/>
        <v>1</v>
      </c>
    </row>
    <row r="1424">
      <c r="A1424" s="5">
        <f>Eingabe!J1424^2*PI()/4</f>
        <v>0</v>
      </c>
      <c r="B1424" s="5">
        <f>Eingabe!K1424*Eingabe!L1424</f>
        <v>0.089999999999999997</v>
      </c>
      <c r="C1424" s="5">
        <f>(Eingabe!K1424*(Eingabe!L1424-Eingabe!K1424)+Eingabe!K1424^2*PI()/4)*0+Eingabe!K1424*Eingabe!L1424</f>
        <v>0.089999999999999997</v>
      </c>
      <c r="D1424" s="89">
        <f>IF(Eingabe!G1424="x",1,0)</f>
        <v>0</v>
      </c>
      <c r="E1424" s="1">
        <f>IF(Eingabe!H1424="x",1,0)</f>
        <v>1</v>
      </c>
      <c r="F1424" s="1">
        <f>IF(Eingabe!I1424="x",1,0)</f>
        <v>0</v>
      </c>
      <c r="G1424" s="90">
        <f t="shared" si="167"/>
        <v>1</v>
      </c>
      <c r="H1424" s="1">
        <f>IF(Eingabe!R1424="x",1,0)</f>
        <v>1</v>
      </c>
      <c r="I1424" s="1">
        <f>IF(Eingabe!S1424="x",1,0)</f>
        <v>0</v>
      </c>
      <c r="J1424" s="1">
        <f t="shared" si="168"/>
        <v>1</v>
      </c>
      <c r="K1424" s="89">
        <f>IF(Eingabe!E1424="x",1,0)</f>
        <v>1</v>
      </c>
      <c r="L1424" s="1">
        <f>IF(Eingabe!F1424="x",1,0)</f>
        <v>0</v>
      </c>
      <c r="M1424" s="90">
        <f t="shared" si="169"/>
        <v>1</v>
      </c>
    </row>
    <row r="1425">
      <c r="A1425" s="5">
        <f>Eingabe!J1425^2*PI()/4</f>
        <v>0</v>
      </c>
      <c r="B1425" s="5">
        <f>Eingabe!K1425*Eingabe!L1425</f>
        <v>0.089999999999999997</v>
      </c>
      <c r="C1425" s="5">
        <f>(Eingabe!K1425*(Eingabe!L1425-Eingabe!K1425)+Eingabe!K1425^2*PI()/4)*0+Eingabe!K1425*Eingabe!L1425</f>
        <v>0.089999999999999997</v>
      </c>
      <c r="D1425" s="89">
        <f>IF(Eingabe!G1425="x",1,0)</f>
        <v>0</v>
      </c>
      <c r="E1425" s="1">
        <f>IF(Eingabe!H1425="x",1,0)</f>
        <v>1</v>
      </c>
      <c r="F1425" s="1">
        <f>IF(Eingabe!I1425="x",1,0)</f>
        <v>0</v>
      </c>
      <c r="G1425" s="90">
        <f t="shared" si="167"/>
        <v>1</v>
      </c>
      <c r="H1425" s="1">
        <f>IF(Eingabe!R1425="x",1,0)</f>
        <v>1</v>
      </c>
      <c r="I1425" s="1">
        <f>IF(Eingabe!S1425="x",1,0)</f>
        <v>0</v>
      </c>
      <c r="J1425" s="1">
        <f t="shared" si="168"/>
        <v>1</v>
      </c>
      <c r="K1425" s="89">
        <f>IF(Eingabe!E1425="x",1,0)</f>
        <v>1</v>
      </c>
      <c r="L1425" s="1">
        <f>IF(Eingabe!F1425="x",1,0)</f>
        <v>0</v>
      </c>
      <c r="M1425" s="90">
        <f t="shared" si="169"/>
        <v>1</v>
      </c>
    </row>
    <row r="1426">
      <c r="A1426" s="5">
        <f>Eingabe!J1426^2*PI()/4</f>
        <v>0</v>
      </c>
      <c r="B1426" s="5">
        <f>Eingabe!K1426*Eingabe!L1426</f>
        <v>0.089999999999999997</v>
      </c>
      <c r="C1426" s="5">
        <f>(Eingabe!K1426*(Eingabe!L1426-Eingabe!K1426)+Eingabe!K1426^2*PI()/4)*0+Eingabe!K1426*Eingabe!L1426</f>
        <v>0.089999999999999997</v>
      </c>
      <c r="D1426" s="89">
        <f>IF(Eingabe!G1426="x",1,0)</f>
        <v>0</v>
      </c>
      <c r="E1426" s="1">
        <f>IF(Eingabe!H1426="x",1,0)</f>
        <v>1</v>
      </c>
      <c r="F1426" s="1">
        <f>IF(Eingabe!I1426="x",1,0)</f>
        <v>0</v>
      </c>
      <c r="G1426" s="90">
        <f t="shared" si="167"/>
        <v>1</v>
      </c>
      <c r="H1426" s="1">
        <f>IF(Eingabe!R1426="x",1,0)</f>
        <v>1</v>
      </c>
      <c r="I1426" s="1">
        <f>IF(Eingabe!S1426="x",1,0)</f>
        <v>0</v>
      </c>
      <c r="J1426" s="1">
        <f t="shared" si="168"/>
        <v>1</v>
      </c>
      <c r="K1426" s="89">
        <f>IF(Eingabe!E1426="x",1,0)</f>
        <v>1</v>
      </c>
      <c r="L1426" s="1">
        <f>IF(Eingabe!F1426="x",1,0)</f>
        <v>0</v>
      </c>
      <c r="M1426" s="90">
        <f t="shared" si="169"/>
        <v>1</v>
      </c>
    </row>
    <row r="1427">
      <c r="A1427" s="5">
        <f>Eingabe!J1427^2*PI()/4</f>
        <v>0</v>
      </c>
      <c r="B1427" s="5">
        <f>Eingabe!K1427*Eingabe!L1427</f>
        <v>0.089999999999999997</v>
      </c>
      <c r="C1427" s="5">
        <f>(Eingabe!K1427*(Eingabe!L1427-Eingabe!K1427)+Eingabe!K1427^2*PI()/4)*0+Eingabe!K1427*Eingabe!L1427</f>
        <v>0.089999999999999997</v>
      </c>
      <c r="D1427" s="89">
        <f>IF(Eingabe!G1427="x",1,0)</f>
        <v>0</v>
      </c>
      <c r="E1427" s="1">
        <f>IF(Eingabe!H1427="x",1,0)</f>
        <v>1</v>
      </c>
      <c r="F1427" s="1">
        <f>IF(Eingabe!I1427="x",1,0)</f>
        <v>0</v>
      </c>
      <c r="G1427" s="90">
        <f t="shared" ref="G1427:G1490" si="170">MAX(E1427:F1427)</f>
        <v>1</v>
      </c>
      <c r="H1427" s="1">
        <f>IF(Eingabe!R1427="x",1,0)</f>
        <v>1</v>
      </c>
      <c r="I1427" s="1">
        <f>IF(Eingabe!S1427="x",1,0)</f>
        <v>0</v>
      </c>
      <c r="J1427" s="1">
        <f t="shared" ref="J1427:J1490" si="171">MAX(H1427:I1427)</f>
        <v>1</v>
      </c>
      <c r="K1427" s="89">
        <f>IF(Eingabe!E1427="x",1,0)</f>
        <v>1</v>
      </c>
      <c r="L1427" s="1">
        <f>IF(Eingabe!F1427="x",1,0)</f>
        <v>0</v>
      </c>
      <c r="M1427" s="90">
        <f t="shared" ref="M1427:M1490" si="172">MAX(K1427:L1427)</f>
        <v>1</v>
      </c>
    </row>
    <row r="1428">
      <c r="A1428" s="5">
        <f>Eingabe!J1428^2*PI()/4</f>
        <v>0</v>
      </c>
      <c r="B1428" s="5">
        <f>Eingabe!K1428*Eingabe!L1428</f>
        <v>0.089999999999999997</v>
      </c>
      <c r="C1428" s="5">
        <f>(Eingabe!K1428*(Eingabe!L1428-Eingabe!K1428)+Eingabe!K1428^2*PI()/4)*0+Eingabe!K1428*Eingabe!L1428</f>
        <v>0.089999999999999997</v>
      </c>
      <c r="D1428" s="89">
        <f>IF(Eingabe!G1428="x",1,0)</f>
        <v>0</v>
      </c>
      <c r="E1428" s="1">
        <f>IF(Eingabe!H1428="x",1,0)</f>
        <v>1</v>
      </c>
      <c r="F1428" s="1">
        <f>IF(Eingabe!I1428="x",1,0)</f>
        <v>0</v>
      </c>
      <c r="G1428" s="90">
        <f t="shared" si="170"/>
        <v>1</v>
      </c>
      <c r="H1428" s="1">
        <f>IF(Eingabe!R1428="x",1,0)</f>
        <v>1</v>
      </c>
      <c r="I1428" s="1">
        <f>IF(Eingabe!S1428="x",1,0)</f>
        <v>0</v>
      </c>
      <c r="J1428" s="1">
        <f t="shared" si="171"/>
        <v>1</v>
      </c>
      <c r="K1428" s="89">
        <f>IF(Eingabe!E1428="x",1,0)</f>
        <v>1</v>
      </c>
      <c r="L1428" s="1">
        <f>IF(Eingabe!F1428="x",1,0)</f>
        <v>0</v>
      </c>
      <c r="M1428" s="90">
        <f t="shared" si="172"/>
        <v>1</v>
      </c>
    </row>
    <row r="1429">
      <c r="A1429" s="5">
        <f>Eingabe!J1429^2*PI()/4</f>
        <v>0</v>
      </c>
      <c r="B1429" s="5">
        <f>Eingabe!K1429*Eingabe!L1429</f>
        <v>0.089999999999999997</v>
      </c>
      <c r="C1429" s="5">
        <f>(Eingabe!K1429*(Eingabe!L1429-Eingabe!K1429)+Eingabe!K1429^2*PI()/4)*0+Eingabe!K1429*Eingabe!L1429</f>
        <v>0.089999999999999997</v>
      </c>
      <c r="D1429" s="89">
        <f>IF(Eingabe!G1429="x",1,0)</f>
        <v>0</v>
      </c>
      <c r="E1429" s="1">
        <f>IF(Eingabe!H1429="x",1,0)</f>
        <v>1</v>
      </c>
      <c r="F1429" s="1">
        <f>IF(Eingabe!I1429="x",1,0)</f>
        <v>0</v>
      </c>
      <c r="G1429" s="90">
        <f t="shared" si="170"/>
        <v>1</v>
      </c>
      <c r="H1429" s="1">
        <f>IF(Eingabe!R1429="x",1,0)</f>
        <v>1</v>
      </c>
      <c r="I1429" s="1">
        <f>IF(Eingabe!S1429="x",1,0)</f>
        <v>0</v>
      </c>
      <c r="J1429" s="1">
        <f t="shared" si="171"/>
        <v>1</v>
      </c>
      <c r="K1429" s="89">
        <f>IF(Eingabe!E1429="x",1,0)</f>
        <v>1</v>
      </c>
      <c r="L1429" s="1">
        <f>IF(Eingabe!F1429="x",1,0)</f>
        <v>0</v>
      </c>
      <c r="M1429" s="90">
        <f t="shared" si="172"/>
        <v>1</v>
      </c>
    </row>
    <row r="1430">
      <c r="A1430" s="5">
        <f>Eingabe!J1430^2*PI()/4</f>
        <v>0</v>
      </c>
      <c r="B1430" s="5">
        <f>Eingabe!K1430*Eingabe!L1430</f>
        <v>0.089999999999999997</v>
      </c>
      <c r="C1430" s="5">
        <f>(Eingabe!K1430*(Eingabe!L1430-Eingabe!K1430)+Eingabe!K1430^2*PI()/4)*0+Eingabe!K1430*Eingabe!L1430</f>
        <v>0.089999999999999997</v>
      </c>
      <c r="D1430" s="89">
        <f>IF(Eingabe!G1430="x",1,0)</f>
        <v>0</v>
      </c>
      <c r="E1430" s="1">
        <f>IF(Eingabe!H1430="x",1,0)</f>
        <v>1</v>
      </c>
      <c r="F1430" s="1">
        <f>IF(Eingabe!I1430="x",1,0)</f>
        <v>0</v>
      </c>
      <c r="G1430" s="90">
        <f t="shared" si="170"/>
        <v>1</v>
      </c>
      <c r="H1430" s="1">
        <f>IF(Eingabe!R1430="x",1,0)</f>
        <v>1</v>
      </c>
      <c r="I1430" s="1">
        <f>IF(Eingabe!S1430="x",1,0)</f>
        <v>0</v>
      </c>
      <c r="J1430" s="1">
        <f t="shared" si="171"/>
        <v>1</v>
      </c>
      <c r="K1430" s="89">
        <f>IF(Eingabe!E1430="x",1,0)</f>
        <v>1</v>
      </c>
      <c r="L1430" s="1">
        <f>IF(Eingabe!F1430="x",1,0)</f>
        <v>0</v>
      </c>
      <c r="M1430" s="90">
        <f t="shared" si="172"/>
        <v>1</v>
      </c>
    </row>
    <row r="1431">
      <c r="A1431" s="5">
        <f>Eingabe!J1431^2*PI()/4</f>
        <v>0</v>
      </c>
      <c r="B1431" s="5">
        <f>Eingabe!K1431*Eingabe!L1431</f>
        <v>0.089999999999999997</v>
      </c>
      <c r="C1431" s="5">
        <f>(Eingabe!K1431*(Eingabe!L1431-Eingabe!K1431)+Eingabe!K1431^2*PI()/4)*0+Eingabe!K1431*Eingabe!L1431</f>
        <v>0.089999999999999997</v>
      </c>
      <c r="D1431" s="89">
        <f>IF(Eingabe!G1431="x",1,0)</f>
        <v>0</v>
      </c>
      <c r="E1431" s="1">
        <f>IF(Eingabe!H1431="x",1,0)</f>
        <v>1</v>
      </c>
      <c r="F1431" s="1">
        <f>IF(Eingabe!I1431="x",1,0)</f>
        <v>0</v>
      </c>
      <c r="G1431" s="90">
        <f t="shared" si="170"/>
        <v>1</v>
      </c>
      <c r="H1431" s="1">
        <f>IF(Eingabe!R1431="x",1,0)</f>
        <v>1</v>
      </c>
      <c r="I1431" s="1">
        <f>IF(Eingabe!S1431="x",1,0)</f>
        <v>0</v>
      </c>
      <c r="J1431" s="1">
        <f t="shared" si="171"/>
        <v>1</v>
      </c>
      <c r="K1431" s="89">
        <f>IF(Eingabe!E1431="x",1,0)</f>
        <v>1</v>
      </c>
      <c r="L1431" s="1">
        <f>IF(Eingabe!F1431="x",1,0)</f>
        <v>0</v>
      </c>
      <c r="M1431" s="90">
        <f t="shared" si="172"/>
        <v>1</v>
      </c>
    </row>
    <row r="1432">
      <c r="A1432" s="5">
        <f>Eingabe!J1432^2*PI()/4</f>
        <v>0</v>
      </c>
      <c r="B1432" s="5">
        <f>Eingabe!K1432*Eingabe!L1432</f>
        <v>0.089999999999999997</v>
      </c>
      <c r="C1432" s="5">
        <f>(Eingabe!K1432*(Eingabe!L1432-Eingabe!K1432)+Eingabe!K1432^2*PI()/4)*0+Eingabe!K1432*Eingabe!L1432</f>
        <v>0.089999999999999997</v>
      </c>
      <c r="D1432" s="89">
        <f>IF(Eingabe!G1432="x",1,0)</f>
        <v>0</v>
      </c>
      <c r="E1432" s="1">
        <f>IF(Eingabe!H1432="x",1,0)</f>
        <v>1</v>
      </c>
      <c r="F1432" s="1">
        <f>IF(Eingabe!I1432="x",1,0)</f>
        <v>0</v>
      </c>
      <c r="G1432" s="90">
        <f t="shared" si="170"/>
        <v>1</v>
      </c>
      <c r="H1432" s="1">
        <f>IF(Eingabe!R1432="x",1,0)</f>
        <v>1</v>
      </c>
      <c r="I1432" s="1">
        <f>IF(Eingabe!S1432="x",1,0)</f>
        <v>0</v>
      </c>
      <c r="J1432" s="1">
        <f t="shared" si="171"/>
        <v>1</v>
      </c>
      <c r="K1432" s="89">
        <f>IF(Eingabe!E1432="x",1,0)</f>
        <v>1</v>
      </c>
      <c r="L1432" s="1">
        <f>IF(Eingabe!F1432="x",1,0)</f>
        <v>0</v>
      </c>
      <c r="M1432" s="90">
        <f t="shared" si="172"/>
        <v>1</v>
      </c>
    </row>
    <row r="1433">
      <c r="A1433" s="5">
        <f>Eingabe!J1433^2*PI()/4</f>
        <v>0</v>
      </c>
      <c r="B1433" s="5">
        <f>Eingabe!K1433*Eingabe!L1433</f>
        <v>0.089999999999999997</v>
      </c>
      <c r="C1433" s="5">
        <f>(Eingabe!K1433*(Eingabe!L1433-Eingabe!K1433)+Eingabe!K1433^2*PI()/4)*0+Eingabe!K1433*Eingabe!L1433</f>
        <v>0.089999999999999997</v>
      </c>
      <c r="D1433" s="89">
        <f>IF(Eingabe!G1433="x",1,0)</f>
        <v>0</v>
      </c>
      <c r="E1433" s="1">
        <f>IF(Eingabe!H1433="x",1,0)</f>
        <v>1</v>
      </c>
      <c r="F1433" s="1">
        <f>IF(Eingabe!I1433="x",1,0)</f>
        <v>0</v>
      </c>
      <c r="G1433" s="90">
        <f t="shared" si="170"/>
        <v>1</v>
      </c>
      <c r="H1433" s="1">
        <f>IF(Eingabe!R1433="x",1,0)</f>
        <v>1</v>
      </c>
      <c r="I1433" s="1">
        <f>IF(Eingabe!S1433="x",1,0)</f>
        <v>0</v>
      </c>
      <c r="J1433" s="1">
        <f t="shared" si="171"/>
        <v>1</v>
      </c>
      <c r="K1433" s="89">
        <f>IF(Eingabe!E1433="x",1,0)</f>
        <v>1</v>
      </c>
      <c r="L1433" s="1">
        <f>IF(Eingabe!F1433="x",1,0)</f>
        <v>0</v>
      </c>
      <c r="M1433" s="90">
        <f t="shared" si="172"/>
        <v>1</v>
      </c>
    </row>
    <row r="1434">
      <c r="A1434" s="5">
        <f>Eingabe!J1434^2*PI()/4</f>
        <v>0</v>
      </c>
      <c r="B1434" s="5">
        <f>Eingabe!K1434*Eingabe!L1434</f>
        <v>0.089999999999999997</v>
      </c>
      <c r="C1434" s="5">
        <f>(Eingabe!K1434*(Eingabe!L1434-Eingabe!K1434)+Eingabe!K1434^2*PI()/4)*0+Eingabe!K1434*Eingabe!L1434</f>
        <v>0.089999999999999997</v>
      </c>
      <c r="D1434" s="89">
        <f>IF(Eingabe!G1434="x",1,0)</f>
        <v>0</v>
      </c>
      <c r="E1434" s="1">
        <f>IF(Eingabe!H1434="x",1,0)</f>
        <v>1</v>
      </c>
      <c r="F1434" s="1">
        <f>IF(Eingabe!I1434="x",1,0)</f>
        <v>0</v>
      </c>
      <c r="G1434" s="90">
        <f t="shared" si="170"/>
        <v>1</v>
      </c>
      <c r="H1434" s="1">
        <f>IF(Eingabe!R1434="x",1,0)</f>
        <v>1</v>
      </c>
      <c r="I1434" s="1">
        <f>IF(Eingabe!S1434="x",1,0)</f>
        <v>0</v>
      </c>
      <c r="J1434" s="1">
        <f t="shared" si="171"/>
        <v>1</v>
      </c>
      <c r="K1434" s="89">
        <f>IF(Eingabe!E1434="x",1,0)</f>
        <v>1</v>
      </c>
      <c r="L1434" s="1">
        <f>IF(Eingabe!F1434="x",1,0)</f>
        <v>0</v>
      </c>
      <c r="M1434" s="90">
        <f t="shared" si="172"/>
        <v>1</v>
      </c>
    </row>
    <row r="1435">
      <c r="A1435" s="5">
        <f>Eingabe!J1435^2*PI()/4</f>
        <v>0</v>
      </c>
      <c r="B1435" s="5">
        <f>Eingabe!K1435*Eingabe!L1435</f>
        <v>0.089999999999999997</v>
      </c>
      <c r="C1435" s="5">
        <f>(Eingabe!K1435*(Eingabe!L1435-Eingabe!K1435)+Eingabe!K1435^2*PI()/4)*0+Eingabe!K1435*Eingabe!L1435</f>
        <v>0.089999999999999997</v>
      </c>
      <c r="D1435" s="89">
        <f>IF(Eingabe!G1435="x",1,0)</f>
        <v>0</v>
      </c>
      <c r="E1435" s="1">
        <f>IF(Eingabe!H1435="x",1,0)</f>
        <v>1</v>
      </c>
      <c r="F1435" s="1">
        <f>IF(Eingabe!I1435="x",1,0)</f>
        <v>0</v>
      </c>
      <c r="G1435" s="90">
        <f t="shared" si="170"/>
        <v>1</v>
      </c>
      <c r="H1435" s="1">
        <f>IF(Eingabe!R1435="x",1,0)</f>
        <v>1</v>
      </c>
      <c r="I1435" s="1">
        <f>IF(Eingabe!S1435="x",1,0)</f>
        <v>0</v>
      </c>
      <c r="J1435" s="1">
        <f t="shared" si="171"/>
        <v>1</v>
      </c>
      <c r="K1435" s="89">
        <f>IF(Eingabe!E1435="x",1,0)</f>
        <v>1</v>
      </c>
      <c r="L1435" s="1">
        <f>IF(Eingabe!F1435="x",1,0)</f>
        <v>0</v>
      </c>
      <c r="M1435" s="90">
        <f t="shared" si="172"/>
        <v>1</v>
      </c>
    </row>
    <row r="1436">
      <c r="A1436" s="5">
        <f>Eingabe!J1436^2*PI()/4</f>
        <v>0</v>
      </c>
      <c r="B1436" s="5">
        <f>Eingabe!K1436*Eingabe!L1436</f>
        <v>0.089999999999999997</v>
      </c>
      <c r="C1436" s="5">
        <f>(Eingabe!K1436*(Eingabe!L1436-Eingabe!K1436)+Eingabe!K1436^2*PI()/4)*0+Eingabe!K1436*Eingabe!L1436</f>
        <v>0.089999999999999997</v>
      </c>
      <c r="D1436" s="89">
        <f>IF(Eingabe!G1436="x",1,0)</f>
        <v>0</v>
      </c>
      <c r="E1436" s="1">
        <f>IF(Eingabe!H1436="x",1,0)</f>
        <v>1</v>
      </c>
      <c r="F1436" s="1">
        <f>IF(Eingabe!I1436="x",1,0)</f>
        <v>0</v>
      </c>
      <c r="G1436" s="90">
        <f t="shared" si="170"/>
        <v>1</v>
      </c>
      <c r="H1436" s="1">
        <f>IF(Eingabe!R1436="x",1,0)</f>
        <v>1</v>
      </c>
      <c r="I1436" s="1">
        <f>IF(Eingabe!S1436="x",1,0)</f>
        <v>0</v>
      </c>
      <c r="J1436" s="1">
        <f t="shared" si="171"/>
        <v>1</v>
      </c>
      <c r="K1436" s="89">
        <f>IF(Eingabe!E1436="x",1,0)</f>
        <v>1</v>
      </c>
      <c r="L1436" s="1">
        <f>IF(Eingabe!F1436="x",1,0)</f>
        <v>0</v>
      </c>
      <c r="M1436" s="90">
        <f t="shared" si="172"/>
        <v>1</v>
      </c>
    </row>
    <row r="1437">
      <c r="A1437" s="5">
        <f>Eingabe!J1437^2*PI()/4</f>
        <v>0</v>
      </c>
      <c r="B1437" s="5">
        <f>Eingabe!K1437*Eingabe!L1437</f>
        <v>0.089999999999999997</v>
      </c>
      <c r="C1437" s="5">
        <f>(Eingabe!K1437*(Eingabe!L1437-Eingabe!K1437)+Eingabe!K1437^2*PI()/4)*0+Eingabe!K1437*Eingabe!L1437</f>
        <v>0.089999999999999997</v>
      </c>
      <c r="D1437" s="89">
        <f>IF(Eingabe!G1437="x",1,0)</f>
        <v>0</v>
      </c>
      <c r="E1437" s="1">
        <f>IF(Eingabe!H1437="x",1,0)</f>
        <v>1</v>
      </c>
      <c r="F1437" s="1">
        <f>IF(Eingabe!I1437="x",1,0)</f>
        <v>0</v>
      </c>
      <c r="G1437" s="90">
        <f t="shared" si="170"/>
        <v>1</v>
      </c>
      <c r="H1437" s="1">
        <f>IF(Eingabe!R1437="x",1,0)</f>
        <v>1</v>
      </c>
      <c r="I1437" s="1">
        <f>IF(Eingabe!S1437="x",1,0)</f>
        <v>0</v>
      </c>
      <c r="J1437" s="1">
        <f t="shared" si="171"/>
        <v>1</v>
      </c>
      <c r="K1437" s="89">
        <f>IF(Eingabe!E1437="x",1,0)</f>
        <v>1</v>
      </c>
      <c r="L1437" s="1">
        <f>IF(Eingabe!F1437="x",1,0)</f>
        <v>0</v>
      </c>
      <c r="M1437" s="90">
        <f t="shared" si="172"/>
        <v>1</v>
      </c>
    </row>
    <row r="1438">
      <c r="A1438" s="5">
        <f>Eingabe!J1438^2*PI()/4</f>
        <v>0</v>
      </c>
      <c r="B1438" s="5">
        <f>Eingabe!K1438*Eingabe!L1438</f>
        <v>0.089999999999999997</v>
      </c>
      <c r="C1438" s="5">
        <f>(Eingabe!K1438*(Eingabe!L1438-Eingabe!K1438)+Eingabe!K1438^2*PI()/4)*0+Eingabe!K1438*Eingabe!L1438</f>
        <v>0.089999999999999997</v>
      </c>
      <c r="D1438" s="89">
        <f>IF(Eingabe!G1438="x",1,0)</f>
        <v>0</v>
      </c>
      <c r="E1438" s="1">
        <f>IF(Eingabe!H1438="x",1,0)</f>
        <v>1</v>
      </c>
      <c r="F1438" s="1">
        <f>IF(Eingabe!I1438="x",1,0)</f>
        <v>0</v>
      </c>
      <c r="G1438" s="90">
        <f t="shared" si="170"/>
        <v>1</v>
      </c>
      <c r="H1438" s="1">
        <f>IF(Eingabe!R1438="x",1,0)</f>
        <v>1</v>
      </c>
      <c r="I1438" s="1">
        <f>IF(Eingabe!S1438="x",1,0)</f>
        <v>0</v>
      </c>
      <c r="J1438" s="1">
        <f t="shared" si="171"/>
        <v>1</v>
      </c>
      <c r="K1438" s="89">
        <f>IF(Eingabe!E1438="x",1,0)</f>
        <v>1</v>
      </c>
      <c r="L1438" s="1">
        <f>IF(Eingabe!F1438="x",1,0)</f>
        <v>0</v>
      </c>
      <c r="M1438" s="90">
        <f t="shared" si="172"/>
        <v>1</v>
      </c>
    </row>
    <row r="1439">
      <c r="A1439" s="5">
        <f>Eingabe!J1439^2*PI()/4</f>
        <v>0</v>
      </c>
      <c r="B1439" s="5">
        <f>Eingabe!K1439*Eingabe!L1439</f>
        <v>0.089999999999999997</v>
      </c>
      <c r="C1439" s="5">
        <f>(Eingabe!K1439*(Eingabe!L1439-Eingabe!K1439)+Eingabe!K1439^2*PI()/4)*0+Eingabe!K1439*Eingabe!L1439</f>
        <v>0.089999999999999997</v>
      </c>
      <c r="D1439" s="89">
        <f>IF(Eingabe!G1439="x",1,0)</f>
        <v>0</v>
      </c>
      <c r="E1439" s="1">
        <f>IF(Eingabe!H1439="x",1,0)</f>
        <v>1</v>
      </c>
      <c r="F1439" s="1">
        <f>IF(Eingabe!I1439="x",1,0)</f>
        <v>0</v>
      </c>
      <c r="G1439" s="90">
        <f t="shared" si="170"/>
        <v>1</v>
      </c>
      <c r="H1439" s="1">
        <f>IF(Eingabe!R1439="x",1,0)</f>
        <v>1</v>
      </c>
      <c r="I1439" s="1">
        <f>IF(Eingabe!S1439="x",1,0)</f>
        <v>0</v>
      </c>
      <c r="J1439" s="1">
        <f t="shared" si="171"/>
        <v>1</v>
      </c>
      <c r="K1439" s="89">
        <f>IF(Eingabe!E1439="x",1,0)</f>
        <v>1</v>
      </c>
      <c r="L1439" s="1">
        <f>IF(Eingabe!F1439="x",1,0)</f>
        <v>0</v>
      </c>
      <c r="M1439" s="90">
        <f t="shared" si="172"/>
        <v>1</v>
      </c>
    </row>
    <row r="1440">
      <c r="A1440" s="5">
        <f>Eingabe!J1440^2*PI()/4</f>
        <v>0</v>
      </c>
      <c r="B1440" s="5">
        <f>Eingabe!K1440*Eingabe!L1440</f>
        <v>0.040000000000000008</v>
      </c>
      <c r="C1440" s="5">
        <f>(Eingabe!K1440*(Eingabe!L1440-Eingabe!K1440)+Eingabe!K1440^2*PI()/4)*0+Eingabe!K1440*Eingabe!L1440</f>
        <v>0.040000000000000008</v>
      </c>
      <c r="D1440" s="89">
        <f>IF(Eingabe!G1440="x",1,0)</f>
        <v>0</v>
      </c>
      <c r="E1440" s="1">
        <f>IF(Eingabe!H1440="x",1,0)</f>
        <v>1</v>
      </c>
      <c r="F1440" s="1">
        <f>IF(Eingabe!I1440="x",1,0)</f>
        <v>0</v>
      </c>
      <c r="G1440" s="90">
        <f t="shared" si="170"/>
        <v>1</v>
      </c>
      <c r="H1440" s="1">
        <f>IF(Eingabe!R1440="x",1,0)</f>
        <v>1</v>
      </c>
      <c r="I1440" s="1">
        <f>IF(Eingabe!S1440="x",1,0)</f>
        <v>0</v>
      </c>
      <c r="J1440" s="1">
        <f t="shared" si="171"/>
        <v>1</v>
      </c>
      <c r="K1440" s="89">
        <f>IF(Eingabe!E1440="x",1,0)</f>
        <v>1</v>
      </c>
      <c r="L1440" s="1">
        <f>IF(Eingabe!F1440="x",1,0)</f>
        <v>0</v>
      </c>
      <c r="M1440" s="90">
        <f t="shared" si="172"/>
        <v>1</v>
      </c>
    </row>
    <row r="1441">
      <c r="A1441" s="5">
        <f>Eingabe!J1441^2*PI()/4</f>
        <v>0</v>
      </c>
      <c r="B1441" s="5">
        <f>Eingabe!K1441*Eingabe!L1441</f>
        <v>0.094600000000000004</v>
      </c>
      <c r="C1441" s="5">
        <f>(Eingabe!K1441*(Eingabe!L1441-Eingabe!K1441)+Eingabe!K1441^2*PI()/4)*0+Eingabe!K1441*Eingabe!L1441</f>
        <v>0.094600000000000004</v>
      </c>
      <c r="D1441" s="89">
        <f>IF(Eingabe!G1441="x",1,0)</f>
        <v>0</v>
      </c>
      <c r="E1441" s="1">
        <f>IF(Eingabe!H1441="x",1,0)</f>
        <v>1</v>
      </c>
      <c r="F1441" s="1">
        <f>IF(Eingabe!I1441="x",1,0)</f>
        <v>0</v>
      </c>
      <c r="G1441" s="90">
        <f t="shared" si="170"/>
        <v>1</v>
      </c>
      <c r="H1441" s="1">
        <f>IF(Eingabe!R1441="x",1,0)</f>
        <v>1</v>
      </c>
      <c r="I1441" s="1">
        <f>IF(Eingabe!S1441="x",1,0)</f>
        <v>0</v>
      </c>
      <c r="J1441" s="1">
        <f t="shared" si="171"/>
        <v>1</v>
      </c>
      <c r="K1441" s="89">
        <f>IF(Eingabe!E1441="x",1,0)</f>
        <v>1</v>
      </c>
      <c r="L1441" s="1">
        <f>IF(Eingabe!F1441="x",1,0)</f>
        <v>0</v>
      </c>
      <c r="M1441" s="90">
        <f t="shared" si="172"/>
        <v>1</v>
      </c>
    </row>
    <row r="1442">
      <c r="A1442" s="5">
        <f>Eingabe!J1442^2*PI()/4</f>
        <v>0</v>
      </c>
      <c r="B1442" s="5">
        <f>Eingabe!K1442*Eingabe!L1442</f>
        <v>0.094600000000000004</v>
      </c>
      <c r="C1442" s="5">
        <f>(Eingabe!K1442*(Eingabe!L1442-Eingabe!K1442)+Eingabe!K1442^2*PI()/4)*0+Eingabe!K1442*Eingabe!L1442</f>
        <v>0.094600000000000004</v>
      </c>
      <c r="D1442" s="89">
        <f>IF(Eingabe!G1442="x",1,0)</f>
        <v>0</v>
      </c>
      <c r="E1442" s="1">
        <f>IF(Eingabe!H1442="x",1,0)</f>
        <v>1</v>
      </c>
      <c r="F1442" s="1">
        <f>IF(Eingabe!I1442="x",1,0)</f>
        <v>0</v>
      </c>
      <c r="G1442" s="90">
        <f t="shared" si="170"/>
        <v>1</v>
      </c>
      <c r="H1442" s="1">
        <f>IF(Eingabe!R1442="x",1,0)</f>
        <v>1</v>
      </c>
      <c r="I1442" s="1">
        <f>IF(Eingabe!S1442="x",1,0)</f>
        <v>0</v>
      </c>
      <c r="J1442" s="1">
        <f t="shared" si="171"/>
        <v>1</v>
      </c>
      <c r="K1442" s="89">
        <f>IF(Eingabe!E1442="x",1,0)</f>
        <v>1</v>
      </c>
      <c r="L1442" s="1">
        <f>IF(Eingabe!F1442="x",1,0)</f>
        <v>0</v>
      </c>
      <c r="M1442" s="90">
        <f t="shared" si="172"/>
        <v>1</v>
      </c>
    </row>
    <row r="1443">
      <c r="A1443" s="5">
        <f>Eingabe!J1443^2*PI()/4</f>
        <v>0</v>
      </c>
      <c r="B1443" s="5">
        <f>Eingabe!K1443*Eingabe!L1443</f>
        <v>0.094600000000000004</v>
      </c>
      <c r="C1443" s="5">
        <f>(Eingabe!K1443*(Eingabe!L1443-Eingabe!K1443)+Eingabe!K1443^2*PI()/4)*0+Eingabe!K1443*Eingabe!L1443</f>
        <v>0.094600000000000004</v>
      </c>
      <c r="D1443" s="89">
        <f>IF(Eingabe!G1443="x",1,0)</f>
        <v>0</v>
      </c>
      <c r="E1443" s="1">
        <f>IF(Eingabe!H1443="x",1,0)</f>
        <v>1</v>
      </c>
      <c r="F1443" s="1">
        <f>IF(Eingabe!I1443="x",1,0)</f>
        <v>0</v>
      </c>
      <c r="G1443" s="90">
        <f t="shared" si="170"/>
        <v>1</v>
      </c>
      <c r="H1443" s="1">
        <f>IF(Eingabe!R1443="x",1,0)</f>
        <v>1</v>
      </c>
      <c r="I1443" s="1">
        <f>IF(Eingabe!S1443="x",1,0)</f>
        <v>0</v>
      </c>
      <c r="J1443" s="1">
        <f t="shared" si="171"/>
        <v>1</v>
      </c>
      <c r="K1443" s="89">
        <f>IF(Eingabe!E1443="x",1,0)</f>
        <v>1</v>
      </c>
      <c r="L1443" s="1">
        <f>IF(Eingabe!F1443="x",1,0)</f>
        <v>0</v>
      </c>
      <c r="M1443" s="90">
        <f t="shared" si="172"/>
        <v>1</v>
      </c>
    </row>
    <row r="1444">
      <c r="A1444" s="5">
        <f>Eingabe!J1444^2*PI()/4</f>
        <v>0</v>
      </c>
      <c r="B1444" s="5">
        <f>Eingabe!K1444*Eingabe!L1444</f>
        <v>0.094600000000000004</v>
      </c>
      <c r="C1444" s="5">
        <f>(Eingabe!K1444*(Eingabe!L1444-Eingabe!K1444)+Eingabe!K1444^2*PI()/4)*0+Eingabe!K1444*Eingabe!L1444</f>
        <v>0.094600000000000004</v>
      </c>
      <c r="D1444" s="89">
        <f>IF(Eingabe!G1444="x",1,0)</f>
        <v>0</v>
      </c>
      <c r="E1444" s="1">
        <f>IF(Eingabe!H1444="x",1,0)</f>
        <v>1</v>
      </c>
      <c r="F1444" s="1">
        <f>IF(Eingabe!I1444="x",1,0)</f>
        <v>0</v>
      </c>
      <c r="G1444" s="90">
        <f t="shared" si="170"/>
        <v>1</v>
      </c>
      <c r="H1444" s="1">
        <f>IF(Eingabe!R1444="x",1,0)</f>
        <v>1</v>
      </c>
      <c r="I1444" s="1">
        <f>IF(Eingabe!S1444="x",1,0)</f>
        <v>0</v>
      </c>
      <c r="J1444" s="1">
        <f t="shared" si="171"/>
        <v>1</v>
      </c>
      <c r="K1444" s="89">
        <f>IF(Eingabe!E1444="x",1,0)</f>
        <v>1</v>
      </c>
      <c r="L1444" s="1">
        <f>IF(Eingabe!F1444="x",1,0)</f>
        <v>0</v>
      </c>
      <c r="M1444" s="90">
        <f t="shared" si="172"/>
        <v>1</v>
      </c>
    </row>
    <row r="1445">
      <c r="A1445" s="5">
        <f>Eingabe!J1445^2*PI()/4</f>
        <v>0</v>
      </c>
      <c r="B1445" s="5">
        <f>Eingabe!K1445*Eingabe!L1445</f>
        <v>0.094600000000000004</v>
      </c>
      <c r="C1445" s="5">
        <f>(Eingabe!K1445*(Eingabe!L1445-Eingabe!K1445)+Eingabe!K1445^2*PI()/4)*0+Eingabe!K1445*Eingabe!L1445</f>
        <v>0.094600000000000004</v>
      </c>
      <c r="D1445" s="89">
        <f>IF(Eingabe!G1445="x",1,0)</f>
        <v>0</v>
      </c>
      <c r="E1445" s="1">
        <f>IF(Eingabe!H1445="x",1,0)</f>
        <v>1</v>
      </c>
      <c r="F1445" s="1">
        <f>IF(Eingabe!I1445="x",1,0)</f>
        <v>0</v>
      </c>
      <c r="G1445" s="90">
        <f t="shared" si="170"/>
        <v>1</v>
      </c>
      <c r="H1445" s="1">
        <f>IF(Eingabe!R1445="x",1,0)</f>
        <v>1</v>
      </c>
      <c r="I1445" s="1">
        <f>IF(Eingabe!S1445="x",1,0)</f>
        <v>0</v>
      </c>
      <c r="J1445" s="1">
        <f t="shared" si="171"/>
        <v>1</v>
      </c>
      <c r="K1445" s="89">
        <f>IF(Eingabe!E1445="x",1,0)</f>
        <v>1</v>
      </c>
      <c r="L1445" s="1">
        <f>IF(Eingabe!F1445="x",1,0)</f>
        <v>0</v>
      </c>
      <c r="M1445" s="90">
        <f t="shared" si="172"/>
        <v>1</v>
      </c>
    </row>
    <row r="1446">
      <c r="A1446" s="5">
        <f>Eingabe!J1446^2*PI()/4</f>
        <v>0</v>
      </c>
      <c r="B1446" s="5">
        <f>Eingabe!K1446*Eingabe!L1446</f>
        <v>0.094600000000000004</v>
      </c>
      <c r="C1446" s="5">
        <f>(Eingabe!K1446*(Eingabe!L1446-Eingabe!K1446)+Eingabe!K1446^2*PI()/4)*0+Eingabe!K1446*Eingabe!L1446</f>
        <v>0.094600000000000004</v>
      </c>
      <c r="D1446" s="89">
        <f>IF(Eingabe!G1446="x",1,0)</f>
        <v>0</v>
      </c>
      <c r="E1446" s="1">
        <f>IF(Eingabe!H1446="x",1,0)</f>
        <v>1</v>
      </c>
      <c r="F1446" s="1">
        <f>IF(Eingabe!I1446="x",1,0)</f>
        <v>0</v>
      </c>
      <c r="G1446" s="90">
        <f t="shared" si="170"/>
        <v>1</v>
      </c>
      <c r="H1446" s="1">
        <f>IF(Eingabe!R1446="x",1,0)</f>
        <v>1</v>
      </c>
      <c r="I1446" s="1">
        <f>IF(Eingabe!S1446="x",1,0)</f>
        <v>0</v>
      </c>
      <c r="J1446" s="1">
        <f t="shared" si="171"/>
        <v>1</v>
      </c>
      <c r="K1446" s="89">
        <f>IF(Eingabe!E1446="x",1,0)</f>
        <v>1</v>
      </c>
      <c r="L1446" s="1">
        <f>IF(Eingabe!F1446="x",1,0)</f>
        <v>0</v>
      </c>
      <c r="M1446" s="90">
        <f t="shared" si="172"/>
        <v>1</v>
      </c>
    </row>
    <row r="1447">
      <c r="A1447" s="5">
        <f>Eingabe!J1447^2*PI()/4</f>
        <v>0</v>
      </c>
      <c r="B1447" s="5">
        <f>Eingabe!K1447*Eingabe!L1447</f>
        <v>0.094600000000000004</v>
      </c>
      <c r="C1447" s="5">
        <f>(Eingabe!K1447*(Eingabe!L1447-Eingabe!K1447)+Eingabe!K1447^2*PI()/4)*0+Eingabe!K1447*Eingabe!L1447</f>
        <v>0.094600000000000004</v>
      </c>
      <c r="D1447" s="89">
        <f>IF(Eingabe!G1447="x",1,0)</f>
        <v>0</v>
      </c>
      <c r="E1447" s="1">
        <f>IF(Eingabe!H1447="x",1,0)</f>
        <v>1</v>
      </c>
      <c r="F1447" s="1">
        <f>IF(Eingabe!I1447="x",1,0)</f>
        <v>0</v>
      </c>
      <c r="G1447" s="90">
        <f t="shared" si="170"/>
        <v>1</v>
      </c>
      <c r="H1447" s="1">
        <f>IF(Eingabe!R1447="x",1,0)</f>
        <v>1</v>
      </c>
      <c r="I1447" s="1">
        <f>IF(Eingabe!S1447="x",1,0)</f>
        <v>0</v>
      </c>
      <c r="J1447" s="1">
        <f t="shared" si="171"/>
        <v>1</v>
      </c>
      <c r="K1447" s="89">
        <f>IF(Eingabe!E1447="x",1,0)</f>
        <v>1</v>
      </c>
      <c r="L1447" s="1">
        <f>IF(Eingabe!F1447="x",1,0)</f>
        <v>0</v>
      </c>
      <c r="M1447" s="90">
        <f t="shared" si="172"/>
        <v>1</v>
      </c>
    </row>
    <row r="1448">
      <c r="A1448" s="5">
        <f>Eingabe!J1448^2*PI()/4</f>
        <v>0</v>
      </c>
      <c r="B1448" s="5">
        <f>Eingabe!K1448*Eingabe!L1448</f>
        <v>0.094600000000000004</v>
      </c>
      <c r="C1448" s="5">
        <f>(Eingabe!K1448*(Eingabe!L1448-Eingabe!K1448)+Eingabe!K1448^2*PI()/4)*0+Eingabe!K1448*Eingabe!L1448</f>
        <v>0.094600000000000004</v>
      </c>
      <c r="D1448" s="89">
        <f>IF(Eingabe!G1448="x",1,0)</f>
        <v>0</v>
      </c>
      <c r="E1448" s="1">
        <f>IF(Eingabe!H1448="x",1,0)</f>
        <v>1</v>
      </c>
      <c r="F1448" s="1">
        <f>IF(Eingabe!I1448="x",1,0)</f>
        <v>0</v>
      </c>
      <c r="G1448" s="90">
        <f t="shared" si="170"/>
        <v>1</v>
      </c>
      <c r="H1448" s="1">
        <f>IF(Eingabe!R1448="x",1,0)</f>
        <v>1</v>
      </c>
      <c r="I1448" s="1">
        <f>IF(Eingabe!S1448="x",1,0)</f>
        <v>0</v>
      </c>
      <c r="J1448" s="1">
        <f t="shared" si="171"/>
        <v>1</v>
      </c>
      <c r="K1448" s="89">
        <f>IF(Eingabe!E1448="x",1,0)</f>
        <v>1</v>
      </c>
      <c r="L1448" s="1">
        <f>IF(Eingabe!F1448="x",1,0)</f>
        <v>0</v>
      </c>
      <c r="M1448" s="90">
        <f t="shared" si="172"/>
        <v>1</v>
      </c>
    </row>
    <row r="1449">
      <c r="A1449" s="5">
        <f>Eingabe!J1449^2*PI()/4</f>
        <v>0</v>
      </c>
      <c r="B1449" s="5">
        <f>Eingabe!K1449*Eingabe!L1449</f>
        <v>0.094600000000000004</v>
      </c>
      <c r="C1449" s="5">
        <f>(Eingabe!K1449*(Eingabe!L1449-Eingabe!K1449)+Eingabe!K1449^2*PI()/4)*0+Eingabe!K1449*Eingabe!L1449</f>
        <v>0.094600000000000004</v>
      </c>
      <c r="D1449" s="89">
        <f>IF(Eingabe!G1449="x",1,0)</f>
        <v>0</v>
      </c>
      <c r="E1449" s="1">
        <f>IF(Eingabe!H1449="x",1,0)</f>
        <v>1</v>
      </c>
      <c r="F1449" s="1">
        <f>IF(Eingabe!I1449="x",1,0)</f>
        <v>0</v>
      </c>
      <c r="G1449" s="90">
        <f t="shared" si="170"/>
        <v>1</v>
      </c>
      <c r="H1449" s="1">
        <f>IF(Eingabe!R1449="x",1,0)</f>
        <v>1</v>
      </c>
      <c r="I1449" s="1">
        <f>IF(Eingabe!S1449="x",1,0)</f>
        <v>0</v>
      </c>
      <c r="J1449" s="1">
        <f t="shared" si="171"/>
        <v>1</v>
      </c>
      <c r="K1449" s="89">
        <f>IF(Eingabe!E1449="x",1,0)</f>
        <v>1</v>
      </c>
      <c r="L1449" s="1">
        <f>IF(Eingabe!F1449="x",1,0)</f>
        <v>0</v>
      </c>
      <c r="M1449" s="90">
        <f t="shared" si="172"/>
        <v>1</v>
      </c>
    </row>
    <row r="1450">
      <c r="A1450" s="5">
        <f>Eingabe!J1450^2*PI()/4</f>
        <v>0</v>
      </c>
      <c r="B1450" s="5">
        <f>Eingabe!K1450*Eingabe!L1450</f>
        <v>0.094600000000000004</v>
      </c>
      <c r="C1450" s="5">
        <f>(Eingabe!K1450*(Eingabe!L1450-Eingabe!K1450)+Eingabe!K1450^2*PI()/4)*0+Eingabe!K1450*Eingabe!L1450</f>
        <v>0.094600000000000004</v>
      </c>
      <c r="D1450" s="89">
        <f>IF(Eingabe!G1450="x",1,0)</f>
        <v>0</v>
      </c>
      <c r="E1450" s="1">
        <f>IF(Eingabe!H1450="x",1,0)</f>
        <v>1</v>
      </c>
      <c r="F1450" s="1">
        <f>IF(Eingabe!I1450="x",1,0)</f>
        <v>0</v>
      </c>
      <c r="G1450" s="90">
        <f t="shared" si="170"/>
        <v>1</v>
      </c>
      <c r="H1450" s="1">
        <f>IF(Eingabe!R1450="x",1,0)</f>
        <v>1</v>
      </c>
      <c r="I1450" s="1">
        <f>IF(Eingabe!S1450="x",1,0)</f>
        <v>0</v>
      </c>
      <c r="J1450" s="1">
        <f t="shared" si="171"/>
        <v>1</v>
      </c>
      <c r="K1450" s="89">
        <f>IF(Eingabe!E1450="x",1,0)</f>
        <v>1</v>
      </c>
      <c r="L1450" s="1">
        <f>IF(Eingabe!F1450="x",1,0)</f>
        <v>0</v>
      </c>
      <c r="M1450" s="90">
        <f t="shared" si="172"/>
        <v>1</v>
      </c>
    </row>
    <row r="1451">
      <c r="A1451" s="5">
        <f>Eingabe!J1451^2*PI()/4</f>
        <v>0</v>
      </c>
      <c r="B1451" s="5">
        <f>Eingabe!K1451*Eingabe!L1451</f>
        <v>0.094600000000000004</v>
      </c>
      <c r="C1451" s="5">
        <f>(Eingabe!K1451*(Eingabe!L1451-Eingabe!K1451)+Eingabe!K1451^2*PI()/4)*0+Eingabe!K1451*Eingabe!L1451</f>
        <v>0.094600000000000004</v>
      </c>
      <c r="D1451" s="89">
        <f>IF(Eingabe!G1451="x",1,0)</f>
        <v>0</v>
      </c>
      <c r="E1451" s="1">
        <f>IF(Eingabe!H1451="x",1,0)</f>
        <v>1</v>
      </c>
      <c r="F1451" s="1">
        <f>IF(Eingabe!I1451="x",1,0)</f>
        <v>0</v>
      </c>
      <c r="G1451" s="90">
        <f t="shared" si="170"/>
        <v>1</v>
      </c>
      <c r="H1451" s="1">
        <f>IF(Eingabe!R1451="x",1,0)</f>
        <v>1</v>
      </c>
      <c r="I1451" s="1">
        <f>IF(Eingabe!S1451="x",1,0)</f>
        <v>0</v>
      </c>
      <c r="J1451" s="1">
        <f t="shared" si="171"/>
        <v>1</v>
      </c>
      <c r="K1451" s="89">
        <f>IF(Eingabe!E1451="x",1,0)</f>
        <v>1</v>
      </c>
      <c r="L1451" s="1">
        <f>IF(Eingabe!F1451="x",1,0)</f>
        <v>0</v>
      </c>
      <c r="M1451" s="90">
        <f t="shared" si="172"/>
        <v>1</v>
      </c>
    </row>
    <row r="1452">
      <c r="A1452" s="5">
        <f>Eingabe!J1452^2*PI()/4</f>
        <v>0</v>
      </c>
      <c r="B1452" s="5">
        <f>Eingabe!K1452*Eingabe!L1452</f>
        <v>0.094600000000000004</v>
      </c>
      <c r="C1452" s="5">
        <f>(Eingabe!K1452*(Eingabe!L1452-Eingabe!K1452)+Eingabe!K1452^2*PI()/4)*0+Eingabe!K1452*Eingabe!L1452</f>
        <v>0.094600000000000004</v>
      </c>
      <c r="D1452" s="89">
        <f>IF(Eingabe!G1452="x",1,0)</f>
        <v>0</v>
      </c>
      <c r="E1452" s="1">
        <f>IF(Eingabe!H1452="x",1,0)</f>
        <v>1</v>
      </c>
      <c r="F1452" s="1">
        <f>IF(Eingabe!I1452="x",1,0)</f>
        <v>0</v>
      </c>
      <c r="G1452" s="90">
        <f t="shared" si="170"/>
        <v>1</v>
      </c>
      <c r="H1452" s="1">
        <f>IF(Eingabe!R1452="x",1,0)</f>
        <v>1</v>
      </c>
      <c r="I1452" s="1">
        <f>IF(Eingabe!S1452="x",1,0)</f>
        <v>0</v>
      </c>
      <c r="J1452" s="1">
        <f t="shared" si="171"/>
        <v>1</v>
      </c>
      <c r="K1452" s="89">
        <f>IF(Eingabe!E1452="x",1,0)</f>
        <v>1</v>
      </c>
      <c r="L1452" s="1">
        <f>IF(Eingabe!F1452="x",1,0)</f>
        <v>0</v>
      </c>
      <c r="M1452" s="90">
        <f t="shared" si="172"/>
        <v>1</v>
      </c>
    </row>
    <row r="1453">
      <c r="A1453" s="5">
        <f>Eingabe!J1453^2*PI()/4</f>
        <v>0</v>
      </c>
      <c r="B1453" s="5">
        <f>Eingabe!K1453*Eingabe!L1453</f>
        <v>0.094600000000000004</v>
      </c>
      <c r="C1453" s="5">
        <f>(Eingabe!K1453*(Eingabe!L1453-Eingabe!K1453)+Eingabe!K1453^2*PI()/4)*0+Eingabe!K1453*Eingabe!L1453</f>
        <v>0.094600000000000004</v>
      </c>
      <c r="D1453" s="89">
        <f>IF(Eingabe!G1453="x",1,0)</f>
        <v>0</v>
      </c>
      <c r="E1453" s="1">
        <f>IF(Eingabe!H1453="x",1,0)</f>
        <v>1</v>
      </c>
      <c r="F1453" s="1">
        <f>IF(Eingabe!I1453="x",1,0)</f>
        <v>0</v>
      </c>
      <c r="G1453" s="90">
        <f t="shared" si="170"/>
        <v>1</v>
      </c>
      <c r="H1453" s="1">
        <f>IF(Eingabe!R1453="x",1,0)</f>
        <v>1</v>
      </c>
      <c r="I1453" s="1">
        <f>IF(Eingabe!S1453="x",1,0)</f>
        <v>0</v>
      </c>
      <c r="J1453" s="1">
        <f t="shared" si="171"/>
        <v>1</v>
      </c>
      <c r="K1453" s="89">
        <f>IF(Eingabe!E1453="x",1,0)</f>
        <v>1</v>
      </c>
      <c r="L1453" s="1">
        <f>IF(Eingabe!F1453="x",1,0)</f>
        <v>0</v>
      </c>
      <c r="M1453" s="90">
        <f t="shared" si="172"/>
        <v>1</v>
      </c>
    </row>
    <row r="1454">
      <c r="A1454" s="5">
        <f>Eingabe!J1454^2*PI()/4</f>
        <v>0</v>
      </c>
      <c r="B1454" s="5">
        <f>Eingabe!K1454*Eingabe!L1454</f>
        <v>0.094600000000000004</v>
      </c>
      <c r="C1454" s="5">
        <f>(Eingabe!K1454*(Eingabe!L1454-Eingabe!K1454)+Eingabe!K1454^2*PI()/4)*0+Eingabe!K1454*Eingabe!L1454</f>
        <v>0.094600000000000004</v>
      </c>
      <c r="D1454" s="89">
        <f>IF(Eingabe!G1454="x",1,0)</f>
        <v>0</v>
      </c>
      <c r="E1454" s="1">
        <f>IF(Eingabe!H1454="x",1,0)</f>
        <v>1</v>
      </c>
      <c r="F1454" s="1">
        <f>IF(Eingabe!I1454="x",1,0)</f>
        <v>0</v>
      </c>
      <c r="G1454" s="90">
        <f t="shared" si="170"/>
        <v>1</v>
      </c>
      <c r="H1454" s="1">
        <f>IF(Eingabe!R1454="x",1,0)</f>
        <v>1</v>
      </c>
      <c r="I1454" s="1">
        <f>IF(Eingabe!S1454="x",1,0)</f>
        <v>0</v>
      </c>
      <c r="J1454" s="1">
        <f t="shared" si="171"/>
        <v>1</v>
      </c>
      <c r="K1454" s="89">
        <f>IF(Eingabe!E1454="x",1,0)</f>
        <v>1</v>
      </c>
      <c r="L1454" s="1">
        <f>IF(Eingabe!F1454="x",1,0)</f>
        <v>0</v>
      </c>
      <c r="M1454" s="90">
        <f t="shared" si="172"/>
        <v>1</v>
      </c>
    </row>
    <row r="1455">
      <c r="A1455" s="5">
        <f>Eingabe!J1455^2*PI()/4</f>
        <v>0</v>
      </c>
      <c r="B1455" s="5">
        <f>Eingabe!K1455*Eingabe!L1455</f>
        <v>0.094600000000000004</v>
      </c>
      <c r="C1455" s="5">
        <f>(Eingabe!K1455*(Eingabe!L1455-Eingabe!K1455)+Eingabe!K1455^2*PI()/4)*0+Eingabe!K1455*Eingabe!L1455</f>
        <v>0.094600000000000004</v>
      </c>
      <c r="D1455" s="89">
        <f>IF(Eingabe!G1455="x",1,0)</f>
        <v>0</v>
      </c>
      <c r="E1455" s="1">
        <f>IF(Eingabe!H1455="x",1,0)</f>
        <v>1</v>
      </c>
      <c r="F1455" s="1">
        <f>IF(Eingabe!I1455="x",1,0)</f>
        <v>0</v>
      </c>
      <c r="G1455" s="90">
        <f t="shared" si="170"/>
        <v>1</v>
      </c>
      <c r="H1455" s="1">
        <f>IF(Eingabe!R1455="x",1,0)</f>
        <v>1</v>
      </c>
      <c r="I1455" s="1">
        <f>IF(Eingabe!S1455="x",1,0)</f>
        <v>0</v>
      </c>
      <c r="J1455" s="1">
        <f t="shared" si="171"/>
        <v>1</v>
      </c>
      <c r="K1455" s="89">
        <f>IF(Eingabe!E1455="x",1,0)</f>
        <v>1</v>
      </c>
      <c r="L1455" s="1">
        <f>IF(Eingabe!F1455="x",1,0)</f>
        <v>0</v>
      </c>
      <c r="M1455" s="90">
        <f t="shared" si="172"/>
        <v>1</v>
      </c>
    </row>
    <row r="1456">
      <c r="A1456" s="5">
        <f>Eingabe!J1456^2*PI()/4</f>
        <v>0</v>
      </c>
      <c r="B1456" s="5">
        <f>Eingabe!K1456*Eingabe!L1456</f>
        <v>0.094600000000000004</v>
      </c>
      <c r="C1456" s="5">
        <f>(Eingabe!K1456*(Eingabe!L1456-Eingabe!K1456)+Eingabe!K1456^2*PI()/4)*0+Eingabe!K1456*Eingabe!L1456</f>
        <v>0.094600000000000004</v>
      </c>
      <c r="D1456" s="89">
        <f>IF(Eingabe!G1456="x",1,0)</f>
        <v>0</v>
      </c>
      <c r="E1456" s="1">
        <f>IF(Eingabe!H1456="x",1,0)</f>
        <v>1</v>
      </c>
      <c r="F1456" s="1">
        <f>IF(Eingabe!I1456="x",1,0)</f>
        <v>0</v>
      </c>
      <c r="G1456" s="90">
        <f t="shared" si="170"/>
        <v>1</v>
      </c>
      <c r="H1456" s="1">
        <f>IF(Eingabe!R1456="x",1,0)</f>
        <v>1</v>
      </c>
      <c r="I1456" s="1">
        <f>IF(Eingabe!S1456="x",1,0)</f>
        <v>0</v>
      </c>
      <c r="J1456" s="1">
        <f t="shared" si="171"/>
        <v>1</v>
      </c>
      <c r="K1456" s="89">
        <f>IF(Eingabe!E1456="x",1,0)</f>
        <v>1</v>
      </c>
      <c r="L1456" s="1">
        <f>IF(Eingabe!F1456="x",1,0)</f>
        <v>0</v>
      </c>
      <c r="M1456" s="90">
        <f t="shared" si="172"/>
        <v>1</v>
      </c>
    </row>
    <row r="1457">
      <c r="A1457" s="5">
        <f>Eingabe!J1457^2*PI()/4</f>
        <v>0</v>
      </c>
      <c r="B1457" s="5">
        <f>Eingabe!K1457*Eingabe!L1457</f>
        <v>0.094600000000000004</v>
      </c>
      <c r="C1457" s="5">
        <f>(Eingabe!K1457*(Eingabe!L1457-Eingabe!K1457)+Eingabe!K1457^2*PI()/4)*0+Eingabe!K1457*Eingabe!L1457</f>
        <v>0.094600000000000004</v>
      </c>
      <c r="D1457" s="89">
        <f>IF(Eingabe!G1457="x",1,0)</f>
        <v>0</v>
      </c>
      <c r="E1457" s="1">
        <f>IF(Eingabe!H1457="x",1,0)</f>
        <v>1</v>
      </c>
      <c r="F1457" s="1">
        <f>IF(Eingabe!I1457="x",1,0)</f>
        <v>0</v>
      </c>
      <c r="G1457" s="90">
        <f t="shared" si="170"/>
        <v>1</v>
      </c>
      <c r="H1457" s="1">
        <f>IF(Eingabe!R1457="x",1,0)</f>
        <v>1</v>
      </c>
      <c r="I1457" s="1">
        <f>IF(Eingabe!S1457="x",1,0)</f>
        <v>0</v>
      </c>
      <c r="J1457" s="1">
        <f t="shared" si="171"/>
        <v>1</v>
      </c>
      <c r="K1457" s="89">
        <f>IF(Eingabe!E1457="x",1,0)</f>
        <v>1</v>
      </c>
      <c r="L1457" s="1">
        <f>IF(Eingabe!F1457="x",1,0)</f>
        <v>0</v>
      </c>
      <c r="M1457" s="90">
        <f t="shared" si="172"/>
        <v>1</v>
      </c>
    </row>
    <row r="1458">
      <c r="A1458" s="5">
        <f>Eingabe!J1458^2*PI()/4</f>
        <v>0</v>
      </c>
      <c r="B1458" s="5">
        <f>Eingabe!K1458*Eingabe!L1458</f>
        <v>0.094600000000000004</v>
      </c>
      <c r="C1458" s="5">
        <f>(Eingabe!K1458*(Eingabe!L1458-Eingabe!K1458)+Eingabe!K1458^2*PI()/4)*0+Eingabe!K1458*Eingabe!L1458</f>
        <v>0.094600000000000004</v>
      </c>
      <c r="D1458" s="89">
        <f>IF(Eingabe!G1458="x",1,0)</f>
        <v>0</v>
      </c>
      <c r="E1458" s="1">
        <f>IF(Eingabe!H1458="x",1,0)</f>
        <v>1</v>
      </c>
      <c r="F1458" s="1">
        <f>IF(Eingabe!I1458="x",1,0)</f>
        <v>0</v>
      </c>
      <c r="G1458" s="90">
        <f t="shared" si="170"/>
        <v>1</v>
      </c>
      <c r="H1458" s="1">
        <f>IF(Eingabe!R1458="x",1,0)</f>
        <v>1</v>
      </c>
      <c r="I1458" s="1">
        <f>IF(Eingabe!S1458="x",1,0)</f>
        <v>0</v>
      </c>
      <c r="J1458" s="1">
        <f t="shared" si="171"/>
        <v>1</v>
      </c>
      <c r="K1458" s="89">
        <f>IF(Eingabe!E1458="x",1,0)</f>
        <v>1</v>
      </c>
      <c r="L1458" s="1">
        <f>IF(Eingabe!F1458="x",1,0)</f>
        <v>0</v>
      </c>
      <c r="M1458" s="90">
        <f t="shared" si="172"/>
        <v>1</v>
      </c>
    </row>
    <row r="1459">
      <c r="A1459" s="5">
        <f>Eingabe!J1459^2*PI()/4</f>
        <v>0</v>
      </c>
      <c r="B1459" s="5">
        <f>Eingabe!K1459*Eingabe!L1459</f>
        <v>0.094600000000000004</v>
      </c>
      <c r="C1459" s="5">
        <f>(Eingabe!K1459*(Eingabe!L1459-Eingabe!K1459)+Eingabe!K1459^2*PI()/4)*0+Eingabe!K1459*Eingabe!L1459</f>
        <v>0.094600000000000004</v>
      </c>
      <c r="D1459" s="89">
        <f>IF(Eingabe!G1459="x",1,0)</f>
        <v>0</v>
      </c>
      <c r="E1459" s="1">
        <f>IF(Eingabe!H1459="x",1,0)</f>
        <v>1</v>
      </c>
      <c r="F1459" s="1">
        <f>IF(Eingabe!I1459="x",1,0)</f>
        <v>0</v>
      </c>
      <c r="G1459" s="90">
        <f t="shared" si="170"/>
        <v>1</v>
      </c>
      <c r="H1459" s="1">
        <f>IF(Eingabe!R1459="x",1,0)</f>
        <v>1</v>
      </c>
      <c r="I1459" s="1">
        <f>IF(Eingabe!S1459="x",1,0)</f>
        <v>0</v>
      </c>
      <c r="J1459" s="1">
        <f t="shared" si="171"/>
        <v>1</v>
      </c>
      <c r="K1459" s="89">
        <f>IF(Eingabe!E1459="x",1,0)</f>
        <v>1</v>
      </c>
      <c r="L1459" s="1">
        <f>IF(Eingabe!F1459="x",1,0)</f>
        <v>0</v>
      </c>
      <c r="M1459" s="90">
        <f t="shared" si="172"/>
        <v>1</v>
      </c>
    </row>
    <row r="1460">
      <c r="A1460" s="5">
        <f>Eingabe!J1460^2*PI()/4</f>
        <v>0</v>
      </c>
      <c r="B1460" s="5">
        <f>Eingabe!K1460*Eingabe!L1460</f>
        <v>0.094600000000000004</v>
      </c>
      <c r="C1460" s="5">
        <f>(Eingabe!K1460*(Eingabe!L1460-Eingabe!K1460)+Eingabe!K1460^2*PI()/4)*0+Eingabe!K1460*Eingabe!L1460</f>
        <v>0.094600000000000004</v>
      </c>
      <c r="D1460" s="89">
        <f>IF(Eingabe!G1460="x",1,0)</f>
        <v>0</v>
      </c>
      <c r="E1460" s="1">
        <f>IF(Eingabe!H1460="x",1,0)</f>
        <v>1</v>
      </c>
      <c r="F1460" s="1">
        <f>IF(Eingabe!I1460="x",1,0)</f>
        <v>0</v>
      </c>
      <c r="G1460" s="90">
        <f t="shared" si="170"/>
        <v>1</v>
      </c>
      <c r="H1460" s="1">
        <f>IF(Eingabe!R1460="x",1,0)</f>
        <v>1</v>
      </c>
      <c r="I1460" s="1">
        <f>IF(Eingabe!S1460="x",1,0)</f>
        <v>0</v>
      </c>
      <c r="J1460" s="1">
        <f t="shared" si="171"/>
        <v>1</v>
      </c>
      <c r="K1460" s="89">
        <f>IF(Eingabe!E1460="x",1,0)</f>
        <v>1</v>
      </c>
      <c r="L1460" s="1">
        <f>IF(Eingabe!F1460="x",1,0)</f>
        <v>0</v>
      </c>
      <c r="M1460" s="90">
        <f t="shared" si="172"/>
        <v>1</v>
      </c>
    </row>
    <row r="1461">
      <c r="A1461" s="5">
        <f>Eingabe!J1461^2*PI()/4</f>
        <v>0</v>
      </c>
      <c r="B1461" s="5">
        <f>Eingabe!K1461*Eingabe!L1461</f>
        <v>0.094600000000000004</v>
      </c>
      <c r="C1461" s="5">
        <f>(Eingabe!K1461*(Eingabe!L1461-Eingabe!K1461)+Eingabe!K1461^2*PI()/4)*0+Eingabe!K1461*Eingabe!L1461</f>
        <v>0.094600000000000004</v>
      </c>
      <c r="D1461" s="89">
        <f>IF(Eingabe!G1461="x",1,0)</f>
        <v>0</v>
      </c>
      <c r="E1461" s="1">
        <f>IF(Eingabe!H1461="x",1,0)</f>
        <v>1</v>
      </c>
      <c r="F1461" s="1">
        <f>IF(Eingabe!I1461="x",1,0)</f>
        <v>0</v>
      </c>
      <c r="G1461" s="90">
        <f t="shared" si="170"/>
        <v>1</v>
      </c>
      <c r="H1461" s="1">
        <f>IF(Eingabe!R1461="x",1,0)</f>
        <v>1</v>
      </c>
      <c r="I1461" s="1">
        <f>IF(Eingabe!S1461="x",1,0)</f>
        <v>0</v>
      </c>
      <c r="J1461" s="1">
        <f t="shared" si="171"/>
        <v>1</v>
      </c>
      <c r="K1461" s="89">
        <f>IF(Eingabe!E1461="x",1,0)</f>
        <v>1</v>
      </c>
      <c r="L1461" s="1">
        <f>IF(Eingabe!F1461="x",1,0)</f>
        <v>0</v>
      </c>
      <c r="M1461" s="90">
        <f t="shared" si="172"/>
        <v>1</v>
      </c>
    </row>
    <row r="1462">
      <c r="A1462" s="5">
        <f>Eingabe!J1462^2*PI()/4</f>
        <v>0</v>
      </c>
      <c r="B1462" s="5">
        <f>Eingabe!K1462*Eingabe!L1462</f>
        <v>0.094600000000000004</v>
      </c>
      <c r="C1462" s="5">
        <f>(Eingabe!K1462*(Eingabe!L1462-Eingabe!K1462)+Eingabe!K1462^2*PI()/4)*0+Eingabe!K1462*Eingabe!L1462</f>
        <v>0.094600000000000004</v>
      </c>
      <c r="D1462" s="89">
        <f>IF(Eingabe!G1462="x",1,0)</f>
        <v>0</v>
      </c>
      <c r="E1462" s="1">
        <f>IF(Eingabe!H1462="x",1,0)</f>
        <v>1</v>
      </c>
      <c r="F1462" s="1">
        <f>IF(Eingabe!I1462="x",1,0)</f>
        <v>0</v>
      </c>
      <c r="G1462" s="90">
        <f t="shared" si="170"/>
        <v>1</v>
      </c>
      <c r="H1462" s="1">
        <f>IF(Eingabe!R1462="x",1,0)</f>
        <v>1</v>
      </c>
      <c r="I1462" s="1">
        <f>IF(Eingabe!S1462="x",1,0)</f>
        <v>0</v>
      </c>
      <c r="J1462" s="1">
        <f t="shared" si="171"/>
        <v>1</v>
      </c>
      <c r="K1462" s="89">
        <f>IF(Eingabe!E1462="x",1,0)</f>
        <v>1</v>
      </c>
      <c r="L1462" s="1">
        <f>IF(Eingabe!F1462="x",1,0)</f>
        <v>0</v>
      </c>
      <c r="M1462" s="90">
        <f t="shared" si="172"/>
        <v>1</v>
      </c>
    </row>
    <row r="1463">
      <c r="A1463" s="5">
        <f>Eingabe!J1463^2*PI()/4</f>
        <v>0</v>
      </c>
      <c r="B1463" s="5">
        <f>Eingabe!K1463*Eingabe!L1463</f>
        <v>0.094600000000000004</v>
      </c>
      <c r="C1463" s="5">
        <f>(Eingabe!K1463*(Eingabe!L1463-Eingabe!K1463)+Eingabe!K1463^2*PI()/4)*0+Eingabe!K1463*Eingabe!L1463</f>
        <v>0.094600000000000004</v>
      </c>
      <c r="D1463" s="89">
        <f>IF(Eingabe!G1463="x",1,0)</f>
        <v>0</v>
      </c>
      <c r="E1463" s="1">
        <f>IF(Eingabe!H1463="x",1,0)</f>
        <v>1</v>
      </c>
      <c r="F1463" s="1">
        <f>IF(Eingabe!I1463="x",1,0)</f>
        <v>0</v>
      </c>
      <c r="G1463" s="90">
        <f t="shared" si="170"/>
        <v>1</v>
      </c>
      <c r="H1463" s="1">
        <f>IF(Eingabe!R1463="x",1,0)</f>
        <v>1</v>
      </c>
      <c r="I1463" s="1">
        <f>IF(Eingabe!S1463="x",1,0)</f>
        <v>0</v>
      </c>
      <c r="J1463" s="1">
        <f t="shared" si="171"/>
        <v>1</v>
      </c>
      <c r="K1463" s="89">
        <f>IF(Eingabe!E1463="x",1,0)</f>
        <v>1</v>
      </c>
      <c r="L1463" s="1">
        <f>IF(Eingabe!F1463="x",1,0)</f>
        <v>0</v>
      </c>
      <c r="M1463" s="90">
        <f t="shared" si="172"/>
        <v>1</v>
      </c>
    </row>
    <row r="1464">
      <c r="A1464" s="5">
        <f>Eingabe!J1464^2*PI()/4</f>
        <v>0</v>
      </c>
      <c r="B1464" s="5">
        <f>Eingabe!K1464*Eingabe!L1464</f>
        <v>0.094600000000000004</v>
      </c>
      <c r="C1464" s="5">
        <f>(Eingabe!K1464*(Eingabe!L1464-Eingabe!K1464)+Eingabe!K1464^2*PI()/4)*0+Eingabe!K1464*Eingabe!L1464</f>
        <v>0.094600000000000004</v>
      </c>
      <c r="D1464" s="89">
        <f>IF(Eingabe!G1464="x",1,0)</f>
        <v>0</v>
      </c>
      <c r="E1464" s="1">
        <f>IF(Eingabe!H1464="x",1,0)</f>
        <v>1</v>
      </c>
      <c r="F1464" s="1">
        <f>IF(Eingabe!I1464="x",1,0)</f>
        <v>0</v>
      </c>
      <c r="G1464" s="90">
        <f t="shared" si="170"/>
        <v>1</v>
      </c>
      <c r="H1464" s="1">
        <f>IF(Eingabe!R1464="x",1,0)</f>
        <v>1</v>
      </c>
      <c r="I1464" s="1">
        <f>IF(Eingabe!S1464="x",1,0)</f>
        <v>0</v>
      </c>
      <c r="J1464" s="1">
        <f t="shared" si="171"/>
        <v>1</v>
      </c>
      <c r="K1464" s="89">
        <f>IF(Eingabe!E1464="x",1,0)</f>
        <v>1</v>
      </c>
      <c r="L1464" s="1">
        <f>IF(Eingabe!F1464="x",1,0)</f>
        <v>0</v>
      </c>
      <c r="M1464" s="90">
        <f t="shared" si="172"/>
        <v>1</v>
      </c>
    </row>
    <row r="1465">
      <c r="A1465" s="5">
        <f>Eingabe!J1465^2*PI()/4</f>
        <v>0</v>
      </c>
      <c r="B1465" s="5">
        <f>Eingabe!K1465*Eingabe!L1465</f>
        <v>0.094600000000000004</v>
      </c>
      <c r="C1465" s="5">
        <f>(Eingabe!K1465*(Eingabe!L1465-Eingabe!K1465)+Eingabe!K1465^2*PI()/4)*0+Eingabe!K1465*Eingabe!L1465</f>
        <v>0.094600000000000004</v>
      </c>
      <c r="D1465" s="89">
        <f>IF(Eingabe!G1465="x",1,0)</f>
        <v>0</v>
      </c>
      <c r="E1465" s="1">
        <f>IF(Eingabe!H1465="x",1,0)</f>
        <v>1</v>
      </c>
      <c r="F1465" s="1">
        <f>IF(Eingabe!I1465="x",1,0)</f>
        <v>0</v>
      </c>
      <c r="G1465" s="90">
        <f t="shared" si="170"/>
        <v>1</v>
      </c>
      <c r="H1465" s="1">
        <f>IF(Eingabe!R1465="x",1,0)</f>
        <v>1</v>
      </c>
      <c r="I1465" s="1">
        <f>IF(Eingabe!S1465="x",1,0)</f>
        <v>0</v>
      </c>
      <c r="J1465" s="1">
        <f t="shared" si="171"/>
        <v>1</v>
      </c>
      <c r="K1465" s="89">
        <f>IF(Eingabe!E1465="x",1,0)</f>
        <v>1</v>
      </c>
      <c r="L1465" s="1">
        <f>IF(Eingabe!F1465="x",1,0)</f>
        <v>0</v>
      </c>
      <c r="M1465" s="90">
        <f t="shared" si="172"/>
        <v>1</v>
      </c>
    </row>
    <row r="1466">
      <c r="A1466" s="5">
        <f>Eingabe!J1466^2*PI()/4</f>
        <v>0</v>
      </c>
      <c r="B1466" s="5">
        <f>Eingabe!K1466*Eingabe!L1466</f>
        <v>0.094600000000000004</v>
      </c>
      <c r="C1466" s="5">
        <f>(Eingabe!K1466*(Eingabe!L1466-Eingabe!K1466)+Eingabe!K1466^2*PI()/4)*0+Eingabe!K1466*Eingabe!L1466</f>
        <v>0.094600000000000004</v>
      </c>
      <c r="D1466" s="89">
        <f>IF(Eingabe!G1466="x",1,0)</f>
        <v>0</v>
      </c>
      <c r="E1466" s="1">
        <f>IF(Eingabe!H1466="x",1,0)</f>
        <v>1</v>
      </c>
      <c r="F1466" s="1">
        <f>IF(Eingabe!I1466="x",1,0)</f>
        <v>0</v>
      </c>
      <c r="G1466" s="90">
        <f t="shared" si="170"/>
        <v>1</v>
      </c>
      <c r="H1466" s="1">
        <f>IF(Eingabe!R1466="x",1,0)</f>
        <v>1</v>
      </c>
      <c r="I1466" s="1">
        <f>IF(Eingabe!S1466="x",1,0)</f>
        <v>0</v>
      </c>
      <c r="J1466" s="1">
        <f t="shared" si="171"/>
        <v>1</v>
      </c>
      <c r="K1466" s="89">
        <f>IF(Eingabe!E1466="x",1,0)</f>
        <v>1</v>
      </c>
      <c r="L1466" s="1">
        <f>IF(Eingabe!F1466="x",1,0)</f>
        <v>0</v>
      </c>
      <c r="M1466" s="90">
        <f t="shared" si="172"/>
        <v>1</v>
      </c>
    </row>
    <row r="1467">
      <c r="A1467" s="5">
        <f>Eingabe!J1467^2*PI()/4</f>
        <v>0.031415926535897934</v>
      </c>
      <c r="B1467" s="5">
        <f>Eingabe!K1467*Eingabe!L1467</f>
        <v>0</v>
      </c>
      <c r="C1467" s="5">
        <f>(Eingabe!K1467*(Eingabe!L1467-Eingabe!K1467)+Eingabe!K1467^2*PI()/4)*0+Eingabe!K1467*Eingabe!L1467</f>
        <v>0</v>
      </c>
      <c r="D1467" s="89">
        <f>IF(Eingabe!G1467="x",1,0)</f>
        <v>1</v>
      </c>
      <c r="E1467" s="1">
        <f>IF(Eingabe!H1467="x",1,0)</f>
        <v>0</v>
      </c>
      <c r="F1467" s="1">
        <f>IF(Eingabe!I1467="x",1,0)</f>
        <v>0</v>
      </c>
      <c r="G1467" s="90">
        <f t="shared" si="170"/>
        <v>0</v>
      </c>
      <c r="H1467" s="1">
        <f>IF(Eingabe!R1467="x",1,0)</f>
        <v>1</v>
      </c>
      <c r="I1467" s="1">
        <f>IF(Eingabe!S1467="x",1,0)</f>
        <v>0</v>
      </c>
      <c r="J1467" s="1">
        <f t="shared" si="171"/>
        <v>1</v>
      </c>
      <c r="K1467" s="89">
        <f>IF(Eingabe!E1467="x",1,0)</f>
        <v>1</v>
      </c>
      <c r="L1467" s="1">
        <f>IF(Eingabe!F1467="x",1,0)</f>
        <v>0</v>
      </c>
      <c r="M1467" s="90">
        <f t="shared" si="172"/>
        <v>1</v>
      </c>
    </row>
    <row r="1468">
      <c r="A1468" s="5">
        <f>Eingabe!J1468^2*PI()/4</f>
        <v>0.024052818754046849</v>
      </c>
      <c r="B1468" s="5">
        <f>Eingabe!K1468*Eingabe!L1468</f>
        <v>0</v>
      </c>
      <c r="C1468" s="5">
        <f>(Eingabe!K1468*(Eingabe!L1468-Eingabe!K1468)+Eingabe!K1468^2*PI()/4)*0+Eingabe!K1468*Eingabe!L1468</f>
        <v>0</v>
      </c>
      <c r="D1468" s="89">
        <f>IF(Eingabe!G1468="x",1,0)</f>
        <v>1</v>
      </c>
      <c r="E1468" s="1">
        <f>IF(Eingabe!H1468="x",1,0)</f>
        <v>0</v>
      </c>
      <c r="F1468" s="1">
        <f>IF(Eingabe!I1468="x",1,0)</f>
        <v>0</v>
      </c>
      <c r="G1468" s="90">
        <f t="shared" si="170"/>
        <v>0</v>
      </c>
      <c r="H1468" s="1">
        <f>IF(Eingabe!R1468="x",1,0)</f>
        <v>1</v>
      </c>
      <c r="I1468" s="1">
        <f>IF(Eingabe!S1468="x",1,0)</f>
        <v>0</v>
      </c>
      <c r="J1468" s="1">
        <f t="shared" si="171"/>
        <v>1</v>
      </c>
      <c r="K1468" s="89">
        <f>IF(Eingabe!E1468="x",1,0)</f>
        <v>1</v>
      </c>
      <c r="L1468" s="1">
        <f>IF(Eingabe!F1468="x",1,0)</f>
        <v>0</v>
      </c>
      <c r="M1468" s="90">
        <f t="shared" si="172"/>
        <v>1</v>
      </c>
    </row>
    <row r="1469">
      <c r="A1469" s="5">
        <f>Eingabe!J1469^2*PI()/4</f>
        <v>0.024052818754046849</v>
      </c>
      <c r="B1469" s="5">
        <f>Eingabe!K1469*Eingabe!L1469</f>
        <v>0</v>
      </c>
      <c r="C1469" s="5">
        <f>(Eingabe!K1469*(Eingabe!L1469-Eingabe!K1469)+Eingabe!K1469^2*PI()/4)*0+Eingabe!K1469*Eingabe!L1469</f>
        <v>0</v>
      </c>
      <c r="D1469" s="89">
        <f>IF(Eingabe!G1469="x",1,0)</f>
        <v>1</v>
      </c>
      <c r="E1469" s="1">
        <f>IF(Eingabe!H1469="x",1,0)</f>
        <v>0</v>
      </c>
      <c r="F1469" s="1">
        <f>IF(Eingabe!I1469="x",1,0)</f>
        <v>0</v>
      </c>
      <c r="G1469" s="90">
        <f t="shared" si="170"/>
        <v>0</v>
      </c>
      <c r="H1469" s="1">
        <f>IF(Eingabe!R1469="x",1,0)</f>
        <v>1</v>
      </c>
      <c r="I1469" s="1">
        <f>IF(Eingabe!S1469="x",1,0)</f>
        <v>0</v>
      </c>
      <c r="J1469" s="1">
        <f t="shared" si="171"/>
        <v>1</v>
      </c>
      <c r="K1469" s="89">
        <f>IF(Eingabe!E1469="x",1,0)</f>
        <v>1</v>
      </c>
      <c r="L1469" s="1">
        <f>IF(Eingabe!F1469="x",1,0)</f>
        <v>0</v>
      </c>
      <c r="M1469" s="90">
        <f t="shared" si="172"/>
        <v>1</v>
      </c>
    </row>
    <row r="1470">
      <c r="A1470" s="5">
        <f>Eingabe!J1470^2*PI()/4</f>
        <v>0.024052818754046849</v>
      </c>
      <c r="B1470" s="5">
        <f>Eingabe!K1470*Eingabe!L1470</f>
        <v>0</v>
      </c>
      <c r="C1470" s="5">
        <f>(Eingabe!K1470*(Eingabe!L1470-Eingabe!K1470)+Eingabe!K1470^2*PI()/4)*0+Eingabe!K1470*Eingabe!L1470</f>
        <v>0</v>
      </c>
      <c r="D1470" s="89">
        <f>IF(Eingabe!G1470="x",1,0)</f>
        <v>1</v>
      </c>
      <c r="E1470" s="1">
        <f>IF(Eingabe!H1470="x",1,0)</f>
        <v>0</v>
      </c>
      <c r="F1470" s="1">
        <f>IF(Eingabe!I1470="x",1,0)</f>
        <v>0</v>
      </c>
      <c r="G1470" s="90">
        <f t="shared" si="170"/>
        <v>0</v>
      </c>
      <c r="H1470" s="1">
        <f>IF(Eingabe!R1470="x",1,0)</f>
        <v>1</v>
      </c>
      <c r="I1470" s="1">
        <f>IF(Eingabe!S1470="x",1,0)</f>
        <v>0</v>
      </c>
      <c r="J1470" s="1">
        <f t="shared" si="171"/>
        <v>1</v>
      </c>
      <c r="K1470" s="89">
        <f>IF(Eingabe!E1470="x",1,0)</f>
        <v>1</v>
      </c>
      <c r="L1470" s="1">
        <f>IF(Eingabe!F1470="x",1,0)</f>
        <v>0</v>
      </c>
      <c r="M1470" s="90">
        <f t="shared" si="172"/>
        <v>1</v>
      </c>
    </row>
    <row r="1471">
      <c r="A1471" s="5">
        <f>Eingabe!J1471^2*PI()/4</f>
        <v>0.024052818754046849</v>
      </c>
      <c r="B1471" s="5">
        <f>Eingabe!K1471*Eingabe!L1471</f>
        <v>0</v>
      </c>
      <c r="C1471" s="5">
        <f>(Eingabe!K1471*(Eingabe!L1471-Eingabe!K1471)+Eingabe!K1471^2*PI()/4)*0+Eingabe!K1471*Eingabe!L1471</f>
        <v>0</v>
      </c>
      <c r="D1471" s="89">
        <f>IF(Eingabe!G1471="x",1,0)</f>
        <v>1</v>
      </c>
      <c r="E1471" s="1">
        <f>IF(Eingabe!H1471="x",1,0)</f>
        <v>0</v>
      </c>
      <c r="F1471" s="1">
        <f>IF(Eingabe!I1471="x",1,0)</f>
        <v>0</v>
      </c>
      <c r="G1471" s="90">
        <f t="shared" si="170"/>
        <v>0</v>
      </c>
      <c r="H1471" s="1">
        <f>IF(Eingabe!R1471="x",1,0)</f>
        <v>1</v>
      </c>
      <c r="I1471" s="1">
        <f>IF(Eingabe!S1471="x",1,0)</f>
        <v>0</v>
      </c>
      <c r="J1471" s="1">
        <f t="shared" si="171"/>
        <v>1</v>
      </c>
      <c r="K1471" s="89">
        <f>IF(Eingabe!E1471="x",1,0)</f>
        <v>1</v>
      </c>
      <c r="L1471" s="1">
        <f>IF(Eingabe!F1471="x",1,0)</f>
        <v>0</v>
      </c>
      <c r="M1471" s="90">
        <f t="shared" si="172"/>
        <v>1</v>
      </c>
    </row>
    <row r="1472">
      <c r="A1472" s="5">
        <f>Eingabe!J1472^2*PI()/4</f>
        <v>0.024052818754046849</v>
      </c>
      <c r="B1472" s="5">
        <f>Eingabe!K1472*Eingabe!L1472</f>
        <v>0</v>
      </c>
      <c r="C1472" s="5">
        <f>(Eingabe!K1472*(Eingabe!L1472-Eingabe!K1472)+Eingabe!K1472^2*PI()/4)*0+Eingabe!K1472*Eingabe!L1472</f>
        <v>0</v>
      </c>
      <c r="D1472" s="89">
        <f>IF(Eingabe!G1472="x",1,0)</f>
        <v>1</v>
      </c>
      <c r="E1472" s="1">
        <f>IF(Eingabe!H1472="x",1,0)</f>
        <v>0</v>
      </c>
      <c r="F1472" s="1">
        <f>IF(Eingabe!I1472="x",1,0)</f>
        <v>0</v>
      </c>
      <c r="G1472" s="90">
        <f t="shared" si="170"/>
        <v>0</v>
      </c>
      <c r="H1472" s="1">
        <f>IF(Eingabe!R1472="x",1,0)</f>
        <v>1</v>
      </c>
      <c r="I1472" s="1">
        <f>IF(Eingabe!S1472="x",1,0)</f>
        <v>0</v>
      </c>
      <c r="J1472" s="1">
        <f t="shared" si="171"/>
        <v>1</v>
      </c>
      <c r="K1472" s="89">
        <f>IF(Eingabe!E1472="x",1,0)</f>
        <v>1</v>
      </c>
      <c r="L1472" s="1">
        <f>IF(Eingabe!F1472="x",1,0)</f>
        <v>0</v>
      </c>
      <c r="M1472" s="90">
        <f t="shared" si="172"/>
        <v>1</v>
      </c>
    </row>
    <row r="1473">
      <c r="A1473" s="5">
        <f>Eingabe!J1473^2*PI()/4</f>
        <v>0</v>
      </c>
      <c r="B1473" s="5">
        <f>Eingabe!K1473*Eingabe!L1473</f>
        <v>0.080000000000000016</v>
      </c>
      <c r="C1473" s="5">
        <f>(Eingabe!K1473*(Eingabe!L1473-Eingabe!K1473)+Eingabe!K1473^2*PI()/4)*0+Eingabe!K1473*Eingabe!L1473</f>
        <v>0.080000000000000016</v>
      </c>
      <c r="D1473" s="89">
        <f>IF(Eingabe!G1473="x",1,0)</f>
        <v>0</v>
      </c>
      <c r="E1473" s="1">
        <f>IF(Eingabe!H1473="x",1,0)</f>
        <v>1</v>
      </c>
      <c r="F1473" s="1">
        <f>IF(Eingabe!I1473="x",1,0)</f>
        <v>0</v>
      </c>
      <c r="G1473" s="90">
        <f t="shared" si="170"/>
        <v>1</v>
      </c>
      <c r="H1473" s="1">
        <f>IF(Eingabe!R1473="x",1,0)</f>
        <v>1</v>
      </c>
      <c r="I1473" s="1">
        <f>IF(Eingabe!S1473="x",1,0)</f>
        <v>0</v>
      </c>
      <c r="J1473" s="1">
        <f t="shared" si="171"/>
        <v>1</v>
      </c>
      <c r="K1473" s="89">
        <f>IF(Eingabe!E1473="x",1,0)</f>
        <v>1</v>
      </c>
      <c r="L1473" s="1">
        <f>IF(Eingabe!F1473="x",1,0)</f>
        <v>0</v>
      </c>
      <c r="M1473" s="90">
        <f t="shared" si="172"/>
        <v>1</v>
      </c>
    </row>
    <row r="1474">
      <c r="A1474" s="5">
        <f>Eingabe!J1474^2*PI()/4</f>
        <v>0</v>
      </c>
      <c r="B1474" s="5">
        <f>Eingabe!K1474*Eingabe!L1474</f>
        <v>0.080000000000000016</v>
      </c>
      <c r="C1474" s="5">
        <f>(Eingabe!K1474*(Eingabe!L1474-Eingabe!K1474)+Eingabe!K1474^2*PI()/4)*0+Eingabe!K1474*Eingabe!L1474</f>
        <v>0.080000000000000016</v>
      </c>
      <c r="D1474" s="89">
        <f>IF(Eingabe!G1474="x",1,0)</f>
        <v>0</v>
      </c>
      <c r="E1474" s="1">
        <f>IF(Eingabe!H1474="x",1,0)</f>
        <v>1</v>
      </c>
      <c r="F1474" s="1">
        <f>IF(Eingabe!I1474="x",1,0)</f>
        <v>0</v>
      </c>
      <c r="G1474" s="90">
        <f t="shared" si="170"/>
        <v>1</v>
      </c>
      <c r="H1474" s="1">
        <f>IF(Eingabe!R1474="x",1,0)</f>
        <v>1</v>
      </c>
      <c r="I1474" s="1">
        <f>IF(Eingabe!S1474="x",1,0)</f>
        <v>0</v>
      </c>
      <c r="J1474" s="1">
        <f t="shared" si="171"/>
        <v>1</v>
      </c>
      <c r="K1474" s="89">
        <f>IF(Eingabe!E1474="x",1,0)</f>
        <v>1</v>
      </c>
      <c r="L1474" s="1">
        <f>IF(Eingabe!F1474="x",1,0)</f>
        <v>0</v>
      </c>
      <c r="M1474" s="90">
        <f t="shared" si="172"/>
        <v>1</v>
      </c>
    </row>
    <row r="1475">
      <c r="A1475" s="5">
        <f>Eingabe!J1475^2*PI()/4</f>
        <v>0</v>
      </c>
      <c r="B1475" s="5">
        <f>Eingabe!K1475*Eingabe!L1475</f>
        <v>0.080000000000000016</v>
      </c>
      <c r="C1475" s="5">
        <f>(Eingabe!K1475*(Eingabe!L1475-Eingabe!K1475)+Eingabe!K1475^2*PI()/4)*0+Eingabe!K1475*Eingabe!L1475</f>
        <v>0.080000000000000016</v>
      </c>
      <c r="D1475" s="89">
        <f>IF(Eingabe!G1475="x",1,0)</f>
        <v>0</v>
      </c>
      <c r="E1475" s="1">
        <f>IF(Eingabe!H1475="x",1,0)</f>
        <v>1</v>
      </c>
      <c r="F1475" s="1">
        <f>IF(Eingabe!I1475="x",1,0)</f>
        <v>0</v>
      </c>
      <c r="G1475" s="90">
        <f t="shared" si="170"/>
        <v>1</v>
      </c>
      <c r="H1475" s="1">
        <f>IF(Eingabe!R1475="x",1,0)</f>
        <v>1</v>
      </c>
      <c r="I1475" s="1">
        <f>IF(Eingabe!S1475="x",1,0)</f>
        <v>0</v>
      </c>
      <c r="J1475" s="1">
        <f t="shared" si="171"/>
        <v>1</v>
      </c>
      <c r="K1475" s="89">
        <f>IF(Eingabe!E1475="x",1,0)</f>
        <v>1</v>
      </c>
      <c r="L1475" s="1">
        <f>IF(Eingabe!F1475="x",1,0)</f>
        <v>0</v>
      </c>
      <c r="M1475" s="90">
        <f t="shared" si="172"/>
        <v>1</v>
      </c>
    </row>
    <row r="1476">
      <c r="A1476" s="5">
        <f>Eingabe!J1476^2*PI()/4</f>
        <v>0</v>
      </c>
      <c r="B1476" s="5">
        <f>Eingabe!K1476*Eingabe!L1476</f>
        <v>0.080000000000000016</v>
      </c>
      <c r="C1476" s="5">
        <f>(Eingabe!K1476*(Eingabe!L1476-Eingabe!K1476)+Eingabe!K1476^2*PI()/4)*0+Eingabe!K1476*Eingabe!L1476</f>
        <v>0.080000000000000016</v>
      </c>
      <c r="D1476" s="89">
        <f>IF(Eingabe!G1476="x",1,0)</f>
        <v>0</v>
      </c>
      <c r="E1476" s="1">
        <f>IF(Eingabe!H1476="x",1,0)</f>
        <v>1</v>
      </c>
      <c r="F1476" s="1">
        <f>IF(Eingabe!I1476="x",1,0)</f>
        <v>0</v>
      </c>
      <c r="G1476" s="90">
        <f t="shared" si="170"/>
        <v>1</v>
      </c>
      <c r="H1476" s="1">
        <f>IF(Eingabe!R1476="x",1,0)</f>
        <v>1</v>
      </c>
      <c r="I1476" s="1">
        <f>IF(Eingabe!S1476="x",1,0)</f>
        <v>0</v>
      </c>
      <c r="J1476" s="1">
        <f t="shared" si="171"/>
        <v>1</v>
      </c>
      <c r="K1476" s="89">
        <f>IF(Eingabe!E1476="x",1,0)</f>
        <v>1</v>
      </c>
      <c r="L1476" s="1">
        <f>IF(Eingabe!F1476="x",1,0)</f>
        <v>0</v>
      </c>
      <c r="M1476" s="90">
        <f t="shared" si="172"/>
        <v>1</v>
      </c>
    </row>
    <row r="1477">
      <c r="A1477" s="5">
        <f>Eingabe!J1477^2*PI()/4</f>
        <v>0</v>
      </c>
      <c r="B1477" s="5">
        <f>Eingabe!K1477*Eingabe!L1477</f>
        <v>0.089999999999999997</v>
      </c>
      <c r="C1477" s="5">
        <f>(Eingabe!K1477*(Eingabe!L1477-Eingabe!K1477)+Eingabe!K1477^2*PI()/4)*0+Eingabe!K1477*Eingabe!L1477</f>
        <v>0.089999999999999997</v>
      </c>
      <c r="D1477" s="89">
        <f>IF(Eingabe!G1477="x",1,0)</f>
        <v>0</v>
      </c>
      <c r="E1477" s="1">
        <f>IF(Eingabe!H1477="x",1,0)</f>
        <v>1</v>
      </c>
      <c r="F1477" s="1">
        <f>IF(Eingabe!I1477="x",1,0)</f>
        <v>0</v>
      </c>
      <c r="G1477" s="90">
        <f t="shared" si="170"/>
        <v>1</v>
      </c>
      <c r="H1477" s="1">
        <f>IF(Eingabe!R1477="x",1,0)</f>
        <v>1</v>
      </c>
      <c r="I1477" s="1">
        <f>IF(Eingabe!S1477="x",1,0)</f>
        <v>0</v>
      </c>
      <c r="J1477" s="1">
        <f t="shared" si="171"/>
        <v>1</v>
      </c>
      <c r="K1477" s="89">
        <f>IF(Eingabe!E1477="x",1,0)</f>
        <v>1</v>
      </c>
      <c r="L1477" s="1">
        <f>IF(Eingabe!F1477="x",1,0)</f>
        <v>0</v>
      </c>
      <c r="M1477" s="90">
        <f t="shared" si="172"/>
        <v>1</v>
      </c>
    </row>
    <row r="1478">
      <c r="A1478" s="5">
        <f>Eingabe!J1478^2*PI()/4</f>
        <v>0</v>
      </c>
      <c r="B1478" s="5">
        <f>Eingabe!K1478*Eingabe!L1478</f>
        <v>0.080000000000000016</v>
      </c>
      <c r="C1478" s="5">
        <f>(Eingabe!K1478*(Eingabe!L1478-Eingabe!K1478)+Eingabe!K1478^2*PI()/4)*0+Eingabe!K1478*Eingabe!L1478</f>
        <v>0.080000000000000016</v>
      </c>
      <c r="D1478" s="89">
        <f>IF(Eingabe!G1478="x",1,0)</f>
        <v>0</v>
      </c>
      <c r="E1478" s="1">
        <f>IF(Eingabe!H1478="x",1,0)</f>
        <v>1</v>
      </c>
      <c r="F1478" s="1">
        <f>IF(Eingabe!I1478="x",1,0)</f>
        <v>0</v>
      </c>
      <c r="G1478" s="90">
        <f t="shared" si="170"/>
        <v>1</v>
      </c>
      <c r="H1478" s="1">
        <f>IF(Eingabe!R1478="x",1,0)</f>
        <v>1</v>
      </c>
      <c r="I1478" s="1">
        <f>IF(Eingabe!S1478="x",1,0)</f>
        <v>0</v>
      </c>
      <c r="J1478" s="1">
        <f t="shared" si="171"/>
        <v>1</v>
      </c>
      <c r="K1478" s="89">
        <f>IF(Eingabe!E1478="x",1,0)</f>
        <v>1</v>
      </c>
      <c r="L1478" s="1">
        <f>IF(Eingabe!F1478="x",1,0)</f>
        <v>0</v>
      </c>
      <c r="M1478" s="90">
        <f t="shared" si="172"/>
        <v>1</v>
      </c>
    </row>
    <row r="1479">
      <c r="A1479" s="5">
        <f>Eingabe!J1479^2*PI()/4</f>
        <v>0</v>
      </c>
      <c r="B1479" s="5">
        <f>Eingabe!K1479*Eingabe!L1479</f>
        <v>0.080000000000000016</v>
      </c>
      <c r="C1479" s="5">
        <f>(Eingabe!K1479*(Eingabe!L1479-Eingabe!K1479)+Eingabe!K1479^2*PI()/4)*0+Eingabe!K1479*Eingabe!L1479</f>
        <v>0.080000000000000016</v>
      </c>
      <c r="D1479" s="89">
        <f>IF(Eingabe!G1479="x",1,0)</f>
        <v>0</v>
      </c>
      <c r="E1479" s="1">
        <f>IF(Eingabe!H1479="x",1,0)</f>
        <v>1</v>
      </c>
      <c r="F1479" s="1">
        <f>IF(Eingabe!I1479="x",1,0)</f>
        <v>0</v>
      </c>
      <c r="G1479" s="90">
        <f t="shared" si="170"/>
        <v>1</v>
      </c>
      <c r="H1479" s="1">
        <f>IF(Eingabe!R1479="x",1,0)</f>
        <v>1</v>
      </c>
      <c r="I1479" s="1">
        <f>IF(Eingabe!S1479="x",1,0)</f>
        <v>0</v>
      </c>
      <c r="J1479" s="1">
        <f t="shared" si="171"/>
        <v>1</v>
      </c>
      <c r="K1479" s="89">
        <f>IF(Eingabe!E1479="x",1,0)</f>
        <v>1</v>
      </c>
      <c r="L1479" s="1">
        <f>IF(Eingabe!F1479="x",1,0)</f>
        <v>0</v>
      </c>
      <c r="M1479" s="90">
        <f t="shared" si="172"/>
        <v>1</v>
      </c>
    </row>
    <row r="1480">
      <c r="A1480" s="5">
        <f>Eingabe!J1480^2*PI()/4</f>
        <v>0</v>
      </c>
      <c r="B1480" s="5">
        <f>Eingabe!K1480*Eingabe!L1480</f>
        <v>0.089999999999999997</v>
      </c>
      <c r="C1480" s="5">
        <f>(Eingabe!K1480*(Eingabe!L1480-Eingabe!K1480)+Eingabe!K1480^2*PI()/4)*0+Eingabe!K1480*Eingabe!L1480</f>
        <v>0.089999999999999997</v>
      </c>
      <c r="D1480" s="89">
        <f>IF(Eingabe!G1480="x",1,0)</f>
        <v>0</v>
      </c>
      <c r="E1480" s="1">
        <f>IF(Eingabe!H1480="x",1,0)</f>
        <v>1</v>
      </c>
      <c r="F1480" s="1">
        <f>IF(Eingabe!I1480="x",1,0)</f>
        <v>0</v>
      </c>
      <c r="G1480" s="90">
        <f t="shared" si="170"/>
        <v>1</v>
      </c>
      <c r="H1480" s="1">
        <f>IF(Eingabe!R1480="x",1,0)</f>
        <v>1</v>
      </c>
      <c r="I1480" s="1">
        <f>IF(Eingabe!S1480="x",1,0)</f>
        <v>0</v>
      </c>
      <c r="J1480" s="1">
        <f t="shared" si="171"/>
        <v>1</v>
      </c>
      <c r="K1480" s="89">
        <f>IF(Eingabe!E1480="x",1,0)</f>
        <v>1</v>
      </c>
      <c r="L1480" s="1">
        <f>IF(Eingabe!F1480="x",1,0)</f>
        <v>0</v>
      </c>
      <c r="M1480" s="90">
        <f t="shared" si="172"/>
        <v>1</v>
      </c>
    </row>
    <row r="1481">
      <c r="A1481" s="5">
        <f>Eingabe!J1481^2*PI()/4</f>
        <v>0</v>
      </c>
      <c r="B1481" s="5">
        <f>Eingabe!K1481*Eingabe!L1481</f>
        <v>0.080000000000000016</v>
      </c>
      <c r="C1481" s="5">
        <f>(Eingabe!K1481*(Eingabe!L1481-Eingabe!K1481)+Eingabe!K1481^2*PI()/4)*0+Eingabe!K1481*Eingabe!L1481</f>
        <v>0.080000000000000016</v>
      </c>
      <c r="D1481" s="89">
        <f>IF(Eingabe!G1481="x",1,0)</f>
        <v>0</v>
      </c>
      <c r="E1481" s="1">
        <f>IF(Eingabe!H1481="x",1,0)</f>
        <v>1</v>
      </c>
      <c r="F1481" s="1">
        <f>IF(Eingabe!I1481="x",1,0)</f>
        <v>0</v>
      </c>
      <c r="G1481" s="90">
        <f t="shared" si="170"/>
        <v>1</v>
      </c>
      <c r="H1481" s="1">
        <f>IF(Eingabe!R1481="x",1,0)</f>
        <v>1</v>
      </c>
      <c r="I1481" s="1">
        <f>IF(Eingabe!S1481="x",1,0)</f>
        <v>0</v>
      </c>
      <c r="J1481" s="1">
        <f t="shared" si="171"/>
        <v>1</v>
      </c>
      <c r="K1481" s="89">
        <f>IF(Eingabe!E1481="x",1,0)</f>
        <v>1</v>
      </c>
      <c r="L1481" s="1">
        <f>IF(Eingabe!F1481="x",1,0)</f>
        <v>0</v>
      </c>
      <c r="M1481" s="90">
        <f t="shared" si="172"/>
        <v>1</v>
      </c>
    </row>
    <row r="1482">
      <c r="A1482" s="5">
        <f>Eingabe!J1482^2*PI()/4</f>
        <v>0</v>
      </c>
      <c r="B1482" s="5">
        <f>Eingabe!K1482*Eingabe!L1482</f>
        <v>0.080000000000000016</v>
      </c>
      <c r="C1482" s="5">
        <f>(Eingabe!K1482*(Eingabe!L1482-Eingabe!K1482)+Eingabe!K1482^2*PI()/4)*0+Eingabe!K1482*Eingabe!L1482</f>
        <v>0.080000000000000016</v>
      </c>
      <c r="D1482" s="89">
        <f>IF(Eingabe!G1482="x",1,0)</f>
        <v>0</v>
      </c>
      <c r="E1482" s="1">
        <f>IF(Eingabe!H1482="x",1,0)</f>
        <v>1</v>
      </c>
      <c r="F1482" s="1">
        <f>IF(Eingabe!I1482="x",1,0)</f>
        <v>0</v>
      </c>
      <c r="G1482" s="90">
        <f t="shared" si="170"/>
        <v>1</v>
      </c>
      <c r="H1482" s="1">
        <f>IF(Eingabe!R1482="x",1,0)</f>
        <v>1</v>
      </c>
      <c r="I1482" s="1">
        <f>IF(Eingabe!S1482="x",1,0)</f>
        <v>0</v>
      </c>
      <c r="J1482" s="1">
        <f t="shared" si="171"/>
        <v>1</v>
      </c>
      <c r="K1482" s="89">
        <f>IF(Eingabe!E1482="x",1,0)</f>
        <v>1</v>
      </c>
      <c r="L1482" s="1">
        <f>IF(Eingabe!F1482="x",1,0)</f>
        <v>0</v>
      </c>
      <c r="M1482" s="90">
        <f t="shared" si="172"/>
        <v>1</v>
      </c>
    </row>
    <row r="1483">
      <c r="A1483" s="5">
        <f>Eingabe!J1483^2*PI()/4</f>
        <v>0</v>
      </c>
      <c r="B1483" s="5">
        <f>Eingabe!K1483*Eingabe!L1483</f>
        <v>0.089999999999999997</v>
      </c>
      <c r="C1483" s="5">
        <f>(Eingabe!K1483*(Eingabe!L1483-Eingabe!K1483)+Eingabe!K1483^2*PI()/4)*0+Eingabe!K1483*Eingabe!L1483</f>
        <v>0.089999999999999997</v>
      </c>
      <c r="D1483" s="89">
        <f>IF(Eingabe!G1483="x",1,0)</f>
        <v>0</v>
      </c>
      <c r="E1483" s="1">
        <f>IF(Eingabe!H1483="x",1,0)</f>
        <v>1</v>
      </c>
      <c r="F1483" s="1">
        <f>IF(Eingabe!I1483="x",1,0)</f>
        <v>0</v>
      </c>
      <c r="G1483" s="90">
        <f t="shared" si="170"/>
        <v>1</v>
      </c>
      <c r="H1483" s="1">
        <f>IF(Eingabe!R1483="x",1,0)</f>
        <v>1</v>
      </c>
      <c r="I1483" s="1">
        <f>IF(Eingabe!S1483="x",1,0)</f>
        <v>0</v>
      </c>
      <c r="J1483" s="1">
        <f t="shared" si="171"/>
        <v>1</v>
      </c>
      <c r="K1483" s="89">
        <f>IF(Eingabe!E1483="x",1,0)</f>
        <v>1</v>
      </c>
      <c r="L1483" s="1">
        <f>IF(Eingabe!F1483="x",1,0)</f>
        <v>0</v>
      </c>
      <c r="M1483" s="90">
        <f t="shared" si="172"/>
        <v>1</v>
      </c>
    </row>
    <row r="1484">
      <c r="A1484" s="5">
        <f>Eingabe!J1484^2*PI()/4</f>
        <v>0</v>
      </c>
      <c r="B1484" s="5">
        <f>Eingabe!K1484*Eingabe!L1484</f>
        <v>0.080000000000000016</v>
      </c>
      <c r="C1484" s="5">
        <f>(Eingabe!K1484*(Eingabe!L1484-Eingabe!K1484)+Eingabe!K1484^2*PI()/4)*0+Eingabe!K1484*Eingabe!L1484</f>
        <v>0.080000000000000016</v>
      </c>
      <c r="D1484" s="89">
        <f>IF(Eingabe!G1484="x",1,0)</f>
        <v>0</v>
      </c>
      <c r="E1484" s="1">
        <f>IF(Eingabe!H1484="x",1,0)</f>
        <v>1</v>
      </c>
      <c r="F1484" s="1">
        <f>IF(Eingabe!I1484="x",1,0)</f>
        <v>0</v>
      </c>
      <c r="G1484" s="90">
        <f t="shared" si="170"/>
        <v>1</v>
      </c>
      <c r="H1484" s="1">
        <f>IF(Eingabe!R1484="x",1,0)</f>
        <v>1</v>
      </c>
      <c r="I1484" s="1">
        <f>IF(Eingabe!S1484="x",1,0)</f>
        <v>0</v>
      </c>
      <c r="J1484" s="1">
        <f t="shared" si="171"/>
        <v>1</v>
      </c>
      <c r="K1484" s="89">
        <f>IF(Eingabe!E1484="x",1,0)</f>
        <v>1</v>
      </c>
      <c r="L1484" s="1">
        <f>IF(Eingabe!F1484="x",1,0)</f>
        <v>0</v>
      </c>
      <c r="M1484" s="90">
        <f t="shared" si="172"/>
        <v>1</v>
      </c>
    </row>
    <row r="1485">
      <c r="A1485" s="5">
        <f>Eingabe!J1485^2*PI()/4</f>
        <v>0</v>
      </c>
      <c r="B1485" s="5">
        <f>Eingabe!K1485*Eingabe!L1485</f>
        <v>0.080000000000000016</v>
      </c>
      <c r="C1485" s="5">
        <f>(Eingabe!K1485*(Eingabe!L1485-Eingabe!K1485)+Eingabe!K1485^2*PI()/4)*0+Eingabe!K1485*Eingabe!L1485</f>
        <v>0.080000000000000016</v>
      </c>
      <c r="D1485" s="89">
        <f>IF(Eingabe!G1485="x",1,0)</f>
        <v>0</v>
      </c>
      <c r="E1485" s="1">
        <f>IF(Eingabe!H1485="x",1,0)</f>
        <v>1</v>
      </c>
      <c r="F1485" s="1">
        <f>IF(Eingabe!I1485="x",1,0)</f>
        <v>0</v>
      </c>
      <c r="G1485" s="90">
        <f t="shared" si="170"/>
        <v>1</v>
      </c>
      <c r="H1485" s="1">
        <f>IF(Eingabe!R1485="x",1,0)</f>
        <v>1</v>
      </c>
      <c r="I1485" s="1">
        <f>IF(Eingabe!S1485="x",1,0)</f>
        <v>0</v>
      </c>
      <c r="J1485" s="1">
        <f t="shared" si="171"/>
        <v>1</v>
      </c>
      <c r="K1485" s="89">
        <f>IF(Eingabe!E1485="x",1,0)</f>
        <v>1</v>
      </c>
      <c r="L1485" s="1">
        <f>IF(Eingabe!F1485="x",1,0)</f>
        <v>0</v>
      </c>
      <c r="M1485" s="90">
        <f t="shared" si="172"/>
        <v>1</v>
      </c>
    </row>
    <row r="1486">
      <c r="A1486" s="5">
        <f>Eingabe!J1486^2*PI()/4</f>
        <v>0</v>
      </c>
      <c r="B1486" s="5">
        <f>Eingabe!K1486*Eingabe!L1486</f>
        <v>0.089999999999999997</v>
      </c>
      <c r="C1486" s="5">
        <f>(Eingabe!K1486*(Eingabe!L1486-Eingabe!K1486)+Eingabe!K1486^2*PI()/4)*0+Eingabe!K1486*Eingabe!L1486</f>
        <v>0.089999999999999997</v>
      </c>
      <c r="D1486" s="89">
        <f>IF(Eingabe!G1486="x",1,0)</f>
        <v>0</v>
      </c>
      <c r="E1486" s="1">
        <f>IF(Eingabe!H1486="x",1,0)</f>
        <v>1</v>
      </c>
      <c r="F1486" s="1">
        <f>IF(Eingabe!I1486="x",1,0)</f>
        <v>0</v>
      </c>
      <c r="G1486" s="90">
        <f t="shared" si="170"/>
        <v>1</v>
      </c>
      <c r="H1486" s="1">
        <f>IF(Eingabe!R1486="x",1,0)</f>
        <v>1</v>
      </c>
      <c r="I1486" s="1">
        <f>IF(Eingabe!S1486="x",1,0)</f>
        <v>0</v>
      </c>
      <c r="J1486" s="1">
        <f t="shared" si="171"/>
        <v>1</v>
      </c>
      <c r="K1486" s="89">
        <f>IF(Eingabe!E1486="x",1,0)</f>
        <v>1</v>
      </c>
      <c r="L1486" s="1">
        <f>IF(Eingabe!F1486="x",1,0)</f>
        <v>0</v>
      </c>
      <c r="M1486" s="90">
        <f t="shared" si="172"/>
        <v>1</v>
      </c>
    </row>
    <row r="1487">
      <c r="A1487" s="5">
        <f>Eingabe!J1487^2*PI()/4</f>
        <v>0</v>
      </c>
      <c r="B1487" s="5">
        <f>Eingabe!K1487*Eingabe!L1487</f>
        <v>0.080000000000000016</v>
      </c>
      <c r="C1487" s="5">
        <f>(Eingabe!K1487*(Eingabe!L1487-Eingabe!K1487)+Eingabe!K1487^2*PI()/4)*0+Eingabe!K1487*Eingabe!L1487</f>
        <v>0.080000000000000016</v>
      </c>
      <c r="D1487" s="89">
        <f>IF(Eingabe!G1487="x",1,0)</f>
        <v>0</v>
      </c>
      <c r="E1487" s="1">
        <f>IF(Eingabe!H1487="x",1,0)</f>
        <v>1</v>
      </c>
      <c r="F1487" s="1">
        <f>IF(Eingabe!I1487="x",1,0)</f>
        <v>0</v>
      </c>
      <c r="G1487" s="90">
        <f t="shared" si="170"/>
        <v>1</v>
      </c>
      <c r="H1487" s="1">
        <f>IF(Eingabe!R1487="x",1,0)</f>
        <v>1</v>
      </c>
      <c r="I1487" s="1">
        <f>IF(Eingabe!S1487="x",1,0)</f>
        <v>0</v>
      </c>
      <c r="J1487" s="1">
        <f t="shared" si="171"/>
        <v>1</v>
      </c>
      <c r="K1487" s="89">
        <f>IF(Eingabe!E1487="x",1,0)</f>
        <v>1</v>
      </c>
      <c r="L1487" s="1">
        <f>IF(Eingabe!F1487="x",1,0)</f>
        <v>0</v>
      </c>
      <c r="M1487" s="90">
        <f t="shared" si="172"/>
        <v>1</v>
      </c>
    </row>
    <row r="1488">
      <c r="A1488" s="5">
        <f>Eingabe!J1488^2*PI()/4</f>
        <v>0</v>
      </c>
      <c r="B1488" s="5">
        <f>Eingabe!K1488*Eingabe!L1488</f>
        <v>0.080000000000000016</v>
      </c>
      <c r="C1488" s="5">
        <f>(Eingabe!K1488*(Eingabe!L1488-Eingabe!K1488)+Eingabe!K1488^2*PI()/4)*0+Eingabe!K1488*Eingabe!L1488</f>
        <v>0.080000000000000016</v>
      </c>
      <c r="D1488" s="89">
        <f>IF(Eingabe!G1488="x",1,0)</f>
        <v>0</v>
      </c>
      <c r="E1488" s="1">
        <f>IF(Eingabe!H1488="x",1,0)</f>
        <v>1</v>
      </c>
      <c r="F1488" s="1">
        <f>IF(Eingabe!I1488="x",1,0)</f>
        <v>0</v>
      </c>
      <c r="G1488" s="90">
        <f t="shared" si="170"/>
        <v>1</v>
      </c>
      <c r="H1488" s="1">
        <f>IF(Eingabe!R1488="x",1,0)</f>
        <v>1</v>
      </c>
      <c r="I1488" s="1">
        <f>IF(Eingabe!S1488="x",1,0)</f>
        <v>0</v>
      </c>
      <c r="J1488" s="1">
        <f t="shared" si="171"/>
        <v>1</v>
      </c>
      <c r="K1488" s="89">
        <f>IF(Eingabe!E1488="x",1,0)</f>
        <v>1</v>
      </c>
      <c r="L1488" s="1">
        <f>IF(Eingabe!F1488="x",1,0)</f>
        <v>0</v>
      </c>
      <c r="M1488" s="90">
        <f t="shared" si="172"/>
        <v>1</v>
      </c>
    </row>
    <row r="1489">
      <c r="A1489" s="5">
        <f>Eingabe!J1489^2*PI()/4</f>
        <v>0</v>
      </c>
      <c r="B1489" s="5">
        <f>Eingabe!K1489*Eingabe!L1489</f>
        <v>0.089999999999999997</v>
      </c>
      <c r="C1489" s="5">
        <f>(Eingabe!K1489*(Eingabe!L1489-Eingabe!K1489)+Eingabe!K1489^2*PI()/4)*0+Eingabe!K1489*Eingabe!L1489</f>
        <v>0.089999999999999997</v>
      </c>
      <c r="D1489" s="89">
        <f>IF(Eingabe!G1489="x",1,0)</f>
        <v>0</v>
      </c>
      <c r="E1489" s="1">
        <f>IF(Eingabe!H1489="x",1,0)</f>
        <v>1</v>
      </c>
      <c r="F1489" s="1">
        <f>IF(Eingabe!I1489="x",1,0)</f>
        <v>0</v>
      </c>
      <c r="G1489" s="90">
        <f t="shared" si="170"/>
        <v>1</v>
      </c>
      <c r="H1489" s="1">
        <f>IF(Eingabe!R1489="x",1,0)</f>
        <v>1</v>
      </c>
      <c r="I1489" s="1">
        <f>IF(Eingabe!S1489="x",1,0)</f>
        <v>0</v>
      </c>
      <c r="J1489" s="1">
        <f t="shared" si="171"/>
        <v>1</v>
      </c>
      <c r="K1489" s="89">
        <f>IF(Eingabe!E1489="x",1,0)</f>
        <v>1</v>
      </c>
      <c r="L1489" s="1">
        <f>IF(Eingabe!F1489="x",1,0)</f>
        <v>0</v>
      </c>
      <c r="M1489" s="90">
        <f t="shared" si="172"/>
        <v>1</v>
      </c>
    </row>
    <row r="1490">
      <c r="A1490" s="5">
        <f>Eingabe!J1490^2*PI()/4</f>
        <v>0</v>
      </c>
      <c r="B1490" s="5">
        <f>Eingabe!K1490*Eingabe!L1490</f>
        <v>0.080000000000000016</v>
      </c>
      <c r="C1490" s="5">
        <f>(Eingabe!K1490*(Eingabe!L1490-Eingabe!K1490)+Eingabe!K1490^2*PI()/4)*0+Eingabe!K1490*Eingabe!L1490</f>
        <v>0.080000000000000016</v>
      </c>
      <c r="D1490" s="89">
        <f>IF(Eingabe!G1490="x",1,0)</f>
        <v>0</v>
      </c>
      <c r="E1490" s="1">
        <f>IF(Eingabe!H1490="x",1,0)</f>
        <v>1</v>
      </c>
      <c r="F1490" s="1">
        <f>IF(Eingabe!I1490="x",1,0)</f>
        <v>0</v>
      </c>
      <c r="G1490" s="90">
        <f t="shared" si="170"/>
        <v>1</v>
      </c>
      <c r="H1490" s="1">
        <f>IF(Eingabe!R1490="x",1,0)</f>
        <v>1</v>
      </c>
      <c r="I1490" s="1">
        <f>IF(Eingabe!S1490="x",1,0)</f>
        <v>0</v>
      </c>
      <c r="J1490" s="1">
        <f t="shared" si="171"/>
        <v>1</v>
      </c>
      <c r="K1490" s="89">
        <f>IF(Eingabe!E1490="x",1,0)</f>
        <v>1</v>
      </c>
      <c r="L1490" s="1">
        <f>IF(Eingabe!F1490="x",1,0)</f>
        <v>0</v>
      </c>
      <c r="M1490" s="90">
        <f t="shared" si="172"/>
        <v>1</v>
      </c>
    </row>
    <row r="1491">
      <c r="A1491" s="5">
        <f>Eingabe!J1491^2*PI()/4</f>
        <v>0</v>
      </c>
      <c r="B1491" s="5">
        <f>Eingabe!K1491*Eingabe!L1491</f>
        <v>0.080000000000000002</v>
      </c>
      <c r="C1491" s="5">
        <f>(Eingabe!K1491*(Eingabe!L1491-Eingabe!K1491)+Eingabe!K1491^2*PI()/4)*0+Eingabe!K1491*Eingabe!L1491</f>
        <v>0.080000000000000002</v>
      </c>
      <c r="D1491" s="89">
        <f>IF(Eingabe!G1491="x",1,0)</f>
        <v>0</v>
      </c>
      <c r="E1491" s="1">
        <f>IF(Eingabe!H1491="x",1,0)</f>
        <v>1</v>
      </c>
      <c r="F1491" s="1">
        <f>IF(Eingabe!I1491="x",1,0)</f>
        <v>0</v>
      </c>
      <c r="G1491" s="90">
        <f t="shared" ref="G1491:G1554" si="173">MAX(E1491:F1491)</f>
        <v>1</v>
      </c>
      <c r="H1491" s="1">
        <f>IF(Eingabe!R1491="x",1,0)</f>
        <v>1</v>
      </c>
      <c r="I1491" s="1">
        <f>IF(Eingabe!S1491="x",1,0)</f>
        <v>0</v>
      </c>
      <c r="J1491" s="1">
        <f t="shared" ref="J1491:J1554" si="174">MAX(H1491:I1491)</f>
        <v>1</v>
      </c>
      <c r="K1491" s="89">
        <f>IF(Eingabe!E1491="x",1,0)</f>
        <v>1</v>
      </c>
      <c r="L1491" s="1">
        <f>IF(Eingabe!F1491="x",1,0)</f>
        <v>0</v>
      </c>
      <c r="M1491" s="90">
        <f t="shared" ref="M1491:M1554" si="175">MAX(K1491:L1491)</f>
        <v>1</v>
      </c>
    </row>
    <row r="1492">
      <c r="A1492" s="5">
        <f>Eingabe!J1492^2*PI()/4</f>
        <v>0</v>
      </c>
      <c r="B1492" s="5">
        <f>Eingabe!K1492*Eingabe!L1492</f>
        <v>0.080000000000000002</v>
      </c>
      <c r="C1492" s="5">
        <f>(Eingabe!K1492*(Eingabe!L1492-Eingabe!K1492)+Eingabe!K1492^2*PI()/4)*0+Eingabe!K1492*Eingabe!L1492</f>
        <v>0.080000000000000002</v>
      </c>
      <c r="D1492" s="89">
        <f>IF(Eingabe!G1492="x",1,0)</f>
        <v>0</v>
      </c>
      <c r="E1492" s="1">
        <f>IF(Eingabe!H1492="x",1,0)</f>
        <v>1</v>
      </c>
      <c r="F1492" s="1">
        <f>IF(Eingabe!I1492="x",1,0)</f>
        <v>0</v>
      </c>
      <c r="G1492" s="90">
        <f t="shared" si="173"/>
        <v>1</v>
      </c>
      <c r="H1492" s="1">
        <f>IF(Eingabe!R1492="x",1,0)</f>
        <v>1</v>
      </c>
      <c r="I1492" s="1">
        <f>IF(Eingabe!S1492="x",1,0)</f>
        <v>0</v>
      </c>
      <c r="J1492" s="1">
        <f t="shared" si="174"/>
        <v>1</v>
      </c>
      <c r="K1492" s="89">
        <f>IF(Eingabe!E1492="x",1,0)</f>
        <v>1</v>
      </c>
      <c r="L1492" s="1">
        <f>IF(Eingabe!F1492="x",1,0)</f>
        <v>0</v>
      </c>
      <c r="M1492" s="90">
        <f t="shared" si="175"/>
        <v>1</v>
      </c>
    </row>
    <row r="1493">
      <c r="A1493" s="5">
        <f>Eingabe!J1493^2*PI()/4</f>
        <v>0</v>
      </c>
      <c r="B1493" s="5">
        <f>Eingabe!K1493*Eingabe!L1493</f>
        <v>0.080000000000000002</v>
      </c>
      <c r="C1493" s="5">
        <f>(Eingabe!K1493*(Eingabe!L1493-Eingabe!K1493)+Eingabe!K1493^2*PI()/4)*0+Eingabe!K1493*Eingabe!L1493</f>
        <v>0.080000000000000002</v>
      </c>
      <c r="D1493" s="89">
        <f>IF(Eingabe!G1493="x",1,0)</f>
        <v>0</v>
      </c>
      <c r="E1493" s="1">
        <f>IF(Eingabe!H1493="x",1,0)</f>
        <v>1</v>
      </c>
      <c r="F1493" s="1">
        <f>IF(Eingabe!I1493="x",1,0)</f>
        <v>0</v>
      </c>
      <c r="G1493" s="90">
        <f t="shared" si="173"/>
        <v>1</v>
      </c>
      <c r="H1493" s="1">
        <f>IF(Eingabe!R1493="x",1,0)</f>
        <v>1</v>
      </c>
      <c r="I1493" s="1">
        <f>IF(Eingabe!S1493="x",1,0)</f>
        <v>0</v>
      </c>
      <c r="J1493" s="1">
        <f t="shared" si="174"/>
        <v>1</v>
      </c>
      <c r="K1493" s="89">
        <f>IF(Eingabe!E1493="x",1,0)</f>
        <v>1</v>
      </c>
      <c r="L1493" s="1">
        <f>IF(Eingabe!F1493="x",1,0)</f>
        <v>0</v>
      </c>
      <c r="M1493" s="90">
        <f t="shared" si="175"/>
        <v>1</v>
      </c>
    </row>
    <row r="1494">
      <c r="A1494" s="5">
        <f>Eingabe!J1494^2*PI()/4</f>
        <v>0</v>
      </c>
      <c r="B1494" s="5">
        <f>Eingabe!K1494*Eingabe!L1494</f>
        <v>0.14749999999999999</v>
      </c>
      <c r="C1494" s="5">
        <f>(Eingabe!K1494*(Eingabe!L1494-Eingabe!K1494)+Eingabe!K1494^2*PI()/4)*0+Eingabe!K1494*Eingabe!L1494</f>
        <v>0.14749999999999999</v>
      </c>
      <c r="D1494" s="89">
        <f>IF(Eingabe!G1494="x",1,0)</f>
        <v>0</v>
      </c>
      <c r="E1494" s="1">
        <f>IF(Eingabe!H1494="x",1,0)</f>
        <v>1</v>
      </c>
      <c r="F1494" s="1">
        <f>IF(Eingabe!I1494="x",1,0)</f>
        <v>0</v>
      </c>
      <c r="G1494" s="90">
        <f t="shared" si="173"/>
        <v>1</v>
      </c>
      <c r="H1494" s="1">
        <f>IF(Eingabe!R1494="x",1,0)</f>
        <v>1</v>
      </c>
      <c r="I1494" s="1">
        <f>IF(Eingabe!S1494="x",1,0)</f>
        <v>0</v>
      </c>
      <c r="J1494" s="1">
        <f t="shared" si="174"/>
        <v>1</v>
      </c>
      <c r="K1494" s="89">
        <f>IF(Eingabe!E1494="x",1,0)</f>
        <v>1</v>
      </c>
      <c r="L1494" s="1">
        <f>IF(Eingabe!F1494="x",1,0)</f>
        <v>0</v>
      </c>
      <c r="M1494" s="90">
        <f t="shared" si="175"/>
        <v>1</v>
      </c>
    </row>
    <row r="1495">
      <c r="A1495" s="5">
        <f>Eingabe!J1495^2*PI()/4</f>
        <v>0</v>
      </c>
      <c r="B1495" s="5">
        <f>Eingabe!K1495*Eingabe!L1495</f>
        <v>0.14749999999999999</v>
      </c>
      <c r="C1495" s="5">
        <f>(Eingabe!K1495*(Eingabe!L1495-Eingabe!K1495)+Eingabe!K1495^2*PI()/4)*0+Eingabe!K1495*Eingabe!L1495</f>
        <v>0.14749999999999999</v>
      </c>
      <c r="D1495" s="89">
        <f>IF(Eingabe!G1495="x",1,0)</f>
        <v>0</v>
      </c>
      <c r="E1495" s="1">
        <f>IF(Eingabe!H1495="x",1,0)</f>
        <v>1</v>
      </c>
      <c r="F1495" s="1">
        <f>IF(Eingabe!I1495="x",1,0)</f>
        <v>0</v>
      </c>
      <c r="G1495" s="90">
        <f t="shared" si="173"/>
        <v>1</v>
      </c>
      <c r="H1495" s="1">
        <f>IF(Eingabe!R1495="x",1,0)</f>
        <v>1</v>
      </c>
      <c r="I1495" s="1">
        <f>IF(Eingabe!S1495="x",1,0)</f>
        <v>0</v>
      </c>
      <c r="J1495" s="1">
        <f t="shared" si="174"/>
        <v>1</v>
      </c>
      <c r="K1495" s="89">
        <f>IF(Eingabe!E1495="x",1,0)</f>
        <v>1</v>
      </c>
      <c r="L1495" s="1">
        <f>IF(Eingabe!F1495="x",1,0)</f>
        <v>0</v>
      </c>
      <c r="M1495" s="90">
        <f t="shared" si="175"/>
        <v>1</v>
      </c>
    </row>
    <row r="1496">
      <c r="A1496" s="5">
        <f>Eingabe!J1496^2*PI()/4</f>
        <v>0</v>
      </c>
      <c r="B1496" s="5">
        <f>Eingabe!K1496*Eingabe!L1496</f>
        <v>0.14749999999999999</v>
      </c>
      <c r="C1496" s="5">
        <f>(Eingabe!K1496*(Eingabe!L1496-Eingabe!K1496)+Eingabe!K1496^2*PI()/4)*0+Eingabe!K1496*Eingabe!L1496</f>
        <v>0.14749999999999999</v>
      </c>
      <c r="D1496" s="89">
        <f>IF(Eingabe!G1496="x",1,0)</f>
        <v>0</v>
      </c>
      <c r="E1496" s="1">
        <f>IF(Eingabe!H1496="x",1,0)</f>
        <v>1</v>
      </c>
      <c r="F1496" s="1">
        <f>IF(Eingabe!I1496="x",1,0)</f>
        <v>0</v>
      </c>
      <c r="G1496" s="90">
        <f t="shared" si="173"/>
        <v>1</v>
      </c>
      <c r="H1496" s="1">
        <f>IF(Eingabe!R1496="x",1,0)</f>
        <v>1</v>
      </c>
      <c r="I1496" s="1">
        <f>IF(Eingabe!S1496="x",1,0)</f>
        <v>0</v>
      </c>
      <c r="J1496" s="1">
        <f t="shared" si="174"/>
        <v>1</v>
      </c>
      <c r="K1496" s="89">
        <f>IF(Eingabe!E1496="x",1,0)</f>
        <v>1</v>
      </c>
      <c r="L1496" s="1">
        <f>IF(Eingabe!F1496="x",1,0)</f>
        <v>0</v>
      </c>
      <c r="M1496" s="90">
        <f t="shared" si="175"/>
        <v>1</v>
      </c>
    </row>
    <row r="1497">
      <c r="A1497" s="5">
        <f>Eingabe!J1497^2*PI()/4</f>
        <v>0</v>
      </c>
      <c r="B1497" s="5">
        <f>Eingabe!K1497*Eingabe!L1497</f>
        <v>0.125</v>
      </c>
      <c r="C1497" s="5">
        <f>(Eingabe!K1497*(Eingabe!L1497-Eingabe!K1497)+Eingabe!K1497^2*PI()/4)*0+Eingabe!K1497*Eingabe!L1497</f>
        <v>0.125</v>
      </c>
      <c r="D1497" s="89">
        <f>IF(Eingabe!G1497="x",1,0)</f>
        <v>0</v>
      </c>
      <c r="E1497" s="1">
        <f>IF(Eingabe!H1497="x",1,0)</f>
        <v>1</v>
      </c>
      <c r="F1497" s="1">
        <f>IF(Eingabe!I1497="x",1,0)</f>
        <v>0</v>
      </c>
      <c r="G1497" s="90">
        <f t="shared" si="173"/>
        <v>1</v>
      </c>
      <c r="H1497" s="1">
        <f>IF(Eingabe!R1497="x",1,0)</f>
        <v>1</v>
      </c>
      <c r="I1497" s="1">
        <f>IF(Eingabe!S1497="x",1,0)</f>
        <v>0</v>
      </c>
      <c r="J1497" s="1">
        <f t="shared" si="174"/>
        <v>1</v>
      </c>
      <c r="K1497" s="89">
        <f>IF(Eingabe!E1497="x",1,0)</f>
        <v>1</v>
      </c>
      <c r="L1497" s="1">
        <f>IF(Eingabe!F1497="x",1,0)</f>
        <v>0</v>
      </c>
      <c r="M1497" s="90">
        <f t="shared" si="175"/>
        <v>1</v>
      </c>
    </row>
    <row r="1498">
      <c r="A1498" s="5">
        <f>Eingabe!J1498^2*PI()/4</f>
        <v>0</v>
      </c>
      <c r="B1498" s="5">
        <f>Eingabe!K1498*Eingabe!L1498</f>
        <v>0.125</v>
      </c>
      <c r="C1498" s="5">
        <f>(Eingabe!K1498*(Eingabe!L1498-Eingabe!K1498)+Eingabe!K1498^2*PI()/4)*0+Eingabe!K1498*Eingabe!L1498</f>
        <v>0.125</v>
      </c>
      <c r="D1498" s="89">
        <f>IF(Eingabe!G1498="x",1,0)</f>
        <v>0</v>
      </c>
      <c r="E1498" s="1">
        <f>IF(Eingabe!H1498="x",1,0)</f>
        <v>1</v>
      </c>
      <c r="F1498" s="1">
        <f>IF(Eingabe!I1498="x",1,0)</f>
        <v>0</v>
      </c>
      <c r="G1498" s="90">
        <f t="shared" si="173"/>
        <v>1</v>
      </c>
      <c r="H1498" s="1">
        <f>IF(Eingabe!R1498="x",1,0)</f>
        <v>1</v>
      </c>
      <c r="I1498" s="1">
        <f>IF(Eingabe!S1498="x",1,0)</f>
        <v>0</v>
      </c>
      <c r="J1498" s="1">
        <f t="shared" si="174"/>
        <v>1</v>
      </c>
      <c r="K1498" s="89">
        <f>IF(Eingabe!E1498="x",1,0)</f>
        <v>1</v>
      </c>
      <c r="L1498" s="1">
        <f>IF(Eingabe!F1498="x",1,0)</f>
        <v>0</v>
      </c>
      <c r="M1498" s="90">
        <f t="shared" si="175"/>
        <v>1</v>
      </c>
    </row>
    <row r="1499">
      <c r="A1499" s="5">
        <f>Eingabe!J1499^2*PI()/4</f>
        <v>0</v>
      </c>
      <c r="B1499" s="5">
        <f>Eingabe!K1499*Eingabe!L1499</f>
        <v>0.125</v>
      </c>
      <c r="C1499" s="5">
        <f>(Eingabe!K1499*(Eingabe!L1499-Eingabe!K1499)+Eingabe!K1499^2*PI()/4)*0+Eingabe!K1499*Eingabe!L1499</f>
        <v>0.125</v>
      </c>
      <c r="D1499" s="89">
        <f>IF(Eingabe!G1499="x",1,0)</f>
        <v>0</v>
      </c>
      <c r="E1499" s="1">
        <f>IF(Eingabe!H1499="x",1,0)</f>
        <v>1</v>
      </c>
      <c r="F1499" s="1">
        <f>IF(Eingabe!I1499="x",1,0)</f>
        <v>0</v>
      </c>
      <c r="G1499" s="90">
        <f t="shared" si="173"/>
        <v>1</v>
      </c>
      <c r="H1499" s="1">
        <f>IF(Eingabe!R1499="x",1,0)</f>
        <v>1</v>
      </c>
      <c r="I1499" s="1">
        <f>IF(Eingabe!S1499="x",1,0)</f>
        <v>0</v>
      </c>
      <c r="J1499" s="1">
        <f t="shared" si="174"/>
        <v>1</v>
      </c>
      <c r="K1499" s="89">
        <f>IF(Eingabe!E1499="x",1,0)</f>
        <v>1</v>
      </c>
      <c r="L1499" s="1">
        <f>IF(Eingabe!F1499="x",1,0)</f>
        <v>0</v>
      </c>
      <c r="M1499" s="90">
        <f t="shared" si="175"/>
        <v>1</v>
      </c>
    </row>
    <row r="1500">
      <c r="A1500" s="5">
        <f>Eingabe!J1500^2*PI()/4</f>
        <v>0</v>
      </c>
      <c r="B1500" s="5">
        <f>Eingabe!K1500*Eingabe!L1500</f>
        <v>0.080000000000000016</v>
      </c>
      <c r="C1500" s="5">
        <f>(Eingabe!K1500*(Eingabe!L1500-Eingabe!K1500)+Eingabe!K1500^2*PI()/4)*0+Eingabe!K1500*Eingabe!L1500</f>
        <v>0.080000000000000016</v>
      </c>
      <c r="D1500" s="89">
        <f>IF(Eingabe!G1500="x",1,0)</f>
        <v>0</v>
      </c>
      <c r="E1500" s="1">
        <f>IF(Eingabe!H1500="x",1,0)</f>
        <v>1</v>
      </c>
      <c r="F1500" s="1">
        <f>IF(Eingabe!I1500="x",1,0)</f>
        <v>0</v>
      </c>
      <c r="G1500" s="90">
        <f t="shared" si="173"/>
        <v>1</v>
      </c>
      <c r="H1500" s="1">
        <f>IF(Eingabe!R1500="x",1,0)</f>
        <v>1</v>
      </c>
      <c r="I1500" s="1">
        <f>IF(Eingabe!S1500="x",1,0)</f>
        <v>0</v>
      </c>
      <c r="J1500" s="1">
        <f t="shared" si="174"/>
        <v>1</v>
      </c>
      <c r="K1500" s="89">
        <f>IF(Eingabe!E1500="x",1,0)</f>
        <v>1</v>
      </c>
      <c r="L1500" s="1">
        <f>IF(Eingabe!F1500="x",1,0)</f>
        <v>0</v>
      </c>
      <c r="M1500" s="90">
        <f t="shared" si="175"/>
        <v>1</v>
      </c>
    </row>
    <row r="1501">
      <c r="A1501" s="5">
        <f>Eingabe!J1501^2*PI()/4</f>
        <v>0</v>
      </c>
      <c r="B1501" s="5">
        <f>Eingabe!K1501*Eingabe!L1501</f>
        <v>0.080000000000000016</v>
      </c>
      <c r="C1501" s="5">
        <f>(Eingabe!K1501*(Eingabe!L1501-Eingabe!K1501)+Eingabe!K1501^2*PI()/4)*0+Eingabe!K1501*Eingabe!L1501</f>
        <v>0.080000000000000016</v>
      </c>
      <c r="D1501" s="89">
        <f>IF(Eingabe!G1501="x",1,0)</f>
        <v>0</v>
      </c>
      <c r="E1501" s="1">
        <f>IF(Eingabe!H1501="x",1,0)</f>
        <v>1</v>
      </c>
      <c r="F1501" s="1">
        <f>IF(Eingabe!I1501="x",1,0)</f>
        <v>0</v>
      </c>
      <c r="G1501" s="90">
        <f t="shared" si="173"/>
        <v>1</v>
      </c>
      <c r="H1501" s="1">
        <f>IF(Eingabe!R1501="x",1,0)</f>
        <v>1</v>
      </c>
      <c r="I1501" s="1">
        <f>IF(Eingabe!S1501="x",1,0)</f>
        <v>0</v>
      </c>
      <c r="J1501" s="1">
        <f t="shared" si="174"/>
        <v>1</v>
      </c>
      <c r="K1501" s="89">
        <f>IF(Eingabe!E1501="x",1,0)</f>
        <v>1</v>
      </c>
      <c r="L1501" s="1">
        <f>IF(Eingabe!F1501="x",1,0)</f>
        <v>0</v>
      </c>
      <c r="M1501" s="90">
        <f t="shared" si="175"/>
        <v>1</v>
      </c>
    </row>
    <row r="1502">
      <c r="A1502" s="5">
        <f>Eingabe!J1502^2*PI()/4</f>
        <v>0</v>
      </c>
      <c r="B1502" s="5">
        <f>Eingabe!K1502*Eingabe!L1502</f>
        <v>0.080000000000000016</v>
      </c>
      <c r="C1502" s="5">
        <f>(Eingabe!K1502*(Eingabe!L1502-Eingabe!K1502)+Eingabe!K1502^2*PI()/4)*0+Eingabe!K1502*Eingabe!L1502</f>
        <v>0.080000000000000016</v>
      </c>
      <c r="D1502" s="89">
        <f>IF(Eingabe!G1502="x",1,0)</f>
        <v>0</v>
      </c>
      <c r="E1502" s="1">
        <f>IF(Eingabe!H1502="x",1,0)</f>
        <v>1</v>
      </c>
      <c r="F1502" s="1">
        <f>IF(Eingabe!I1502="x",1,0)</f>
        <v>0</v>
      </c>
      <c r="G1502" s="90">
        <f t="shared" si="173"/>
        <v>1</v>
      </c>
      <c r="H1502" s="1">
        <f>IF(Eingabe!R1502="x",1,0)</f>
        <v>1</v>
      </c>
      <c r="I1502" s="1">
        <f>IF(Eingabe!S1502="x",1,0)</f>
        <v>0</v>
      </c>
      <c r="J1502" s="1">
        <f t="shared" si="174"/>
        <v>1</v>
      </c>
      <c r="K1502" s="89">
        <f>IF(Eingabe!E1502="x",1,0)</f>
        <v>1</v>
      </c>
      <c r="L1502" s="1">
        <f>IF(Eingabe!F1502="x",1,0)</f>
        <v>0</v>
      </c>
      <c r="M1502" s="90">
        <f t="shared" si="175"/>
        <v>1</v>
      </c>
    </row>
    <row r="1503">
      <c r="A1503" s="5">
        <f>Eingabe!J1503^2*PI()/4</f>
        <v>0</v>
      </c>
      <c r="B1503" s="5">
        <f>Eingabe!K1503*Eingabe!L1503</f>
        <v>0.080000000000000016</v>
      </c>
      <c r="C1503" s="5">
        <f>(Eingabe!K1503*(Eingabe!L1503-Eingabe!K1503)+Eingabe!K1503^2*PI()/4)*0+Eingabe!K1503*Eingabe!L1503</f>
        <v>0.080000000000000016</v>
      </c>
      <c r="D1503" s="89">
        <f>IF(Eingabe!G1503="x",1,0)</f>
        <v>0</v>
      </c>
      <c r="E1503" s="1">
        <f>IF(Eingabe!H1503="x",1,0)</f>
        <v>1</v>
      </c>
      <c r="F1503" s="1">
        <f>IF(Eingabe!I1503="x",1,0)</f>
        <v>0</v>
      </c>
      <c r="G1503" s="90">
        <f t="shared" si="173"/>
        <v>1</v>
      </c>
      <c r="H1503" s="1">
        <f>IF(Eingabe!R1503="x",1,0)</f>
        <v>1</v>
      </c>
      <c r="I1503" s="1">
        <f>IF(Eingabe!S1503="x",1,0)</f>
        <v>0</v>
      </c>
      <c r="J1503" s="1">
        <f t="shared" si="174"/>
        <v>1</v>
      </c>
      <c r="K1503" s="89">
        <f>IF(Eingabe!E1503="x",1,0)</f>
        <v>1</v>
      </c>
      <c r="L1503" s="1">
        <f>IF(Eingabe!F1503="x",1,0)</f>
        <v>0</v>
      </c>
      <c r="M1503" s="90">
        <f t="shared" si="175"/>
        <v>1</v>
      </c>
    </row>
    <row r="1504">
      <c r="A1504" s="5">
        <f>Eingabe!J1504^2*PI()/4</f>
        <v>0</v>
      </c>
      <c r="B1504" s="5">
        <f>Eingabe!K1504*Eingabe!L1504</f>
        <v>0.080000000000000016</v>
      </c>
      <c r="C1504" s="5">
        <f>(Eingabe!K1504*(Eingabe!L1504-Eingabe!K1504)+Eingabe!K1504^2*PI()/4)*0+Eingabe!K1504*Eingabe!L1504</f>
        <v>0.080000000000000016</v>
      </c>
      <c r="D1504" s="89">
        <f>IF(Eingabe!G1504="x",1,0)</f>
        <v>0</v>
      </c>
      <c r="E1504" s="1">
        <f>IF(Eingabe!H1504="x",1,0)</f>
        <v>1</v>
      </c>
      <c r="F1504" s="1">
        <f>IF(Eingabe!I1504="x",1,0)</f>
        <v>0</v>
      </c>
      <c r="G1504" s="90">
        <f t="shared" si="173"/>
        <v>1</v>
      </c>
      <c r="H1504" s="1">
        <f>IF(Eingabe!R1504="x",1,0)</f>
        <v>1</v>
      </c>
      <c r="I1504" s="1">
        <f>IF(Eingabe!S1504="x",1,0)</f>
        <v>0</v>
      </c>
      <c r="J1504" s="1">
        <f t="shared" si="174"/>
        <v>1</v>
      </c>
      <c r="K1504" s="89">
        <f>IF(Eingabe!E1504="x",1,0)</f>
        <v>1</v>
      </c>
      <c r="L1504" s="1">
        <f>IF(Eingabe!F1504="x",1,0)</f>
        <v>0</v>
      </c>
      <c r="M1504" s="90">
        <f t="shared" si="175"/>
        <v>1</v>
      </c>
    </row>
    <row r="1505">
      <c r="A1505" s="5">
        <f>Eingabe!J1505^2*PI()/4</f>
        <v>0</v>
      </c>
      <c r="B1505" s="5">
        <f>Eingabe!K1505*Eingabe!L1505</f>
        <v>0.089999999999999997</v>
      </c>
      <c r="C1505" s="5">
        <f>(Eingabe!K1505*(Eingabe!L1505-Eingabe!K1505)+Eingabe!K1505^2*PI()/4)*0+Eingabe!K1505*Eingabe!L1505</f>
        <v>0.089999999999999997</v>
      </c>
      <c r="D1505" s="89">
        <f>IF(Eingabe!G1505="x",1,0)</f>
        <v>0</v>
      </c>
      <c r="E1505" s="1">
        <f>IF(Eingabe!H1505="x",1,0)</f>
        <v>1</v>
      </c>
      <c r="F1505" s="1">
        <f>IF(Eingabe!I1505="x",1,0)</f>
        <v>0</v>
      </c>
      <c r="G1505" s="90">
        <f t="shared" si="173"/>
        <v>1</v>
      </c>
      <c r="H1505" s="1">
        <f>IF(Eingabe!R1505="x",1,0)</f>
        <v>1</v>
      </c>
      <c r="I1505" s="1">
        <f>IF(Eingabe!S1505="x",1,0)</f>
        <v>0</v>
      </c>
      <c r="J1505" s="1">
        <f t="shared" si="174"/>
        <v>1</v>
      </c>
      <c r="K1505" s="89">
        <f>IF(Eingabe!E1505="x",1,0)</f>
        <v>1</v>
      </c>
      <c r="L1505" s="1">
        <f>IF(Eingabe!F1505="x",1,0)</f>
        <v>0</v>
      </c>
      <c r="M1505" s="90">
        <f t="shared" si="175"/>
        <v>1</v>
      </c>
    </row>
    <row r="1506">
      <c r="A1506" s="5">
        <f>Eingabe!J1506^2*PI()/4</f>
        <v>0</v>
      </c>
      <c r="B1506" s="5">
        <f>Eingabe!K1506*Eingabe!L1506</f>
        <v>0.080000000000000016</v>
      </c>
      <c r="C1506" s="5">
        <f>(Eingabe!K1506*(Eingabe!L1506-Eingabe!K1506)+Eingabe!K1506^2*PI()/4)*0+Eingabe!K1506*Eingabe!L1506</f>
        <v>0.080000000000000016</v>
      </c>
      <c r="D1506" s="89">
        <f>IF(Eingabe!G1506="x",1,0)</f>
        <v>0</v>
      </c>
      <c r="E1506" s="1">
        <f>IF(Eingabe!H1506="x",1,0)</f>
        <v>1</v>
      </c>
      <c r="F1506" s="1">
        <f>IF(Eingabe!I1506="x",1,0)</f>
        <v>0</v>
      </c>
      <c r="G1506" s="90">
        <f t="shared" si="173"/>
        <v>1</v>
      </c>
      <c r="H1506" s="1">
        <f>IF(Eingabe!R1506="x",1,0)</f>
        <v>1</v>
      </c>
      <c r="I1506" s="1">
        <f>IF(Eingabe!S1506="x",1,0)</f>
        <v>0</v>
      </c>
      <c r="J1506" s="1">
        <f t="shared" si="174"/>
        <v>1</v>
      </c>
      <c r="K1506" s="89">
        <f>IF(Eingabe!E1506="x",1,0)</f>
        <v>1</v>
      </c>
      <c r="L1506" s="1">
        <f>IF(Eingabe!F1506="x",1,0)</f>
        <v>0</v>
      </c>
      <c r="M1506" s="90">
        <f t="shared" si="175"/>
        <v>1</v>
      </c>
    </row>
    <row r="1507">
      <c r="A1507" s="5">
        <f>Eingabe!J1507^2*PI()/4</f>
        <v>0</v>
      </c>
      <c r="B1507" s="5">
        <f>Eingabe!K1507*Eingabe!L1507</f>
        <v>0.080000000000000016</v>
      </c>
      <c r="C1507" s="5">
        <f>(Eingabe!K1507*(Eingabe!L1507-Eingabe!K1507)+Eingabe!K1507^2*PI()/4)*0+Eingabe!K1507*Eingabe!L1507</f>
        <v>0.080000000000000016</v>
      </c>
      <c r="D1507" s="89">
        <f>IF(Eingabe!G1507="x",1,0)</f>
        <v>0</v>
      </c>
      <c r="E1507" s="1">
        <f>IF(Eingabe!H1507="x",1,0)</f>
        <v>1</v>
      </c>
      <c r="F1507" s="1">
        <f>IF(Eingabe!I1507="x",1,0)</f>
        <v>0</v>
      </c>
      <c r="G1507" s="90">
        <f t="shared" si="173"/>
        <v>1</v>
      </c>
      <c r="H1507" s="1">
        <f>IF(Eingabe!R1507="x",1,0)</f>
        <v>1</v>
      </c>
      <c r="I1507" s="1">
        <f>IF(Eingabe!S1507="x",1,0)</f>
        <v>0</v>
      </c>
      <c r="J1507" s="1">
        <f t="shared" si="174"/>
        <v>1</v>
      </c>
      <c r="K1507" s="89">
        <f>IF(Eingabe!E1507="x",1,0)</f>
        <v>1</v>
      </c>
      <c r="L1507" s="1">
        <f>IF(Eingabe!F1507="x",1,0)</f>
        <v>0</v>
      </c>
      <c r="M1507" s="90">
        <f t="shared" si="175"/>
        <v>1</v>
      </c>
    </row>
    <row r="1508">
      <c r="A1508" s="5">
        <f>Eingabe!J1508^2*PI()/4</f>
        <v>0</v>
      </c>
      <c r="B1508" s="5">
        <f>Eingabe!K1508*Eingabe!L1508</f>
        <v>0.089999999999999997</v>
      </c>
      <c r="C1508" s="5">
        <f>(Eingabe!K1508*(Eingabe!L1508-Eingabe!K1508)+Eingabe!K1508^2*PI()/4)*0+Eingabe!K1508*Eingabe!L1508</f>
        <v>0.089999999999999997</v>
      </c>
      <c r="D1508" s="89">
        <f>IF(Eingabe!G1508="x",1,0)</f>
        <v>0</v>
      </c>
      <c r="E1508" s="1">
        <f>IF(Eingabe!H1508="x",1,0)</f>
        <v>1</v>
      </c>
      <c r="F1508" s="1">
        <f>IF(Eingabe!I1508="x",1,0)</f>
        <v>0</v>
      </c>
      <c r="G1508" s="90">
        <f t="shared" si="173"/>
        <v>1</v>
      </c>
      <c r="H1508" s="1">
        <f>IF(Eingabe!R1508="x",1,0)</f>
        <v>1</v>
      </c>
      <c r="I1508" s="1">
        <f>IF(Eingabe!S1508="x",1,0)</f>
        <v>0</v>
      </c>
      <c r="J1508" s="1">
        <f t="shared" si="174"/>
        <v>1</v>
      </c>
      <c r="K1508" s="89">
        <f>IF(Eingabe!E1508="x",1,0)</f>
        <v>1</v>
      </c>
      <c r="L1508" s="1">
        <f>IF(Eingabe!F1508="x",1,0)</f>
        <v>0</v>
      </c>
      <c r="M1508" s="90">
        <f t="shared" si="175"/>
        <v>1</v>
      </c>
    </row>
    <row r="1509">
      <c r="A1509" s="5">
        <f>Eingabe!J1509^2*PI()/4</f>
        <v>0</v>
      </c>
      <c r="B1509" s="5">
        <f>Eingabe!K1509*Eingabe!L1509</f>
        <v>0.080000000000000016</v>
      </c>
      <c r="C1509" s="5">
        <f>(Eingabe!K1509*(Eingabe!L1509-Eingabe!K1509)+Eingabe!K1509^2*PI()/4)*0+Eingabe!K1509*Eingabe!L1509</f>
        <v>0.080000000000000016</v>
      </c>
      <c r="D1509" s="89">
        <f>IF(Eingabe!G1509="x",1,0)</f>
        <v>0</v>
      </c>
      <c r="E1509" s="1">
        <f>IF(Eingabe!H1509="x",1,0)</f>
        <v>1</v>
      </c>
      <c r="F1509" s="1">
        <f>IF(Eingabe!I1509="x",1,0)</f>
        <v>0</v>
      </c>
      <c r="G1509" s="90">
        <f t="shared" si="173"/>
        <v>1</v>
      </c>
      <c r="H1509" s="1">
        <f>IF(Eingabe!R1509="x",1,0)</f>
        <v>1</v>
      </c>
      <c r="I1509" s="1">
        <f>IF(Eingabe!S1509="x",1,0)</f>
        <v>0</v>
      </c>
      <c r="J1509" s="1">
        <f t="shared" si="174"/>
        <v>1</v>
      </c>
      <c r="K1509" s="89">
        <f>IF(Eingabe!E1509="x",1,0)</f>
        <v>1</v>
      </c>
      <c r="L1509" s="1">
        <f>IF(Eingabe!F1509="x",1,0)</f>
        <v>0</v>
      </c>
      <c r="M1509" s="90">
        <f t="shared" si="175"/>
        <v>1</v>
      </c>
    </row>
    <row r="1510">
      <c r="A1510" s="5">
        <f>Eingabe!J1510^2*PI()/4</f>
        <v>0</v>
      </c>
      <c r="B1510" s="5">
        <f>Eingabe!K1510*Eingabe!L1510</f>
        <v>0.080000000000000016</v>
      </c>
      <c r="C1510" s="5">
        <f>(Eingabe!K1510*(Eingabe!L1510-Eingabe!K1510)+Eingabe!K1510^2*PI()/4)*0+Eingabe!K1510*Eingabe!L1510</f>
        <v>0.080000000000000016</v>
      </c>
      <c r="D1510" s="89">
        <f>IF(Eingabe!G1510="x",1,0)</f>
        <v>0</v>
      </c>
      <c r="E1510" s="1">
        <f>IF(Eingabe!H1510="x",1,0)</f>
        <v>1</v>
      </c>
      <c r="F1510" s="1">
        <f>IF(Eingabe!I1510="x",1,0)</f>
        <v>0</v>
      </c>
      <c r="G1510" s="90">
        <f t="shared" si="173"/>
        <v>1</v>
      </c>
      <c r="H1510" s="1">
        <f>IF(Eingabe!R1510="x",1,0)</f>
        <v>1</v>
      </c>
      <c r="I1510" s="1">
        <f>IF(Eingabe!S1510="x",1,0)</f>
        <v>0</v>
      </c>
      <c r="J1510" s="1">
        <f t="shared" si="174"/>
        <v>1</v>
      </c>
      <c r="K1510" s="89">
        <f>IF(Eingabe!E1510="x",1,0)</f>
        <v>1</v>
      </c>
      <c r="L1510" s="1">
        <f>IF(Eingabe!F1510="x",1,0)</f>
        <v>0</v>
      </c>
      <c r="M1510" s="90">
        <f t="shared" si="175"/>
        <v>1</v>
      </c>
    </row>
    <row r="1511">
      <c r="A1511" s="5">
        <f>Eingabe!J1511^2*PI()/4</f>
        <v>0</v>
      </c>
      <c r="B1511" s="5">
        <f>Eingabe!K1511*Eingabe!L1511</f>
        <v>0.089999999999999997</v>
      </c>
      <c r="C1511" s="5">
        <f>(Eingabe!K1511*(Eingabe!L1511-Eingabe!K1511)+Eingabe!K1511^2*PI()/4)*0+Eingabe!K1511*Eingabe!L1511</f>
        <v>0.089999999999999997</v>
      </c>
      <c r="D1511" s="89">
        <f>IF(Eingabe!G1511="x",1,0)</f>
        <v>0</v>
      </c>
      <c r="E1511" s="1">
        <f>IF(Eingabe!H1511="x",1,0)</f>
        <v>1</v>
      </c>
      <c r="F1511" s="1">
        <f>IF(Eingabe!I1511="x",1,0)</f>
        <v>0</v>
      </c>
      <c r="G1511" s="90">
        <f t="shared" si="173"/>
        <v>1</v>
      </c>
      <c r="H1511" s="1">
        <f>IF(Eingabe!R1511="x",1,0)</f>
        <v>1</v>
      </c>
      <c r="I1511" s="1">
        <f>IF(Eingabe!S1511="x",1,0)</f>
        <v>0</v>
      </c>
      <c r="J1511" s="1">
        <f t="shared" si="174"/>
        <v>1</v>
      </c>
      <c r="K1511" s="89">
        <f>IF(Eingabe!E1511="x",1,0)</f>
        <v>1</v>
      </c>
      <c r="L1511" s="1">
        <f>IF(Eingabe!F1511="x",1,0)</f>
        <v>0</v>
      </c>
      <c r="M1511" s="90">
        <f t="shared" si="175"/>
        <v>1</v>
      </c>
    </row>
    <row r="1512">
      <c r="A1512" s="5">
        <f>Eingabe!J1512^2*PI()/4</f>
        <v>0</v>
      </c>
      <c r="B1512" s="5">
        <f>Eingabe!K1512*Eingabe!L1512</f>
        <v>0.080000000000000016</v>
      </c>
      <c r="C1512" s="5">
        <f>(Eingabe!K1512*(Eingabe!L1512-Eingabe!K1512)+Eingabe!K1512^2*PI()/4)*0+Eingabe!K1512*Eingabe!L1512</f>
        <v>0.080000000000000016</v>
      </c>
      <c r="D1512" s="89">
        <f>IF(Eingabe!G1512="x",1,0)</f>
        <v>0</v>
      </c>
      <c r="E1512" s="1">
        <f>IF(Eingabe!H1512="x",1,0)</f>
        <v>1</v>
      </c>
      <c r="F1512" s="1">
        <f>IF(Eingabe!I1512="x",1,0)</f>
        <v>0</v>
      </c>
      <c r="G1512" s="90">
        <f t="shared" si="173"/>
        <v>1</v>
      </c>
      <c r="H1512" s="1">
        <f>IF(Eingabe!R1512="x",1,0)</f>
        <v>1</v>
      </c>
      <c r="I1512" s="1">
        <f>IF(Eingabe!S1512="x",1,0)</f>
        <v>0</v>
      </c>
      <c r="J1512" s="1">
        <f t="shared" si="174"/>
        <v>1</v>
      </c>
      <c r="K1512" s="89">
        <f>IF(Eingabe!E1512="x",1,0)</f>
        <v>1</v>
      </c>
      <c r="L1512" s="1">
        <f>IF(Eingabe!F1512="x",1,0)</f>
        <v>0</v>
      </c>
      <c r="M1512" s="90">
        <f t="shared" si="175"/>
        <v>1</v>
      </c>
    </row>
    <row r="1513">
      <c r="A1513" s="5">
        <f>Eingabe!J1513^2*PI()/4</f>
        <v>0</v>
      </c>
      <c r="B1513" s="5">
        <f>Eingabe!K1513*Eingabe!L1513</f>
        <v>0.080000000000000016</v>
      </c>
      <c r="C1513" s="5">
        <f>(Eingabe!K1513*(Eingabe!L1513-Eingabe!K1513)+Eingabe!K1513^2*PI()/4)*0+Eingabe!K1513*Eingabe!L1513</f>
        <v>0.080000000000000016</v>
      </c>
      <c r="D1513" s="89">
        <f>IF(Eingabe!G1513="x",1,0)</f>
        <v>0</v>
      </c>
      <c r="E1513" s="1">
        <f>IF(Eingabe!H1513="x",1,0)</f>
        <v>1</v>
      </c>
      <c r="F1513" s="1">
        <f>IF(Eingabe!I1513="x",1,0)</f>
        <v>0</v>
      </c>
      <c r="G1513" s="90">
        <f t="shared" si="173"/>
        <v>1</v>
      </c>
      <c r="H1513" s="1">
        <f>IF(Eingabe!R1513="x",1,0)</f>
        <v>1</v>
      </c>
      <c r="I1513" s="1">
        <f>IF(Eingabe!S1513="x",1,0)</f>
        <v>0</v>
      </c>
      <c r="J1513" s="1">
        <f t="shared" si="174"/>
        <v>1</v>
      </c>
      <c r="K1513" s="89">
        <f>IF(Eingabe!E1513="x",1,0)</f>
        <v>1</v>
      </c>
      <c r="L1513" s="1">
        <f>IF(Eingabe!F1513="x",1,0)</f>
        <v>0</v>
      </c>
      <c r="M1513" s="90">
        <f t="shared" si="175"/>
        <v>1</v>
      </c>
    </row>
    <row r="1514">
      <c r="A1514" s="5">
        <f>Eingabe!J1514^2*PI()/4</f>
        <v>0</v>
      </c>
      <c r="B1514" s="5">
        <f>Eingabe!K1514*Eingabe!L1514</f>
        <v>0.089999999999999997</v>
      </c>
      <c r="C1514" s="5">
        <f>(Eingabe!K1514*(Eingabe!L1514-Eingabe!K1514)+Eingabe!K1514^2*PI()/4)*0+Eingabe!K1514*Eingabe!L1514</f>
        <v>0.089999999999999997</v>
      </c>
      <c r="D1514" s="89">
        <f>IF(Eingabe!G1514="x",1,0)</f>
        <v>0</v>
      </c>
      <c r="E1514" s="1">
        <f>IF(Eingabe!H1514="x",1,0)</f>
        <v>1</v>
      </c>
      <c r="F1514" s="1">
        <f>IF(Eingabe!I1514="x",1,0)</f>
        <v>0</v>
      </c>
      <c r="G1514" s="90">
        <f t="shared" si="173"/>
        <v>1</v>
      </c>
      <c r="H1514" s="1">
        <f>IF(Eingabe!R1514="x",1,0)</f>
        <v>1</v>
      </c>
      <c r="I1514" s="1">
        <f>IF(Eingabe!S1514="x",1,0)</f>
        <v>0</v>
      </c>
      <c r="J1514" s="1">
        <f t="shared" si="174"/>
        <v>1</v>
      </c>
      <c r="K1514" s="89">
        <f>IF(Eingabe!E1514="x",1,0)</f>
        <v>1</v>
      </c>
      <c r="L1514" s="1">
        <f>IF(Eingabe!F1514="x",1,0)</f>
        <v>0</v>
      </c>
      <c r="M1514" s="90">
        <f t="shared" si="175"/>
        <v>1</v>
      </c>
    </row>
    <row r="1515">
      <c r="A1515" s="5">
        <f>Eingabe!J1515^2*PI()/4</f>
        <v>0</v>
      </c>
      <c r="B1515" s="5">
        <f>Eingabe!K1515*Eingabe!L1515</f>
        <v>0.080000000000000016</v>
      </c>
      <c r="C1515" s="5">
        <f>(Eingabe!K1515*(Eingabe!L1515-Eingabe!K1515)+Eingabe!K1515^2*PI()/4)*0+Eingabe!K1515*Eingabe!L1515</f>
        <v>0.080000000000000016</v>
      </c>
      <c r="D1515" s="89">
        <f>IF(Eingabe!G1515="x",1,0)</f>
        <v>0</v>
      </c>
      <c r="E1515" s="1">
        <f>IF(Eingabe!H1515="x",1,0)</f>
        <v>1</v>
      </c>
      <c r="F1515" s="1">
        <f>IF(Eingabe!I1515="x",1,0)</f>
        <v>0</v>
      </c>
      <c r="G1515" s="90">
        <f t="shared" si="173"/>
        <v>1</v>
      </c>
      <c r="H1515" s="1">
        <f>IF(Eingabe!R1515="x",1,0)</f>
        <v>1</v>
      </c>
      <c r="I1515" s="1">
        <f>IF(Eingabe!S1515="x",1,0)</f>
        <v>0</v>
      </c>
      <c r="J1515" s="1">
        <f t="shared" si="174"/>
        <v>1</v>
      </c>
      <c r="K1515" s="89">
        <f>IF(Eingabe!E1515="x",1,0)</f>
        <v>1</v>
      </c>
      <c r="L1515" s="1">
        <f>IF(Eingabe!F1515="x",1,0)</f>
        <v>0</v>
      </c>
      <c r="M1515" s="90">
        <f t="shared" si="175"/>
        <v>1</v>
      </c>
    </row>
    <row r="1516">
      <c r="A1516" s="5">
        <f>Eingabe!J1516^2*PI()/4</f>
        <v>0</v>
      </c>
      <c r="B1516" s="5">
        <f>Eingabe!K1516*Eingabe!L1516</f>
        <v>0.080000000000000016</v>
      </c>
      <c r="C1516" s="5">
        <f>(Eingabe!K1516*(Eingabe!L1516-Eingabe!K1516)+Eingabe!K1516^2*PI()/4)*0+Eingabe!K1516*Eingabe!L1516</f>
        <v>0.080000000000000016</v>
      </c>
      <c r="D1516" s="89">
        <f>IF(Eingabe!G1516="x",1,0)</f>
        <v>0</v>
      </c>
      <c r="E1516" s="1">
        <f>IF(Eingabe!H1516="x",1,0)</f>
        <v>1</v>
      </c>
      <c r="F1516" s="1">
        <f>IF(Eingabe!I1516="x",1,0)</f>
        <v>0</v>
      </c>
      <c r="G1516" s="90">
        <f t="shared" si="173"/>
        <v>1</v>
      </c>
      <c r="H1516" s="1">
        <f>IF(Eingabe!R1516="x",1,0)</f>
        <v>1</v>
      </c>
      <c r="I1516" s="1">
        <f>IF(Eingabe!S1516="x",1,0)</f>
        <v>0</v>
      </c>
      <c r="J1516" s="1">
        <f t="shared" si="174"/>
        <v>1</v>
      </c>
      <c r="K1516" s="89">
        <f>IF(Eingabe!E1516="x",1,0)</f>
        <v>1</v>
      </c>
      <c r="L1516" s="1">
        <f>IF(Eingabe!F1516="x",1,0)</f>
        <v>0</v>
      </c>
      <c r="M1516" s="90">
        <f t="shared" si="175"/>
        <v>1</v>
      </c>
    </row>
    <row r="1517">
      <c r="A1517" s="5">
        <f>Eingabe!J1517^2*PI()/4</f>
        <v>0</v>
      </c>
      <c r="B1517" s="5">
        <f>Eingabe!K1517*Eingabe!L1517</f>
        <v>0.089999999999999997</v>
      </c>
      <c r="C1517" s="5">
        <f>(Eingabe!K1517*(Eingabe!L1517-Eingabe!K1517)+Eingabe!K1517^2*PI()/4)*0+Eingabe!K1517*Eingabe!L1517</f>
        <v>0.089999999999999997</v>
      </c>
      <c r="D1517" s="89">
        <f>IF(Eingabe!G1517="x",1,0)</f>
        <v>0</v>
      </c>
      <c r="E1517" s="1">
        <f>IF(Eingabe!H1517="x",1,0)</f>
        <v>1</v>
      </c>
      <c r="F1517" s="1">
        <f>IF(Eingabe!I1517="x",1,0)</f>
        <v>0</v>
      </c>
      <c r="G1517" s="90">
        <f t="shared" si="173"/>
        <v>1</v>
      </c>
      <c r="H1517" s="1">
        <f>IF(Eingabe!R1517="x",1,0)</f>
        <v>1</v>
      </c>
      <c r="I1517" s="1">
        <f>IF(Eingabe!S1517="x",1,0)</f>
        <v>0</v>
      </c>
      <c r="J1517" s="1">
        <f t="shared" si="174"/>
        <v>1</v>
      </c>
      <c r="K1517" s="89">
        <f>IF(Eingabe!E1517="x",1,0)</f>
        <v>1</v>
      </c>
      <c r="L1517" s="1">
        <f>IF(Eingabe!F1517="x",1,0)</f>
        <v>0</v>
      </c>
      <c r="M1517" s="90">
        <f t="shared" si="175"/>
        <v>1</v>
      </c>
    </row>
    <row r="1518">
      <c r="A1518" s="5">
        <f>Eingabe!J1518^2*PI()/4</f>
        <v>0</v>
      </c>
      <c r="B1518" s="5">
        <f>Eingabe!K1518*Eingabe!L1518</f>
        <v>0.080000000000000016</v>
      </c>
      <c r="C1518" s="5">
        <f>(Eingabe!K1518*(Eingabe!L1518-Eingabe!K1518)+Eingabe!K1518^2*PI()/4)*0+Eingabe!K1518*Eingabe!L1518</f>
        <v>0.080000000000000016</v>
      </c>
      <c r="D1518" s="89">
        <f>IF(Eingabe!G1518="x",1,0)</f>
        <v>0</v>
      </c>
      <c r="E1518" s="1">
        <f>IF(Eingabe!H1518="x",1,0)</f>
        <v>1</v>
      </c>
      <c r="F1518" s="1">
        <f>IF(Eingabe!I1518="x",1,0)</f>
        <v>0</v>
      </c>
      <c r="G1518" s="90">
        <f t="shared" si="173"/>
        <v>1</v>
      </c>
      <c r="H1518" s="1">
        <f>IF(Eingabe!R1518="x",1,0)</f>
        <v>1</v>
      </c>
      <c r="I1518" s="1">
        <f>IF(Eingabe!S1518="x",1,0)</f>
        <v>0</v>
      </c>
      <c r="J1518" s="1">
        <f t="shared" si="174"/>
        <v>1</v>
      </c>
      <c r="K1518" s="89">
        <f>IF(Eingabe!E1518="x",1,0)</f>
        <v>1</v>
      </c>
      <c r="L1518" s="1">
        <f>IF(Eingabe!F1518="x",1,0)</f>
        <v>0</v>
      </c>
      <c r="M1518" s="90">
        <f t="shared" si="175"/>
        <v>1</v>
      </c>
    </row>
    <row r="1519">
      <c r="A1519" s="5">
        <f>Eingabe!J1519^2*PI()/4</f>
        <v>0</v>
      </c>
      <c r="B1519" s="5">
        <f>Eingabe!K1519*Eingabe!L1519</f>
        <v>0.080000000000000016</v>
      </c>
      <c r="C1519" s="5">
        <f>(Eingabe!K1519*(Eingabe!L1519-Eingabe!K1519)+Eingabe!K1519^2*PI()/4)*0+Eingabe!K1519*Eingabe!L1519</f>
        <v>0.080000000000000016</v>
      </c>
      <c r="D1519" s="89">
        <f>IF(Eingabe!G1519="x",1,0)</f>
        <v>0</v>
      </c>
      <c r="E1519" s="1">
        <f>IF(Eingabe!H1519="x",1,0)</f>
        <v>1</v>
      </c>
      <c r="F1519" s="1">
        <f>IF(Eingabe!I1519="x",1,0)</f>
        <v>0</v>
      </c>
      <c r="G1519" s="90">
        <f t="shared" si="173"/>
        <v>1</v>
      </c>
      <c r="H1519" s="1">
        <f>IF(Eingabe!R1519="x",1,0)</f>
        <v>1</v>
      </c>
      <c r="I1519" s="1">
        <f>IF(Eingabe!S1519="x",1,0)</f>
        <v>0</v>
      </c>
      <c r="J1519" s="1">
        <f t="shared" si="174"/>
        <v>1</v>
      </c>
      <c r="K1519" s="89">
        <f>IF(Eingabe!E1519="x",1,0)</f>
        <v>1</v>
      </c>
      <c r="L1519" s="1">
        <f>IF(Eingabe!F1519="x",1,0)</f>
        <v>0</v>
      </c>
      <c r="M1519" s="90">
        <f t="shared" si="175"/>
        <v>1</v>
      </c>
    </row>
    <row r="1520">
      <c r="A1520" s="5">
        <f>Eingabe!J1520^2*PI()/4</f>
        <v>0</v>
      </c>
      <c r="B1520" s="5">
        <f>Eingabe!K1520*Eingabe!L1520</f>
        <v>0.089999999999999997</v>
      </c>
      <c r="C1520" s="5">
        <f>(Eingabe!K1520*(Eingabe!L1520-Eingabe!K1520)+Eingabe!K1520^2*PI()/4)*0+Eingabe!K1520*Eingabe!L1520</f>
        <v>0.089999999999999997</v>
      </c>
      <c r="D1520" s="89">
        <f>IF(Eingabe!G1520="x",1,0)</f>
        <v>0</v>
      </c>
      <c r="E1520" s="1">
        <f>IF(Eingabe!H1520="x",1,0)</f>
        <v>1</v>
      </c>
      <c r="F1520" s="1">
        <f>IF(Eingabe!I1520="x",1,0)</f>
        <v>0</v>
      </c>
      <c r="G1520" s="90">
        <f t="shared" si="173"/>
        <v>1</v>
      </c>
      <c r="H1520" s="1">
        <f>IF(Eingabe!R1520="x",1,0)</f>
        <v>1</v>
      </c>
      <c r="I1520" s="1">
        <f>IF(Eingabe!S1520="x",1,0)</f>
        <v>0</v>
      </c>
      <c r="J1520" s="1">
        <f t="shared" si="174"/>
        <v>1</v>
      </c>
      <c r="K1520" s="89">
        <f>IF(Eingabe!E1520="x",1,0)</f>
        <v>1</v>
      </c>
      <c r="L1520" s="1">
        <f>IF(Eingabe!F1520="x",1,0)</f>
        <v>0</v>
      </c>
      <c r="M1520" s="90">
        <f t="shared" si="175"/>
        <v>1</v>
      </c>
    </row>
    <row r="1521">
      <c r="A1521" s="5">
        <f>Eingabe!J1521^2*PI()/4</f>
        <v>0</v>
      </c>
      <c r="B1521" s="5">
        <f>Eingabe!K1521*Eingabe!L1521</f>
        <v>0.080000000000000016</v>
      </c>
      <c r="C1521" s="5">
        <f>(Eingabe!K1521*(Eingabe!L1521-Eingabe!K1521)+Eingabe!K1521^2*PI()/4)*0+Eingabe!K1521*Eingabe!L1521</f>
        <v>0.080000000000000016</v>
      </c>
      <c r="D1521" s="89">
        <f>IF(Eingabe!G1521="x",1,0)</f>
        <v>0</v>
      </c>
      <c r="E1521" s="1">
        <f>IF(Eingabe!H1521="x",1,0)</f>
        <v>1</v>
      </c>
      <c r="F1521" s="1">
        <f>IF(Eingabe!I1521="x",1,0)</f>
        <v>0</v>
      </c>
      <c r="G1521" s="90">
        <f t="shared" si="173"/>
        <v>1</v>
      </c>
      <c r="H1521" s="1">
        <f>IF(Eingabe!R1521="x",1,0)</f>
        <v>1</v>
      </c>
      <c r="I1521" s="1">
        <f>IF(Eingabe!S1521="x",1,0)</f>
        <v>0</v>
      </c>
      <c r="J1521" s="1">
        <f t="shared" si="174"/>
        <v>1</v>
      </c>
      <c r="K1521" s="89">
        <f>IF(Eingabe!E1521="x",1,0)</f>
        <v>1</v>
      </c>
      <c r="L1521" s="1">
        <f>IF(Eingabe!F1521="x",1,0)</f>
        <v>0</v>
      </c>
      <c r="M1521" s="90">
        <f t="shared" si="175"/>
        <v>1</v>
      </c>
    </row>
    <row r="1522">
      <c r="A1522" s="5">
        <f>Eingabe!J1522^2*PI()/4</f>
        <v>0</v>
      </c>
      <c r="B1522" s="5">
        <f>Eingabe!K1522*Eingabe!L1522</f>
        <v>0.080000000000000016</v>
      </c>
      <c r="C1522" s="5">
        <f>(Eingabe!K1522*(Eingabe!L1522-Eingabe!K1522)+Eingabe!K1522^2*PI()/4)*0+Eingabe!K1522*Eingabe!L1522</f>
        <v>0.080000000000000016</v>
      </c>
      <c r="D1522" s="89">
        <f>IF(Eingabe!G1522="x",1,0)</f>
        <v>0</v>
      </c>
      <c r="E1522" s="1">
        <f>IF(Eingabe!H1522="x",1,0)</f>
        <v>1</v>
      </c>
      <c r="F1522" s="1">
        <f>IF(Eingabe!I1522="x",1,0)</f>
        <v>0</v>
      </c>
      <c r="G1522" s="90">
        <f t="shared" si="173"/>
        <v>1</v>
      </c>
      <c r="H1522" s="1">
        <f>IF(Eingabe!R1522="x",1,0)</f>
        <v>1</v>
      </c>
      <c r="I1522" s="1">
        <f>IF(Eingabe!S1522="x",1,0)</f>
        <v>0</v>
      </c>
      <c r="J1522" s="1">
        <f t="shared" si="174"/>
        <v>1</v>
      </c>
      <c r="K1522" s="89">
        <f>IF(Eingabe!E1522="x",1,0)</f>
        <v>1</v>
      </c>
      <c r="L1522" s="1">
        <f>IF(Eingabe!F1522="x",1,0)</f>
        <v>0</v>
      </c>
      <c r="M1522" s="90">
        <f t="shared" si="175"/>
        <v>1</v>
      </c>
    </row>
    <row r="1523">
      <c r="A1523" s="5">
        <f>Eingabe!J1523^2*PI()/4</f>
        <v>0</v>
      </c>
      <c r="B1523" s="5">
        <f>Eingabe!K1523*Eingabe!L1523</f>
        <v>0.089999999999999997</v>
      </c>
      <c r="C1523" s="5">
        <f>(Eingabe!K1523*(Eingabe!L1523-Eingabe!K1523)+Eingabe!K1523^2*PI()/4)*0+Eingabe!K1523*Eingabe!L1523</f>
        <v>0.089999999999999997</v>
      </c>
      <c r="D1523" s="89">
        <f>IF(Eingabe!G1523="x",1,0)</f>
        <v>0</v>
      </c>
      <c r="E1523" s="1">
        <f>IF(Eingabe!H1523="x",1,0)</f>
        <v>1</v>
      </c>
      <c r="F1523" s="1">
        <f>IF(Eingabe!I1523="x",1,0)</f>
        <v>0</v>
      </c>
      <c r="G1523" s="90">
        <f t="shared" si="173"/>
        <v>1</v>
      </c>
      <c r="H1523" s="1">
        <f>IF(Eingabe!R1523="x",1,0)</f>
        <v>1</v>
      </c>
      <c r="I1523" s="1">
        <f>IF(Eingabe!S1523="x",1,0)</f>
        <v>0</v>
      </c>
      <c r="J1523" s="1">
        <f t="shared" si="174"/>
        <v>1</v>
      </c>
      <c r="K1523" s="89">
        <f>IF(Eingabe!E1523="x",1,0)</f>
        <v>1</v>
      </c>
      <c r="L1523" s="1">
        <f>IF(Eingabe!F1523="x",1,0)</f>
        <v>0</v>
      </c>
      <c r="M1523" s="90">
        <f t="shared" si="175"/>
        <v>1</v>
      </c>
    </row>
    <row r="1524">
      <c r="A1524" s="5">
        <f>Eingabe!J1524^2*PI()/4</f>
        <v>0</v>
      </c>
      <c r="B1524" s="5">
        <f>Eingabe!K1524*Eingabe!L1524</f>
        <v>0.089999999999999997</v>
      </c>
      <c r="C1524" s="5">
        <f>(Eingabe!K1524*(Eingabe!L1524-Eingabe!K1524)+Eingabe!K1524^2*PI()/4)*0+Eingabe!K1524*Eingabe!L1524</f>
        <v>0.089999999999999997</v>
      </c>
      <c r="D1524" s="89">
        <f>IF(Eingabe!G1524="x",1,0)</f>
        <v>0</v>
      </c>
      <c r="E1524" s="1">
        <f>IF(Eingabe!H1524="x",1,0)</f>
        <v>1</v>
      </c>
      <c r="F1524" s="1">
        <f>IF(Eingabe!I1524="x",1,0)</f>
        <v>0</v>
      </c>
      <c r="G1524" s="90">
        <f t="shared" si="173"/>
        <v>1</v>
      </c>
      <c r="H1524" s="1">
        <f>IF(Eingabe!R1524="x",1,0)</f>
        <v>1</v>
      </c>
      <c r="I1524" s="1">
        <f>IF(Eingabe!S1524="x",1,0)</f>
        <v>0</v>
      </c>
      <c r="J1524" s="1">
        <f t="shared" si="174"/>
        <v>1</v>
      </c>
      <c r="K1524" s="89">
        <f>IF(Eingabe!E1524="x",1,0)</f>
        <v>1</v>
      </c>
      <c r="L1524" s="1">
        <f>IF(Eingabe!F1524="x",1,0)</f>
        <v>0</v>
      </c>
      <c r="M1524" s="90">
        <f t="shared" si="175"/>
        <v>1</v>
      </c>
    </row>
    <row r="1525">
      <c r="A1525" s="5">
        <f>Eingabe!J1525^2*PI()/4</f>
        <v>0</v>
      </c>
      <c r="B1525" s="5">
        <f>Eingabe!K1525*Eingabe!L1525</f>
        <v>0.080000000000000016</v>
      </c>
      <c r="C1525" s="5">
        <f>(Eingabe!K1525*(Eingabe!L1525-Eingabe!K1525)+Eingabe!K1525^2*PI()/4)*0+Eingabe!K1525*Eingabe!L1525</f>
        <v>0.080000000000000016</v>
      </c>
      <c r="D1525" s="89">
        <f>IF(Eingabe!G1525="x",1,0)</f>
        <v>0</v>
      </c>
      <c r="E1525" s="1">
        <f>IF(Eingabe!H1525="x",1,0)</f>
        <v>1</v>
      </c>
      <c r="F1525" s="1">
        <f>IF(Eingabe!I1525="x",1,0)</f>
        <v>0</v>
      </c>
      <c r="G1525" s="90">
        <f t="shared" si="173"/>
        <v>1</v>
      </c>
      <c r="H1525" s="1">
        <f>IF(Eingabe!R1525="x",1,0)</f>
        <v>1</v>
      </c>
      <c r="I1525" s="1">
        <f>IF(Eingabe!S1525="x",1,0)</f>
        <v>0</v>
      </c>
      <c r="J1525" s="1">
        <f t="shared" si="174"/>
        <v>1</v>
      </c>
      <c r="K1525" s="89">
        <f>IF(Eingabe!E1525="x",1,0)</f>
        <v>1</v>
      </c>
      <c r="L1525" s="1">
        <f>IF(Eingabe!F1525="x",1,0)</f>
        <v>0</v>
      </c>
      <c r="M1525" s="90">
        <f t="shared" si="175"/>
        <v>1</v>
      </c>
    </row>
    <row r="1526">
      <c r="A1526" s="5">
        <f>Eingabe!J1526^2*PI()/4</f>
        <v>0</v>
      </c>
      <c r="B1526" s="5">
        <f>Eingabe!K1526*Eingabe!L1526</f>
        <v>0.080000000000000016</v>
      </c>
      <c r="C1526" s="5">
        <f>(Eingabe!K1526*(Eingabe!L1526-Eingabe!K1526)+Eingabe!K1526^2*PI()/4)*0+Eingabe!K1526*Eingabe!L1526</f>
        <v>0.080000000000000016</v>
      </c>
      <c r="D1526" s="89">
        <f>IF(Eingabe!G1526="x",1,0)</f>
        <v>0</v>
      </c>
      <c r="E1526" s="1">
        <f>IF(Eingabe!H1526="x",1,0)</f>
        <v>1</v>
      </c>
      <c r="F1526" s="1">
        <f>IF(Eingabe!I1526="x",1,0)</f>
        <v>0</v>
      </c>
      <c r="G1526" s="90">
        <f t="shared" si="173"/>
        <v>1</v>
      </c>
      <c r="H1526" s="1">
        <f>IF(Eingabe!R1526="x",1,0)</f>
        <v>1</v>
      </c>
      <c r="I1526" s="1">
        <f>IF(Eingabe!S1526="x",1,0)</f>
        <v>0</v>
      </c>
      <c r="J1526" s="1">
        <f t="shared" si="174"/>
        <v>1</v>
      </c>
      <c r="K1526" s="89">
        <f>IF(Eingabe!E1526="x",1,0)</f>
        <v>1</v>
      </c>
      <c r="L1526" s="1">
        <f>IF(Eingabe!F1526="x",1,0)</f>
        <v>0</v>
      </c>
      <c r="M1526" s="90">
        <f t="shared" si="175"/>
        <v>1</v>
      </c>
    </row>
    <row r="1527">
      <c r="A1527" s="5">
        <f>Eingabe!J1527^2*PI()/4</f>
        <v>0</v>
      </c>
      <c r="B1527" s="5">
        <f>Eingabe!K1527*Eingabe!L1527</f>
        <v>0.089999999999999997</v>
      </c>
      <c r="C1527" s="5">
        <f>(Eingabe!K1527*(Eingabe!L1527-Eingabe!K1527)+Eingabe!K1527^2*PI()/4)*0+Eingabe!K1527*Eingabe!L1527</f>
        <v>0.089999999999999997</v>
      </c>
      <c r="D1527" s="89">
        <f>IF(Eingabe!G1527="x",1,0)</f>
        <v>0</v>
      </c>
      <c r="E1527" s="1">
        <f>IF(Eingabe!H1527="x",1,0)</f>
        <v>1</v>
      </c>
      <c r="F1527" s="1">
        <f>IF(Eingabe!I1527="x",1,0)</f>
        <v>0</v>
      </c>
      <c r="G1527" s="90">
        <f t="shared" si="173"/>
        <v>1</v>
      </c>
      <c r="H1527" s="1">
        <f>IF(Eingabe!R1527="x",1,0)</f>
        <v>1</v>
      </c>
      <c r="I1527" s="1">
        <f>IF(Eingabe!S1527="x",1,0)</f>
        <v>0</v>
      </c>
      <c r="J1527" s="1">
        <f t="shared" si="174"/>
        <v>1</v>
      </c>
      <c r="K1527" s="89">
        <f>IF(Eingabe!E1527="x",1,0)</f>
        <v>1</v>
      </c>
      <c r="L1527" s="1">
        <f>IF(Eingabe!F1527="x",1,0)</f>
        <v>0</v>
      </c>
      <c r="M1527" s="90">
        <f t="shared" si="175"/>
        <v>1</v>
      </c>
    </row>
    <row r="1528">
      <c r="A1528" s="5">
        <f>Eingabe!J1528^2*PI()/4</f>
        <v>0</v>
      </c>
      <c r="B1528" s="5">
        <f>Eingabe!K1528*Eingabe!L1528</f>
        <v>0.080000000000000016</v>
      </c>
      <c r="C1528" s="5">
        <f>(Eingabe!K1528*(Eingabe!L1528-Eingabe!K1528)+Eingabe!K1528^2*PI()/4)*0+Eingabe!K1528*Eingabe!L1528</f>
        <v>0.080000000000000016</v>
      </c>
      <c r="D1528" s="89">
        <f>IF(Eingabe!G1528="x",1,0)</f>
        <v>0</v>
      </c>
      <c r="E1528" s="1">
        <f>IF(Eingabe!H1528="x",1,0)</f>
        <v>1</v>
      </c>
      <c r="F1528" s="1">
        <f>IF(Eingabe!I1528="x",1,0)</f>
        <v>0</v>
      </c>
      <c r="G1528" s="90">
        <f t="shared" si="173"/>
        <v>1</v>
      </c>
      <c r="H1528" s="1">
        <f>IF(Eingabe!R1528="x",1,0)</f>
        <v>1</v>
      </c>
      <c r="I1528" s="1">
        <f>IF(Eingabe!S1528="x",1,0)</f>
        <v>0</v>
      </c>
      <c r="J1528" s="1">
        <f t="shared" si="174"/>
        <v>1</v>
      </c>
      <c r="K1528" s="89">
        <f>IF(Eingabe!E1528="x",1,0)</f>
        <v>1</v>
      </c>
      <c r="L1528" s="1">
        <f>IF(Eingabe!F1528="x",1,0)</f>
        <v>0</v>
      </c>
      <c r="M1528" s="90">
        <f t="shared" si="175"/>
        <v>1</v>
      </c>
    </row>
    <row r="1529">
      <c r="A1529" s="5">
        <f>Eingabe!J1529^2*PI()/4</f>
        <v>0</v>
      </c>
      <c r="B1529" s="5">
        <f>Eingabe!K1529*Eingabe!L1529</f>
        <v>0.080000000000000016</v>
      </c>
      <c r="C1529" s="5">
        <f>(Eingabe!K1529*(Eingabe!L1529-Eingabe!K1529)+Eingabe!K1529^2*PI()/4)*0+Eingabe!K1529*Eingabe!L1529</f>
        <v>0.080000000000000016</v>
      </c>
      <c r="D1529" s="89">
        <f>IF(Eingabe!G1529="x",1,0)</f>
        <v>0</v>
      </c>
      <c r="E1529" s="1">
        <f>IF(Eingabe!H1529="x",1,0)</f>
        <v>1</v>
      </c>
      <c r="F1529" s="1">
        <f>IF(Eingabe!I1529="x",1,0)</f>
        <v>0</v>
      </c>
      <c r="G1529" s="90">
        <f t="shared" si="173"/>
        <v>1</v>
      </c>
      <c r="H1529" s="1">
        <f>IF(Eingabe!R1529="x",1,0)</f>
        <v>1</v>
      </c>
      <c r="I1529" s="1">
        <f>IF(Eingabe!S1529="x",1,0)</f>
        <v>0</v>
      </c>
      <c r="J1529" s="1">
        <f t="shared" si="174"/>
        <v>1</v>
      </c>
      <c r="K1529" s="89">
        <f>IF(Eingabe!E1529="x",1,0)</f>
        <v>1</v>
      </c>
      <c r="L1529" s="1">
        <f>IF(Eingabe!F1529="x",1,0)</f>
        <v>0</v>
      </c>
      <c r="M1529" s="90">
        <f t="shared" si="175"/>
        <v>1</v>
      </c>
    </row>
    <row r="1530">
      <c r="A1530" s="5">
        <f>Eingabe!J1530^2*PI()/4</f>
        <v>0</v>
      </c>
      <c r="B1530" s="5">
        <f>Eingabe!K1530*Eingabe!L1530</f>
        <v>0.089999999999999997</v>
      </c>
      <c r="C1530" s="5">
        <f>(Eingabe!K1530*(Eingabe!L1530-Eingabe!K1530)+Eingabe!K1530^2*PI()/4)*0+Eingabe!K1530*Eingabe!L1530</f>
        <v>0.089999999999999997</v>
      </c>
      <c r="D1530" s="89">
        <f>IF(Eingabe!G1530="x",1,0)</f>
        <v>0</v>
      </c>
      <c r="E1530" s="1">
        <f>IF(Eingabe!H1530="x",1,0)</f>
        <v>1</v>
      </c>
      <c r="F1530" s="1">
        <f>IF(Eingabe!I1530="x",1,0)</f>
        <v>0</v>
      </c>
      <c r="G1530" s="90">
        <f t="shared" si="173"/>
        <v>1</v>
      </c>
      <c r="H1530" s="1">
        <f>IF(Eingabe!R1530="x",1,0)</f>
        <v>1</v>
      </c>
      <c r="I1530" s="1">
        <f>IF(Eingabe!S1530="x",1,0)</f>
        <v>0</v>
      </c>
      <c r="J1530" s="1">
        <f t="shared" si="174"/>
        <v>1</v>
      </c>
      <c r="K1530" s="89">
        <f>IF(Eingabe!E1530="x",1,0)</f>
        <v>1</v>
      </c>
      <c r="L1530" s="1">
        <f>IF(Eingabe!F1530="x",1,0)</f>
        <v>0</v>
      </c>
      <c r="M1530" s="90">
        <f t="shared" si="175"/>
        <v>1</v>
      </c>
    </row>
    <row r="1531">
      <c r="A1531" s="5">
        <f>Eingabe!J1531^2*PI()/4</f>
        <v>0</v>
      </c>
      <c r="B1531" s="5">
        <f>Eingabe!K1531*Eingabe!L1531</f>
        <v>0.080000000000000016</v>
      </c>
      <c r="C1531" s="5">
        <f>(Eingabe!K1531*(Eingabe!L1531-Eingabe!K1531)+Eingabe!K1531^2*PI()/4)*0+Eingabe!K1531*Eingabe!L1531</f>
        <v>0.080000000000000016</v>
      </c>
      <c r="D1531" s="89">
        <f>IF(Eingabe!G1531="x",1,0)</f>
        <v>0</v>
      </c>
      <c r="E1531" s="1">
        <f>IF(Eingabe!H1531="x",1,0)</f>
        <v>1</v>
      </c>
      <c r="F1531" s="1">
        <f>IF(Eingabe!I1531="x",1,0)</f>
        <v>0</v>
      </c>
      <c r="G1531" s="90">
        <f t="shared" si="173"/>
        <v>1</v>
      </c>
      <c r="H1531" s="1">
        <f>IF(Eingabe!R1531="x",1,0)</f>
        <v>1</v>
      </c>
      <c r="I1531" s="1">
        <f>IF(Eingabe!S1531="x",1,0)</f>
        <v>0</v>
      </c>
      <c r="J1531" s="1">
        <f t="shared" si="174"/>
        <v>1</v>
      </c>
      <c r="K1531" s="89">
        <f>IF(Eingabe!E1531="x",1,0)</f>
        <v>1</v>
      </c>
      <c r="L1531" s="1">
        <f>IF(Eingabe!F1531="x",1,0)</f>
        <v>0</v>
      </c>
      <c r="M1531" s="90">
        <f t="shared" si="175"/>
        <v>1</v>
      </c>
    </row>
    <row r="1532">
      <c r="A1532" s="5">
        <f>Eingabe!J1532^2*PI()/4</f>
        <v>0</v>
      </c>
      <c r="B1532" s="5">
        <f>Eingabe!K1532*Eingabe!L1532</f>
        <v>0.080000000000000016</v>
      </c>
      <c r="C1532" s="5">
        <f>(Eingabe!K1532*(Eingabe!L1532-Eingabe!K1532)+Eingabe!K1532^2*PI()/4)*0+Eingabe!K1532*Eingabe!L1532</f>
        <v>0.080000000000000016</v>
      </c>
      <c r="D1532" s="89">
        <f>IF(Eingabe!G1532="x",1,0)</f>
        <v>0</v>
      </c>
      <c r="E1532" s="1">
        <f>IF(Eingabe!H1532="x",1,0)</f>
        <v>1</v>
      </c>
      <c r="F1532" s="1">
        <f>IF(Eingabe!I1532="x",1,0)</f>
        <v>0</v>
      </c>
      <c r="G1532" s="90">
        <f t="shared" si="173"/>
        <v>1</v>
      </c>
      <c r="H1532" s="1">
        <f>IF(Eingabe!R1532="x",1,0)</f>
        <v>1</v>
      </c>
      <c r="I1532" s="1">
        <f>IF(Eingabe!S1532="x",1,0)</f>
        <v>0</v>
      </c>
      <c r="J1532" s="1">
        <f t="shared" si="174"/>
        <v>1</v>
      </c>
      <c r="K1532" s="89">
        <f>IF(Eingabe!E1532="x",1,0)</f>
        <v>1</v>
      </c>
      <c r="L1532" s="1">
        <f>IF(Eingabe!F1532="x",1,0)</f>
        <v>0</v>
      </c>
      <c r="M1532" s="90">
        <f t="shared" si="175"/>
        <v>1</v>
      </c>
    </row>
    <row r="1533">
      <c r="A1533" s="5">
        <f>Eingabe!J1533^2*PI()/4</f>
        <v>0</v>
      </c>
      <c r="B1533" s="5">
        <f>Eingabe!K1533*Eingabe!L1533</f>
        <v>0.080000000000000016</v>
      </c>
      <c r="C1533" s="5">
        <f>(Eingabe!K1533*(Eingabe!L1533-Eingabe!K1533)+Eingabe!K1533^2*PI()/4)*0+Eingabe!K1533*Eingabe!L1533</f>
        <v>0.080000000000000016</v>
      </c>
      <c r="D1533" s="89">
        <f>IF(Eingabe!G1533="x",1,0)</f>
        <v>0</v>
      </c>
      <c r="E1533" s="1">
        <f>IF(Eingabe!H1533="x",1,0)</f>
        <v>1</v>
      </c>
      <c r="F1533" s="1">
        <f>IF(Eingabe!I1533="x",1,0)</f>
        <v>0</v>
      </c>
      <c r="G1533" s="90">
        <f t="shared" si="173"/>
        <v>1</v>
      </c>
      <c r="H1533" s="1">
        <f>IF(Eingabe!R1533="x",1,0)</f>
        <v>1</v>
      </c>
      <c r="I1533" s="1">
        <f>IF(Eingabe!S1533="x",1,0)</f>
        <v>0</v>
      </c>
      <c r="J1533" s="1">
        <f t="shared" si="174"/>
        <v>1</v>
      </c>
      <c r="K1533" s="89">
        <f>IF(Eingabe!E1533="x",1,0)</f>
        <v>1</v>
      </c>
      <c r="L1533" s="1">
        <f>IF(Eingabe!F1533="x",1,0)</f>
        <v>0</v>
      </c>
      <c r="M1533" s="90">
        <f t="shared" si="175"/>
        <v>1</v>
      </c>
    </row>
    <row r="1534">
      <c r="A1534" s="5">
        <f>Eingabe!J1534^2*PI()/4</f>
        <v>0</v>
      </c>
      <c r="B1534" s="5">
        <f>Eingabe!K1534*Eingabe!L1534</f>
        <v>0.080000000000000016</v>
      </c>
      <c r="C1534" s="5">
        <f>(Eingabe!K1534*(Eingabe!L1534-Eingabe!K1534)+Eingabe!K1534^2*PI()/4)*0+Eingabe!K1534*Eingabe!L1534</f>
        <v>0.080000000000000016</v>
      </c>
      <c r="D1534" s="89">
        <f>IF(Eingabe!G1534="x",1,0)</f>
        <v>0</v>
      </c>
      <c r="E1534" s="1">
        <f>IF(Eingabe!H1534="x",1,0)</f>
        <v>1</v>
      </c>
      <c r="F1534" s="1">
        <f>IF(Eingabe!I1534="x",1,0)</f>
        <v>0</v>
      </c>
      <c r="G1534" s="90">
        <f t="shared" si="173"/>
        <v>1</v>
      </c>
      <c r="H1534" s="1">
        <f>IF(Eingabe!R1534="x",1,0)</f>
        <v>1</v>
      </c>
      <c r="I1534" s="1">
        <f>IF(Eingabe!S1534="x",1,0)</f>
        <v>0</v>
      </c>
      <c r="J1534" s="1">
        <f t="shared" si="174"/>
        <v>1</v>
      </c>
      <c r="K1534" s="89">
        <f>IF(Eingabe!E1534="x",1,0)</f>
        <v>1</v>
      </c>
      <c r="L1534" s="1">
        <f>IF(Eingabe!F1534="x",1,0)</f>
        <v>0</v>
      </c>
      <c r="M1534" s="90">
        <f t="shared" si="175"/>
        <v>1</v>
      </c>
    </row>
    <row r="1535">
      <c r="A1535" s="5">
        <f>Eingabe!J1535^2*PI()/4</f>
        <v>0</v>
      </c>
      <c r="B1535" s="5">
        <f>Eingabe!K1535*Eingabe!L1535</f>
        <v>0.089999999999999997</v>
      </c>
      <c r="C1535" s="5">
        <f>(Eingabe!K1535*(Eingabe!L1535-Eingabe!K1535)+Eingabe!K1535^2*PI()/4)*0+Eingabe!K1535*Eingabe!L1535</f>
        <v>0.089999999999999997</v>
      </c>
      <c r="D1535" s="89">
        <f>IF(Eingabe!G1535="x",1,0)</f>
        <v>0</v>
      </c>
      <c r="E1535" s="1">
        <f>IF(Eingabe!H1535="x",1,0)</f>
        <v>1</v>
      </c>
      <c r="F1535" s="1">
        <f>IF(Eingabe!I1535="x",1,0)</f>
        <v>0</v>
      </c>
      <c r="G1535" s="90">
        <f t="shared" si="173"/>
        <v>1</v>
      </c>
      <c r="H1535" s="1">
        <f>IF(Eingabe!R1535="x",1,0)</f>
        <v>1</v>
      </c>
      <c r="I1535" s="1">
        <f>IF(Eingabe!S1535="x",1,0)</f>
        <v>0</v>
      </c>
      <c r="J1535" s="1">
        <f t="shared" si="174"/>
        <v>1</v>
      </c>
      <c r="K1535" s="89">
        <f>IF(Eingabe!E1535="x",1,0)</f>
        <v>1</v>
      </c>
      <c r="L1535" s="1">
        <f>IF(Eingabe!F1535="x",1,0)</f>
        <v>0</v>
      </c>
      <c r="M1535" s="90">
        <f t="shared" si="175"/>
        <v>1</v>
      </c>
    </row>
    <row r="1536">
      <c r="A1536" s="5">
        <f>Eingabe!J1536^2*PI()/4</f>
        <v>0</v>
      </c>
      <c r="B1536" s="5">
        <f>Eingabe!K1536*Eingabe!L1536</f>
        <v>0.089999999999999997</v>
      </c>
      <c r="C1536" s="5">
        <f>(Eingabe!K1536*(Eingabe!L1536-Eingabe!K1536)+Eingabe!K1536^2*PI()/4)*0+Eingabe!K1536*Eingabe!L1536</f>
        <v>0.089999999999999997</v>
      </c>
      <c r="D1536" s="89">
        <f>IF(Eingabe!G1536="x",1,0)</f>
        <v>0</v>
      </c>
      <c r="E1536" s="1">
        <f>IF(Eingabe!H1536="x",1,0)</f>
        <v>1</v>
      </c>
      <c r="F1536" s="1">
        <f>IF(Eingabe!I1536="x",1,0)</f>
        <v>0</v>
      </c>
      <c r="G1536" s="90">
        <f t="shared" si="173"/>
        <v>1</v>
      </c>
      <c r="H1536" s="1">
        <f>IF(Eingabe!R1536="x",1,0)</f>
        <v>1</v>
      </c>
      <c r="I1536" s="1">
        <f>IF(Eingabe!S1536="x",1,0)</f>
        <v>0</v>
      </c>
      <c r="J1536" s="1">
        <f t="shared" si="174"/>
        <v>1</v>
      </c>
      <c r="K1536" s="89">
        <f>IF(Eingabe!E1536="x",1,0)</f>
        <v>1</v>
      </c>
      <c r="L1536" s="1">
        <f>IF(Eingabe!F1536="x",1,0)</f>
        <v>0</v>
      </c>
      <c r="M1536" s="90">
        <f t="shared" si="175"/>
        <v>1</v>
      </c>
    </row>
    <row r="1537">
      <c r="A1537" s="5">
        <f>Eingabe!J1537^2*PI()/4</f>
        <v>0</v>
      </c>
      <c r="B1537" s="5">
        <f>Eingabe!K1537*Eingabe!L1537</f>
        <v>0.089999999999999997</v>
      </c>
      <c r="C1537" s="5">
        <f>(Eingabe!K1537*(Eingabe!L1537-Eingabe!K1537)+Eingabe!K1537^2*PI()/4)*0+Eingabe!K1537*Eingabe!L1537</f>
        <v>0.089999999999999997</v>
      </c>
      <c r="D1537" s="89">
        <f>IF(Eingabe!G1537="x",1,0)</f>
        <v>0</v>
      </c>
      <c r="E1537" s="1">
        <f>IF(Eingabe!H1537="x",1,0)</f>
        <v>1</v>
      </c>
      <c r="F1537" s="1">
        <f>IF(Eingabe!I1537="x",1,0)</f>
        <v>0</v>
      </c>
      <c r="G1537" s="90">
        <f t="shared" si="173"/>
        <v>1</v>
      </c>
      <c r="H1537" s="1">
        <f>IF(Eingabe!R1537="x",1,0)</f>
        <v>1</v>
      </c>
      <c r="I1537" s="1">
        <f>IF(Eingabe!S1537="x",1,0)</f>
        <v>0</v>
      </c>
      <c r="J1537" s="1">
        <f t="shared" si="174"/>
        <v>1</v>
      </c>
      <c r="K1537" s="89">
        <f>IF(Eingabe!E1537="x",1,0)</f>
        <v>1</v>
      </c>
      <c r="L1537" s="1">
        <f>IF(Eingabe!F1537="x",1,0)</f>
        <v>0</v>
      </c>
      <c r="M1537" s="90">
        <f t="shared" si="175"/>
        <v>1</v>
      </c>
    </row>
    <row r="1538">
      <c r="A1538" s="5">
        <f>Eingabe!J1538^2*PI()/4</f>
        <v>0</v>
      </c>
      <c r="B1538" s="5">
        <f>Eingabe!K1538*Eingabe!L1538</f>
        <v>0.089999999999999997</v>
      </c>
      <c r="C1538" s="5">
        <f>(Eingabe!K1538*(Eingabe!L1538-Eingabe!K1538)+Eingabe!K1538^2*PI()/4)*0+Eingabe!K1538*Eingabe!L1538</f>
        <v>0.089999999999999997</v>
      </c>
      <c r="D1538" s="89">
        <f>IF(Eingabe!G1538="x",1,0)</f>
        <v>0</v>
      </c>
      <c r="E1538" s="1">
        <f>IF(Eingabe!H1538="x",1,0)</f>
        <v>1</v>
      </c>
      <c r="F1538" s="1">
        <f>IF(Eingabe!I1538="x",1,0)</f>
        <v>0</v>
      </c>
      <c r="G1538" s="90">
        <f t="shared" si="173"/>
        <v>1</v>
      </c>
      <c r="H1538" s="1">
        <f>IF(Eingabe!R1538="x",1,0)</f>
        <v>1</v>
      </c>
      <c r="I1538" s="1">
        <f>IF(Eingabe!S1538="x",1,0)</f>
        <v>0</v>
      </c>
      <c r="J1538" s="1">
        <f t="shared" si="174"/>
        <v>1</v>
      </c>
      <c r="K1538" s="89">
        <f>IF(Eingabe!E1538="x",1,0)</f>
        <v>1</v>
      </c>
      <c r="L1538" s="1">
        <f>IF(Eingabe!F1538="x",1,0)</f>
        <v>0</v>
      </c>
      <c r="M1538" s="90">
        <f t="shared" si="175"/>
        <v>1</v>
      </c>
    </row>
    <row r="1539">
      <c r="A1539" s="5">
        <f>Eingabe!J1539^2*PI()/4</f>
        <v>0</v>
      </c>
      <c r="B1539" s="5">
        <f>Eingabe!K1539*Eingabe!L1539</f>
        <v>0.040000000000000008</v>
      </c>
      <c r="C1539" s="5">
        <f>(Eingabe!K1539*(Eingabe!L1539-Eingabe!K1539)+Eingabe!K1539^2*PI()/4)*0+Eingabe!K1539*Eingabe!L1539</f>
        <v>0.040000000000000008</v>
      </c>
      <c r="D1539" s="89">
        <f>IF(Eingabe!G1539="x",1,0)</f>
        <v>0</v>
      </c>
      <c r="E1539" s="1">
        <f>IF(Eingabe!H1539="x",1,0)</f>
        <v>1</v>
      </c>
      <c r="F1539" s="1">
        <f>IF(Eingabe!I1539="x",1,0)</f>
        <v>0</v>
      </c>
      <c r="G1539" s="90">
        <f t="shared" si="173"/>
        <v>1</v>
      </c>
      <c r="H1539" s="1">
        <f>IF(Eingabe!R1539="x",1,0)</f>
        <v>1</v>
      </c>
      <c r="I1539" s="1">
        <f>IF(Eingabe!S1539="x",1,0)</f>
        <v>0</v>
      </c>
      <c r="J1539" s="1">
        <f t="shared" si="174"/>
        <v>1</v>
      </c>
      <c r="K1539" s="89">
        <f>IF(Eingabe!E1539="x",1,0)</f>
        <v>1</v>
      </c>
      <c r="L1539" s="1">
        <f>IF(Eingabe!F1539="x",1,0)</f>
        <v>0</v>
      </c>
      <c r="M1539" s="90">
        <f t="shared" si="175"/>
        <v>1</v>
      </c>
    </row>
    <row r="1540">
      <c r="A1540" s="5">
        <f>Eingabe!J1540^2*PI()/4</f>
        <v>0</v>
      </c>
      <c r="B1540" s="5">
        <f>Eingabe!K1540*Eingabe!L1540</f>
        <v>0.040000000000000008</v>
      </c>
      <c r="C1540" s="5">
        <f>(Eingabe!K1540*(Eingabe!L1540-Eingabe!K1540)+Eingabe!K1540^2*PI()/4)*0+Eingabe!K1540*Eingabe!L1540</f>
        <v>0.040000000000000008</v>
      </c>
      <c r="D1540" s="89">
        <f>IF(Eingabe!G1540="x",1,0)</f>
        <v>0</v>
      </c>
      <c r="E1540" s="1">
        <f>IF(Eingabe!H1540="x",1,0)</f>
        <v>1</v>
      </c>
      <c r="F1540" s="1">
        <f>IF(Eingabe!I1540="x",1,0)</f>
        <v>0</v>
      </c>
      <c r="G1540" s="90">
        <f t="shared" si="173"/>
        <v>1</v>
      </c>
      <c r="H1540" s="1">
        <f>IF(Eingabe!R1540="x",1,0)</f>
        <v>1</v>
      </c>
      <c r="I1540" s="1">
        <f>IF(Eingabe!S1540="x",1,0)</f>
        <v>0</v>
      </c>
      <c r="J1540" s="1">
        <f t="shared" si="174"/>
        <v>1</v>
      </c>
      <c r="K1540" s="89">
        <f>IF(Eingabe!E1540="x",1,0)</f>
        <v>1</v>
      </c>
      <c r="L1540" s="1">
        <f>IF(Eingabe!F1540="x",1,0)</f>
        <v>0</v>
      </c>
      <c r="M1540" s="90">
        <f t="shared" si="175"/>
        <v>1</v>
      </c>
    </row>
    <row r="1541">
      <c r="A1541" s="5">
        <f>Eingabe!J1541^2*PI()/4</f>
        <v>0</v>
      </c>
      <c r="B1541" s="5">
        <f>Eingabe!K1541*Eingabe!L1541</f>
        <v>0.040000000000000008</v>
      </c>
      <c r="C1541" s="5">
        <f>(Eingabe!K1541*(Eingabe!L1541-Eingabe!K1541)+Eingabe!K1541^2*PI()/4)*0+Eingabe!K1541*Eingabe!L1541</f>
        <v>0.040000000000000008</v>
      </c>
      <c r="D1541" s="89">
        <f>IF(Eingabe!G1541="x",1,0)</f>
        <v>0</v>
      </c>
      <c r="E1541" s="1">
        <f>IF(Eingabe!H1541="x",1,0)</f>
        <v>1</v>
      </c>
      <c r="F1541" s="1">
        <f>IF(Eingabe!I1541="x",1,0)</f>
        <v>0</v>
      </c>
      <c r="G1541" s="90">
        <f t="shared" si="173"/>
        <v>1</v>
      </c>
      <c r="H1541" s="1">
        <f>IF(Eingabe!R1541="x",1,0)</f>
        <v>1</v>
      </c>
      <c r="I1541" s="1">
        <f>IF(Eingabe!S1541="x",1,0)</f>
        <v>0</v>
      </c>
      <c r="J1541" s="1">
        <f t="shared" si="174"/>
        <v>1</v>
      </c>
      <c r="K1541" s="89">
        <f>IF(Eingabe!E1541="x",1,0)</f>
        <v>1</v>
      </c>
      <c r="L1541" s="1">
        <f>IF(Eingabe!F1541="x",1,0)</f>
        <v>0</v>
      </c>
      <c r="M1541" s="90">
        <f t="shared" si="175"/>
        <v>1</v>
      </c>
    </row>
    <row r="1542">
      <c r="A1542" s="5">
        <f>Eingabe!J1542^2*PI()/4</f>
        <v>0</v>
      </c>
      <c r="B1542" s="5">
        <f>Eingabe!K1542*Eingabe!L1542</f>
        <v>0.040000000000000008</v>
      </c>
      <c r="C1542" s="5">
        <f>(Eingabe!K1542*(Eingabe!L1542-Eingabe!K1542)+Eingabe!K1542^2*PI()/4)*0+Eingabe!K1542*Eingabe!L1542</f>
        <v>0.040000000000000008</v>
      </c>
      <c r="D1542" s="89">
        <f>IF(Eingabe!G1542="x",1,0)</f>
        <v>0</v>
      </c>
      <c r="E1542" s="1">
        <f>IF(Eingabe!H1542="x",1,0)</f>
        <v>1</v>
      </c>
      <c r="F1542" s="1">
        <f>IF(Eingabe!I1542="x",1,0)</f>
        <v>0</v>
      </c>
      <c r="G1542" s="90">
        <f t="shared" si="173"/>
        <v>1</v>
      </c>
      <c r="H1542" s="1">
        <f>IF(Eingabe!R1542="x",1,0)</f>
        <v>1</v>
      </c>
      <c r="I1542" s="1">
        <f>IF(Eingabe!S1542="x",1,0)</f>
        <v>0</v>
      </c>
      <c r="J1542" s="1">
        <f t="shared" si="174"/>
        <v>1</v>
      </c>
      <c r="K1542" s="89">
        <f>IF(Eingabe!E1542="x",1,0)</f>
        <v>1</v>
      </c>
      <c r="L1542" s="1">
        <f>IF(Eingabe!F1542="x",1,0)</f>
        <v>0</v>
      </c>
      <c r="M1542" s="90">
        <f t="shared" si="175"/>
        <v>1</v>
      </c>
    </row>
    <row r="1543">
      <c r="A1543" s="5">
        <f>Eingabe!J1543^2*PI()/4</f>
        <v>0</v>
      </c>
      <c r="B1543" s="5">
        <f>Eingabe!K1543*Eingabe!L1543</f>
        <v>0.032399999999999998</v>
      </c>
      <c r="C1543" s="5">
        <f>(Eingabe!K1543*(Eingabe!L1543-Eingabe!K1543)+Eingabe!K1543^2*PI()/4)*0+Eingabe!K1543*Eingabe!L1543</f>
        <v>0.032399999999999998</v>
      </c>
      <c r="D1543" s="89">
        <f>IF(Eingabe!G1543="x",1,0)</f>
        <v>0</v>
      </c>
      <c r="E1543" s="1">
        <f>IF(Eingabe!H1543="x",1,0)</f>
        <v>1</v>
      </c>
      <c r="F1543" s="1">
        <f>IF(Eingabe!I1543="x",1,0)</f>
        <v>0</v>
      </c>
      <c r="G1543" s="90">
        <f t="shared" si="173"/>
        <v>1</v>
      </c>
      <c r="H1543" s="1">
        <f>IF(Eingabe!R1543="x",1,0)</f>
        <v>1</v>
      </c>
      <c r="I1543" s="1">
        <f>IF(Eingabe!S1543="x",1,0)</f>
        <v>0</v>
      </c>
      <c r="J1543" s="1">
        <f t="shared" si="174"/>
        <v>1</v>
      </c>
      <c r="K1543" s="89">
        <f>IF(Eingabe!E1543="x",1,0)</f>
        <v>1</v>
      </c>
      <c r="L1543" s="1">
        <f>IF(Eingabe!F1543="x",1,0)</f>
        <v>0</v>
      </c>
      <c r="M1543" s="90">
        <f t="shared" si="175"/>
        <v>1</v>
      </c>
    </row>
    <row r="1544">
      <c r="A1544" s="5">
        <f>Eingabe!J1544^2*PI()/4</f>
        <v>0</v>
      </c>
      <c r="B1544" s="5">
        <f>Eingabe!K1544*Eingabe!L1544</f>
        <v>0.089999999999999997</v>
      </c>
      <c r="C1544" s="5">
        <f>(Eingabe!K1544*(Eingabe!L1544-Eingabe!K1544)+Eingabe!K1544^2*PI()/4)*0+Eingabe!K1544*Eingabe!L1544</f>
        <v>0.089999999999999997</v>
      </c>
      <c r="D1544" s="89">
        <f>IF(Eingabe!G1544="x",1,0)</f>
        <v>0</v>
      </c>
      <c r="E1544" s="1">
        <f>IF(Eingabe!H1544="x",1,0)</f>
        <v>1</v>
      </c>
      <c r="F1544" s="1">
        <f>IF(Eingabe!I1544="x",1,0)</f>
        <v>0</v>
      </c>
      <c r="G1544" s="90">
        <f t="shared" si="173"/>
        <v>1</v>
      </c>
      <c r="H1544" s="1">
        <f>IF(Eingabe!R1544="x",1,0)</f>
        <v>1</v>
      </c>
      <c r="I1544" s="1">
        <f>IF(Eingabe!S1544="x",1,0)</f>
        <v>0</v>
      </c>
      <c r="J1544" s="1">
        <f t="shared" si="174"/>
        <v>1</v>
      </c>
      <c r="K1544" s="89">
        <f>IF(Eingabe!E1544="x",1,0)</f>
        <v>1</v>
      </c>
      <c r="L1544" s="1">
        <f>IF(Eingabe!F1544="x",1,0)</f>
        <v>0</v>
      </c>
      <c r="M1544" s="90">
        <f t="shared" si="175"/>
        <v>1</v>
      </c>
    </row>
    <row r="1545">
      <c r="A1545" s="5">
        <f>Eingabe!J1545^2*PI()/4</f>
        <v>0</v>
      </c>
      <c r="B1545" s="5">
        <f>Eingabe!K1545*Eingabe!L1545</f>
        <v>0.089999999999999997</v>
      </c>
      <c r="C1545" s="5">
        <f>(Eingabe!K1545*(Eingabe!L1545-Eingabe!K1545)+Eingabe!K1545^2*PI()/4)*0+Eingabe!K1545*Eingabe!L1545</f>
        <v>0.089999999999999997</v>
      </c>
      <c r="D1545" s="89">
        <f>IF(Eingabe!G1545="x",1,0)</f>
        <v>0</v>
      </c>
      <c r="E1545" s="1">
        <f>IF(Eingabe!H1545="x",1,0)</f>
        <v>1</v>
      </c>
      <c r="F1545" s="1">
        <f>IF(Eingabe!I1545="x",1,0)</f>
        <v>0</v>
      </c>
      <c r="G1545" s="90">
        <f t="shared" si="173"/>
        <v>1</v>
      </c>
      <c r="H1545" s="1">
        <f>IF(Eingabe!R1545="x",1,0)</f>
        <v>1</v>
      </c>
      <c r="I1545" s="1">
        <f>IF(Eingabe!S1545="x",1,0)</f>
        <v>0</v>
      </c>
      <c r="J1545" s="1">
        <f t="shared" si="174"/>
        <v>1</v>
      </c>
      <c r="K1545" s="89">
        <f>IF(Eingabe!E1545="x",1,0)</f>
        <v>1</v>
      </c>
      <c r="L1545" s="1">
        <f>IF(Eingabe!F1545="x",1,0)</f>
        <v>0</v>
      </c>
      <c r="M1545" s="90">
        <f t="shared" si="175"/>
        <v>1</v>
      </c>
    </row>
    <row r="1546">
      <c r="A1546" s="5">
        <f>Eingabe!J1546^2*PI()/4</f>
        <v>0</v>
      </c>
      <c r="B1546" s="5">
        <f>Eingabe!K1546*Eingabe!L1546</f>
        <v>0.089999999999999997</v>
      </c>
      <c r="C1546" s="5">
        <f>(Eingabe!K1546*(Eingabe!L1546-Eingabe!K1546)+Eingabe!K1546^2*PI()/4)*0+Eingabe!K1546*Eingabe!L1546</f>
        <v>0.089999999999999997</v>
      </c>
      <c r="D1546" s="89">
        <f>IF(Eingabe!G1546="x",1,0)</f>
        <v>0</v>
      </c>
      <c r="E1546" s="1">
        <f>IF(Eingabe!H1546="x",1,0)</f>
        <v>1</v>
      </c>
      <c r="F1546" s="1">
        <f>IF(Eingabe!I1546="x",1,0)</f>
        <v>0</v>
      </c>
      <c r="G1546" s="90">
        <f t="shared" si="173"/>
        <v>1</v>
      </c>
      <c r="H1546" s="1">
        <f>IF(Eingabe!R1546="x",1,0)</f>
        <v>1</v>
      </c>
      <c r="I1546" s="1">
        <f>IF(Eingabe!S1546="x",1,0)</f>
        <v>0</v>
      </c>
      <c r="J1546" s="1">
        <f t="shared" si="174"/>
        <v>1</v>
      </c>
      <c r="K1546" s="89">
        <f>IF(Eingabe!E1546="x",1,0)</f>
        <v>1</v>
      </c>
      <c r="L1546" s="1">
        <f>IF(Eingabe!F1546="x",1,0)</f>
        <v>0</v>
      </c>
      <c r="M1546" s="90">
        <f t="shared" si="175"/>
        <v>1</v>
      </c>
    </row>
    <row r="1547">
      <c r="A1547" s="5">
        <f>Eingabe!J1547^2*PI()/4</f>
        <v>0</v>
      </c>
      <c r="B1547" s="5">
        <f>Eingabe!K1547*Eingabe!L1547</f>
        <v>0.032399999999999998</v>
      </c>
      <c r="C1547" s="5">
        <f>(Eingabe!K1547*(Eingabe!L1547-Eingabe!K1547)+Eingabe!K1547^2*PI()/4)*0+Eingabe!K1547*Eingabe!L1547</f>
        <v>0.032399999999999998</v>
      </c>
      <c r="D1547" s="89">
        <f>IF(Eingabe!G1547="x",1,0)</f>
        <v>0</v>
      </c>
      <c r="E1547" s="1">
        <f>IF(Eingabe!H1547="x",1,0)</f>
        <v>1</v>
      </c>
      <c r="F1547" s="1">
        <f>IF(Eingabe!I1547="x",1,0)</f>
        <v>0</v>
      </c>
      <c r="G1547" s="90">
        <f t="shared" si="173"/>
        <v>1</v>
      </c>
      <c r="H1547" s="1">
        <f>IF(Eingabe!R1547="x",1,0)</f>
        <v>1</v>
      </c>
      <c r="I1547" s="1">
        <f>IF(Eingabe!S1547="x",1,0)</f>
        <v>0</v>
      </c>
      <c r="J1547" s="1">
        <f t="shared" si="174"/>
        <v>1</v>
      </c>
      <c r="K1547" s="89">
        <f>IF(Eingabe!E1547="x",1,0)</f>
        <v>1</v>
      </c>
      <c r="L1547" s="1">
        <f>IF(Eingabe!F1547="x",1,0)</f>
        <v>0</v>
      </c>
      <c r="M1547" s="90">
        <f t="shared" si="175"/>
        <v>1</v>
      </c>
    </row>
    <row r="1548">
      <c r="A1548" s="5">
        <f>Eingabe!J1548^2*PI()/4</f>
        <v>0</v>
      </c>
      <c r="B1548" s="5">
        <f>Eingabe!K1548*Eingabe!L1548</f>
        <v>0.032399999999999998</v>
      </c>
      <c r="C1548" s="5">
        <f>(Eingabe!K1548*(Eingabe!L1548-Eingabe!K1548)+Eingabe!K1548^2*PI()/4)*0+Eingabe!K1548*Eingabe!L1548</f>
        <v>0.032399999999999998</v>
      </c>
      <c r="D1548" s="89">
        <f>IF(Eingabe!G1548="x",1,0)</f>
        <v>0</v>
      </c>
      <c r="E1548" s="1">
        <f>IF(Eingabe!H1548="x",1,0)</f>
        <v>1</v>
      </c>
      <c r="F1548" s="1">
        <f>IF(Eingabe!I1548="x",1,0)</f>
        <v>0</v>
      </c>
      <c r="G1548" s="90">
        <f t="shared" si="173"/>
        <v>1</v>
      </c>
      <c r="H1548" s="1">
        <f>IF(Eingabe!R1548="x",1,0)</f>
        <v>1</v>
      </c>
      <c r="I1548" s="1">
        <f>IF(Eingabe!S1548="x",1,0)</f>
        <v>0</v>
      </c>
      <c r="J1548" s="1">
        <f t="shared" si="174"/>
        <v>1</v>
      </c>
      <c r="K1548" s="89">
        <f>IF(Eingabe!E1548="x",1,0)</f>
        <v>1</v>
      </c>
      <c r="L1548" s="1">
        <f>IF(Eingabe!F1548="x",1,0)</f>
        <v>0</v>
      </c>
      <c r="M1548" s="90">
        <f t="shared" si="175"/>
        <v>1</v>
      </c>
    </row>
    <row r="1549">
      <c r="A1549" s="5">
        <f>Eingabe!J1549^2*PI()/4</f>
        <v>0</v>
      </c>
      <c r="B1549" s="5">
        <f>Eingabe!K1549*Eingabe!L1549</f>
        <v>0.040000000000000008</v>
      </c>
      <c r="C1549" s="5">
        <f>(Eingabe!K1549*(Eingabe!L1549-Eingabe!K1549)+Eingabe!K1549^2*PI()/4)*0+Eingabe!K1549*Eingabe!L1549</f>
        <v>0.040000000000000008</v>
      </c>
      <c r="D1549" s="89">
        <f>IF(Eingabe!G1549="x",1,0)</f>
        <v>0</v>
      </c>
      <c r="E1549" s="1">
        <f>IF(Eingabe!H1549="x",1,0)</f>
        <v>1</v>
      </c>
      <c r="F1549" s="1">
        <f>IF(Eingabe!I1549="x",1,0)</f>
        <v>0</v>
      </c>
      <c r="G1549" s="90">
        <f t="shared" si="173"/>
        <v>1</v>
      </c>
      <c r="H1549" s="1">
        <f>IF(Eingabe!R1549="x",1,0)</f>
        <v>1</v>
      </c>
      <c r="I1549" s="1">
        <f>IF(Eingabe!S1549="x",1,0)</f>
        <v>0</v>
      </c>
      <c r="J1549" s="1">
        <f t="shared" si="174"/>
        <v>1</v>
      </c>
      <c r="K1549" s="89">
        <f>IF(Eingabe!E1549="x",1,0)</f>
        <v>1</v>
      </c>
      <c r="L1549" s="1">
        <f>IF(Eingabe!F1549="x",1,0)</f>
        <v>0</v>
      </c>
      <c r="M1549" s="90">
        <f t="shared" si="175"/>
        <v>1</v>
      </c>
    </row>
    <row r="1550">
      <c r="A1550" s="5">
        <f>Eingabe!J1550^2*PI()/4</f>
        <v>0</v>
      </c>
      <c r="B1550" s="5">
        <f>Eingabe!K1550*Eingabe!L1550</f>
        <v>0.040000000000000008</v>
      </c>
      <c r="C1550" s="5">
        <f>(Eingabe!K1550*(Eingabe!L1550-Eingabe!K1550)+Eingabe!K1550^2*PI()/4)*0+Eingabe!K1550*Eingabe!L1550</f>
        <v>0.040000000000000008</v>
      </c>
      <c r="D1550" s="89">
        <f>IF(Eingabe!G1550="x",1,0)</f>
        <v>0</v>
      </c>
      <c r="E1550" s="1">
        <f>IF(Eingabe!H1550="x",1,0)</f>
        <v>1</v>
      </c>
      <c r="F1550" s="1">
        <f>IF(Eingabe!I1550="x",1,0)</f>
        <v>0</v>
      </c>
      <c r="G1550" s="90">
        <f t="shared" si="173"/>
        <v>1</v>
      </c>
      <c r="H1550" s="1">
        <f>IF(Eingabe!R1550="x",1,0)</f>
        <v>1</v>
      </c>
      <c r="I1550" s="1">
        <f>IF(Eingabe!S1550="x",1,0)</f>
        <v>0</v>
      </c>
      <c r="J1550" s="1">
        <f t="shared" si="174"/>
        <v>1</v>
      </c>
      <c r="K1550" s="89">
        <f>IF(Eingabe!E1550="x",1,0)</f>
        <v>1</v>
      </c>
      <c r="L1550" s="1">
        <f>IF(Eingabe!F1550="x",1,0)</f>
        <v>0</v>
      </c>
      <c r="M1550" s="90">
        <f t="shared" si="175"/>
        <v>1</v>
      </c>
    </row>
    <row r="1551">
      <c r="A1551" s="5">
        <f>Eingabe!J1551^2*PI()/4</f>
        <v>0</v>
      </c>
      <c r="B1551" s="5">
        <f>Eingabe!K1551*Eingabe!L1551</f>
        <v>0.032399999999999998</v>
      </c>
      <c r="C1551" s="5">
        <f>(Eingabe!K1551*(Eingabe!L1551-Eingabe!K1551)+Eingabe!K1551^2*PI()/4)*0+Eingabe!K1551*Eingabe!L1551</f>
        <v>0.032399999999999998</v>
      </c>
      <c r="D1551" s="89">
        <f>IF(Eingabe!G1551="x",1,0)</f>
        <v>0</v>
      </c>
      <c r="E1551" s="1">
        <f>IF(Eingabe!H1551="x",1,0)</f>
        <v>1</v>
      </c>
      <c r="F1551" s="1">
        <f>IF(Eingabe!I1551="x",1,0)</f>
        <v>0</v>
      </c>
      <c r="G1551" s="90">
        <f t="shared" si="173"/>
        <v>1</v>
      </c>
      <c r="H1551" s="1">
        <f>IF(Eingabe!R1551="x",1,0)</f>
        <v>1</v>
      </c>
      <c r="I1551" s="1">
        <f>IF(Eingabe!S1551="x",1,0)</f>
        <v>0</v>
      </c>
      <c r="J1551" s="1">
        <f t="shared" si="174"/>
        <v>1</v>
      </c>
      <c r="K1551" s="89">
        <f>IF(Eingabe!E1551="x",1,0)</f>
        <v>1</v>
      </c>
      <c r="L1551" s="1">
        <f>IF(Eingabe!F1551="x",1,0)</f>
        <v>0</v>
      </c>
      <c r="M1551" s="90">
        <f t="shared" si="175"/>
        <v>1</v>
      </c>
    </row>
    <row r="1552">
      <c r="A1552" s="5">
        <f>Eingabe!J1552^2*PI()/4</f>
        <v>0</v>
      </c>
      <c r="B1552" s="5">
        <f>Eingabe!K1552*Eingabe!L1552</f>
        <v>0.089999999999999997</v>
      </c>
      <c r="C1552" s="5">
        <f>(Eingabe!K1552*(Eingabe!L1552-Eingabe!K1552)+Eingabe!K1552^2*PI()/4)*0+Eingabe!K1552*Eingabe!L1552</f>
        <v>0.089999999999999997</v>
      </c>
      <c r="D1552" s="89">
        <f>IF(Eingabe!G1552="x",1,0)</f>
        <v>0</v>
      </c>
      <c r="E1552" s="1">
        <f>IF(Eingabe!H1552="x",1,0)</f>
        <v>1</v>
      </c>
      <c r="F1552" s="1">
        <f>IF(Eingabe!I1552="x",1,0)</f>
        <v>0</v>
      </c>
      <c r="G1552" s="90">
        <f t="shared" si="173"/>
        <v>1</v>
      </c>
      <c r="H1552" s="1">
        <f>IF(Eingabe!R1552="x",1,0)</f>
        <v>1</v>
      </c>
      <c r="I1552" s="1">
        <f>IF(Eingabe!S1552="x",1,0)</f>
        <v>0</v>
      </c>
      <c r="J1552" s="1">
        <f t="shared" si="174"/>
        <v>1</v>
      </c>
      <c r="K1552" s="89">
        <f>IF(Eingabe!E1552="x",1,0)</f>
        <v>1</v>
      </c>
      <c r="L1552" s="1">
        <f>IF(Eingabe!F1552="x",1,0)</f>
        <v>0</v>
      </c>
      <c r="M1552" s="90">
        <f t="shared" si="175"/>
        <v>1</v>
      </c>
    </row>
    <row r="1553">
      <c r="A1553" s="5">
        <f>Eingabe!J1553^2*PI()/4</f>
        <v>0</v>
      </c>
      <c r="B1553" s="5">
        <f>Eingabe!K1553*Eingabe!L1553</f>
        <v>0.089999999999999997</v>
      </c>
      <c r="C1553" s="5">
        <f>(Eingabe!K1553*(Eingabe!L1553-Eingabe!K1553)+Eingabe!K1553^2*PI()/4)*0+Eingabe!K1553*Eingabe!L1553</f>
        <v>0.089999999999999997</v>
      </c>
      <c r="D1553" s="89">
        <f>IF(Eingabe!G1553="x",1,0)</f>
        <v>0</v>
      </c>
      <c r="E1553" s="1">
        <f>IF(Eingabe!H1553="x",1,0)</f>
        <v>1</v>
      </c>
      <c r="F1553" s="1">
        <f>IF(Eingabe!I1553="x",1,0)</f>
        <v>0</v>
      </c>
      <c r="G1553" s="90">
        <f t="shared" si="173"/>
        <v>1</v>
      </c>
      <c r="H1553" s="1">
        <f>IF(Eingabe!R1553="x",1,0)</f>
        <v>1</v>
      </c>
      <c r="I1553" s="1">
        <f>IF(Eingabe!S1553="x",1,0)</f>
        <v>0</v>
      </c>
      <c r="J1553" s="1">
        <f t="shared" si="174"/>
        <v>1</v>
      </c>
      <c r="K1553" s="89">
        <f>IF(Eingabe!E1553="x",1,0)</f>
        <v>1</v>
      </c>
      <c r="L1553" s="1">
        <f>IF(Eingabe!F1553="x",1,0)</f>
        <v>0</v>
      </c>
      <c r="M1553" s="90">
        <f t="shared" si="175"/>
        <v>1</v>
      </c>
    </row>
    <row r="1554">
      <c r="A1554" s="5">
        <f>Eingabe!J1554^2*PI()/4</f>
        <v>0</v>
      </c>
      <c r="B1554" s="5">
        <f>Eingabe!K1554*Eingabe!L1554</f>
        <v>0.089999999999999997</v>
      </c>
      <c r="C1554" s="5">
        <f>(Eingabe!K1554*(Eingabe!L1554-Eingabe!K1554)+Eingabe!K1554^2*PI()/4)*0+Eingabe!K1554*Eingabe!L1554</f>
        <v>0.089999999999999997</v>
      </c>
      <c r="D1554" s="89">
        <f>IF(Eingabe!G1554="x",1,0)</f>
        <v>0</v>
      </c>
      <c r="E1554" s="1">
        <f>IF(Eingabe!H1554="x",1,0)</f>
        <v>1</v>
      </c>
      <c r="F1554" s="1">
        <f>IF(Eingabe!I1554="x",1,0)</f>
        <v>0</v>
      </c>
      <c r="G1554" s="90">
        <f t="shared" si="173"/>
        <v>1</v>
      </c>
      <c r="H1554" s="1">
        <f>IF(Eingabe!R1554="x",1,0)</f>
        <v>1</v>
      </c>
      <c r="I1554" s="1">
        <f>IF(Eingabe!S1554="x",1,0)</f>
        <v>0</v>
      </c>
      <c r="J1554" s="1">
        <f t="shared" si="174"/>
        <v>1</v>
      </c>
      <c r="K1554" s="89">
        <f>IF(Eingabe!E1554="x",1,0)</f>
        <v>1</v>
      </c>
      <c r="L1554" s="1">
        <f>IF(Eingabe!F1554="x",1,0)</f>
        <v>0</v>
      </c>
      <c r="M1554" s="90">
        <f t="shared" si="175"/>
        <v>1</v>
      </c>
    </row>
    <row r="1555">
      <c r="A1555" s="5">
        <f>Eingabe!J1555^2*PI()/4</f>
        <v>0</v>
      </c>
      <c r="B1555" s="5">
        <f>Eingabe!K1555*Eingabe!L1555</f>
        <v>0.089999999999999997</v>
      </c>
      <c r="C1555" s="5">
        <f>(Eingabe!K1555*(Eingabe!L1555-Eingabe!K1555)+Eingabe!K1555^2*PI()/4)*0+Eingabe!K1555*Eingabe!L1555</f>
        <v>0.089999999999999997</v>
      </c>
      <c r="D1555" s="89">
        <f>IF(Eingabe!G1555="x",1,0)</f>
        <v>0</v>
      </c>
      <c r="E1555" s="1">
        <f>IF(Eingabe!H1555="x",1,0)</f>
        <v>1</v>
      </c>
      <c r="F1555" s="1">
        <f>IF(Eingabe!I1555="x",1,0)</f>
        <v>0</v>
      </c>
      <c r="G1555" s="90">
        <f t="shared" ref="G1555:G1618" si="176">MAX(E1555:F1555)</f>
        <v>1</v>
      </c>
      <c r="H1555" s="1">
        <f>IF(Eingabe!R1555="x",1,0)</f>
        <v>1</v>
      </c>
      <c r="I1555" s="1">
        <f>IF(Eingabe!S1555="x",1,0)</f>
        <v>0</v>
      </c>
      <c r="J1555" s="1">
        <f t="shared" ref="J1555:J1618" si="177">MAX(H1555:I1555)</f>
        <v>1</v>
      </c>
      <c r="K1555" s="89">
        <f>IF(Eingabe!E1555="x",1,0)</f>
        <v>1</v>
      </c>
      <c r="L1555" s="1">
        <f>IF(Eingabe!F1555="x",1,0)</f>
        <v>0</v>
      </c>
      <c r="M1555" s="90">
        <f t="shared" ref="M1555:M1618" si="178">MAX(K1555:L1555)</f>
        <v>1</v>
      </c>
    </row>
    <row r="1556">
      <c r="A1556" s="5">
        <f>Eingabe!J1556^2*PI()/4</f>
        <v>0</v>
      </c>
      <c r="B1556" s="5">
        <f>Eingabe!K1556*Eingabe!L1556</f>
        <v>0.032399999999999998</v>
      </c>
      <c r="C1556" s="5">
        <f>(Eingabe!K1556*(Eingabe!L1556-Eingabe!K1556)+Eingabe!K1556^2*PI()/4)*0+Eingabe!K1556*Eingabe!L1556</f>
        <v>0.032399999999999998</v>
      </c>
      <c r="D1556" s="89">
        <f>IF(Eingabe!G1556="x",1,0)</f>
        <v>0</v>
      </c>
      <c r="E1556" s="1">
        <f>IF(Eingabe!H1556="x",1,0)</f>
        <v>1</v>
      </c>
      <c r="F1556" s="1">
        <f>IF(Eingabe!I1556="x",1,0)</f>
        <v>0</v>
      </c>
      <c r="G1556" s="90">
        <f t="shared" si="176"/>
        <v>1</v>
      </c>
      <c r="H1556" s="1">
        <f>IF(Eingabe!R1556="x",1,0)</f>
        <v>1</v>
      </c>
      <c r="I1556" s="1">
        <f>IF(Eingabe!S1556="x",1,0)</f>
        <v>0</v>
      </c>
      <c r="J1556" s="1">
        <f t="shared" si="177"/>
        <v>1</v>
      </c>
      <c r="K1556" s="89">
        <f>IF(Eingabe!E1556="x",1,0)</f>
        <v>1</v>
      </c>
      <c r="L1556" s="1">
        <f>IF(Eingabe!F1556="x",1,0)</f>
        <v>0</v>
      </c>
      <c r="M1556" s="90">
        <f t="shared" si="178"/>
        <v>1</v>
      </c>
    </row>
    <row r="1557">
      <c r="A1557" s="5">
        <f>Eingabe!J1557^2*PI()/4</f>
        <v>0</v>
      </c>
      <c r="B1557" s="5">
        <f>Eingabe!K1557*Eingabe!L1557</f>
        <v>0.032399999999999998</v>
      </c>
      <c r="C1557" s="5">
        <f>(Eingabe!K1557*(Eingabe!L1557-Eingabe!K1557)+Eingabe!K1557^2*PI()/4)*0+Eingabe!K1557*Eingabe!L1557</f>
        <v>0.032399999999999998</v>
      </c>
      <c r="D1557" s="89">
        <f>IF(Eingabe!G1557="x",1,0)</f>
        <v>0</v>
      </c>
      <c r="E1557" s="1">
        <f>IF(Eingabe!H1557="x",1,0)</f>
        <v>1</v>
      </c>
      <c r="F1557" s="1">
        <f>IF(Eingabe!I1557="x",1,0)</f>
        <v>0</v>
      </c>
      <c r="G1557" s="90">
        <f t="shared" si="176"/>
        <v>1</v>
      </c>
      <c r="H1557" s="1">
        <f>IF(Eingabe!R1557="x",1,0)</f>
        <v>1</v>
      </c>
      <c r="I1557" s="1">
        <f>IF(Eingabe!S1557="x",1,0)</f>
        <v>0</v>
      </c>
      <c r="J1557" s="1">
        <f t="shared" si="177"/>
        <v>1</v>
      </c>
      <c r="K1557" s="89">
        <f>IF(Eingabe!E1557="x",1,0)</f>
        <v>1</v>
      </c>
      <c r="L1557" s="1">
        <f>IF(Eingabe!F1557="x",1,0)</f>
        <v>0</v>
      </c>
      <c r="M1557" s="90">
        <f t="shared" si="178"/>
        <v>1</v>
      </c>
    </row>
    <row r="1558">
      <c r="A1558" s="5">
        <f>Eingabe!J1558^2*PI()/4</f>
        <v>0</v>
      </c>
      <c r="B1558" s="5">
        <f>Eingabe!K1558*Eingabe!L1558</f>
        <v>0.089999999999999997</v>
      </c>
      <c r="C1558" s="5">
        <f>(Eingabe!K1558*(Eingabe!L1558-Eingabe!K1558)+Eingabe!K1558^2*PI()/4)*0+Eingabe!K1558*Eingabe!L1558</f>
        <v>0.089999999999999997</v>
      </c>
      <c r="D1558" s="89">
        <f>IF(Eingabe!G1558="x",1,0)</f>
        <v>0</v>
      </c>
      <c r="E1558" s="1">
        <f>IF(Eingabe!H1558="x",1,0)</f>
        <v>1</v>
      </c>
      <c r="F1558" s="1">
        <f>IF(Eingabe!I1558="x",1,0)</f>
        <v>0</v>
      </c>
      <c r="G1558" s="90">
        <f t="shared" si="176"/>
        <v>1</v>
      </c>
      <c r="H1558" s="1">
        <f>IF(Eingabe!R1558="x",1,0)</f>
        <v>1</v>
      </c>
      <c r="I1558" s="1">
        <f>IF(Eingabe!S1558="x",1,0)</f>
        <v>0</v>
      </c>
      <c r="J1558" s="1">
        <f t="shared" si="177"/>
        <v>1</v>
      </c>
      <c r="K1558" s="89">
        <f>IF(Eingabe!E1558="x",1,0)</f>
        <v>1</v>
      </c>
      <c r="L1558" s="1">
        <f>IF(Eingabe!F1558="x",1,0)</f>
        <v>0</v>
      </c>
      <c r="M1558" s="90">
        <f t="shared" si="178"/>
        <v>1</v>
      </c>
    </row>
    <row r="1559">
      <c r="A1559" s="5">
        <f>Eingabe!J1559^2*PI()/4</f>
        <v>0</v>
      </c>
      <c r="B1559" s="5">
        <f>Eingabe!K1559*Eingabe!L1559</f>
        <v>0.089999999999999997</v>
      </c>
      <c r="C1559" s="5">
        <f>(Eingabe!K1559*(Eingabe!L1559-Eingabe!K1559)+Eingabe!K1559^2*PI()/4)*0+Eingabe!K1559*Eingabe!L1559</f>
        <v>0.089999999999999997</v>
      </c>
      <c r="D1559" s="89">
        <f>IF(Eingabe!G1559="x",1,0)</f>
        <v>0</v>
      </c>
      <c r="E1559" s="1">
        <f>IF(Eingabe!H1559="x",1,0)</f>
        <v>1</v>
      </c>
      <c r="F1559" s="1">
        <f>IF(Eingabe!I1559="x",1,0)</f>
        <v>0</v>
      </c>
      <c r="G1559" s="90">
        <f t="shared" si="176"/>
        <v>1</v>
      </c>
      <c r="H1559" s="1">
        <f>IF(Eingabe!R1559="x",1,0)</f>
        <v>1</v>
      </c>
      <c r="I1559" s="1">
        <f>IF(Eingabe!S1559="x",1,0)</f>
        <v>0</v>
      </c>
      <c r="J1559" s="1">
        <f t="shared" si="177"/>
        <v>1</v>
      </c>
      <c r="K1559" s="89">
        <f>IF(Eingabe!E1559="x",1,0)</f>
        <v>1</v>
      </c>
      <c r="L1559" s="1">
        <f>IF(Eingabe!F1559="x",1,0)</f>
        <v>0</v>
      </c>
      <c r="M1559" s="90">
        <f t="shared" si="178"/>
        <v>1</v>
      </c>
    </row>
    <row r="1560">
      <c r="A1560" s="5">
        <f>Eingabe!J1560^2*PI()/4</f>
        <v>0</v>
      </c>
      <c r="B1560" s="5">
        <f>Eingabe!K1560*Eingabe!L1560</f>
        <v>0.089999999999999997</v>
      </c>
      <c r="C1560" s="5">
        <f>(Eingabe!K1560*(Eingabe!L1560-Eingabe!K1560)+Eingabe!K1560^2*PI()/4)*0+Eingabe!K1560*Eingabe!L1560</f>
        <v>0.089999999999999997</v>
      </c>
      <c r="D1560" s="89">
        <f>IF(Eingabe!G1560="x",1,0)</f>
        <v>0</v>
      </c>
      <c r="E1560" s="1">
        <f>IF(Eingabe!H1560="x",1,0)</f>
        <v>1</v>
      </c>
      <c r="F1560" s="1">
        <f>IF(Eingabe!I1560="x",1,0)</f>
        <v>0</v>
      </c>
      <c r="G1560" s="90">
        <f t="shared" si="176"/>
        <v>1</v>
      </c>
      <c r="H1560" s="1">
        <f>IF(Eingabe!R1560="x",1,0)</f>
        <v>1</v>
      </c>
      <c r="I1560" s="1">
        <f>IF(Eingabe!S1560="x",1,0)</f>
        <v>0</v>
      </c>
      <c r="J1560" s="1">
        <f t="shared" si="177"/>
        <v>1</v>
      </c>
      <c r="K1560" s="89">
        <f>IF(Eingabe!E1560="x",1,0)</f>
        <v>1</v>
      </c>
      <c r="L1560" s="1">
        <f>IF(Eingabe!F1560="x",1,0)</f>
        <v>0</v>
      </c>
      <c r="M1560" s="90">
        <f t="shared" si="178"/>
        <v>1</v>
      </c>
    </row>
    <row r="1561">
      <c r="A1561" s="5">
        <f>Eingabe!J1561^2*PI()/4</f>
        <v>0</v>
      </c>
      <c r="B1561" s="5">
        <f>Eingabe!K1561*Eingabe!L1561</f>
        <v>0.089999999999999997</v>
      </c>
      <c r="C1561" s="5">
        <f>(Eingabe!K1561*(Eingabe!L1561-Eingabe!K1561)+Eingabe!K1561^2*PI()/4)*0+Eingabe!K1561*Eingabe!L1561</f>
        <v>0.089999999999999997</v>
      </c>
      <c r="D1561" s="89">
        <f>IF(Eingabe!G1561="x",1,0)</f>
        <v>0</v>
      </c>
      <c r="E1561" s="1">
        <f>IF(Eingabe!H1561="x",1,0)</f>
        <v>1</v>
      </c>
      <c r="F1561" s="1">
        <f>IF(Eingabe!I1561="x",1,0)</f>
        <v>0</v>
      </c>
      <c r="G1561" s="90">
        <f t="shared" si="176"/>
        <v>1</v>
      </c>
      <c r="H1561" s="1">
        <f>IF(Eingabe!R1561="x",1,0)</f>
        <v>1</v>
      </c>
      <c r="I1561" s="1">
        <f>IF(Eingabe!S1561="x",1,0)</f>
        <v>0</v>
      </c>
      <c r="J1561" s="1">
        <f t="shared" si="177"/>
        <v>1</v>
      </c>
      <c r="K1561" s="89">
        <f>IF(Eingabe!E1561="x",1,0)</f>
        <v>1</v>
      </c>
      <c r="L1561" s="1">
        <f>IF(Eingabe!F1561="x",1,0)</f>
        <v>0</v>
      </c>
      <c r="M1561" s="90">
        <f t="shared" si="178"/>
        <v>1</v>
      </c>
    </row>
    <row r="1562">
      <c r="A1562" s="5">
        <f>Eingabe!J1562^2*PI()/4</f>
        <v>0</v>
      </c>
      <c r="B1562" s="5">
        <f>Eingabe!K1562*Eingabe!L1562</f>
        <v>0.089999999999999997</v>
      </c>
      <c r="C1562" s="5">
        <f>(Eingabe!K1562*(Eingabe!L1562-Eingabe!K1562)+Eingabe!K1562^2*PI()/4)*0+Eingabe!K1562*Eingabe!L1562</f>
        <v>0.089999999999999997</v>
      </c>
      <c r="D1562" s="89">
        <f>IF(Eingabe!G1562="x",1,0)</f>
        <v>0</v>
      </c>
      <c r="E1562" s="1">
        <f>IF(Eingabe!H1562="x",1,0)</f>
        <v>1</v>
      </c>
      <c r="F1562" s="1">
        <f>IF(Eingabe!I1562="x",1,0)</f>
        <v>0</v>
      </c>
      <c r="G1562" s="90">
        <f t="shared" si="176"/>
        <v>1</v>
      </c>
      <c r="H1562" s="1">
        <f>IF(Eingabe!R1562="x",1,0)</f>
        <v>1</v>
      </c>
      <c r="I1562" s="1">
        <f>IF(Eingabe!S1562="x",1,0)</f>
        <v>0</v>
      </c>
      <c r="J1562" s="1">
        <f t="shared" si="177"/>
        <v>1</v>
      </c>
      <c r="K1562" s="89">
        <f>IF(Eingabe!E1562="x",1,0)</f>
        <v>1</v>
      </c>
      <c r="L1562" s="1">
        <f>IF(Eingabe!F1562="x",1,0)</f>
        <v>0</v>
      </c>
      <c r="M1562" s="90">
        <f t="shared" si="178"/>
        <v>1</v>
      </c>
    </row>
    <row r="1563">
      <c r="A1563" s="5">
        <f>Eingabe!J1563^2*PI()/4</f>
        <v>0</v>
      </c>
      <c r="B1563" s="5">
        <f>Eingabe!K1563*Eingabe!L1563</f>
        <v>0.032399999999999998</v>
      </c>
      <c r="C1563" s="5">
        <f>(Eingabe!K1563*(Eingabe!L1563-Eingabe!K1563)+Eingabe!K1563^2*PI()/4)*0+Eingabe!K1563*Eingabe!L1563</f>
        <v>0.032399999999999998</v>
      </c>
      <c r="D1563" s="89">
        <f>IF(Eingabe!G1563="x",1,0)</f>
        <v>0</v>
      </c>
      <c r="E1563" s="1">
        <f>IF(Eingabe!H1563="x",1,0)</f>
        <v>1</v>
      </c>
      <c r="F1563" s="1">
        <f>IF(Eingabe!I1563="x",1,0)</f>
        <v>0</v>
      </c>
      <c r="G1563" s="90">
        <f t="shared" si="176"/>
        <v>1</v>
      </c>
      <c r="H1563" s="1">
        <f>IF(Eingabe!R1563="x",1,0)</f>
        <v>1</v>
      </c>
      <c r="I1563" s="1">
        <f>IF(Eingabe!S1563="x",1,0)</f>
        <v>0</v>
      </c>
      <c r="J1563" s="1">
        <f t="shared" si="177"/>
        <v>1</v>
      </c>
      <c r="K1563" s="89">
        <f>IF(Eingabe!E1563="x",1,0)</f>
        <v>1</v>
      </c>
      <c r="L1563" s="1">
        <f>IF(Eingabe!F1563="x",1,0)</f>
        <v>0</v>
      </c>
      <c r="M1563" s="90">
        <f t="shared" si="178"/>
        <v>1</v>
      </c>
    </row>
    <row r="1564">
      <c r="A1564" s="5">
        <f>Eingabe!J1564^2*PI()/4</f>
        <v>0</v>
      </c>
      <c r="B1564" s="5">
        <f>Eingabe!K1564*Eingabe!L1564</f>
        <v>0.089999999999999997</v>
      </c>
      <c r="C1564" s="5">
        <f>(Eingabe!K1564*(Eingabe!L1564-Eingabe!K1564)+Eingabe!K1564^2*PI()/4)*0+Eingabe!K1564*Eingabe!L1564</f>
        <v>0.089999999999999997</v>
      </c>
      <c r="D1564" s="89">
        <f>IF(Eingabe!G1564="x",1,0)</f>
        <v>0</v>
      </c>
      <c r="E1564" s="1">
        <f>IF(Eingabe!H1564="x",1,0)</f>
        <v>1</v>
      </c>
      <c r="F1564" s="1">
        <f>IF(Eingabe!I1564="x",1,0)</f>
        <v>0</v>
      </c>
      <c r="G1564" s="90">
        <f t="shared" si="176"/>
        <v>1</v>
      </c>
      <c r="H1564" s="1">
        <f>IF(Eingabe!R1564="x",1,0)</f>
        <v>1</v>
      </c>
      <c r="I1564" s="1">
        <f>IF(Eingabe!S1564="x",1,0)</f>
        <v>0</v>
      </c>
      <c r="J1564" s="1">
        <f t="shared" si="177"/>
        <v>1</v>
      </c>
      <c r="K1564" s="89">
        <f>IF(Eingabe!E1564="x",1,0)</f>
        <v>1</v>
      </c>
      <c r="L1564" s="1">
        <f>IF(Eingabe!F1564="x",1,0)</f>
        <v>0</v>
      </c>
      <c r="M1564" s="90">
        <f t="shared" si="178"/>
        <v>1</v>
      </c>
    </row>
    <row r="1565">
      <c r="A1565" s="5">
        <f>Eingabe!J1565^2*PI()/4</f>
        <v>0</v>
      </c>
      <c r="B1565" s="5">
        <f>Eingabe!K1565*Eingabe!L1565</f>
        <v>0.089999999999999997</v>
      </c>
      <c r="C1565" s="5">
        <f>(Eingabe!K1565*(Eingabe!L1565-Eingabe!K1565)+Eingabe!K1565^2*PI()/4)*0+Eingabe!K1565*Eingabe!L1565</f>
        <v>0.089999999999999997</v>
      </c>
      <c r="D1565" s="89">
        <f>IF(Eingabe!G1565="x",1,0)</f>
        <v>0</v>
      </c>
      <c r="E1565" s="1">
        <f>IF(Eingabe!H1565="x",1,0)</f>
        <v>1</v>
      </c>
      <c r="F1565" s="1">
        <f>IF(Eingabe!I1565="x",1,0)</f>
        <v>0</v>
      </c>
      <c r="G1565" s="90">
        <f t="shared" si="176"/>
        <v>1</v>
      </c>
      <c r="H1565" s="1">
        <f>IF(Eingabe!R1565="x",1,0)</f>
        <v>1</v>
      </c>
      <c r="I1565" s="1">
        <f>IF(Eingabe!S1565="x",1,0)</f>
        <v>0</v>
      </c>
      <c r="J1565" s="1">
        <f t="shared" si="177"/>
        <v>1</v>
      </c>
      <c r="K1565" s="89">
        <f>IF(Eingabe!E1565="x",1,0)</f>
        <v>1</v>
      </c>
      <c r="L1565" s="1">
        <f>IF(Eingabe!F1565="x",1,0)</f>
        <v>0</v>
      </c>
      <c r="M1565" s="90">
        <f t="shared" si="178"/>
        <v>1</v>
      </c>
    </row>
    <row r="1566">
      <c r="A1566" s="5">
        <f>Eingabe!J1566^2*PI()/4</f>
        <v>0</v>
      </c>
      <c r="B1566" s="5">
        <f>Eingabe!K1566*Eingabe!L1566</f>
        <v>0.089999999999999997</v>
      </c>
      <c r="C1566" s="5">
        <f>(Eingabe!K1566*(Eingabe!L1566-Eingabe!K1566)+Eingabe!K1566^2*PI()/4)*0+Eingabe!K1566*Eingabe!L1566</f>
        <v>0.089999999999999997</v>
      </c>
      <c r="D1566" s="89">
        <f>IF(Eingabe!G1566="x",1,0)</f>
        <v>0</v>
      </c>
      <c r="E1566" s="1">
        <f>IF(Eingabe!H1566="x",1,0)</f>
        <v>1</v>
      </c>
      <c r="F1566" s="1">
        <f>IF(Eingabe!I1566="x",1,0)</f>
        <v>0</v>
      </c>
      <c r="G1566" s="90">
        <f t="shared" si="176"/>
        <v>1</v>
      </c>
      <c r="H1566" s="1">
        <f>IF(Eingabe!R1566="x",1,0)</f>
        <v>1</v>
      </c>
      <c r="I1566" s="1">
        <f>IF(Eingabe!S1566="x",1,0)</f>
        <v>0</v>
      </c>
      <c r="J1566" s="1">
        <f t="shared" si="177"/>
        <v>1</v>
      </c>
      <c r="K1566" s="89">
        <f>IF(Eingabe!E1566="x",1,0)</f>
        <v>1</v>
      </c>
      <c r="L1566" s="1">
        <f>IF(Eingabe!F1566="x",1,0)</f>
        <v>0</v>
      </c>
      <c r="M1566" s="90">
        <f t="shared" si="178"/>
        <v>1</v>
      </c>
    </row>
    <row r="1567">
      <c r="A1567" s="5">
        <f>Eingabe!J1567^2*PI()/4</f>
        <v>0</v>
      </c>
      <c r="B1567" s="5">
        <f>Eingabe!K1567*Eingabe!L1567</f>
        <v>0.089999999999999997</v>
      </c>
      <c r="C1567" s="5">
        <f>(Eingabe!K1567*(Eingabe!L1567-Eingabe!K1567)+Eingabe!K1567^2*PI()/4)*0+Eingabe!K1567*Eingabe!L1567</f>
        <v>0.089999999999999997</v>
      </c>
      <c r="D1567" s="89">
        <f>IF(Eingabe!G1567="x",1,0)</f>
        <v>0</v>
      </c>
      <c r="E1567" s="1">
        <f>IF(Eingabe!H1567="x",1,0)</f>
        <v>1</v>
      </c>
      <c r="F1567" s="1">
        <f>IF(Eingabe!I1567="x",1,0)</f>
        <v>0</v>
      </c>
      <c r="G1567" s="90">
        <f t="shared" si="176"/>
        <v>1</v>
      </c>
      <c r="H1567" s="1">
        <f>IF(Eingabe!R1567="x",1,0)</f>
        <v>1</v>
      </c>
      <c r="I1567" s="1">
        <f>IF(Eingabe!S1567="x",1,0)</f>
        <v>0</v>
      </c>
      <c r="J1567" s="1">
        <f t="shared" si="177"/>
        <v>1</v>
      </c>
      <c r="K1567" s="89">
        <f>IF(Eingabe!E1567="x",1,0)</f>
        <v>1</v>
      </c>
      <c r="L1567" s="1">
        <f>IF(Eingabe!F1567="x",1,0)</f>
        <v>0</v>
      </c>
      <c r="M1567" s="90">
        <f t="shared" si="178"/>
        <v>1</v>
      </c>
    </row>
    <row r="1568">
      <c r="A1568" s="5">
        <f>Eingabe!J1568^2*PI()/4</f>
        <v>0</v>
      </c>
      <c r="B1568" s="5">
        <f>Eingabe!K1568*Eingabe!L1568</f>
        <v>0.089999999999999997</v>
      </c>
      <c r="C1568" s="5">
        <f>(Eingabe!K1568*(Eingabe!L1568-Eingabe!K1568)+Eingabe!K1568^2*PI()/4)*0+Eingabe!K1568*Eingabe!L1568</f>
        <v>0.089999999999999997</v>
      </c>
      <c r="D1568" s="89">
        <f>IF(Eingabe!G1568="x",1,0)</f>
        <v>0</v>
      </c>
      <c r="E1568" s="1">
        <f>IF(Eingabe!H1568="x",1,0)</f>
        <v>1</v>
      </c>
      <c r="F1568" s="1">
        <f>IF(Eingabe!I1568="x",1,0)</f>
        <v>0</v>
      </c>
      <c r="G1568" s="90">
        <f t="shared" si="176"/>
        <v>1</v>
      </c>
      <c r="H1568" s="1">
        <f>IF(Eingabe!R1568="x",1,0)</f>
        <v>1</v>
      </c>
      <c r="I1568" s="1">
        <f>IF(Eingabe!S1568="x",1,0)</f>
        <v>0</v>
      </c>
      <c r="J1568" s="1">
        <f t="shared" si="177"/>
        <v>1</v>
      </c>
      <c r="K1568" s="89">
        <f>IF(Eingabe!E1568="x",1,0)</f>
        <v>1</v>
      </c>
      <c r="L1568" s="1">
        <f>IF(Eingabe!F1568="x",1,0)</f>
        <v>0</v>
      </c>
      <c r="M1568" s="90">
        <f t="shared" si="178"/>
        <v>1</v>
      </c>
    </row>
    <row r="1569">
      <c r="A1569" s="5">
        <f>Eingabe!J1569^2*PI()/4</f>
        <v>0</v>
      </c>
      <c r="B1569" s="5">
        <f>Eingabe!K1569*Eingabe!L1569</f>
        <v>0.032399999999999998</v>
      </c>
      <c r="C1569" s="5">
        <f>(Eingabe!K1569*(Eingabe!L1569-Eingabe!K1569)+Eingabe!K1569^2*PI()/4)*0+Eingabe!K1569*Eingabe!L1569</f>
        <v>0.032399999999999998</v>
      </c>
      <c r="D1569" s="89">
        <f>IF(Eingabe!G1569="x",1,0)</f>
        <v>0</v>
      </c>
      <c r="E1569" s="1">
        <f>IF(Eingabe!H1569="x",1,0)</f>
        <v>1</v>
      </c>
      <c r="F1569" s="1">
        <f>IF(Eingabe!I1569="x",1,0)</f>
        <v>0</v>
      </c>
      <c r="G1569" s="90">
        <f t="shared" si="176"/>
        <v>1</v>
      </c>
      <c r="H1569" s="1">
        <f>IF(Eingabe!R1569="x",1,0)</f>
        <v>1</v>
      </c>
      <c r="I1569" s="1">
        <f>IF(Eingabe!S1569="x",1,0)</f>
        <v>0</v>
      </c>
      <c r="J1569" s="1">
        <f t="shared" si="177"/>
        <v>1</v>
      </c>
      <c r="K1569" s="89">
        <f>IF(Eingabe!E1569="x",1,0)</f>
        <v>1</v>
      </c>
      <c r="L1569" s="1">
        <f>IF(Eingabe!F1569="x",1,0)</f>
        <v>0</v>
      </c>
      <c r="M1569" s="90">
        <f t="shared" si="178"/>
        <v>1</v>
      </c>
    </row>
    <row r="1570">
      <c r="A1570" s="5">
        <f>Eingabe!J1570^2*PI()/4</f>
        <v>0</v>
      </c>
      <c r="B1570" s="5">
        <f>Eingabe!K1570*Eingabe!L1570</f>
        <v>0.089999999999999997</v>
      </c>
      <c r="C1570" s="5">
        <f>(Eingabe!K1570*(Eingabe!L1570-Eingabe!K1570)+Eingabe!K1570^2*PI()/4)*0+Eingabe!K1570*Eingabe!L1570</f>
        <v>0.089999999999999997</v>
      </c>
      <c r="D1570" s="89">
        <f>IF(Eingabe!G1570="x",1,0)</f>
        <v>0</v>
      </c>
      <c r="E1570" s="1">
        <f>IF(Eingabe!H1570="x",1,0)</f>
        <v>1</v>
      </c>
      <c r="F1570" s="1">
        <f>IF(Eingabe!I1570="x",1,0)</f>
        <v>0</v>
      </c>
      <c r="G1570" s="90">
        <f t="shared" si="176"/>
        <v>1</v>
      </c>
      <c r="H1570" s="1">
        <f>IF(Eingabe!R1570="x",1,0)</f>
        <v>1</v>
      </c>
      <c r="I1570" s="1">
        <f>IF(Eingabe!S1570="x",1,0)</f>
        <v>0</v>
      </c>
      <c r="J1570" s="1">
        <f t="shared" si="177"/>
        <v>1</v>
      </c>
      <c r="K1570" s="89">
        <f>IF(Eingabe!E1570="x",1,0)</f>
        <v>1</v>
      </c>
      <c r="L1570" s="1">
        <f>IF(Eingabe!F1570="x",1,0)</f>
        <v>0</v>
      </c>
      <c r="M1570" s="90">
        <f t="shared" si="178"/>
        <v>1</v>
      </c>
    </row>
    <row r="1571">
      <c r="A1571" s="5">
        <f>Eingabe!J1571^2*PI()/4</f>
        <v>0</v>
      </c>
      <c r="B1571" s="5">
        <f>Eingabe!K1571*Eingabe!L1571</f>
        <v>0.089999999999999997</v>
      </c>
      <c r="C1571" s="5">
        <f>(Eingabe!K1571*(Eingabe!L1571-Eingabe!K1571)+Eingabe!K1571^2*PI()/4)*0+Eingabe!K1571*Eingabe!L1571</f>
        <v>0.089999999999999997</v>
      </c>
      <c r="D1571" s="89">
        <f>IF(Eingabe!G1571="x",1,0)</f>
        <v>0</v>
      </c>
      <c r="E1571" s="1">
        <f>IF(Eingabe!H1571="x",1,0)</f>
        <v>1</v>
      </c>
      <c r="F1571" s="1">
        <f>IF(Eingabe!I1571="x",1,0)</f>
        <v>0</v>
      </c>
      <c r="G1571" s="90">
        <f t="shared" si="176"/>
        <v>1</v>
      </c>
      <c r="H1571" s="1">
        <f>IF(Eingabe!R1571="x",1,0)</f>
        <v>1</v>
      </c>
      <c r="I1571" s="1">
        <f>IF(Eingabe!S1571="x",1,0)</f>
        <v>0</v>
      </c>
      <c r="J1571" s="1">
        <f t="shared" si="177"/>
        <v>1</v>
      </c>
      <c r="K1571" s="89">
        <f>IF(Eingabe!E1571="x",1,0)</f>
        <v>1</v>
      </c>
      <c r="L1571" s="1">
        <f>IF(Eingabe!F1571="x",1,0)</f>
        <v>0</v>
      </c>
      <c r="M1571" s="90">
        <f t="shared" si="178"/>
        <v>1</v>
      </c>
    </row>
    <row r="1572">
      <c r="A1572" s="5">
        <f>Eingabe!J1572^2*PI()/4</f>
        <v>0</v>
      </c>
      <c r="B1572" s="5">
        <f>Eingabe!K1572*Eingabe!L1572</f>
        <v>0.089999999999999997</v>
      </c>
      <c r="C1572" s="5">
        <f>(Eingabe!K1572*(Eingabe!L1572-Eingabe!K1572)+Eingabe!K1572^2*PI()/4)*0+Eingabe!K1572*Eingabe!L1572</f>
        <v>0.089999999999999997</v>
      </c>
      <c r="D1572" s="89">
        <f>IF(Eingabe!G1572="x",1,0)</f>
        <v>0</v>
      </c>
      <c r="E1572" s="1">
        <f>IF(Eingabe!H1572="x",1,0)</f>
        <v>1</v>
      </c>
      <c r="F1572" s="1">
        <f>IF(Eingabe!I1572="x",1,0)</f>
        <v>0</v>
      </c>
      <c r="G1572" s="90">
        <f t="shared" si="176"/>
        <v>1</v>
      </c>
      <c r="H1572" s="1">
        <f>IF(Eingabe!R1572="x",1,0)</f>
        <v>1</v>
      </c>
      <c r="I1572" s="1">
        <f>IF(Eingabe!S1572="x",1,0)</f>
        <v>0</v>
      </c>
      <c r="J1572" s="1">
        <f t="shared" si="177"/>
        <v>1</v>
      </c>
      <c r="K1572" s="89">
        <f>IF(Eingabe!E1572="x",1,0)</f>
        <v>1</v>
      </c>
      <c r="L1572" s="1">
        <f>IF(Eingabe!F1572="x",1,0)</f>
        <v>0</v>
      </c>
      <c r="M1572" s="90">
        <f t="shared" si="178"/>
        <v>1</v>
      </c>
    </row>
    <row r="1573">
      <c r="A1573" s="5">
        <f>Eingabe!J1573^2*PI()/4</f>
        <v>0</v>
      </c>
      <c r="B1573" s="5">
        <f>Eingabe!K1573*Eingabe!L1573</f>
        <v>0.089999999999999997</v>
      </c>
      <c r="C1573" s="5">
        <f>(Eingabe!K1573*(Eingabe!L1573-Eingabe!K1573)+Eingabe!K1573^2*PI()/4)*0+Eingabe!K1573*Eingabe!L1573</f>
        <v>0.089999999999999997</v>
      </c>
      <c r="D1573" s="89">
        <f>IF(Eingabe!G1573="x",1,0)</f>
        <v>0</v>
      </c>
      <c r="E1573" s="1">
        <f>IF(Eingabe!H1573="x",1,0)</f>
        <v>1</v>
      </c>
      <c r="F1573" s="1">
        <f>IF(Eingabe!I1573="x",1,0)</f>
        <v>0</v>
      </c>
      <c r="G1573" s="90">
        <f t="shared" si="176"/>
        <v>1</v>
      </c>
      <c r="H1573" s="1">
        <f>IF(Eingabe!R1573="x",1,0)</f>
        <v>1</v>
      </c>
      <c r="I1573" s="1">
        <f>IF(Eingabe!S1573="x",1,0)</f>
        <v>0</v>
      </c>
      <c r="J1573" s="1">
        <f t="shared" si="177"/>
        <v>1</v>
      </c>
      <c r="K1573" s="89">
        <f>IF(Eingabe!E1573="x",1,0)</f>
        <v>1</v>
      </c>
      <c r="L1573" s="1">
        <f>IF(Eingabe!F1573="x",1,0)</f>
        <v>0</v>
      </c>
      <c r="M1573" s="90">
        <f t="shared" si="178"/>
        <v>1</v>
      </c>
    </row>
    <row r="1574">
      <c r="A1574" s="5">
        <f>Eingabe!J1574^2*PI()/4</f>
        <v>0</v>
      </c>
      <c r="B1574" s="5">
        <f>Eingabe!K1574*Eingabe!L1574</f>
        <v>0.089999999999999997</v>
      </c>
      <c r="C1574" s="5">
        <f>(Eingabe!K1574*(Eingabe!L1574-Eingabe!K1574)+Eingabe!K1574^2*PI()/4)*0+Eingabe!K1574*Eingabe!L1574</f>
        <v>0.089999999999999997</v>
      </c>
      <c r="D1574" s="89">
        <f>IF(Eingabe!G1574="x",1,0)</f>
        <v>0</v>
      </c>
      <c r="E1574" s="1">
        <f>IF(Eingabe!H1574="x",1,0)</f>
        <v>1</v>
      </c>
      <c r="F1574" s="1">
        <f>IF(Eingabe!I1574="x",1,0)</f>
        <v>0</v>
      </c>
      <c r="G1574" s="90">
        <f t="shared" si="176"/>
        <v>1</v>
      </c>
      <c r="H1574" s="1">
        <f>IF(Eingabe!R1574="x",1,0)</f>
        <v>1</v>
      </c>
      <c r="I1574" s="1">
        <f>IF(Eingabe!S1574="x",1,0)</f>
        <v>0</v>
      </c>
      <c r="J1574" s="1">
        <f t="shared" si="177"/>
        <v>1</v>
      </c>
      <c r="K1574" s="89">
        <f>IF(Eingabe!E1574="x",1,0)</f>
        <v>1</v>
      </c>
      <c r="L1574" s="1">
        <f>IF(Eingabe!F1574="x",1,0)</f>
        <v>0</v>
      </c>
      <c r="M1574" s="90">
        <f t="shared" si="178"/>
        <v>1</v>
      </c>
    </row>
    <row r="1575">
      <c r="A1575" s="5">
        <f>Eingabe!J1575^2*PI()/4</f>
        <v>0</v>
      </c>
      <c r="B1575" s="5">
        <f>Eingabe!K1575*Eingabe!L1575</f>
        <v>0.089999999999999997</v>
      </c>
      <c r="C1575" s="5">
        <f>(Eingabe!K1575*(Eingabe!L1575-Eingabe!K1575)+Eingabe!K1575^2*PI()/4)*0+Eingabe!K1575*Eingabe!L1575</f>
        <v>0.089999999999999997</v>
      </c>
      <c r="D1575" s="89">
        <f>IF(Eingabe!G1575="x",1,0)</f>
        <v>0</v>
      </c>
      <c r="E1575" s="1">
        <f>IF(Eingabe!H1575="x",1,0)</f>
        <v>1</v>
      </c>
      <c r="F1575" s="1">
        <f>IF(Eingabe!I1575="x",1,0)</f>
        <v>0</v>
      </c>
      <c r="G1575" s="90">
        <f t="shared" si="176"/>
        <v>1</v>
      </c>
      <c r="H1575" s="1">
        <f>IF(Eingabe!R1575="x",1,0)</f>
        <v>1</v>
      </c>
      <c r="I1575" s="1">
        <f>IF(Eingabe!S1575="x",1,0)</f>
        <v>0</v>
      </c>
      <c r="J1575" s="1">
        <f t="shared" si="177"/>
        <v>1</v>
      </c>
      <c r="K1575" s="89">
        <f>IF(Eingabe!E1575="x",1,0)</f>
        <v>1</v>
      </c>
      <c r="L1575" s="1">
        <f>IF(Eingabe!F1575="x",1,0)</f>
        <v>0</v>
      </c>
      <c r="M1575" s="90">
        <f t="shared" si="178"/>
        <v>1</v>
      </c>
    </row>
    <row r="1576">
      <c r="A1576" s="5">
        <f>Eingabe!J1576^2*PI()/4</f>
        <v>0</v>
      </c>
      <c r="B1576" s="5">
        <f>Eingabe!K1576*Eingabe!L1576</f>
        <v>0.089999999999999997</v>
      </c>
      <c r="C1576" s="5">
        <f>(Eingabe!K1576*(Eingabe!L1576-Eingabe!K1576)+Eingabe!K1576^2*PI()/4)*0+Eingabe!K1576*Eingabe!L1576</f>
        <v>0.089999999999999997</v>
      </c>
      <c r="D1576" s="89">
        <f>IF(Eingabe!G1576="x",1,0)</f>
        <v>0</v>
      </c>
      <c r="E1576" s="1">
        <f>IF(Eingabe!H1576="x",1,0)</f>
        <v>1</v>
      </c>
      <c r="F1576" s="1">
        <f>IF(Eingabe!I1576="x",1,0)</f>
        <v>0</v>
      </c>
      <c r="G1576" s="90">
        <f t="shared" si="176"/>
        <v>1</v>
      </c>
      <c r="H1576" s="1">
        <f>IF(Eingabe!R1576="x",1,0)</f>
        <v>1</v>
      </c>
      <c r="I1576" s="1">
        <f>IF(Eingabe!S1576="x",1,0)</f>
        <v>0</v>
      </c>
      <c r="J1576" s="1">
        <f t="shared" si="177"/>
        <v>1</v>
      </c>
      <c r="K1576" s="89">
        <f>IF(Eingabe!E1576="x",1,0)</f>
        <v>1</v>
      </c>
      <c r="L1576" s="1">
        <f>IF(Eingabe!F1576="x",1,0)</f>
        <v>0</v>
      </c>
      <c r="M1576" s="90">
        <f t="shared" si="178"/>
        <v>1</v>
      </c>
    </row>
    <row r="1577">
      <c r="A1577" s="5">
        <f>Eingabe!J1577^2*PI()/4</f>
        <v>0</v>
      </c>
      <c r="B1577" s="5">
        <f>Eingabe!K1577*Eingabe!L1577</f>
        <v>0.089999999999999997</v>
      </c>
      <c r="C1577" s="5">
        <f>(Eingabe!K1577*(Eingabe!L1577-Eingabe!K1577)+Eingabe!K1577^2*PI()/4)*0+Eingabe!K1577*Eingabe!L1577</f>
        <v>0.089999999999999997</v>
      </c>
      <c r="D1577" s="89">
        <f>IF(Eingabe!G1577="x",1,0)</f>
        <v>0</v>
      </c>
      <c r="E1577" s="1">
        <f>IF(Eingabe!H1577="x",1,0)</f>
        <v>1</v>
      </c>
      <c r="F1577" s="1">
        <f>IF(Eingabe!I1577="x",1,0)</f>
        <v>0</v>
      </c>
      <c r="G1577" s="90">
        <f t="shared" si="176"/>
        <v>1</v>
      </c>
      <c r="H1577" s="1">
        <f>IF(Eingabe!R1577="x",1,0)</f>
        <v>1</v>
      </c>
      <c r="I1577" s="1">
        <f>IF(Eingabe!S1577="x",1,0)</f>
        <v>0</v>
      </c>
      <c r="J1577" s="1">
        <f t="shared" si="177"/>
        <v>1</v>
      </c>
      <c r="K1577" s="89">
        <f>IF(Eingabe!E1577="x",1,0)</f>
        <v>1</v>
      </c>
      <c r="L1577" s="1">
        <f>IF(Eingabe!F1577="x",1,0)</f>
        <v>0</v>
      </c>
      <c r="M1577" s="90">
        <f t="shared" si="178"/>
        <v>1</v>
      </c>
    </row>
    <row r="1578">
      <c r="A1578" s="5">
        <f>Eingabe!J1578^2*PI()/4</f>
        <v>0</v>
      </c>
      <c r="B1578" s="5">
        <f>Eingabe!K1578*Eingabe!L1578</f>
        <v>0.089999999999999997</v>
      </c>
      <c r="C1578" s="5">
        <f>(Eingabe!K1578*(Eingabe!L1578-Eingabe!K1578)+Eingabe!K1578^2*PI()/4)*0+Eingabe!K1578*Eingabe!L1578</f>
        <v>0.089999999999999997</v>
      </c>
      <c r="D1578" s="89">
        <f>IF(Eingabe!G1578="x",1,0)</f>
        <v>0</v>
      </c>
      <c r="E1578" s="1">
        <f>IF(Eingabe!H1578="x",1,0)</f>
        <v>1</v>
      </c>
      <c r="F1578" s="1">
        <f>IF(Eingabe!I1578="x",1,0)</f>
        <v>0</v>
      </c>
      <c r="G1578" s="90">
        <f t="shared" si="176"/>
        <v>1</v>
      </c>
      <c r="H1578" s="1">
        <f>IF(Eingabe!R1578="x",1,0)</f>
        <v>1</v>
      </c>
      <c r="I1578" s="1">
        <f>IF(Eingabe!S1578="x",1,0)</f>
        <v>0</v>
      </c>
      <c r="J1578" s="1">
        <f t="shared" si="177"/>
        <v>1</v>
      </c>
      <c r="K1578" s="89">
        <f>IF(Eingabe!E1578="x",1,0)</f>
        <v>1</v>
      </c>
      <c r="L1578" s="1">
        <f>IF(Eingabe!F1578="x",1,0)</f>
        <v>0</v>
      </c>
      <c r="M1578" s="90">
        <f t="shared" si="178"/>
        <v>1</v>
      </c>
    </row>
    <row r="1579">
      <c r="A1579" s="5">
        <f>Eingabe!J1579^2*PI()/4</f>
        <v>0</v>
      </c>
      <c r="B1579" s="5">
        <f>Eingabe!K1579*Eingabe!L1579</f>
        <v>0.089999999999999997</v>
      </c>
      <c r="C1579" s="5">
        <f>(Eingabe!K1579*(Eingabe!L1579-Eingabe!K1579)+Eingabe!K1579^2*PI()/4)*0+Eingabe!K1579*Eingabe!L1579</f>
        <v>0.089999999999999997</v>
      </c>
      <c r="D1579" s="89">
        <f>IF(Eingabe!G1579="x",1,0)</f>
        <v>0</v>
      </c>
      <c r="E1579" s="1">
        <f>IF(Eingabe!H1579="x",1,0)</f>
        <v>1</v>
      </c>
      <c r="F1579" s="1">
        <f>IF(Eingabe!I1579="x",1,0)</f>
        <v>0</v>
      </c>
      <c r="G1579" s="90">
        <f t="shared" si="176"/>
        <v>1</v>
      </c>
      <c r="H1579" s="1">
        <f>IF(Eingabe!R1579="x",1,0)</f>
        <v>1</v>
      </c>
      <c r="I1579" s="1">
        <f>IF(Eingabe!S1579="x",1,0)</f>
        <v>0</v>
      </c>
      <c r="J1579" s="1">
        <f t="shared" si="177"/>
        <v>1</v>
      </c>
      <c r="K1579" s="89">
        <f>IF(Eingabe!E1579="x",1,0)</f>
        <v>1</v>
      </c>
      <c r="L1579" s="1">
        <f>IF(Eingabe!F1579="x",1,0)</f>
        <v>0</v>
      </c>
      <c r="M1579" s="90">
        <f t="shared" si="178"/>
        <v>1</v>
      </c>
    </row>
    <row r="1580">
      <c r="A1580" s="5">
        <f>Eingabe!J1580^2*PI()/4</f>
        <v>0</v>
      </c>
      <c r="B1580" s="5">
        <f>Eingabe!K1580*Eingabe!L1580</f>
        <v>0.089999999999999997</v>
      </c>
      <c r="C1580" s="5">
        <f>(Eingabe!K1580*(Eingabe!L1580-Eingabe!K1580)+Eingabe!K1580^2*PI()/4)*0+Eingabe!K1580*Eingabe!L1580</f>
        <v>0.089999999999999997</v>
      </c>
      <c r="D1580" s="89">
        <f>IF(Eingabe!G1580="x",1,0)</f>
        <v>0</v>
      </c>
      <c r="E1580" s="1">
        <f>IF(Eingabe!H1580="x",1,0)</f>
        <v>1</v>
      </c>
      <c r="F1580" s="1">
        <f>IF(Eingabe!I1580="x",1,0)</f>
        <v>0</v>
      </c>
      <c r="G1580" s="90">
        <f t="shared" si="176"/>
        <v>1</v>
      </c>
      <c r="H1580" s="1">
        <f>IF(Eingabe!R1580="x",1,0)</f>
        <v>1</v>
      </c>
      <c r="I1580" s="1">
        <f>IF(Eingabe!S1580="x",1,0)</f>
        <v>0</v>
      </c>
      <c r="J1580" s="1">
        <f t="shared" si="177"/>
        <v>1</v>
      </c>
      <c r="K1580" s="89">
        <f>IF(Eingabe!E1580="x",1,0)</f>
        <v>1</v>
      </c>
      <c r="L1580" s="1">
        <f>IF(Eingabe!F1580="x",1,0)</f>
        <v>0</v>
      </c>
      <c r="M1580" s="90">
        <f t="shared" si="178"/>
        <v>1</v>
      </c>
    </row>
    <row r="1581">
      <c r="A1581" s="5">
        <f>Eingabe!J1581^2*PI()/4</f>
        <v>0</v>
      </c>
      <c r="B1581" s="5">
        <f>Eingabe!K1581*Eingabe!L1581</f>
        <v>0.089999999999999997</v>
      </c>
      <c r="C1581" s="5">
        <f>(Eingabe!K1581*(Eingabe!L1581-Eingabe!K1581)+Eingabe!K1581^2*PI()/4)*0+Eingabe!K1581*Eingabe!L1581</f>
        <v>0.089999999999999997</v>
      </c>
      <c r="D1581" s="89">
        <f>IF(Eingabe!G1581="x",1,0)</f>
        <v>0</v>
      </c>
      <c r="E1581" s="1">
        <f>IF(Eingabe!H1581="x",1,0)</f>
        <v>1</v>
      </c>
      <c r="F1581" s="1">
        <f>IF(Eingabe!I1581="x",1,0)</f>
        <v>0</v>
      </c>
      <c r="G1581" s="90">
        <f t="shared" si="176"/>
        <v>1</v>
      </c>
      <c r="H1581" s="1">
        <f>IF(Eingabe!R1581="x",1,0)</f>
        <v>1</v>
      </c>
      <c r="I1581" s="1">
        <f>IF(Eingabe!S1581="x",1,0)</f>
        <v>0</v>
      </c>
      <c r="J1581" s="1">
        <f t="shared" si="177"/>
        <v>1</v>
      </c>
      <c r="K1581" s="89">
        <f>IF(Eingabe!E1581="x",1,0)</f>
        <v>1</v>
      </c>
      <c r="L1581" s="1">
        <f>IF(Eingabe!F1581="x",1,0)</f>
        <v>0</v>
      </c>
      <c r="M1581" s="90">
        <f t="shared" si="178"/>
        <v>1</v>
      </c>
    </row>
    <row r="1582">
      <c r="A1582" s="5">
        <f>Eingabe!J1582^2*PI()/4</f>
        <v>0</v>
      </c>
      <c r="B1582" s="5">
        <f>Eingabe!K1582*Eingabe!L1582</f>
        <v>0.089999999999999997</v>
      </c>
      <c r="C1582" s="5">
        <f>(Eingabe!K1582*(Eingabe!L1582-Eingabe!K1582)+Eingabe!K1582^2*PI()/4)*0+Eingabe!K1582*Eingabe!L1582</f>
        <v>0.089999999999999997</v>
      </c>
      <c r="D1582" s="89">
        <f>IF(Eingabe!G1582="x",1,0)</f>
        <v>0</v>
      </c>
      <c r="E1582" s="1">
        <f>IF(Eingabe!H1582="x",1,0)</f>
        <v>1</v>
      </c>
      <c r="F1582" s="1">
        <f>IF(Eingabe!I1582="x",1,0)</f>
        <v>0</v>
      </c>
      <c r="G1582" s="90">
        <f t="shared" si="176"/>
        <v>1</v>
      </c>
      <c r="H1582" s="1">
        <f>IF(Eingabe!R1582="x",1,0)</f>
        <v>1</v>
      </c>
      <c r="I1582" s="1">
        <f>IF(Eingabe!S1582="x",1,0)</f>
        <v>0</v>
      </c>
      <c r="J1582" s="1">
        <f t="shared" si="177"/>
        <v>1</v>
      </c>
      <c r="K1582" s="89">
        <f>IF(Eingabe!E1582="x",1,0)</f>
        <v>1</v>
      </c>
      <c r="L1582" s="1">
        <f>IF(Eingabe!F1582="x",1,0)</f>
        <v>0</v>
      </c>
      <c r="M1582" s="90">
        <f t="shared" si="178"/>
        <v>1</v>
      </c>
    </row>
    <row r="1583">
      <c r="A1583" s="5">
        <f>Eingabe!J1583^2*PI()/4</f>
        <v>0</v>
      </c>
      <c r="B1583" s="5">
        <f>Eingabe!K1583*Eingabe!L1583</f>
        <v>0.089999999999999997</v>
      </c>
      <c r="C1583" s="5">
        <f>(Eingabe!K1583*(Eingabe!L1583-Eingabe!K1583)+Eingabe!K1583^2*PI()/4)*0+Eingabe!K1583*Eingabe!L1583</f>
        <v>0.089999999999999997</v>
      </c>
      <c r="D1583" s="89">
        <f>IF(Eingabe!G1583="x",1,0)</f>
        <v>0</v>
      </c>
      <c r="E1583" s="1">
        <f>IF(Eingabe!H1583="x",1,0)</f>
        <v>1</v>
      </c>
      <c r="F1583" s="1">
        <f>IF(Eingabe!I1583="x",1,0)</f>
        <v>0</v>
      </c>
      <c r="G1583" s="90">
        <f t="shared" si="176"/>
        <v>1</v>
      </c>
      <c r="H1583" s="1">
        <f>IF(Eingabe!R1583="x",1,0)</f>
        <v>1</v>
      </c>
      <c r="I1583" s="1">
        <f>IF(Eingabe!S1583="x",1,0)</f>
        <v>0</v>
      </c>
      <c r="J1583" s="1">
        <f t="shared" si="177"/>
        <v>1</v>
      </c>
      <c r="K1583" s="89">
        <f>IF(Eingabe!E1583="x",1,0)</f>
        <v>1</v>
      </c>
      <c r="L1583" s="1">
        <f>IF(Eingabe!F1583="x",1,0)</f>
        <v>0</v>
      </c>
      <c r="M1583" s="90">
        <f t="shared" si="178"/>
        <v>1</v>
      </c>
    </row>
    <row r="1584">
      <c r="A1584" s="5">
        <f>Eingabe!J1584^2*PI()/4</f>
        <v>0</v>
      </c>
      <c r="B1584" s="5">
        <f>Eingabe!K1584*Eingabe!L1584</f>
        <v>0.089999999999999997</v>
      </c>
      <c r="C1584" s="5">
        <f>(Eingabe!K1584*(Eingabe!L1584-Eingabe!K1584)+Eingabe!K1584^2*PI()/4)*0+Eingabe!K1584*Eingabe!L1584</f>
        <v>0.089999999999999997</v>
      </c>
      <c r="D1584" s="89">
        <f>IF(Eingabe!G1584="x",1,0)</f>
        <v>0</v>
      </c>
      <c r="E1584" s="1">
        <f>IF(Eingabe!H1584="x",1,0)</f>
        <v>1</v>
      </c>
      <c r="F1584" s="1">
        <f>IF(Eingabe!I1584="x",1,0)</f>
        <v>0</v>
      </c>
      <c r="G1584" s="90">
        <f t="shared" si="176"/>
        <v>1</v>
      </c>
      <c r="H1584" s="1">
        <f>IF(Eingabe!R1584="x",1,0)</f>
        <v>1</v>
      </c>
      <c r="I1584" s="1">
        <f>IF(Eingabe!S1584="x",1,0)</f>
        <v>0</v>
      </c>
      <c r="J1584" s="1">
        <f t="shared" si="177"/>
        <v>1</v>
      </c>
      <c r="K1584" s="89">
        <f>IF(Eingabe!E1584="x",1,0)</f>
        <v>1</v>
      </c>
      <c r="L1584" s="1">
        <f>IF(Eingabe!F1584="x",1,0)</f>
        <v>0</v>
      </c>
      <c r="M1584" s="90">
        <f t="shared" si="178"/>
        <v>1</v>
      </c>
    </row>
    <row r="1585">
      <c r="A1585" s="5">
        <f>Eingabe!J1585^2*PI()/4</f>
        <v>0</v>
      </c>
      <c r="B1585" s="5">
        <f>Eingabe!K1585*Eingabe!L1585</f>
        <v>0.089999999999999997</v>
      </c>
      <c r="C1585" s="5">
        <f>(Eingabe!K1585*(Eingabe!L1585-Eingabe!K1585)+Eingabe!K1585^2*PI()/4)*0+Eingabe!K1585*Eingabe!L1585</f>
        <v>0.089999999999999997</v>
      </c>
      <c r="D1585" s="89">
        <f>IF(Eingabe!G1585="x",1,0)</f>
        <v>0</v>
      </c>
      <c r="E1585" s="1">
        <f>IF(Eingabe!H1585="x",1,0)</f>
        <v>1</v>
      </c>
      <c r="F1585" s="1">
        <f>IF(Eingabe!I1585="x",1,0)</f>
        <v>0</v>
      </c>
      <c r="G1585" s="90">
        <f t="shared" si="176"/>
        <v>1</v>
      </c>
      <c r="H1585" s="1">
        <f>IF(Eingabe!R1585="x",1,0)</f>
        <v>1</v>
      </c>
      <c r="I1585" s="1">
        <f>IF(Eingabe!S1585="x",1,0)</f>
        <v>0</v>
      </c>
      <c r="J1585" s="1">
        <f t="shared" si="177"/>
        <v>1</v>
      </c>
      <c r="K1585" s="89">
        <f>IF(Eingabe!E1585="x",1,0)</f>
        <v>1</v>
      </c>
      <c r="L1585" s="1">
        <f>IF(Eingabe!F1585="x",1,0)</f>
        <v>0</v>
      </c>
      <c r="M1585" s="90">
        <f t="shared" si="178"/>
        <v>1</v>
      </c>
    </row>
    <row r="1586">
      <c r="A1586" s="5">
        <f>Eingabe!J1586^2*PI()/4</f>
        <v>0</v>
      </c>
      <c r="B1586" s="5">
        <f>Eingabe!K1586*Eingabe!L1586</f>
        <v>0.089999999999999997</v>
      </c>
      <c r="C1586" s="5">
        <f>(Eingabe!K1586*(Eingabe!L1586-Eingabe!K1586)+Eingabe!K1586^2*PI()/4)*0+Eingabe!K1586*Eingabe!L1586</f>
        <v>0.089999999999999997</v>
      </c>
      <c r="D1586" s="89">
        <f>IF(Eingabe!G1586="x",1,0)</f>
        <v>0</v>
      </c>
      <c r="E1586" s="1">
        <f>IF(Eingabe!H1586="x",1,0)</f>
        <v>1</v>
      </c>
      <c r="F1586" s="1">
        <f>IF(Eingabe!I1586="x",1,0)</f>
        <v>0</v>
      </c>
      <c r="G1586" s="90">
        <f t="shared" si="176"/>
        <v>1</v>
      </c>
      <c r="H1586" s="1">
        <f>IF(Eingabe!R1586="x",1,0)</f>
        <v>1</v>
      </c>
      <c r="I1586" s="1">
        <f>IF(Eingabe!S1586="x",1,0)</f>
        <v>0</v>
      </c>
      <c r="J1586" s="1">
        <f t="shared" si="177"/>
        <v>1</v>
      </c>
      <c r="K1586" s="89">
        <f>IF(Eingabe!E1586="x",1,0)</f>
        <v>1</v>
      </c>
      <c r="L1586" s="1">
        <f>IF(Eingabe!F1586="x",1,0)</f>
        <v>0</v>
      </c>
      <c r="M1586" s="90">
        <f t="shared" si="178"/>
        <v>1</v>
      </c>
    </row>
    <row r="1587">
      <c r="A1587" s="5">
        <f>Eingabe!J1587^2*PI()/4</f>
        <v>0</v>
      </c>
      <c r="B1587" s="5">
        <f>Eingabe!K1587*Eingabe!L1587</f>
        <v>0.089999999999999997</v>
      </c>
      <c r="C1587" s="5">
        <f>(Eingabe!K1587*(Eingabe!L1587-Eingabe!K1587)+Eingabe!K1587^2*PI()/4)*0+Eingabe!K1587*Eingabe!L1587</f>
        <v>0.089999999999999997</v>
      </c>
      <c r="D1587" s="89">
        <f>IF(Eingabe!G1587="x",1,0)</f>
        <v>0</v>
      </c>
      <c r="E1587" s="1">
        <f>IF(Eingabe!H1587="x",1,0)</f>
        <v>1</v>
      </c>
      <c r="F1587" s="1">
        <f>IF(Eingabe!I1587="x",1,0)</f>
        <v>0</v>
      </c>
      <c r="G1587" s="90">
        <f t="shared" si="176"/>
        <v>1</v>
      </c>
      <c r="H1587" s="1">
        <f>IF(Eingabe!R1587="x",1,0)</f>
        <v>1</v>
      </c>
      <c r="I1587" s="1">
        <f>IF(Eingabe!S1587="x",1,0)</f>
        <v>0</v>
      </c>
      <c r="J1587" s="1">
        <f t="shared" si="177"/>
        <v>1</v>
      </c>
      <c r="K1587" s="89">
        <f>IF(Eingabe!E1587="x",1,0)</f>
        <v>1</v>
      </c>
      <c r="L1587" s="1">
        <f>IF(Eingabe!F1587="x",1,0)</f>
        <v>0</v>
      </c>
      <c r="M1587" s="90">
        <f t="shared" si="178"/>
        <v>1</v>
      </c>
    </row>
    <row r="1588">
      <c r="A1588" s="5">
        <f>Eingabe!J1588^2*PI()/4</f>
        <v>0</v>
      </c>
      <c r="B1588" s="5">
        <f>Eingabe!K1588*Eingabe!L1588</f>
        <v>0.089999999999999997</v>
      </c>
      <c r="C1588" s="5">
        <f>(Eingabe!K1588*(Eingabe!L1588-Eingabe!K1588)+Eingabe!K1588^2*PI()/4)*0+Eingabe!K1588*Eingabe!L1588</f>
        <v>0.089999999999999997</v>
      </c>
      <c r="D1588" s="89">
        <f>IF(Eingabe!G1588="x",1,0)</f>
        <v>0</v>
      </c>
      <c r="E1588" s="1">
        <f>IF(Eingabe!H1588="x",1,0)</f>
        <v>1</v>
      </c>
      <c r="F1588" s="1">
        <f>IF(Eingabe!I1588="x",1,0)</f>
        <v>0</v>
      </c>
      <c r="G1588" s="90">
        <f t="shared" si="176"/>
        <v>1</v>
      </c>
      <c r="H1588" s="1">
        <f>IF(Eingabe!R1588="x",1,0)</f>
        <v>1</v>
      </c>
      <c r="I1588" s="1">
        <f>IF(Eingabe!S1588="x",1,0)</f>
        <v>0</v>
      </c>
      <c r="J1588" s="1">
        <f t="shared" si="177"/>
        <v>1</v>
      </c>
      <c r="K1588" s="89">
        <f>IF(Eingabe!E1588="x",1,0)</f>
        <v>1</v>
      </c>
      <c r="L1588" s="1">
        <f>IF(Eingabe!F1588="x",1,0)</f>
        <v>0</v>
      </c>
      <c r="M1588" s="90">
        <f t="shared" si="178"/>
        <v>1</v>
      </c>
    </row>
    <row r="1589">
      <c r="A1589" s="5">
        <f>Eingabe!J1589^2*PI()/4</f>
        <v>0</v>
      </c>
      <c r="B1589" s="5">
        <f>Eingabe!K1589*Eingabe!L1589</f>
        <v>0.089999999999999997</v>
      </c>
      <c r="C1589" s="5">
        <f>(Eingabe!K1589*(Eingabe!L1589-Eingabe!K1589)+Eingabe!K1589^2*PI()/4)*0+Eingabe!K1589*Eingabe!L1589</f>
        <v>0.089999999999999997</v>
      </c>
      <c r="D1589" s="89">
        <f>IF(Eingabe!G1589="x",1,0)</f>
        <v>0</v>
      </c>
      <c r="E1589" s="1">
        <f>IF(Eingabe!H1589="x",1,0)</f>
        <v>1</v>
      </c>
      <c r="F1589" s="1">
        <f>IF(Eingabe!I1589="x",1,0)</f>
        <v>0</v>
      </c>
      <c r="G1589" s="90">
        <f t="shared" si="176"/>
        <v>1</v>
      </c>
      <c r="H1589" s="1">
        <f>IF(Eingabe!R1589="x",1,0)</f>
        <v>1</v>
      </c>
      <c r="I1589" s="1">
        <f>IF(Eingabe!S1589="x",1,0)</f>
        <v>0</v>
      </c>
      <c r="J1589" s="1">
        <f t="shared" si="177"/>
        <v>1</v>
      </c>
      <c r="K1589" s="89">
        <f>IF(Eingabe!E1589="x",1,0)</f>
        <v>1</v>
      </c>
      <c r="L1589" s="1">
        <f>IF(Eingabe!F1589="x",1,0)</f>
        <v>0</v>
      </c>
      <c r="M1589" s="90">
        <f t="shared" si="178"/>
        <v>1</v>
      </c>
    </row>
    <row r="1590">
      <c r="A1590" s="5">
        <f>Eingabe!J1590^2*PI()/4</f>
        <v>0</v>
      </c>
      <c r="B1590" s="5">
        <f>Eingabe!K1590*Eingabe!L1590</f>
        <v>0.089999999999999997</v>
      </c>
      <c r="C1590" s="5">
        <f>(Eingabe!K1590*(Eingabe!L1590-Eingabe!K1590)+Eingabe!K1590^2*PI()/4)*0+Eingabe!K1590*Eingabe!L1590</f>
        <v>0.089999999999999997</v>
      </c>
      <c r="D1590" s="89">
        <f>IF(Eingabe!G1590="x",1,0)</f>
        <v>0</v>
      </c>
      <c r="E1590" s="1">
        <f>IF(Eingabe!H1590="x",1,0)</f>
        <v>1</v>
      </c>
      <c r="F1590" s="1">
        <f>IF(Eingabe!I1590="x",1,0)</f>
        <v>0</v>
      </c>
      <c r="G1590" s="90">
        <f t="shared" si="176"/>
        <v>1</v>
      </c>
      <c r="H1590" s="1">
        <f>IF(Eingabe!R1590="x",1,0)</f>
        <v>1</v>
      </c>
      <c r="I1590" s="1">
        <f>IF(Eingabe!S1590="x",1,0)</f>
        <v>0</v>
      </c>
      <c r="J1590" s="1">
        <f t="shared" si="177"/>
        <v>1</v>
      </c>
      <c r="K1590" s="89">
        <f>IF(Eingabe!E1590="x",1,0)</f>
        <v>1</v>
      </c>
      <c r="L1590" s="1">
        <f>IF(Eingabe!F1590="x",1,0)</f>
        <v>0</v>
      </c>
      <c r="M1590" s="90">
        <f t="shared" si="178"/>
        <v>1</v>
      </c>
    </row>
    <row r="1591">
      <c r="A1591" s="5">
        <f>Eingabe!J1591^2*PI()/4</f>
        <v>0</v>
      </c>
      <c r="B1591" s="5">
        <f>Eingabe!K1591*Eingabe!L1591</f>
        <v>0.089999999999999997</v>
      </c>
      <c r="C1591" s="5">
        <f>(Eingabe!K1591*(Eingabe!L1591-Eingabe!K1591)+Eingabe!K1591^2*PI()/4)*0+Eingabe!K1591*Eingabe!L1591</f>
        <v>0.089999999999999997</v>
      </c>
      <c r="D1591" s="89">
        <f>IF(Eingabe!G1591="x",1,0)</f>
        <v>0</v>
      </c>
      <c r="E1591" s="1">
        <f>IF(Eingabe!H1591="x",1,0)</f>
        <v>1</v>
      </c>
      <c r="F1591" s="1">
        <f>IF(Eingabe!I1591="x",1,0)</f>
        <v>0</v>
      </c>
      <c r="G1591" s="90">
        <f t="shared" si="176"/>
        <v>1</v>
      </c>
      <c r="H1591" s="1">
        <f>IF(Eingabe!R1591="x",1,0)</f>
        <v>1</v>
      </c>
      <c r="I1591" s="1">
        <f>IF(Eingabe!S1591="x",1,0)</f>
        <v>0</v>
      </c>
      <c r="J1591" s="1">
        <f t="shared" si="177"/>
        <v>1</v>
      </c>
      <c r="K1591" s="89">
        <f>IF(Eingabe!E1591="x",1,0)</f>
        <v>1</v>
      </c>
      <c r="L1591" s="1">
        <f>IF(Eingabe!F1591="x",1,0)</f>
        <v>0</v>
      </c>
      <c r="M1591" s="90">
        <f t="shared" si="178"/>
        <v>1</v>
      </c>
    </row>
    <row r="1592">
      <c r="A1592" s="5">
        <f>Eingabe!J1592^2*PI()/4</f>
        <v>0</v>
      </c>
      <c r="B1592" s="5">
        <f>Eingabe!K1592*Eingabe!L1592</f>
        <v>0.089999999999999997</v>
      </c>
      <c r="C1592" s="5">
        <f>(Eingabe!K1592*(Eingabe!L1592-Eingabe!K1592)+Eingabe!K1592^2*PI()/4)*0+Eingabe!K1592*Eingabe!L1592</f>
        <v>0.089999999999999997</v>
      </c>
      <c r="D1592" s="89">
        <f>IF(Eingabe!G1592="x",1,0)</f>
        <v>0</v>
      </c>
      <c r="E1592" s="1">
        <f>IF(Eingabe!H1592="x",1,0)</f>
        <v>1</v>
      </c>
      <c r="F1592" s="1">
        <f>IF(Eingabe!I1592="x",1,0)</f>
        <v>0</v>
      </c>
      <c r="G1592" s="90">
        <f t="shared" si="176"/>
        <v>1</v>
      </c>
      <c r="H1592" s="1">
        <f>IF(Eingabe!R1592="x",1,0)</f>
        <v>1</v>
      </c>
      <c r="I1592" s="1">
        <f>IF(Eingabe!S1592="x",1,0)</f>
        <v>0</v>
      </c>
      <c r="J1592" s="1">
        <f t="shared" si="177"/>
        <v>1</v>
      </c>
      <c r="K1592" s="89">
        <f>IF(Eingabe!E1592="x",1,0)</f>
        <v>1</v>
      </c>
      <c r="L1592" s="1">
        <f>IF(Eingabe!F1592="x",1,0)</f>
        <v>0</v>
      </c>
      <c r="M1592" s="90">
        <f t="shared" si="178"/>
        <v>1</v>
      </c>
    </row>
    <row r="1593">
      <c r="A1593" s="5">
        <f>Eingabe!J1593^2*PI()/4</f>
        <v>0</v>
      </c>
      <c r="B1593" s="5">
        <f>Eingabe!K1593*Eingabe!L1593</f>
        <v>0.089999999999999997</v>
      </c>
      <c r="C1593" s="5">
        <f>(Eingabe!K1593*(Eingabe!L1593-Eingabe!K1593)+Eingabe!K1593^2*PI()/4)*0+Eingabe!K1593*Eingabe!L1593</f>
        <v>0.089999999999999997</v>
      </c>
      <c r="D1593" s="89">
        <f>IF(Eingabe!G1593="x",1,0)</f>
        <v>0</v>
      </c>
      <c r="E1593" s="1">
        <f>IF(Eingabe!H1593="x",1,0)</f>
        <v>1</v>
      </c>
      <c r="F1593" s="1">
        <f>IF(Eingabe!I1593="x",1,0)</f>
        <v>0</v>
      </c>
      <c r="G1593" s="90">
        <f t="shared" si="176"/>
        <v>1</v>
      </c>
      <c r="H1593" s="1">
        <f>IF(Eingabe!R1593="x",1,0)</f>
        <v>1</v>
      </c>
      <c r="I1593" s="1">
        <f>IF(Eingabe!S1593="x",1,0)</f>
        <v>0</v>
      </c>
      <c r="J1593" s="1">
        <f t="shared" si="177"/>
        <v>1</v>
      </c>
      <c r="K1593" s="89">
        <f>IF(Eingabe!E1593="x",1,0)</f>
        <v>1</v>
      </c>
      <c r="L1593" s="1">
        <f>IF(Eingabe!F1593="x",1,0)</f>
        <v>0</v>
      </c>
      <c r="M1593" s="90">
        <f t="shared" si="178"/>
        <v>1</v>
      </c>
    </row>
    <row r="1594">
      <c r="A1594" s="5">
        <f>Eingabe!J1594^2*PI()/4</f>
        <v>0</v>
      </c>
      <c r="B1594" s="5">
        <f>Eingabe!K1594*Eingabe!L1594</f>
        <v>0.089999999999999997</v>
      </c>
      <c r="C1594" s="5">
        <f>(Eingabe!K1594*(Eingabe!L1594-Eingabe!K1594)+Eingabe!K1594^2*PI()/4)*0+Eingabe!K1594*Eingabe!L1594</f>
        <v>0.089999999999999997</v>
      </c>
      <c r="D1594" s="89">
        <f>IF(Eingabe!G1594="x",1,0)</f>
        <v>0</v>
      </c>
      <c r="E1594" s="1">
        <f>IF(Eingabe!H1594="x",1,0)</f>
        <v>1</v>
      </c>
      <c r="F1594" s="1">
        <f>IF(Eingabe!I1594="x",1,0)</f>
        <v>0</v>
      </c>
      <c r="G1594" s="90">
        <f t="shared" si="176"/>
        <v>1</v>
      </c>
      <c r="H1594" s="1">
        <f>IF(Eingabe!R1594="x",1,0)</f>
        <v>1</v>
      </c>
      <c r="I1594" s="1">
        <f>IF(Eingabe!S1594="x",1,0)</f>
        <v>0</v>
      </c>
      <c r="J1594" s="1">
        <f t="shared" si="177"/>
        <v>1</v>
      </c>
      <c r="K1594" s="89">
        <f>IF(Eingabe!E1594="x",1,0)</f>
        <v>1</v>
      </c>
      <c r="L1594" s="1">
        <f>IF(Eingabe!F1594="x",1,0)</f>
        <v>0</v>
      </c>
      <c r="M1594" s="90">
        <f t="shared" si="178"/>
        <v>1</v>
      </c>
    </row>
    <row r="1595">
      <c r="A1595" s="5">
        <f>Eingabe!J1595^2*PI()/4</f>
        <v>0</v>
      </c>
      <c r="B1595" s="5">
        <f>Eingabe!K1595*Eingabe!L1595</f>
        <v>0.089999999999999997</v>
      </c>
      <c r="C1595" s="5">
        <f>(Eingabe!K1595*(Eingabe!L1595-Eingabe!K1595)+Eingabe!K1595^2*PI()/4)*0+Eingabe!K1595*Eingabe!L1595</f>
        <v>0.089999999999999997</v>
      </c>
      <c r="D1595" s="89">
        <f>IF(Eingabe!G1595="x",1,0)</f>
        <v>0</v>
      </c>
      <c r="E1595" s="1">
        <f>IF(Eingabe!H1595="x",1,0)</f>
        <v>1</v>
      </c>
      <c r="F1595" s="1">
        <f>IF(Eingabe!I1595="x",1,0)</f>
        <v>0</v>
      </c>
      <c r="G1595" s="90">
        <f t="shared" si="176"/>
        <v>1</v>
      </c>
      <c r="H1595" s="1">
        <f>IF(Eingabe!R1595="x",1,0)</f>
        <v>1</v>
      </c>
      <c r="I1595" s="1">
        <f>IF(Eingabe!S1595="x",1,0)</f>
        <v>0</v>
      </c>
      <c r="J1595" s="1">
        <f t="shared" si="177"/>
        <v>1</v>
      </c>
      <c r="K1595" s="89">
        <f>IF(Eingabe!E1595="x",1,0)</f>
        <v>1</v>
      </c>
      <c r="L1595" s="1">
        <f>IF(Eingabe!F1595="x",1,0)</f>
        <v>0</v>
      </c>
      <c r="M1595" s="90">
        <f t="shared" si="178"/>
        <v>1</v>
      </c>
    </row>
    <row r="1596">
      <c r="A1596" s="5">
        <f>Eingabe!J1596^2*PI()/4</f>
        <v>0</v>
      </c>
      <c r="B1596" s="5">
        <f>Eingabe!K1596*Eingabe!L1596</f>
        <v>0.089999999999999997</v>
      </c>
      <c r="C1596" s="5">
        <f>(Eingabe!K1596*(Eingabe!L1596-Eingabe!K1596)+Eingabe!K1596^2*PI()/4)*0+Eingabe!K1596*Eingabe!L1596</f>
        <v>0.089999999999999997</v>
      </c>
      <c r="D1596" s="89">
        <f>IF(Eingabe!G1596="x",1,0)</f>
        <v>0</v>
      </c>
      <c r="E1596" s="1">
        <f>IF(Eingabe!H1596="x",1,0)</f>
        <v>1</v>
      </c>
      <c r="F1596" s="1">
        <f>IF(Eingabe!I1596="x",1,0)</f>
        <v>0</v>
      </c>
      <c r="G1596" s="90">
        <f t="shared" si="176"/>
        <v>1</v>
      </c>
      <c r="H1596" s="1">
        <f>IF(Eingabe!R1596="x",1,0)</f>
        <v>1</v>
      </c>
      <c r="I1596" s="1">
        <f>IF(Eingabe!S1596="x",1,0)</f>
        <v>0</v>
      </c>
      <c r="J1596" s="1">
        <f t="shared" si="177"/>
        <v>1</v>
      </c>
      <c r="K1596" s="89">
        <f>IF(Eingabe!E1596="x",1,0)</f>
        <v>1</v>
      </c>
      <c r="L1596" s="1">
        <f>IF(Eingabe!F1596="x",1,0)</f>
        <v>0</v>
      </c>
      <c r="M1596" s="90">
        <f t="shared" si="178"/>
        <v>1</v>
      </c>
    </row>
    <row r="1597">
      <c r="A1597" s="5">
        <f>Eingabe!J1597^2*PI()/4</f>
        <v>0</v>
      </c>
      <c r="B1597" s="5">
        <f>Eingabe!K1597*Eingabe!L1597</f>
        <v>0.089999999999999997</v>
      </c>
      <c r="C1597" s="5">
        <f>(Eingabe!K1597*(Eingabe!L1597-Eingabe!K1597)+Eingabe!K1597^2*PI()/4)*0+Eingabe!K1597*Eingabe!L1597</f>
        <v>0.089999999999999997</v>
      </c>
      <c r="D1597" s="89">
        <f>IF(Eingabe!G1597="x",1,0)</f>
        <v>0</v>
      </c>
      <c r="E1597" s="1">
        <f>IF(Eingabe!H1597="x",1,0)</f>
        <v>1</v>
      </c>
      <c r="F1597" s="1">
        <f>IF(Eingabe!I1597="x",1,0)</f>
        <v>0</v>
      </c>
      <c r="G1597" s="90">
        <f t="shared" si="176"/>
        <v>1</v>
      </c>
      <c r="H1597" s="1">
        <f>IF(Eingabe!R1597="x",1,0)</f>
        <v>1</v>
      </c>
      <c r="I1597" s="1">
        <f>IF(Eingabe!S1597="x",1,0)</f>
        <v>0</v>
      </c>
      <c r="J1597" s="1">
        <f t="shared" si="177"/>
        <v>1</v>
      </c>
      <c r="K1597" s="89">
        <f>IF(Eingabe!E1597="x",1,0)</f>
        <v>1</v>
      </c>
      <c r="L1597" s="1">
        <f>IF(Eingabe!F1597="x",1,0)</f>
        <v>0</v>
      </c>
      <c r="M1597" s="90">
        <f t="shared" si="178"/>
        <v>1</v>
      </c>
    </row>
    <row r="1598">
      <c r="A1598" s="5">
        <f>Eingabe!J1598^2*PI()/4</f>
        <v>0</v>
      </c>
      <c r="B1598" s="5">
        <f>Eingabe!K1598*Eingabe!L1598</f>
        <v>0.089999999999999997</v>
      </c>
      <c r="C1598" s="5">
        <f>(Eingabe!K1598*(Eingabe!L1598-Eingabe!K1598)+Eingabe!K1598^2*PI()/4)*0+Eingabe!K1598*Eingabe!L1598</f>
        <v>0.089999999999999997</v>
      </c>
      <c r="D1598" s="89">
        <f>IF(Eingabe!G1598="x",1,0)</f>
        <v>0</v>
      </c>
      <c r="E1598" s="1">
        <f>IF(Eingabe!H1598="x",1,0)</f>
        <v>1</v>
      </c>
      <c r="F1598" s="1">
        <f>IF(Eingabe!I1598="x",1,0)</f>
        <v>0</v>
      </c>
      <c r="G1598" s="90">
        <f t="shared" si="176"/>
        <v>1</v>
      </c>
      <c r="H1598" s="1">
        <f>IF(Eingabe!R1598="x",1,0)</f>
        <v>1</v>
      </c>
      <c r="I1598" s="1">
        <f>IF(Eingabe!S1598="x",1,0)</f>
        <v>0</v>
      </c>
      <c r="J1598" s="1">
        <f t="shared" si="177"/>
        <v>1</v>
      </c>
      <c r="K1598" s="89">
        <f>IF(Eingabe!E1598="x",1,0)</f>
        <v>1</v>
      </c>
      <c r="L1598" s="1">
        <f>IF(Eingabe!F1598="x",1,0)</f>
        <v>0</v>
      </c>
      <c r="M1598" s="90">
        <f t="shared" si="178"/>
        <v>1</v>
      </c>
    </row>
    <row r="1599">
      <c r="A1599" s="5">
        <f>Eingabe!J1599^2*PI()/4</f>
        <v>0</v>
      </c>
      <c r="B1599" s="5">
        <f>Eingabe!K1599*Eingabe!L1599</f>
        <v>0.089999999999999997</v>
      </c>
      <c r="C1599" s="5">
        <f>(Eingabe!K1599*(Eingabe!L1599-Eingabe!K1599)+Eingabe!K1599^2*PI()/4)*0+Eingabe!K1599*Eingabe!L1599</f>
        <v>0.089999999999999997</v>
      </c>
      <c r="D1599" s="89">
        <f>IF(Eingabe!G1599="x",1,0)</f>
        <v>0</v>
      </c>
      <c r="E1599" s="1">
        <f>IF(Eingabe!H1599="x",1,0)</f>
        <v>1</v>
      </c>
      <c r="F1599" s="1">
        <f>IF(Eingabe!I1599="x",1,0)</f>
        <v>0</v>
      </c>
      <c r="G1599" s="90">
        <f t="shared" si="176"/>
        <v>1</v>
      </c>
      <c r="H1599" s="1">
        <f>IF(Eingabe!R1599="x",1,0)</f>
        <v>1</v>
      </c>
      <c r="I1599" s="1">
        <f>IF(Eingabe!S1599="x",1,0)</f>
        <v>0</v>
      </c>
      <c r="J1599" s="1">
        <f t="shared" si="177"/>
        <v>1</v>
      </c>
      <c r="K1599" s="89">
        <f>IF(Eingabe!E1599="x",1,0)</f>
        <v>1</v>
      </c>
      <c r="L1599" s="1">
        <f>IF(Eingabe!F1599="x",1,0)</f>
        <v>0</v>
      </c>
      <c r="M1599" s="90">
        <f t="shared" si="178"/>
        <v>1</v>
      </c>
    </row>
    <row r="1600">
      <c r="A1600" s="5">
        <f>Eingabe!J1600^2*PI()/4</f>
        <v>0</v>
      </c>
      <c r="B1600" s="5">
        <f>Eingabe!K1600*Eingabe!L1600</f>
        <v>0.089999999999999997</v>
      </c>
      <c r="C1600" s="5">
        <f>(Eingabe!K1600*(Eingabe!L1600-Eingabe!K1600)+Eingabe!K1600^2*PI()/4)*0+Eingabe!K1600*Eingabe!L1600</f>
        <v>0.089999999999999997</v>
      </c>
      <c r="D1600" s="89">
        <f>IF(Eingabe!G1600="x",1,0)</f>
        <v>0</v>
      </c>
      <c r="E1600" s="1">
        <f>IF(Eingabe!H1600="x",1,0)</f>
        <v>1</v>
      </c>
      <c r="F1600" s="1">
        <f>IF(Eingabe!I1600="x",1,0)</f>
        <v>0</v>
      </c>
      <c r="G1600" s="90">
        <f t="shared" si="176"/>
        <v>1</v>
      </c>
      <c r="H1600" s="1">
        <f>IF(Eingabe!R1600="x",1,0)</f>
        <v>1</v>
      </c>
      <c r="I1600" s="1">
        <f>IF(Eingabe!S1600="x",1,0)</f>
        <v>0</v>
      </c>
      <c r="J1600" s="1">
        <f t="shared" si="177"/>
        <v>1</v>
      </c>
      <c r="K1600" s="89">
        <f>IF(Eingabe!E1600="x",1,0)</f>
        <v>1</v>
      </c>
      <c r="L1600" s="1">
        <f>IF(Eingabe!F1600="x",1,0)</f>
        <v>0</v>
      </c>
      <c r="M1600" s="90">
        <f t="shared" si="178"/>
        <v>1</v>
      </c>
    </row>
    <row r="1601">
      <c r="A1601" s="5">
        <f>Eingabe!J1601^2*PI()/4</f>
        <v>0</v>
      </c>
      <c r="B1601" s="5">
        <f>Eingabe!K1601*Eingabe!L1601</f>
        <v>0.089999999999999997</v>
      </c>
      <c r="C1601" s="5">
        <f>(Eingabe!K1601*(Eingabe!L1601-Eingabe!K1601)+Eingabe!K1601^2*PI()/4)*0+Eingabe!K1601*Eingabe!L1601</f>
        <v>0.089999999999999997</v>
      </c>
      <c r="D1601" s="89">
        <f>IF(Eingabe!G1601="x",1,0)</f>
        <v>0</v>
      </c>
      <c r="E1601" s="1">
        <f>IF(Eingabe!H1601="x",1,0)</f>
        <v>1</v>
      </c>
      <c r="F1601" s="1">
        <f>IF(Eingabe!I1601="x",1,0)</f>
        <v>0</v>
      </c>
      <c r="G1601" s="90">
        <f t="shared" si="176"/>
        <v>1</v>
      </c>
      <c r="H1601" s="1">
        <f>IF(Eingabe!R1601="x",1,0)</f>
        <v>1</v>
      </c>
      <c r="I1601" s="1">
        <f>IF(Eingabe!S1601="x",1,0)</f>
        <v>0</v>
      </c>
      <c r="J1601" s="1">
        <f t="shared" si="177"/>
        <v>1</v>
      </c>
      <c r="K1601" s="89">
        <f>IF(Eingabe!E1601="x",1,0)</f>
        <v>1</v>
      </c>
      <c r="L1601" s="1">
        <f>IF(Eingabe!F1601="x",1,0)</f>
        <v>0</v>
      </c>
      <c r="M1601" s="90">
        <f t="shared" si="178"/>
        <v>1</v>
      </c>
    </row>
    <row r="1602">
      <c r="A1602" s="5">
        <f>Eingabe!J1602^2*PI()/4</f>
        <v>0</v>
      </c>
      <c r="B1602" s="5">
        <f>Eingabe!K1602*Eingabe!L1602</f>
        <v>0.089999999999999997</v>
      </c>
      <c r="C1602" s="5">
        <f>(Eingabe!K1602*(Eingabe!L1602-Eingabe!K1602)+Eingabe!K1602^2*PI()/4)*0+Eingabe!K1602*Eingabe!L1602</f>
        <v>0.089999999999999997</v>
      </c>
      <c r="D1602" s="89">
        <f>IF(Eingabe!G1602="x",1,0)</f>
        <v>0</v>
      </c>
      <c r="E1602" s="1">
        <f>IF(Eingabe!H1602="x",1,0)</f>
        <v>1</v>
      </c>
      <c r="F1602" s="1">
        <f>IF(Eingabe!I1602="x",1,0)</f>
        <v>0</v>
      </c>
      <c r="G1602" s="90">
        <f t="shared" si="176"/>
        <v>1</v>
      </c>
      <c r="H1602" s="1">
        <f>IF(Eingabe!R1602="x",1,0)</f>
        <v>1</v>
      </c>
      <c r="I1602" s="1">
        <f>IF(Eingabe!S1602="x",1,0)</f>
        <v>0</v>
      </c>
      <c r="J1602" s="1">
        <f t="shared" si="177"/>
        <v>1</v>
      </c>
      <c r="K1602" s="89">
        <f>IF(Eingabe!E1602="x",1,0)</f>
        <v>1</v>
      </c>
      <c r="L1602" s="1">
        <f>IF(Eingabe!F1602="x",1,0)</f>
        <v>0</v>
      </c>
      <c r="M1602" s="90">
        <f t="shared" si="178"/>
        <v>1</v>
      </c>
    </row>
    <row r="1603">
      <c r="A1603" s="5">
        <f>Eingabe!J1603^2*PI()/4</f>
        <v>0</v>
      </c>
      <c r="B1603" s="5">
        <f>Eingabe!K1603*Eingabe!L1603</f>
        <v>0.089999999999999997</v>
      </c>
      <c r="C1603" s="5">
        <f>(Eingabe!K1603*(Eingabe!L1603-Eingabe!K1603)+Eingabe!K1603^2*PI()/4)*0+Eingabe!K1603*Eingabe!L1603</f>
        <v>0.089999999999999997</v>
      </c>
      <c r="D1603" s="89">
        <f>IF(Eingabe!G1603="x",1,0)</f>
        <v>0</v>
      </c>
      <c r="E1603" s="1">
        <f>IF(Eingabe!H1603="x",1,0)</f>
        <v>1</v>
      </c>
      <c r="F1603" s="1">
        <f>IF(Eingabe!I1603="x",1,0)</f>
        <v>0</v>
      </c>
      <c r="G1603" s="90">
        <f t="shared" si="176"/>
        <v>1</v>
      </c>
      <c r="H1603" s="1">
        <f>IF(Eingabe!R1603="x",1,0)</f>
        <v>1</v>
      </c>
      <c r="I1603" s="1">
        <f>IF(Eingabe!S1603="x",1,0)</f>
        <v>0</v>
      </c>
      <c r="J1603" s="1">
        <f t="shared" si="177"/>
        <v>1</v>
      </c>
      <c r="K1603" s="89">
        <f>IF(Eingabe!E1603="x",1,0)</f>
        <v>1</v>
      </c>
      <c r="L1603" s="1">
        <f>IF(Eingabe!F1603="x",1,0)</f>
        <v>0</v>
      </c>
      <c r="M1603" s="90">
        <f t="shared" si="178"/>
        <v>1</v>
      </c>
    </row>
    <row r="1604">
      <c r="A1604" s="5">
        <f>Eingabe!J1604^2*PI()/4</f>
        <v>0</v>
      </c>
      <c r="B1604" s="5">
        <f>Eingabe!K1604*Eingabe!L1604</f>
        <v>0.089999999999999997</v>
      </c>
      <c r="C1604" s="5">
        <f>(Eingabe!K1604*(Eingabe!L1604-Eingabe!K1604)+Eingabe!K1604^2*PI()/4)*0+Eingabe!K1604*Eingabe!L1604</f>
        <v>0.089999999999999997</v>
      </c>
      <c r="D1604" s="89">
        <f>IF(Eingabe!G1604="x",1,0)</f>
        <v>0</v>
      </c>
      <c r="E1604" s="1">
        <f>IF(Eingabe!H1604="x",1,0)</f>
        <v>1</v>
      </c>
      <c r="F1604" s="1">
        <f>IF(Eingabe!I1604="x",1,0)</f>
        <v>0</v>
      </c>
      <c r="G1604" s="90">
        <f t="shared" si="176"/>
        <v>1</v>
      </c>
      <c r="H1604" s="1">
        <f>IF(Eingabe!R1604="x",1,0)</f>
        <v>1</v>
      </c>
      <c r="I1604" s="1">
        <f>IF(Eingabe!S1604="x",1,0)</f>
        <v>0</v>
      </c>
      <c r="J1604" s="1">
        <f t="shared" si="177"/>
        <v>1</v>
      </c>
      <c r="K1604" s="89">
        <f>IF(Eingabe!E1604="x",1,0)</f>
        <v>1</v>
      </c>
      <c r="L1604" s="1">
        <f>IF(Eingabe!F1604="x",1,0)</f>
        <v>0</v>
      </c>
      <c r="M1604" s="90">
        <f t="shared" si="178"/>
        <v>1</v>
      </c>
    </row>
    <row r="1605">
      <c r="A1605" s="5">
        <f>Eingabe!J1605^2*PI()/4</f>
        <v>0</v>
      </c>
      <c r="B1605" s="5">
        <f>Eingabe!K1605*Eingabe!L1605</f>
        <v>0.089999999999999997</v>
      </c>
      <c r="C1605" s="5">
        <f>(Eingabe!K1605*(Eingabe!L1605-Eingabe!K1605)+Eingabe!K1605^2*PI()/4)*0+Eingabe!K1605*Eingabe!L1605</f>
        <v>0.089999999999999997</v>
      </c>
      <c r="D1605" s="89">
        <f>IF(Eingabe!G1605="x",1,0)</f>
        <v>0</v>
      </c>
      <c r="E1605" s="1">
        <f>IF(Eingabe!H1605="x",1,0)</f>
        <v>1</v>
      </c>
      <c r="F1605" s="1">
        <f>IF(Eingabe!I1605="x",1,0)</f>
        <v>0</v>
      </c>
      <c r="G1605" s="90">
        <f t="shared" si="176"/>
        <v>1</v>
      </c>
      <c r="H1605" s="1">
        <f>IF(Eingabe!R1605="x",1,0)</f>
        <v>1</v>
      </c>
      <c r="I1605" s="1">
        <f>IF(Eingabe!S1605="x",1,0)</f>
        <v>0</v>
      </c>
      <c r="J1605" s="1">
        <f t="shared" si="177"/>
        <v>1</v>
      </c>
      <c r="K1605" s="89">
        <f>IF(Eingabe!E1605="x",1,0)</f>
        <v>1</v>
      </c>
      <c r="L1605" s="1">
        <f>IF(Eingabe!F1605="x",1,0)</f>
        <v>0</v>
      </c>
      <c r="M1605" s="90">
        <f t="shared" si="178"/>
        <v>1</v>
      </c>
    </row>
    <row r="1606">
      <c r="A1606" s="5">
        <f>Eingabe!J1606^2*PI()/4</f>
        <v>0</v>
      </c>
      <c r="B1606" s="5">
        <f>Eingabe!K1606*Eingabe!L1606</f>
        <v>0.089999999999999997</v>
      </c>
      <c r="C1606" s="5">
        <f>(Eingabe!K1606*(Eingabe!L1606-Eingabe!K1606)+Eingabe!K1606^2*PI()/4)*0+Eingabe!K1606*Eingabe!L1606</f>
        <v>0.089999999999999997</v>
      </c>
      <c r="D1606" s="89">
        <f>IF(Eingabe!G1606="x",1,0)</f>
        <v>0</v>
      </c>
      <c r="E1606" s="1">
        <f>IF(Eingabe!H1606="x",1,0)</f>
        <v>1</v>
      </c>
      <c r="F1606" s="1">
        <f>IF(Eingabe!I1606="x",1,0)</f>
        <v>0</v>
      </c>
      <c r="G1606" s="90">
        <f t="shared" si="176"/>
        <v>1</v>
      </c>
      <c r="H1606" s="1">
        <f>IF(Eingabe!R1606="x",1,0)</f>
        <v>1</v>
      </c>
      <c r="I1606" s="1">
        <f>IF(Eingabe!S1606="x",1,0)</f>
        <v>0</v>
      </c>
      <c r="J1606" s="1">
        <f t="shared" si="177"/>
        <v>1</v>
      </c>
      <c r="K1606" s="89">
        <f>IF(Eingabe!E1606="x",1,0)</f>
        <v>1</v>
      </c>
      <c r="L1606" s="1">
        <f>IF(Eingabe!F1606="x",1,0)</f>
        <v>0</v>
      </c>
      <c r="M1606" s="90">
        <f t="shared" si="178"/>
        <v>1</v>
      </c>
    </row>
    <row r="1607">
      <c r="A1607" s="5">
        <f>Eingabe!J1607^2*PI()/4</f>
        <v>0</v>
      </c>
      <c r="B1607" s="5">
        <f>Eingabe!K1607*Eingabe!L1607</f>
        <v>0.089999999999999997</v>
      </c>
      <c r="C1607" s="5">
        <f>(Eingabe!K1607*(Eingabe!L1607-Eingabe!K1607)+Eingabe!K1607^2*PI()/4)*0+Eingabe!K1607*Eingabe!L1607</f>
        <v>0.089999999999999997</v>
      </c>
      <c r="D1607" s="89">
        <f>IF(Eingabe!G1607="x",1,0)</f>
        <v>0</v>
      </c>
      <c r="E1607" s="1">
        <f>IF(Eingabe!H1607="x",1,0)</f>
        <v>1</v>
      </c>
      <c r="F1607" s="1">
        <f>IF(Eingabe!I1607="x",1,0)</f>
        <v>0</v>
      </c>
      <c r="G1607" s="90">
        <f t="shared" si="176"/>
        <v>1</v>
      </c>
      <c r="H1607" s="1">
        <f>IF(Eingabe!R1607="x",1,0)</f>
        <v>1</v>
      </c>
      <c r="I1607" s="1">
        <f>IF(Eingabe!S1607="x",1,0)</f>
        <v>0</v>
      </c>
      <c r="J1607" s="1">
        <f t="shared" si="177"/>
        <v>1</v>
      </c>
      <c r="K1607" s="89">
        <f>IF(Eingabe!E1607="x",1,0)</f>
        <v>1</v>
      </c>
      <c r="L1607" s="1">
        <f>IF(Eingabe!F1607="x",1,0)</f>
        <v>0</v>
      </c>
      <c r="M1607" s="90">
        <f t="shared" si="178"/>
        <v>1</v>
      </c>
    </row>
    <row r="1608">
      <c r="A1608" s="5">
        <f>Eingabe!J1608^2*PI()/4</f>
        <v>0</v>
      </c>
      <c r="B1608" s="5">
        <f>Eingabe!K1608*Eingabe!L1608</f>
        <v>0.089999999999999997</v>
      </c>
      <c r="C1608" s="5">
        <f>(Eingabe!K1608*(Eingabe!L1608-Eingabe!K1608)+Eingabe!K1608^2*PI()/4)*0+Eingabe!K1608*Eingabe!L1608</f>
        <v>0.089999999999999997</v>
      </c>
      <c r="D1608" s="89">
        <f>IF(Eingabe!G1608="x",1,0)</f>
        <v>0</v>
      </c>
      <c r="E1608" s="1">
        <f>IF(Eingabe!H1608="x",1,0)</f>
        <v>1</v>
      </c>
      <c r="F1608" s="1">
        <f>IF(Eingabe!I1608="x",1,0)</f>
        <v>0</v>
      </c>
      <c r="G1608" s="90">
        <f t="shared" si="176"/>
        <v>1</v>
      </c>
      <c r="H1608" s="1">
        <f>IF(Eingabe!R1608="x",1,0)</f>
        <v>1</v>
      </c>
      <c r="I1608" s="1">
        <f>IF(Eingabe!S1608="x",1,0)</f>
        <v>0</v>
      </c>
      <c r="J1608" s="1">
        <f t="shared" si="177"/>
        <v>1</v>
      </c>
      <c r="K1608" s="89">
        <f>IF(Eingabe!E1608="x",1,0)</f>
        <v>1</v>
      </c>
      <c r="L1608" s="1">
        <f>IF(Eingabe!F1608="x",1,0)</f>
        <v>0</v>
      </c>
      <c r="M1608" s="90">
        <f t="shared" si="178"/>
        <v>1</v>
      </c>
    </row>
    <row r="1609">
      <c r="A1609" s="5">
        <f>Eingabe!J1609^2*PI()/4</f>
        <v>0</v>
      </c>
      <c r="B1609" s="5">
        <f>Eingabe!K1609*Eingabe!L1609</f>
        <v>0.089999999999999997</v>
      </c>
      <c r="C1609" s="5">
        <f>(Eingabe!K1609*(Eingabe!L1609-Eingabe!K1609)+Eingabe!K1609^2*PI()/4)*0+Eingabe!K1609*Eingabe!L1609</f>
        <v>0.089999999999999997</v>
      </c>
      <c r="D1609" s="89">
        <f>IF(Eingabe!G1609="x",1,0)</f>
        <v>0</v>
      </c>
      <c r="E1609" s="1">
        <f>IF(Eingabe!H1609="x",1,0)</f>
        <v>1</v>
      </c>
      <c r="F1609" s="1">
        <f>IF(Eingabe!I1609="x",1,0)</f>
        <v>0</v>
      </c>
      <c r="G1609" s="90">
        <f t="shared" si="176"/>
        <v>1</v>
      </c>
      <c r="H1609" s="1">
        <f>IF(Eingabe!R1609="x",1,0)</f>
        <v>1</v>
      </c>
      <c r="I1609" s="1">
        <f>IF(Eingabe!S1609="x",1,0)</f>
        <v>0</v>
      </c>
      <c r="J1609" s="1">
        <f t="shared" si="177"/>
        <v>1</v>
      </c>
      <c r="K1609" s="89">
        <f>IF(Eingabe!E1609="x",1,0)</f>
        <v>1</v>
      </c>
      <c r="L1609" s="1">
        <f>IF(Eingabe!F1609="x",1,0)</f>
        <v>0</v>
      </c>
      <c r="M1609" s="90">
        <f t="shared" si="178"/>
        <v>1</v>
      </c>
    </row>
    <row r="1610">
      <c r="A1610" s="5">
        <f>Eingabe!J1610^2*PI()/4</f>
        <v>0</v>
      </c>
      <c r="B1610" s="5">
        <f>Eingabe!K1610*Eingabe!L1610</f>
        <v>0.089999999999999997</v>
      </c>
      <c r="C1610" s="5">
        <f>(Eingabe!K1610*(Eingabe!L1610-Eingabe!K1610)+Eingabe!K1610^2*PI()/4)*0+Eingabe!K1610*Eingabe!L1610</f>
        <v>0.089999999999999997</v>
      </c>
      <c r="D1610" s="89">
        <f>IF(Eingabe!G1610="x",1,0)</f>
        <v>0</v>
      </c>
      <c r="E1610" s="1">
        <f>IF(Eingabe!H1610="x",1,0)</f>
        <v>1</v>
      </c>
      <c r="F1610" s="1">
        <f>IF(Eingabe!I1610="x",1,0)</f>
        <v>0</v>
      </c>
      <c r="G1610" s="90">
        <f t="shared" si="176"/>
        <v>1</v>
      </c>
      <c r="H1610" s="1">
        <f>IF(Eingabe!R1610="x",1,0)</f>
        <v>1</v>
      </c>
      <c r="I1610" s="1">
        <f>IF(Eingabe!S1610="x",1,0)</f>
        <v>0</v>
      </c>
      <c r="J1610" s="1">
        <f t="shared" si="177"/>
        <v>1</v>
      </c>
      <c r="K1610" s="89">
        <f>IF(Eingabe!E1610="x",1,0)</f>
        <v>1</v>
      </c>
      <c r="L1610" s="1">
        <f>IF(Eingabe!F1610="x",1,0)</f>
        <v>0</v>
      </c>
      <c r="M1610" s="90">
        <f t="shared" si="178"/>
        <v>1</v>
      </c>
    </row>
    <row r="1611">
      <c r="A1611" s="5">
        <f>Eingabe!J1611^2*PI()/4</f>
        <v>0</v>
      </c>
      <c r="B1611" s="5">
        <f>Eingabe!K1611*Eingabe!L1611</f>
        <v>0.089999999999999997</v>
      </c>
      <c r="C1611" s="5">
        <f>(Eingabe!K1611*(Eingabe!L1611-Eingabe!K1611)+Eingabe!K1611^2*PI()/4)*0+Eingabe!K1611*Eingabe!L1611</f>
        <v>0.089999999999999997</v>
      </c>
      <c r="D1611" s="89">
        <f>IF(Eingabe!G1611="x",1,0)</f>
        <v>0</v>
      </c>
      <c r="E1611" s="1">
        <f>IF(Eingabe!H1611="x",1,0)</f>
        <v>1</v>
      </c>
      <c r="F1611" s="1">
        <f>IF(Eingabe!I1611="x",1,0)</f>
        <v>0</v>
      </c>
      <c r="G1611" s="90">
        <f t="shared" si="176"/>
        <v>1</v>
      </c>
      <c r="H1611" s="1">
        <f>IF(Eingabe!R1611="x",1,0)</f>
        <v>1</v>
      </c>
      <c r="I1611" s="1">
        <f>IF(Eingabe!S1611="x",1,0)</f>
        <v>0</v>
      </c>
      <c r="J1611" s="1">
        <f t="shared" si="177"/>
        <v>1</v>
      </c>
      <c r="K1611" s="89">
        <f>IF(Eingabe!E1611="x",1,0)</f>
        <v>1</v>
      </c>
      <c r="L1611" s="1">
        <f>IF(Eingabe!F1611="x",1,0)</f>
        <v>0</v>
      </c>
      <c r="M1611" s="90">
        <f t="shared" si="178"/>
        <v>1</v>
      </c>
    </row>
    <row r="1612">
      <c r="A1612" s="5">
        <f>Eingabe!J1612^2*PI()/4</f>
        <v>0</v>
      </c>
      <c r="B1612" s="5">
        <f>Eingabe!K1612*Eingabe!L1612</f>
        <v>0.089999999999999997</v>
      </c>
      <c r="C1612" s="5">
        <f>(Eingabe!K1612*(Eingabe!L1612-Eingabe!K1612)+Eingabe!K1612^2*PI()/4)*0+Eingabe!K1612*Eingabe!L1612</f>
        <v>0.089999999999999997</v>
      </c>
      <c r="D1612" s="89">
        <f>IF(Eingabe!G1612="x",1,0)</f>
        <v>0</v>
      </c>
      <c r="E1612" s="1">
        <f>IF(Eingabe!H1612="x",1,0)</f>
        <v>1</v>
      </c>
      <c r="F1612" s="1">
        <f>IF(Eingabe!I1612="x",1,0)</f>
        <v>0</v>
      </c>
      <c r="G1612" s="90">
        <f t="shared" si="176"/>
        <v>1</v>
      </c>
      <c r="H1612" s="1">
        <f>IF(Eingabe!R1612="x",1,0)</f>
        <v>1</v>
      </c>
      <c r="I1612" s="1">
        <f>IF(Eingabe!S1612="x",1,0)</f>
        <v>0</v>
      </c>
      <c r="J1612" s="1">
        <f t="shared" si="177"/>
        <v>1</v>
      </c>
      <c r="K1612" s="89">
        <f>IF(Eingabe!E1612="x",1,0)</f>
        <v>1</v>
      </c>
      <c r="L1612" s="1">
        <f>IF(Eingabe!F1612="x",1,0)</f>
        <v>0</v>
      </c>
      <c r="M1612" s="90">
        <f t="shared" si="178"/>
        <v>1</v>
      </c>
    </row>
    <row r="1613">
      <c r="A1613" s="5">
        <f>Eingabe!J1613^2*PI()/4</f>
        <v>0</v>
      </c>
      <c r="B1613" s="5">
        <f>Eingabe!K1613*Eingabe!L1613</f>
        <v>0.089999999999999997</v>
      </c>
      <c r="C1613" s="5">
        <f>(Eingabe!K1613*(Eingabe!L1613-Eingabe!K1613)+Eingabe!K1613^2*PI()/4)*0+Eingabe!K1613*Eingabe!L1613</f>
        <v>0.089999999999999997</v>
      </c>
      <c r="D1613" s="89">
        <f>IF(Eingabe!G1613="x",1,0)</f>
        <v>0</v>
      </c>
      <c r="E1613" s="1">
        <f>IF(Eingabe!H1613="x",1,0)</f>
        <v>1</v>
      </c>
      <c r="F1613" s="1">
        <f>IF(Eingabe!I1613="x",1,0)</f>
        <v>0</v>
      </c>
      <c r="G1613" s="90">
        <f t="shared" si="176"/>
        <v>1</v>
      </c>
      <c r="H1613" s="1">
        <f>IF(Eingabe!R1613="x",1,0)</f>
        <v>1</v>
      </c>
      <c r="I1613" s="1">
        <f>IF(Eingabe!S1613="x",1,0)</f>
        <v>0</v>
      </c>
      <c r="J1613" s="1">
        <f t="shared" si="177"/>
        <v>1</v>
      </c>
      <c r="K1613" s="89">
        <f>IF(Eingabe!E1613="x",1,0)</f>
        <v>1</v>
      </c>
      <c r="L1613" s="1">
        <f>IF(Eingabe!F1613="x",1,0)</f>
        <v>0</v>
      </c>
      <c r="M1613" s="90">
        <f t="shared" si="178"/>
        <v>1</v>
      </c>
    </row>
    <row r="1614">
      <c r="A1614" s="5">
        <f>Eingabe!J1614^2*PI()/4</f>
        <v>0</v>
      </c>
      <c r="B1614" s="5">
        <f>Eingabe!K1614*Eingabe!L1614</f>
        <v>0.089999999999999997</v>
      </c>
      <c r="C1614" s="5">
        <f>(Eingabe!K1614*(Eingabe!L1614-Eingabe!K1614)+Eingabe!K1614^2*PI()/4)*0+Eingabe!K1614*Eingabe!L1614</f>
        <v>0.089999999999999997</v>
      </c>
      <c r="D1614" s="89">
        <f>IF(Eingabe!G1614="x",1,0)</f>
        <v>0</v>
      </c>
      <c r="E1614" s="1">
        <f>IF(Eingabe!H1614="x",1,0)</f>
        <v>1</v>
      </c>
      <c r="F1614" s="1">
        <f>IF(Eingabe!I1614="x",1,0)</f>
        <v>0</v>
      </c>
      <c r="G1614" s="90">
        <f t="shared" si="176"/>
        <v>1</v>
      </c>
      <c r="H1614" s="1">
        <f>IF(Eingabe!R1614="x",1,0)</f>
        <v>1</v>
      </c>
      <c r="I1614" s="1">
        <f>IF(Eingabe!S1614="x",1,0)</f>
        <v>0</v>
      </c>
      <c r="J1614" s="1">
        <f t="shared" si="177"/>
        <v>1</v>
      </c>
      <c r="K1614" s="89">
        <f>IF(Eingabe!E1614="x",1,0)</f>
        <v>1</v>
      </c>
      <c r="L1614" s="1">
        <f>IF(Eingabe!F1614="x",1,0)</f>
        <v>0</v>
      </c>
      <c r="M1614" s="90">
        <f t="shared" si="178"/>
        <v>1</v>
      </c>
    </row>
    <row r="1615">
      <c r="A1615" s="5">
        <f>Eingabe!J1615^2*PI()/4</f>
        <v>0</v>
      </c>
      <c r="B1615" s="5">
        <f>Eingabe!K1615*Eingabe!L1615</f>
        <v>0.089999999999999997</v>
      </c>
      <c r="C1615" s="5">
        <f>(Eingabe!K1615*(Eingabe!L1615-Eingabe!K1615)+Eingabe!K1615^2*PI()/4)*0+Eingabe!K1615*Eingabe!L1615</f>
        <v>0.089999999999999997</v>
      </c>
      <c r="D1615" s="89">
        <f>IF(Eingabe!G1615="x",1,0)</f>
        <v>0</v>
      </c>
      <c r="E1615" s="1">
        <f>IF(Eingabe!H1615="x",1,0)</f>
        <v>1</v>
      </c>
      <c r="F1615" s="1">
        <f>IF(Eingabe!I1615="x",1,0)</f>
        <v>0</v>
      </c>
      <c r="G1615" s="90">
        <f t="shared" si="176"/>
        <v>1</v>
      </c>
      <c r="H1615" s="1">
        <f>IF(Eingabe!R1615="x",1,0)</f>
        <v>1</v>
      </c>
      <c r="I1615" s="1">
        <f>IF(Eingabe!S1615="x",1,0)</f>
        <v>0</v>
      </c>
      <c r="J1615" s="1">
        <f t="shared" si="177"/>
        <v>1</v>
      </c>
      <c r="K1615" s="89">
        <f>IF(Eingabe!E1615="x",1,0)</f>
        <v>1</v>
      </c>
      <c r="L1615" s="1">
        <f>IF(Eingabe!F1615="x",1,0)</f>
        <v>0</v>
      </c>
      <c r="M1615" s="90">
        <f t="shared" si="178"/>
        <v>1</v>
      </c>
    </row>
    <row r="1616">
      <c r="A1616" s="5">
        <f>Eingabe!J1616^2*PI()/4</f>
        <v>0</v>
      </c>
      <c r="B1616" s="5">
        <f>Eingabe!K1616*Eingabe!L1616</f>
        <v>0.089999999999999997</v>
      </c>
      <c r="C1616" s="5">
        <f>(Eingabe!K1616*(Eingabe!L1616-Eingabe!K1616)+Eingabe!K1616^2*PI()/4)*0+Eingabe!K1616*Eingabe!L1616</f>
        <v>0.089999999999999997</v>
      </c>
      <c r="D1616" s="89">
        <f>IF(Eingabe!G1616="x",1,0)</f>
        <v>0</v>
      </c>
      <c r="E1616" s="1">
        <f>IF(Eingabe!H1616="x",1,0)</f>
        <v>1</v>
      </c>
      <c r="F1616" s="1">
        <f>IF(Eingabe!I1616="x",1,0)</f>
        <v>0</v>
      </c>
      <c r="G1616" s="90">
        <f t="shared" si="176"/>
        <v>1</v>
      </c>
      <c r="H1616" s="1">
        <f>IF(Eingabe!R1616="x",1,0)</f>
        <v>1</v>
      </c>
      <c r="I1616" s="1">
        <f>IF(Eingabe!S1616="x",1,0)</f>
        <v>0</v>
      </c>
      <c r="J1616" s="1">
        <f t="shared" si="177"/>
        <v>1</v>
      </c>
      <c r="K1616" s="89">
        <f>IF(Eingabe!E1616="x",1,0)</f>
        <v>1</v>
      </c>
      <c r="L1616" s="1">
        <f>IF(Eingabe!F1616="x",1,0)</f>
        <v>0</v>
      </c>
      <c r="M1616" s="90">
        <f t="shared" si="178"/>
        <v>1</v>
      </c>
    </row>
    <row r="1617">
      <c r="A1617" s="5">
        <f>Eingabe!J1617^2*PI()/4</f>
        <v>0</v>
      </c>
      <c r="B1617" s="5">
        <f>Eingabe!K1617*Eingabe!L1617</f>
        <v>0.089999999999999997</v>
      </c>
      <c r="C1617" s="5">
        <f>(Eingabe!K1617*(Eingabe!L1617-Eingabe!K1617)+Eingabe!K1617^2*PI()/4)*0+Eingabe!K1617*Eingabe!L1617</f>
        <v>0.089999999999999997</v>
      </c>
      <c r="D1617" s="89">
        <f>IF(Eingabe!G1617="x",1,0)</f>
        <v>0</v>
      </c>
      <c r="E1617" s="1">
        <f>IF(Eingabe!H1617="x",1,0)</f>
        <v>1</v>
      </c>
      <c r="F1617" s="1">
        <f>IF(Eingabe!I1617="x",1,0)</f>
        <v>0</v>
      </c>
      <c r="G1617" s="90">
        <f t="shared" si="176"/>
        <v>1</v>
      </c>
      <c r="H1617" s="1">
        <f>IF(Eingabe!R1617="x",1,0)</f>
        <v>1</v>
      </c>
      <c r="I1617" s="1">
        <f>IF(Eingabe!S1617="x",1,0)</f>
        <v>0</v>
      </c>
      <c r="J1617" s="1">
        <f t="shared" si="177"/>
        <v>1</v>
      </c>
      <c r="K1617" s="89">
        <f>IF(Eingabe!E1617="x",1,0)</f>
        <v>1</v>
      </c>
      <c r="L1617" s="1">
        <f>IF(Eingabe!F1617="x",1,0)</f>
        <v>0</v>
      </c>
      <c r="M1617" s="90">
        <f t="shared" si="178"/>
        <v>1</v>
      </c>
    </row>
    <row r="1618">
      <c r="A1618" s="5">
        <f>Eingabe!J1618^2*PI()/4</f>
        <v>0</v>
      </c>
      <c r="B1618" s="5">
        <f>Eingabe!K1618*Eingabe!L1618</f>
        <v>0.089999999999999997</v>
      </c>
      <c r="C1618" s="5">
        <f>(Eingabe!K1618*(Eingabe!L1618-Eingabe!K1618)+Eingabe!K1618^2*PI()/4)*0+Eingabe!K1618*Eingabe!L1618</f>
        <v>0.089999999999999997</v>
      </c>
      <c r="D1618" s="89">
        <f>IF(Eingabe!G1618="x",1,0)</f>
        <v>0</v>
      </c>
      <c r="E1618" s="1">
        <f>IF(Eingabe!H1618="x",1,0)</f>
        <v>1</v>
      </c>
      <c r="F1618" s="1">
        <f>IF(Eingabe!I1618="x",1,0)</f>
        <v>0</v>
      </c>
      <c r="G1618" s="90">
        <f t="shared" si="176"/>
        <v>1</v>
      </c>
      <c r="H1618" s="1">
        <f>IF(Eingabe!R1618="x",1,0)</f>
        <v>1</v>
      </c>
      <c r="I1618" s="1">
        <f>IF(Eingabe!S1618="x",1,0)</f>
        <v>0</v>
      </c>
      <c r="J1618" s="1">
        <f t="shared" si="177"/>
        <v>1</v>
      </c>
      <c r="K1618" s="89">
        <f>IF(Eingabe!E1618="x",1,0)</f>
        <v>1</v>
      </c>
      <c r="L1618" s="1">
        <f>IF(Eingabe!F1618="x",1,0)</f>
        <v>0</v>
      </c>
      <c r="M1618" s="90">
        <f t="shared" si="178"/>
        <v>1</v>
      </c>
    </row>
    <row r="1619">
      <c r="A1619" s="5">
        <f>Eingabe!J1619^2*PI()/4</f>
        <v>0</v>
      </c>
      <c r="B1619" s="5">
        <f>Eingabe!K1619*Eingabe!L1619</f>
        <v>0.089999999999999997</v>
      </c>
      <c r="C1619" s="5">
        <f>(Eingabe!K1619*(Eingabe!L1619-Eingabe!K1619)+Eingabe!K1619^2*PI()/4)*0+Eingabe!K1619*Eingabe!L1619</f>
        <v>0.089999999999999997</v>
      </c>
      <c r="D1619" s="89">
        <f>IF(Eingabe!G1619="x",1,0)</f>
        <v>0</v>
      </c>
      <c r="E1619" s="1">
        <f>IF(Eingabe!H1619="x",1,0)</f>
        <v>1</v>
      </c>
      <c r="F1619" s="1">
        <f>IF(Eingabe!I1619="x",1,0)</f>
        <v>0</v>
      </c>
      <c r="G1619" s="90">
        <f t="shared" ref="G1619:G1682" si="179">MAX(E1619:F1619)</f>
        <v>1</v>
      </c>
      <c r="H1619" s="1">
        <f>IF(Eingabe!R1619="x",1,0)</f>
        <v>1</v>
      </c>
      <c r="I1619" s="1">
        <f>IF(Eingabe!S1619="x",1,0)</f>
        <v>0</v>
      </c>
      <c r="J1619" s="1">
        <f t="shared" ref="J1619:J1682" si="180">MAX(H1619:I1619)</f>
        <v>1</v>
      </c>
      <c r="K1619" s="89">
        <f>IF(Eingabe!E1619="x",1,0)</f>
        <v>1</v>
      </c>
      <c r="L1619" s="1">
        <f>IF(Eingabe!F1619="x",1,0)</f>
        <v>0</v>
      </c>
      <c r="M1619" s="90">
        <f t="shared" ref="M1619:M1682" si="181">MAX(K1619:L1619)</f>
        <v>1</v>
      </c>
    </row>
    <row r="1620">
      <c r="A1620" s="5">
        <f>Eingabe!J1620^2*PI()/4</f>
        <v>0</v>
      </c>
      <c r="B1620" s="5">
        <f>Eingabe!K1620*Eingabe!L1620</f>
        <v>0.089999999999999997</v>
      </c>
      <c r="C1620" s="5">
        <f>(Eingabe!K1620*(Eingabe!L1620-Eingabe!K1620)+Eingabe!K1620^2*PI()/4)*0+Eingabe!K1620*Eingabe!L1620</f>
        <v>0.089999999999999997</v>
      </c>
      <c r="D1620" s="89">
        <f>IF(Eingabe!G1620="x",1,0)</f>
        <v>0</v>
      </c>
      <c r="E1620" s="1">
        <f>IF(Eingabe!H1620="x",1,0)</f>
        <v>1</v>
      </c>
      <c r="F1620" s="1">
        <f>IF(Eingabe!I1620="x",1,0)</f>
        <v>0</v>
      </c>
      <c r="G1620" s="90">
        <f t="shared" si="179"/>
        <v>1</v>
      </c>
      <c r="H1620" s="1">
        <f>IF(Eingabe!R1620="x",1,0)</f>
        <v>1</v>
      </c>
      <c r="I1620" s="1">
        <f>IF(Eingabe!S1620="x",1,0)</f>
        <v>0</v>
      </c>
      <c r="J1620" s="1">
        <f t="shared" si="180"/>
        <v>1</v>
      </c>
      <c r="K1620" s="89">
        <f>IF(Eingabe!E1620="x",1,0)</f>
        <v>1</v>
      </c>
      <c r="L1620" s="1">
        <f>IF(Eingabe!F1620="x",1,0)</f>
        <v>0</v>
      </c>
      <c r="M1620" s="90">
        <f t="shared" si="181"/>
        <v>1</v>
      </c>
    </row>
    <row r="1621">
      <c r="A1621" s="5">
        <f>Eingabe!J1621^2*PI()/4</f>
        <v>0</v>
      </c>
      <c r="B1621" s="5">
        <f>Eingabe!K1621*Eingabe!L1621</f>
        <v>0.040000000000000008</v>
      </c>
      <c r="C1621" s="5">
        <f>(Eingabe!K1621*(Eingabe!L1621-Eingabe!K1621)+Eingabe!K1621^2*PI()/4)*0+Eingabe!K1621*Eingabe!L1621</f>
        <v>0.040000000000000008</v>
      </c>
      <c r="D1621" s="89">
        <f>IF(Eingabe!G1621="x",1,0)</f>
        <v>0</v>
      </c>
      <c r="E1621" s="1">
        <f>IF(Eingabe!H1621="x",1,0)</f>
        <v>1</v>
      </c>
      <c r="F1621" s="1">
        <f>IF(Eingabe!I1621="x",1,0)</f>
        <v>0</v>
      </c>
      <c r="G1621" s="90">
        <f t="shared" si="179"/>
        <v>1</v>
      </c>
      <c r="H1621" s="1">
        <f>IF(Eingabe!R1621="x",1,0)</f>
        <v>1</v>
      </c>
      <c r="I1621" s="1">
        <f>IF(Eingabe!S1621="x",1,0)</f>
        <v>0</v>
      </c>
      <c r="J1621" s="1">
        <f t="shared" si="180"/>
        <v>1</v>
      </c>
      <c r="K1621" s="89">
        <f>IF(Eingabe!E1621="x",1,0)</f>
        <v>1</v>
      </c>
      <c r="L1621" s="1">
        <f>IF(Eingabe!F1621="x",1,0)</f>
        <v>0</v>
      </c>
      <c r="M1621" s="90">
        <f t="shared" si="181"/>
        <v>1</v>
      </c>
    </row>
    <row r="1622">
      <c r="A1622" s="5">
        <f>Eingabe!J1622^2*PI()/4</f>
        <v>0</v>
      </c>
      <c r="B1622" s="5">
        <f>Eingabe!K1622*Eingabe!L1622</f>
        <v>0.040000000000000008</v>
      </c>
      <c r="C1622" s="5">
        <f>(Eingabe!K1622*(Eingabe!L1622-Eingabe!K1622)+Eingabe!K1622^2*PI()/4)*0+Eingabe!K1622*Eingabe!L1622</f>
        <v>0.040000000000000008</v>
      </c>
      <c r="D1622" s="89">
        <f>IF(Eingabe!G1622="x",1,0)</f>
        <v>0</v>
      </c>
      <c r="E1622" s="1">
        <f>IF(Eingabe!H1622="x",1,0)</f>
        <v>1</v>
      </c>
      <c r="F1622" s="1">
        <f>IF(Eingabe!I1622="x",1,0)</f>
        <v>0</v>
      </c>
      <c r="G1622" s="90">
        <f t="shared" si="179"/>
        <v>1</v>
      </c>
      <c r="H1622" s="1">
        <f>IF(Eingabe!R1622="x",1,0)</f>
        <v>1</v>
      </c>
      <c r="I1622" s="1">
        <f>IF(Eingabe!S1622="x",1,0)</f>
        <v>0</v>
      </c>
      <c r="J1622" s="1">
        <f t="shared" si="180"/>
        <v>1</v>
      </c>
      <c r="K1622" s="89">
        <f>IF(Eingabe!E1622="x",1,0)</f>
        <v>1</v>
      </c>
      <c r="L1622" s="1">
        <f>IF(Eingabe!F1622="x",1,0)</f>
        <v>0</v>
      </c>
      <c r="M1622" s="90">
        <f t="shared" si="181"/>
        <v>1</v>
      </c>
    </row>
    <row r="1623">
      <c r="A1623" s="5">
        <f>Eingabe!J1623^2*PI()/4</f>
        <v>0</v>
      </c>
      <c r="B1623" s="5">
        <f>Eingabe!K1623*Eingabe!L1623</f>
        <v>0.089999999999999997</v>
      </c>
      <c r="C1623" s="5">
        <f>(Eingabe!K1623*(Eingabe!L1623-Eingabe!K1623)+Eingabe!K1623^2*PI()/4)*0+Eingabe!K1623*Eingabe!L1623</f>
        <v>0.089999999999999997</v>
      </c>
      <c r="D1623" s="89">
        <f>IF(Eingabe!G1623="x",1,0)</f>
        <v>0</v>
      </c>
      <c r="E1623" s="1">
        <f>IF(Eingabe!H1623="x",1,0)</f>
        <v>1</v>
      </c>
      <c r="F1623" s="1">
        <f>IF(Eingabe!I1623="x",1,0)</f>
        <v>0</v>
      </c>
      <c r="G1623" s="90">
        <f t="shared" si="179"/>
        <v>1</v>
      </c>
      <c r="H1623" s="1">
        <f>IF(Eingabe!R1623="x",1,0)</f>
        <v>1</v>
      </c>
      <c r="I1623" s="1">
        <f>IF(Eingabe!S1623="x",1,0)</f>
        <v>0</v>
      </c>
      <c r="J1623" s="1">
        <f t="shared" si="180"/>
        <v>1</v>
      </c>
      <c r="K1623" s="89">
        <f>IF(Eingabe!E1623="x",1,0)</f>
        <v>1</v>
      </c>
      <c r="L1623" s="1">
        <f>IF(Eingabe!F1623="x",1,0)</f>
        <v>0</v>
      </c>
      <c r="M1623" s="90">
        <f t="shared" si="181"/>
        <v>1</v>
      </c>
    </row>
    <row r="1624">
      <c r="A1624" s="5">
        <f>Eingabe!J1624^2*PI()/4</f>
        <v>0</v>
      </c>
      <c r="B1624" s="5">
        <f>Eingabe!K1624*Eingabe!L1624</f>
        <v>0.059999999999999998</v>
      </c>
      <c r="C1624" s="5">
        <f>(Eingabe!K1624*(Eingabe!L1624-Eingabe!K1624)+Eingabe!K1624^2*PI()/4)*0+Eingabe!K1624*Eingabe!L1624</f>
        <v>0.059999999999999998</v>
      </c>
      <c r="D1624" s="89">
        <f>IF(Eingabe!G1624="x",1,0)</f>
        <v>0</v>
      </c>
      <c r="E1624" s="1">
        <f>IF(Eingabe!H1624="x",1,0)</f>
        <v>1</v>
      </c>
      <c r="F1624" s="1">
        <f>IF(Eingabe!I1624="x",1,0)</f>
        <v>0</v>
      </c>
      <c r="G1624" s="90">
        <f t="shared" si="179"/>
        <v>1</v>
      </c>
      <c r="H1624" s="1">
        <f>IF(Eingabe!R1624="x",1,0)</f>
        <v>1</v>
      </c>
      <c r="I1624" s="1">
        <f>IF(Eingabe!S1624="x",1,0)</f>
        <v>0</v>
      </c>
      <c r="J1624" s="1">
        <f t="shared" si="180"/>
        <v>1</v>
      </c>
      <c r="K1624" s="89">
        <f>IF(Eingabe!E1624="x",1,0)</f>
        <v>1</v>
      </c>
      <c r="L1624" s="1">
        <f>IF(Eingabe!F1624="x",1,0)</f>
        <v>0</v>
      </c>
      <c r="M1624" s="90">
        <f t="shared" si="181"/>
        <v>1</v>
      </c>
    </row>
    <row r="1625">
      <c r="A1625" s="5">
        <f>Eingabe!J1625^2*PI()/4</f>
        <v>0</v>
      </c>
      <c r="B1625" s="5">
        <f>Eingabe!K1625*Eingabe!L1625</f>
        <v>0.059999999999999998</v>
      </c>
      <c r="C1625" s="5">
        <f>(Eingabe!K1625*(Eingabe!L1625-Eingabe!K1625)+Eingabe!K1625^2*PI()/4)*0+Eingabe!K1625*Eingabe!L1625</f>
        <v>0.059999999999999998</v>
      </c>
      <c r="D1625" s="89">
        <f>IF(Eingabe!G1625="x",1,0)</f>
        <v>0</v>
      </c>
      <c r="E1625" s="1">
        <f>IF(Eingabe!H1625="x",1,0)</f>
        <v>1</v>
      </c>
      <c r="F1625" s="1">
        <f>IF(Eingabe!I1625="x",1,0)</f>
        <v>0</v>
      </c>
      <c r="G1625" s="90">
        <f t="shared" si="179"/>
        <v>1</v>
      </c>
      <c r="H1625" s="1">
        <f>IF(Eingabe!R1625="x",1,0)</f>
        <v>1</v>
      </c>
      <c r="I1625" s="1">
        <f>IF(Eingabe!S1625="x",1,0)</f>
        <v>0</v>
      </c>
      <c r="J1625" s="1">
        <f t="shared" si="180"/>
        <v>1</v>
      </c>
      <c r="K1625" s="89">
        <f>IF(Eingabe!E1625="x",1,0)</f>
        <v>1</v>
      </c>
      <c r="L1625" s="1">
        <f>IF(Eingabe!F1625="x",1,0)</f>
        <v>0</v>
      </c>
      <c r="M1625" s="90">
        <f t="shared" si="181"/>
        <v>1</v>
      </c>
    </row>
    <row r="1626">
      <c r="A1626" s="5">
        <f>Eingabe!J1626^2*PI()/4</f>
        <v>0</v>
      </c>
      <c r="B1626" s="5">
        <f>Eingabe!K1626*Eingabe!L1626</f>
        <v>0.059999999999999998</v>
      </c>
      <c r="C1626" s="5">
        <f>(Eingabe!K1626*(Eingabe!L1626-Eingabe!K1626)+Eingabe!K1626^2*PI()/4)*0+Eingabe!K1626*Eingabe!L1626</f>
        <v>0.059999999999999998</v>
      </c>
      <c r="D1626" s="89">
        <f>IF(Eingabe!G1626="x",1,0)</f>
        <v>0</v>
      </c>
      <c r="E1626" s="1">
        <f>IF(Eingabe!H1626="x",1,0)</f>
        <v>1</v>
      </c>
      <c r="F1626" s="1">
        <f>IF(Eingabe!I1626="x",1,0)</f>
        <v>0</v>
      </c>
      <c r="G1626" s="90">
        <f t="shared" si="179"/>
        <v>1</v>
      </c>
      <c r="H1626" s="1">
        <f>IF(Eingabe!R1626="x",1,0)</f>
        <v>1</v>
      </c>
      <c r="I1626" s="1">
        <f>IF(Eingabe!S1626="x",1,0)</f>
        <v>0</v>
      </c>
      <c r="J1626" s="1">
        <f t="shared" si="180"/>
        <v>1</v>
      </c>
      <c r="K1626" s="89">
        <f>IF(Eingabe!E1626="x",1,0)</f>
        <v>1</v>
      </c>
      <c r="L1626" s="1">
        <f>IF(Eingabe!F1626="x",1,0)</f>
        <v>0</v>
      </c>
      <c r="M1626" s="90">
        <f t="shared" si="181"/>
        <v>1</v>
      </c>
    </row>
    <row r="1627">
      <c r="A1627" s="5">
        <f>Eingabe!J1627^2*PI()/4</f>
        <v>0</v>
      </c>
      <c r="B1627" s="5">
        <f>Eingabe!K1627*Eingabe!L1627</f>
        <v>0.059999999999999998</v>
      </c>
      <c r="C1627" s="5">
        <f>(Eingabe!K1627*(Eingabe!L1627-Eingabe!K1627)+Eingabe!K1627^2*PI()/4)*0+Eingabe!K1627*Eingabe!L1627</f>
        <v>0.059999999999999998</v>
      </c>
      <c r="D1627" s="89">
        <f>IF(Eingabe!G1627="x",1,0)</f>
        <v>0</v>
      </c>
      <c r="E1627" s="1">
        <f>IF(Eingabe!H1627="x",1,0)</f>
        <v>1</v>
      </c>
      <c r="F1627" s="1">
        <f>IF(Eingabe!I1627="x",1,0)</f>
        <v>0</v>
      </c>
      <c r="G1627" s="90">
        <f t="shared" si="179"/>
        <v>1</v>
      </c>
      <c r="H1627" s="1">
        <f>IF(Eingabe!R1627="x",1,0)</f>
        <v>1</v>
      </c>
      <c r="I1627" s="1">
        <f>IF(Eingabe!S1627="x",1,0)</f>
        <v>0</v>
      </c>
      <c r="J1627" s="1">
        <f t="shared" si="180"/>
        <v>1</v>
      </c>
      <c r="K1627" s="89">
        <f>IF(Eingabe!E1627="x",1,0)</f>
        <v>1</v>
      </c>
      <c r="L1627" s="1">
        <f>IF(Eingabe!F1627="x",1,0)</f>
        <v>0</v>
      </c>
      <c r="M1627" s="90">
        <f t="shared" si="181"/>
        <v>1</v>
      </c>
    </row>
    <row r="1628">
      <c r="A1628" s="5">
        <f>Eingabe!J1628^2*PI()/4</f>
        <v>0</v>
      </c>
      <c r="B1628" s="5">
        <f>Eingabe!K1628*Eingabe!L1628</f>
        <v>0.089999999999999997</v>
      </c>
      <c r="C1628" s="5">
        <f>(Eingabe!K1628*(Eingabe!L1628-Eingabe!K1628)+Eingabe!K1628^2*PI()/4)*0+Eingabe!K1628*Eingabe!L1628</f>
        <v>0.089999999999999997</v>
      </c>
      <c r="D1628" s="89">
        <f>IF(Eingabe!G1628="x",1,0)</f>
        <v>0</v>
      </c>
      <c r="E1628" s="1">
        <f>IF(Eingabe!H1628="x",1,0)</f>
        <v>1</v>
      </c>
      <c r="F1628" s="1">
        <f>IF(Eingabe!I1628="x",1,0)</f>
        <v>0</v>
      </c>
      <c r="G1628" s="90">
        <f t="shared" si="179"/>
        <v>1</v>
      </c>
      <c r="H1628" s="1">
        <f>IF(Eingabe!R1628="x",1,0)</f>
        <v>1</v>
      </c>
      <c r="I1628" s="1">
        <f>IF(Eingabe!S1628="x",1,0)</f>
        <v>0</v>
      </c>
      <c r="J1628" s="1">
        <f t="shared" si="180"/>
        <v>1</v>
      </c>
      <c r="K1628" s="89">
        <f>IF(Eingabe!E1628="x",1,0)</f>
        <v>1</v>
      </c>
      <c r="L1628" s="1">
        <f>IF(Eingabe!F1628="x",1,0)</f>
        <v>0</v>
      </c>
      <c r="M1628" s="90">
        <f t="shared" si="181"/>
        <v>1</v>
      </c>
    </row>
    <row r="1629">
      <c r="A1629" s="5">
        <f>Eingabe!J1629^2*PI()/4</f>
        <v>0.019855650968850891</v>
      </c>
      <c r="B1629" s="5">
        <f>Eingabe!K1629*Eingabe!L1629</f>
        <v>0</v>
      </c>
      <c r="C1629" s="5">
        <f>(Eingabe!K1629*(Eingabe!L1629-Eingabe!K1629)+Eingabe!K1629^2*PI()/4)*0+Eingabe!K1629*Eingabe!L1629</f>
        <v>0</v>
      </c>
      <c r="D1629" s="89">
        <f>IF(Eingabe!G1629="x",1,0)</f>
        <v>1</v>
      </c>
      <c r="E1629" s="1">
        <f>IF(Eingabe!H1629="x",1,0)</f>
        <v>0</v>
      </c>
      <c r="F1629" s="1">
        <f>IF(Eingabe!I1629="x",1,0)</f>
        <v>0</v>
      </c>
      <c r="G1629" s="90">
        <f t="shared" si="179"/>
        <v>0</v>
      </c>
      <c r="H1629" s="1">
        <f>IF(Eingabe!R1629="x",1,0)</f>
        <v>1</v>
      </c>
      <c r="I1629" s="1">
        <f>IF(Eingabe!S1629="x",1,0)</f>
        <v>0</v>
      </c>
      <c r="J1629" s="1">
        <f t="shared" si="180"/>
        <v>1</v>
      </c>
      <c r="K1629" s="89">
        <f>IF(Eingabe!E1629="x",1,0)</f>
        <v>1</v>
      </c>
      <c r="L1629" s="1">
        <f>IF(Eingabe!F1629="x",1,0)</f>
        <v>0</v>
      </c>
      <c r="M1629" s="90">
        <f t="shared" si="181"/>
        <v>1</v>
      </c>
    </row>
    <row r="1630">
      <c r="A1630" s="5">
        <f>Eingabe!J1630^2*PI()/4</f>
        <v>0.019855650968850891</v>
      </c>
      <c r="B1630" s="5">
        <f>Eingabe!K1630*Eingabe!L1630</f>
        <v>0</v>
      </c>
      <c r="C1630" s="5">
        <f>(Eingabe!K1630*(Eingabe!L1630-Eingabe!K1630)+Eingabe!K1630^2*PI()/4)*0+Eingabe!K1630*Eingabe!L1630</f>
        <v>0</v>
      </c>
      <c r="D1630" s="89">
        <f>IF(Eingabe!G1630="x",1,0)</f>
        <v>1</v>
      </c>
      <c r="E1630" s="1">
        <f>IF(Eingabe!H1630="x",1,0)</f>
        <v>0</v>
      </c>
      <c r="F1630" s="1">
        <f>IF(Eingabe!I1630="x",1,0)</f>
        <v>0</v>
      </c>
      <c r="G1630" s="90">
        <f t="shared" si="179"/>
        <v>0</v>
      </c>
      <c r="H1630" s="1">
        <f>IF(Eingabe!R1630="x",1,0)</f>
        <v>1</v>
      </c>
      <c r="I1630" s="1">
        <f>IF(Eingabe!S1630="x",1,0)</f>
        <v>0</v>
      </c>
      <c r="J1630" s="1">
        <f t="shared" si="180"/>
        <v>1</v>
      </c>
      <c r="K1630" s="89">
        <f>IF(Eingabe!E1630="x",1,0)</f>
        <v>1</v>
      </c>
      <c r="L1630" s="1">
        <f>IF(Eingabe!F1630="x",1,0)</f>
        <v>0</v>
      </c>
      <c r="M1630" s="90">
        <f t="shared" si="181"/>
        <v>1</v>
      </c>
    </row>
    <row r="1631">
      <c r="A1631" s="5">
        <f>Eingabe!J1631^2*PI()/4</f>
        <v>0</v>
      </c>
      <c r="B1631" s="5">
        <f>Eingabe!K1631*Eingabe!L1631</f>
        <v>0.032399999999999998</v>
      </c>
      <c r="C1631" s="5">
        <f>(Eingabe!K1631*(Eingabe!L1631-Eingabe!K1631)+Eingabe!K1631^2*PI()/4)*0+Eingabe!K1631*Eingabe!L1631</f>
        <v>0.032399999999999998</v>
      </c>
      <c r="D1631" s="89">
        <f>IF(Eingabe!G1631="x",1,0)</f>
        <v>0</v>
      </c>
      <c r="E1631" s="1">
        <f>IF(Eingabe!H1631="x",1,0)</f>
        <v>1</v>
      </c>
      <c r="F1631" s="1">
        <f>IF(Eingabe!I1631="x",1,0)</f>
        <v>0</v>
      </c>
      <c r="G1631" s="90">
        <f t="shared" si="179"/>
        <v>1</v>
      </c>
      <c r="H1631" s="1">
        <f>IF(Eingabe!R1631="x",1,0)</f>
        <v>1</v>
      </c>
      <c r="I1631" s="1">
        <f>IF(Eingabe!S1631="x",1,0)</f>
        <v>0</v>
      </c>
      <c r="J1631" s="1">
        <f t="shared" si="180"/>
        <v>1</v>
      </c>
      <c r="K1631" s="89">
        <f>IF(Eingabe!E1631="x",1,0)</f>
        <v>1</v>
      </c>
      <c r="L1631" s="1">
        <f>IF(Eingabe!F1631="x",1,0)</f>
        <v>0</v>
      </c>
      <c r="M1631" s="90">
        <f t="shared" si="181"/>
        <v>1</v>
      </c>
    </row>
    <row r="1632">
      <c r="A1632" s="5">
        <f>Eingabe!J1632^2*PI()/4</f>
        <v>0</v>
      </c>
      <c r="B1632" s="5">
        <f>Eingabe!K1632*Eingabe!L1632</f>
        <v>0.032399999999999998</v>
      </c>
      <c r="C1632" s="5">
        <f>(Eingabe!K1632*(Eingabe!L1632-Eingabe!K1632)+Eingabe!K1632^2*PI()/4)*0+Eingabe!K1632*Eingabe!L1632</f>
        <v>0.032399999999999998</v>
      </c>
      <c r="D1632" s="89">
        <f>IF(Eingabe!G1632="x",1,0)</f>
        <v>0</v>
      </c>
      <c r="E1632" s="1">
        <f>IF(Eingabe!H1632="x",1,0)</f>
        <v>1</v>
      </c>
      <c r="F1632" s="1">
        <f>IF(Eingabe!I1632="x",1,0)</f>
        <v>0</v>
      </c>
      <c r="G1632" s="90">
        <f t="shared" si="179"/>
        <v>1</v>
      </c>
      <c r="H1632" s="1">
        <f>IF(Eingabe!R1632="x",1,0)</f>
        <v>1</v>
      </c>
      <c r="I1632" s="1">
        <f>IF(Eingabe!S1632="x",1,0)</f>
        <v>0</v>
      </c>
      <c r="J1632" s="1">
        <f t="shared" si="180"/>
        <v>1</v>
      </c>
      <c r="K1632" s="89">
        <f>IF(Eingabe!E1632="x",1,0)</f>
        <v>1</v>
      </c>
      <c r="L1632" s="1">
        <f>IF(Eingabe!F1632="x",1,0)</f>
        <v>0</v>
      </c>
      <c r="M1632" s="90">
        <f t="shared" si="181"/>
        <v>1</v>
      </c>
    </row>
    <row r="1633">
      <c r="A1633" s="5">
        <f>Eingabe!J1633^2*PI()/4</f>
        <v>0.049087385212340517</v>
      </c>
      <c r="B1633" s="5">
        <f>Eingabe!K1633*Eingabe!L1633</f>
        <v>0</v>
      </c>
      <c r="C1633" s="5">
        <f>(Eingabe!K1633*(Eingabe!L1633-Eingabe!K1633)+Eingabe!K1633^2*PI()/4)*0+Eingabe!K1633*Eingabe!L1633</f>
        <v>0</v>
      </c>
      <c r="D1633" s="89">
        <f>IF(Eingabe!G1633="x",1,0)</f>
        <v>1</v>
      </c>
      <c r="E1633" s="1">
        <f>IF(Eingabe!H1633="x",1,0)</f>
        <v>0</v>
      </c>
      <c r="F1633" s="1">
        <f>IF(Eingabe!I1633="x",1,0)</f>
        <v>0</v>
      </c>
      <c r="G1633" s="90">
        <f t="shared" si="179"/>
        <v>0</v>
      </c>
      <c r="H1633" s="1">
        <f>IF(Eingabe!R1633="x",1,0)</f>
        <v>1</v>
      </c>
      <c r="I1633" s="1">
        <f>IF(Eingabe!S1633="x",1,0)</f>
        <v>0</v>
      </c>
      <c r="J1633" s="1">
        <f t="shared" si="180"/>
        <v>1</v>
      </c>
      <c r="K1633" s="89">
        <f>IF(Eingabe!E1633="x",1,0)</f>
        <v>1</v>
      </c>
      <c r="L1633" s="1">
        <f>IF(Eingabe!F1633="x",1,0)</f>
        <v>0</v>
      </c>
      <c r="M1633" s="90">
        <f t="shared" si="181"/>
        <v>1</v>
      </c>
    </row>
    <row r="1634">
      <c r="A1634" s="5">
        <f>Eingabe!J1634^2*PI()/4</f>
        <v>0.049087385212340517</v>
      </c>
      <c r="B1634" s="5">
        <f>Eingabe!K1634*Eingabe!L1634</f>
        <v>0</v>
      </c>
      <c r="C1634" s="5">
        <f>(Eingabe!K1634*(Eingabe!L1634-Eingabe!K1634)+Eingabe!K1634^2*PI()/4)*0+Eingabe!K1634*Eingabe!L1634</f>
        <v>0</v>
      </c>
      <c r="D1634" s="89">
        <f>IF(Eingabe!G1634="x",1,0)</f>
        <v>1</v>
      </c>
      <c r="E1634" s="1">
        <f>IF(Eingabe!H1634="x",1,0)</f>
        <v>0</v>
      </c>
      <c r="F1634" s="1">
        <f>IF(Eingabe!I1634="x",1,0)</f>
        <v>0</v>
      </c>
      <c r="G1634" s="90">
        <f t="shared" si="179"/>
        <v>0</v>
      </c>
      <c r="H1634" s="1">
        <f>IF(Eingabe!R1634="x",1,0)</f>
        <v>1</v>
      </c>
      <c r="I1634" s="1">
        <f>IF(Eingabe!S1634="x",1,0)</f>
        <v>0</v>
      </c>
      <c r="J1634" s="1">
        <f t="shared" si="180"/>
        <v>1</v>
      </c>
      <c r="K1634" s="89">
        <f>IF(Eingabe!E1634="x",1,0)</f>
        <v>1</v>
      </c>
      <c r="L1634" s="1">
        <f>IF(Eingabe!F1634="x",1,0)</f>
        <v>0</v>
      </c>
      <c r="M1634" s="90">
        <f t="shared" si="181"/>
        <v>1</v>
      </c>
    </row>
    <row r="1635">
      <c r="A1635" s="5">
        <f>Eingabe!J1635^2*PI()/4</f>
        <v>0</v>
      </c>
      <c r="B1635" s="5">
        <f>Eingabe!K1635*Eingabe!L1635</f>
        <v>0.0625</v>
      </c>
      <c r="C1635" s="5">
        <f>(Eingabe!K1635*(Eingabe!L1635-Eingabe!K1635)+Eingabe!K1635^2*PI()/4)*0+Eingabe!K1635*Eingabe!L1635</f>
        <v>0.0625</v>
      </c>
      <c r="D1635" s="89">
        <f>IF(Eingabe!G1635="x",1,0)</f>
        <v>0</v>
      </c>
      <c r="E1635" s="1">
        <f>IF(Eingabe!H1635="x",1,0)</f>
        <v>1</v>
      </c>
      <c r="F1635" s="1">
        <f>IF(Eingabe!I1635="x",1,0)</f>
        <v>0</v>
      </c>
      <c r="G1635" s="90">
        <f t="shared" si="179"/>
        <v>1</v>
      </c>
      <c r="H1635" s="1">
        <f>IF(Eingabe!R1635="x",1,0)</f>
        <v>1</v>
      </c>
      <c r="I1635" s="1">
        <f>IF(Eingabe!S1635="x",1,0)</f>
        <v>0</v>
      </c>
      <c r="J1635" s="1">
        <f t="shared" si="180"/>
        <v>1</v>
      </c>
      <c r="K1635" s="89">
        <f>IF(Eingabe!E1635="x",1,0)</f>
        <v>1</v>
      </c>
      <c r="L1635" s="1">
        <f>IF(Eingabe!F1635="x",1,0)</f>
        <v>0</v>
      </c>
      <c r="M1635" s="90">
        <f t="shared" si="181"/>
        <v>1</v>
      </c>
    </row>
    <row r="1636">
      <c r="A1636" s="5">
        <f>Eingabe!J1636^2*PI()/4</f>
        <v>0</v>
      </c>
      <c r="B1636" s="5">
        <f>Eingabe!K1636*Eingabe!L1636</f>
        <v>0.0625</v>
      </c>
      <c r="C1636" s="5">
        <f>(Eingabe!K1636*(Eingabe!L1636-Eingabe!K1636)+Eingabe!K1636^2*PI()/4)*0+Eingabe!K1636*Eingabe!L1636</f>
        <v>0.0625</v>
      </c>
      <c r="D1636" s="89">
        <f>IF(Eingabe!G1636="x",1,0)</f>
        <v>0</v>
      </c>
      <c r="E1636" s="1">
        <f>IF(Eingabe!H1636="x",1,0)</f>
        <v>1</v>
      </c>
      <c r="F1636" s="1">
        <f>IF(Eingabe!I1636="x",1,0)</f>
        <v>0</v>
      </c>
      <c r="G1636" s="90">
        <f t="shared" si="179"/>
        <v>1</v>
      </c>
      <c r="H1636" s="1">
        <f>IF(Eingabe!R1636="x",1,0)</f>
        <v>1</v>
      </c>
      <c r="I1636" s="1">
        <f>IF(Eingabe!S1636="x",1,0)</f>
        <v>0</v>
      </c>
      <c r="J1636" s="1">
        <f t="shared" si="180"/>
        <v>1</v>
      </c>
      <c r="K1636" s="89">
        <f>IF(Eingabe!E1636="x",1,0)</f>
        <v>1</v>
      </c>
      <c r="L1636" s="1">
        <f>IF(Eingabe!F1636="x",1,0)</f>
        <v>0</v>
      </c>
      <c r="M1636" s="90">
        <f t="shared" si="181"/>
        <v>1</v>
      </c>
    </row>
    <row r="1637">
      <c r="A1637" s="5">
        <f>Eingabe!J1637^2*PI()/4</f>
        <v>0</v>
      </c>
      <c r="B1637" s="5">
        <f>Eingabe!K1637*Eingabe!L1637</f>
        <v>0.0625</v>
      </c>
      <c r="C1637" s="5">
        <f>(Eingabe!K1637*(Eingabe!L1637-Eingabe!K1637)+Eingabe!K1637^2*PI()/4)*0+Eingabe!K1637*Eingabe!L1637</f>
        <v>0.0625</v>
      </c>
      <c r="D1637" s="89">
        <f>IF(Eingabe!G1637="x",1,0)</f>
        <v>0</v>
      </c>
      <c r="E1637" s="1">
        <f>IF(Eingabe!H1637="x",1,0)</f>
        <v>1</v>
      </c>
      <c r="F1637" s="1">
        <f>IF(Eingabe!I1637="x",1,0)</f>
        <v>0</v>
      </c>
      <c r="G1637" s="90">
        <f t="shared" si="179"/>
        <v>1</v>
      </c>
      <c r="H1637" s="1">
        <f>IF(Eingabe!R1637="x",1,0)</f>
        <v>1</v>
      </c>
      <c r="I1637" s="1">
        <f>IF(Eingabe!S1637="x",1,0)</f>
        <v>0</v>
      </c>
      <c r="J1637" s="1">
        <f t="shared" si="180"/>
        <v>1</v>
      </c>
      <c r="K1637" s="89">
        <f>IF(Eingabe!E1637="x",1,0)</f>
        <v>1</v>
      </c>
      <c r="L1637" s="1">
        <f>IF(Eingabe!F1637="x",1,0)</f>
        <v>0</v>
      </c>
      <c r="M1637" s="90">
        <f t="shared" si="181"/>
        <v>1</v>
      </c>
    </row>
    <row r="1638">
      <c r="A1638" s="5">
        <f>Eingabe!J1638^2*PI()/4</f>
        <v>0.049087385212340517</v>
      </c>
      <c r="B1638" s="5">
        <f>Eingabe!K1638*Eingabe!L1638</f>
        <v>0</v>
      </c>
      <c r="C1638" s="5">
        <f>(Eingabe!K1638*(Eingabe!L1638-Eingabe!K1638)+Eingabe!K1638^2*PI()/4)*0+Eingabe!K1638*Eingabe!L1638</f>
        <v>0</v>
      </c>
      <c r="D1638" s="89">
        <f>IF(Eingabe!G1638="x",1,0)</f>
        <v>1</v>
      </c>
      <c r="E1638" s="1">
        <f>IF(Eingabe!H1638="x",1,0)</f>
        <v>0</v>
      </c>
      <c r="F1638" s="1">
        <f>IF(Eingabe!I1638="x",1,0)</f>
        <v>0</v>
      </c>
      <c r="G1638" s="90">
        <f t="shared" si="179"/>
        <v>0</v>
      </c>
      <c r="H1638" s="1">
        <f>IF(Eingabe!R1638="x",1,0)</f>
        <v>1</v>
      </c>
      <c r="I1638" s="1">
        <f>IF(Eingabe!S1638="x",1,0)</f>
        <v>0</v>
      </c>
      <c r="J1638" s="1">
        <f t="shared" si="180"/>
        <v>1</v>
      </c>
      <c r="K1638" s="89">
        <f>IF(Eingabe!E1638="x",1,0)</f>
        <v>1</v>
      </c>
      <c r="L1638" s="1">
        <f>IF(Eingabe!F1638="x",1,0)</f>
        <v>0</v>
      </c>
      <c r="M1638" s="90">
        <f t="shared" si="181"/>
        <v>1</v>
      </c>
    </row>
    <row r="1639">
      <c r="A1639" s="5">
        <f>Eingabe!J1639^2*PI()/4</f>
        <v>0</v>
      </c>
      <c r="B1639" s="5">
        <f>Eingabe!K1639*Eingabe!L1639</f>
        <v>0.0625</v>
      </c>
      <c r="C1639" s="5">
        <f>(Eingabe!K1639*(Eingabe!L1639-Eingabe!K1639)+Eingabe!K1639^2*PI()/4)*0+Eingabe!K1639*Eingabe!L1639</f>
        <v>0.0625</v>
      </c>
      <c r="D1639" s="89">
        <f>IF(Eingabe!G1639="x",1,0)</f>
        <v>0</v>
      </c>
      <c r="E1639" s="1">
        <f>IF(Eingabe!H1639="x",1,0)</f>
        <v>1</v>
      </c>
      <c r="F1639" s="1">
        <f>IF(Eingabe!I1639="x",1,0)</f>
        <v>0</v>
      </c>
      <c r="G1639" s="90">
        <f t="shared" si="179"/>
        <v>1</v>
      </c>
      <c r="H1639" s="1">
        <f>IF(Eingabe!R1639="x",1,0)</f>
        <v>1</v>
      </c>
      <c r="I1639" s="1">
        <f>IF(Eingabe!S1639="x",1,0)</f>
        <v>0</v>
      </c>
      <c r="J1639" s="1">
        <f t="shared" si="180"/>
        <v>1</v>
      </c>
      <c r="K1639" s="89">
        <f>IF(Eingabe!E1639="x",1,0)</f>
        <v>1</v>
      </c>
      <c r="L1639" s="1">
        <f>IF(Eingabe!F1639="x",1,0)</f>
        <v>0</v>
      </c>
      <c r="M1639" s="90">
        <f t="shared" si="181"/>
        <v>1</v>
      </c>
    </row>
    <row r="1640">
      <c r="A1640" s="5">
        <f>Eingabe!J1640^2*PI()/4</f>
        <v>0.049087385212340517</v>
      </c>
      <c r="B1640" s="5">
        <f>Eingabe!K1640*Eingabe!L1640</f>
        <v>0</v>
      </c>
      <c r="C1640" s="5">
        <f>(Eingabe!K1640*(Eingabe!L1640-Eingabe!K1640)+Eingabe!K1640^2*PI()/4)*0+Eingabe!K1640*Eingabe!L1640</f>
        <v>0</v>
      </c>
      <c r="D1640" s="89">
        <f>IF(Eingabe!G1640="x",1,0)</f>
        <v>1</v>
      </c>
      <c r="E1640" s="1">
        <f>IF(Eingabe!H1640="x",1,0)</f>
        <v>0</v>
      </c>
      <c r="F1640" s="1">
        <f>IF(Eingabe!I1640="x",1,0)</f>
        <v>0</v>
      </c>
      <c r="G1640" s="90">
        <f t="shared" si="179"/>
        <v>0</v>
      </c>
      <c r="H1640" s="1">
        <f>IF(Eingabe!R1640="x",1,0)</f>
        <v>1</v>
      </c>
      <c r="I1640" s="1">
        <f>IF(Eingabe!S1640="x",1,0)</f>
        <v>0</v>
      </c>
      <c r="J1640" s="1">
        <f t="shared" si="180"/>
        <v>1</v>
      </c>
      <c r="K1640" s="89">
        <f>IF(Eingabe!E1640="x",1,0)</f>
        <v>1</v>
      </c>
      <c r="L1640" s="1">
        <f>IF(Eingabe!F1640="x",1,0)</f>
        <v>0</v>
      </c>
      <c r="M1640" s="90">
        <f t="shared" si="181"/>
        <v>1</v>
      </c>
    </row>
    <row r="1641">
      <c r="A1641" s="5">
        <f>Eingabe!J1641^2*PI()/4</f>
        <v>0</v>
      </c>
      <c r="B1641" s="5">
        <f>Eingabe!K1641*Eingabe!L1641</f>
        <v>0.0625</v>
      </c>
      <c r="C1641" s="5">
        <f>(Eingabe!K1641*(Eingabe!L1641-Eingabe!K1641)+Eingabe!K1641^2*PI()/4)*0+Eingabe!K1641*Eingabe!L1641</f>
        <v>0.0625</v>
      </c>
      <c r="D1641" s="89">
        <f>IF(Eingabe!G1641="x",1,0)</f>
        <v>0</v>
      </c>
      <c r="E1641" s="1">
        <f>IF(Eingabe!H1641="x",1,0)</f>
        <v>1</v>
      </c>
      <c r="F1641" s="1">
        <f>IF(Eingabe!I1641="x",1,0)</f>
        <v>0</v>
      </c>
      <c r="G1641" s="90">
        <f t="shared" si="179"/>
        <v>1</v>
      </c>
      <c r="H1641" s="1">
        <f>IF(Eingabe!R1641="x",1,0)</f>
        <v>1</v>
      </c>
      <c r="I1641" s="1">
        <f>IF(Eingabe!S1641="x",1,0)</f>
        <v>0</v>
      </c>
      <c r="J1641" s="1">
        <f t="shared" si="180"/>
        <v>1</v>
      </c>
      <c r="K1641" s="89">
        <f>IF(Eingabe!E1641="x",1,0)</f>
        <v>1</v>
      </c>
      <c r="L1641" s="1">
        <f>IF(Eingabe!F1641="x",1,0)</f>
        <v>0</v>
      </c>
      <c r="M1641" s="90">
        <f t="shared" si="181"/>
        <v>1</v>
      </c>
    </row>
    <row r="1642">
      <c r="A1642" s="5">
        <f>Eingabe!J1642^2*PI()/4</f>
        <v>0</v>
      </c>
      <c r="B1642" s="5">
        <f>Eingabe!K1642*Eingabe!L1642</f>
        <v>0.0625</v>
      </c>
      <c r="C1642" s="5">
        <f>(Eingabe!K1642*(Eingabe!L1642-Eingabe!K1642)+Eingabe!K1642^2*PI()/4)*0+Eingabe!K1642*Eingabe!L1642</f>
        <v>0.0625</v>
      </c>
      <c r="D1642" s="89">
        <f>IF(Eingabe!G1642="x",1,0)</f>
        <v>0</v>
      </c>
      <c r="E1642" s="1">
        <f>IF(Eingabe!H1642="x",1,0)</f>
        <v>1</v>
      </c>
      <c r="F1642" s="1">
        <f>IF(Eingabe!I1642="x",1,0)</f>
        <v>0</v>
      </c>
      <c r="G1642" s="90">
        <f t="shared" si="179"/>
        <v>1</v>
      </c>
      <c r="H1642" s="1">
        <f>IF(Eingabe!R1642="x",1,0)</f>
        <v>1</v>
      </c>
      <c r="I1642" s="1">
        <f>IF(Eingabe!S1642="x",1,0)</f>
        <v>0</v>
      </c>
      <c r="J1642" s="1">
        <f t="shared" si="180"/>
        <v>1</v>
      </c>
      <c r="K1642" s="89">
        <f>IF(Eingabe!E1642="x",1,0)</f>
        <v>1</v>
      </c>
      <c r="L1642" s="1">
        <f>IF(Eingabe!F1642="x",1,0)</f>
        <v>0</v>
      </c>
      <c r="M1642" s="90">
        <f t="shared" si="181"/>
        <v>1</v>
      </c>
    </row>
    <row r="1643">
      <c r="A1643" s="5">
        <f>Eingabe!J1643^2*PI()/4</f>
        <v>0</v>
      </c>
      <c r="B1643" s="5">
        <f>Eingabe!K1643*Eingabe!L1643</f>
        <v>0.0625</v>
      </c>
      <c r="C1643" s="5">
        <f>(Eingabe!K1643*(Eingabe!L1643-Eingabe!K1643)+Eingabe!K1643^2*PI()/4)*0+Eingabe!K1643*Eingabe!L1643</f>
        <v>0.0625</v>
      </c>
      <c r="D1643" s="89">
        <f>IF(Eingabe!G1643="x",1,0)</f>
        <v>0</v>
      </c>
      <c r="E1643" s="1">
        <f>IF(Eingabe!H1643="x",1,0)</f>
        <v>1</v>
      </c>
      <c r="F1643" s="1">
        <f>IF(Eingabe!I1643="x",1,0)</f>
        <v>0</v>
      </c>
      <c r="G1643" s="90">
        <f t="shared" si="179"/>
        <v>1</v>
      </c>
      <c r="H1643" s="1">
        <f>IF(Eingabe!R1643="x",1,0)</f>
        <v>1</v>
      </c>
      <c r="I1643" s="1">
        <f>IF(Eingabe!S1643="x",1,0)</f>
        <v>0</v>
      </c>
      <c r="J1643" s="1">
        <f t="shared" si="180"/>
        <v>1</v>
      </c>
      <c r="K1643" s="89">
        <f>IF(Eingabe!E1643="x",1,0)</f>
        <v>1</v>
      </c>
      <c r="L1643" s="1">
        <f>IF(Eingabe!F1643="x",1,0)</f>
        <v>0</v>
      </c>
      <c r="M1643" s="90">
        <f t="shared" si="181"/>
        <v>1</v>
      </c>
    </row>
    <row r="1644">
      <c r="A1644" s="5">
        <f>Eingabe!J1644^2*PI()/4</f>
        <v>0.019855650968850891</v>
      </c>
      <c r="B1644" s="5">
        <f>Eingabe!K1644*Eingabe!L1644</f>
        <v>0</v>
      </c>
      <c r="C1644" s="5">
        <f>(Eingabe!K1644*(Eingabe!L1644-Eingabe!K1644)+Eingabe!K1644^2*PI()/4)*0+Eingabe!K1644*Eingabe!L1644</f>
        <v>0</v>
      </c>
      <c r="D1644" s="89">
        <f>IF(Eingabe!G1644="x",1,0)</f>
        <v>1</v>
      </c>
      <c r="E1644" s="1">
        <f>IF(Eingabe!H1644="x",1,0)</f>
        <v>0</v>
      </c>
      <c r="F1644" s="1">
        <f>IF(Eingabe!I1644="x",1,0)</f>
        <v>0</v>
      </c>
      <c r="G1644" s="90">
        <f t="shared" si="179"/>
        <v>0</v>
      </c>
      <c r="H1644" s="1">
        <f>IF(Eingabe!R1644="x",1,0)</f>
        <v>1</v>
      </c>
      <c r="I1644" s="1">
        <f>IF(Eingabe!S1644="x",1,0)</f>
        <v>0</v>
      </c>
      <c r="J1644" s="1">
        <f t="shared" si="180"/>
        <v>1</v>
      </c>
      <c r="K1644" s="89">
        <f>IF(Eingabe!E1644="x",1,0)</f>
        <v>0</v>
      </c>
      <c r="L1644" s="1">
        <f>IF(Eingabe!F1644="x",1,0)</f>
        <v>1</v>
      </c>
      <c r="M1644" s="90">
        <f t="shared" si="181"/>
        <v>1</v>
      </c>
    </row>
    <row r="1645">
      <c r="A1645" s="5">
        <f>Eingabe!J1645^2*PI()/4</f>
        <v>0.019855650968850891</v>
      </c>
      <c r="B1645" s="5">
        <f>Eingabe!K1645*Eingabe!L1645</f>
        <v>0</v>
      </c>
      <c r="C1645" s="5">
        <f>(Eingabe!K1645*(Eingabe!L1645-Eingabe!K1645)+Eingabe!K1645^2*PI()/4)*0+Eingabe!K1645*Eingabe!L1645</f>
        <v>0</v>
      </c>
      <c r="D1645" s="89">
        <f>IF(Eingabe!G1645="x",1,0)</f>
        <v>1</v>
      </c>
      <c r="E1645" s="1">
        <f>IF(Eingabe!H1645="x",1,0)</f>
        <v>0</v>
      </c>
      <c r="F1645" s="1">
        <f>IF(Eingabe!I1645="x",1,0)</f>
        <v>0</v>
      </c>
      <c r="G1645" s="90">
        <f t="shared" si="179"/>
        <v>0</v>
      </c>
      <c r="H1645" s="1">
        <f>IF(Eingabe!R1645="x",1,0)</f>
        <v>1</v>
      </c>
      <c r="I1645" s="1">
        <f>IF(Eingabe!S1645="x",1,0)</f>
        <v>0</v>
      </c>
      <c r="J1645" s="1">
        <f t="shared" si="180"/>
        <v>1</v>
      </c>
      <c r="K1645" s="89">
        <f>IF(Eingabe!E1645="x",1,0)</f>
        <v>0</v>
      </c>
      <c r="L1645" s="1">
        <f>IF(Eingabe!F1645="x",1,0)</f>
        <v>1</v>
      </c>
      <c r="M1645" s="90">
        <f t="shared" si="181"/>
        <v>1</v>
      </c>
    </row>
    <row r="1646">
      <c r="A1646" s="5">
        <f>Eingabe!J1646^2*PI()/4</f>
        <v>0.019855650968850891</v>
      </c>
      <c r="B1646" s="5">
        <f>Eingabe!K1646*Eingabe!L1646</f>
        <v>0</v>
      </c>
      <c r="C1646" s="5">
        <f>(Eingabe!K1646*(Eingabe!L1646-Eingabe!K1646)+Eingabe!K1646^2*PI()/4)*0+Eingabe!K1646*Eingabe!L1646</f>
        <v>0</v>
      </c>
      <c r="D1646" s="89">
        <f>IF(Eingabe!G1646="x",1,0)</f>
        <v>1</v>
      </c>
      <c r="E1646" s="1">
        <f>IF(Eingabe!H1646="x",1,0)</f>
        <v>0</v>
      </c>
      <c r="F1646" s="1">
        <f>IF(Eingabe!I1646="x",1,0)</f>
        <v>0</v>
      </c>
      <c r="G1646" s="90">
        <f t="shared" si="179"/>
        <v>0</v>
      </c>
      <c r="H1646" s="1">
        <f>IF(Eingabe!R1646="x",1,0)</f>
        <v>1</v>
      </c>
      <c r="I1646" s="1">
        <f>IF(Eingabe!S1646="x",1,0)</f>
        <v>0</v>
      </c>
      <c r="J1646" s="1">
        <f t="shared" si="180"/>
        <v>1</v>
      </c>
      <c r="K1646" s="89">
        <f>IF(Eingabe!E1646="x",1,0)</f>
        <v>0</v>
      </c>
      <c r="L1646" s="1">
        <f>IF(Eingabe!F1646="x",1,0)</f>
        <v>1</v>
      </c>
      <c r="M1646" s="90">
        <f t="shared" si="181"/>
        <v>1</v>
      </c>
    </row>
    <row r="1647">
      <c r="A1647" s="5">
        <f>Eingabe!J1647^2*PI()/4</f>
        <v>0.019855650968850891</v>
      </c>
      <c r="B1647" s="5">
        <f>Eingabe!K1647*Eingabe!L1647</f>
        <v>0</v>
      </c>
      <c r="C1647" s="5">
        <f>(Eingabe!K1647*(Eingabe!L1647-Eingabe!K1647)+Eingabe!K1647^2*PI()/4)*0+Eingabe!K1647*Eingabe!L1647</f>
        <v>0</v>
      </c>
      <c r="D1647" s="89">
        <f>IF(Eingabe!G1647="x",1,0)</f>
        <v>1</v>
      </c>
      <c r="E1647" s="1">
        <f>IF(Eingabe!H1647="x",1,0)</f>
        <v>0</v>
      </c>
      <c r="F1647" s="1">
        <f>IF(Eingabe!I1647="x",1,0)</f>
        <v>0</v>
      </c>
      <c r="G1647" s="90">
        <f t="shared" si="179"/>
        <v>0</v>
      </c>
      <c r="H1647" s="1">
        <f>IF(Eingabe!R1647="x",1,0)</f>
        <v>1</v>
      </c>
      <c r="I1647" s="1">
        <f>IF(Eingabe!S1647="x",1,0)</f>
        <v>0</v>
      </c>
      <c r="J1647" s="1">
        <f t="shared" si="180"/>
        <v>1</v>
      </c>
      <c r="K1647" s="89">
        <f>IF(Eingabe!E1647="x",1,0)</f>
        <v>0</v>
      </c>
      <c r="L1647" s="1">
        <f>IF(Eingabe!F1647="x",1,0)</f>
        <v>1</v>
      </c>
      <c r="M1647" s="90">
        <f t="shared" si="181"/>
        <v>1</v>
      </c>
    </row>
    <row r="1648">
      <c r="A1648" s="5">
        <f>Eingabe!J1648^2*PI()/4</f>
        <v>0.019855650968850891</v>
      </c>
      <c r="B1648" s="5">
        <f>Eingabe!K1648*Eingabe!L1648</f>
        <v>0</v>
      </c>
      <c r="C1648" s="5">
        <f>(Eingabe!K1648*(Eingabe!L1648-Eingabe!K1648)+Eingabe!K1648^2*PI()/4)*0+Eingabe!K1648*Eingabe!L1648</f>
        <v>0</v>
      </c>
      <c r="D1648" s="89">
        <f>IF(Eingabe!G1648="x",1,0)</f>
        <v>1</v>
      </c>
      <c r="E1648" s="1">
        <f>IF(Eingabe!H1648="x",1,0)</f>
        <v>0</v>
      </c>
      <c r="F1648" s="1">
        <f>IF(Eingabe!I1648="x",1,0)</f>
        <v>0</v>
      </c>
      <c r="G1648" s="90">
        <f t="shared" si="179"/>
        <v>0</v>
      </c>
      <c r="H1648" s="1">
        <f>IF(Eingabe!R1648="x",1,0)</f>
        <v>1</v>
      </c>
      <c r="I1648" s="1">
        <f>IF(Eingabe!S1648="x",1,0)</f>
        <v>0</v>
      </c>
      <c r="J1648" s="1">
        <f t="shared" si="180"/>
        <v>1</v>
      </c>
      <c r="K1648" s="89">
        <f>IF(Eingabe!E1648="x",1,0)</f>
        <v>0</v>
      </c>
      <c r="L1648" s="1">
        <f>IF(Eingabe!F1648="x",1,0)</f>
        <v>1</v>
      </c>
      <c r="M1648" s="90">
        <f t="shared" si="181"/>
        <v>1</v>
      </c>
    </row>
    <row r="1649">
      <c r="A1649" s="5">
        <f>Eingabe!J1649^2*PI()/4</f>
        <v>0.019855650968850891</v>
      </c>
      <c r="B1649" s="5">
        <f>Eingabe!K1649*Eingabe!L1649</f>
        <v>0</v>
      </c>
      <c r="C1649" s="5">
        <f>(Eingabe!K1649*(Eingabe!L1649-Eingabe!K1649)+Eingabe!K1649^2*PI()/4)*0+Eingabe!K1649*Eingabe!L1649</f>
        <v>0</v>
      </c>
      <c r="D1649" s="89">
        <f>IF(Eingabe!G1649="x",1,0)</f>
        <v>1</v>
      </c>
      <c r="E1649" s="1">
        <f>IF(Eingabe!H1649="x",1,0)</f>
        <v>0</v>
      </c>
      <c r="F1649" s="1">
        <f>IF(Eingabe!I1649="x",1,0)</f>
        <v>0</v>
      </c>
      <c r="G1649" s="90">
        <f t="shared" si="179"/>
        <v>0</v>
      </c>
      <c r="H1649" s="1">
        <f>IF(Eingabe!R1649="x",1,0)</f>
        <v>1</v>
      </c>
      <c r="I1649" s="1">
        <f>IF(Eingabe!S1649="x",1,0)</f>
        <v>0</v>
      </c>
      <c r="J1649" s="1">
        <f t="shared" si="180"/>
        <v>1</v>
      </c>
      <c r="K1649" s="89">
        <f>IF(Eingabe!E1649="x",1,0)</f>
        <v>0</v>
      </c>
      <c r="L1649" s="1">
        <f>IF(Eingabe!F1649="x",1,0)</f>
        <v>1</v>
      </c>
      <c r="M1649" s="90">
        <f t="shared" si="181"/>
        <v>1</v>
      </c>
    </row>
    <row r="1650">
      <c r="A1650" s="5">
        <f>Eingabe!J1650^2*PI()/4</f>
        <v>0.019855650968850891</v>
      </c>
      <c r="B1650" s="5">
        <f>Eingabe!K1650*Eingabe!L1650</f>
        <v>0</v>
      </c>
      <c r="C1650" s="5">
        <f>(Eingabe!K1650*(Eingabe!L1650-Eingabe!K1650)+Eingabe!K1650^2*PI()/4)*0+Eingabe!K1650*Eingabe!L1650</f>
        <v>0</v>
      </c>
      <c r="D1650" s="89">
        <f>IF(Eingabe!G1650="x",1,0)</f>
        <v>1</v>
      </c>
      <c r="E1650" s="1">
        <f>IF(Eingabe!H1650="x",1,0)</f>
        <v>0</v>
      </c>
      <c r="F1650" s="1">
        <f>IF(Eingabe!I1650="x",1,0)</f>
        <v>0</v>
      </c>
      <c r="G1650" s="90">
        <f t="shared" si="179"/>
        <v>0</v>
      </c>
      <c r="H1650" s="1">
        <f>IF(Eingabe!R1650="x",1,0)</f>
        <v>1</v>
      </c>
      <c r="I1650" s="1">
        <f>IF(Eingabe!S1650="x",1,0)</f>
        <v>0</v>
      </c>
      <c r="J1650" s="1">
        <f t="shared" si="180"/>
        <v>1</v>
      </c>
      <c r="K1650" s="89">
        <f>IF(Eingabe!E1650="x",1,0)</f>
        <v>0</v>
      </c>
      <c r="L1650" s="1">
        <f>IF(Eingabe!F1650="x",1,0)</f>
        <v>1</v>
      </c>
      <c r="M1650" s="90">
        <f t="shared" si="181"/>
        <v>1</v>
      </c>
    </row>
    <row r="1651">
      <c r="A1651" s="5">
        <f>Eingabe!J1651^2*PI()/4</f>
        <v>0.019855650968850891</v>
      </c>
      <c r="B1651" s="5">
        <f>Eingabe!K1651*Eingabe!L1651</f>
        <v>0</v>
      </c>
      <c r="C1651" s="5">
        <f>(Eingabe!K1651*(Eingabe!L1651-Eingabe!K1651)+Eingabe!K1651^2*PI()/4)*0+Eingabe!K1651*Eingabe!L1651</f>
        <v>0</v>
      </c>
      <c r="D1651" s="89">
        <f>IF(Eingabe!G1651="x",1,0)</f>
        <v>1</v>
      </c>
      <c r="E1651" s="1">
        <f>IF(Eingabe!H1651="x",1,0)</f>
        <v>0</v>
      </c>
      <c r="F1651" s="1">
        <f>IF(Eingabe!I1651="x",1,0)</f>
        <v>0</v>
      </c>
      <c r="G1651" s="90">
        <f t="shared" si="179"/>
        <v>0</v>
      </c>
      <c r="H1651" s="1">
        <f>IF(Eingabe!R1651="x",1,0)</f>
        <v>1</v>
      </c>
      <c r="I1651" s="1">
        <f>IF(Eingabe!S1651="x",1,0)</f>
        <v>0</v>
      </c>
      <c r="J1651" s="1">
        <f t="shared" si="180"/>
        <v>1</v>
      </c>
      <c r="K1651" s="89">
        <f>IF(Eingabe!E1651="x",1,0)</f>
        <v>0</v>
      </c>
      <c r="L1651" s="1">
        <f>IF(Eingabe!F1651="x",1,0)</f>
        <v>1</v>
      </c>
      <c r="M1651" s="90">
        <f t="shared" si="181"/>
        <v>1</v>
      </c>
    </row>
    <row r="1652">
      <c r="A1652" s="5">
        <f>Eingabe!J1652^2*PI()/4</f>
        <v>0.019855650968850891</v>
      </c>
      <c r="B1652" s="5">
        <f>Eingabe!K1652*Eingabe!L1652</f>
        <v>0</v>
      </c>
      <c r="C1652" s="5">
        <f>(Eingabe!K1652*(Eingabe!L1652-Eingabe!K1652)+Eingabe!K1652^2*PI()/4)*0+Eingabe!K1652*Eingabe!L1652</f>
        <v>0</v>
      </c>
      <c r="D1652" s="89">
        <f>IF(Eingabe!G1652="x",1,0)</f>
        <v>1</v>
      </c>
      <c r="E1652" s="1">
        <f>IF(Eingabe!H1652="x",1,0)</f>
        <v>0</v>
      </c>
      <c r="F1652" s="1">
        <f>IF(Eingabe!I1652="x",1,0)</f>
        <v>0</v>
      </c>
      <c r="G1652" s="90">
        <f t="shared" si="179"/>
        <v>0</v>
      </c>
      <c r="H1652" s="1">
        <f>IF(Eingabe!R1652="x",1,0)</f>
        <v>1</v>
      </c>
      <c r="I1652" s="1">
        <f>IF(Eingabe!S1652="x",1,0)</f>
        <v>0</v>
      </c>
      <c r="J1652" s="1">
        <f t="shared" si="180"/>
        <v>1</v>
      </c>
      <c r="K1652" s="89">
        <f>IF(Eingabe!E1652="x",1,0)</f>
        <v>0</v>
      </c>
      <c r="L1652" s="1">
        <f>IF(Eingabe!F1652="x",1,0)</f>
        <v>1</v>
      </c>
      <c r="M1652" s="90">
        <f t="shared" si="181"/>
        <v>1</v>
      </c>
    </row>
    <row r="1653">
      <c r="A1653" s="5">
        <f>Eingabe!J1653^2*PI()/4</f>
        <v>0</v>
      </c>
      <c r="B1653" s="5">
        <f>Eingabe!K1653*Eingabe!L1653</f>
        <v>0.12</v>
      </c>
      <c r="C1653" s="5">
        <f>(Eingabe!K1653*(Eingabe!L1653-Eingabe!K1653)+Eingabe!K1653^2*PI()/4)*0+Eingabe!K1653*Eingabe!L1653</f>
        <v>0.12</v>
      </c>
      <c r="D1653" s="89">
        <f>IF(Eingabe!G1653="x",1,0)</f>
        <v>0</v>
      </c>
      <c r="E1653" s="1">
        <f>IF(Eingabe!H1653="x",1,0)</f>
        <v>0</v>
      </c>
      <c r="F1653" s="1">
        <f>IF(Eingabe!I1653="x",1,0)</f>
        <v>1</v>
      </c>
      <c r="G1653" s="90">
        <f t="shared" si="179"/>
        <v>1</v>
      </c>
      <c r="H1653" s="1">
        <f>IF(Eingabe!R1653="x",1,0)</f>
        <v>1</v>
      </c>
      <c r="I1653" s="1">
        <f>IF(Eingabe!S1653="x",1,0)</f>
        <v>0</v>
      </c>
      <c r="J1653" s="1">
        <f t="shared" si="180"/>
        <v>1</v>
      </c>
      <c r="K1653" s="89">
        <f>IF(Eingabe!E1653="x",1,0)</f>
        <v>1</v>
      </c>
      <c r="L1653" s="1">
        <f>IF(Eingabe!F1653="x",1,0)</f>
        <v>0</v>
      </c>
      <c r="M1653" s="90">
        <f t="shared" si="181"/>
        <v>1</v>
      </c>
    </row>
    <row r="1654">
      <c r="A1654" s="5">
        <f>Eingabe!J1654^2*PI()/4</f>
        <v>0</v>
      </c>
      <c r="B1654" s="5">
        <f>Eingabe!K1654*Eingabe!L1654</f>
        <v>0.12</v>
      </c>
      <c r="C1654" s="5">
        <f>(Eingabe!K1654*(Eingabe!L1654-Eingabe!K1654)+Eingabe!K1654^2*PI()/4)*0+Eingabe!K1654*Eingabe!L1654</f>
        <v>0.12</v>
      </c>
      <c r="D1654" s="89">
        <f>IF(Eingabe!G1654="x",1,0)</f>
        <v>0</v>
      </c>
      <c r="E1654" s="1">
        <f>IF(Eingabe!H1654="x",1,0)</f>
        <v>0</v>
      </c>
      <c r="F1654" s="1">
        <f>IF(Eingabe!I1654="x",1,0)</f>
        <v>1</v>
      </c>
      <c r="G1654" s="90">
        <f t="shared" si="179"/>
        <v>1</v>
      </c>
      <c r="H1654" s="1">
        <f>IF(Eingabe!R1654="x",1,0)</f>
        <v>1</v>
      </c>
      <c r="I1654" s="1">
        <f>IF(Eingabe!S1654="x",1,0)</f>
        <v>0</v>
      </c>
      <c r="J1654" s="1">
        <f t="shared" si="180"/>
        <v>1</v>
      </c>
      <c r="K1654" s="89">
        <f>IF(Eingabe!E1654="x",1,0)</f>
        <v>1</v>
      </c>
      <c r="L1654" s="1">
        <f>IF(Eingabe!F1654="x",1,0)</f>
        <v>0</v>
      </c>
      <c r="M1654" s="90">
        <f t="shared" si="181"/>
        <v>1</v>
      </c>
    </row>
    <row r="1655">
      <c r="A1655" s="5">
        <f>Eingabe!J1655^2*PI()/4</f>
        <v>0</v>
      </c>
      <c r="B1655" s="5">
        <f>Eingabe!K1655*Eingabe!L1655</f>
        <v>0.12</v>
      </c>
      <c r="C1655" s="5">
        <f>(Eingabe!K1655*(Eingabe!L1655-Eingabe!K1655)+Eingabe!K1655^2*PI()/4)*0+Eingabe!K1655*Eingabe!L1655</f>
        <v>0.12</v>
      </c>
      <c r="D1655" s="89">
        <f>IF(Eingabe!G1655="x",1,0)</f>
        <v>0</v>
      </c>
      <c r="E1655" s="1">
        <f>IF(Eingabe!H1655="x",1,0)</f>
        <v>0</v>
      </c>
      <c r="F1655" s="1">
        <f>IF(Eingabe!I1655="x",1,0)</f>
        <v>1</v>
      </c>
      <c r="G1655" s="90">
        <f t="shared" si="179"/>
        <v>1</v>
      </c>
      <c r="H1655" s="1">
        <f>IF(Eingabe!R1655="x",1,0)</f>
        <v>1</v>
      </c>
      <c r="I1655" s="1">
        <f>IF(Eingabe!S1655="x",1,0)</f>
        <v>0</v>
      </c>
      <c r="J1655" s="1">
        <f t="shared" si="180"/>
        <v>1</v>
      </c>
      <c r="K1655" s="89">
        <f>IF(Eingabe!E1655="x",1,0)</f>
        <v>1</v>
      </c>
      <c r="L1655" s="1">
        <f>IF(Eingabe!F1655="x",1,0)</f>
        <v>0</v>
      </c>
      <c r="M1655" s="90">
        <f t="shared" si="181"/>
        <v>1</v>
      </c>
    </row>
    <row r="1656">
      <c r="A1656" s="5">
        <f>Eingabe!J1656^2*PI()/4</f>
        <v>0</v>
      </c>
      <c r="B1656" s="5">
        <f>Eingabe!K1656*Eingabe!L1656</f>
        <v>0.12</v>
      </c>
      <c r="C1656" s="5">
        <f>(Eingabe!K1656*(Eingabe!L1656-Eingabe!K1656)+Eingabe!K1656^2*PI()/4)*0+Eingabe!K1656*Eingabe!L1656</f>
        <v>0.12</v>
      </c>
      <c r="D1656" s="89">
        <f>IF(Eingabe!G1656="x",1,0)</f>
        <v>0</v>
      </c>
      <c r="E1656" s="1">
        <f>IF(Eingabe!H1656="x",1,0)</f>
        <v>0</v>
      </c>
      <c r="F1656" s="1">
        <f>IF(Eingabe!I1656="x",1,0)</f>
        <v>1</v>
      </c>
      <c r="G1656" s="90">
        <f t="shared" si="179"/>
        <v>1</v>
      </c>
      <c r="H1656" s="1">
        <f>IF(Eingabe!R1656="x",1,0)</f>
        <v>1</v>
      </c>
      <c r="I1656" s="1">
        <f>IF(Eingabe!S1656="x",1,0)</f>
        <v>0</v>
      </c>
      <c r="J1656" s="1">
        <f t="shared" si="180"/>
        <v>1</v>
      </c>
      <c r="K1656" s="89">
        <f>IF(Eingabe!E1656="x",1,0)</f>
        <v>1</v>
      </c>
      <c r="L1656" s="1">
        <f>IF(Eingabe!F1656="x",1,0)</f>
        <v>0</v>
      </c>
      <c r="M1656" s="90">
        <f t="shared" si="181"/>
        <v>1</v>
      </c>
    </row>
    <row r="1657">
      <c r="A1657" s="5">
        <f>Eingabe!J1657^2*PI()/4</f>
        <v>0</v>
      </c>
      <c r="B1657" s="5">
        <f>Eingabe!K1657*Eingabe!L1657</f>
        <v>0.12</v>
      </c>
      <c r="C1657" s="5">
        <f>(Eingabe!K1657*(Eingabe!L1657-Eingabe!K1657)+Eingabe!K1657^2*PI()/4)*0+Eingabe!K1657*Eingabe!L1657</f>
        <v>0.12</v>
      </c>
      <c r="D1657" s="89">
        <f>IF(Eingabe!G1657="x",1,0)</f>
        <v>0</v>
      </c>
      <c r="E1657" s="1">
        <f>IF(Eingabe!H1657="x",1,0)</f>
        <v>0</v>
      </c>
      <c r="F1657" s="1">
        <f>IF(Eingabe!I1657="x",1,0)</f>
        <v>1</v>
      </c>
      <c r="G1657" s="90">
        <f t="shared" si="179"/>
        <v>1</v>
      </c>
      <c r="H1657" s="1">
        <f>IF(Eingabe!R1657="x",1,0)</f>
        <v>1</v>
      </c>
      <c r="I1657" s="1">
        <f>IF(Eingabe!S1657="x",1,0)</f>
        <v>0</v>
      </c>
      <c r="J1657" s="1">
        <f t="shared" si="180"/>
        <v>1</v>
      </c>
      <c r="K1657" s="89">
        <f>IF(Eingabe!E1657="x",1,0)</f>
        <v>1</v>
      </c>
      <c r="L1657" s="1">
        <f>IF(Eingabe!F1657="x",1,0)</f>
        <v>0</v>
      </c>
      <c r="M1657" s="90">
        <f t="shared" si="181"/>
        <v>1</v>
      </c>
    </row>
    <row r="1658">
      <c r="A1658" s="5">
        <f>Eingabe!J1658^2*PI()/4</f>
        <v>0</v>
      </c>
      <c r="B1658" s="5">
        <f>Eingabe!K1658*Eingabe!L1658</f>
        <v>0.12</v>
      </c>
      <c r="C1658" s="5">
        <f>(Eingabe!K1658*(Eingabe!L1658-Eingabe!K1658)+Eingabe!K1658^2*PI()/4)*0+Eingabe!K1658*Eingabe!L1658</f>
        <v>0.12</v>
      </c>
      <c r="D1658" s="89">
        <f>IF(Eingabe!G1658="x",1,0)</f>
        <v>0</v>
      </c>
      <c r="E1658" s="1">
        <f>IF(Eingabe!H1658="x",1,0)</f>
        <v>0</v>
      </c>
      <c r="F1658" s="1">
        <f>IF(Eingabe!I1658="x",1,0)</f>
        <v>1</v>
      </c>
      <c r="G1658" s="90">
        <f t="shared" si="179"/>
        <v>1</v>
      </c>
      <c r="H1658" s="1">
        <f>IF(Eingabe!R1658="x",1,0)</f>
        <v>1</v>
      </c>
      <c r="I1658" s="1">
        <f>IF(Eingabe!S1658="x",1,0)</f>
        <v>0</v>
      </c>
      <c r="J1658" s="1">
        <f t="shared" si="180"/>
        <v>1</v>
      </c>
      <c r="K1658" s="89">
        <f>IF(Eingabe!E1658="x",1,0)</f>
        <v>1</v>
      </c>
      <c r="L1658" s="1">
        <f>IF(Eingabe!F1658="x",1,0)</f>
        <v>0</v>
      </c>
      <c r="M1658" s="90">
        <f t="shared" si="181"/>
        <v>1</v>
      </c>
    </row>
    <row r="1659">
      <c r="A1659" s="5">
        <f>Eingabe!J1659^2*PI()/4</f>
        <v>0</v>
      </c>
      <c r="B1659" s="5">
        <f>Eingabe!K1659*Eingabe!L1659</f>
        <v>0.125</v>
      </c>
      <c r="C1659" s="5">
        <f>(Eingabe!K1659*(Eingabe!L1659-Eingabe!K1659)+Eingabe!K1659^2*PI()/4)*0+Eingabe!K1659*Eingabe!L1659</f>
        <v>0.125</v>
      </c>
      <c r="D1659" s="89">
        <f>IF(Eingabe!G1659="x",1,0)</f>
        <v>0</v>
      </c>
      <c r="E1659" s="1">
        <f>IF(Eingabe!H1659="x",1,0)</f>
        <v>1</v>
      </c>
      <c r="F1659" s="1">
        <f>IF(Eingabe!I1659="x",1,0)</f>
        <v>0</v>
      </c>
      <c r="G1659" s="90">
        <f t="shared" si="179"/>
        <v>1</v>
      </c>
      <c r="H1659" s="1">
        <f>IF(Eingabe!R1659="x",1,0)</f>
        <v>1</v>
      </c>
      <c r="I1659" s="1">
        <f>IF(Eingabe!S1659="x",1,0)</f>
        <v>0</v>
      </c>
      <c r="J1659" s="1">
        <f t="shared" si="180"/>
        <v>1</v>
      </c>
      <c r="K1659" s="89">
        <f>IF(Eingabe!E1659="x",1,0)</f>
        <v>1</v>
      </c>
      <c r="L1659" s="1">
        <f>IF(Eingabe!F1659="x",1,0)</f>
        <v>0</v>
      </c>
      <c r="M1659" s="90">
        <f t="shared" si="181"/>
        <v>1</v>
      </c>
    </row>
    <row r="1660">
      <c r="A1660" s="5">
        <f>Eingabe!J1660^2*PI()/4</f>
        <v>0</v>
      </c>
      <c r="B1660" s="5">
        <f>Eingabe!K1660*Eingabe!L1660</f>
        <v>0.125</v>
      </c>
      <c r="C1660" s="5">
        <f>(Eingabe!K1660*(Eingabe!L1660-Eingabe!K1660)+Eingabe!K1660^2*PI()/4)*0+Eingabe!K1660*Eingabe!L1660</f>
        <v>0.125</v>
      </c>
      <c r="D1660" s="89">
        <f>IF(Eingabe!G1660="x",1,0)</f>
        <v>0</v>
      </c>
      <c r="E1660" s="1">
        <f>IF(Eingabe!H1660="x",1,0)</f>
        <v>1</v>
      </c>
      <c r="F1660" s="1">
        <f>IF(Eingabe!I1660="x",1,0)</f>
        <v>0</v>
      </c>
      <c r="G1660" s="90">
        <f t="shared" si="179"/>
        <v>1</v>
      </c>
      <c r="H1660" s="1">
        <f>IF(Eingabe!R1660="x",1,0)</f>
        <v>1</v>
      </c>
      <c r="I1660" s="1">
        <f>IF(Eingabe!S1660="x",1,0)</f>
        <v>0</v>
      </c>
      <c r="J1660" s="1">
        <f t="shared" si="180"/>
        <v>1</v>
      </c>
      <c r="K1660" s="89">
        <f>IF(Eingabe!E1660="x",1,0)</f>
        <v>1</v>
      </c>
      <c r="L1660" s="1">
        <f>IF(Eingabe!F1660="x",1,0)</f>
        <v>0</v>
      </c>
      <c r="M1660" s="90">
        <f t="shared" si="181"/>
        <v>1</v>
      </c>
    </row>
    <row r="1661">
      <c r="A1661" s="5">
        <f>Eingabe!J1661^2*PI()/4</f>
        <v>0</v>
      </c>
      <c r="B1661" s="5">
        <f>Eingabe!K1661*Eingabe!L1661</f>
        <v>0.125</v>
      </c>
      <c r="C1661" s="5">
        <f>(Eingabe!K1661*(Eingabe!L1661-Eingabe!K1661)+Eingabe!K1661^2*PI()/4)*0+Eingabe!K1661*Eingabe!L1661</f>
        <v>0.125</v>
      </c>
      <c r="D1661" s="89">
        <f>IF(Eingabe!G1661="x",1,0)</f>
        <v>0</v>
      </c>
      <c r="E1661" s="1">
        <f>IF(Eingabe!H1661="x",1,0)</f>
        <v>1</v>
      </c>
      <c r="F1661" s="1">
        <f>IF(Eingabe!I1661="x",1,0)</f>
        <v>0</v>
      </c>
      <c r="G1661" s="90">
        <f t="shared" si="179"/>
        <v>1</v>
      </c>
      <c r="H1661" s="1">
        <f>IF(Eingabe!R1661="x",1,0)</f>
        <v>1</v>
      </c>
      <c r="I1661" s="1">
        <f>IF(Eingabe!S1661="x",1,0)</f>
        <v>0</v>
      </c>
      <c r="J1661" s="1">
        <f t="shared" si="180"/>
        <v>1</v>
      </c>
      <c r="K1661" s="89">
        <f>IF(Eingabe!E1661="x",1,0)</f>
        <v>1</v>
      </c>
      <c r="L1661" s="1">
        <f>IF(Eingabe!F1661="x",1,0)</f>
        <v>0</v>
      </c>
      <c r="M1661" s="90">
        <f t="shared" si="181"/>
        <v>1</v>
      </c>
    </row>
    <row r="1662">
      <c r="A1662" s="5">
        <f>Eingabe!J1662^2*PI()/4</f>
        <v>0</v>
      </c>
      <c r="B1662" s="5">
        <f>Eingabe!K1662*Eingabe!L1662</f>
        <v>0.125</v>
      </c>
      <c r="C1662" s="5">
        <f>(Eingabe!K1662*(Eingabe!L1662-Eingabe!K1662)+Eingabe!K1662^2*PI()/4)*0+Eingabe!K1662*Eingabe!L1662</f>
        <v>0.125</v>
      </c>
      <c r="D1662" s="89">
        <f>IF(Eingabe!G1662="x",1,0)</f>
        <v>0</v>
      </c>
      <c r="E1662" s="1">
        <f>IF(Eingabe!H1662="x",1,0)</f>
        <v>1</v>
      </c>
      <c r="F1662" s="1">
        <f>IF(Eingabe!I1662="x",1,0)</f>
        <v>0</v>
      </c>
      <c r="G1662" s="90">
        <f t="shared" si="179"/>
        <v>1</v>
      </c>
      <c r="H1662" s="1">
        <f>IF(Eingabe!R1662="x",1,0)</f>
        <v>1</v>
      </c>
      <c r="I1662" s="1">
        <f>IF(Eingabe!S1662="x",1,0)</f>
        <v>0</v>
      </c>
      <c r="J1662" s="1">
        <f t="shared" si="180"/>
        <v>1</v>
      </c>
      <c r="K1662" s="89">
        <f>IF(Eingabe!E1662="x",1,0)</f>
        <v>1</v>
      </c>
      <c r="L1662" s="1">
        <f>IF(Eingabe!F1662="x",1,0)</f>
        <v>0</v>
      </c>
      <c r="M1662" s="90">
        <f t="shared" si="181"/>
        <v>1</v>
      </c>
    </row>
    <row r="1663">
      <c r="A1663" s="5">
        <f>Eingabe!J1663^2*PI()/4</f>
        <v>0</v>
      </c>
      <c r="B1663" s="5">
        <f>Eingabe!K1663*Eingabe!L1663</f>
        <v>0.125</v>
      </c>
      <c r="C1663" s="5">
        <f>(Eingabe!K1663*(Eingabe!L1663-Eingabe!K1663)+Eingabe!K1663^2*PI()/4)*0+Eingabe!K1663*Eingabe!L1663</f>
        <v>0.125</v>
      </c>
      <c r="D1663" s="89">
        <f>IF(Eingabe!G1663="x",1,0)</f>
        <v>0</v>
      </c>
      <c r="E1663" s="1">
        <f>IF(Eingabe!H1663="x",1,0)</f>
        <v>1</v>
      </c>
      <c r="F1663" s="1">
        <f>IF(Eingabe!I1663="x",1,0)</f>
        <v>0</v>
      </c>
      <c r="G1663" s="90">
        <f t="shared" si="179"/>
        <v>1</v>
      </c>
      <c r="H1663" s="1">
        <f>IF(Eingabe!R1663="x",1,0)</f>
        <v>1</v>
      </c>
      <c r="I1663" s="1">
        <f>IF(Eingabe!S1663="x",1,0)</f>
        <v>0</v>
      </c>
      <c r="J1663" s="1">
        <f t="shared" si="180"/>
        <v>1</v>
      </c>
      <c r="K1663" s="89">
        <f>IF(Eingabe!E1663="x",1,0)</f>
        <v>1</v>
      </c>
      <c r="L1663" s="1">
        <f>IF(Eingabe!F1663="x",1,0)</f>
        <v>0</v>
      </c>
      <c r="M1663" s="90">
        <f t="shared" si="181"/>
        <v>1</v>
      </c>
    </row>
    <row r="1664">
      <c r="A1664" s="5">
        <f>Eingabe!J1664^2*PI()/4</f>
        <v>0</v>
      </c>
      <c r="B1664" s="5">
        <f>Eingabe!K1664*Eingabe!L1664</f>
        <v>0.125</v>
      </c>
      <c r="C1664" s="5">
        <f>(Eingabe!K1664*(Eingabe!L1664-Eingabe!K1664)+Eingabe!K1664^2*PI()/4)*0+Eingabe!K1664*Eingabe!L1664</f>
        <v>0.125</v>
      </c>
      <c r="D1664" s="89">
        <f>IF(Eingabe!G1664="x",1,0)</f>
        <v>0</v>
      </c>
      <c r="E1664" s="1">
        <f>IF(Eingabe!H1664="x",1,0)</f>
        <v>1</v>
      </c>
      <c r="F1664" s="1">
        <f>IF(Eingabe!I1664="x",1,0)</f>
        <v>0</v>
      </c>
      <c r="G1664" s="90">
        <f t="shared" si="179"/>
        <v>1</v>
      </c>
      <c r="H1664" s="1">
        <f>IF(Eingabe!R1664="x",1,0)</f>
        <v>1</v>
      </c>
      <c r="I1664" s="1">
        <f>IF(Eingabe!S1664="x",1,0)</f>
        <v>0</v>
      </c>
      <c r="J1664" s="1">
        <f t="shared" si="180"/>
        <v>1</v>
      </c>
      <c r="K1664" s="89">
        <f>IF(Eingabe!E1664="x",1,0)</f>
        <v>1</v>
      </c>
      <c r="L1664" s="1">
        <f>IF(Eingabe!F1664="x",1,0)</f>
        <v>0</v>
      </c>
      <c r="M1664" s="90">
        <f t="shared" si="181"/>
        <v>1</v>
      </c>
    </row>
    <row r="1665">
      <c r="A1665" s="5">
        <f>Eingabe!J1665^2*PI()/4</f>
        <v>0</v>
      </c>
      <c r="B1665" s="5">
        <f>Eingabe!K1665*Eingabe!L1665</f>
        <v>0.125</v>
      </c>
      <c r="C1665" s="5">
        <f>(Eingabe!K1665*(Eingabe!L1665-Eingabe!K1665)+Eingabe!K1665^2*PI()/4)*0+Eingabe!K1665*Eingabe!L1665</f>
        <v>0.125</v>
      </c>
      <c r="D1665" s="89">
        <f>IF(Eingabe!G1665="x",1,0)</f>
        <v>0</v>
      </c>
      <c r="E1665" s="1">
        <f>IF(Eingabe!H1665="x",1,0)</f>
        <v>1</v>
      </c>
      <c r="F1665" s="1">
        <f>IF(Eingabe!I1665="x",1,0)</f>
        <v>0</v>
      </c>
      <c r="G1665" s="90">
        <f t="shared" si="179"/>
        <v>1</v>
      </c>
      <c r="H1665" s="1">
        <f>IF(Eingabe!R1665="x",1,0)</f>
        <v>1</v>
      </c>
      <c r="I1665" s="1">
        <f>IF(Eingabe!S1665="x",1,0)</f>
        <v>0</v>
      </c>
      <c r="J1665" s="1">
        <f t="shared" si="180"/>
        <v>1</v>
      </c>
      <c r="K1665" s="89">
        <f>IF(Eingabe!E1665="x",1,0)</f>
        <v>1</v>
      </c>
      <c r="L1665" s="1">
        <f>IF(Eingabe!F1665="x",1,0)</f>
        <v>0</v>
      </c>
      <c r="M1665" s="90">
        <f t="shared" si="181"/>
        <v>1</v>
      </c>
    </row>
    <row r="1666">
      <c r="A1666" s="5">
        <f>Eingabe!J1666^2*PI()/4</f>
        <v>0</v>
      </c>
      <c r="B1666" s="5">
        <f>Eingabe!K1666*Eingabe!L1666</f>
        <v>0.125</v>
      </c>
      <c r="C1666" s="5">
        <f>(Eingabe!K1666*(Eingabe!L1666-Eingabe!K1666)+Eingabe!K1666^2*PI()/4)*0+Eingabe!K1666*Eingabe!L1666</f>
        <v>0.125</v>
      </c>
      <c r="D1666" s="89">
        <f>IF(Eingabe!G1666="x",1,0)</f>
        <v>0</v>
      </c>
      <c r="E1666" s="1">
        <f>IF(Eingabe!H1666="x",1,0)</f>
        <v>1</v>
      </c>
      <c r="F1666" s="1">
        <f>IF(Eingabe!I1666="x",1,0)</f>
        <v>0</v>
      </c>
      <c r="G1666" s="90">
        <f t="shared" si="179"/>
        <v>1</v>
      </c>
      <c r="H1666" s="1">
        <f>IF(Eingabe!R1666="x",1,0)</f>
        <v>1</v>
      </c>
      <c r="I1666" s="1">
        <f>IF(Eingabe!S1666="x",1,0)</f>
        <v>0</v>
      </c>
      <c r="J1666" s="1">
        <f t="shared" si="180"/>
        <v>1</v>
      </c>
      <c r="K1666" s="89">
        <f>IF(Eingabe!E1666="x",1,0)</f>
        <v>1</v>
      </c>
      <c r="L1666" s="1">
        <f>IF(Eingabe!F1666="x",1,0)</f>
        <v>0</v>
      </c>
      <c r="M1666" s="90">
        <f t="shared" si="181"/>
        <v>1</v>
      </c>
    </row>
    <row r="1667">
      <c r="A1667" s="5">
        <f>Eingabe!J1667^2*PI()/4</f>
        <v>0</v>
      </c>
      <c r="B1667" s="5">
        <f>Eingabe!K1667*Eingabe!L1667</f>
        <v>0.125</v>
      </c>
      <c r="C1667" s="5">
        <f>(Eingabe!K1667*(Eingabe!L1667-Eingabe!K1667)+Eingabe!K1667^2*PI()/4)*0+Eingabe!K1667*Eingabe!L1667</f>
        <v>0.125</v>
      </c>
      <c r="D1667" s="89">
        <f>IF(Eingabe!G1667="x",1,0)</f>
        <v>0</v>
      </c>
      <c r="E1667" s="1">
        <f>IF(Eingabe!H1667="x",1,0)</f>
        <v>1</v>
      </c>
      <c r="F1667" s="1">
        <f>IF(Eingabe!I1667="x",1,0)</f>
        <v>0</v>
      </c>
      <c r="G1667" s="90">
        <f t="shared" si="179"/>
        <v>1</v>
      </c>
      <c r="H1667" s="1">
        <f>IF(Eingabe!R1667="x",1,0)</f>
        <v>1</v>
      </c>
      <c r="I1667" s="1">
        <f>IF(Eingabe!S1667="x",1,0)</f>
        <v>0</v>
      </c>
      <c r="J1667" s="1">
        <f t="shared" si="180"/>
        <v>1</v>
      </c>
      <c r="K1667" s="89">
        <f>IF(Eingabe!E1667="x",1,0)</f>
        <v>1</v>
      </c>
      <c r="L1667" s="1">
        <f>IF(Eingabe!F1667="x",1,0)</f>
        <v>0</v>
      </c>
      <c r="M1667" s="90">
        <f t="shared" si="181"/>
        <v>1</v>
      </c>
    </row>
    <row r="1668">
      <c r="A1668" s="5">
        <f>Eingabe!J1668^2*PI()/4</f>
        <v>0</v>
      </c>
      <c r="B1668" s="5">
        <f>Eingabe!K1668*Eingabe!L1668</f>
        <v>0.20520000000000002</v>
      </c>
      <c r="C1668" s="5">
        <f>(Eingabe!K1668*(Eingabe!L1668-Eingabe!K1668)+Eingabe!K1668^2*PI()/4)*0+Eingabe!K1668*Eingabe!L1668</f>
        <v>0.20520000000000002</v>
      </c>
      <c r="D1668" s="89">
        <f>IF(Eingabe!G1668="x",1,0)</f>
        <v>0</v>
      </c>
      <c r="E1668" s="1">
        <f>IF(Eingabe!H1668="x",1,0)</f>
        <v>1</v>
      </c>
      <c r="F1668" s="1">
        <f>IF(Eingabe!I1668="x",1,0)</f>
        <v>0</v>
      </c>
      <c r="G1668" s="90">
        <f t="shared" si="179"/>
        <v>1</v>
      </c>
      <c r="H1668" s="1">
        <f>IF(Eingabe!R1668="x",1,0)</f>
        <v>1</v>
      </c>
      <c r="I1668" s="1">
        <f>IF(Eingabe!S1668="x",1,0)</f>
        <v>0</v>
      </c>
      <c r="J1668" s="1">
        <f t="shared" si="180"/>
        <v>1</v>
      </c>
      <c r="K1668" s="89">
        <f>IF(Eingabe!E1668="x",1,0)</f>
        <v>1</v>
      </c>
      <c r="L1668" s="1">
        <f>IF(Eingabe!F1668="x",1,0)</f>
        <v>0</v>
      </c>
      <c r="M1668" s="90">
        <f t="shared" si="181"/>
        <v>1</v>
      </c>
    </row>
    <row r="1669">
      <c r="A1669" s="5">
        <f>Eingabe!J1669^2*PI()/4</f>
        <v>0</v>
      </c>
      <c r="B1669" s="5">
        <f>Eingabe!K1669*Eingabe!L1669</f>
        <v>0.20520000000000002</v>
      </c>
      <c r="C1669" s="5">
        <f>(Eingabe!K1669*(Eingabe!L1669-Eingabe!K1669)+Eingabe!K1669^2*PI()/4)*0+Eingabe!K1669*Eingabe!L1669</f>
        <v>0.20520000000000002</v>
      </c>
      <c r="D1669" s="89">
        <f>IF(Eingabe!G1669="x",1,0)</f>
        <v>0</v>
      </c>
      <c r="E1669" s="1">
        <f>IF(Eingabe!H1669="x",1,0)</f>
        <v>1</v>
      </c>
      <c r="F1669" s="1">
        <f>IF(Eingabe!I1669="x",1,0)</f>
        <v>0</v>
      </c>
      <c r="G1669" s="90">
        <f t="shared" si="179"/>
        <v>1</v>
      </c>
      <c r="H1669" s="1">
        <f>IF(Eingabe!R1669="x",1,0)</f>
        <v>1</v>
      </c>
      <c r="I1669" s="1">
        <f>IF(Eingabe!S1669="x",1,0)</f>
        <v>0</v>
      </c>
      <c r="J1669" s="1">
        <f t="shared" si="180"/>
        <v>1</v>
      </c>
      <c r="K1669" s="89">
        <f>IF(Eingabe!E1669="x",1,0)</f>
        <v>1</v>
      </c>
      <c r="L1669" s="1">
        <f>IF(Eingabe!F1669="x",1,0)</f>
        <v>0</v>
      </c>
      <c r="M1669" s="90">
        <f t="shared" si="181"/>
        <v>1</v>
      </c>
    </row>
    <row r="1670">
      <c r="A1670" s="5">
        <f>Eingabe!J1670^2*PI()/4</f>
        <v>0</v>
      </c>
      <c r="B1670" s="5">
        <f>Eingabe!K1670*Eingabe!L1670</f>
        <v>0.20520000000000002</v>
      </c>
      <c r="C1670" s="5">
        <f>(Eingabe!K1670*(Eingabe!L1670-Eingabe!K1670)+Eingabe!K1670^2*PI()/4)*0+Eingabe!K1670*Eingabe!L1670</f>
        <v>0.20520000000000002</v>
      </c>
      <c r="D1670" s="89">
        <f>IF(Eingabe!G1670="x",1,0)</f>
        <v>0</v>
      </c>
      <c r="E1670" s="1">
        <f>IF(Eingabe!H1670="x",1,0)</f>
        <v>1</v>
      </c>
      <c r="F1670" s="1">
        <f>IF(Eingabe!I1670="x",1,0)</f>
        <v>0</v>
      </c>
      <c r="G1670" s="90">
        <f t="shared" si="179"/>
        <v>1</v>
      </c>
      <c r="H1670" s="1">
        <f>IF(Eingabe!R1670="x",1,0)</f>
        <v>1</v>
      </c>
      <c r="I1670" s="1">
        <f>IF(Eingabe!S1670="x",1,0)</f>
        <v>0</v>
      </c>
      <c r="J1670" s="1">
        <f t="shared" si="180"/>
        <v>1</v>
      </c>
      <c r="K1670" s="89">
        <f>IF(Eingabe!E1670="x",1,0)</f>
        <v>1</v>
      </c>
      <c r="L1670" s="1">
        <f>IF(Eingabe!F1670="x",1,0)</f>
        <v>0</v>
      </c>
      <c r="M1670" s="90">
        <f t="shared" si="181"/>
        <v>1</v>
      </c>
    </row>
    <row r="1671">
      <c r="A1671" s="5">
        <f>Eingabe!J1671^2*PI()/4</f>
        <v>0</v>
      </c>
      <c r="B1671" s="5">
        <f>Eingabe!K1671*Eingabe!L1671</f>
        <v>0.14999999999999999</v>
      </c>
      <c r="C1671" s="5">
        <f>(Eingabe!K1671*(Eingabe!L1671-Eingabe!K1671)+Eingabe!K1671^2*PI()/4)*0+Eingabe!K1671*Eingabe!L1671</f>
        <v>0.14999999999999999</v>
      </c>
      <c r="D1671" s="89">
        <f>IF(Eingabe!G1671="x",1,0)</f>
        <v>0</v>
      </c>
      <c r="E1671" s="1">
        <f>IF(Eingabe!H1671="x",1,0)</f>
        <v>1</v>
      </c>
      <c r="F1671" s="1">
        <f>IF(Eingabe!I1671="x",1,0)</f>
        <v>0</v>
      </c>
      <c r="G1671" s="90">
        <f t="shared" si="179"/>
        <v>1</v>
      </c>
      <c r="H1671" s="1">
        <f>IF(Eingabe!R1671="x",1,0)</f>
        <v>1</v>
      </c>
      <c r="I1671" s="1">
        <f>IF(Eingabe!S1671="x",1,0)</f>
        <v>0</v>
      </c>
      <c r="J1671" s="1">
        <f t="shared" si="180"/>
        <v>1</v>
      </c>
      <c r="K1671" s="89">
        <f>IF(Eingabe!E1671="x",1,0)</f>
        <v>1</v>
      </c>
      <c r="L1671" s="1">
        <f>IF(Eingabe!F1671="x",1,0)</f>
        <v>0</v>
      </c>
      <c r="M1671" s="90">
        <f t="shared" si="181"/>
        <v>1</v>
      </c>
    </row>
    <row r="1672">
      <c r="A1672" s="5">
        <f>Eingabe!J1672^2*PI()/4</f>
        <v>0</v>
      </c>
      <c r="B1672" s="5">
        <f>Eingabe!K1672*Eingabe!L1672</f>
        <v>0.14999999999999999</v>
      </c>
      <c r="C1672" s="5">
        <f>(Eingabe!K1672*(Eingabe!L1672-Eingabe!K1672)+Eingabe!K1672^2*PI()/4)*0+Eingabe!K1672*Eingabe!L1672</f>
        <v>0.14999999999999999</v>
      </c>
      <c r="D1672" s="89">
        <f>IF(Eingabe!G1672="x",1,0)</f>
        <v>0</v>
      </c>
      <c r="E1672" s="1">
        <f>IF(Eingabe!H1672="x",1,0)</f>
        <v>1</v>
      </c>
      <c r="F1672" s="1">
        <f>IF(Eingabe!I1672="x",1,0)</f>
        <v>0</v>
      </c>
      <c r="G1672" s="90">
        <f t="shared" si="179"/>
        <v>1</v>
      </c>
      <c r="H1672" s="1">
        <f>IF(Eingabe!R1672="x",1,0)</f>
        <v>1</v>
      </c>
      <c r="I1672" s="1">
        <f>IF(Eingabe!S1672="x",1,0)</f>
        <v>0</v>
      </c>
      <c r="J1672" s="1">
        <f t="shared" si="180"/>
        <v>1</v>
      </c>
      <c r="K1672" s="89">
        <f>IF(Eingabe!E1672="x",1,0)</f>
        <v>1</v>
      </c>
      <c r="L1672" s="1">
        <f>IF(Eingabe!F1672="x",1,0)</f>
        <v>0</v>
      </c>
      <c r="M1672" s="90">
        <f t="shared" si="181"/>
        <v>1</v>
      </c>
    </row>
    <row r="1673">
      <c r="A1673" s="5">
        <f>Eingabe!J1673^2*PI()/4</f>
        <v>0</v>
      </c>
      <c r="B1673" s="5">
        <f>Eingabe!K1673*Eingabe!L1673</f>
        <v>0.089999999999999997</v>
      </c>
      <c r="C1673" s="5">
        <f>(Eingabe!K1673*(Eingabe!L1673-Eingabe!K1673)+Eingabe!K1673^2*PI()/4)*0+Eingabe!K1673*Eingabe!L1673</f>
        <v>0.089999999999999997</v>
      </c>
      <c r="D1673" s="89">
        <f>IF(Eingabe!G1673="x",1,0)</f>
        <v>0</v>
      </c>
      <c r="E1673" s="1">
        <f>IF(Eingabe!H1673="x",1,0)</f>
        <v>1</v>
      </c>
      <c r="F1673" s="1">
        <f>IF(Eingabe!I1673="x",1,0)</f>
        <v>0</v>
      </c>
      <c r="G1673" s="90">
        <f t="shared" si="179"/>
        <v>1</v>
      </c>
      <c r="H1673" s="1">
        <f>IF(Eingabe!R1673="x",1,0)</f>
        <v>1</v>
      </c>
      <c r="I1673" s="1">
        <f>IF(Eingabe!S1673="x",1,0)</f>
        <v>0</v>
      </c>
      <c r="J1673" s="1">
        <f t="shared" si="180"/>
        <v>1</v>
      </c>
      <c r="K1673" s="89">
        <f>IF(Eingabe!E1673="x",1,0)</f>
        <v>1</v>
      </c>
      <c r="L1673" s="1">
        <f>IF(Eingabe!F1673="x",1,0)</f>
        <v>0</v>
      </c>
      <c r="M1673" s="90">
        <f t="shared" si="181"/>
        <v>1</v>
      </c>
    </row>
    <row r="1674">
      <c r="A1674" s="5">
        <f>Eingabe!J1674^2*PI()/4</f>
        <v>0</v>
      </c>
      <c r="B1674" s="5">
        <f>Eingabe!K1674*Eingabe!L1674</f>
        <v>0.13999999999999999</v>
      </c>
      <c r="C1674" s="5">
        <f>(Eingabe!K1674*(Eingabe!L1674-Eingabe!K1674)+Eingabe!K1674^2*PI()/4)*0+Eingabe!K1674*Eingabe!L1674</f>
        <v>0.13999999999999999</v>
      </c>
      <c r="D1674" s="89">
        <f>IF(Eingabe!G1674="x",1,0)</f>
        <v>0</v>
      </c>
      <c r="E1674" s="1">
        <f>IF(Eingabe!H1674="x",1,0)</f>
        <v>1</v>
      </c>
      <c r="F1674" s="1">
        <f>IF(Eingabe!I1674="x",1,0)</f>
        <v>0</v>
      </c>
      <c r="G1674" s="90">
        <f t="shared" si="179"/>
        <v>1</v>
      </c>
      <c r="H1674" s="1">
        <f>IF(Eingabe!R1674="x",1,0)</f>
        <v>1</v>
      </c>
      <c r="I1674" s="1">
        <f>IF(Eingabe!S1674="x",1,0)</f>
        <v>0</v>
      </c>
      <c r="J1674" s="1">
        <f t="shared" si="180"/>
        <v>1</v>
      </c>
      <c r="K1674" s="89">
        <f>IF(Eingabe!E1674="x",1,0)</f>
        <v>1</v>
      </c>
      <c r="L1674" s="1">
        <f>IF(Eingabe!F1674="x",1,0)</f>
        <v>0</v>
      </c>
      <c r="M1674" s="90">
        <f t="shared" si="181"/>
        <v>1</v>
      </c>
    </row>
    <row r="1675">
      <c r="A1675" s="5">
        <f>Eingabe!J1675^2*PI()/4</f>
        <v>0</v>
      </c>
      <c r="B1675" s="5">
        <f>Eingabe!K1675*Eingabe!L1675</f>
        <v>0.13999999999999999</v>
      </c>
      <c r="C1675" s="5">
        <f>(Eingabe!K1675*(Eingabe!L1675-Eingabe!K1675)+Eingabe!K1675^2*PI()/4)*0+Eingabe!K1675*Eingabe!L1675</f>
        <v>0.13999999999999999</v>
      </c>
      <c r="D1675" s="89">
        <f>IF(Eingabe!G1675="x",1,0)</f>
        <v>0</v>
      </c>
      <c r="E1675" s="1">
        <f>IF(Eingabe!H1675="x",1,0)</f>
        <v>1</v>
      </c>
      <c r="F1675" s="1">
        <f>IF(Eingabe!I1675="x",1,0)</f>
        <v>0</v>
      </c>
      <c r="G1675" s="90">
        <f t="shared" si="179"/>
        <v>1</v>
      </c>
      <c r="H1675" s="1">
        <f>IF(Eingabe!R1675="x",1,0)</f>
        <v>1</v>
      </c>
      <c r="I1675" s="1">
        <f>IF(Eingabe!S1675="x",1,0)</f>
        <v>0</v>
      </c>
      <c r="J1675" s="1">
        <f t="shared" si="180"/>
        <v>1</v>
      </c>
      <c r="K1675" s="89">
        <f>IF(Eingabe!E1675="x",1,0)</f>
        <v>1</v>
      </c>
      <c r="L1675" s="1">
        <f>IF(Eingabe!F1675="x",1,0)</f>
        <v>0</v>
      </c>
      <c r="M1675" s="90">
        <f t="shared" si="181"/>
        <v>1</v>
      </c>
    </row>
    <row r="1676">
      <c r="A1676" s="5">
        <f>Eingabe!J1676^2*PI()/4</f>
        <v>0</v>
      </c>
      <c r="B1676" s="5">
        <f>Eingabe!K1676*Eingabe!L1676</f>
        <v>0.13999999999999999</v>
      </c>
      <c r="C1676" s="5">
        <f>(Eingabe!K1676*(Eingabe!L1676-Eingabe!K1676)+Eingabe!K1676^2*PI()/4)*0+Eingabe!K1676*Eingabe!L1676</f>
        <v>0.13999999999999999</v>
      </c>
      <c r="D1676" s="89">
        <f>IF(Eingabe!G1676="x",1,0)</f>
        <v>0</v>
      </c>
      <c r="E1676" s="1">
        <f>IF(Eingabe!H1676="x",1,0)</f>
        <v>1</v>
      </c>
      <c r="F1676" s="1">
        <f>IF(Eingabe!I1676="x",1,0)</f>
        <v>0</v>
      </c>
      <c r="G1676" s="90">
        <f t="shared" si="179"/>
        <v>1</v>
      </c>
      <c r="H1676" s="1">
        <f>IF(Eingabe!R1676="x",1,0)</f>
        <v>1</v>
      </c>
      <c r="I1676" s="1">
        <f>IF(Eingabe!S1676="x",1,0)</f>
        <v>0</v>
      </c>
      <c r="J1676" s="1">
        <f t="shared" si="180"/>
        <v>1</v>
      </c>
      <c r="K1676" s="89">
        <f>IF(Eingabe!E1676="x",1,0)</f>
        <v>1</v>
      </c>
      <c r="L1676" s="1">
        <f>IF(Eingabe!F1676="x",1,0)</f>
        <v>0</v>
      </c>
      <c r="M1676" s="90">
        <f t="shared" si="181"/>
        <v>1</v>
      </c>
    </row>
    <row r="1677">
      <c r="A1677" s="5">
        <f>Eingabe!J1677^2*PI()/4</f>
        <v>0</v>
      </c>
      <c r="B1677" s="5">
        <f>Eingabe!K1677*Eingabe!L1677</f>
        <v>0.13999999999999999</v>
      </c>
      <c r="C1677" s="5">
        <f>(Eingabe!K1677*(Eingabe!L1677-Eingabe!K1677)+Eingabe!K1677^2*PI()/4)*0+Eingabe!K1677*Eingabe!L1677</f>
        <v>0.13999999999999999</v>
      </c>
      <c r="D1677" s="89">
        <f>IF(Eingabe!G1677="x",1,0)</f>
        <v>0</v>
      </c>
      <c r="E1677" s="1">
        <f>IF(Eingabe!H1677="x",1,0)</f>
        <v>1</v>
      </c>
      <c r="F1677" s="1">
        <f>IF(Eingabe!I1677="x",1,0)</f>
        <v>0</v>
      </c>
      <c r="G1677" s="90">
        <f t="shared" si="179"/>
        <v>1</v>
      </c>
      <c r="H1677" s="1">
        <f>IF(Eingabe!R1677="x",1,0)</f>
        <v>1</v>
      </c>
      <c r="I1677" s="1">
        <f>IF(Eingabe!S1677="x",1,0)</f>
        <v>0</v>
      </c>
      <c r="J1677" s="1">
        <f t="shared" si="180"/>
        <v>1</v>
      </c>
      <c r="K1677" s="89">
        <f>IF(Eingabe!E1677="x",1,0)</f>
        <v>1</v>
      </c>
      <c r="L1677" s="1">
        <f>IF(Eingabe!F1677="x",1,0)</f>
        <v>0</v>
      </c>
      <c r="M1677" s="90">
        <f t="shared" si="181"/>
        <v>1</v>
      </c>
    </row>
    <row r="1678">
      <c r="A1678" s="5">
        <f>Eingabe!J1678^2*PI()/4</f>
        <v>0</v>
      </c>
      <c r="B1678" s="5">
        <f>Eingabe!K1678*Eingabe!L1678</f>
        <v>0.13999999999999999</v>
      </c>
      <c r="C1678" s="5">
        <f>(Eingabe!K1678*(Eingabe!L1678-Eingabe!K1678)+Eingabe!K1678^2*PI()/4)*0+Eingabe!K1678*Eingabe!L1678</f>
        <v>0.13999999999999999</v>
      </c>
      <c r="D1678" s="89">
        <f>IF(Eingabe!G1678="x",1,0)</f>
        <v>0</v>
      </c>
      <c r="E1678" s="1">
        <f>IF(Eingabe!H1678="x",1,0)</f>
        <v>1</v>
      </c>
      <c r="F1678" s="1">
        <f>IF(Eingabe!I1678="x",1,0)</f>
        <v>0</v>
      </c>
      <c r="G1678" s="90">
        <f t="shared" si="179"/>
        <v>1</v>
      </c>
      <c r="H1678" s="1">
        <f>IF(Eingabe!R1678="x",1,0)</f>
        <v>1</v>
      </c>
      <c r="I1678" s="1">
        <f>IF(Eingabe!S1678="x",1,0)</f>
        <v>0</v>
      </c>
      <c r="J1678" s="1">
        <f t="shared" si="180"/>
        <v>1</v>
      </c>
      <c r="K1678" s="89">
        <f>IF(Eingabe!E1678="x",1,0)</f>
        <v>1</v>
      </c>
      <c r="L1678" s="1">
        <f>IF(Eingabe!F1678="x",1,0)</f>
        <v>0</v>
      </c>
      <c r="M1678" s="90">
        <f t="shared" si="181"/>
        <v>1</v>
      </c>
    </row>
    <row r="1679">
      <c r="A1679" s="5">
        <f>Eingabe!J1679^2*PI()/4</f>
        <v>0</v>
      </c>
      <c r="B1679" s="5">
        <f>Eingabe!K1679*Eingabe!L1679</f>
        <v>0.13999999999999999</v>
      </c>
      <c r="C1679" s="5">
        <f>(Eingabe!K1679*(Eingabe!L1679-Eingabe!K1679)+Eingabe!K1679^2*PI()/4)*0+Eingabe!K1679*Eingabe!L1679</f>
        <v>0.13999999999999999</v>
      </c>
      <c r="D1679" s="89">
        <f>IF(Eingabe!G1679="x",1,0)</f>
        <v>0</v>
      </c>
      <c r="E1679" s="1">
        <f>IF(Eingabe!H1679="x",1,0)</f>
        <v>1</v>
      </c>
      <c r="F1679" s="1">
        <f>IF(Eingabe!I1679="x",1,0)</f>
        <v>0</v>
      </c>
      <c r="G1679" s="90">
        <f t="shared" si="179"/>
        <v>1</v>
      </c>
      <c r="H1679" s="1">
        <f>IF(Eingabe!R1679="x",1,0)</f>
        <v>1</v>
      </c>
      <c r="I1679" s="1">
        <f>IF(Eingabe!S1679="x",1,0)</f>
        <v>0</v>
      </c>
      <c r="J1679" s="1">
        <f t="shared" si="180"/>
        <v>1</v>
      </c>
      <c r="K1679" s="89">
        <f>IF(Eingabe!E1679="x",1,0)</f>
        <v>1</v>
      </c>
      <c r="L1679" s="1">
        <f>IF(Eingabe!F1679="x",1,0)</f>
        <v>0</v>
      </c>
      <c r="M1679" s="90">
        <f t="shared" si="181"/>
        <v>1</v>
      </c>
    </row>
    <row r="1680">
      <c r="A1680" s="5">
        <f>Eingabe!J1680^2*PI()/4</f>
        <v>0</v>
      </c>
      <c r="B1680" s="5">
        <f>Eingabe!K1680*Eingabe!L1680</f>
        <v>0.12249999999999998</v>
      </c>
      <c r="C1680" s="5">
        <f>(Eingabe!K1680*(Eingabe!L1680-Eingabe!K1680)+Eingabe!K1680^2*PI()/4)*0+Eingabe!K1680*Eingabe!L1680</f>
        <v>0.12249999999999998</v>
      </c>
      <c r="D1680" s="89">
        <f>IF(Eingabe!G1680="x",1,0)</f>
        <v>0</v>
      </c>
      <c r="E1680" s="1">
        <f>IF(Eingabe!H1680="x",1,0)</f>
        <v>1</v>
      </c>
      <c r="F1680" s="1">
        <f>IF(Eingabe!I1680="x",1,0)</f>
        <v>0</v>
      </c>
      <c r="G1680" s="90">
        <f t="shared" si="179"/>
        <v>1</v>
      </c>
      <c r="H1680" s="1">
        <f>IF(Eingabe!R1680="x",1,0)</f>
        <v>1</v>
      </c>
      <c r="I1680" s="1">
        <f>IF(Eingabe!S1680="x",1,0)</f>
        <v>0</v>
      </c>
      <c r="J1680" s="1">
        <f t="shared" si="180"/>
        <v>1</v>
      </c>
      <c r="K1680" s="89">
        <f>IF(Eingabe!E1680="x",1,0)</f>
        <v>1</v>
      </c>
      <c r="L1680" s="1">
        <f>IF(Eingabe!F1680="x",1,0)</f>
        <v>0</v>
      </c>
      <c r="M1680" s="90">
        <f t="shared" si="181"/>
        <v>1</v>
      </c>
    </row>
    <row r="1681">
      <c r="A1681" s="5">
        <f>Eingabe!J1681^2*PI()/4</f>
        <v>0</v>
      </c>
      <c r="B1681" s="5">
        <f>Eingabe!K1681*Eingabe!L1681</f>
        <v>0.12249999999999998</v>
      </c>
      <c r="C1681" s="5">
        <f>(Eingabe!K1681*(Eingabe!L1681-Eingabe!K1681)+Eingabe!K1681^2*PI()/4)*0+Eingabe!K1681*Eingabe!L1681</f>
        <v>0.12249999999999998</v>
      </c>
      <c r="D1681" s="89">
        <f>IF(Eingabe!G1681="x",1,0)</f>
        <v>0</v>
      </c>
      <c r="E1681" s="1">
        <f>IF(Eingabe!H1681="x",1,0)</f>
        <v>1</v>
      </c>
      <c r="F1681" s="1">
        <f>IF(Eingabe!I1681="x",1,0)</f>
        <v>0</v>
      </c>
      <c r="G1681" s="90">
        <f t="shared" si="179"/>
        <v>1</v>
      </c>
      <c r="H1681" s="1">
        <f>IF(Eingabe!R1681="x",1,0)</f>
        <v>1</v>
      </c>
      <c r="I1681" s="1">
        <f>IF(Eingabe!S1681="x",1,0)</f>
        <v>0</v>
      </c>
      <c r="J1681" s="1">
        <f t="shared" si="180"/>
        <v>1</v>
      </c>
      <c r="K1681" s="89">
        <f>IF(Eingabe!E1681="x",1,0)</f>
        <v>1</v>
      </c>
      <c r="L1681" s="1">
        <f>IF(Eingabe!F1681="x",1,0)</f>
        <v>0</v>
      </c>
      <c r="M1681" s="90">
        <f t="shared" si="181"/>
        <v>1</v>
      </c>
    </row>
    <row r="1682">
      <c r="A1682" s="5">
        <f>Eingabe!J1682^2*PI()/4</f>
        <v>0</v>
      </c>
      <c r="B1682" s="5">
        <f>Eingabe!K1682*Eingabe!L1682</f>
        <v>0.12249999999999998</v>
      </c>
      <c r="C1682" s="5">
        <f>(Eingabe!K1682*(Eingabe!L1682-Eingabe!K1682)+Eingabe!K1682^2*PI()/4)*0+Eingabe!K1682*Eingabe!L1682</f>
        <v>0.12249999999999998</v>
      </c>
      <c r="D1682" s="89">
        <f>IF(Eingabe!G1682="x",1,0)</f>
        <v>0</v>
      </c>
      <c r="E1682" s="1">
        <f>IF(Eingabe!H1682="x",1,0)</f>
        <v>1</v>
      </c>
      <c r="F1682" s="1">
        <f>IF(Eingabe!I1682="x",1,0)</f>
        <v>0</v>
      </c>
      <c r="G1682" s="90">
        <f t="shared" si="179"/>
        <v>1</v>
      </c>
      <c r="H1682" s="1">
        <f>IF(Eingabe!R1682="x",1,0)</f>
        <v>1</v>
      </c>
      <c r="I1682" s="1">
        <f>IF(Eingabe!S1682="x",1,0)</f>
        <v>0</v>
      </c>
      <c r="J1682" s="1">
        <f t="shared" si="180"/>
        <v>1</v>
      </c>
      <c r="K1682" s="89">
        <f>IF(Eingabe!E1682="x",1,0)</f>
        <v>1</v>
      </c>
      <c r="L1682" s="1">
        <f>IF(Eingabe!F1682="x",1,0)</f>
        <v>0</v>
      </c>
      <c r="M1682" s="90">
        <f t="shared" si="181"/>
        <v>1</v>
      </c>
    </row>
    <row r="1683">
      <c r="A1683" s="5">
        <f>Eingabe!J1683^2*PI()/4</f>
        <v>0</v>
      </c>
      <c r="B1683" s="5">
        <f>Eingabe!K1683*Eingabe!L1683</f>
        <v>0.12249999999999998</v>
      </c>
      <c r="C1683" s="5">
        <f>(Eingabe!K1683*(Eingabe!L1683-Eingabe!K1683)+Eingabe!K1683^2*PI()/4)*0+Eingabe!K1683*Eingabe!L1683</f>
        <v>0.12249999999999998</v>
      </c>
      <c r="D1683" s="89">
        <f>IF(Eingabe!G1683="x",1,0)</f>
        <v>0</v>
      </c>
      <c r="E1683" s="1">
        <f>IF(Eingabe!H1683="x",1,0)</f>
        <v>1</v>
      </c>
      <c r="F1683" s="1">
        <f>IF(Eingabe!I1683="x",1,0)</f>
        <v>0</v>
      </c>
      <c r="G1683" s="90">
        <f t="shared" ref="G1683:G1746" si="182">MAX(E1683:F1683)</f>
        <v>1</v>
      </c>
      <c r="H1683" s="1">
        <f>IF(Eingabe!R1683="x",1,0)</f>
        <v>1</v>
      </c>
      <c r="I1683" s="1">
        <f>IF(Eingabe!S1683="x",1,0)</f>
        <v>0</v>
      </c>
      <c r="J1683" s="1">
        <f t="shared" ref="J1683:J1746" si="183">MAX(H1683:I1683)</f>
        <v>1</v>
      </c>
      <c r="K1683" s="89">
        <f>IF(Eingabe!E1683="x",1,0)</f>
        <v>1</v>
      </c>
      <c r="L1683" s="1">
        <f>IF(Eingabe!F1683="x",1,0)</f>
        <v>0</v>
      </c>
      <c r="M1683" s="90">
        <f t="shared" ref="M1683:M1746" si="184">MAX(K1683:L1683)</f>
        <v>1</v>
      </c>
    </row>
    <row r="1684">
      <c r="A1684" s="5">
        <f>Eingabe!J1684^2*PI()/4</f>
        <v>0</v>
      </c>
      <c r="B1684" s="5">
        <f>Eingabe!K1684*Eingabe!L1684</f>
        <v>0.12249999999999998</v>
      </c>
      <c r="C1684" s="5">
        <f>(Eingabe!K1684*(Eingabe!L1684-Eingabe!K1684)+Eingabe!K1684^2*PI()/4)*0+Eingabe!K1684*Eingabe!L1684</f>
        <v>0.12249999999999998</v>
      </c>
      <c r="D1684" s="89">
        <f>IF(Eingabe!G1684="x",1,0)</f>
        <v>0</v>
      </c>
      <c r="E1684" s="1">
        <f>IF(Eingabe!H1684="x",1,0)</f>
        <v>1</v>
      </c>
      <c r="F1684" s="1">
        <f>IF(Eingabe!I1684="x",1,0)</f>
        <v>0</v>
      </c>
      <c r="G1684" s="90">
        <f t="shared" si="182"/>
        <v>1</v>
      </c>
      <c r="H1684" s="1">
        <f>IF(Eingabe!R1684="x",1,0)</f>
        <v>1</v>
      </c>
      <c r="I1684" s="1">
        <f>IF(Eingabe!S1684="x",1,0)</f>
        <v>0</v>
      </c>
      <c r="J1684" s="1">
        <f t="shared" si="183"/>
        <v>1</v>
      </c>
      <c r="K1684" s="89">
        <f>IF(Eingabe!E1684="x",1,0)</f>
        <v>1</v>
      </c>
      <c r="L1684" s="1">
        <f>IF(Eingabe!F1684="x",1,0)</f>
        <v>0</v>
      </c>
      <c r="M1684" s="90">
        <f t="shared" si="184"/>
        <v>1</v>
      </c>
    </row>
    <row r="1685">
      <c r="A1685" s="5">
        <f>Eingabe!J1685^2*PI()/4</f>
        <v>0</v>
      </c>
      <c r="B1685" s="5">
        <f>Eingabe!K1685*Eingabe!L1685</f>
        <v>0.12249999999999998</v>
      </c>
      <c r="C1685" s="5">
        <f>(Eingabe!K1685*(Eingabe!L1685-Eingabe!K1685)+Eingabe!K1685^2*PI()/4)*0+Eingabe!K1685*Eingabe!L1685</f>
        <v>0.12249999999999998</v>
      </c>
      <c r="D1685" s="89">
        <f>IF(Eingabe!G1685="x",1,0)</f>
        <v>0</v>
      </c>
      <c r="E1685" s="1">
        <f>IF(Eingabe!H1685="x",1,0)</f>
        <v>1</v>
      </c>
      <c r="F1685" s="1">
        <f>IF(Eingabe!I1685="x",1,0)</f>
        <v>0</v>
      </c>
      <c r="G1685" s="90">
        <f t="shared" si="182"/>
        <v>1</v>
      </c>
      <c r="H1685" s="1">
        <f>IF(Eingabe!R1685="x",1,0)</f>
        <v>1</v>
      </c>
      <c r="I1685" s="1">
        <f>IF(Eingabe!S1685="x",1,0)</f>
        <v>0</v>
      </c>
      <c r="J1685" s="1">
        <f t="shared" si="183"/>
        <v>1</v>
      </c>
      <c r="K1685" s="89">
        <f>IF(Eingabe!E1685="x",1,0)</f>
        <v>1</v>
      </c>
      <c r="L1685" s="1">
        <f>IF(Eingabe!F1685="x",1,0)</f>
        <v>0</v>
      </c>
      <c r="M1685" s="90">
        <f t="shared" si="184"/>
        <v>1</v>
      </c>
    </row>
    <row r="1686">
      <c r="A1686" s="5">
        <f>Eingabe!J1686^2*PI()/4</f>
        <v>0</v>
      </c>
      <c r="B1686" s="5">
        <f>Eingabe!K1686*Eingabe!L1686</f>
        <v>0.12249999999999998</v>
      </c>
      <c r="C1686" s="5">
        <f>(Eingabe!K1686*(Eingabe!L1686-Eingabe!K1686)+Eingabe!K1686^2*PI()/4)*0+Eingabe!K1686*Eingabe!L1686</f>
        <v>0.12249999999999998</v>
      </c>
      <c r="D1686" s="89">
        <f>IF(Eingabe!G1686="x",1,0)</f>
        <v>0</v>
      </c>
      <c r="E1686" s="1">
        <f>IF(Eingabe!H1686="x",1,0)</f>
        <v>1</v>
      </c>
      <c r="F1686" s="1">
        <f>IF(Eingabe!I1686="x",1,0)</f>
        <v>0</v>
      </c>
      <c r="G1686" s="90">
        <f t="shared" si="182"/>
        <v>1</v>
      </c>
      <c r="H1686" s="1">
        <f>IF(Eingabe!R1686="x",1,0)</f>
        <v>1</v>
      </c>
      <c r="I1686" s="1">
        <f>IF(Eingabe!S1686="x",1,0)</f>
        <v>0</v>
      </c>
      <c r="J1686" s="1">
        <f t="shared" si="183"/>
        <v>1</v>
      </c>
      <c r="K1686" s="89">
        <f>IF(Eingabe!E1686="x",1,0)</f>
        <v>1</v>
      </c>
      <c r="L1686" s="1">
        <f>IF(Eingabe!F1686="x",1,0)</f>
        <v>0</v>
      </c>
      <c r="M1686" s="90">
        <f t="shared" si="184"/>
        <v>1</v>
      </c>
    </row>
    <row r="1687">
      <c r="A1687" s="5">
        <f>Eingabe!J1687^2*PI()/4</f>
        <v>0</v>
      </c>
      <c r="B1687" s="5">
        <f>Eingabe!K1687*Eingabe!L1687</f>
        <v>0.12249999999999998</v>
      </c>
      <c r="C1687" s="5">
        <f>(Eingabe!K1687*(Eingabe!L1687-Eingabe!K1687)+Eingabe!K1687^2*PI()/4)*0+Eingabe!K1687*Eingabe!L1687</f>
        <v>0.12249999999999998</v>
      </c>
      <c r="D1687" s="89">
        <f>IF(Eingabe!G1687="x",1,0)</f>
        <v>0</v>
      </c>
      <c r="E1687" s="1">
        <f>IF(Eingabe!H1687="x",1,0)</f>
        <v>1</v>
      </c>
      <c r="F1687" s="1">
        <f>IF(Eingabe!I1687="x",1,0)</f>
        <v>0</v>
      </c>
      <c r="G1687" s="90">
        <f t="shared" si="182"/>
        <v>1</v>
      </c>
      <c r="H1687" s="1">
        <f>IF(Eingabe!R1687="x",1,0)</f>
        <v>1</v>
      </c>
      <c r="I1687" s="1">
        <f>IF(Eingabe!S1687="x",1,0)</f>
        <v>0</v>
      </c>
      <c r="J1687" s="1">
        <f t="shared" si="183"/>
        <v>1</v>
      </c>
      <c r="K1687" s="89">
        <f>IF(Eingabe!E1687="x",1,0)</f>
        <v>1</v>
      </c>
      <c r="L1687" s="1">
        <f>IF(Eingabe!F1687="x",1,0)</f>
        <v>0</v>
      </c>
      <c r="M1687" s="90">
        <f t="shared" si="184"/>
        <v>1</v>
      </c>
    </row>
    <row r="1688">
      <c r="A1688" s="5">
        <f>Eingabe!J1688^2*PI()/4</f>
        <v>0</v>
      </c>
      <c r="B1688" s="5">
        <f>Eingabe!K1688*Eingabe!L1688</f>
        <v>0.16000000000000003</v>
      </c>
      <c r="C1688" s="5">
        <f>(Eingabe!K1688*(Eingabe!L1688-Eingabe!K1688)+Eingabe!K1688^2*PI()/4)*0+Eingabe!K1688*Eingabe!L1688</f>
        <v>0.16000000000000003</v>
      </c>
      <c r="D1688" s="89">
        <f>IF(Eingabe!G1688="x",1,0)</f>
        <v>0</v>
      </c>
      <c r="E1688" s="1">
        <f>IF(Eingabe!H1688="x",1,0)</f>
        <v>1</v>
      </c>
      <c r="F1688" s="1">
        <f>IF(Eingabe!I1688="x",1,0)</f>
        <v>0</v>
      </c>
      <c r="G1688" s="90">
        <f t="shared" si="182"/>
        <v>1</v>
      </c>
      <c r="H1688" s="1">
        <f>IF(Eingabe!R1688="x",1,0)</f>
        <v>1</v>
      </c>
      <c r="I1688" s="1">
        <f>IF(Eingabe!S1688="x",1,0)</f>
        <v>0</v>
      </c>
      <c r="J1688" s="1">
        <f t="shared" si="183"/>
        <v>1</v>
      </c>
      <c r="K1688" s="89">
        <f>IF(Eingabe!E1688="x",1,0)</f>
        <v>1</v>
      </c>
      <c r="L1688" s="1">
        <f>IF(Eingabe!F1688="x",1,0)</f>
        <v>0</v>
      </c>
      <c r="M1688" s="90">
        <f t="shared" si="184"/>
        <v>1</v>
      </c>
    </row>
    <row r="1689">
      <c r="A1689" s="5">
        <f>Eingabe!J1689^2*PI()/4</f>
        <v>0</v>
      </c>
      <c r="B1689" s="5">
        <f>Eingabe!K1689*Eingabe!L1689</f>
        <v>0.16000000000000003</v>
      </c>
      <c r="C1689" s="5">
        <f>(Eingabe!K1689*(Eingabe!L1689-Eingabe!K1689)+Eingabe!K1689^2*PI()/4)*0+Eingabe!K1689*Eingabe!L1689</f>
        <v>0.16000000000000003</v>
      </c>
      <c r="D1689" s="89">
        <f>IF(Eingabe!G1689="x",1,0)</f>
        <v>0</v>
      </c>
      <c r="E1689" s="1">
        <f>IF(Eingabe!H1689="x",1,0)</f>
        <v>1</v>
      </c>
      <c r="F1689" s="1">
        <f>IF(Eingabe!I1689="x",1,0)</f>
        <v>0</v>
      </c>
      <c r="G1689" s="90">
        <f t="shared" si="182"/>
        <v>1</v>
      </c>
      <c r="H1689" s="1">
        <f>IF(Eingabe!R1689="x",1,0)</f>
        <v>1</v>
      </c>
      <c r="I1689" s="1">
        <f>IF(Eingabe!S1689="x",1,0)</f>
        <v>0</v>
      </c>
      <c r="J1689" s="1">
        <f t="shared" si="183"/>
        <v>1</v>
      </c>
      <c r="K1689" s="89">
        <f>IF(Eingabe!E1689="x",1,0)</f>
        <v>1</v>
      </c>
      <c r="L1689" s="1">
        <f>IF(Eingabe!F1689="x",1,0)</f>
        <v>0</v>
      </c>
      <c r="M1689" s="90">
        <f t="shared" si="184"/>
        <v>1</v>
      </c>
    </row>
    <row r="1690">
      <c r="A1690" s="5">
        <f>Eingabe!J1690^2*PI()/4</f>
        <v>0</v>
      </c>
      <c r="B1690" s="5">
        <f>Eingabe!K1690*Eingabe!L1690</f>
        <v>0.16000000000000003</v>
      </c>
      <c r="C1690" s="5">
        <f>(Eingabe!K1690*(Eingabe!L1690-Eingabe!K1690)+Eingabe!K1690^2*PI()/4)*0+Eingabe!K1690*Eingabe!L1690</f>
        <v>0.16000000000000003</v>
      </c>
      <c r="D1690" s="89">
        <f>IF(Eingabe!G1690="x",1,0)</f>
        <v>0</v>
      </c>
      <c r="E1690" s="1">
        <f>IF(Eingabe!H1690="x",1,0)</f>
        <v>1</v>
      </c>
      <c r="F1690" s="1">
        <f>IF(Eingabe!I1690="x",1,0)</f>
        <v>0</v>
      </c>
      <c r="G1690" s="90">
        <f t="shared" si="182"/>
        <v>1</v>
      </c>
      <c r="H1690" s="1">
        <f>IF(Eingabe!R1690="x",1,0)</f>
        <v>1</v>
      </c>
      <c r="I1690" s="1">
        <f>IF(Eingabe!S1690="x",1,0)</f>
        <v>0</v>
      </c>
      <c r="J1690" s="1">
        <f t="shared" si="183"/>
        <v>1</v>
      </c>
      <c r="K1690" s="89">
        <f>IF(Eingabe!E1690="x",1,0)</f>
        <v>1</v>
      </c>
      <c r="L1690" s="1">
        <f>IF(Eingabe!F1690="x",1,0)</f>
        <v>0</v>
      </c>
      <c r="M1690" s="90">
        <f t="shared" si="184"/>
        <v>1</v>
      </c>
    </row>
    <row r="1691">
      <c r="A1691" s="5">
        <f>Eingabe!J1691^2*PI()/4</f>
        <v>0</v>
      </c>
      <c r="B1691" s="5">
        <f>Eingabe!K1691*Eingabe!L1691</f>
        <v>0.16000000000000003</v>
      </c>
      <c r="C1691" s="5">
        <f>(Eingabe!K1691*(Eingabe!L1691-Eingabe!K1691)+Eingabe!K1691^2*PI()/4)*0+Eingabe!K1691*Eingabe!L1691</f>
        <v>0.16000000000000003</v>
      </c>
      <c r="D1691" s="89">
        <f>IF(Eingabe!G1691="x",1,0)</f>
        <v>0</v>
      </c>
      <c r="E1691" s="1">
        <f>IF(Eingabe!H1691="x",1,0)</f>
        <v>1</v>
      </c>
      <c r="F1691" s="1">
        <f>IF(Eingabe!I1691="x",1,0)</f>
        <v>0</v>
      </c>
      <c r="G1691" s="90">
        <f t="shared" si="182"/>
        <v>1</v>
      </c>
      <c r="H1691" s="1">
        <f>IF(Eingabe!R1691="x",1,0)</f>
        <v>1</v>
      </c>
      <c r="I1691" s="1">
        <f>IF(Eingabe!S1691="x",1,0)</f>
        <v>0</v>
      </c>
      <c r="J1691" s="1">
        <f t="shared" si="183"/>
        <v>1</v>
      </c>
      <c r="K1691" s="89">
        <f>IF(Eingabe!E1691="x",1,0)</f>
        <v>1</v>
      </c>
      <c r="L1691" s="1">
        <f>IF(Eingabe!F1691="x",1,0)</f>
        <v>0</v>
      </c>
      <c r="M1691" s="90">
        <f t="shared" si="184"/>
        <v>1</v>
      </c>
    </row>
    <row r="1692">
      <c r="A1692" s="5">
        <f>Eingabe!J1692^2*PI()/4</f>
        <v>0</v>
      </c>
      <c r="B1692" s="5">
        <f>Eingabe!K1692*Eingabe!L1692</f>
        <v>0.16000000000000003</v>
      </c>
      <c r="C1692" s="5">
        <f>(Eingabe!K1692*(Eingabe!L1692-Eingabe!K1692)+Eingabe!K1692^2*PI()/4)*0+Eingabe!K1692*Eingabe!L1692</f>
        <v>0.16000000000000003</v>
      </c>
      <c r="D1692" s="89">
        <f>IF(Eingabe!G1692="x",1,0)</f>
        <v>0</v>
      </c>
      <c r="E1692" s="1">
        <f>IF(Eingabe!H1692="x",1,0)</f>
        <v>1</v>
      </c>
      <c r="F1692" s="1">
        <f>IF(Eingabe!I1692="x",1,0)</f>
        <v>0</v>
      </c>
      <c r="G1692" s="90">
        <f t="shared" si="182"/>
        <v>1</v>
      </c>
      <c r="H1692" s="1">
        <f>IF(Eingabe!R1692="x",1,0)</f>
        <v>1</v>
      </c>
      <c r="I1692" s="1">
        <f>IF(Eingabe!S1692="x",1,0)</f>
        <v>0</v>
      </c>
      <c r="J1692" s="1">
        <f t="shared" si="183"/>
        <v>1</v>
      </c>
      <c r="K1692" s="89">
        <f>IF(Eingabe!E1692="x",1,0)</f>
        <v>1</v>
      </c>
      <c r="L1692" s="1">
        <f>IF(Eingabe!F1692="x",1,0)</f>
        <v>0</v>
      </c>
      <c r="M1692" s="90">
        <f t="shared" si="184"/>
        <v>1</v>
      </c>
    </row>
    <row r="1693">
      <c r="A1693" s="5">
        <f>Eingabe!J1693^2*PI()/4</f>
        <v>0</v>
      </c>
      <c r="B1693" s="5">
        <f>Eingabe!K1693*Eingabe!L1693</f>
        <v>0.12249999999999998</v>
      </c>
      <c r="C1693" s="5">
        <f>(Eingabe!K1693*(Eingabe!L1693-Eingabe!K1693)+Eingabe!K1693^2*PI()/4)*0+Eingabe!K1693*Eingabe!L1693</f>
        <v>0.12249999999999998</v>
      </c>
      <c r="D1693" s="89">
        <f>IF(Eingabe!G1693="x",1,0)</f>
        <v>0</v>
      </c>
      <c r="E1693" s="1">
        <f>IF(Eingabe!H1693="x",1,0)</f>
        <v>1</v>
      </c>
      <c r="F1693" s="1">
        <f>IF(Eingabe!I1693="x",1,0)</f>
        <v>0</v>
      </c>
      <c r="G1693" s="90">
        <f t="shared" si="182"/>
        <v>1</v>
      </c>
      <c r="H1693" s="1">
        <f>IF(Eingabe!R1693="x",1,0)</f>
        <v>1</v>
      </c>
      <c r="I1693" s="1">
        <f>IF(Eingabe!S1693="x",1,0)</f>
        <v>0</v>
      </c>
      <c r="J1693" s="1">
        <f t="shared" si="183"/>
        <v>1</v>
      </c>
      <c r="K1693" s="89">
        <f>IF(Eingabe!E1693="x",1,0)</f>
        <v>1</v>
      </c>
      <c r="L1693" s="1">
        <f>IF(Eingabe!F1693="x",1,0)</f>
        <v>0</v>
      </c>
      <c r="M1693" s="90">
        <f t="shared" si="184"/>
        <v>1</v>
      </c>
    </row>
    <row r="1694">
      <c r="A1694" s="5">
        <f>Eingabe!J1694^2*PI()/4</f>
        <v>0</v>
      </c>
      <c r="B1694" s="5">
        <f>Eingabe!K1694*Eingabe!L1694</f>
        <v>0.12249999999999998</v>
      </c>
      <c r="C1694" s="5">
        <f>(Eingabe!K1694*(Eingabe!L1694-Eingabe!K1694)+Eingabe!K1694^2*PI()/4)*0+Eingabe!K1694*Eingabe!L1694</f>
        <v>0.12249999999999998</v>
      </c>
      <c r="D1694" s="89">
        <f>IF(Eingabe!G1694="x",1,0)</f>
        <v>0</v>
      </c>
      <c r="E1694" s="1">
        <f>IF(Eingabe!H1694="x",1,0)</f>
        <v>1</v>
      </c>
      <c r="F1694" s="1">
        <f>IF(Eingabe!I1694="x",1,0)</f>
        <v>0</v>
      </c>
      <c r="G1694" s="90">
        <f t="shared" si="182"/>
        <v>1</v>
      </c>
      <c r="H1694" s="1">
        <f>IF(Eingabe!R1694="x",1,0)</f>
        <v>1</v>
      </c>
      <c r="I1694" s="1">
        <f>IF(Eingabe!S1694="x",1,0)</f>
        <v>0</v>
      </c>
      <c r="J1694" s="1">
        <f t="shared" si="183"/>
        <v>1</v>
      </c>
      <c r="K1694" s="89">
        <f>IF(Eingabe!E1694="x",1,0)</f>
        <v>1</v>
      </c>
      <c r="L1694" s="1">
        <f>IF(Eingabe!F1694="x",1,0)</f>
        <v>0</v>
      </c>
      <c r="M1694" s="90">
        <f t="shared" si="184"/>
        <v>1</v>
      </c>
    </row>
    <row r="1695">
      <c r="A1695" s="5">
        <f>Eingabe!J1695^2*PI()/4</f>
        <v>0</v>
      </c>
      <c r="B1695" s="5">
        <f>Eingabe!K1695*Eingabe!L1695</f>
        <v>0.16000000000000003</v>
      </c>
      <c r="C1695" s="5">
        <f>(Eingabe!K1695*(Eingabe!L1695-Eingabe!K1695)+Eingabe!K1695^2*PI()/4)*0+Eingabe!K1695*Eingabe!L1695</f>
        <v>0.16000000000000003</v>
      </c>
      <c r="D1695" s="89">
        <f>IF(Eingabe!G1695="x",1,0)</f>
        <v>0</v>
      </c>
      <c r="E1695" s="1">
        <f>IF(Eingabe!H1695="x",1,0)</f>
        <v>1</v>
      </c>
      <c r="F1695" s="1">
        <f>IF(Eingabe!I1695="x",1,0)</f>
        <v>0</v>
      </c>
      <c r="G1695" s="90">
        <f t="shared" si="182"/>
        <v>1</v>
      </c>
      <c r="H1695" s="1">
        <f>IF(Eingabe!R1695="x",1,0)</f>
        <v>1</v>
      </c>
      <c r="I1695" s="1">
        <f>IF(Eingabe!S1695="x",1,0)</f>
        <v>0</v>
      </c>
      <c r="J1695" s="1">
        <f t="shared" si="183"/>
        <v>1</v>
      </c>
      <c r="K1695" s="89">
        <f>IF(Eingabe!E1695="x",1,0)</f>
        <v>1</v>
      </c>
      <c r="L1695" s="1">
        <f>IF(Eingabe!F1695="x",1,0)</f>
        <v>0</v>
      </c>
      <c r="M1695" s="90">
        <f t="shared" si="184"/>
        <v>1</v>
      </c>
    </row>
    <row r="1696">
      <c r="A1696" s="5">
        <f>Eingabe!J1696^2*PI()/4</f>
        <v>0</v>
      </c>
      <c r="B1696" s="5">
        <f>Eingabe!K1696*Eingabe!L1696</f>
        <v>0.16000000000000003</v>
      </c>
      <c r="C1696" s="5">
        <f>(Eingabe!K1696*(Eingabe!L1696-Eingabe!K1696)+Eingabe!K1696^2*PI()/4)*0+Eingabe!K1696*Eingabe!L1696</f>
        <v>0.16000000000000003</v>
      </c>
      <c r="D1696" s="89">
        <f>IF(Eingabe!G1696="x",1,0)</f>
        <v>0</v>
      </c>
      <c r="E1696" s="1">
        <f>IF(Eingabe!H1696="x",1,0)</f>
        <v>1</v>
      </c>
      <c r="F1696" s="1">
        <f>IF(Eingabe!I1696="x",1,0)</f>
        <v>0</v>
      </c>
      <c r="G1696" s="90">
        <f t="shared" si="182"/>
        <v>1</v>
      </c>
      <c r="H1696" s="1">
        <f>IF(Eingabe!R1696="x",1,0)</f>
        <v>1</v>
      </c>
      <c r="I1696" s="1">
        <f>IF(Eingabe!S1696="x",1,0)</f>
        <v>0</v>
      </c>
      <c r="J1696" s="1">
        <f t="shared" si="183"/>
        <v>1</v>
      </c>
      <c r="K1696" s="89">
        <f>IF(Eingabe!E1696="x",1,0)</f>
        <v>1</v>
      </c>
      <c r="L1696" s="1">
        <f>IF(Eingabe!F1696="x",1,0)</f>
        <v>0</v>
      </c>
      <c r="M1696" s="90">
        <f t="shared" si="184"/>
        <v>1</v>
      </c>
    </row>
    <row r="1697">
      <c r="A1697" s="5">
        <f>Eingabe!J1697^2*PI()/4</f>
        <v>0.12566370614359174</v>
      </c>
      <c r="B1697" s="5">
        <f>Eingabe!K1697*Eingabe!L1697</f>
        <v>0</v>
      </c>
      <c r="C1697" s="5">
        <f>(Eingabe!K1697*(Eingabe!L1697-Eingabe!K1697)+Eingabe!K1697^2*PI()/4)*0+Eingabe!K1697*Eingabe!L1697</f>
        <v>0</v>
      </c>
      <c r="D1697" s="89">
        <f>IF(Eingabe!G1697="x",1,0)</f>
        <v>1</v>
      </c>
      <c r="E1697" s="1">
        <f>IF(Eingabe!H1697="x",1,0)</f>
        <v>0</v>
      </c>
      <c r="F1697" s="1">
        <f>IF(Eingabe!I1697="x",1,0)</f>
        <v>0</v>
      </c>
      <c r="G1697" s="90">
        <f t="shared" si="182"/>
        <v>0</v>
      </c>
      <c r="H1697" s="1">
        <f>IF(Eingabe!R1697="x",1,0)</f>
        <v>1</v>
      </c>
      <c r="I1697" s="1">
        <f>IF(Eingabe!S1697="x",1,0)</f>
        <v>0</v>
      </c>
      <c r="J1697" s="1">
        <f t="shared" si="183"/>
        <v>1</v>
      </c>
      <c r="K1697" s="89">
        <f>IF(Eingabe!E1697="x",1,0)</f>
        <v>1</v>
      </c>
      <c r="L1697" s="1">
        <f>IF(Eingabe!F1697="x",1,0)</f>
        <v>0</v>
      </c>
      <c r="M1697" s="90">
        <f t="shared" si="184"/>
        <v>1</v>
      </c>
    </row>
    <row r="1698">
      <c r="A1698" s="5">
        <f>Eingabe!J1698^2*PI()/4</f>
        <v>0.12566370614359174</v>
      </c>
      <c r="B1698" s="5">
        <f>Eingabe!K1698*Eingabe!L1698</f>
        <v>0</v>
      </c>
      <c r="C1698" s="5">
        <f>(Eingabe!K1698*(Eingabe!L1698-Eingabe!K1698)+Eingabe!K1698^2*PI()/4)*0+Eingabe!K1698*Eingabe!L1698</f>
        <v>0</v>
      </c>
      <c r="D1698" s="89">
        <f>IF(Eingabe!G1698="x",1,0)</f>
        <v>1</v>
      </c>
      <c r="E1698" s="1">
        <f>IF(Eingabe!H1698="x",1,0)</f>
        <v>0</v>
      </c>
      <c r="F1698" s="1">
        <f>IF(Eingabe!I1698="x",1,0)</f>
        <v>0</v>
      </c>
      <c r="G1698" s="90">
        <f t="shared" si="182"/>
        <v>0</v>
      </c>
      <c r="H1698" s="1">
        <f>IF(Eingabe!R1698="x",1,0)</f>
        <v>1</v>
      </c>
      <c r="I1698" s="1">
        <f>IF(Eingabe!S1698="x",1,0)</f>
        <v>0</v>
      </c>
      <c r="J1698" s="1">
        <f t="shared" si="183"/>
        <v>1</v>
      </c>
      <c r="K1698" s="89">
        <f>IF(Eingabe!E1698="x",1,0)</f>
        <v>1</v>
      </c>
      <c r="L1698" s="1">
        <f>IF(Eingabe!F1698="x",1,0)</f>
        <v>0</v>
      </c>
      <c r="M1698" s="90">
        <f t="shared" si="184"/>
        <v>1</v>
      </c>
    </row>
    <row r="1699">
      <c r="A1699" s="5">
        <f>Eingabe!J1699^2*PI()/4</f>
        <v>0.12566370614359174</v>
      </c>
      <c r="B1699" s="5">
        <f>Eingabe!K1699*Eingabe!L1699</f>
        <v>0</v>
      </c>
      <c r="C1699" s="5">
        <f>(Eingabe!K1699*(Eingabe!L1699-Eingabe!K1699)+Eingabe!K1699^2*PI()/4)*0+Eingabe!K1699*Eingabe!L1699</f>
        <v>0</v>
      </c>
      <c r="D1699" s="89">
        <f>IF(Eingabe!G1699="x",1,0)</f>
        <v>1</v>
      </c>
      <c r="E1699" s="1">
        <f>IF(Eingabe!H1699="x",1,0)</f>
        <v>0</v>
      </c>
      <c r="F1699" s="1">
        <f>IF(Eingabe!I1699="x",1,0)</f>
        <v>0</v>
      </c>
      <c r="G1699" s="90">
        <f t="shared" si="182"/>
        <v>0</v>
      </c>
      <c r="H1699" s="1">
        <f>IF(Eingabe!R1699="x",1,0)</f>
        <v>1</v>
      </c>
      <c r="I1699" s="1">
        <f>IF(Eingabe!S1699="x",1,0)</f>
        <v>0</v>
      </c>
      <c r="J1699" s="1">
        <f t="shared" si="183"/>
        <v>1</v>
      </c>
      <c r="K1699" s="89">
        <f>IF(Eingabe!E1699="x",1,0)</f>
        <v>1</v>
      </c>
      <c r="L1699" s="1">
        <f>IF(Eingabe!F1699="x",1,0)</f>
        <v>0</v>
      </c>
      <c r="M1699" s="90">
        <f t="shared" si="184"/>
        <v>1</v>
      </c>
    </row>
    <row r="1700">
      <c r="A1700" s="5">
        <f>Eingabe!J1700^2*PI()/4</f>
        <v>0.12566370614359174</v>
      </c>
      <c r="B1700" s="5">
        <f>Eingabe!K1700*Eingabe!L1700</f>
        <v>0</v>
      </c>
      <c r="C1700" s="5">
        <f>(Eingabe!K1700*(Eingabe!L1700-Eingabe!K1700)+Eingabe!K1700^2*PI()/4)*0+Eingabe!K1700*Eingabe!L1700</f>
        <v>0</v>
      </c>
      <c r="D1700" s="89">
        <f>IF(Eingabe!G1700="x",1,0)</f>
        <v>1</v>
      </c>
      <c r="E1700" s="1">
        <f>IF(Eingabe!H1700="x",1,0)</f>
        <v>0</v>
      </c>
      <c r="F1700" s="1">
        <f>IF(Eingabe!I1700="x",1,0)</f>
        <v>0</v>
      </c>
      <c r="G1700" s="90">
        <f t="shared" si="182"/>
        <v>0</v>
      </c>
      <c r="H1700" s="1">
        <f>IF(Eingabe!R1700="x",1,0)</f>
        <v>1</v>
      </c>
      <c r="I1700" s="1">
        <f>IF(Eingabe!S1700="x",1,0)</f>
        <v>0</v>
      </c>
      <c r="J1700" s="1">
        <f t="shared" si="183"/>
        <v>1</v>
      </c>
      <c r="K1700" s="89">
        <f>IF(Eingabe!E1700="x",1,0)</f>
        <v>1</v>
      </c>
      <c r="L1700" s="1">
        <f>IF(Eingabe!F1700="x",1,0)</f>
        <v>0</v>
      </c>
      <c r="M1700" s="90">
        <f t="shared" si="184"/>
        <v>1</v>
      </c>
    </row>
    <row r="1701">
      <c r="A1701" s="5">
        <f>Eingabe!J1701^2*PI()/4</f>
        <v>0.12566370614359174</v>
      </c>
      <c r="B1701" s="5">
        <f>Eingabe!K1701*Eingabe!L1701</f>
        <v>0</v>
      </c>
      <c r="C1701" s="5">
        <f>(Eingabe!K1701*(Eingabe!L1701-Eingabe!K1701)+Eingabe!K1701^2*PI()/4)*0+Eingabe!K1701*Eingabe!L1701</f>
        <v>0</v>
      </c>
      <c r="D1701" s="89">
        <f>IF(Eingabe!G1701="x",1,0)</f>
        <v>1</v>
      </c>
      <c r="E1701" s="1">
        <f>IF(Eingabe!H1701="x",1,0)</f>
        <v>0</v>
      </c>
      <c r="F1701" s="1">
        <f>IF(Eingabe!I1701="x",1,0)</f>
        <v>0</v>
      </c>
      <c r="G1701" s="90">
        <f t="shared" si="182"/>
        <v>0</v>
      </c>
      <c r="H1701" s="1">
        <f>IF(Eingabe!R1701="x",1,0)</f>
        <v>1</v>
      </c>
      <c r="I1701" s="1">
        <f>IF(Eingabe!S1701="x",1,0)</f>
        <v>0</v>
      </c>
      <c r="J1701" s="1">
        <f t="shared" si="183"/>
        <v>1</v>
      </c>
      <c r="K1701" s="89">
        <f>IF(Eingabe!E1701="x",1,0)</f>
        <v>1</v>
      </c>
      <c r="L1701" s="1">
        <f>IF(Eingabe!F1701="x",1,0)</f>
        <v>0</v>
      </c>
      <c r="M1701" s="90">
        <f t="shared" si="184"/>
        <v>1</v>
      </c>
    </row>
    <row r="1702">
      <c r="A1702" s="5">
        <f>Eingabe!J1702^2*PI()/4</f>
        <v>0.12566370614359174</v>
      </c>
      <c r="B1702" s="5">
        <f>Eingabe!K1702*Eingabe!L1702</f>
        <v>0</v>
      </c>
      <c r="C1702" s="5">
        <f>(Eingabe!K1702*(Eingabe!L1702-Eingabe!K1702)+Eingabe!K1702^2*PI()/4)*0+Eingabe!K1702*Eingabe!L1702</f>
        <v>0</v>
      </c>
      <c r="D1702" s="89">
        <f>IF(Eingabe!G1702="x",1,0)</f>
        <v>1</v>
      </c>
      <c r="E1702" s="1">
        <f>IF(Eingabe!H1702="x",1,0)</f>
        <v>0</v>
      </c>
      <c r="F1702" s="1">
        <f>IF(Eingabe!I1702="x",1,0)</f>
        <v>0</v>
      </c>
      <c r="G1702" s="90">
        <f t="shared" si="182"/>
        <v>0</v>
      </c>
      <c r="H1702" s="1">
        <f>IF(Eingabe!R1702="x",1,0)</f>
        <v>1</v>
      </c>
      <c r="I1702" s="1">
        <f>IF(Eingabe!S1702="x",1,0)</f>
        <v>0</v>
      </c>
      <c r="J1702" s="1">
        <f t="shared" si="183"/>
        <v>1</v>
      </c>
      <c r="K1702" s="89">
        <f>IF(Eingabe!E1702="x",1,0)</f>
        <v>1</v>
      </c>
      <c r="L1702" s="1">
        <f>IF(Eingabe!F1702="x",1,0)</f>
        <v>0</v>
      </c>
      <c r="M1702" s="90">
        <f t="shared" si="184"/>
        <v>1</v>
      </c>
    </row>
    <row r="1703">
      <c r="A1703" s="5">
        <f>Eingabe!J1703^2*PI()/4</f>
        <v>0.12566370614359174</v>
      </c>
      <c r="B1703" s="5">
        <f>Eingabe!K1703*Eingabe!L1703</f>
        <v>0</v>
      </c>
      <c r="C1703" s="5">
        <f>(Eingabe!K1703*(Eingabe!L1703-Eingabe!K1703)+Eingabe!K1703^2*PI()/4)*0+Eingabe!K1703*Eingabe!L1703</f>
        <v>0</v>
      </c>
      <c r="D1703" s="89">
        <f>IF(Eingabe!G1703="x",1,0)</f>
        <v>1</v>
      </c>
      <c r="E1703" s="1">
        <f>IF(Eingabe!H1703="x",1,0)</f>
        <v>0</v>
      </c>
      <c r="F1703" s="1">
        <f>IF(Eingabe!I1703="x",1,0)</f>
        <v>0</v>
      </c>
      <c r="G1703" s="90">
        <f t="shared" si="182"/>
        <v>0</v>
      </c>
      <c r="H1703" s="1">
        <f>IF(Eingabe!R1703="x",1,0)</f>
        <v>1</v>
      </c>
      <c r="I1703" s="1">
        <f>IF(Eingabe!S1703="x",1,0)</f>
        <v>0</v>
      </c>
      <c r="J1703" s="1">
        <f t="shared" si="183"/>
        <v>1</v>
      </c>
      <c r="K1703" s="89">
        <f>IF(Eingabe!E1703="x",1,0)</f>
        <v>1</v>
      </c>
      <c r="L1703" s="1">
        <f>IF(Eingabe!F1703="x",1,0)</f>
        <v>0</v>
      </c>
      <c r="M1703" s="90">
        <f t="shared" si="184"/>
        <v>1</v>
      </c>
    </row>
    <row r="1704">
      <c r="A1704" s="5">
        <f>Eingabe!J1704^2*PI()/4</f>
        <v>0.12566370614359174</v>
      </c>
      <c r="B1704" s="5">
        <f>Eingabe!K1704*Eingabe!L1704</f>
        <v>0</v>
      </c>
      <c r="C1704" s="5">
        <f>(Eingabe!K1704*(Eingabe!L1704-Eingabe!K1704)+Eingabe!K1704^2*PI()/4)*0+Eingabe!K1704*Eingabe!L1704</f>
        <v>0</v>
      </c>
      <c r="D1704" s="89">
        <f>IF(Eingabe!G1704="x",1,0)</f>
        <v>1</v>
      </c>
      <c r="E1704" s="1">
        <f>IF(Eingabe!H1704="x",1,0)</f>
        <v>0</v>
      </c>
      <c r="F1704" s="1">
        <f>IF(Eingabe!I1704="x",1,0)</f>
        <v>0</v>
      </c>
      <c r="G1704" s="90">
        <f t="shared" si="182"/>
        <v>0</v>
      </c>
      <c r="H1704" s="1">
        <f>IF(Eingabe!R1704="x",1,0)</f>
        <v>1</v>
      </c>
      <c r="I1704" s="1">
        <f>IF(Eingabe!S1704="x",1,0)</f>
        <v>0</v>
      </c>
      <c r="J1704" s="1">
        <f t="shared" si="183"/>
        <v>1</v>
      </c>
      <c r="K1704" s="89">
        <f>IF(Eingabe!E1704="x",1,0)</f>
        <v>1</v>
      </c>
      <c r="L1704" s="1">
        <f>IF(Eingabe!F1704="x",1,0)</f>
        <v>0</v>
      </c>
      <c r="M1704" s="90">
        <f t="shared" si="184"/>
        <v>1</v>
      </c>
    </row>
    <row r="1705">
      <c r="A1705" s="5">
        <f>Eingabe!J1705^2*PI()/4</f>
        <v>0.12566370614359174</v>
      </c>
      <c r="B1705" s="5">
        <f>Eingabe!K1705*Eingabe!L1705</f>
        <v>0</v>
      </c>
      <c r="C1705" s="5">
        <f>(Eingabe!K1705*(Eingabe!L1705-Eingabe!K1705)+Eingabe!K1705^2*PI()/4)*0+Eingabe!K1705*Eingabe!L1705</f>
        <v>0</v>
      </c>
      <c r="D1705" s="89">
        <f>IF(Eingabe!G1705="x",1,0)</f>
        <v>1</v>
      </c>
      <c r="E1705" s="1">
        <f>IF(Eingabe!H1705="x",1,0)</f>
        <v>0</v>
      </c>
      <c r="F1705" s="1">
        <f>IF(Eingabe!I1705="x",1,0)</f>
        <v>0</v>
      </c>
      <c r="G1705" s="90">
        <f t="shared" si="182"/>
        <v>0</v>
      </c>
      <c r="H1705" s="1">
        <f>IF(Eingabe!R1705="x",1,0)</f>
        <v>1</v>
      </c>
      <c r="I1705" s="1">
        <f>IF(Eingabe!S1705="x",1,0)</f>
        <v>0</v>
      </c>
      <c r="J1705" s="1">
        <f t="shared" si="183"/>
        <v>1</v>
      </c>
      <c r="K1705" s="89">
        <f>IF(Eingabe!E1705="x",1,0)</f>
        <v>1</v>
      </c>
      <c r="L1705" s="1">
        <f>IF(Eingabe!F1705="x",1,0)</f>
        <v>0</v>
      </c>
      <c r="M1705" s="90">
        <f t="shared" si="184"/>
        <v>1</v>
      </c>
    </row>
    <row r="1706">
      <c r="A1706" s="5">
        <f>Eingabe!J1706^2*PI()/4</f>
        <v>0.12566370614359174</v>
      </c>
      <c r="B1706" s="5">
        <f>Eingabe!K1706*Eingabe!L1706</f>
        <v>0</v>
      </c>
      <c r="C1706" s="5">
        <f>(Eingabe!K1706*(Eingabe!L1706-Eingabe!K1706)+Eingabe!K1706^2*PI()/4)*0+Eingabe!K1706*Eingabe!L1706</f>
        <v>0</v>
      </c>
      <c r="D1706" s="89">
        <f>IF(Eingabe!G1706="x",1,0)</f>
        <v>1</v>
      </c>
      <c r="E1706" s="1">
        <f>IF(Eingabe!H1706="x",1,0)</f>
        <v>0</v>
      </c>
      <c r="F1706" s="1">
        <f>IF(Eingabe!I1706="x",1,0)</f>
        <v>0</v>
      </c>
      <c r="G1706" s="90">
        <f t="shared" si="182"/>
        <v>0</v>
      </c>
      <c r="H1706" s="1">
        <f>IF(Eingabe!R1706="x",1,0)</f>
        <v>1</v>
      </c>
      <c r="I1706" s="1">
        <f>IF(Eingabe!S1706="x",1,0)</f>
        <v>0</v>
      </c>
      <c r="J1706" s="1">
        <f t="shared" si="183"/>
        <v>1</v>
      </c>
      <c r="K1706" s="89">
        <f>IF(Eingabe!E1706="x",1,0)</f>
        <v>1</v>
      </c>
      <c r="L1706" s="1">
        <f>IF(Eingabe!F1706="x",1,0)</f>
        <v>0</v>
      </c>
      <c r="M1706" s="90">
        <f t="shared" si="184"/>
        <v>1</v>
      </c>
    </row>
    <row r="1707">
      <c r="A1707" s="5">
        <f>Eingabe!J1707^2*PI()/4</f>
        <v>0.12566370614359174</v>
      </c>
      <c r="B1707" s="5">
        <f>Eingabe!K1707*Eingabe!L1707</f>
        <v>0</v>
      </c>
      <c r="C1707" s="5">
        <f>(Eingabe!K1707*(Eingabe!L1707-Eingabe!K1707)+Eingabe!K1707^2*PI()/4)*0+Eingabe!K1707*Eingabe!L1707</f>
        <v>0</v>
      </c>
      <c r="D1707" s="89">
        <f>IF(Eingabe!G1707="x",1,0)</f>
        <v>1</v>
      </c>
      <c r="E1707" s="1">
        <f>IF(Eingabe!H1707="x",1,0)</f>
        <v>0</v>
      </c>
      <c r="F1707" s="1">
        <f>IF(Eingabe!I1707="x",1,0)</f>
        <v>0</v>
      </c>
      <c r="G1707" s="90">
        <f t="shared" si="182"/>
        <v>0</v>
      </c>
      <c r="H1707" s="1">
        <f>IF(Eingabe!R1707="x",1,0)</f>
        <v>1</v>
      </c>
      <c r="I1707" s="1">
        <f>IF(Eingabe!S1707="x",1,0)</f>
        <v>0</v>
      </c>
      <c r="J1707" s="1">
        <f t="shared" si="183"/>
        <v>1</v>
      </c>
      <c r="K1707" s="89">
        <f>IF(Eingabe!E1707="x",1,0)</f>
        <v>1</v>
      </c>
      <c r="L1707" s="1">
        <f>IF(Eingabe!F1707="x",1,0)</f>
        <v>0</v>
      </c>
      <c r="M1707" s="90">
        <f t="shared" si="184"/>
        <v>1</v>
      </c>
    </row>
    <row r="1708">
      <c r="A1708" s="5">
        <f>Eingabe!J1708^2*PI()/4</f>
        <v>0.12566370614359174</v>
      </c>
      <c r="B1708" s="5">
        <f>Eingabe!K1708*Eingabe!L1708</f>
        <v>0</v>
      </c>
      <c r="C1708" s="5">
        <f>(Eingabe!K1708*(Eingabe!L1708-Eingabe!K1708)+Eingabe!K1708^2*PI()/4)*0+Eingabe!K1708*Eingabe!L1708</f>
        <v>0</v>
      </c>
      <c r="D1708" s="89">
        <f>IF(Eingabe!G1708="x",1,0)</f>
        <v>1</v>
      </c>
      <c r="E1708" s="1">
        <f>IF(Eingabe!H1708="x",1,0)</f>
        <v>0</v>
      </c>
      <c r="F1708" s="1">
        <f>IF(Eingabe!I1708="x",1,0)</f>
        <v>0</v>
      </c>
      <c r="G1708" s="90">
        <f t="shared" si="182"/>
        <v>0</v>
      </c>
      <c r="H1708" s="1">
        <f>IF(Eingabe!R1708="x",1,0)</f>
        <v>1</v>
      </c>
      <c r="I1708" s="1">
        <f>IF(Eingabe!S1708="x",1,0)</f>
        <v>0</v>
      </c>
      <c r="J1708" s="1">
        <f t="shared" si="183"/>
        <v>1</v>
      </c>
      <c r="K1708" s="89">
        <f>IF(Eingabe!E1708="x",1,0)</f>
        <v>1</v>
      </c>
      <c r="L1708" s="1">
        <f>IF(Eingabe!F1708="x",1,0)</f>
        <v>0</v>
      </c>
      <c r="M1708" s="90">
        <f t="shared" si="184"/>
        <v>1</v>
      </c>
    </row>
    <row r="1709">
      <c r="A1709" s="5">
        <f>Eingabe!J1709^2*PI()/4</f>
        <v>0.12566370614359174</v>
      </c>
      <c r="B1709" s="5">
        <f>Eingabe!K1709*Eingabe!L1709</f>
        <v>0</v>
      </c>
      <c r="C1709" s="5">
        <f>(Eingabe!K1709*(Eingabe!L1709-Eingabe!K1709)+Eingabe!K1709^2*PI()/4)*0+Eingabe!K1709*Eingabe!L1709</f>
        <v>0</v>
      </c>
      <c r="D1709" s="89">
        <f>IF(Eingabe!G1709="x",1,0)</f>
        <v>1</v>
      </c>
      <c r="E1709" s="1">
        <f>IF(Eingabe!H1709="x",1,0)</f>
        <v>0</v>
      </c>
      <c r="F1709" s="1">
        <f>IF(Eingabe!I1709="x",1,0)</f>
        <v>0</v>
      </c>
      <c r="G1709" s="90">
        <f t="shared" si="182"/>
        <v>0</v>
      </c>
      <c r="H1709" s="1">
        <f>IF(Eingabe!R1709="x",1,0)</f>
        <v>1</v>
      </c>
      <c r="I1709" s="1">
        <f>IF(Eingabe!S1709="x",1,0)</f>
        <v>0</v>
      </c>
      <c r="J1709" s="1">
        <f t="shared" si="183"/>
        <v>1</v>
      </c>
      <c r="K1709" s="89">
        <f>IF(Eingabe!E1709="x",1,0)</f>
        <v>1</v>
      </c>
      <c r="L1709" s="1">
        <f>IF(Eingabe!F1709="x",1,0)</f>
        <v>0</v>
      </c>
      <c r="M1709" s="90">
        <f t="shared" si="184"/>
        <v>1</v>
      </c>
    </row>
    <row r="1710">
      <c r="A1710" s="5">
        <f>Eingabe!J1710^2*PI()/4</f>
        <v>0</v>
      </c>
      <c r="B1710" s="5">
        <f>Eingabe!K1710*Eingabe!L1710</f>
        <v>0.094600000000000004</v>
      </c>
      <c r="C1710" s="5">
        <f>(Eingabe!K1710*(Eingabe!L1710-Eingabe!K1710)+Eingabe!K1710^2*PI()/4)*0+Eingabe!K1710*Eingabe!L1710</f>
        <v>0.094600000000000004</v>
      </c>
      <c r="D1710" s="89">
        <f>IF(Eingabe!G1710="x",1,0)</f>
        <v>0</v>
      </c>
      <c r="E1710" s="1">
        <f>IF(Eingabe!H1710="x",1,0)</f>
        <v>0</v>
      </c>
      <c r="F1710" s="1">
        <f>IF(Eingabe!I1710="x",1,0)</f>
        <v>1</v>
      </c>
      <c r="G1710" s="90">
        <f t="shared" si="182"/>
        <v>1</v>
      </c>
      <c r="H1710" s="1">
        <f>IF(Eingabe!R1710="x",1,0)</f>
        <v>1</v>
      </c>
      <c r="I1710" s="1">
        <f>IF(Eingabe!S1710="x",1,0)</f>
        <v>0</v>
      </c>
      <c r="J1710" s="1">
        <f t="shared" si="183"/>
        <v>1</v>
      </c>
      <c r="K1710" s="89">
        <f>IF(Eingabe!E1710="x",1,0)</f>
        <v>1</v>
      </c>
      <c r="L1710" s="1">
        <f>IF(Eingabe!F1710="x",1,0)</f>
        <v>0</v>
      </c>
      <c r="M1710" s="90">
        <f t="shared" si="184"/>
        <v>1</v>
      </c>
    </row>
    <row r="1711">
      <c r="A1711" s="5">
        <f>Eingabe!J1711^2*PI()/4</f>
        <v>0</v>
      </c>
      <c r="B1711" s="5">
        <f>Eingabe!K1711*Eingabe!L1711</f>
        <v>0.094600000000000004</v>
      </c>
      <c r="C1711" s="5">
        <f>(Eingabe!K1711*(Eingabe!L1711-Eingabe!K1711)+Eingabe!K1711^2*PI()/4)*0+Eingabe!K1711*Eingabe!L1711</f>
        <v>0.094600000000000004</v>
      </c>
      <c r="D1711" s="89">
        <f>IF(Eingabe!G1711="x",1,0)</f>
        <v>0</v>
      </c>
      <c r="E1711" s="1">
        <f>IF(Eingabe!H1711="x",1,0)</f>
        <v>0</v>
      </c>
      <c r="F1711" s="1">
        <f>IF(Eingabe!I1711="x",1,0)</f>
        <v>1</v>
      </c>
      <c r="G1711" s="90">
        <f t="shared" si="182"/>
        <v>1</v>
      </c>
      <c r="H1711" s="1">
        <f>IF(Eingabe!R1711="x",1,0)</f>
        <v>1</v>
      </c>
      <c r="I1711" s="1">
        <f>IF(Eingabe!S1711="x",1,0)</f>
        <v>0</v>
      </c>
      <c r="J1711" s="1">
        <f t="shared" si="183"/>
        <v>1</v>
      </c>
      <c r="K1711" s="89">
        <f>IF(Eingabe!E1711="x",1,0)</f>
        <v>1</v>
      </c>
      <c r="L1711" s="1">
        <f>IF(Eingabe!F1711="x",1,0)</f>
        <v>0</v>
      </c>
      <c r="M1711" s="90">
        <f t="shared" si="184"/>
        <v>1</v>
      </c>
    </row>
    <row r="1712">
      <c r="A1712" s="5">
        <f>Eingabe!J1712^2*PI()/4</f>
        <v>0</v>
      </c>
      <c r="B1712" s="5">
        <f>Eingabe!K1712*Eingabe!L1712</f>
        <v>0.094600000000000004</v>
      </c>
      <c r="C1712" s="5">
        <f>(Eingabe!K1712*(Eingabe!L1712-Eingabe!K1712)+Eingabe!K1712^2*PI()/4)*0+Eingabe!K1712*Eingabe!L1712</f>
        <v>0.094600000000000004</v>
      </c>
      <c r="D1712" s="89">
        <f>IF(Eingabe!G1712="x",1,0)</f>
        <v>0</v>
      </c>
      <c r="E1712" s="1">
        <f>IF(Eingabe!H1712="x",1,0)</f>
        <v>0</v>
      </c>
      <c r="F1712" s="1">
        <f>IF(Eingabe!I1712="x",1,0)</f>
        <v>1</v>
      </c>
      <c r="G1712" s="90">
        <f t="shared" si="182"/>
        <v>1</v>
      </c>
      <c r="H1712" s="1">
        <f>IF(Eingabe!R1712="x",1,0)</f>
        <v>1</v>
      </c>
      <c r="I1712" s="1">
        <f>IF(Eingabe!S1712="x",1,0)</f>
        <v>0</v>
      </c>
      <c r="J1712" s="1">
        <f t="shared" si="183"/>
        <v>1</v>
      </c>
      <c r="K1712" s="89">
        <f>IF(Eingabe!E1712="x",1,0)</f>
        <v>1</v>
      </c>
      <c r="L1712" s="1">
        <f>IF(Eingabe!F1712="x",1,0)</f>
        <v>0</v>
      </c>
      <c r="M1712" s="90">
        <f t="shared" si="184"/>
        <v>1</v>
      </c>
    </row>
    <row r="1713">
      <c r="A1713" s="5">
        <f>Eingabe!J1713^2*PI()/4</f>
        <v>0</v>
      </c>
      <c r="B1713" s="5">
        <f>Eingabe!K1713*Eingabe!L1713</f>
        <v>0.094600000000000004</v>
      </c>
      <c r="C1713" s="5">
        <f>(Eingabe!K1713*(Eingabe!L1713-Eingabe!K1713)+Eingabe!K1713^2*PI()/4)*0+Eingabe!K1713*Eingabe!L1713</f>
        <v>0.094600000000000004</v>
      </c>
      <c r="D1713" s="89">
        <f>IF(Eingabe!G1713="x",1,0)</f>
        <v>0</v>
      </c>
      <c r="E1713" s="1">
        <f>IF(Eingabe!H1713="x",1,0)</f>
        <v>0</v>
      </c>
      <c r="F1713" s="1">
        <f>IF(Eingabe!I1713="x",1,0)</f>
        <v>1</v>
      </c>
      <c r="G1713" s="90">
        <f t="shared" si="182"/>
        <v>1</v>
      </c>
      <c r="H1713" s="1">
        <f>IF(Eingabe!R1713="x",1,0)</f>
        <v>1</v>
      </c>
      <c r="I1713" s="1">
        <f>IF(Eingabe!S1713="x",1,0)</f>
        <v>0</v>
      </c>
      <c r="J1713" s="1">
        <f t="shared" si="183"/>
        <v>1</v>
      </c>
      <c r="K1713" s="89">
        <f>IF(Eingabe!E1713="x",1,0)</f>
        <v>1</v>
      </c>
      <c r="L1713" s="1">
        <f>IF(Eingabe!F1713="x",1,0)</f>
        <v>0</v>
      </c>
      <c r="M1713" s="90">
        <f t="shared" si="184"/>
        <v>1</v>
      </c>
    </row>
    <row r="1714">
      <c r="A1714" s="5">
        <f>Eingabe!J1714^2*PI()/4</f>
        <v>0</v>
      </c>
      <c r="B1714" s="5">
        <f>Eingabe!K1714*Eingabe!L1714</f>
        <v>0.094600000000000004</v>
      </c>
      <c r="C1714" s="5">
        <f>(Eingabe!K1714*(Eingabe!L1714-Eingabe!K1714)+Eingabe!K1714^2*PI()/4)*0+Eingabe!K1714*Eingabe!L1714</f>
        <v>0.094600000000000004</v>
      </c>
      <c r="D1714" s="89">
        <f>IF(Eingabe!G1714="x",1,0)</f>
        <v>0</v>
      </c>
      <c r="E1714" s="1">
        <f>IF(Eingabe!H1714="x",1,0)</f>
        <v>0</v>
      </c>
      <c r="F1714" s="1">
        <f>IF(Eingabe!I1714="x",1,0)</f>
        <v>1</v>
      </c>
      <c r="G1714" s="90">
        <f t="shared" si="182"/>
        <v>1</v>
      </c>
      <c r="H1714" s="1">
        <f>IF(Eingabe!R1714="x",1,0)</f>
        <v>1</v>
      </c>
      <c r="I1714" s="1">
        <f>IF(Eingabe!S1714="x",1,0)</f>
        <v>0</v>
      </c>
      <c r="J1714" s="1">
        <f t="shared" si="183"/>
        <v>1</v>
      </c>
      <c r="K1714" s="89">
        <f>IF(Eingabe!E1714="x",1,0)</f>
        <v>1</v>
      </c>
      <c r="L1714" s="1">
        <f>IF(Eingabe!F1714="x",1,0)</f>
        <v>0</v>
      </c>
      <c r="M1714" s="90">
        <f t="shared" si="184"/>
        <v>1</v>
      </c>
    </row>
    <row r="1715">
      <c r="A1715" s="5">
        <f>Eingabe!J1715^2*PI()/4</f>
        <v>0</v>
      </c>
      <c r="B1715" s="5">
        <f>Eingabe!K1715*Eingabe!L1715</f>
        <v>0.094600000000000004</v>
      </c>
      <c r="C1715" s="5">
        <f>(Eingabe!K1715*(Eingabe!L1715-Eingabe!K1715)+Eingabe!K1715^2*PI()/4)*0+Eingabe!K1715*Eingabe!L1715</f>
        <v>0.094600000000000004</v>
      </c>
      <c r="D1715" s="89">
        <f>IF(Eingabe!G1715="x",1,0)</f>
        <v>0</v>
      </c>
      <c r="E1715" s="1">
        <f>IF(Eingabe!H1715="x",1,0)</f>
        <v>0</v>
      </c>
      <c r="F1715" s="1">
        <f>IF(Eingabe!I1715="x",1,0)</f>
        <v>1</v>
      </c>
      <c r="G1715" s="90">
        <f t="shared" si="182"/>
        <v>1</v>
      </c>
      <c r="H1715" s="1">
        <f>IF(Eingabe!R1715="x",1,0)</f>
        <v>1</v>
      </c>
      <c r="I1715" s="1">
        <f>IF(Eingabe!S1715="x",1,0)</f>
        <v>0</v>
      </c>
      <c r="J1715" s="1">
        <f t="shared" si="183"/>
        <v>1</v>
      </c>
      <c r="K1715" s="89">
        <f>IF(Eingabe!E1715="x",1,0)</f>
        <v>1</v>
      </c>
      <c r="L1715" s="1">
        <f>IF(Eingabe!F1715="x",1,0)</f>
        <v>0</v>
      </c>
      <c r="M1715" s="90">
        <f t="shared" si="184"/>
        <v>1</v>
      </c>
    </row>
    <row r="1716">
      <c r="A1716" s="5">
        <f>Eingabe!J1716^2*PI()/4</f>
        <v>0</v>
      </c>
      <c r="B1716" s="5">
        <f>Eingabe!K1716*Eingabe!L1716</f>
        <v>0.094600000000000004</v>
      </c>
      <c r="C1716" s="5">
        <f>(Eingabe!K1716*(Eingabe!L1716-Eingabe!K1716)+Eingabe!K1716^2*PI()/4)*0+Eingabe!K1716*Eingabe!L1716</f>
        <v>0.094600000000000004</v>
      </c>
      <c r="D1716" s="89">
        <f>IF(Eingabe!G1716="x",1,0)</f>
        <v>0</v>
      </c>
      <c r="E1716" s="1">
        <f>IF(Eingabe!H1716="x",1,0)</f>
        <v>0</v>
      </c>
      <c r="F1716" s="1">
        <f>IF(Eingabe!I1716="x",1,0)</f>
        <v>1</v>
      </c>
      <c r="G1716" s="90">
        <f t="shared" si="182"/>
        <v>1</v>
      </c>
      <c r="H1716" s="1">
        <f>IF(Eingabe!R1716="x",1,0)</f>
        <v>1</v>
      </c>
      <c r="I1716" s="1">
        <f>IF(Eingabe!S1716="x",1,0)</f>
        <v>0</v>
      </c>
      <c r="J1716" s="1">
        <f t="shared" si="183"/>
        <v>1</v>
      </c>
      <c r="K1716" s="89">
        <f>IF(Eingabe!E1716="x",1,0)</f>
        <v>1</v>
      </c>
      <c r="L1716" s="1">
        <f>IF(Eingabe!F1716="x",1,0)</f>
        <v>0</v>
      </c>
      <c r="M1716" s="90">
        <f t="shared" si="184"/>
        <v>1</v>
      </c>
    </row>
    <row r="1717">
      <c r="A1717" s="5">
        <f>Eingabe!J1717^2*PI()/4</f>
        <v>0</v>
      </c>
      <c r="B1717" s="5">
        <f>Eingabe!K1717*Eingabe!L1717</f>
        <v>0.092399999999999996</v>
      </c>
      <c r="C1717" s="5">
        <f>(Eingabe!K1717*(Eingabe!L1717-Eingabe!K1717)+Eingabe!K1717^2*PI()/4)*0+Eingabe!K1717*Eingabe!L1717</f>
        <v>0.092399999999999996</v>
      </c>
      <c r="D1717" s="89">
        <f>IF(Eingabe!G1717="x",1,0)</f>
        <v>0</v>
      </c>
      <c r="E1717" s="1">
        <f>IF(Eingabe!H1717="x",1,0)</f>
        <v>0</v>
      </c>
      <c r="F1717" s="1">
        <f>IF(Eingabe!I1717="x",1,0)</f>
        <v>1</v>
      </c>
      <c r="G1717" s="90">
        <f t="shared" si="182"/>
        <v>1</v>
      </c>
      <c r="H1717" s="1">
        <f>IF(Eingabe!R1717="x",1,0)</f>
        <v>1</v>
      </c>
      <c r="I1717" s="1">
        <f>IF(Eingabe!S1717="x",1,0)</f>
        <v>0</v>
      </c>
      <c r="J1717" s="1">
        <f t="shared" si="183"/>
        <v>1</v>
      </c>
      <c r="K1717" s="89">
        <f>IF(Eingabe!E1717="x",1,0)</f>
        <v>1</v>
      </c>
      <c r="L1717" s="1">
        <f>IF(Eingabe!F1717="x",1,0)</f>
        <v>0</v>
      </c>
      <c r="M1717" s="90">
        <f t="shared" si="184"/>
        <v>1</v>
      </c>
    </row>
    <row r="1718">
      <c r="A1718" s="5">
        <f>Eingabe!J1718^2*PI()/4</f>
        <v>0.049087385212340517</v>
      </c>
      <c r="B1718" s="5">
        <f>Eingabe!K1718*Eingabe!L1718</f>
        <v>0</v>
      </c>
      <c r="C1718" s="5">
        <f>(Eingabe!K1718*(Eingabe!L1718-Eingabe!K1718)+Eingabe!K1718^2*PI()/4)*0+Eingabe!K1718*Eingabe!L1718</f>
        <v>0</v>
      </c>
      <c r="D1718" s="89">
        <f>IF(Eingabe!G1718="x",1,0)</f>
        <v>1</v>
      </c>
      <c r="E1718" s="1">
        <f>IF(Eingabe!H1718="x",1,0)</f>
        <v>0</v>
      </c>
      <c r="F1718" s="1">
        <f>IF(Eingabe!I1718="x",1,0)</f>
        <v>0</v>
      </c>
      <c r="G1718" s="90">
        <f t="shared" si="182"/>
        <v>0</v>
      </c>
      <c r="H1718" s="1">
        <f>IF(Eingabe!R1718="x",1,0)</f>
        <v>1</v>
      </c>
      <c r="I1718" s="1">
        <f>IF(Eingabe!S1718="x",1,0)</f>
        <v>0</v>
      </c>
      <c r="J1718" s="1">
        <f t="shared" si="183"/>
        <v>1</v>
      </c>
      <c r="K1718" s="89">
        <f>IF(Eingabe!E1718="x",1,0)</f>
        <v>1</v>
      </c>
      <c r="L1718" s="1">
        <f>IF(Eingabe!F1718="x",1,0)</f>
        <v>0</v>
      </c>
      <c r="M1718" s="90">
        <f t="shared" si="184"/>
        <v>1</v>
      </c>
    </row>
    <row r="1719">
      <c r="A1719" s="5">
        <f>Eingabe!J1719^2*PI()/4</f>
        <v>0</v>
      </c>
      <c r="B1719" s="5">
        <f>Eingabe!K1719*Eingabe!L1719</f>
        <v>0.125</v>
      </c>
      <c r="C1719" s="5">
        <f>(Eingabe!K1719*(Eingabe!L1719-Eingabe!K1719)+Eingabe!K1719^2*PI()/4)*0+Eingabe!K1719*Eingabe!L1719</f>
        <v>0.125</v>
      </c>
      <c r="D1719" s="89">
        <f>IF(Eingabe!G1719="x",1,0)</f>
        <v>0</v>
      </c>
      <c r="E1719" s="1">
        <f>IF(Eingabe!H1719="x",1,0)</f>
        <v>1</v>
      </c>
      <c r="F1719" s="1">
        <f>IF(Eingabe!I1719="x",1,0)</f>
        <v>0</v>
      </c>
      <c r="G1719" s="90">
        <f t="shared" si="182"/>
        <v>1</v>
      </c>
      <c r="H1719" s="1">
        <f>IF(Eingabe!R1719="x",1,0)</f>
        <v>1</v>
      </c>
      <c r="I1719" s="1">
        <f>IF(Eingabe!S1719="x",1,0)</f>
        <v>0</v>
      </c>
      <c r="J1719" s="1">
        <f t="shared" si="183"/>
        <v>1</v>
      </c>
      <c r="K1719" s="89">
        <f>IF(Eingabe!E1719="x",1,0)</f>
        <v>1</v>
      </c>
      <c r="L1719" s="1">
        <f>IF(Eingabe!F1719="x",1,0)</f>
        <v>0</v>
      </c>
      <c r="M1719" s="90">
        <f t="shared" si="184"/>
        <v>1</v>
      </c>
    </row>
    <row r="1720">
      <c r="A1720" s="5">
        <f>Eingabe!J1720^2*PI()/4</f>
        <v>0</v>
      </c>
      <c r="B1720" s="5">
        <f>Eingabe!K1720*Eingabe!L1720</f>
        <v>0.14499999999999999</v>
      </c>
      <c r="C1720" s="5">
        <f>(Eingabe!K1720*(Eingabe!L1720-Eingabe!K1720)+Eingabe!K1720^2*PI()/4)*0+Eingabe!K1720*Eingabe!L1720</f>
        <v>0.14499999999999999</v>
      </c>
      <c r="D1720" s="89">
        <f>IF(Eingabe!G1720="x",1,0)</f>
        <v>0</v>
      </c>
      <c r="E1720" s="1">
        <f>IF(Eingabe!H1720="x",1,0)</f>
        <v>1</v>
      </c>
      <c r="F1720" s="1">
        <f>IF(Eingabe!I1720="x",1,0)</f>
        <v>0</v>
      </c>
      <c r="G1720" s="90">
        <f t="shared" si="182"/>
        <v>1</v>
      </c>
      <c r="H1720" s="1">
        <f>IF(Eingabe!R1720="x",1,0)</f>
        <v>1</v>
      </c>
      <c r="I1720" s="1">
        <f>IF(Eingabe!S1720="x",1,0)</f>
        <v>0</v>
      </c>
      <c r="J1720" s="1">
        <f t="shared" si="183"/>
        <v>1</v>
      </c>
      <c r="K1720" s="89">
        <f>IF(Eingabe!E1720="x",1,0)</f>
        <v>1</v>
      </c>
      <c r="L1720" s="1">
        <f>IF(Eingabe!F1720="x",1,0)</f>
        <v>0</v>
      </c>
      <c r="M1720" s="90">
        <f t="shared" si="184"/>
        <v>1</v>
      </c>
    </row>
    <row r="1721">
      <c r="A1721" s="5">
        <f>Eingabe!J1721^2*PI()/4</f>
        <v>0</v>
      </c>
      <c r="B1721" s="5">
        <f>Eingabe!K1721*Eingabe!L1721</f>
        <v>0.074800000000000005</v>
      </c>
      <c r="C1721" s="5">
        <f>(Eingabe!K1721*(Eingabe!L1721-Eingabe!K1721)+Eingabe!K1721^2*PI()/4)*0+Eingabe!K1721*Eingabe!L1721</f>
        <v>0.074800000000000005</v>
      </c>
      <c r="D1721" s="89">
        <f>IF(Eingabe!G1721="x",1,0)</f>
        <v>0</v>
      </c>
      <c r="E1721" s="1">
        <f>IF(Eingabe!H1721="x",1,0)</f>
        <v>1</v>
      </c>
      <c r="F1721" s="1">
        <f>IF(Eingabe!I1721="x",1,0)</f>
        <v>0</v>
      </c>
      <c r="G1721" s="90">
        <f t="shared" si="182"/>
        <v>1</v>
      </c>
      <c r="H1721" s="1">
        <f>IF(Eingabe!R1721="x",1,0)</f>
        <v>1</v>
      </c>
      <c r="I1721" s="1">
        <f>IF(Eingabe!S1721="x",1,0)</f>
        <v>0</v>
      </c>
      <c r="J1721" s="1">
        <f t="shared" si="183"/>
        <v>1</v>
      </c>
      <c r="K1721" s="89">
        <f>IF(Eingabe!E1721="x",1,0)</f>
        <v>1</v>
      </c>
      <c r="L1721" s="1">
        <f>IF(Eingabe!F1721="x",1,0)</f>
        <v>0</v>
      </c>
      <c r="M1721" s="90">
        <f t="shared" si="184"/>
        <v>1</v>
      </c>
    </row>
    <row r="1722">
      <c r="A1722" s="5">
        <f>Eingabe!J1722^2*PI()/4</f>
        <v>0</v>
      </c>
      <c r="B1722" s="5">
        <f>Eingabe!K1722*Eingabe!L1722</f>
        <v>0.12759999999999999</v>
      </c>
      <c r="C1722" s="5">
        <f>(Eingabe!K1722*(Eingabe!L1722-Eingabe!K1722)+Eingabe!K1722^2*PI()/4)*0+Eingabe!K1722*Eingabe!L1722</f>
        <v>0.12759999999999999</v>
      </c>
      <c r="D1722" s="89">
        <f>IF(Eingabe!G1722="x",1,0)</f>
        <v>0</v>
      </c>
      <c r="E1722" s="1">
        <f>IF(Eingabe!H1722="x",1,0)</f>
        <v>1</v>
      </c>
      <c r="F1722" s="1">
        <f>IF(Eingabe!I1722="x",1,0)</f>
        <v>0</v>
      </c>
      <c r="G1722" s="90">
        <f t="shared" si="182"/>
        <v>1</v>
      </c>
      <c r="H1722" s="1">
        <f>IF(Eingabe!R1722="x",1,0)</f>
        <v>1</v>
      </c>
      <c r="I1722" s="1">
        <f>IF(Eingabe!S1722="x",1,0)</f>
        <v>0</v>
      </c>
      <c r="J1722" s="1">
        <f t="shared" si="183"/>
        <v>1</v>
      </c>
      <c r="K1722" s="89">
        <f>IF(Eingabe!E1722="x",1,0)</f>
        <v>1</v>
      </c>
      <c r="L1722" s="1">
        <f>IF(Eingabe!F1722="x",1,0)</f>
        <v>0</v>
      </c>
      <c r="M1722" s="90">
        <f t="shared" si="184"/>
        <v>1</v>
      </c>
    </row>
    <row r="1723">
      <c r="A1723" s="5">
        <f>Eingabe!J1723^2*PI()/4</f>
        <v>0</v>
      </c>
      <c r="B1723" s="5">
        <f>Eingabe!K1723*Eingabe!L1723</f>
        <v>0.11</v>
      </c>
      <c r="C1723" s="5">
        <f>(Eingabe!K1723*(Eingabe!L1723-Eingabe!K1723)+Eingabe!K1723^2*PI()/4)*0+Eingabe!K1723*Eingabe!L1723</f>
        <v>0.11</v>
      </c>
      <c r="D1723" s="89">
        <f>IF(Eingabe!G1723="x",1,0)</f>
        <v>0</v>
      </c>
      <c r="E1723" s="1">
        <f>IF(Eingabe!H1723="x",1,0)</f>
        <v>1</v>
      </c>
      <c r="F1723" s="1">
        <f>IF(Eingabe!I1723="x",1,0)</f>
        <v>0</v>
      </c>
      <c r="G1723" s="90">
        <f t="shared" si="182"/>
        <v>1</v>
      </c>
      <c r="H1723" s="1">
        <f>IF(Eingabe!R1723="x",1,0)</f>
        <v>1</v>
      </c>
      <c r="I1723" s="1">
        <f>IF(Eingabe!S1723="x",1,0)</f>
        <v>0</v>
      </c>
      <c r="J1723" s="1">
        <f t="shared" si="183"/>
        <v>1</v>
      </c>
      <c r="K1723" s="89">
        <f>IF(Eingabe!E1723="x",1,0)</f>
        <v>1</v>
      </c>
      <c r="L1723" s="1">
        <f>IF(Eingabe!F1723="x",1,0)</f>
        <v>0</v>
      </c>
      <c r="M1723" s="90">
        <f t="shared" si="184"/>
        <v>1</v>
      </c>
    </row>
    <row r="1724">
      <c r="A1724" s="5">
        <f>Eingabe!J1724^2*PI()/4</f>
        <v>0</v>
      </c>
      <c r="B1724" s="5">
        <f>Eingabe!K1724*Eingabe!L1724</f>
        <v>0.11</v>
      </c>
      <c r="C1724" s="5">
        <f>(Eingabe!K1724*(Eingabe!L1724-Eingabe!K1724)+Eingabe!K1724^2*PI()/4)*0+Eingabe!K1724*Eingabe!L1724</f>
        <v>0.11</v>
      </c>
      <c r="D1724" s="89">
        <f>IF(Eingabe!G1724="x",1,0)</f>
        <v>0</v>
      </c>
      <c r="E1724" s="1">
        <f>IF(Eingabe!H1724="x",1,0)</f>
        <v>1</v>
      </c>
      <c r="F1724" s="1">
        <f>IF(Eingabe!I1724="x",1,0)</f>
        <v>0</v>
      </c>
      <c r="G1724" s="90">
        <f t="shared" si="182"/>
        <v>1</v>
      </c>
      <c r="H1724" s="1">
        <f>IF(Eingabe!R1724="x",1,0)</f>
        <v>1</v>
      </c>
      <c r="I1724" s="1">
        <f>IF(Eingabe!S1724="x",1,0)</f>
        <v>0</v>
      </c>
      <c r="J1724" s="1">
        <f t="shared" si="183"/>
        <v>1</v>
      </c>
      <c r="K1724" s="89">
        <f>IF(Eingabe!E1724="x",1,0)</f>
        <v>1</v>
      </c>
      <c r="L1724" s="1">
        <f>IF(Eingabe!F1724="x",1,0)</f>
        <v>0</v>
      </c>
      <c r="M1724" s="90">
        <f t="shared" si="184"/>
        <v>1</v>
      </c>
    </row>
    <row r="1725">
      <c r="A1725" s="5">
        <f>Eingabe!J1725^2*PI()/4</f>
        <v>0</v>
      </c>
      <c r="B1725" s="5">
        <f>Eingabe!K1725*Eingabe!L1725</f>
        <v>0.12759999999999999</v>
      </c>
      <c r="C1725" s="5">
        <f>(Eingabe!K1725*(Eingabe!L1725-Eingabe!K1725)+Eingabe!K1725^2*PI()/4)*0+Eingabe!K1725*Eingabe!L1725</f>
        <v>0.12759999999999999</v>
      </c>
      <c r="D1725" s="89">
        <f>IF(Eingabe!G1725="x",1,0)</f>
        <v>0</v>
      </c>
      <c r="E1725" s="1">
        <f>IF(Eingabe!H1725="x",1,0)</f>
        <v>1</v>
      </c>
      <c r="F1725" s="1">
        <f>IF(Eingabe!I1725="x",1,0)</f>
        <v>0</v>
      </c>
      <c r="G1725" s="90">
        <f t="shared" si="182"/>
        <v>1</v>
      </c>
      <c r="H1725" s="1">
        <f>IF(Eingabe!R1725="x",1,0)</f>
        <v>1</v>
      </c>
      <c r="I1725" s="1">
        <f>IF(Eingabe!S1725="x",1,0)</f>
        <v>0</v>
      </c>
      <c r="J1725" s="1">
        <f t="shared" si="183"/>
        <v>1</v>
      </c>
      <c r="K1725" s="89">
        <f>IF(Eingabe!E1725="x",1,0)</f>
        <v>1</v>
      </c>
      <c r="L1725" s="1">
        <f>IF(Eingabe!F1725="x",1,0)</f>
        <v>0</v>
      </c>
      <c r="M1725" s="90">
        <f t="shared" si="184"/>
        <v>1</v>
      </c>
    </row>
    <row r="1726">
      <c r="A1726" s="5">
        <f>Eingabe!J1726^2*PI()/4</f>
        <v>0</v>
      </c>
      <c r="B1726" s="5">
        <f>Eingabe!K1726*Eingabe!L1726</f>
        <v>0.074800000000000005</v>
      </c>
      <c r="C1726" s="5">
        <f>(Eingabe!K1726*(Eingabe!L1726-Eingabe!K1726)+Eingabe!K1726^2*PI()/4)*0+Eingabe!K1726*Eingabe!L1726</f>
        <v>0.074800000000000005</v>
      </c>
      <c r="D1726" s="89">
        <f>IF(Eingabe!G1726="x",1,0)</f>
        <v>0</v>
      </c>
      <c r="E1726" s="1">
        <f>IF(Eingabe!H1726="x",1,0)</f>
        <v>1</v>
      </c>
      <c r="F1726" s="1">
        <f>IF(Eingabe!I1726="x",1,0)</f>
        <v>0</v>
      </c>
      <c r="G1726" s="90">
        <f t="shared" si="182"/>
        <v>1</v>
      </c>
      <c r="H1726" s="1">
        <f>IF(Eingabe!R1726="x",1,0)</f>
        <v>1</v>
      </c>
      <c r="I1726" s="1">
        <f>IF(Eingabe!S1726="x",1,0)</f>
        <v>0</v>
      </c>
      <c r="J1726" s="1">
        <f t="shared" si="183"/>
        <v>1</v>
      </c>
      <c r="K1726" s="89">
        <f>IF(Eingabe!E1726="x",1,0)</f>
        <v>1</v>
      </c>
      <c r="L1726" s="1">
        <f>IF(Eingabe!F1726="x",1,0)</f>
        <v>0</v>
      </c>
      <c r="M1726" s="90">
        <f t="shared" si="184"/>
        <v>1</v>
      </c>
    </row>
    <row r="1727">
      <c r="A1727" s="5">
        <f>Eingabe!J1727^2*PI()/4</f>
        <v>0</v>
      </c>
      <c r="B1727" s="5">
        <f>Eingabe!K1727*Eingabe!L1727</f>
        <v>0.12759999999999999</v>
      </c>
      <c r="C1727" s="5">
        <f>(Eingabe!K1727*(Eingabe!L1727-Eingabe!K1727)+Eingabe!K1727^2*PI()/4)*0+Eingabe!K1727*Eingabe!L1727</f>
        <v>0.12759999999999999</v>
      </c>
      <c r="D1727" s="89">
        <f>IF(Eingabe!G1727="x",1,0)</f>
        <v>0</v>
      </c>
      <c r="E1727" s="1">
        <f>IF(Eingabe!H1727="x",1,0)</f>
        <v>1</v>
      </c>
      <c r="F1727" s="1">
        <f>IF(Eingabe!I1727="x",1,0)</f>
        <v>0</v>
      </c>
      <c r="G1727" s="90">
        <f t="shared" si="182"/>
        <v>1</v>
      </c>
      <c r="H1727" s="1">
        <f>IF(Eingabe!R1727="x",1,0)</f>
        <v>1</v>
      </c>
      <c r="I1727" s="1">
        <f>IF(Eingabe!S1727="x",1,0)</f>
        <v>0</v>
      </c>
      <c r="J1727" s="1">
        <f t="shared" si="183"/>
        <v>1</v>
      </c>
      <c r="K1727" s="89">
        <f>IF(Eingabe!E1727="x",1,0)</f>
        <v>1</v>
      </c>
      <c r="L1727" s="1">
        <f>IF(Eingabe!F1727="x",1,0)</f>
        <v>0</v>
      </c>
      <c r="M1727" s="90">
        <f t="shared" si="184"/>
        <v>1</v>
      </c>
    </row>
    <row r="1728">
      <c r="A1728" s="5">
        <f>Eingabe!J1728^2*PI()/4</f>
        <v>0</v>
      </c>
      <c r="B1728" s="5">
        <f>Eingabe!K1728*Eingabe!L1728</f>
        <v>0.11</v>
      </c>
      <c r="C1728" s="5">
        <f>(Eingabe!K1728*(Eingabe!L1728-Eingabe!K1728)+Eingabe!K1728^2*PI()/4)*0+Eingabe!K1728*Eingabe!L1728</f>
        <v>0.11</v>
      </c>
      <c r="D1728" s="89">
        <f>IF(Eingabe!G1728="x",1,0)</f>
        <v>0</v>
      </c>
      <c r="E1728" s="1">
        <f>IF(Eingabe!H1728="x",1,0)</f>
        <v>1</v>
      </c>
      <c r="F1728" s="1">
        <f>IF(Eingabe!I1728="x",1,0)</f>
        <v>0</v>
      </c>
      <c r="G1728" s="90">
        <f t="shared" si="182"/>
        <v>1</v>
      </c>
      <c r="H1728" s="1">
        <f>IF(Eingabe!R1728="x",1,0)</f>
        <v>1</v>
      </c>
      <c r="I1728" s="1">
        <f>IF(Eingabe!S1728="x",1,0)</f>
        <v>0</v>
      </c>
      <c r="J1728" s="1">
        <f t="shared" si="183"/>
        <v>1</v>
      </c>
      <c r="K1728" s="89">
        <f>IF(Eingabe!E1728="x",1,0)</f>
        <v>1</v>
      </c>
      <c r="L1728" s="1">
        <f>IF(Eingabe!F1728="x",1,0)</f>
        <v>0</v>
      </c>
      <c r="M1728" s="90">
        <f t="shared" si="184"/>
        <v>1</v>
      </c>
    </row>
    <row r="1729">
      <c r="A1729" s="5">
        <f>Eingabe!J1729^2*PI()/4</f>
        <v>0</v>
      </c>
      <c r="B1729" s="5">
        <f>Eingabe!K1729*Eingabe!L1729</f>
        <v>0.11</v>
      </c>
      <c r="C1729" s="5">
        <f>(Eingabe!K1729*(Eingabe!L1729-Eingabe!K1729)+Eingabe!K1729^2*PI()/4)*0+Eingabe!K1729*Eingabe!L1729</f>
        <v>0.11</v>
      </c>
      <c r="D1729" s="89">
        <f>IF(Eingabe!G1729="x",1,0)</f>
        <v>0</v>
      </c>
      <c r="E1729" s="1">
        <f>IF(Eingabe!H1729="x",1,0)</f>
        <v>1</v>
      </c>
      <c r="F1729" s="1">
        <f>IF(Eingabe!I1729="x",1,0)</f>
        <v>0</v>
      </c>
      <c r="G1729" s="90">
        <f t="shared" si="182"/>
        <v>1</v>
      </c>
      <c r="H1729" s="1">
        <f>IF(Eingabe!R1729="x",1,0)</f>
        <v>1</v>
      </c>
      <c r="I1729" s="1">
        <f>IF(Eingabe!S1729="x",1,0)</f>
        <v>0</v>
      </c>
      <c r="J1729" s="1">
        <f t="shared" si="183"/>
        <v>1</v>
      </c>
      <c r="K1729" s="89">
        <f>IF(Eingabe!E1729="x",1,0)</f>
        <v>1</v>
      </c>
      <c r="L1729" s="1">
        <f>IF(Eingabe!F1729="x",1,0)</f>
        <v>0</v>
      </c>
      <c r="M1729" s="90">
        <f t="shared" si="184"/>
        <v>1</v>
      </c>
    </row>
    <row r="1730">
      <c r="A1730" s="5">
        <f>Eingabe!J1730^2*PI()/4</f>
        <v>0</v>
      </c>
      <c r="B1730" s="5">
        <f>Eingabe!K1730*Eingabe!L1730</f>
        <v>0.12759999999999999</v>
      </c>
      <c r="C1730" s="5">
        <f>(Eingabe!K1730*(Eingabe!L1730-Eingabe!K1730)+Eingabe!K1730^2*PI()/4)*0+Eingabe!K1730*Eingabe!L1730</f>
        <v>0.12759999999999999</v>
      </c>
      <c r="D1730" s="89">
        <f>IF(Eingabe!G1730="x",1,0)</f>
        <v>0</v>
      </c>
      <c r="E1730" s="1">
        <f>IF(Eingabe!H1730="x",1,0)</f>
        <v>1</v>
      </c>
      <c r="F1730" s="1">
        <f>IF(Eingabe!I1730="x",1,0)</f>
        <v>0</v>
      </c>
      <c r="G1730" s="90">
        <f t="shared" si="182"/>
        <v>1</v>
      </c>
      <c r="H1730" s="1">
        <f>IF(Eingabe!R1730="x",1,0)</f>
        <v>1</v>
      </c>
      <c r="I1730" s="1">
        <f>IF(Eingabe!S1730="x",1,0)</f>
        <v>0</v>
      </c>
      <c r="J1730" s="1">
        <f t="shared" si="183"/>
        <v>1</v>
      </c>
      <c r="K1730" s="89">
        <f>IF(Eingabe!E1730="x",1,0)</f>
        <v>1</v>
      </c>
      <c r="L1730" s="1">
        <f>IF(Eingabe!F1730="x",1,0)</f>
        <v>0</v>
      </c>
      <c r="M1730" s="90">
        <f t="shared" si="184"/>
        <v>1</v>
      </c>
    </row>
    <row r="1731">
      <c r="A1731" s="5">
        <f>Eingabe!J1731^2*PI()/4</f>
        <v>0</v>
      </c>
      <c r="B1731" s="5">
        <f>Eingabe!K1731*Eingabe!L1731</f>
        <v>0.074800000000000005</v>
      </c>
      <c r="C1731" s="5">
        <f>(Eingabe!K1731*(Eingabe!L1731-Eingabe!K1731)+Eingabe!K1731^2*PI()/4)*0+Eingabe!K1731*Eingabe!L1731</f>
        <v>0.074800000000000005</v>
      </c>
      <c r="D1731" s="89">
        <f>IF(Eingabe!G1731="x",1,0)</f>
        <v>0</v>
      </c>
      <c r="E1731" s="1">
        <f>IF(Eingabe!H1731="x",1,0)</f>
        <v>1</v>
      </c>
      <c r="F1731" s="1">
        <f>IF(Eingabe!I1731="x",1,0)</f>
        <v>0</v>
      </c>
      <c r="G1731" s="90">
        <f t="shared" si="182"/>
        <v>1</v>
      </c>
      <c r="H1731" s="1">
        <f>IF(Eingabe!R1731="x",1,0)</f>
        <v>1</v>
      </c>
      <c r="I1731" s="1">
        <f>IF(Eingabe!S1731="x",1,0)</f>
        <v>0</v>
      </c>
      <c r="J1731" s="1">
        <f t="shared" si="183"/>
        <v>1</v>
      </c>
      <c r="K1731" s="89">
        <f>IF(Eingabe!E1731="x",1,0)</f>
        <v>1</v>
      </c>
      <c r="L1731" s="1">
        <f>IF(Eingabe!F1731="x",1,0)</f>
        <v>0</v>
      </c>
      <c r="M1731" s="90">
        <f t="shared" si="184"/>
        <v>1</v>
      </c>
    </row>
    <row r="1732">
      <c r="A1732" s="5">
        <f>Eingabe!J1732^2*PI()/4</f>
        <v>0</v>
      </c>
      <c r="B1732" s="5">
        <f>Eingabe!K1732*Eingabe!L1732</f>
        <v>0.11</v>
      </c>
      <c r="C1732" s="5">
        <f>(Eingabe!K1732*(Eingabe!L1732-Eingabe!K1732)+Eingabe!K1732^2*PI()/4)*0+Eingabe!K1732*Eingabe!L1732</f>
        <v>0.11</v>
      </c>
      <c r="D1732" s="89">
        <f>IF(Eingabe!G1732="x",1,0)</f>
        <v>0</v>
      </c>
      <c r="E1732" s="1">
        <f>IF(Eingabe!H1732="x",1,0)</f>
        <v>1</v>
      </c>
      <c r="F1732" s="1">
        <f>IF(Eingabe!I1732="x",1,0)</f>
        <v>0</v>
      </c>
      <c r="G1732" s="90">
        <f t="shared" si="182"/>
        <v>1</v>
      </c>
      <c r="H1732" s="1">
        <f>IF(Eingabe!R1732="x",1,0)</f>
        <v>1</v>
      </c>
      <c r="I1732" s="1">
        <f>IF(Eingabe!S1732="x",1,0)</f>
        <v>0</v>
      </c>
      <c r="J1732" s="1">
        <f t="shared" si="183"/>
        <v>1</v>
      </c>
      <c r="K1732" s="89">
        <f>IF(Eingabe!E1732="x",1,0)</f>
        <v>1</v>
      </c>
      <c r="L1732" s="1">
        <f>IF(Eingabe!F1732="x",1,0)</f>
        <v>0</v>
      </c>
      <c r="M1732" s="90">
        <f t="shared" si="184"/>
        <v>1</v>
      </c>
    </row>
    <row r="1733">
      <c r="A1733" s="5">
        <f>Eingabe!J1733^2*PI()/4</f>
        <v>0</v>
      </c>
      <c r="B1733" s="5">
        <f>Eingabe!K1733*Eingabe!L1733</f>
        <v>0.11</v>
      </c>
      <c r="C1733" s="5">
        <f>(Eingabe!K1733*(Eingabe!L1733-Eingabe!K1733)+Eingabe!K1733^2*PI()/4)*0+Eingabe!K1733*Eingabe!L1733</f>
        <v>0.11</v>
      </c>
      <c r="D1733" s="89">
        <f>IF(Eingabe!G1733="x",1,0)</f>
        <v>0</v>
      </c>
      <c r="E1733" s="1">
        <f>IF(Eingabe!H1733="x",1,0)</f>
        <v>1</v>
      </c>
      <c r="F1733" s="1">
        <f>IF(Eingabe!I1733="x",1,0)</f>
        <v>0</v>
      </c>
      <c r="G1733" s="90">
        <f t="shared" si="182"/>
        <v>1</v>
      </c>
      <c r="H1733" s="1">
        <f>IF(Eingabe!R1733="x",1,0)</f>
        <v>1</v>
      </c>
      <c r="I1733" s="1">
        <f>IF(Eingabe!S1733="x",1,0)</f>
        <v>0</v>
      </c>
      <c r="J1733" s="1">
        <f t="shared" si="183"/>
        <v>1</v>
      </c>
      <c r="K1733" s="89">
        <f>IF(Eingabe!E1733="x",1,0)</f>
        <v>1</v>
      </c>
      <c r="L1733" s="1">
        <f>IF(Eingabe!F1733="x",1,0)</f>
        <v>0</v>
      </c>
      <c r="M1733" s="90">
        <f t="shared" si="184"/>
        <v>1</v>
      </c>
    </row>
    <row r="1734">
      <c r="A1734" s="5">
        <f>Eingabe!J1734^2*PI()/4</f>
        <v>0</v>
      </c>
      <c r="B1734" s="5">
        <f>Eingabe!K1734*Eingabe!L1734</f>
        <v>0.12759999999999999</v>
      </c>
      <c r="C1734" s="5">
        <f>(Eingabe!K1734*(Eingabe!L1734-Eingabe!K1734)+Eingabe!K1734^2*PI()/4)*0+Eingabe!K1734*Eingabe!L1734</f>
        <v>0.12759999999999999</v>
      </c>
      <c r="D1734" s="89">
        <f>IF(Eingabe!G1734="x",1,0)</f>
        <v>0</v>
      </c>
      <c r="E1734" s="1">
        <f>IF(Eingabe!H1734="x",1,0)</f>
        <v>1</v>
      </c>
      <c r="F1734" s="1">
        <f>IF(Eingabe!I1734="x",1,0)</f>
        <v>0</v>
      </c>
      <c r="G1734" s="90">
        <f t="shared" si="182"/>
        <v>1</v>
      </c>
      <c r="H1734" s="1">
        <f>IF(Eingabe!R1734="x",1,0)</f>
        <v>1</v>
      </c>
      <c r="I1734" s="1">
        <f>IF(Eingabe!S1734="x",1,0)</f>
        <v>0</v>
      </c>
      <c r="J1734" s="1">
        <f t="shared" si="183"/>
        <v>1</v>
      </c>
      <c r="K1734" s="89">
        <f>IF(Eingabe!E1734="x",1,0)</f>
        <v>1</v>
      </c>
      <c r="L1734" s="1">
        <f>IF(Eingabe!F1734="x",1,0)</f>
        <v>0</v>
      </c>
      <c r="M1734" s="90">
        <f t="shared" si="184"/>
        <v>1</v>
      </c>
    </row>
    <row r="1735">
      <c r="A1735" s="5">
        <f>Eingabe!J1735^2*PI()/4</f>
        <v>0</v>
      </c>
      <c r="B1735" s="5">
        <f>Eingabe!K1735*Eingabe!L1735</f>
        <v>0.074800000000000005</v>
      </c>
      <c r="C1735" s="5">
        <f>(Eingabe!K1735*(Eingabe!L1735-Eingabe!K1735)+Eingabe!K1735^2*PI()/4)*0+Eingabe!K1735*Eingabe!L1735</f>
        <v>0.074800000000000005</v>
      </c>
      <c r="D1735" s="89">
        <f>IF(Eingabe!G1735="x",1,0)</f>
        <v>0</v>
      </c>
      <c r="E1735" s="1">
        <f>IF(Eingabe!H1735="x",1,0)</f>
        <v>1</v>
      </c>
      <c r="F1735" s="1">
        <f>IF(Eingabe!I1735="x",1,0)</f>
        <v>0</v>
      </c>
      <c r="G1735" s="90">
        <f t="shared" si="182"/>
        <v>1</v>
      </c>
      <c r="H1735" s="1">
        <f>IF(Eingabe!R1735="x",1,0)</f>
        <v>1</v>
      </c>
      <c r="I1735" s="1">
        <f>IF(Eingabe!S1735="x",1,0)</f>
        <v>0</v>
      </c>
      <c r="J1735" s="1">
        <f t="shared" si="183"/>
        <v>1</v>
      </c>
      <c r="K1735" s="89">
        <f>IF(Eingabe!E1735="x",1,0)</f>
        <v>1</v>
      </c>
      <c r="L1735" s="1">
        <f>IF(Eingabe!F1735="x",1,0)</f>
        <v>0</v>
      </c>
      <c r="M1735" s="90">
        <f t="shared" si="184"/>
        <v>1</v>
      </c>
    </row>
    <row r="1736">
      <c r="A1736" s="5">
        <f>Eingabe!J1736^2*PI()/4</f>
        <v>0</v>
      </c>
      <c r="B1736" s="5">
        <f>Eingabe!K1736*Eingabe!L1736</f>
        <v>0.11</v>
      </c>
      <c r="C1736" s="5">
        <f>(Eingabe!K1736*(Eingabe!L1736-Eingabe!K1736)+Eingabe!K1736^2*PI()/4)*0+Eingabe!K1736*Eingabe!L1736</f>
        <v>0.11</v>
      </c>
      <c r="D1736" s="89">
        <f>IF(Eingabe!G1736="x",1,0)</f>
        <v>0</v>
      </c>
      <c r="E1736" s="1">
        <f>IF(Eingabe!H1736="x",1,0)</f>
        <v>1</v>
      </c>
      <c r="F1736" s="1">
        <f>IF(Eingabe!I1736="x",1,0)</f>
        <v>0</v>
      </c>
      <c r="G1736" s="90">
        <f t="shared" si="182"/>
        <v>1</v>
      </c>
      <c r="H1736" s="1">
        <f>IF(Eingabe!R1736="x",1,0)</f>
        <v>1</v>
      </c>
      <c r="I1736" s="1">
        <f>IF(Eingabe!S1736="x",1,0)</f>
        <v>0</v>
      </c>
      <c r="J1736" s="1">
        <f t="shared" si="183"/>
        <v>1</v>
      </c>
      <c r="K1736" s="89">
        <f>IF(Eingabe!E1736="x",1,0)</f>
        <v>1</v>
      </c>
      <c r="L1736" s="1">
        <f>IF(Eingabe!F1736="x",1,0)</f>
        <v>0</v>
      </c>
      <c r="M1736" s="90">
        <f t="shared" si="184"/>
        <v>1</v>
      </c>
    </row>
    <row r="1737">
      <c r="A1737" s="5">
        <f>Eingabe!J1737^2*PI()/4</f>
        <v>0</v>
      </c>
      <c r="B1737" s="5">
        <f>Eingabe!K1737*Eingabe!L1737</f>
        <v>0.11</v>
      </c>
      <c r="C1737" s="5">
        <f>(Eingabe!K1737*(Eingabe!L1737-Eingabe!K1737)+Eingabe!K1737^2*PI()/4)*0+Eingabe!K1737*Eingabe!L1737</f>
        <v>0.11</v>
      </c>
      <c r="D1737" s="89">
        <f>IF(Eingabe!G1737="x",1,0)</f>
        <v>0</v>
      </c>
      <c r="E1737" s="1">
        <f>IF(Eingabe!H1737="x",1,0)</f>
        <v>1</v>
      </c>
      <c r="F1737" s="1">
        <f>IF(Eingabe!I1737="x",1,0)</f>
        <v>0</v>
      </c>
      <c r="G1737" s="90">
        <f t="shared" si="182"/>
        <v>1</v>
      </c>
      <c r="H1737" s="1">
        <f>IF(Eingabe!R1737="x",1,0)</f>
        <v>1</v>
      </c>
      <c r="I1737" s="1">
        <f>IF(Eingabe!S1737="x",1,0)</f>
        <v>0</v>
      </c>
      <c r="J1737" s="1">
        <f t="shared" si="183"/>
        <v>1</v>
      </c>
      <c r="K1737" s="89">
        <f>IF(Eingabe!E1737="x",1,0)</f>
        <v>1</v>
      </c>
      <c r="L1737" s="1">
        <f>IF(Eingabe!F1737="x",1,0)</f>
        <v>0</v>
      </c>
      <c r="M1737" s="90">
        <f t="shared" si="184"/>
        <v>1</v>
      </c>
    </row>
    <row r="1738">
      <c r="A1738" s="5">
        <f>Eingabe!J1738^2*PI()/4</f>
        <v>0</v>
      </c>
      <c r="B1738" s="5">
        <f>Eingabe!K1738*Eingabe!L1738</f>
        <v>0.12759999999999999</v>
      </c>
      <c r="C1738" s="5">
        <f>(Eingabe!K1738*(Eingabe!L1738-Eingabe!K1738)+Eingabe!K1738^2*PI()/4)*0+Eingabe!K1738*Eingabe!L1738</f>
        <v>0.12759999999999999</v>
      </c>
      <c r="D1738" s="89">
        <f>IF(Eingabe!G1738="x",1,0)</f>
        <v>0</v>
      </c>
      <c r="E1738" s="1">
        <f>IF(Eingabe!H1738="x",1,0)</f>
        <v>1</v>
      </c>
      <c r="F1738" s="1">
        <f>IF(Eingabe!I1738="x",1,0)</f>
        <v>0</v>
      </c>
      <c r="G1738" s="90">
        <f t="shared" si="182"/>
        <v>1</v>
      </c>
      <c r="H1738" s="1">
        <f>IF(Eingabe!R1738="x",1,0)</f>
        <v>1</v>
      </c>
      <c r="I1738" s="1">
        <f>IF(Eingabe!S1738="x",1,0)</f>
        <v>0</v>
      </c>
      <c r="J1738" s="1">
        <f t="shared" si="183"/>
        <v>1</v>
      </c>
      <c r="K1738" s="89">
        <f>IF(Eingabe!E1738="x",1,0)</f>
        <v>1</v>
      </c>
      <c r="L1738" s="1">
        <f>IF(Eingabe!F1738="x",1,0)</f>
        <v>0</v>
      </c>
      <c r="M1738" s="90">
        <f t="shared" si="184"/>
        <v>1</v>
      </c>
    </row>
    <row r="1739">
      <c r="A1739" s="5">
        <f>Eingabe!J1739^2*PI()/4</f>
        <v>0</v>
      </c>
      <c r="B1739" s="5">
        <f>Eingabe!K1739*Eingabe!L1739</f>
        <v>0.074800000000000005</v>
      </c>
      <c r="C1739" s="5">
        <f>(Eingabe!K1739*(Eingabe!L1739-Eingabe!K1739)+Eingabe!K1739^2*PI()/4)*0+Eingabe!K1739*Eingabe!L1739</f>
        <v>0.074800000000000005</v>
      </c>
      <c r="D1739" s="89">
        <f>IF(Eingabe!G1739="x",1,0)</f>
        <v>0</v>
      </c>
      <c r="E1739" s="1">
        <f>IF(Eingabe!H1739="x",1,0)</f>
        <v>1</v>
      </c>
      <c r="F1739" s="1">
        <f>IF(Eingabe!I1739="x",1,0)</f>
        <v>0</v>
      </c>
      <c r="G1739" s="90">
        <f t="shared" si="182"/>
        <v>1</v>
      </c>
      <c r="H1739" s="1">
        <f>IF(Eingabe!R1739="x",1,0)</f>
        <v>1</v>
      </c>
      <c r="I1739" s="1">
        <f>IF(Eingabe!S1739="x",1,0)</f>
        <v>0</v>
      </c>
      <c r="J1739" s="1">
        <f t="shared" si="183"/>
        <v>1</v>
      </c>
      <c r="K1739" s="89">
        <f>IF(Eingabe!E1739="x",1,0)</f>
        <v>1</v>
      </c>
      <c r="L1739" s="1">
        <f>IF(Eingabe!F1739="x",1,0)</f>
        <v>0</v>
      </c>
      <c r="M1739" s="90">
        <f t="shared" si="184"/>
        <v>1</v>
      </c>
    </row>
    <row r="1740">
      <c r="A1740" s="5">
        <f>Eingabe!J1740^2*PI()/4</f>
        <v>0</v>
      </c>
      <c r="B1740" s="5">
        <f>Eingabe!K1740*Eingabe!L1740</f>
        <v>0.11</v>
      </c>
      <c r="C1740" s="5">
        <f>(Eingabe!K1740*(Eingabe!L1740-Eingabe!K1740)+Eingabe!K1740^2*PI()/4)*0+Eingabe!K1740*Eingabe!L1740</f>
        <v>0.11</v>
      </c>
      <c r="D1740" s="89">
        <f>IF(Eingabe!G1740="x",1,0)</f>
        <v>0</v>
      </c>
      <c r="E1740" s="1">
        <f>IF(Eingabe!H1740="x",1,0)</f>
        <v>1</v>
      </c>
      <c r="F1740" s="1">
        <f>IF(Eingabe!I1740="x",1,0)</f>
        <v>0</v>
      </c>
      <c r="G1740" s="90">
        <f t="shared" si="182"/>
        <v>1</v>
      </c>
      <c r="H1740" s="1">
        <f>IF(Eingabe!R1740="x",1,0)</f>
        <v>1</v>
      </c>
      <c r="I1740" s="1">
        <f>IF(Eingabe!S1740="x",1,0)</f>
        <v>0</v>
      </c>
      <c r="J1740" s="1">
        <f t="shared" si="183"/>
        <v>1</v>
      </c>
      <c r="K1740" s="89">
        <f>IF(Eingabe!E1740="x",1,0)</f>
        <v>1</v>
      </c>
      <c r="L1740" s="1">
        <f>IF(Eingabe!F1740="x",1,0)</f>
        <v>0</v>
      </c>
      <c r="M1740" s="90">
        <f t="shared" si="184"/>
        <v>1</v>
      </c>
    </row>
    <row r="1741">
      <c r="A1741" s="5">
        <f>Eingabe!J1741^2*PI()/4</f>
        <v>0</v>
      </c>
      <c r="B1741" s="5">
        <f>Eingabe!K1741*Eingabe!L1741</f>
        <v>0.11</v>
      </c>
      <c r="C1741" s="5">
        <f>(Eingabe!K1741*(Eingabe!L1741-Eingabe!K1741)+Eingabe!K1741^2*PI()/4)*0+Eingabe!K1741*Eingabe!L1741</f>
        <v>0.11</v>
      </c>
      <c r="D1741" s="89">
        <f>IF(Eingabe!G1741="x",1,0)</f>
        <v>0</v>
      </c>
      <c r="E1741" s="1">
        <f>IF(Eingabe!H1741="x",1,0)</f>
        <v>1</v>
      </c>
      <c r="F1741" s="1">
        <f>IF(Eingabe!I1741="x",1,0)</f>
        <v>0</v>
      </c>
      <c r="G1741" s="90">
        <f t="shared" si="182"/>
        <v>1</v>
      </c>
      <c r="H1741" s="1">
        <f>IF(Eingabe!R1741="x",1,0)</f>
        <v>1</v>
      </c>
      <c r="I1741" s="1">
        <f>IF(Eingabe!S1741="x",1,0)</f>
        <v>0</v>
      </c>
      <c r="J1741" s="1">
        <f t="shared" si="183"/>
        <v>1</v>
      </c>
      <c r="K1741" s="89">
        <f>IF(Eingabe!E1741="x",1,0)</f>
        <v>1</v>
      </c>
      <c r="L1741" s="1">
        <f>IF(Eingabe!F1741="x",1,0)</f>
        <v>0</v>
      </c>
      <c r="M1741" s="90">
        <f t="shared" si="184"/>
        <v>1</v>
      </c>
    </row>
    <row r="1742">
      <c r="A1742" s="5">
        <f>Eingabe!J1742^2*PI()/4</f>
        <v>0</v>
      </c>
      <c r="B1742" s="5">
        <f>Eingabe!K1742*Eingabe!L1742</f>
        <v>0.12759999999999999</v>
      </c>
      <c r="C1742" s="5">
        <f>(Eingabe!K1742*(Eingabe!L1742-Eingabe!K1742)+Eingabe!K1742^2*PI()/4)*0+Eingabe!K1742*Eingabe!L1742</f>
        <v>0.12759999999999999</v>
      </c>
      <c r="D1742" s="89">
        <f>IF(Eingabe!G1742="x",1,0)</f>
        <v>0</v>
      </c>
      <c r="E1742" s="1">
        <f>IF(Eingabe!H1742="x",1,0)</f>
        <v>1</v>
      </c>
      <c r="F1742" s="1">
        <f>IF(Eingabe!I1742="x",1,0)</f>
        <v>0</v>
      </c>
      <c r="G1742" s="90">
        <f t="shared" si="182"/>
        <v>1</v>
      </c>
      <c r="H1742" s="1">
        <f>IF(Eingabe!R1742="x",1,0)</f>
        <v>1</v>
      </c>
      <c r="I1742" s="1">
        <f>IF(Eingabe!S1742="x",1,0)</f>
        <v>0</v>
      </c>
      <c r="J1742" s="1">
        <f t="shared" si="183"/>
        <v>1</v>
      </c>
      <c r="K1742" s="89">
        <f>IF(Eingabe!E1742="x",1,0)</f>
        <v>1</v>
      </c>
      <c r="L1742" s="1">
        <f>IF(Eingabe!F1742="x",1,0)</f>
        <v>0</v>
      </c>
      <c r="M1742" s="90">
        <f t="shared" si="184"/>
        <v>1</v>
      </c>
    </row>
    <row r="1743">
      <c r="A1743" s="5">
        <f>Eingabe!J1743^2*PI()/4</f>
        <v>0</v>
      </c>
      <c r="B1743" s="5">
        <f>Eingabe!K1743*Eingabe!L1743</f>
        <v>0.074800000000000005</v>
      </c>
      <c r="C1743" s="5">
        <f>(Eingabe!K1743*(Eingabe!L1743-Eingabe!K1743)+Eingabe!K1743^2*PI()/4)*0+Eingabe!K1743*Eingabe!L1743</f>
        <v>0.074800000000000005</v>
      </c>
      <c r="D1743" s="89">
        <f>IF(Eingabe!G1743="x",1,0)</f>
        <v>0</v>
      </c>
      <c r="E1743" s="1">
        <f>IF(Eingabe!H1743="x",1,0)</f>
        <v>1</v>
      </c>
      <c r="F1743" s="1">
        <f>IF(Eingabe!I1743="x",1,0)</f>
        <v>0</v>
      </c>
      <c r="G1743" s="90">
        <f t="shared" si="182"/>
        <v>1</v>
      </c>
      <c r="H1743" s="1">
        <f>IF(Eingabe!R1743="x",1,0)</f>
        <v>1</v>
      </c>
      <c r="I1743" s="1">
        <f>IF(Eingabe!S1743="x",1,0)</f>
        <v>0</v>
      </c>
      <c r="J1743" s="1">
        <f t="shared" si="183"/>
        <v>1</v>
      </c>
      <c r="K1743" s="89">
        <f>IF(Eingabe!E1743="x",1,0)</f>
        <v>1</v>
      </c>
      <c r="L1743" s="1">
        <f>IF(Eingabe!F1743="x",1,0)</f>
        <v>0</v>
      </c>
      <c r="M1743" s="90">
        <f t="shared" si="184"/>
        <v>1</v>
      </c>
    </row>
    <row r="1744">
      <c r="A1744" s="5">
        <f>Eingabe!J1744^2*PI()/4</f>
        <v>0</v>
      </c>
      <c r="B1744" s="5">
        <f>Eingabe!K1744*Eingabe!L1744</f>
        <v>0.11</v>
      </c>
      <c r="C1744" s="5">
        <f>(Eingabe!K1744*(Eingabe!L1744-Eingabe!K1744)+Eingabe!K1744^2*PI()/4)*0+Eingabe!K1744*Eingabe!L1744</f>
        <v>0.11</v>
      </c>
      <c r="D1744" s="89">
        <f>IF(Eingabe!G1744="x",1,0)</f>
        <v>0</v>
      </c>
      <c r="E1744" s="1">
        <f>IF(Eingabe!H1744="x",1,0)</f>
        <v>1</v>
      </c>
      <c r="F1744" s="1">
        <f>IF(Eingabe!I1744="x",1,0)</f>
        <v>0</v>
      </c>
      <c r="G1744" s="90">
        <f t="shared" si="182"/>
        <v>1</v>
      </c>
      <c r="H1744" s="1">
        <f>IF(Eingabe!R1744="x",1,0)</f>
        <v>1</v>
      </c>
      <c r="I1744" s="1">
        <f>IF(Eingabe!S1744="x",1,0)</f>
        <v>0</v>
      </c>
      <c r="J1744" s="1">
        <f t="shared" si="183"/>
        <v>1</v>
      </c>
      <c r="K1744" s="89">
        <f>IF(Eingabe!E1744="x",1,0)</f>
        <v>1</v>
      </c>
      <c r="L1744" s="1">
        <f>IF(Eingabe!F1744="x",1,0)</f>
        <v>0</v>
      </c>
      <c r="M1744" s="90">
        <f t="shared" si="184"/>
        <v>1</v>
      </c>
    </row>
    <row r="1745">
      <c r="A1745" s="5">
        <f>Eingabe!J1745^2*PI()/4</f>
        <v>0</v>
      </c>
      <c r="B1745" s="5">
        <f>Eingabe!K1745*Eingabe!L1745</f>
        <v>0.17380000000000001</v>
      </c>
      <c r="C1745" s="5">
        <f>(Eingabe!K1745*(Eingabe!L1745-Eingabe!K1745)+Eingabe!K1745^2*PI()/4)*0+Eingabe!K1745*Eingabe!L1745</f>
        <v>0.17380000000000001</v>
      </c>
      <c r="D1745" s="89">
        <f>IF(Eingabe!G1745="x",1,0)</f>
        <v>0</v>
      </c>
      <c r="E1745" s="1">
        <f>IF(Eingabe!H1745="x",1,0)</f>
        <v>1</v>
      </c>
      <c r="F1745" s="1">
        <f>IF(Eingabe!I1745="x",1,0)</f>
        <v>0</v>
      </c>
      <c r="G1745" s="90">
        <f t="shared" si="182"/>
        <v>1</v>
      </c>
      <c r="H1745" s="1">
        <f>IF(Eingabe!R1745="x",1,0)</f>
        <v>1</v>
      </c>
      <c r="I1745" s="1">
        <f>IF(Eingabe!S1745="x",1,0)</f>
        <v>0</v>
      </c>
      <c r="J1745" s="1">
        <f t="shared" si="183"/>
        <v>1</v>
      </c>
      <c r="K1745" s="89">
        <f>IF(Eingabe!E1745="x",1,0)</f>
        <v>1</v>
      </c>
      <c r="L1745" s="1">
        <f>IF(Eingabe!F1745="x",1,0)</f>
        <v>0</v>
      </c>
      <c r="M1745" s="90">
        <f t="shared" si="184"/>
        <v>1</v>
      </c>
    </row>
    <row r="1746">
      <c r="A1746" s="5">
        <f>Eingabe!J1746^2*PI()/4</f>
        <v>0</v>
      </c>
      <c r="B1746" s="5">
        <f>Eingabe!K1746*Eingabe!L1746</f>
        <v>0.072599999999999998</v>
      </c>
      <c r="C1746" s="5">
        <f>(Eingabe!K1746*(Eingabe!L1746-Eingabe!K1746)+Eingabe!K1746^2*PI()/4)*0+Eingabe!K1746*Eingabe!L1746</f>
        <v>0.072599999999999998</v>
      </c>
      <c r="D1746" s="89">
        <f>IF(Eingabe!G1746="x",1,0)</f>
        <v>0</v>
      </c>
      <c r="E1746" s="1">
        <f>IF(Eingabe!H1746="x",1,0)</f>
        <v>1</v>
      </c>
      <c r="F1746" s="1">
        <f>IF(Eingabe!I1746="x",1,0)</f>
        <v>0</v>
      </c>
      <c r="G1746" s="90">
        <f t="shared" si="182"/>
        <v>1</v>
      </c>
      <c r="H1746" s="1">
        <f>IF(Eingabe!R1746="x",1,0)</f>
        <v>1</v>
      </c>
      <c r="I1746" s="1">
        <f>IF(Eingabe!S1746="x",1,0)</f>
        <v>0</v>
      </c>
      <c r="J1746" s="1">
        <f t="shared" si="183"/>
        <v>1</v>
      </c>
      <c r="K1746" s="89">
        <f>IF(Eingabe!E1746="x",1,0)</f>
        <v>1</v>
      </c>
      <c r="L1746" s="1">
        <f>IF(Eingabe!F1746="x",1,0)</f>
        <v>0</v>
      </c>
      <c r="M1746" s="90">
        <f t="shared" si="184"/>
        <v>1</v>
      </c>
    </row>
    <row r="1747">
      <c r="A1747" s="5">
        <f>Eingabe!J1747^2*PI()/4</f>
        <v>0</v>
      </c>
      <c r="B1747" s="5">
        <f>Eingabe!K1747*Eingabe!L1747</f>
        <v>0.17380000000000001</v>
      </c>
      <c r="C1747" s="5">
        <f>(Eingabe!K1747*(Eingabe!L1747-Eingabe!K1747)+Eingabe!K1747^2*PI()/4)*0+Eingabe!K1747*Eingabe!L1747</f>
        <v>0.17380000000000001</v>
      </c>
      <c r="D1747" s="89">
        <f>IF(Eingabe!G1747="x",1,0)</f>
        <v>0</v>
      </c>
      <c r="E1747" s="1">
        <f>IF(Eingabe!H1747="x",1,0)</f>
        <v>1</v>
      </c>
      <c r="F1747" s="1">
        <f>IF(Eingabe!I1747="x",1,0)</f>
        <v>0</v>
      </c>
      <c r="G1747" s="90">
        <f t="shared" ref="G1747:G1810" si="185">MAX(E1747:F1747)</f>
        <v>1</v>
      </c>
      <c r="H1747" s="1">
        <f>IF(Eingabe!R1747="x",1,0)</f>
        <v>1</v>
      </c>
      <c r="I1747" s="1">
        <f>IF(Eingabe!S1747="x",1,0)</f>
        <v>0</v>
      </c>
      <c r="J1747" s="1">
        <f t="shared" ref="J1747:J1810" si="186">MAX(H1747:I1747)</f>
        <v>1</v>
      </c>
      <c r="K1747" s="89">
        <f>IF(Eingabe!E1747="x",1,0)</f>
        <v>1</v>
      </c>
      <c r="L1747" s="1">
        <f>IF(Eingabe!F1747="x",1,0)</f>
        <v>0</v>
      </c>
      <c r="M1747" s="90">
        <f t="shared" ref="M1747:M1810" si="187">MAX(K1747:L1747)</f>
        <v>1</v>
      </c>
    </row>
    <row r="1748">
      <c r="A1748" s="5">
        <f>Eingabe!J1748^2*PI()/4</f>
        <v>0</v>
      </c>
      <c r="B1748" s="5">
        <f>Eingabe!K1748*Eingabe!L1748</f>
        <v>0.11</v>
      </c>
      <c r="C1748" s="5">
        <f>(Eingabe!K1748*(Eingabe!L1748-Eingabe!K1748)+Eingabe!K1748^2*PI()/4)*0+Eingabe!K1748*Eingabe!L1748</f>
        <v>0.11</v>
      </c>
      <c r="D1748" s="89">
        <f>IF(Eingabe!G1748="x",1,0)</f>
        <v>0</v>
      </c>
      <c r="E1748" s="1">
        <f>IF(Eingabe!H1748="x",1,0)</f>
        <v>1</v>
      </c>
      <c r="F1748" s="1">
        <f>IF(Eingabe!I1748="x",1,0)</f>
        <v>0</v>
      </c>
      <c r="G1748" s="90">
        <f t="shared" si="185"/>
        <v>1</v>
      </c>
      <c r="H1748" s="1">
        <f>IF(Eingabe!R1748="x",1,0)</f>
        <v>1</v>
      </c>
      <c r="I1748" s="1">
        <f>IF(Eingabe!S1748="x",1,0)</f>
        <v>0</v>
      </c>
      <c r="J1748" s="1">
        <f t="shared" si="186"/>
        <v>1</v>
      </c>
      <c r="K1748" s="89">
        <f>IF(Eingabe!E1748="x",1,0)</f>
        <v>1</v>
      </c>
      <c r="L1748" s="1">
        <f>IF(Eingabe!F1748="x",1,0)</f>
        <v>0</v>
      </c>
      <c r="M1748" s="90">
        <f t="shared" si="187"/>
        <v>1</v>
      </c>
    </row>
    <row r="1749">
      <c r="A1749" s="5">
        <f>Eingabe!J1749^2*PI()/4</f>
        <v>0</v>
      </c>
      <c r="B1749" s="5">
        <f>Eingabe!K1749*Eingabe!L1749</f>
        <v>0.12759999999999999</v>
      </c>
      <c r="C1749" s="5">
        <f>(Eingabe!K1749*(Eingabe!L1749-Eingabe!K1749)+Eingabe!K1749^2*PI()/4)*0+Eingabe!K1749*Eingabe!L1749</f>
        <v>0.12759999999999999</v>
      </c>
      <c r="D1749" s="89">
        <f>IF(Eingabe!G1749="x",1,0)</f>
        <v>0</v>
      </c>
      <c r="E1749" s="1">
        <f>IF(Eingabe!H1749="x",1,0)</f>
        <v>1</v>
      </c>
      <c r="F1749" s="1">
        <f>IF(Eingabe!I1749="x",1,0)</f>
        <v>0</v>
      </c>
      <c r="G1749" s="90">
        <f t="shared" si="185"/>
        <v>1</v>
      </c>
      <c r="H1749" s="1">
        <f>IF(Eingabe!R1749="x",1,0)</f>
        <v>1</v>
      </c>
      <c r="I1749" s="1">
        <f>IF(Eingabe!S1749="x",1,0)</f>
        <v>0</v>
      </c>
      <c r="J1749" s="1">
        <f t="shared" si="186"/>
        <v>1</v>
      </c>
      <c r="K1749" s="89">
        <f>IF(Eingabe!E1749="x",1,0)</f>
        <v>1</v>
      </c>
      <c r="L1749" s="1">
        <f>IF(Eingabe!F1749="x",1,0)</f>
        <v>0</v>
      </c>
      <c r="M1749" s="90">
        <f t="shared" si="187"/>
        <v>1</v>
      </c>
    </row>
    <row r="1750">
      <c r="A1750" s="5">
        <f>Eingabe!J1750^2*PI()/4</f>
        <v>0</v>
      </c>
      <c r="B1750" s="5">
        <f>Eingabe!K1750*Eingabe!L1750</f>
        <v>0.074800000000000005</v>
      </c>
      <c r="C1750" s="5">
        <f>(Eingabe!K1750*(Eingabe!L1750-Eingabe!K1750)+Eingabe!K1750^2*PI()/4)*0+Eingabe!K1750*Eingabe!L1750</f>
        <v>0.074800000000000005</v>
      </c>
      <c r="D1750" s="89">
        <f>IF(Eingabe!G1750="x",1,0)</f>
        <v>0</v>
      </c>
      <c r="E1750" s="1">
        <f>IF(Eingabe!H1750="x",1,0)</f>
        <v>1</v>
      </c>
      <c r="F1750" s="1">
        <f>IF(Eingabe!I1750="x",1,0)</f>
        <v>0</v>
      </c>
      <c r="G1750" s="90">
        <f t="shared" si="185"/>
        <v>1</v>
      </c>
      <c r="H1750" s="1">
        <f>IF(Eingabe!R1750="x",1,0)</f>
        <v>1</v>
      </c>
      <c r="I1750" s="1">
        <f>IF(Eingabe!S1750="x",1,0)</f>
        <v>0</v>
      </c>
      <c r="J1750" s="1">
        <f t="shared" si="186"/>
        <v>1</v>
      </c>
      <c r="K1750" s="89">
        <f>IF(Eingabe!E1750="x",1,0)</f>
        <v>1</v>
      </c>
      <c r="L1750" s="1">
        <f>IF(Eingabe!F1750="x",1,0)</f>
        <v>0</v>
      </c>
      <c r="M1750" s="90">
        <f t="shared" si="187"/>
        <v>1</v>
      </c>
    </row>
    <row r="1751">
      <c r="A1751" s="5">
        <f>Eingabe!J1751^2*PI()/4</f>
        <v>0</v>
      </c>
      <c r="B1751" s="5">
        <f>Eingabe!K1751*Eingabe!L1751</f>
        <v>0.11</v>
      </c>
      <c r="C1751" s="5">
        <f>(Eingabe!K1751*(Eingabe!L1751-Eingabe!K1751)+Eingabe!K1751^2*PI()/4)*0+Eingabe!K1751*Eingabe!L1751</f>
        <v>0.11</v>
      </c>
      <c r="D1751" s="89">
        <f>IF(Eingabe!G1751="x",1,0)</f>
        <v>0</v>
      </c>
      <c r="E1751" s="1">
        <f>IF(Eingabe!H1751="x",1,0)</f>
        <v>1</v>
      </c>
      <c r="F1751" s="1">
        <f>IF(Eingabe!I1751="x",1,0)</f>
        <v>0</v>
      </c>
      <c r="G1751" s="90">
        <f t="shared" si="185"/>
        <v>1</v>
      </c>
      <c r="H1751" s="1">
        <f>IF(Eingabe!R1751="x",1,0)</f>
        <v>1</v>
      </c>
      <c r="I1751" s="1">
        <f>IF(Eingabe!S1751="x",1,0)</f>
        <v>0</v>
      </c>
      <c r="J1751" s="1">
        <f t="shared" si="186"/>
        <v>1</v>
      </c>
      <c r="K1751" s="89">
        <f>IF(Eingabe!E1751="x",1,0)</f>
        <v>1</v>
      </c>
      <c r="L1751" s="1">
        <f>IF(Eingabe!F1751="x",1,0)</f>
        <v>0</v>
      </c>
      <c r="M1751" s="90">
        <f t="shared" si="187"/>
        <v>1</v>
      </c>
    </row>
    <row r="1752">
      <c r="A1752" s="5">
        <f>Eingabe!J1752^2*PI()/4</f>
        <v>0</v>
      </c>
      <c r="B1752" s="5">
        <f>Eingabe!K1752*Eingabe!L1752</f>
        <v>0.072599999999999998</v>
      </c>
      <c r="C1752" s="5">
        <f>(Eingabe!K1752*(Eingabe!L1752-Eingabe!K1752)+Eingabe!K1752^2*PI()/4)*0+Eingabe!K1752*Eingabe!L1752</f>
        <v>0.072599999999999998</v>
      </c>
      <c r="D1752" s="89">
        <f>IF(Eingabe!G1752="x",1,0)</f>
        <v>0</v>
      </c>
      <c r="E1752" s="1">
        <f>IF(Eingabe!H1752="x",1,0)</f>
        <v>1</v>
      </c>
      <c r="F1752" s="1">
        <f>IF(Eingabe!I1752="x",1,0)</f>
        <v>0</v>
      </c>
      <c r="G1752" s="90">
        <f t="shared" si="185"/>
        <v>1</v>
      </c>
      <c r="H1752" s="1">
        <f>IF(Eingabe!R1752="x",1,0)</f>
        <v>1</v>
      </c>
      <c r="I1752" s="1">
        <f>IF(Eingabe!S1752="x",1,0)</f>
        <v>0</v>
      </c>
      <c r="J1752" s="1">
        <f t="shared" si="186"/>
        <v>1</v>
      </c>
      <c r="K1752" s="89">
        <f>IF(Eingabe!E1752="x",1,0)</f>
        <v>1</v>
      </c>
      <c r="L1752" s="1">
        <f>IF(Eingabe!F1752="x",1,0)</f>
        <v>0</v>
      </c>
      <c r="M1752" s="90">
        <f t="shared" si="187"/>
        <v>1</v>
      </c>
    </row>
    <row r="1753">
      <c r="A1753" s="5">
        <f>Eingabe!J1753^2*PI()/4</f>
        <v>0</v>
      </c>
      <c r="B1753" s="5">
        <f>Eingabe!K1753*Eingabe!L1753</f>
        <v>0.13679999999999998</v>
      </c>
      <c r="C1753" s="5">
        <f>(Eingabe!K1753*(Eingabe!L1753-Eingabe!K1753)+Eingabe!K1753^2*PI()/4)*0+Eingabe!K1753*Eingabe!L1753</f>
        <v>0.13679999999999998</v>
      </c>
      <c r="D1753" s="89">
        <f>IF(Eingabe!G1753="x",1,0)</f>
        <v>0</v>
      </c>
      <c r="E1753" s="1">
        <f>IF(Eingabe!H1753="x",1,0)</f>
        <v>1</v>
      </c>
      <c r="F1753" s="1">
        <f>IF(Eingabe!I1753="x",1,0)</f>
        <v>0</v>
      </c>
      <c r="G1753" s="90">
        <f t="shared" si="185"/>
        <v>1</v>
      </c>
      <c r="H1753" s="1">
        <f>IF(Eingabe!R1753="x",1,0)</f>
        <v>1</v>
      </c>
      <c r="I1753" s="1">
        <f>IF(Eingabe!S1753="x",1,0)</f>
        <v>0</v>
      </c>
      <c r="J1753" s="1">
        <f t="shared" si="186"/>
        <v>1</v>
      </c>
      <c r="K1753" s="89">
        <f>IF(Eingabe!E1753="x",1,0)</f>
        <v>1</v>
      </c>
      <c r="L1753" s="1">
        <f>IF(Eingabe!F1753="x",1,0)</f>
        <v>0</v>
      </c>
      <c r="M1753" s="90">
        <f t="shared" si="187"/>
        <v>1</v>
      </c>
    </row>
    <row r="1754">
      <c r="A1754" s="5">
        <f>Eingabe!J1754^2*PI()/4</f>
        <v>0</v>
      </c>
      <c r="B1754" s="5">
        <f>Eingabe!K1754*Eingabe!L1754</f>
        <v>0.12759999999999999</v>
      </c>
      <c r="C1754" s="5">
        <f>(Eingabe!K1754*(Eingabe!L1754-Eingabe!K1754)+Eingabe!K1754^2*PI()/4)*0+Eingabe!K1754*Eingabe!L1754</f>
        <v>0.12759999999999999</v>
      </c>
      <c r="D1754" s="89">
        <f>IF(Eingabe!G1754="x",1,0)</f>
        <v>0</v>
      </c>
      <c r="E1754" s="1">
        <f>IF(Eingabe!H1754="x",1,0)</f>
        <v>1</v>
      </c>
      <c r="F1754" s="1">
        <f>IF(Eingabe!I1754="x",1,0)</f>
        <v>0</v>
      </c>
      <c r="G1754" s="90">
        <f t="shared" si="185"/>
        <v>1</v>
      </c>
      <c r="H1754" s="1">
        <f>IF(Eingabe!R1754="x",1,0)</f>
        <v>1</v>
      </c>
      <c r="I1754" s="1">
        <f>IF(Eingabe!S1754="x",1,0)</f>
        <v>0</v>
      </c>
      <c r="J1754" s="1">
        <f t="shared" si="186"/>
        <v>1</v>
      </c>
      <c r="K1754" s="89">
        <f>IF(Eingabe!E1754="x",1,0)</f>
        <v>1</v>
      </c>
      <c r="L1754" s="1">
        <f>IF(Eingabe!F1754="x",1,0)</f>
        <v>0</v>
      </c>
      <c r="M1754" s="90">
        <f t="shared" si="187"/>
        <v>1</v>
      </c>
    </row>
    <row r="1755">
      <c r="A1755" s="5">
        <f>Eingabe!J1755^2*PI()/4</f>
        <v>0</v>
      </c>
      <c r="B1755" s="5">
        <f>Eingabe!K1755*Eingabe!L1755</f>
        <v>0.12959999999999999</v>
      </c>
      <c r="C1755" s="5">
        <f>(Eingabe!K1755*(Eingabe!L1755-Eingabe!K1755)+Eingabe!K1755^2*PI()/4)*0+Eingabe!K1755*Eingabe!L1755</f>
        <v>0.12959999999999999</v>
      </c>
      <c r="D1755" s="89">
        <f>IF(Eingabe!G1755="x",1,0)</f>
        <v>0</v>
      </c>
      <c r="E1755" s="1">
        <f>IF(Eingabe!H1755="x",1,0)</f>
        <v>0</v>
      </c>
      <c r="F1755" s="1">
        <f>IF(Eingabe!I1755="x",1,0)</f>
        <v>1</v>
      </c>
      <c r="G1755" s="90">
        <f t="shared" si="185"/>
        <v>1</v>
      </c>
      <c r="H1755" s="1">
        <f>IF(Eingabe!R1755="x",1,0)</f>
        <v>1</v>
      </c>
      <c r="I1755" s="1">
        <f>IF(Eingabe!S1755="x",1,0)</f>
        <v>0</v>
      </c>
      <c r="J1755" s="1">
        <f t="shared" si="186"/>
        <v>1</v>
      </c>
      <c r="K1755" s="89">
        <f>IF(Eingabe!E1755="x",1,0)</f>
        <v>1</v>
      </c>
      <c r="L1755" s="1">
        <f>IF(Eingabe!F1755="x",1,0)</f>
        <v>0</v>
      </c>
      <c r="M1755" s="90">
        <f t="shared" si="187"/>
        <v>1</v>
      </c>
    </row>
    <row r="1756">
      <c r="A1756" s="5">
        <f>Eingabe!J1756^2*PI()/4</f>
        <v>0</v>
      </c>
      <c r="B1756" s="5">
        <f>Eingabe!K1756*Eingabe!L1756</f>
        <v>0.12959999999999999</v>
      </c>
      <c r="C1756" s="5">
        <f>(Eingabe!K1756*(Eingabe!L1756-Eingabe!K1756)+Eingabe!K1756^2*PI()/4)*0+Eingabe!K1756*Eingabe!L1756</f>
        <v>0.12959999999999999</v>
      </c>
      <c r="D1756" s="89">
        <f>IF(Eingabe!G1756="x",1,0)</f>
        <v>0</v>
      </c>
      <c r="E1756" s="1">
        <f>IF(Eingabe!H1756="x",1,0)</f>
        <v>0</v>
      </c>
      <c r="F1756" s="1">
        <f>IF(Eingabe!I1756="x",1,0)</f>
        <v>1</v>
      </c>
      <c r="G1756" s="90">
        <f t="shared" si="185"/>
        <v>1</v>
      </c>
      <c r="H1756" s="1">
        <f>IF(Eingabe!R1756="x",1,0)</f>
        <v>1</v>
      </c>
      <c r="I1756" s="1">
        <f>IF(Eingabe!S1756="x",1,0)</f>
        <v>0</v>
      </c>
      <c r="J1756" s="1">
        <f t="shared" si="186"/>
        <v>1</v>
      </c>
      <c r="K1756" s="89">
        <f>IF(Eingabe!E1756="x",1,0)</f>
        <v>1</v>
      </c>
      <c r="L1756" s="1">
        <f>IF(Eingabe!F1756="x",1,0)</f>
        <v>0</v>
      </c>
      <c r="M1756" s="90">
        <f t="shared" si="187"/>
        <v>1</v>
      </c>
    </row>
    <row r="1757">
      <c r="A1757" s="5">
        <f>Eingabe!J1757^2*PI()/4</f>
        <v>0</v>
      </c>
      <c r="B1757" s="5">
        <f>Eingabe!K1757*Eingabe!L1757</f>
        <v>0.080000000000000016</v>
      </c>
      <c r="C1757" s="5">
        <f>(Eingabe!K1757*(Eingabe!L1757-Eingabe!K1757)+Eingabe!K1757^2*PI()/4)*0+Eingabe!K1757*Eingabe!L1757</f>
        <v>0.080000000000000016</v>
      </c>
      <c r="D1757" s="89">
        <f>IF(Eingabe!G1757="x",1,0)</f>
        <v>0</v>
      </c>
      <c r="E1757" s="1">
        <f>IF(Eingabe!H1757="x",1,0)</f>
        <v>0</v>
      </c>
      <c r="F1757" s="1">
        <f>IF(Eingabe!I1757="x",1,0)</f>
        <v>1</v>
      </c>
      <c r="G1757" s="90">
        <f t="shared" si="185"/>
        <v>1</v>
      </c>
      <c r="H1757" s="1">
        <f>IF(Eingabe!R1757="x",1,0)</f>
        <v>1</v>
      </c>
      <c r="I1757" s="1">
        <f>IF(Eingabe!S1757="x",1,0)</f>
        <v>0</v>
      </c>
      <c r="J1757" s="1">
        <f t="shared" si="186"/>
        <v>1</v>
      </c>
      <c r="K1757" s="89">
        <f>IF(Eingabe!E1757="x",1,0)</f>
        <v>1</v>
      </c>
      <c r="L1757" s="1">
        <f>IF(Eingabe!F1757="x",1,0)</f>
        <v>0</v>
      </c>
      <c r="M1757" s="90">
        <f t="shared" si="187"/>
        <v>1</v>
      </c>
    </row>
    <row r="1758">
      <c r="A1758" s="5">
        <f>Eingabe!J1758^2*PI()/4</f>
        <v>0</v>
      </c>
      <c r="B1758" s="5">
        <f>Eingabe!K1758*Eingabe!L1758</f>
        <v>0.089999999999999997</v>
      </c>
      <c r="C1758" s="5">
        <f>(Eingabe!K1758*(Eingabe!L1758-Eingabe!K1758)+Eingabe!K1758^2*PI()/4)*0+Eingabe!K1758*Eingabe!L1758</f>
        <v>0.089999999999999997</v>
      </c>
      <c r="D1758" s="89">
        <f>IF(Eingabe!G1758="x",1,0)</f>
        <v>0</v>
      </c>
      <c r="E1758" s="1">
        <f>IF(Eingabe!H1758="x",1,0)</f>
        <v>1</v>
      </c>
      <c r="F1758" s="1">
        <f>IF(Eingabe!I1758="x",1,0)</f>
        <v>0</v>
      </c>
      <c r="G1758" s="90">
        <f t="shared" si="185"/>
        <v>1</v>
      </c>
      <c r="H1758" s="1">
        <f>IF(Eingabe!R1758="x",1,0)</f>
        <v>1</v>
      </c>
      <c r="I1758" s="1">
        <f>IF(Eingabe!S1758="x",1,0)</f>
        <v>0</v>
      </c>
      <c r="J1758" s="1">
        <f t="shared" si="186"/>
        <v>1</v>
      </c>
      <c r="K1758" s="89">
        <f>IF(Eingabe!E1758="x",1,0)</f>
        <v>1</v>
      </c>
      <c r="L1758" s="1">
        <f>IF(Eingabe!F1758="x",1,0)</f>
        <v>0</v>
      </c>
      <c r="M1758" s="90">
        <f t="shared" si="187"/>
        <v>1</v>
      </c>
    </row>
    <row r="1759">
      <c r="A1759" s="5">
        <f>Eingabe!J1759^2*PI()/4</f>
        <v>0</v>
      </c>
      <c r="B1759" s="5">
        <f>Eingabe!K1759*Eingabe!L1759</f>
        <v>0.12249999999999998</v>
      </c>
      <c r="C1759" s="5">
        <f>(Eingabe!K1759*(Eingabe!L1759-Eingabe!K1759)+Eingabe!K1759^2*PI()/4)*0+Eingabe!K1759*Eingabe!L1759</f>
        <v>0.12249999999999998</v>
      </c>
      <c r="D1759" s="89">
        <f>IF(Eingabe!G1759="x",1,0)</f>
        <v>0</v>
      </c>
      <c r="E1759" s="1">
        <f>IF(Eingabe!H1759="x",1,0)</f>
        <v>1</v>
      </c>
      <c r="F1759" s="1">
        <f>IF(Eingabe!I1759="x",1,0)</f>
        <v>0</v>
      </c>
      <c r="G1759" s="90">
        <f t="shared" si="185"/>
        <v>1</v>
      </c>
      <c r="H1759" s="1">
        <f>IF(Eingabe!R1759="x",1,0)</f>
        <v>1</v>
      </c>
      <c r="I1759" s="1">
        <f>IF(Eingabe!S1759="x",1,0)</f>
        <v>0</v>
      </c>
      <c r="J1759" s="1">
        <f t="shared" si="186"/>
        <v>1</v>
      </c>
      <c r="K1759" s="89">
        <f>IF(Eingabe!E1759="x",1,0)</f>
        <v>1</v>
      </c>
      <c r="L1759" s="1">
        <f>IF(Eingabe!F1759="x",1,0)</f>
        <v>0</v>
      </c>
      <c r="M1759" s="90">
        <f t="shared" si="187"/>
        <v>1</v>
      </c>
    </row>
    <row r="1760">
      <c r="A1760" s="5">
        <f>Eingabe!J1760^2*PI()/4</f>
        <v>0</v>
      </c>
      <c r="B1760" s="5">
        <f>Eingabe!K1760*Eingabe!L1760</f>
        <v>0.057599999999999998</v>
      </c>
      <c r="C1760" s="5">
        <f>(Eingabe!K1760*(Eingabe!L1760-Eingabe!K1760)+Eingabe!K1760^2*PI()/4)*0+Eingabe!K1760*Eingabe!L1760</f>
        <v>0.057599999999999998</v>
      </c>
      <c r="D1760" s="89">
        <f>IF(Eingabe!G1760="x",1,0)</f>
        <v>0</v>
      </c>
      <c r="E1760" s="1">
        <f>IF(Eingabe!H1760="x",1,0)</f>
        <v>1</v>
      </c>
      <c r="F1760" s="1">
        <f>IF(Eingabe!I1760="x",1,0)</f>
        <v>0</v>
      </c>
      <c r="G1760" s="90">
        <f t="shared" si="185"/>
        <v>1</v>
      </c>
      <c r="H1760" s="1">
        <f>IF(Eingabe!R1760="x",1,0)</f>
        <v>1</v>
      </c>
      <c r="I1760" s="1">
        <f>IF(Eingabe!S1760="x",1,0)</f>
        <v>0</v>
      </c>
      <c r="J1760" s="1">
        <f t="shared" si="186"/>
        <v>1</v>
      </c>
      <c r="K1760" s="89">
        <f>IF(Eingabe!E1760="x",1,0)</f>
        <v>1</v>
      </c>
      <c r="L1760" s="1">
        <f>IF(Eingabe!F1760="x",1,0)</f>
        <v>0</v>
      </c>
      <c r="M1760" s="90">
        <f t="shared" si="187"/>
        <v>1</v>
      </c>
    </row>
    <row r="1761">
      <c r="A1761" s="5">
        <f>Eingabe!J1761^2*PI()/4</f>
        <v>0</v>
      </c>
      <c r="B1761" s="5">
        <f>Eingabe!K1761*Eingabe!L1761</f>
        <v>0.0625</v>
      </c>
      <c r="C1761" s="5">
        <f>(Eingabe!K1761*(Eingabe!L1761-Eingabe!K1761)+Eingabe!K1761^2*PI()/4)*0+Eingabe!K1761*Eingabe!L1761</f>
        <v>0.0625</v>
      </c>
      <c r="D1761" s="89">
        <f>IF(Eingabe!G1761="x",1,0)</f>
        <v>0</v>
      </c>
      <c r="E1761" s="1">
        <f>IF(Eingabe!H1761="x",1,0)</f>
        <v>1</v>
      </c>
      <c r="F1761" s="1">
        <f>IF(Eingabe!I1761="x",1,0)</f>
        <v>0</v>
      </c>
      <c r="G1761" s="90">
        <f t="shared" si="185"/>
        <v>1</v>
      </c>
      <c r="H1761" s="1">
        <f>IF(Eingabe!R1761="x",1,0)</f>
        <v>1</v>
      </c>
      <c r="I1761" s="1">
        <f>IF(Eingabe!S1761="x",1,0)</f>
        <v>0</v>
      </c>
      <c r="J1761" s="1">
        <f t="shared" si="186"/>
        <v>1</v>
      </c>
      <c r="K1761" s="89">
        <f>IF(Eingabe!E1761="x",1,0)</f>
        <v>1</v>
      </c>
      <c r="L1761" s="1">
        <f>IF(Eingabe!F1761="x",1,0)</f>
        <v>0</v>
      </c>
      <c r="M1761" s="90">
        <f t="shared" si="187"/>
        <v>1</v>
      </c>
    </row>
    <row r="1762">
      <c r="A1762" s="5">
        <f>Eingabe!J1762^2*PI()/4</f>
        <v>0</v>
      </c>
      <c r="B1762" s="5">
        <f>Eingabe!K1762*Eingabe!L1762</f>
        <v>0.1275</v>
      </c>
      <c r="C1762" s="5">
        <f>(Eingabe!K1762*(Eingabe!L1762-Eingabe!K1762)+Eingabe!K1762^2*PI()/4)*0+Eingabe!K1762*Eingabe!L1762</f>
        <v>0.1275</v>
      </c>
      <c r="D1762" s="89">
        <f>IF(Eingabe!G1762="x",1,0)</f>
        <v>0</v>
      </c>
      <c r="E1762" s="1">
        <f>IF(Eingabe!H1762="x",1,0)</f>
        <v>1</v>
      </c>
      <c r="F1762" s="1">
        <f>IF(Eingabe!I1762="x",1,0)</f>
        <v>0</v>
      </c>
      <c r="G1762" s="90">
        <f t="shared" si="185"/>
        <v>1</v>
      </c>
      <c r="H1762" s="1">
        <f>IF(Eingabe!R1762="x",1,0)</f>
        <v>1</v>
      </c>
      <c r="I1762" s="1">
        <f>IF(Eingabe!S1762="x",1,0)</f>
        <v>0</v>
      </c>
      <c r="J1762" s="1">
        <f t="shared" si="186"/>
        <v>1</v>
      </c>
      <c r="K1762" s="89">
        <f>IF(Eingabe!E1762="x",1,0)</f>
        <v>1</v>
      </c>
      <c r="L1762" s="1">
        <f>IF(Eingabe!F1762="x",1,0)</f>
        <v>0</v>
      </c>
      <c r="M1762" s="90">
        <f t="shared" si="187"/>
        <v>1</v>
      </c>
    </row>
    <row r="1763">
      <c r="A1763" s="5">
        <f>Eingabe!J1763^2*PI()/4</f>
        <v>0</v>
      </c>
      <c r="B1763" s="5">
        <f>Eingabe!K1763*Eingabe!L1763</f>
        <v>0.080000000000000016</v>
      </c>
      <c r="C1763" s="5">
        <f>(Eingabe!K1763*(Eingabe!L1763-Eingabe!K1763)+Eingabe!K1763^2*PI()/4)*0+Eingabe!K1763*Eingabe!L1763</f>
        <v>0.080000000000000016</v>
      </c>
      <c r="D1763" s="89">
        <f>IF(Eingabe!G1763="x",1,0)</f>
        <v>0</v>
      </c>
      <c r="E1763" s="1">
        <f>IF(Eingabe!H1763="x",1,0)</f>
        <v>0</v>
      </c>
      <c r="F1763" s="1">
        <f>IF(Eingabe!I1763="x",1,0)</f>
        <v>1</v>
      </c>
      <c r="G1763" s="90">
        <f t="shared" si="185"/>
        <v>1</v>
      </c>
      <c r="H1763" s="1">
        <f>IF(Eingabe!R1763="x",1,0)</f>
        <v>1</v>
      </c>
      <c r="I1763" s="1">
        <f>IF(Eingabe!S1763="x",1,0)</f>
        <v>0</v>
      </c>
      <c r="J1763" s="1">
        <f t="shared" si="186"/>
        <v>1</v>
      </c>
      <c r="K1763" s="89">
        <f>IF(Eingabe!E1763="x",1,0)</f>
        <v>1</v>
      </c>
      <c r="L1763" s="1">
        <f>IF(Eingabe!F1763="x",1,0)</f>
        <v>0</v>
      </c>
      <c r="M1763" s="90">
        <f t="shared" si="187"/>
        <v>1</v>
      </c>
    </row>
    <row r="1764">
      <c r="A1764" s="5">
        <f>Eingabe!J1764^2*PI()/4</f>
        <v>0</v>
      </c>
      <c r="B1764" s="5">
        <f>Eingabe!K1764*Eingabe!L1764</f>
        <v>0.12959999999999999</v>
      </c>
      <c r="C1764" s="5">
        <f>(Eingabe!K1764*(Eingabe!L1764-Eingabe!K1764)+Eingabe!K1764^2*PI()/4)*0+Eingabe!K1764*Eingabe!L1764</f>
        <v>0.12959999999999999</v>
      </c>
      <c r="D1764" s="89">
        <f>IF(Eingabe!G1764="x",1,0)</f>
        <v>0</v>
      </c>
      <c r="E1764" s="1">
        <f>IF(Eingabe!H1764="x",1,0)</f>
        <v>0</v>
      </c>
      <c r="F1764" s="1">
        <f>IF(Eingabe!I1764="x",1,0)</f>
        <v>1</v>
      </c>
      <c r="G1764" s="90">
        <f t="shared" si="185"/>
        <v>1</v>
      </c>
      <c r="H1764" s="1">
        <f>IF(Eingabe!R1764="x",1,0)</f>
        <v>1</v>
      </c>
      <c r="I1764" s="1">
        <f>IF(Eingabe!S1764="x",1,0)</f>
        <v>0</v>
      </c>
      <c r="J1764" s="1">
        <f t="shared" si="186"/>
        <v>1</v>
      </c>
      <c r="K1764" s="89">
        <f>IF(Eingabe!E1764="x",1,0)</f>
        <v>1</v>
      </c>
      <c r="L1764" s="1">
        <f>IF(Eingabe!F1764="x",1,0)</f>
        <v>0</v>
      </c>
      <c r="M1764" s="90">
        <f t="shared" si="187"/>
        <v>1</v>
      </c>
    </row>
    <row r="1765">
      <c r="A1765" s="5">
        <f>Eingabe!J1765^2*PI()/4</f>
        <v>0</v>
      </c>
      <c r="B1765" s="5">
        <f>Eingabe!K1765*Eingabe!L1765</f>
        <v>0.12959999999999999</v>
      </c>
      <c r="C1765" s="5">
        <f>(Eingabe!K1765*(Eingabe!L1765-Eingabe!K1765)+Eingabe!K1765^2*PI()/4)*0+Eingabe!K1765*Eingabe!L1765</f>
        <v>0.12959999999999999</v>
      </c>
      <c r="D1765" s="89">
        <f>IF(Eingabe!G1765="x",1,0)</f>
        <v>0</v>
      </c>
      <c r="E1765" s="1">
        <f>IF(Eingabe!H1765="x",1,0)</f>
        <v>0</v>
      </c>
      <c r="F1765" s="1">
        <f>IF(Eingabe!I1765="x",1,0)</f>
        <v>1</v>
      </c>
      <c r="G1765" s="90">
        <f t="shared" si="185"/>
        <v>1</v>
      </c>
      <c r="H1765" s="1">
        <f>IF(Eingabe!R1765="x",1,0)</f>
        <v>1</v>
      </c>
      <c r="I1765" s="1">
        <f>IF(Eingabe!S1765="x",1,0)</f>
        <v>0</v>
      </c>
      <c r="J1765" s="1">
        <f t="shared" si="186"/>
        <v>1</v>
      </c>
      <c r="K1765" s="89">
        <f>IF(Eingabe!E1765="x",1,0)</f>
        <v>1</v>
      </c>
      <c r="L1765" s="1">
        <f>IF(Eingabe!F1765="x",1,0)</f>
        <v>0</v>
      </c>
      <c r="M1765" s="90">
        <f t="shared" si="187"/>
        <v>1</v>
      </c>
    </row>
    <row r="1766">
      <c r="A1766" s="5">
        <f>Eingabe!J1766^2*PI()/4</f>
        <v>0</v>
      </c>
      <c r="B1766" s="5">
        <f>Eingabe!K1766*Eingabe!L1766</f>
        <v>0.12959999999999999</v>
      </c>
      <c r="C1766" s="5">
        <f>(Eingabe!K1766*(Eingabe!L1766-Eingabe!K1766)+Eingabe!K1766^2*PI()/4)*0+Eingabe!K1766*Eingabe!L1766</f>
        <v>0.12959999999999999</v>
      </c>
      <c r="D1766" s="89">
        <f>IF(Eingabe!G1766="x",1,0)</f>
        <v>0</v>
      </c>
      <c r="E1766" s="1">
        <f>IF(Eingabe!H1766="x",1,0)</f>
        <v>0</v>
      </c>
      <c r="F1766" s="1">
        <f>IF(Eingabe!I1766="x",1,0)</f>
        <v>1</v>
      </c>
      <c r="G1766" s="90">
        <f t="shared" si="185"/>
        <v>1</v>
      </c>
      <c r="H1766" s="1">
        <f>IF(Eingabe!R1766="x",1,0)</f>
        <v>1</v>
      </c>
      <c r="I1766" s="1">
        <f>IF(Eingabe!S1766="x",1,0)</f>
        <v>0</v>
      </c>
      <c r="J1766" s="1">
        <f t="shared" si="186"/>
        <v>1</v>
      </c>
      <c r="K1766" s="89">
        <f>IF(Eingabe!E1766="x",1,0)</f>
        <v>1</v>
      </c>
      <c r="L1766" s="1">
        <f>IF(Eingabe!F1766="x",1,0)</f>
        <v>0</v>
      </c>
      <c r="M1766" s="90">
        <f t="shared" si="187"/>
        <v>1</v>
      </c>
    </row>
    <row r="1767">
      <c r="A1767" s="5">
        <f>Eingabe!J1767^2*PI()/4</f>
        <v>0</v>
      </c>
      <c r="B1767" s="5">
        <f>Eingabe!K1767*Eingabe!L1767</f>
        <v>0.089999999999999997</v>
      </c>
      <c r="C1767" s="5">
        <f>(Eingabe!K1767*(Eingabe!L1767-Eingabe!K1767)+Eingabe!K1767^2*PI()/4)*0+Eingabe!K1767*Eingabe!L1767</f>
        <v>0.089999999999999997</v>
      </c>
      <c r="D1767" s="89">
        <f>IF(Eingabe!G1767="x",1,0)</f>
        <v>0</v>
      </c>
      <c r="E1767" s="1">
        <f>IF(Eingabe!H1767="x",1,0)</f>
        <v>1</v>
      </c>
      <c r="F1767" s="1">
        <f>IF(Eingabe!I1767="x",1,0)</f>
        <v>0</v>
      </c>
      <c r="G1767" s="90">
        <f t="shared" si="185"/>
        <v>1</v>
      </c>
      <c r="H1767" s="1">
        <f>IF(Eingabe!R1767="x",1,0)</f>
        <v>1</v>
      </c>
      <c r="I1767" s="1">
        <f>IF(Eingabe!S1767="x",1,0)</f>
        <v>0</v>
      </c>
      <c r="J1767" s="1">
        <f t="shared" si="186"/>
        <v>1</v>
      </c>
      <c r="K1767" s="89">
        <f>IF(Eingabe!E1767="x",1,0)</f>
        <v>1</v>
      </c>
      <c r="L1767" s="1">
        <f>IF(Eingabe!F1767="x",1,0)</f>
        <v>0</v>
      </c>
      <c r="M1767" s="90">
        <f t="shared" si="187"/>
        <v>1</v>
      </c>
    </row>
    <row r="1768">
      <c r="A1768" s="5">
        <f>Eingabe!J1768^2*PI()/4</f>
        <v>0</v>
      </c>
      <c r="B1768" s="5">
        <f>Eingabe!K1768*Eingabe!L1768</f>
        <v>0.25</v>
      </c>
      <c r="C1768" s="5">
        <f>(Eingabe!K1768*(Eingabe!L1768-Eingabe!K1768)+Eingabe!K1768^2*PI()/4)*0+Eingabe!K1768*Eingabe!L1768</f>
        <v>0.25</v>
      </c>
      <c r="D1768" s="89">
        <f>IF(Eingabe!G1768="x",1,0)</f>
        <v>0</v>
      </c>
      <c r="E1768" s="1">
        <f>IF(Eingabe!H1768="x",1,0)</f>
        <v>1</v>
      </c>
      <c r="F1768" s="1">
        <f>IF(Eingabe!I1768="x",1,0)</f>
        <v>0</v>
      </c>
      <c r="G1768" s="90">
        <f t="shared" si="185"/>
        <v>1</v>
      </c>
      <c r="H1768" s="1">
        <f>IF(Eingabe!R1768="x",1,0)</f>
        <v>1</v>
      </c>
      <c r="I1768" s="1">
        <f>IF(Eingabe!S1768="x",1,0)</f>
        <v>0</v>
      </c>
      <c r="J1768" s="1">
        <f t="shared" si="186"/>
        <v>1</v>
      </c>
      <c r="K1768" s="89">
        <f>IF(Eingabe!E1768="x",1,0)</f>
        <v>1</v>
      </c>
      <c r="L1768" s="1">
        <f>IF(Eingabe!F1768="x",1,0)</f>
        <v>0</v>
      </c>
      <c r="M1768" s="90">
        <f t="shared" si="187"/>
        <v>1</v>
      </c>
    </row>
    <row r="1769">
      <c r="A1769" s="5">
        <f>Eingabe!J1769^2*PI()/4</f>
        <v>0</v>
      </c>
      <c r="B1769" s="5">
        <f>Eingabe!K1769*Eingabe!L1769</f>
        <v>0.16000000000000003</v>
      </c>
      <c r="C1769" s="5">
        <f>(Eingabe!K1769*(Eingabe!L1769-Eingabe!K1769)+Eingabe!K1769^2*PI()/4)*0+Eingabe!K1769*Eingabe!L1769</f>
        <v>0.16000000000000003</v>
      </c>
      <c r="D1769" s="89">
        <f>IF(Eingabe!G1769="x",1,0)</f>
        <v>0</v>
      </c>
      <c r="E1769" s="1">
        <f>IF(Eingabe!H1769="x",1,0)</f>
        <v>1</v>
      </c>
      <c r="F1769" s="1">
        <f>IF(Eingabe!I1769="x",1,0)</f>
        <v>0</v>
      </c>
      <c r="G1769" s="90">
        <f t="shared" si="185"/>
        <v>1</v>
      </c>
      <c r="H1769" s="1">
        <f>IF(Eingabe!R1769="x",1,0)</f>
        <v>1</v>
      </c>
      <c r="I1769" s="1">
        <f>IF(Eingabe!S1769="x",1,0)</f>
        <v>0</v>
      </c>
      <c r="J1769" s="1">
        <f t="shared" si="186"/>
        <v>1</v>
      </c>
      <c r="K1769" s="89">
        <f>IF(Eingabe!E1769="x",1,0)</f>
        <v>1</v>
      </c>
      <c r="L1769" s="1">
        <f>IF(Eingabe!F1769="x",1,0)</f>
        <v>0</v>
      </c>
      <c r="M1769" s="90">
        <f t="shared" si="187"/>
        <v>1</v>
      </c>
    </row>
    <row r="1770">
      <c r="A1770" s="5">
        <f>Eingabe!J1770^2*PI()/4</f>
        <v>0</v>
      </c>
      <c r="B1770" s="5">
        <f>Eingabe!K1770*Eingabe!L1770</f>
        <v>0.070000000000000007</v>
      </c>
      <c r="C1770" s="5">
        <f>(Eingabe!K1770*(Eingabe!L1770-Eingabe!K1770)+Eingabe!K1770^2*PI()/4)*0+Eingabe!K1770*Eingabe!L1770</f>
        <v>0.070000000000000007</v>
      </c>
      <c r="D1770" s="89">
        <f>IF(Eingabe!G1770="x",1,0)</f>
        <v>0</v>
      </c>
      <c r="E1770" s="1">
        <f>IF(Eingabe!H1770="x",1,0)</f>
        <v>1</v>
      </c>
      <c r="F1770" s="1">
        <f>IF(Eingabe!I1770="x",1,0)</f>
        <v>0</v>
      </c>
      <c r="G1770" s="90">
        <f t="shared" si="185"/>
        <v>1</v>
      </c>
      <c r="H1770" s="1">
        <f>IF(Eingabe!R1770="x",1,0)</f>
        <v>1</v>
      </c>
      <c r="I1770" s="1">
        <f>IF(Eingabe!S1770="x",1,0)</f>
        <v>0</v>
      </c>
      <c r="J1770" s="1">
        <f t="shared" si="186"/>
        <v>1</v>
      </c>
      <c r="K1770" s="89">
        <f>IF(Eingabe!E1770="x",1,0)</f>
        <v>1</v>
      </c>
      <c r="L1770" s="1">
        <f>IF(Eingabe!F1770="x",1,0)</f>
        <v>0</v>
      </c>
      <c r="M1770" s="90">
        <f t="shared" si="187"/>
        <v>1</v>
      </c>
    </row>
    <row r="1771">
      <c r="A1771" s="5">
        <f>Eingabe!J1771^2*PI()/4</f>
        <v>0</v>
      </c>
      <c r="B1771" s="5">
        <f>Eingabe!K1771*Eingabe!L1771</f>
        <v>0.070000000000000007</v>
      </c>
      <c r="C1771" s="5">
        <f>(Eingabe!K1771*(Eingabe!L1771-Eingabe!K1771)+Eingabe!K1771^2*PI()/4)*0+Eingabe!K1771*Eingabe!L1771</f>
        <v>0.070000000000000007</v>
      </c>
      <c r="D1771" s="89">
        <f>IF(Eingabe!G1771="x",1,0)</f>
        <v>0</v>
      </c>
      <c r="E1771" s="1">
        <f>IF(Eingabe!H1771="x",1,0)</f>
        <v>1</v>
      </c>
      <c r="F1771" s="1">
        <f>IF(Eingabe!I1771="x",1,0)</f>
        <v>0</v>
      </c>
      <c r="G1771" s="90">
        <f t="shared" si="185"/>
        <v>1</v>
      </c>
      <c r="H1771" s="1">
        <f>IF(Eingabe!R1771="x",1,0)</f>
        <v>1</v>
      </c>
      <c r="I1771" s="1">
        <f>IF(Eingabe!S1771="x",1,0)</f>
        <v>0</v>
      </c>
      <c r="J1771" s="1">
        <f t="shared" si="186"/>
        <v>1</v>
      </c>
      <c r="K1771" s="89">
        <f>IF(Eingabe!E1771="x",1,0)</f>
        <v>1</v>
      </c>
      <c r="L1771" s="1">
        <f>IF(Eingabe!F1771="x",1,0)</f>
        <v>0</v>
      </c>
      <c r="M1771" s="90">
        <f t="shared" si="187"/>
        <v>1</v>
      </c>
    </row>
    <row r="1772">
      <c r="A1772" s="5">
        <f>Eingabe!J1772^2*PI()/4</f>
        <v>0</v>
      </c>
      <c r="B1772" s="5">
        <f>Eingabe!K1772*Eingabe!L1772</f>
        <v>0.089999999999999997</v>
      </c>
      <c r="C1772" s="5">
        <f>(Eingabe!K1772*(Eingabe!L1772-Eingabe!K1772)+Eingabe!K1772^2*PI()/4)*0+Eingabe!K1772*Eingabe!L1772</f>
        <v>0.089999999999999997</v>
      </c>
      <c r="D1772" s="89">
        <f>IF(Eingabe!G1772="x",1,0)</f>
        <v>0</v>
      </c>
      <c r="E1772" s="1">
        <f>IF(Eingabe!H1772="x",1,0)</f>
        <v>1</v>
      </c>
      <c r="F1772" s="1">
        <f>IF(Eingabe!I1772="x",1,0)</f>
        <v>0</v>
      </c>
      <c r="G1772" s="90">
        <f t="shared" si="185"/>
        <v>1</v>
      </c>
      <c r="H1772" s="1">
        <f>IF(Eingabe!R1772="x",1,0)</f>
        <v>1</v>
      </c>
      <c r="I1772" s="1">
        <f>IF(Eingabe!S1772="x",1,0)</f>
        <v>0</v>
      </c>
      <c r="J1772" s="1">
        <f t="shared" si="186"/>
        <v>1</v>
      </c>
      <c r="K1772" s="89">
        <f>IF(Eingabe!E1772="x",1,0)</f>
        <v>1</v>
      </c>
      <c r="L1772" s="1">
        <f>IF(Eingabe!F1772="x",1,0)</f>
        <v>0</v>
      </c>
      <c r="M1772" s="90">
        <f t="shared" si="187"/>
        <v>1</v>
      </c>
    </row>
    <row r="1773">
      <c r="A1773" s="5">
        <f>Eingabe!J1773^2*PI()/4</f>
        <v>0</v>
      </c>
      <c r="B1773" s="5">
        <f>Eingabe!K1773*Eingabe!L1773</f>
        <v>0.089999999999999997</v>
      </c>
      <c r="C1773" s="5">
        <f>(Eingabe!K1773*(Eingabe!L1773-Eingabe!K1773)+Eingabe!K1773^2*PI()/4)*0+Eingabe!K1773*Eingabe!L1773</f>
        <v>0.089999999999999997</v>
      </c>
      <c r="D1773" s="89">
        <f>IF(Eingabe!G1773="x",1,0)</f>
        <v>0</v>
      </c>
      <c r="E1773" s="1">
        <f>IF(Eingabe!H1773="x",1,0)</f>
        <v>1</v>
      </c>
      <c r="F1773" s="1">
        <f>IF(Eingabe!I1773="x",1,0)</f>
        <v>0</v>
      </c>
      <c r="G1773" s="90">
        <f t="shared" si="185"/>
        <v>1</v>
      </c>
      <c r="H1773" s="1">
        <f>IF(Eingabe!R1773="x",1,0)</f>
        <v>1</v>
      </c>
      <c r="I1773" s="1">
        <f>IF(Eingabe!S1773="x",1,0)</f>
        <v>0</v>
      </c>
      <c r="J1773" s="1">
        <f t="shared" si="186"/>
        <v>1</v>
      </c>
      <c r="K1773" s="89">
        <f>IF(Eingabe!E1773="x",1,0)</f>
        <v>1</v>
      </c>
      <c r="L1773" s="1">
        <f>IF(Eingabe!F1773="x",1,0)</f>
        <v>0</v>
      </c>
      <c r="M1773" s="90">
        <f t="shared" si="187"/>
        <v>1</v>
      </c>
    </row>
    <row r="1774">
      <c r="A1774" s="5">
        <f>Eingabe!J1774^2*PI()/4</f>
        <v>0</v>
      </c>
      <c r="B1774" s="5">
        <f>Eingabe!K1774*Eingabe!L1774</f>
        <v>0.089999999999999997</v>
      </c>
      <c r="C1774" s="5">
        <f>(Eingabe!K1774*(Eingabe!L1774-Eingabe!K1774)+Eingabe!K1774^2*PI()/4)*0+Eingabe!K1774*Eingabe!L1774</f>
        <v>0.089999999999999997</v>
      </c>
      <c r="D1774" s="89">
        <f>IF(Eingabe!G1774="x",1,0)</f>
        <v>0</v>
      </c>
      <c r="E1774" s="1">
        <f>IF(Eingabe!H1774="x",1,0)</f>
        <v>1</v>
      </c>
      <c r="F1774" s="1">
        <f>IF(Eingabe!I1774="x",1,0)</f>
        <v>0</v>
      </c>
      <c r="G1774" s="90">
        <f t="shared" si="185"/>
        <v>1</v>
      </c>
      <c r="H1774" s="1">
        <f>IF(Eingabe!R1774="x",1,0)</f>
        <v>1</v>
      </c>
      <c r="I1774" s="1">
        <f>IF(Eingabe!S1774="x",1,0)</f>
        <v>0</v>
      </c>
      <c r="J1774" s="1">
        <f t="shared" si="186"/>
        <v>1</v>
      </c>
      <c r="K1774" s="89">
        <f>IF(Eingabe!E1774="x",1,0)</f>
        <v>1</v>
      </c>
      <c r="L1774" s="1">
        <f>IF(Eingabe!F1774="x",1,0)</f>
        <v>0</v>
      </c>
      <c r="M1774" s="90">
        <f t="shared" si="187"/>
        <v>1</v>
      </c>
    </row>
    <row r="1775">
      <c r="A1775" s="5">
        <f>Eingabe!J1775^2*PI()/4</f>
        <v>0</v>
      </c>
      <c r="B1775" s="5">
        <f>Eingabe!K1775*Eingabe!L1775</f>
        <v>0.080000000000000016</v>
      </c>
      <c r="C1775" s="5">
        <f>(Eingabe!K1775*(Eingabe!L1775-Eingabe!K1775)+Eingabe!K1775^2*PI()/4)*0+Eingabe!K1775*Eingabe!L1775</f>
        <v>0.080000000000000016</v>
      </c>
      <c r="D1775" s="89">
        <f>IF(Eingabe!G1775="x",1,0)</f>
        <v>0</v>
      </c>
      <c r="E1775" s="1">
        <f>IF(Eingabe!H1775="x",1,0)</f>
        <v>1</v>
      </c>
      <c r="F1775" s="1">
        <f>IF(Eingabe!I1775="x",1,0)</f>
        <v>0</v>
      </c>
      <c r="G1775" s="90">
        <f t="shared" si="185"/>
        <v>1</v>
      </c>
      <c r="H1775" s="1">
        <f>IF(Eingabe!R1775="x",1,0)</f>
        <v>1</v>
      </c>
      <c r="I1775" s="1">
        <f>IF(Eingabe!S1775="x",1,0)</f>
        <v>0</v>
      </c>
      <c r="J1775" s="1">
        <f t="shared" si="186"/>
        <v>1</v>
      </c>
      <c r="K1775" s="89">
        <f>IF(Eingabe!E1775="x",1,0)</f>
        <v>1</v>
      </c>
      <c r="L1775" s="1">
        <f>IF(Eingabe!F1775="x",1,0)</f>
        <v>0</v>
      </c>
      <c r="M1775" s="90">
        <f t="shared" si="187"/>
        <v>1</v>
      </c>
    </row>
    <row r="1776">
      <c r="A1776" s="5">
        <f>Eingabe!J1776^2*PI()/4</f>
        <v>0</v>
      </c>
      <c r="B1776" s="5">
        <f>Eingabe!K1776*Eingabe!L1776</f>
        <v>0.080000000000000016</v>
      </c>
      <c r="C1776" s="5">
        <f>(Eingabe!K1776*(Eingabe!L1776-Eingabe!K1776)+Eingabe!K1776^2*PI()/4)*0+Eingabe!K1776*Eingabe!L1776</f>
        <v>0.080000000000000016</v>
      </c>
      <c r="D1776" s="89">
        <f>IF(Eingabe!G1776="x",1,0)</f>
        <v>0</v>
      </c>
      <c r="E1776" s="1">
        <f>IF(Eingabe!H1776="x",1,0)</f>
        <v>1</v>
      </c>
      <c r="F1776" s="1">
        <f>IF(Eingabe!I1776="x",1,0)</f>
        <v>0</v>
      </c>
      <c r="G1776" s="90">
        <f t="shared" si="185"/>
        <v>1</v>
      </c>
      <c r="H1776" s="1">
        <f>IF(Eingabe!R1776="x",1,0)</f>
        <v>1</v>
      </c>
      <c r="I1776" s="1">
        <f>IF(Eingabe!S1776="x",1,0)</f>
        <v>0</v>
      </c>
      <c r="J1776" s="1">
        <f t="shared" si="186"/>
        <v>1</v>
      </c>
      <c r="K1776" s="89">
        <f>IF(Eingabe!E1776="x",1,0)</f>
        <v>1</v>
      </c>
      <c r="L1776" s="1">
        <f>IF(Eingabe!F1776="x",1,0)</f>
        <v>0</v>
      </c>
      <c r="M1776" s="90">
        <f t="shared" si="187"/>
        <v>1</v>
      </c>
    </row>
    <row r="1777">
      <c r="A1777" s="5">
        <f>Eingabe!J1777^2*PI()/4</f>
        <v>0.070685834705770348</v>
      </c>
      <c r="B1777" s="5">
        <f>Eingabe!K1777*Eingabe!L1777</f>
        <v>0</v>
      </c>
      <c r="C1777" s="5">
        <f>(Eingabe!K1777*(Eingabe!L1777-Eingabe!K1777)+Eingabe!K1777^2*PI()/4)*0+Eingabe!K1777*Eingabe!L1777</f>
        <v>0</v>
      </c>
      <c r="D1777" s="89">
        <f>IF(Eingabe!G1777="x",1,0)</f>
        <v>1</v>
      </c>
      <c r="E1777" s="1">
        <f>IF(Eingabe!H1777="x",1,0)</f>
        <v>0</v>
      </c>
      <c r="F1777" s="1">
        <f>IF(Eingabe!I1777="x",1,0)</f>
        <v>0</v>
      </c>
      <c r="G1777" s="90">
        <f t="shared" si="185"/>
        <v>0</v>
      </c>
      <c r="H1777" s="1">
        <f>IF(Eingabe!R1777="x",1,0)</f>
        <v>1</v>
      </c>
      <c r="I1777" s="1">
        <f>IF(Eingabe!S1777="x",1,0)</f>
        <v>0</v>
      </c>
      <c r="J1777" s="1">
        <f t="shared" si="186"/>
        <v>1</v>
      </c>
      <c r="K1777" s="89">
        <f>IF(Eingabe!E1777="x",1,0)</f>
        <v>1</v>
      </c>
      <c r="L1777" s="1">
        <f>IF(Eingabe!F1777="x",1,0)</f>
        <v>0</v>
      </c>
      <c r="M1777" s="90">
        <f t="shared" si="187"/>
        <v>1</v>
      </c>
    </row>
    <row r="1778">
      <c r="A1778" s="5">
        <f>Eingabe!J1778^2*PI()/4</f>
        <v>0</v>
      </c>
      <c r="B1778" s="5">
        <f>Eingabe!K1778*Eingabe!L1778</f>
        <v>0.14999999999999999</v>
      </c>
      <c r="C1778" s="5">
        <f>(Eingabe!K1778*(Eingabe!L1778-Eingabe!K1778)+Eingabe!K1778^2*PI()/4)*0+Eingabe!K1778*Eingabe!L1778</f>
        <v>0.14999999999999999</v>
      </c>
      <c r="D1778" s="89">
        <f>IF(Eingabe!G1778="x",1,0)</f>
        <v>0</v>
      </c>
      <c r="E1778" s="1">
        <f>IF(Eingabe!H1778="x",1,0)</f>
        <v>0</v>
      </c>
      <c r="F1778" s="1">
        <f>IF(Eingabe!I1778="x",1,0)</f>
        <v>1</v>
      </c>
      <c r="G1778" s="90">
        <f t="shared" si="185"/>
        <v>1</v>
      </c>
      <c r="H1778" s="1">
        <f>IF(Eingabe!R1778="x",1,0)</f>
        <v>1</v>
      </c>
      <c r="I1778" s="1">
        <f>IF(Eingabe!S1778="x",1,0)</f>
        <v>0</v>
      </c>
      <c r="J1778" s="1">
        <f t="shared" si="186"/>
        <v>1</v>
      </c>
      <c r="K1778" s="89">
        <f>IF(Eingabe!E1778="x",1,0)</f>
        <v>1</v>
      </c>
      <c r="L1778" s="1">
        <f>IF(Eingabe!F1778="x",1,0)</f>
        <v>0</v>
      </c>
      <c r="M1778" s="90">
        <f t="shared" si="187"/>
        <v>1</v>
      </c>
    </row>
    <row r="1779">
      <c r="A1779" s="5">
        <f>Eingabe!J1779^2*PI()/4</f>
        <v>0</v>
      </c>
      <c r="B1779" s="5">
        <f>Eingabe!K1779*Eingabe!L1779</f>
        <v>0.14999999999999999</v>
      </c>
      <c r="C1779" s="5">
        <f>(Eingabe!K1779*(Eingabe!L1779-Eingabe!K1779)+Eingabe!K1779^2*PI()/4)*0+Eingabe!K1779*Eingabe!L1779</f>
        <v>0.14999999999999999</v>
      </c>
      <c r="D1779" s="89">
        <f>IF(Eingabe!G1779="x",1,0)</f>
        <v>0</v>
      </c>
      <c r="E1779" s="1">
        <f>IF(Eingabe!H1779="x",1,0)</f>
        <v>0</v>
      </c>
      <c r="F1779" s="1">
        <f>IF(Eingabe!I1779="x",1,0)</f>
        <v>1</v>
      </c>
      <c r="G1779" s="90">
        <f t="shared" si="185"/>
        <v>1</v>
      </c>
      <c r="H1779" s="1">
        <f>IF(Eingabe!R1779="x",1,0)</f>
        <v>1</v>
      </c>
      <c r="I1779" s="1">
        <f>IF(Eingabe!S1779="x",1,0)</f>
        <v>0</v>
      </c>
      <c r="J1779" s="1">
        <f t="shared" si="186"/>
        <v>1</v>
      </c>
      <c r="K1779" s="89">
        <f>IF(Eingabe!E1779="x",1,0)</f>
        <v>1</v>
      </c>
      <c r="L1779" s="1">
        <f>IF(Eingabe!F1779="x",1,0)</f>
        <v>0</v>
      </c>
      <c r="M1779" s="90">
        <f t="shared" si="187"/>
        <v>1</v>
      </c>
    </row>
    <row r="1780">
      <c r="A1780" s="5">
        <f>Eingabe!J1780^2*PI()/4</f>
        <v>0</v>
      </c>
      <c r="B1780" s="5">
        <f>Eingabe!K1780*Eingabe!L1780</f>
        <v>0.14999999999999999</v>
      </c>
      <c r="C1780" s="5">
        <f>(Eingabe!K1780*(Eingabe!L1780-Eingabe!K1780)+Eingabe!K1780^2*PI()/4)*0+Eingabe!K1780*Eingabe!L1780</f>
        <v>0.14999999999999999</v>
      </c>
      <c r="D1780" s="89">
        <f>IF(Eingabe!G1780="x",1,0)</f>
        <v>0</v>
      </c>
      <c r="E1780" s="1">
        <f>IF(Eingabe!H1780="x",1,0)</f>
        <v>0</v>
      </c>
      <c r="F1780" s="1">
        <f>IF(Eingabe!I1780="x",1,0)</f>
        <v>1</v>
      </c>
      <c r="G1780" s="90">
        <f t="shared" si="185"/>
        <v>1</v>
      </c>
      <c r="H1780" s="1">
        <f>IF(Eingabe!R1780="x",1,0)</f>
        <v>1</v>
      </c>
      <c r="I1780" s="1">
        <f>IF(Eingabe!S1780="x",1,0)</f>
        <v>0</v>
      </c>
      <c r="J1780" s="1">
        <f t="shared" si="186"/>
        <v>1</v>
      </c>
      <c r="K1780" s="89">
        <f>IF(Eingabe!E1780="x",1,0)</f>
        <v>1</v>
      </c>
      <c r="L1780" s="1">
        <f>IF(Eingabe!F1780="x",1,0)</f>
        <v>0</v>
      </c>
      <c r="M1780" s="90">
        <f t="shared" si="187"/>
        <v>1</v>
      </c>
    </row>
    <row r="1781">
      <c r="A1781" s="5">
        <f>Eingabe!J1781^2*PI()/4</f>
        <v>0</v>
      </c>
      <c r="B1781" s="5">
        <f>Eingabe!K1781*Eingabe!L1781</f>
        <v>0.14999999999999999</v>
      </c>
      <c r="C1781" s="5">
        <f>(Eingabe!K1781*(Eingabe!L1781-Eingabe!K1781)+Eingabe!K1781^2*PI()/4)*0+Eingabe!K1781*Eingabe!L1781</f>
        <v>0.14999999999999999</v>
      </c>
      <c r="D1781" s="89">
        <f>IF(Eingabe!G1781="x",1,0)</f>
        <v>0</v>
      </c>
      <c r="E1781" s="1">
        <f>IF(Eingabe!H1781="x",1,0)</f>
        <v>0</v>
      </c>
      <c r="F1781" s="1">
        <f>IF(Eingabe!I1781="x",1,0)</f>
        <v>1</v>
      </c>
      <c r="G1781" s="90">
        <f t="shared" si="185"/>
        <v>1</v>
      </c>
      <c r="H1781" s="1">
        <f>IF(Eingabe!R1781="x",1,0)</f>
        <v>1</v>
      </c>
      <c r="I1781" s="1">
        <f>IF(Eingabe!S1781="x",1,0)</f>
        <v>0</v>
      </c>
      <c r="J1781" s="1">
        <f t="shared" si="186"/>
        <v>1</v>
      </c>
      <c r="K1781" s="89">
        <f>IF(Eingabe!E1781="x",1,0)</f>
        <v>1</v>
      </c>
      <c r="L1781" s="1">
        <f>IF(Eingabe!F1781="x",1,0)</f>
        <v>0</v>
      </c>
      <c r="M1781" s="90">
        <f t="shared" si="187"/>
        <v>1</v>
      </c>
    </row>
    <row r="1782">
      <c r="A1782" s="5">
        <f>Eingabe!J1782^2*PI()/4</f>
        <v>0</v>
      </c>
      <c r="B1782" s="5">
        <f>Eingabe!K1782*Eingabe!L1782</f>
        <v>0.14999999999999999</v>
      </c>
      <c r="C1782" s="5">
        <f>(Eingabe!K1782*(Eingabe!L1782-Eingabe!K1782)+Eingabe!K1782^2*PI()/4)*0+Eingabe!K1782*Eingabe!L1782</f>
        <v>0.14999999999999999</v>
      </c>
      <c r="D1782" s="89">
        <f>IF(Eingabe!G1782="x",1,0)</f>
        <v>0</v>
      </c>
      <c r="E1782" s="1">
        <f>IF(Eingabe!H1782="x",1,0)</f>
        <v>0</v>
      </c>
      <c r="F1782" s="1">
        <f>IF(Eingabe!I1782="x",1,0)</f>
        <v>1</v>
      </c>
      <c r="G1782" s="90">
        <f t="shared" si="185"/>
        <v>1</v>
      </c>
      <c r="H1782" s="1">
        <f>IF(Eingabe!R1782="x",1,0)</f>
        <v>1</v>
      </c>
      <c r="I1782" s="1">
        <f>IF(Eingabe!S1782="x",1,0)</f>
        <v>0</v>
      </c>
      <c r="J1782" s="1">
        <f t="shared" si="186"/>
        <v>1</v>
      </c>
      <c r="K1782" s="89">
        <f>IF(Eingabe!E1782="x",1,0)</f>
        <v>1</v>
      </c>
      <c r="L1782" s="1">
        <f>IF(Eingabe!F1782="x",1,0)</f>
        <v>0</v>
      </c>
      <c r="M1782" s="90">
        <f t="shared" si="187"/>
        <v>1</v>
      </c>
    </row>
    <row r="1783">
      <c r="A1783" s="5">
        <f>Eingabe!J1783^2*PI()/4</f>
        <v>0</v>
      </c>
      <c r="B1783" s="5">
        <f>Eingabe!K1783*Eingabe!L1783</f>
        <v>0.14999999999999999</v>
      </c>
      <c r="C1783" s="5">
        <f>(Eingabe!K1783*(Eingabe!L1783-Eingabe!K1783)+Eingabe!K1783^2*PI()/4)*0+Eingabe!K1783*Eingabe!L1783</f>
        <v>0.14999999999999999</v>
      </c>
      <c r="D1783" s="89">
        <f>IF(Eingabe!G1783="x",1,0)</f>
        <v>0</v>
      </c>
      <c r="E1783" s="1">
        <f>IF(Eingabe!H1783="x",1,0)</f>
        <v>0</v>
      </c>
      <c r="F1783" s="1">
        <f>IF(Eingabe!I1783="x",1,0)</f>
        <v>1</v>
      </c>
      <c r="G1783" s="90">
        <f t="shared" si="185"/>
        <v>1</v>
      </c>
      <c r="H1783" s="1">
        <f>IF(Eingabe!R1783="x",1,0)</f>
        <v>1</v>
      </c>
      <c r="I1783" s="1">
        <f>IF(Eingabe!S1783="x",1,0)</f>
        <v>0</v>
      </c>
      <c r="J1783" s="1">
        <f t="shared" si="186"/>
        <v>1</v>
      </c>
      <c r="K1783" s="89">
        <f>IF(Eingabe!E1783="x",1,0)</f>
        <v>1</v>
      </c>
      <c r="L1783" s="1">
        <f>IF(Eingabe!F1783="x",1,0)</f>
        <v>0</v>
      </c>
      <c r="M1783" s="90">
        <f t="shared" si="187"/>
        <v>1</v>
      </c>
    </row>
    <row r="1784">
      <c r="A1784" s="5">
        <f>Eingabe!J1784^2*PI()/4</f>
        <v>0</v>
      </c>
      <c r="B1784" s="5">
        <f>Eingabe!K1784*Eingabe!L1784</f>
        <v>0.14999999999999999</v>
      </c>
      <c r="C1784" s="5">
        <f>(Eingabe!K1784*(Eingabe!L1784-Eingabe!K1784)+Eingabe!K1784^2*PI()/4)*0+Eingabe!K1784*Eingabe!L1784</f>
        <v>0.14999999999999999</v>
      </c>
      <c r="D1784" s="89">
        <f>IF(Eingabe!G1784="x",1,0)</f>
        <v>0</v>
      </c>
      <c r="E1784" s="1">
        <f>IF(Eingabe!H1784="x",1,0)</f>
        <v>0</v>
      </c>
      <c r="F1784" s="1">
        <f>IF(Eingabe!I1784="x",1,0)</f>
        <v>1</v>
      </c>
      <c r="G1784" s="90">
        <f t="shared" si="185"/>
        <v>1</v>
      </c>
      <c r="H1784" s="1">
        <f>IF(Eingabe!R1784="x",1,0)</f>
        <v>1</v>
      </c>
      <c r="I1784" s="1">
        <f>IF(Eingabe!S1784="x",1,0)</f>
        <v>0</v>
      </c>
      <c r="J1784" s="1">
        <f t="shared" si="186"/>
        <v>1</v>
      </c>
      <c r="K1784" s="89">
        <f>IF(Eingabe!E1784="x",1,0)</f>
        <v>1</v>
      </c>
      <c r="L1784" s="1">
        <f>IF(Eingabe!F1784="x",1,0)</f>
        <v>0</v>
      </c>
      <c r="M1784" s="90">
        <f t="shared" si="187"/>
        <v>1</v>
      </c>
    </row>
    <row r="1785">
      <c r="A1785" s="5">
        <f>Eingabe!J1785^2*PI()/4</f>
        <v>0</v>
      </c>
      <c r="B1785" s="5">
        <f>Eingabe!K1785*Eingabe!L1785</f>
        <v>0.14999999999999999</v>
      </c>
      <c r="C1785" s="5">
        <f>(Eingabe!K1785*(Eingabe!L1785-Eingabe!K1785)+Eingabe!K1785^2*PI()/4)*0+Eingabe!K1785*Eingabe!L1785</f>
        <v>0.14999999999999999</v>
      </c>
      <c r="D1785" s="89">
        <f>IF(Eingabe!G1785="x",1,0)</f>
        <v>0</v>
      </c>
      <c r="E1785" s="1">
        <f>IF(Eingabe!H1785="x",1,0)</f>
        <v>0</v>
      </c>
      <c r="F1785" s="1">
        <f>IF(Eingabe!I1785="x",1,0)</f>
        <v>1</v>
      </c>
      <c r="G1785" s="90">
        <f t="shared" si="185"/>
        <v>1</v>
      </c>
      <c r="H1785" s="1">
        <f>IF(Eingabe!R1785="x",1,0)</f>
        <v>1</v>
      </c>
      <c r="I1785" s="1">
        <f>IF(Eingabe!S1785="x",1,0)</f>
        <v>0</v>
      </c>
      <c r="J1785" s="1">
        <f t="shared" si="186"/>
        <v>1</v>
      </c>
      <c r="K1785" s="89">
        <f>IF(Eingabe!E1785="x",1,0)</f>
        <v>1</v>
      </c>
      <c r="L1785" s="1">
        <f>IF(Eingabe!F1785="x",1,0)</f>
        <v>0</v>
      </c>
      <c r="M1785" s="90">
        <f t="shared" si="187"/>
        <v>1</v>
      </c>
    </row>
    <row r="1786">
      <c r="A1786" s="5">
        <f>Eingabe!J1786^2*PI()/4</f>
        <v>0</v>
      </c>
      <c r="B1786" s="5">
        <f>Eingabe!K1786*Eingabe!L1786</f>
        <v>0.14999999999999999</v>
      </c>
      <c r="C1786" s="5">
        <f>(Eingabe!K1786*(Eingabe!L1786-Eingabe!K1786)+Eingabe!K1786^2*PI()/4)*0+Eingabe!K1786*Eingabe!L1786</f>
        <v>0.14999999999999999</v>
      </c>
      <c r="D1786" s="89">
        <f>IF(Eingabe!G1786="x",1,0)</f>
        <v>0</v>
      </c>
      <c r="E1786" s="1">
        <f>IF(Eingabe!H1786="x",1,0)</f>
        <v>0</v>
      </c>
      <c r="F1786" s="1">
        <f>IF(Eingabe!I1786="x",1,0)</f>
        <v>1</v>
      </c>
      <c r="G1786" s="90">
        <f t="shared" si="185"/>
        <v>1</v>
      </c>
      <c r="H1786" s="1">
        <f>IF(Eingabe!R1786="x",1,0)</f>
        <v>1</v>
      </c>
      <c r="I1786" s="1">
        <f>IF(Eingabe!S1786="x",1,0)</f>
        <v>0</v>
      </c>
      <c r="J1786" s="1">
        <f t="shared" si="186"/>
        <v>1</v>
      </c>
      <c r="K1786" s="89">
        <f>IF(Eingabe!E1786="x",1,0)</f>
        <v>1</v>
      </c>
      <c r="L1786" s="1">
        <f>IF(Eingabe!F1786="x",1,0)</f>
        <v>0</v>
      </c>
      <c r="M1786" s="90">
        <f t="shared" si="187"/>
        <v>1</v>
      </c>
    </row>
    <row r="1787">
      <c r="A1787" s="5">
        <f>Eingabe!J1787^2*PI()/4</f>
        <v>0</v>
      </c>
      <c r="B1787" s="5">
        <f>Eingabe!K1787*Eingabe!L1787</f>
        <v>0.14999999999999999</v>
      </c>
      <c r="C1787" s="5">
        <f>(Eingabe!K1787*(Eingabe!L1787-Eingabe!K1787)+Eingabe!K1787^2*PI()/4)*0+Eingabe!K1787*Eingabe!L1787</f>
        <v>0.14999999999999999</v>
      </c>
      <c r="D1787" s="89">
        <f>IF(Eingabe!G1787="x",1,0)</f>
        <v>0</v>
      </c>
      <c r="E1787" s="1">
        <f>IF(Eingabe!H1787="x",1,0)</f>
        <v>0</v>
      </c>
      <c r="F1787" s="1">
        <f>IF(Eingabe!I1787="x",1,0)</f>
        <v>1</v>
      </c>
      <c r="G1787" s="90">
        <f t="shared" si="185"/>
        <v>1</v>
      </c>
      <c r="H1787" s="1">
        <f>IF(Eingabe!R1787="x",1,0)</f>
        <v>1</v>
      </c>
      <c r="I1787" s="1">
        <f>IF(Eingabe!S1787="x",1,0)</f>
        <v>0</v>
      </c>
      <c r="J1787" s="1">
        <f t="shared" si="186"/>
        <v>1</v>
      </c>
      <c r="K1787" s="89">
        <f>IF(Eingabe!E1787="x",1,0)</f>
        <v>1</v>
      </c>
      <c r="L1787" s="1">
        <f>IF(Eingabe!F1787="x",1,0)</f>
        <v>0</v>
      </c>
      <c r="M1787" s="90">
        <f t="shared" si="187"/>
        <v>1</v>
      </c>
    </row>
    <row r="1788">
      <c r="A1788" s="5">
        <f>Eingabe!J1788^2*PI()/4</f>
        <v>0</v>
      </c>
      <c r="B1788" s="5">
        <f>Eingabe!K1788*Eingabe!L1788</f>
        <v>0.14999999999999999</v>
      </c>
      <c r="C1788" s="5">
        <f>(Eingabe!K1788*(Eingabe!L1788-Eingabe!K1788)+Eingabe!K1788^2*PI()/4)*0+Eingabe!K1788*Eingabe!L1788</f>
        <v>0.14999999999999999</v>
      </c>
      <c r="D1788" s="89">
        <f>IF(Eingabe!G1788="x",1,0)</f>
        <v>0</v>
      </c>
      <c r="E1788" s="1">
        <f>IF(Eingabe!H1788="x",1,0)</f>
        <v>0</v>
      </c>
      <c r="F1788" s="1">
        <f>IF(Eingabe!I1788="x",1,0)</f>
        <v>1</v>
      </c>
      <c r="G1788" s="90">
        <f t="shared" si="185"/>
        <v>1</v>
      </c>
      <c r="H1788" s="1">
        <f>IF(Eingabe!R1788="x",1,0)</f>
        <v>1</v>
      </c>
      <c r="I1788" s="1">
        <f>IF(Eingabe!S1788="x",1,0)</f>
        <v>0</v>
      </c>
      <c r="J1788" s="1">
        <f t="shared" si="186"/>
        <v>1</v>
      </c>
      <c r="K1788" s="89">
        <f>IF(Eingabe!E1788="x",1,0)</f>
        <v>1</v>
      </c>
      <c r="L1788" s="1">
        <f>IF(Eingabe!F1788="x",1,0)</f>
        <v>0</v>
      </c>
      <c r="M1788" s="90">
        <f t="shared" si="187"/>
        <v>1</v>
      </c>
    </row>
    <row r="1789">
      <c r="A1789" s="5">
        <f>Eingabe!J1789^2*PI()/4</f>
        <v>0</v>
      </c>
      <c r="B1789" s="5">
        <f>Eingabe!K1789*Eingabe!L1789</f>
        <v>0.14999999999999999</v>
      </c>
      <c r="C1789" s="5">
        <f>(Eingabe!K1789*(Eingabe!L1789-Eingabe!K1789)+Eingabe!K1789^2*PI()/4)*0+Eingabe!K1789*Eingabe!L1789</f>
        <v>0.14999999999999999</v>
      </c>
      <c r="D1789" s="89">
        <f>IF(Eingabe!G1789="x",1,0)</f>
        <v>0</v>
      </c>
      <c r="E1789" s="1">
        <f>IF(Eingabe!H1789="x",1,0)</f>
        <v>0</v>
      </c>
      <c r="F1789" s="1">
        <f>IF(Eingabe!I1789="x",1,0)</f>
        <v>1</v>
      </c>
      <c r="G1789" s="90">
        <f t="shared" si="185"/>
        <v>1</v>
      </c>
      <c r="H1789" s="1">
        <f>IF(Eingabe!R1789="x",1,0)</f>
        <v>1</v>
      </c>
      <c r="I1789" s="1">
        <f>IF(Eingabe!S1789="x",1,0)</f>
        <v>0</v>
      </c>
      <c r="J1789" s="1">
        <f t="shared" si="186"/>
        <v>1</v>
      </c>
      <c r="K1789" s="89">
        <f>IF(Eingabe!E1789="x",1,0)</f>
        <v>1</v>
      </c>
      <c r="L1789" s="1">
        <f>IF(Eingabe!F1789="x",1,0)</f>
        <v>0</v>
      </c>
      <c r="M1789" s="90">
        <f t="shared" si="187"/>
        <v>1</v>
      </c>
    </row>
    <row r="1790">
      <c r="A1790" s="5">
        <f>Eingabe!J1790^2*PI()/4</f>
        <v>0</v>
      </c>
      <c r="B1790" s="5">
        <f>Eingabe!K1790*Eingabe!L1790</f>
        <v>0.14999999999999999</v>
      </c>
      <c r="C1790" s="5">
        <f>(Eingabe!K1790*(Eingabe!L1790-Eingabe!K1790)+Eingabe!K1790^2*PI()/4)*0+Eingabe!K1790*Eingabe!L1790</f>
        <v>0.14999999999999999</v>
      </c>
      <c r="D1790" s="89">
        <f>IF(Eingabe!G1790="x",1,0)</f>
        <v>0</v>
      </c>
      <c r="E1790" s="1">
        <f>IF(Eingabe!H1790="x",1,0)</f>
        <v>0</v>
      </c>
      <c r="F1790" s="1">
        <f>IF(Eingabe!I1790="x",1,0)</f>
        <v>1</v>
      </c>
      <c r="G1790" s="90">
        <f t="shared" si="185"/>
        <v>1</v>
      </c>
      <c r="H1790" s="1">
        <f>IF(Eingabe!R1790="x",1,0)</f>
        <v>1</v>
      </c>
      <c r="I1790" s="1">
        <f>IF(Eingabe!S1790="x",1,0)</f>
        <v>0</v>
      </c>
      <c r="J1790" s="1">
        <f t="shared" si="186"/>
        <v>1</v>
      </c>
      <c r="K1790" s="89">
        <f>IF(Eingabe!E1790="x",1,0)</f>
        <v>1</v>
      </c>
      <c r="L1790" s="1">
        <f>IF(Eingabe!F1790="x",1,0)</f>
        <v>0</v>
      </c>
      <c r="M1790" s="90">
        <f t="shared" si="187"/>
        <v>1</v>
      </c>
    </row>
    <row r="1791">
      <c r="A1791" s="5">
        <f>Eingabe!J1791^2*PI()/4</f>
        <v>0</v>
      </c>
      <c r="B1791" s="5">
        <f>Eingabe!K1791*Eingabe!L1791</f>
        <v>0.14999999999999999</v>
      </c>
      <c r="C1791" s="5">
        <f>(Eingabe!K1791*(Eingabe!L1791-Eingabe!K1791)+Eingabe!K1791^2*PI()/4)*0+Eingabe!K1791*Eingabe!L1791</f>
        <v>0.14999999999999999</v>
      </c>
      <c r="D1791" s="89">
        <f>IF(Eingabe!G1791="x",1,0)</f>
        <v>0</v>
      </c>
      <c r="E1791" s="1">
        <f>IF(Eingabe!H1791="x",1,0)</f>
        <v>0</v>
      </c>
      <c r="F1791" s="1">
        <f>IF(Eingabe!I1791="x",1,0)</f>
        <v>1</v>
      </c>
      <c r="G1791" s="90">
        <f t="shared" si="185"/>
        <v>1</v>
      </c>
      <c r="H1791" s="1">
        <f>IF(Eingabe!R1791="x",1,0)</f>
        <v>1</v>
      </c>
      <c r="I1791" s="1">
        <f>IF(Eingabe!S1791="x",1,0)</f>
        <v>0</v>
      </c>
      <c r="J1791" s="1">
        <f t="shared" si="186"/>
        <v>1</v>
      </c>
      <c r="K1791" s="89">
        <f>IF(Eingabe!E1791="x",1,0)</f>
        <v>1</v>
      </c>
      <c r="L1791" s="1">
        <f>IF(Eingabe!F1791="x",1,0)</f>
        <v>0</v>
      </c>
      <c r="M1791" s="90">
        <f t="shared" si="187"/>
        <v>1</v>
      </c>
    </row>
    <row r="1792">
      <c r="A1792" s="5">
        <f>Eingabe!J1792^2*PI()/4</f>
        <v>0</v>
      </c>
      <c r="B1792" s="5">
        <f>Eingabe!K1792*Eingabe!L1792</f>
        <v>0.14999999999999999</v>
      </c>
      <c r="C1792" s="5">
        <f>(Eingabe!K1792*(Eingabe!L1792-Eingabe!K1792)+Eingabe!K1792^2*PI()/4)*0+Eingabe!K1792*Eingabe!L1792</f>
        <v>0.14999999999999999</v>
      </c>
      <c r="D1792" s="89">
        <f>IF(Eingabe!G1792="x",1,0)</f>
        <v>0</v>
      </c>
      <c r="E1792" s="1">
        <f>IF(Eingabe!H1792="x",1,0)</f>
        <v>0</v>
      </c>
      <c r="F1792" s="1">
        <f>IF(Eingabe!I1792="x",1,0)</f>
        <v>1</v>
      </c>
      <c r="G1792" s="90">
        <f t="shared" si="185"/>
        <v>1</v>
      </c>
      <c r="H1792" s="1">
        <f>IF(Eingabe!R1792="x",1,0)</f>
        <v>1</v>
      </c>
      <c r="I1792" s="1">
        <f>IF(Eingabe!S1792="x",1,0)</f>
        <v>0</v>
      </c>
      <c r="J1792" s="1">
        <f t="shared" si="186"/>
        <v>1</v>
      </c>
      <c r="K1792" s="89">
        <f>IF(Eingabe!E1792="x",1,0)</f>
        <v>1</v>
      </c>
      <c r="L1792" s="1">
        <f>IF(Eingabe!F1792="x",1,0)</f>
        <v>0</v>
      </c>
      <c r="M1792" s="90">
        <f t="shared" si="187"/>
        <v>1</v>
      </c>
    </row>
    <row r="1793">
      <c r="A1793" s="5">
        <f>Eingabe!J1793^2*PI()/4</f>
        <v>0</v>
      </c>
      <c r="B1793" s="5">
        <f>Eingabe!K1793*Eingabe!L1793</f>
        <v>0.14999999999999999</v>
      </c>
      <c r="C1793" s="5">
        <f>(Eingabe!K1793*(Eingabe!L1793-Eingabe!K1793)+Eingabe!K1793^2*PI()/4)*0+Eingabe!K1793*Eingabe!L1793</f>
        <v>0.14999999999999999</v>
      </c>
      <c r="D1793" s="89">
        <f>IF(Eingabe!G1793="x",1,0)</f>
        <v>0</v>
      </c>
      <c r="E1793" s="1">
        <f>IF(Eingabe!H1793="x",1,0)</f>
        <v>0</v>
      </c>
      <c r="F1793" s="1">
        <f>IF(Eingabe!I1793="x",1,0)</f>
        <v>1</v>
      </c>
      <c r="G1793" s="90">
        <f t="shared" si="185"/>
        <v>1</v>
      </c>
      <c r="H1793" s="1">
        <f>IF(Eingabe!R1793="x",1,0)</f>
        <v>1</v>
      </c>
      <c r="I1793" s="1">
        <f>IF(Eingabe!S1793="x",1,0)</f>
        <v>0</v>
      </c>
      <c r="J1793" s="1">
        <f t="shared" si="186"/>
        <v>1</v>
      </c>
      <c r="K1793" s="89">
        <f>IF(Eingabe!E1793="x",1,0)</f>
        <v>1</v>
      </c>
      <c r="L1793" s="1">
        <f>IF(Eingabe!F1793="x",1,0)</f>
        <v>0</v>
      </c>
      <c r="M1793" s="90">
        <f t="shared" si="187"/>
        <v>1</v>
      </c>
    </row>
    <row r="1794">
      <c r="A1794" s="5">
        <f>Eingabe!J1794^2*PI()/4</f>
        <v>0</v>
      </c>
      <c r="B1794" s="5">
        <f>Eingabe!K1794*Eingabe!L1794</f>
        <v>0.14999999999999999</v>
      </c>
      <c r="C1794" s="5">
        <f>(Eingabe!K1794*(Eingabe!L1794-Eingabe!K1794)+Eingabe!K1794^2*PI()/4)*0+Eingabe!K1794*Eingabe!L1794</f>
        <v>0.14999999999999999</v>
      </c>
      <c r="D1794" s="89">
        <f>IF(Eingabe!G1794="x",1,0)</f>
        <v>0</v>
      </c>
      <c r="E1794" s="1">
        <f>IF(Eingabe!H1794="x",1,0)</f>
        <v>0</v>
      </c>
      <c r="F1794" s="1">
        <f>IF(Eingabe!I1794="x",1,0)</f>
        <v>1</v>
      </c>
      <c r="G1794" s="90">
        <f t="shared" si="185"/>
        <v>1</v>
      </c>
      <c r="H1794" s="1">
        <f>IF(Eingabe!R1794="x",1,0)</f>
        <v>1</v>
      </c>
      <c r="I1794" s="1">
        <f>IF(Eingabe!S1794="x",1,0)</f>
        <v>0</v>
      </c>
      <c r="J1794" s="1">
        <f t="shared" si="186"/>
        <v>1</v>
      </c>
      <c r="K1794" s="89">
        <f>IF(Eingabe!E1794="x",1,0)</f>
        <v>1</v>
      </c>
      <c r="L1794" s="1">
        <f>IF(Eingabe!F1794="x",1,0)</f>
        <v>0</v>
      </c>
      <c r="M1794" s="90">
        <f t="shared" si="187"/>
        <v>1</v>
      </c>
    </row>
    <row r="1795">
      <c r="A1795" s="5">
        <f>Eingabe!J1795^2*PI()/4</f>
        <v>0</v>
      </c>
      <c r="B1795" s="5">
        <f>Eingabe!K1795*Eingabe!L1795</f>
        <v>0.14999999999999999</v>
      </c>
      <c r="C1795" s="5">
        <f>(Eingabe!K1795*(Eingabe!L1795-Eingabe!K1795)+Eingabe!K1795^2*PI()/4)*0+Eingabe!K1795*Eingabe!L1795</f>
        <v>0.14999999999999999</v>
      </c>
      <c r="D1795" s="89">
        <f>IF(Eingabe!G1795="x",1,0)</f>
        <v>0</v>
      </c>
      <c r="E1795" s="1">
        <f>IF(Eingabe!H1795="x",1,0)</f>
        <v>0</v>
      </c>
      <c r="F1795" s="1">
        <f>IF(Eingabe!I1795="x",1,0)</f>
        <v>1</v>
      </c>
      <c r="G1795" s="90">
        <f t="shared" si="185"/>
        <v>1</v>
      </c>
      <c r="H1795" s="1">
        <f>IF(Eingabe!R1795="x",1,0)</f>
        <v>1</v>
      </c>
      <c r="I1795" s="1">
        <f>IF(Eingabe!S1795="x",1,0)</f>
        <v>0</v>
      </c>
      <c r="J1795" s="1">
        <f t="shared" si="186"/>
        <v>1</v>
      </c>
      <c r="K1795" s="89">
        <f>IF(Eingabe!E1795="x",1,0)</f>
        <v>1</v>
      </c>
      <c r="L1795" s="1">
        <f>IF(Eingabe!F1795="x",1,0)</f>
        <v>0</v>
      </c>
      <c r="M1795" s="90">
        <f t="shared" si="187"/>
        <v>1</v>
      </c>
    </row>
    <row r="1796">
      <c r="A1796" s="5">
        <f>Eingabe!J1796^2*PI()/4</f>
        <v>0</v>
      </c>
      <c r="B1796" s="5">
        <f>Eingabe!K1796*Eingabe!L1796</f>
        <v>0.14999999999999999</v>
      </c>
      <c r="C1796" s="5">
        <f>(Eingabe!K1796*(Eingabe!L1796-Eingabe!K1796)+Eingabe!K1796^2*PI()/4)*0+Eingabe!K1796*Eingabe!L1796</f>
        <v>0.14999999999999999</v>
      </c>
      <c r="D1796" s="89">
        <f>IF(Eingabe!G1796="x",1,0)</f>
        <v>0</v>
      </c>
      <c r="E1796" s="1">
        <f>IF(Eingabe!H1796="x",1,0)</f>
        <v>0</v>
      </c>
      <c r="F1796" s="1">
        <f>IF(Eingabe!I1796="x",1,0)</f>
        <v>1</v>
      </c>
      <c r="G1796" s="90">
        <f t="shared" si="185"/>
        <v>1</v>
      </c>
      <c r="H1796" s="1">
        <f>IF(Eingabe!R1796="x",1,0)</f>
        <v>1</v>
      </c>
      <c r="I1796" s="1">
        <f>IF(Eingabe!S1796="x",1,0)</f>
        <v>0</v>
      </c>
      <c r="J1796" s="1">
        <f t="shared" si="186"/>
        <v>1</v>
      </c>
      <c r="K1796" s="89">
        <f>IF(Eingabe!E1796="x",1,0)</f>
        <v>1</v>
      </c>
      <c r="L1796" s="1">
        <f>IF(Eingabe!F1796="x",1,0)</f>
        <v>0</v>
      </c>
      <c r="M1796" s="90">
        <f t="shared" si="187"/>
        <v>1</v>
      </c>
    </row>
    <row r="1797">
      <c r="A1797" s="5">
        <f>Eingabe!J1797^2*PI()/4</f>
        <v>0</v>
      </c>
      <c r="B1797" s="5">
        <f>Eingabe!K1797*Eingabe!L1797</f>
        <v>0.14999999999999999</v>
      </c>
      <c r="C1797" s="5">
        <f>(Eingabe!K1797*(Eingabe!L1797-Eingabe!K1797)+Eingabe!K1797^2*PI()/4)*0+Eingabe!K1797*Eingabe!L1797</f>
        <v>0.14999999999999999</v>
      </c>
      <c r="D1797" s="89">
        <f>IF(Eingabe!G1797="x",1,0)</f>
        <v>0</v>
      </c>
      <c r="E1797" s="1">
        <f>IF(Eingabe!H1797="x",1,0)</f>
        <v>0</v>
      </c>
      <c r="F1797" s="1">
        <f>IF(Eingabe!I1797="x",1,0)</f>
        <v>1</v>
      </c>
      <c r="G1797" s="90">
        <f t="shared" si="185"/>
        <v>1</v>
      </c>
      <c r="H1797" s="1">
        <f>IF(Eingabe!R1797="x",1,0)</f>
        <v>1</v>
      </c>
      <c r="I1797" s="1">
        <f>IF(Eingabe!S1797="x",1,0)</f>
        <v>0</v>
      </c>
      <c r="J1797" s="1">
        <f t="shared" si="186"/>
        <v>1</v>
      </c>
      <c r="K1797" s="89">
        <f>IF(Eingabe!E1797="x",1,0)</f>
        <v>1</v>
      </c>
      <c r="L1797" s="1">
        <f>IF(Eingabe!F1797="x",1,0)</f>
        <v>0</v>
      </c>
      <c r="M1797" s="90">
        <f t="shared" si="187"/>
        <v>1</v>
      </c>
    </row>
    <row r="1798">
      <c r="A1798" s="5">
        <f>Eingabe!J1798^2*PI()/4</f>
        <v>0</v>
      </c>
      <c r="B1798" s="5">
        <f>Eingabe!K1798*Eingabe!L1798</f>
        <v>0.14999999999999999</v>
      </c>
      <c r="C1798" s="5">
        <f>(Eingabe!K1798*(Eingabe!L1798-Eingabe!K1798)+Eingabe!K1798^2*PI()/4)*0+Eingabe!K1798*Eingabe!L1798</f>
        <v>0.14999999999999999</v>
      </c>
      <c r="D1798" s="89">
        <f>IF(Eingabe!G1798="x",1,0)</f>
        <v>0</v>
      </c>
      <c r="E1798" s="1">
        <f>IF(Eingabe!H1798="x",1,0)</f>
        <v>0</v>
      </c>
      <c r="F1798" s="1">
        <f>IF(Eingabe!I1798="x",1,0)</f>
        <v>1</v>
      </c>
      <c r="G1798" s="90">
        <f t="shared" si="185"/>
        <v>1</v>
      </c>
      <c r="H1798" s="1">
        <f>IF(Eingabe!R1798="x",1,0)</f>
        <v>1</v>
      </c>
      <c r="I1798" s="1">
        <f>IF(Eingabe!S1798="x",1,0)</f>
        <v>0</v>
      </c>
      <c r="J1798" s="1">
        <f t="shared" si="186"/>
        <v>1</v>
      </c>
      <c r="K1798" s="89">
        <f>IF(Eingabe!E1798="x",1,0)</f>
        <v>1</v>
      </c>
      <c r="L1798" s="1">
        <f>IF(Eingabe!F1798="x",1,0)</f>
        <v>0</v>
      </c>
      <c r="M1798" s="90">
        <f t="shared" si="187"/>
        <v>1</v>
      </c>
    </row>
    <row r="1799">
      <c r="A1799" s="5">
        <f>Eingabe!J1799^2*PI()/4</f>
        <v>0</v>
      </c>
      <c r="B1799" s="5">
        <f>Eingabe!K1799*Eingabe!L1799</f>
        <v>0.14999999999999999</v>
      </c>
      <c r="C1799" s="5">
        <f>(Eingabe!K1799*(Eingabe!L1799-Eingabe!K1799)+Eingabe!K1799^2*PI()/4)*0+Eingabe!K1799*Eingabe!L1799</f>
        <v>0.14999999999999999</v>
      </c>
      <c r="D1799" s="89">
        <f>IF(Eingabe!G1799="x",1,0)</f>
        <v>0</v>
      </c>
      <c r="E1799" s="1">
        <f>IF(Eingabe!H1799="x",1,0)</f>
        <v>0</v>
      </c>
      <c r="F1799" s="1">
        <f>IF(Eingabe!I1799="x",1,0)</f>
        <v>1</v>
      </c>
      <c r="G1799" s="90">
        <f t="shared" si="185"/>
        <v>1</v>
      </c>
      <c r="H1799" s="1">
        <f>IF(Eingabe!R1799="x",1,0)</f>
        <v>1</v>
      </c>
      <c r="I1799" s="1">
        <f>IF(Eingabe!S1799="x",1,0)</f>
        <v>0</v>
      </c>
      <c r="J1799" s="1">
        <f t="shared" si="186"/>
        <v>1</v>
      </c>
      <c r="K1799" s="89">
        <f>IF(Eingabe!E1799="x",1,0)</f>
        <v>1</v>
      </c>
      <c r="L1799" s="1">
        <f>IF(Eingabe!F1799="x",1,0)</f>
        <v>0</v>
      </c>
      <c r="M1799" s="90">
        <f t="shared" si="187"/>
        <v>1</v>
      </c>
    </row>
    <row r="1800">
      <c r="A1800" s="5">
        <f>Eingabe!J1800^2*PI()/4</f>
        <v>0</v>
      </c>
      <c r="B1800" s="5">
        <f>Eingabe!K1800*Eingabe!L1800</f>
        <v>0.14999999999999999</v>
      </c>
      <c r="C1800" s="5">
        <f>(Eingabe!K1800*(Eingabe!L1800-Eingabe!K1800)+Eingabe!K1800^2*PI()/4)*0+Eingabe!K1800*Eingabe!L1800</f>
        <v>0.14999999999999999</v>
      </c>
      <c r="D1800" s="89">
        <f>IF(Eingabe!G1800="x",1,0)</f>
        <v>0</v>
      </c>
      <c r="E1800" s="1">
        <f>IF(Eingabe!H1800="x",1,0)</f>
        <v>0</v>
      </c>
      <c r="F1800" s="1">
        <f>IF(Eingabe!I1800="x",1,0)</f>
        <v>1</v>
      </c>
      <c r="G1800" s="90">
        <f t="shared" si="185"/>
        <v>1</v>
      </c>
      <c r="H1800" s="1">
        <f>IF(Eingabe!R1800="x",1,0)</f>
        <v>1</v>
      </c>
      <c r="I1800" s="1">
        <f>IF(Eingabe!S1800="x",1,0)</f>
        <v>0</v>
      </c>
      <c r="J1800" s="1">
        <f t="shared" si="186"/>
        <v>1</v>
      </c>
      <c r="K1800" s="89">
        <f>IF(Eingabe!E1800="x",1,0)</f>
        <v>1</v>
      </c>
      <c r="L1800" s="1">
        <f>IF(Eingabe!F1800="x",1,0)</f>
        <v>0</v>
      </c>
      <c r="M1800" s="90">
        <f t="shared" si="187"/>
        <v>1</v>
      </c>
    </row>
    <row r="1801">
      <c r="A1801" s="5">
        <f>Eingabe!J1801^2*PI()/4</f>
        <v>0</v>
      </c>
      <c r="B1801" s="5">
        <f>Eingabe!K1801*Eingabe!L1801</f>
        <v>0.14999999999999999</v>
      </c>
      <c r="C1801" s="5">
        <f>(Eingabe!K1801*(Eingabe!L1801-Eingabe!K1801)+Eingabe!K1801^2*PI()/4)*0+Eingabe!K1801*Eingabe!L1801</f>
        <v>0.14999999999999999</v>
      </c>
      <c r="D1801" s="89">
        <f>IF(Eingabe!G1801="x",1,0)</f>
        <v>0</v>
      </c>
      <c r="E1801" s="1">
        <f>IF(Eingabe!H1801="x",1,0)</f>
        <v>0</v>
      </c>
      <c r="F1801" s="1">
        <f>IF(Eingabe!I1801="x",1,0)</f>
        <v>1</v>
      </c>
      <c r="G1801" s="90">
        <f t="shared" si="185"/>
        <v>1</v>
      </c>
      <c r="H1801" s="1">
        <f>IF(Eingabe!R1801="x",1,0)</f>
        <v>1</v>
      </c>
      <c r="I1801" s="1">
        <f>IF(Eingabe!S1801="x",1,0)</f>
        <v>0</v>
      </c>
      <c r="J1801" s="1">
        <f t="shared" si="186"/>
        <v>1</v>
      </c>
      <c r="K1801" s="89">
        <f>IF(Eingabe!E1801="x",1,0)</f>
        <v>1</v>
      </c>
      <c r="L1801" s="1">
        <f>IF(Eingabe!F1801="x",1,0)</f>
        <v>0</v>
      </c>
      <c r="M1801" s="90">
        <f t="shared" si="187"/>
        <v>1</v>
      </c>
    </row>
    <row r="1802">
      <c r="A1802" s="5">
        <f>Eingabe!J1802^2*PI()/4</f>
        <v>0</v>
      </c>
      <c r="B1802" s="5">
        <f>Eingabe!K1802*Eingabe!L1802</f>
        <v>0.14999999999999999</v>
      </c>
      <c r="C1802" s="5">
        <f>(Eingabe!K1802*(Eingabe!L1802-Eingabe!K1802)+Eingabe!K1802^2*PI()/4)*0+Eingabe!K1802*Eingabe!L1802</f>
        <v>0.14999999999999999</v>
      </c>
      <c r="D1802" s="89">
        <f>IF(Eingabe!G1802="x",1,0)</f>
        <v>0</v>
      </c>
      <c r="E1802" s="1">
        <f>IF(Eingabe!H1802="x",1,0)</f>
        <v>0</v>
      </c>
      <c r="F1802" s="1">
        <f>IF(Eingabe!I1802="x",1,0)</f>
        <v>1</v>
      </c>
      <c r="G1802" s="90">
        <f t="shared" si="185"/>
        <v>1</v>
      </c>
      <c r="H1802" s="1">
        <f>IF(Eingabe!R1802="x",1,0)</f>
        <v>1</v>
      </c>
      <c r="I1802" s="1">
        <f>IF(Eingabe!S1802="x",1,0)</f>
        <v>0</v>
      </c>
      <c r="J1802" s="1">
        <f t="shared" si="186"/>
        <v>1</v>
      </c>
      <c r="K1802" s="89">
        <f>IF(Eingabe!E1802="x",1,0)</f>
        <v>1</v>
      </c>
      <c r="L1802" s="1">
        <f>IF(Eingabe!F1802="x",1,0)</f>
        <v>0</v>
      </c>
      <c r="M1802" s="90">
        <f t="shared" si="187"/>
        <v>1</v>
      </c>
    </row>
    <row r="1803">
      <c r="A1803" s="5">
        <f>Eingabe!J1803^2*PI()/4</f>
        <v>0.031415926535897934</v>
      </c>
      <c r="B1803" s="5">
        <f>Eingabe!K1803*Eingabe!L1803</f>
        <v>0</v>
      </c>
      <c r="C1803" s="5">
        <f>(Eingabe!K1803*(Eingabe!L1803-Eingabe!K1803)+Eingabe!K1803^2*PI()/4)*0+Eingabe!K1803*Eingabe!L1803</f>
        <v>0</v>
      </c>
      <c r="D1803" s="89">
        <f>IF(Eingabe!G1803="x",1,0)</f>
        <v>1</v>
      </c>
      <c r="E1803" s="1">
        <f>IF(Eingabe!H1803="x",1,0)</f>
        <v>0</v>
      </c>
      <c r="F1803" s="1">
        <f>IF(Eingabe!I1803="x",1,0)</f>
        <v>0</v>
      </c>
      <c r="G1803" s="90">
        <f t="shared" si="185"/>
        <v>0</v>
      </c>
      <c r="H1803" s="1">
        <f>IF(Eingabe!R1803="x",1,0)</f>
        <v>1</v>
      </c>
      <c r="I1803" s="1">
        <f>IF(Eingabe!S1803="x",1,0)</f>
        <v>0</v>
      </c>
      <c r="J1803" s="1">
        <f t="shared" si="186"/>
        <v>1</v>
      </c>
      <c r="K1803" s="89">
        <f>IF(Eingabe!E1803="x",1,0)</f>
        <v>1</v>
      </c>
      <c r="L1803" s="1">
        <f>IF(Eingabe!F1803="x",1,0)</f>
        <v>0</v>
      </c>
      <c r="M1803" s="90">
        <f t="shared" si="187"/>
        <v>1</v>
      </c>
    </row>
    <row r="1804">
      <c r="A1804" s="5">
        <f>Eingabe!J1804^2*PI()/4</f>
        <v>0.031415926535897934</v>
      </c>
      <c r="B1804" s="5">
        <f>Eingabe!K1804*Eingabe!L1804</f>
        <v>0</v>
      </c>
      <c r="C1804" s="5">
        <f>(Eingabe!K1804*(Eingabe!L1804-Eingabe!K1804)+Eingabe!K1804^2*PI()/4)*0+Eingabe!K1804*Eingabe!L1804</f>
        <v>0</v>
      </c>
      <c r="D1804" s="89">
        <f>IF(Eingabe!G1804="x",1,0)</f>
        <v>1</v>
      </c>
      <c r="E1804" s="1">
        <f>IF(Eingabe!H1804="x",1,0)</f>
        <v>0</v>
      </c>
      <c r="F1804" s="1">
        <f>IF(Eingabe!I1804="x",1,0)</f>
        <v>0</v>
      </c>
      <c r="G1804" s="90">
        <f t="shared" si="185"/>
        <v>0</v>
      </c>
      <c r="H1804" s="1">
        <f>IF(Eingabe!R1804="x",1,0)</f>
        <v>1</v>
      </c>
      <c r="I1804" s="1">
        <f>IF(Eingabe!S1804="x",1,0)</f>
        <v>0</v>
      </c>
      <c r="J1804" s="1">
        <f t="shared" si="186"/>
        <v>1</v>
      </c>
      <c r="K1804" s="89">
        <f>IF(Eingabe!E1804="x",1,0)</f>
        <v>1</v>
      </c>
      <c r="L1804" s="1">
        <f>IF(Eingabe!F1804="x",1,0)</f>
        <v>0</v>
      </c>
      <c r="M1804" s="90">
        <f t="shared" si="187"/>
        <v>1</v>
      </c>
    </row>
    <row r="1805">
      <c r="A1805" s="5">
        <f>Eingabe!J1805^2*PI()/4</f>
        <v>0.031415926535897934</v>
      </c>
      <c r="B1805" s="5">
        <f>Eingabe!K1805*Eingabe!L1805</f>
        <v>0</v>
      </c>
      <c r="C1805" s="5">
        <f>(Eingabe!K1805*(Eingabe!L1805-Eingabe!K1805)+Eingabe!K1805^2*PI()/4)*0+Eingabe!K1805*Eingabe!L1805</f>
        <v>0</v>
      </c>
      <c r="D1805" s="89">
        <f>IF(Eingabe!G1805="x",1,0)</f>
        <v>1</v>
      </c>
      <c r="E1805" s="1">
        <f>IF(Eingabe!H1805="x",1,0)</f>
        <v>0</v>
      </c>
      <c r="F1805" s="1">
        <f>IF(Eingabe!I1805="x",1,0)</f>
        <v>0</v>
      </c>
      <c r="G1805" s="90">
        <f t="shared" si="185"/>
        <v>0</v>
      </c>
      <c r="H1805" s="1">
        <f>IF(Eingabe!R1805="x",1,0)</f>
        <v>1</v>
      </c>
      <c r="I1805" s="1">
        <f>IF(Eingabe!S1805="x",1,0)</f>
        <v>0</v>
      </c>
      <c r="J1805" s="1">
        <f t="shared" si="186"/>
        <v>1</v>
      </c>
      <c r="K1805" s="89">
        <f>IF(Eingabe!E1805="x",1,0)</f>
        <v>1</v>
      </c>
      <c r="L1805" s="1">
        <f>IF(Eingabe!F1805="x",1,0)</f>
        <v>0</v>
      </c>
      <c r="M1805" s="90">
        <f t="shared" si="187"/>
        <v>1</v>
      </c>
    </row>
    <row r="1806">
      <c r="A1806" s="5">
        <f>Eingabe!J1806^2*PI()/4</f>
        <v>0.031415926535897934</v>
      </c>
      <c r="B1806" s="5">
        <f>Eingabe!K1806*Eingabe!L1806</f>
        <v>0</v>
      </c>
      <c r="C1806" s="5">
        <f>(Eingabe!K1806*(Eingabe!L1806-Eingabe!K1806)+Eingabe!K1806^2*PI()/4)*0+Eingabe!K1806*Eingabe!L1806</f>
        <v>0</v>
      </c>
      <c r="D1806" s="89">
        <f>IF(Eingabe!G1806="x",1,0)</f>
        <v>1</v>
      </c>
      <c r="E1806" s="1">
        <f>IF(Eingabe!H1806="x",1,0)</f>
        <v>0</v>
      </c>
      <c r="F1806" s="1">
        <f>IF(Eingabe!I1806="x",1,0)</f>
        <v>0</v>
      </c>
      <c r="G1806" s="90">
        <f t="shared" si="185"/>
        <v>0</v>
      </c>
      <c r="H1806" s="1">
        <f>IF(Eingabe!R1806="x",1,0)</f>
        <v>1</v>
      </c>
      <c r="I1806" s="1">
        <f>IF(Eingabe!S1806="x",1,0)</f>
        <v>0</v>
      </c>
      <c r="J1806" s="1">
        <f t="shared" si="186"/>
        <v>1</v>
      </c>
      <c r="K1806" s="89">
        <f>IF(Eingabe!E1806="x",1,0)</f>
        <v>1</v>
      </c>
      <c r="L1806" s="1">
        <f>IF(Eingabe!F1806="x",1,0)</f>
        <v>0</v>
      </c>
      <c r="M1806" s="90">
        <f t="shared" si="187"/>
        <v>1</v>
      </c>
    </row>
    <row r="1807">
      <c r="A1807" s="5">
        <f>Eingabe!J1807^2*PI()/4</f>
        <v>0.031415926535897934</v>
      </c>
      <c r="B1807" s="5">
        <f>Eingabe!K1807*Eingabe!L1807</f>
        <v>0</v>
      </c>
      <c r="C1807" s="5">
        <f>(Eingabe!K1807*(Eingabe!L1807-Eingabe!K1807)+Eingabe!K1807^2*PI()/4)*0+Eingabe!K1807*Eingabe!L1807</f>
        <v>0</v>
      </c>
      <c r="D1807" s="89">
        <f>IF(Eingabe!G1807="x",1,0)</f>
        <v>1</v>
      </c>
      <c r="E1807" s="1">
        <f>IF(Eingabe!H1807="x",1,0)</f>
        <v>0</v>
      </c>
      <c r="F1807" s="1">
        <f>IF(Eingabe!I1807="x",1,0)</f>
        <v>0</v>
      </c>
      <c r="G1807" s="90">
        <f t="shared" si="185"/>
        <v>0</v>
      </c>
      <c r="H1807" s="1">
        <f>IF(Eingabe!R1807="x",1,0)</f>
        <v>1</v>
      </c>
      <c r="I1807" s="1">
        <f>IF(Eingabe!S1807="x",1,0)</f>
        <v>0</v>
      </c>
      <c r="J1807" s="1">
        <f t="shared" si="186"/>
        <v>1</v>
      </c>
      <c r="K1807" s="89">
        <f>IF(Eingabe!E1807="x",1,0)</f>
        <v>1</v>
      </c>
      <c r="L1807" s="1">
        <f>IF(Eingabe!F1807="x",1,0)</f>
        <v>0</v>
      </c>
      <c r="M1807" s="90">
        <f t="shared" si="187"/>
        <v>1</v>
      </c>
    </row>
    <row r="1808">
      <c r="A1808" s="5">
        <f>Eingabe!J1808^2*PI()/4</f>
        <v>0.031415926535897934</v>
      </c>
      <c r="B1808" s="5">
        <f>Eingabe!K1808*Eingabe!L1808</f>
        <v>0</v>
      </c>
      <c r="C1808" s="5">
        <f>(Eingabe!K1808*(Eingabe!L1808-Eingabe!K1808)+Eingabe!K1808^2*PI()/4)*0+Eingabe!K1808*Eingabe!L1808</f>
        <v>0</v>
      </c>
      <c r="D1808" s="89">
        <f>IF(Eingabe!G1808="x",1,0)</f>
        <v>1</v>
      </c>
      <c r="E1808" s="1">
        <f>IF(Eingabe!H1808="x",1,0)</f>
        <v>0</v>
      </c>
      <c r="F1808" s="1">
        <f>IF(Eingabe!I1808="x",1,0)</f>
        <v>0</v>
      </c>
      <c r="G1808" s="90">
        <f t="shared" si="185"/>
        <v>0</v>
      </c>
      <c r="H1808" s="1">
        <f>IF(Eingabe!R1808="x",1,0)</f>
        <v>1</v>
      </c>
      <c r="I1808" s="1">
        <f>IF(Eingabe!S1808="x",1,0)</f>
        <v>0</v>
      </c>
      <c r="J1808" s="1">
        <f t="shared" si="186"/>
        <v>1</v>
      </c>
      <c r="K1808" s="89">
        <f>IF(Eingabe!E1808="x",1,0)</f>
        <v>1</v>
      </c>
      <c r="L1808" s="1">
        <f>IF(Eingabe!F1808="x",1,0)</f>
        <v>0</v>
      </c>
      <c r="M1808" s="90">
        <f t="shared" si="187"/>
        <v>1</v>
      </c>
    </row>
    <row r="1809">
      <c r="A1809" s="5">
        <f>Eingabe!J1809^2*PI()/4</f>
        <v>0</v>
      </c>
      <c r="B1809" s="5">
        <f>Eingabe!K1809*Eingabe!L1809</f>
        <v>0.050000000000000003</v>
      </c>
      <c r="C1809" s="5">
        <f>(Eingabe!K1809*(Eingabe!L1809-Eingabe!K1809)+Eingabe!K1809^2*PI()/4)*0+Eingabe!K1809*Eingabe!L1809</f>
        <v>0.050000000000000003</v>
      </c>
      <c r="D1809" s="89">
        <f>IF(Eingabe!G1809="x",1,0)</f>
        <v>0</v>
      </c>
      <c r="E1809" s="1">
        <f>IF(Eingabe!H1809="x",1,0)</f>
        <v>1</v>
      </c>
      <c r="F1809" s="1">
        <f>IF(Eingabe!I1809="x",1,0)</f>
        <v>0</v>
      </c>
      <c r="G1809" s="90">
        <f t="shared" si="185"/>
        <v>1</v>
      </c>
      <c r="H1809" s="1">
        <f>IF(Eingabe!R1809="x",1,0)</f>
        <v>1</v>
      </c>
      <c r="I1809" s="1">
        <f>IF(Eingabe!S1809="x",1,0)</f>
        <v>0</v>
      </c>
      <c r="J1809" s="1">
        <f t="shared" si="186"/>
        <v>1</v>
      </c>
      <c r="K1809" s="89">
        <f>IF(Eingabe!E1809="x",1,0)</f>
        <v>1</v>
      </c>
      <c r="L1809" s="1">
        <f>IF(Eingabe!F1809="x",1,0)</f>
        <v>0</v>
      </c>
      <c r="M1809" s="90">
        <f t="shared" si="187"/>
        <v>1</v>
      </c>
    </row>
    <row r="1810">
      <c r="A1810" s="5">
        <f>Eingabe!J1810^2*PI()/4</f>
        <v>0</v>
      </c>
      <c r="B1810" s="5">
        <f>Eingabe!K1810*Eingabe!L1810</f>
        <v>0.050000000000000003</v>
      </c>
      <c r="C1810" s="5">
        <f>(Eingabe!K1810*(Eingabe!L1810-Eingabe!K1810)+Eingabe!K1810^2*PI()/4)*0+Eingabe!K1810*Eingabe!L1810</f>
        <v>0.050000000000000003</v>
      </c>
      <c r="D1810" s="89">
        <f>IF(Eingabe!G1810="x",1,0)</f>
        <v>0</v>
      </c>
      <c r="E1810" s="1">
        <f>IF(Eingabe!H1810="x",1,0)</f>
        <v>1</v>
      </c>
      <c r="F1810" s="1">
        <f>IF(Eingabe!I1810="x",1,0)</f>
        <v>0</v>
      </c>
      <c r="G1810" s="90">
        <f t="shared" si="185"/>
        <v>1</v>
      </c>
      <c r="H1810" s="1">
        <f>IF(Eingabe!R1810="x",1,0)</f>
        <v>1</v>
      </c>
      <c r="I1810" s="1">
        <f>IF(Eingabe!S1810="x",1,0)</f>
        <v>0</v>
      </c>
      <c r="J1810" s="1">
        <f t="shared" si="186"/>
        <v>1</v>
      </c>
      <c r="K1810" s="89">
        <f>IF(Eingabe!E1810="x",1,0)</f>
        <v>1</v>
      </c>
      <c r="L1810" s="1">
        <f>IF(Eingabe!F1810="x",1,0)</f>
        <v>0</v>
      </c>
      <c r="M1810" s="90">
        <f t="shared" si="187"/>
        <v>1</v>
      </c>
    </row>
    <row r="1811">
      <c r="A1811" s="5">
        <f>Eingabe!J1811^2*PI()/4</f>
        <v>0</v>
      </c>
      <c r="B1811" s="5">
        <f>Eingabe!K1811*Eingabe!L1811</f>
        <v>0.050000000000000003</v>
      </c>
      <c r="C1811" s="5">
        <f>(Eingabe!K1811*(Eingabe!L1811-Eingabe!K1811)+Eingabe!K1811^2*PI()/4)*0+Eingabe!K1811*Eingabe!L1811</f>
        <v>0.050000000000000003</v>
      </c>
      <c r="D1811" s="89">
        <f>IF(Eingabe!G1811="x",1,0)</f>
        <v>0</v>
      </c>
      <c r="E1811" s="1">
        <f>IF(Eingabe!H1811="x",1,0)</f>
        <v>1</v>
      </c>
      <c r="F1811" s="1">
        <f>IF(Eingabe!I1811="x",1,0)</f>
        <v>0</v>
      </c>
      <c r="G1811" s="90">
        <f t="shared" ref="G1811:G1874" si="188">MAX(E1811:F1811)</f>
        <v>1</v>
      </c>
      <c r="H1811" s="1">
        <f>IF(Eingabe!R1811="x",1,0)</f>
        <v>1</v>
      </c>
      <c r="I1811" s="1">
        <f>IF(Eingabe!S1811="x",1,0)</f>
        <v>0</v>
      </c>
      <c r="J1811" s="1">
        <f t="shared" ref="J1811:J1874" si="189">MAX(H1811:I1811)</f>
        <v>1</v>
      </c>
      <c r="K1811" s="89">
        <f>IF(Eingabe!E1811="x",1,0)</f>
        <v>1</v>
      </c>
      <c r="L1811" s="1">
        <f>IF(Eingabe!F1811="x",1,0)</f>
        <v>0</v>
      </c>
      <c r="M1811" s="90">
        <f t="shared" ref="M1811:M1874" si="190">MAX(K1811:L1811)</f>
        <v>1</v>
      </c>
    </row>
    <row r="1812">
      <c r="A1812" s="5">
        <f>Eingabe!J1812^2*PI()/4</f>
        <v>0</v>
      </c>
      <c r="B1812" s="5">
        <f>Eingabe!K1812*Eingabe!L1812</f>
        <v>0.050000000000000003</v>
      </c>
      <c r="C1812" s="5">
        <f>(Eingabe!K1812*(Eingabe!L1812-Eingabe!K1812)+Eingabe!K1812^2*PI()/4)*0+Eingabe!K1812*Eingabe!L1812</f>
        <v>0.050000000000000003</v>
      </c>
      <c r="D1812" s="89">
        <f>IF(Eingabe!G1812="x",1,0)</f>
        <v>0</v>
      </c>
      <c r="E1812" s="1">
        <f>IF(Eingabe!H1812="x",1,0)</f>
        <v>1</v>
      </c>
      <c r="F1812" s="1">
        <f>IF(Eingabe!I1812="x",1,0)</f>
        <v>0</v>
      </c>
      <c r="G1812" s="90">
        <f t="shared" si="188"/>
        <v>1</v>
      </c>
      <c r="H1812" s="1">
        <f>IF(Eingabe!R1812="x",1,0)</f>
        <v>1</v>
      </c>
      <c r="I1812" s="1">
        <f>IF(Eingabe!S1812="x",1,0)</f>
        <v>0</v>
      </c>
      <c r="J1812" s="1">
        <f t="shared" si="189"/>
        <v>1</v>
      </c>
      <c r="K1812" s="89">
        <f>IF(Eingabe!E1812="x",1,0)</f>
        <v>1</v>
      </c>
      <c r="L1812" s="1">
        <f>IF(Eingabe!F1812="x",1,0)</f>
        <v>0</v>
      </c>
      <c r="M1812" s="90">
        <f t="shared" si="190"/>
        <v>1</v>
      </c>
    </row>
    <row r="1813">
      <c r="A1813" s="5">
        <f>Eingabe!J1813^2*PI()/4</f>
        <v>0</v>
      </c>
      <c r="B1813" s="5">
        <f>Eingabe!K1813*Eingabe!L1813</f>
        <v>0.050000000000000003</v>
      </c>
      <c r="C1813" s="5">
        <f>(Eingabe!K1813*(Eingabe!L1813-Eingabe!K1813)+Eingabe!K1813^2*PI()/4)*0+Eingabe!K1813*Eingabe!L1813</f>
        <v>0.050000000000000003</v>
      </c>
      <c r="D1813" s="89">
        <f>IF(Eingabe!G1813="x",1,0)</f>
        <v>0</v>
      </c>
      <c r="E1813" s="1">
        <f>IF(Eingabe!H1813="x",1,0)</f>
        <v>1</v>
      </c>
      <c r="F1813" s="1">
        <f>IF(Eingabe!I1813="x",1,0)</f>
        <v>0</v>
      </c>
      <c r="G1813" s="90">
        <f t="shared" si="188"/>
        <v>1</v>
      </c>
      <c r="H1813" s="1">
        <f>IF(Eingabe!R1813="x",1,0)</f>
        <v>1</v>
      </c>
      <c r="I1813" s="1">
        <f>IF(Eingabe!S1813="x",1,0)</f>
        <v>0</v>
      </c>
      <c r="J1813" s="1">
        <f t="shared" si="189"/>
        <v>1</v>
      </c>
      <c r="K1813" s="89">
        <f>IF(Eingabe!E1813="x",1,0)</f>
        <v>1</v>
      </c>
      <c r="L1813" s="1">
        <f>IF(Eingabe!F1813="x",1,0)</f>
        <v>0</v>
      </c>
      <c r="M1813" s="90">
        <f t="shared" si="190"/>
        <v>1</v>
      </c>
    </row>
    <row r="1814">
      <c r="A1814" s="5">
        <f>Eingabe!J1814^2*PI()/4</f>
        <v>0</v>
      </c>
      <c r="B1814" s="5">
        <f>Eingabe!K1814*Eingabe!L1814</f>
        <v>0.050000000000000003</v>
      </c>
      <c r="C1814" s="5">
        <f>(Eingabe!K1814*(Eingabe!L1814-Eingabe!K1814)+Eingabe!K1814^2*PI()/4)*0+Eingabe!K1814*Eingabe!L1814</f>
        <v>0.050000000000000003</v>
      </c>
      <c r="D1814" s="89">
        <f>IF(Eingabe!G1814="x",1,0)</f>
        <v>0</v>
      </c>
      <c r="E1814" s="1">
        <f>IF(Eingabe!H1814="x",1,0)</f>
        <v>1</v>
      </c>
      <c r="F1814" s="1">
        <f>IF(Eingabe!I1814="x",1,0)</f>
        <v>0</v>
      </c>
      <c r="G1814" s="90">
        <f t="shared" si="188"/>
        <v>1</v>
      </c>
      <c r="H1814" s="1">
        <f>IF(Eingabe!R1814="x",1,0)</f>
        <v>1</v>
      </c>
      <c r="I1814" s="1">
        <f>IF(Eingabe!S1814="x",1,0)</f>
        <v>0</v>
      </c>
      <c r="J1814" s="1">
        <f t="shared" si="189"/>
        <v>1</v>
      </c>
      <c r="K1814" s="89">
        <f>IF(Eingabe!E1814="x",1,0)</f>
        <v>1</v>
      </c>
      <c r="L1814" s="1">
        <f>IF(Eingabe!F1814="x",1,0)</f>
        <v>0</v>
      </c>
      <c r="M1814" s="90">
        <f t="shared" si="190"/>
        <v>1</v>
      </c>
    </row>
    <row r="1815">
      <c r="A1815" s="5">
        <f>Eingabe!J1815^2*PI()/4</f>
        <v>0</v>
      </c>
      <c r="B1815" s="5">
        <f>Eingabe!K1815*Eingabe!L1815</f>
        <v>0.050000000000000003</v>
      </c>
      <c r="C1815" s="5">
        <f>(Eingabe!K1815*(Eingabe!L1815-Eingabe!K1815)+Eingabe!K1815^2*PI()/4)*0+Eingabe!K1815*Eingabe!L1815</f>
        <v>0.050000000000000003</v>
      </c>
      <c r="D1815" s="89">
        <f>IF(Eingabe!G1815="x",1,0)</f>
        <v>0</v>
      </c>
      <c r="E1815" s="1">
        <f>IF(Eingabe!H1815="x",1,0)</f>
        <v>1</v>
      </c>
      <c r="F1815" s="1">
        <f>IF(Eingabe!I1815="x",1,0)</f>
        <v>0</v>
      </c>
      <c r="G1815" s="90">
        <f t="shared" si="188"/>
        <v>1</v>
      </c>
      <c r="H1815" s="1">
        <f>IF(Eingabe!R1815="x",1,0)</f>
        <v>1</v>
      </c>
      <c r="I1815" s="1">
        <f>IF(Eingabe!S1815="x",1,0)</f>
        <v>0</v>
      </c>
      <c r="J1815" s="1">
        <f t="shared" si="189"/>
        <v>1</v>
      </c>
      <c r="K1815" s="89">
        <f>IF(Eingabe!E1815="x",1,0)</f>
        <v>1</v>
      </c>
      <c r="L1815" s="1">
        <f>IF(Eingabe!F1815="x",1,0)</f>
        <v>0</v>
      </c>
      <c r="M1815" s="90">
        <f t="shared" si="190"/>
        <v>1</v>
      </c>
    </row>
    <row r="1816">
      <c r="A1816" s="5">
        <f>Eingabe!J1816^2*PI()/4</f>
        <v>0</v>
      </c>
      <c r="B1816" s="5">
        <f>Eingabe!K1816*Eingabe!L1816</f>
        <v>0.050000000000000003</v>
      </c>
      <c r="C1816" s="5">
        <f>(Eingabe!K1816*(Eingabe!L1816-Eingabe!K1816)+Eingabe!K1816^2*PI()/4)*0+Eingabe!K1816*Eingabe!L1816</f>
        <v>0.050000000000000003</v>
      </c>
      <c r="D1816" s="89">
        <f>IF(Eingabe!G1816="x",1,0)</f>
        <v>0</v>
      </c>
      <c r="E1816" s="1">
        <f>IF(Eingabe!H1816="x",1,0)</f>
        <v>1</v>
      </c>
      <c r="F1816" s="1">
        <f>IF(Eingabe!I1816="x",1,0)</f>
        <v>0</v>
      </c>
      <c r="G1816" s="90">
        <f t="shared" si="188"/>
        <v>1</v>
      </c>
      <c r="H1816" s="1">
        <f>IF(Eingabe!R1816="x",1,0)</f>
        <v>1</v>
      </c>
      <c r="I1816" s="1">
        <f>IF(Eingabe!S1816="x",1,0)</f>
        <v>0</v>
      </c>
      <c r="J1816" s="1">
        <f t="shared" si="189"/>
        <v>1</v>
      </c>
      <c r="K1816" s="89">
        <f>IF(Eingabe!E1816="x",1,0)</f>
        <v>1</v>
      </c>
      <c r="L1816" s="1">
        <f>IF(Eingabe!F1816="x",1,0)</f>
        <v>0</v>
      </c>
      <c r="M1816" s="90">
        <f t="shared" si="190"/>
        <v>1</v>
      </c>
    </row>
    <row r="1817">
      <c r="A1817" s="5">
        <f>Eingabe!J1817^2*PI()/4</f>
        <v>0</v>
      </c>
      <c r="B1817" s="5">
        <f>Eingabe!K1817*Eingabe!L1817</f>
        <v>0.050000000000000003</v>
      </c>
      <c r="C1817" s="5">
        <f>(Eingabe!K1817*(Eingabe!L1817-Eingabe!K1817)+Eingabe!K1817^2*PI()/4)*0+Eingabe!K1817*Eingabe!L1817</f>
        <v>0.050000000000000003</v>
      </c>
      <c r="D1817" s="89">
        <f>IF(Eingabe!G1817="x",1,0)</f>
        <v>0</v>
      </c>
      <c r="E1817" s="1">
        <f>IF(Eingabe!H1817="x",1,0)</f>
        <v>1</v>
      </c>
      <c r="F1817" s="1">
        <f>IF(Eingabe!I1817="x",1,0)</f>
        <v>0</v>
      </c>
      <c r="G1817" s="90">
        <f t="shared" si="188"/>
        <v>1</v>
      </c>
      <c r="H1817" s="1">
        <f>IF(Eingabe!R1817="x",1,0)</f>
        <v>1</v>
      </c>
      <c r="I1817" s="1">
        <f>IF(Eingabe!S1817="x",1,0)</f>
        <v>0</v>
      </c>
      <c r="J1817" s="1">
        <f t="shared" si="189"/>
        <v>1</v>
      </c>
      <c r="K1817" s="89">
        <f>IF(Eingabe!E1817="x",1,0)</f>
        <v>1</v>
      </c>
      <c r="L1817" s="1">
        <f>IF(Eingabe!F1817="x",1,0)</f>
        <v>0</v>
      </c>
      <c r="M1817" s="90">
        <f t="shared" si="190"/>
        <v>1</v>
      </c>
    </row>
    <row r="1818">
      <c r="A1818" s="5">
        <f>Eingabe!J1818^2*PI()/4</f>
        <v>0</v>
      </c>
      <c r="B1818" s="5">
        <f>Eingabe!K1818*Eingabe!L1818</f>
        <v>0.050000000000000003</v>
      </c>
      <c r="C1818" s="5">
        <f>(Eingabe!K1818*(Eingabe!L1818-Eingabe!K1818)+Eingabe!K1818^2*PI()/4)*0+Eingabe!K1818*Eingabe!L1818</f>
        <v>0.050000000000000003</v>
      </c>
      <c r="D1818" s="89">
        <f>IF(Eingabe!G1818="x",1,0)</f>
        <v>0</v>
      </c>
      <c r="E1818" s="1">
        <f>IF(Eingabe!H1818="x",1,0)</f>
        <v>1</v>
      </c>
      <c r="F1818" s="1">
        <f>IF(Eingabe!I1818="x",1,0)</f>
        <v>0</v>
      </c>
      <c r="G1818" s="90">
        <f t="shared" si="188"/>
        <v>1</v>
      </c>
      <c r="H1818" s="1">
        <f>IF(Eingabe!R1818="x",1,0)</f>
        <v>1</v>
      </c>
      <c r="I1818" s="1">
        <f>IF(Eingabe!S1818="x",1,0)</f>
        <v>0</v>
      </c>
      <c r="J1818" s="1">
        <f t="shared" si="189"/>
        <v>1</v>
      </c>
      <c r="K1818" s="89">
        <f>IF(Eingabe!E1818="x",1,0)</f>
        <v>1</v>
      </c>
      <c r="L1818" s="1">
        <f>IF(Eingabe!F1818="x",1,0)</f>
        <v>0</v>
      </c>
      <c r="M1818" s="90">
        <f t="shared" si="190"/>
        <v>1</v>
      </c>
    </row>
    <row r="1819">
      <c r="A1819" s="5">
        <f>Eingabe!J1819^2*PI()/4</f>
        <v>0</v>
      </c>
      <c r="B1819" s="5">
        <f>Eingabe!K1819*Eingabe!L1819</f>
        <v>0.050000000000000003</v>
      </c>
      <c r="C1819" s="5">
        <f>(Eingabe!K1819*(Eingabe!L1819-Eingabe!K1819)+Eingabe!K1819^2*PI()/4)*0+Eingabe!K1819*Eingabe!L1819</f>
        <v>0.050000000000000003</v>
      </c>
      <c r="D1819" s="89">
        <f>IF(Eingabe!G1819="x",1,0)</f>
        <v>0</v>
      </c>
      <c r="E1819" s="1">
        <f>IF(Eingabe!H1819="x",1,0)</f>
        <v>1</v>
      </c>
      <c r="F1819" s="1">
        <f>IF(Eingabe!I1819="x",1,0)</f>
        <v>0</v>
      </c>
      <c r="G1819" s="90">
        <f t="shared" si="188"/>
        <v>1</v>
      </c>
      <c r="H1819" s="1">
        <f>IF(Eingabe!R1819="x",1,0)</f>
        <v>1</v>
      </c>
      <c r="I1819" s="1">
        <f>IF(Eingabe!S1819="x",1,0)</f>
        <v>0</v>
      </c>
      <c r="J1819" s="1">
        <f t="shared" si="189"/>
        <v>1</v>
      </c>
      <c r="K1819" s="89">
        <f>IF(Eingabe!E1819="x",1,0)</f>
        <v>1</v>
      </c>
      <c r="L1819" s="1">
        <f>IF(Eingabe!F1819="x",1,0)</f>
        <v>0</v>
      </c>
      <c r="M1819" s="90">
        <f t="shared" si="190"/>
        <v>1</v>
      </c>
    </row>
    <row r="1820">
      <c r="A1820" s="5">
        <f>Eingabe!J1820^2*PI()/4</f>
        <v>0</v>
      </c>
      <c r="B1820" s="5">
        <f>Eingabe!K1820*Eingabe!L1820</f>
        <v>0.050000000000000003</v>
      </c>
      <c r="C1820" s="5">
        <f>(Eingabe!K1820*(Eingabe!L1820-Eingabe!K1820)+Eingabe!K1820^2*PI()/4)*0+Eingabe!K1820*Eingabe!L1820</f>
        <v>0.050000000000000003</v>
      </c>
      <c r="D1820" s="89">
        <f>IF(Eingabe!G1820="x",1,0)</f>
        <v>0</v>
      </c>
      <c r="E1820" s="1">
        <f>IF(Eingabe!H1820="x",1,0)</f>
        <v>1</v>
      </c>
      <c r="F1820" s="1">
        <f>IF(Eingabe!I1820="x",1,0)</f>
        <v>0</v>
      </c>
      <c r="G1820" s="90">
        <f t="shared" si="188"/>
        <v>1</v>
      </c>
      <c r="H1820" s="1">
        <f>IF(Eingabe!R1820="x",1,0)</f>
        <v>1</v>
      </c>
      <c r="I1820" s="1">
        <f>IF(Eingabe!S1820="x",1,0)</f>
        <v>0</v>
      </c>
      <c r="J1820" s="1">
        <f t="shared" si="189"/>
        <v>1</v>
      </c>
      <c r="K1820" s="89">
        <f>IF(Eingabe!E1820="x",1,0)</f>
        <v>1</v>
      </c>
      <c r="L1820" s="1">
        <f>IF(Eingabe!F1820="x",1,0)</f>
        <v>0</v>
      </c>
      <c r="M1820" s="90">
        <f t="shared" si="190"/>
        <v>1</v>
      </c>
    </row>
    <row r="1821">
      <c r="A1821" s="5">
        <f>Eingabe!J1821^2*PI()/4</f>
        <v>0</v>
      </c>
      <c r="B1821" s="5">
        <f>Eingabe!K1821*Eingabe!L1821</f>
        <v>0.050000000000000003</v>
      </c>
      <c r="C1821" s="5">
        <f>(Eingabe!K1821*(Eingabe!L1821-Eingabe!K1821)+Eingabe!K1821^2*PI()/4)*0+Eingabe!K1821*Eingabe!L1821</f>
        <v>0.050000000000000003</v>
      </c>
      <c r="D1821" s="89">
        <f>IF(Eingabe!G1821="x",1,0)</f>
        <v>0</v>
      </c>
      <c r="E1821" s="1">
        <f>IF(Eingabe!H1821="x",1,0)</f>
        <v>1</v>
      </c>
      <c r="F1821" s="1">
        <f>IF(Eingabe!I1821="x",1,0)</f>
        <v>0</v>
      </c>
      <c r="G1821" s="90">
        <f t="shared" si="188"/>
        <v>1</v>
      </c>
      <c r="H1821" s="1">
        <f>IF(Eingabe!R1821="x",1,0)</f>
        <v>1</v>
      </c>
      <c r="I1821" s="1">
        <f>IF(Eingabe!S1821="x",1,0)</f>
        <v>0</v>
      </c>
      <c r="J1821" s="1">
        <f t="shared" si="189"/>
        <v>1</v>
      </c>
      <c r="K1821" s="89">
        <f>IF(Eingabe!E1821="x",1,0)</f>
        <v>1</v>
      </c>
      <c r="L1821" s="1">
        <f>IF(Eingabe!F1821="x",1,0)</f>
        <v>0</v>
      </c>
      <c r="M1821" s="90">
        <f t="shared" si="190"/>
        <v>1</v>
      </c>
    </row>
    <row r="1822">
      <c r="A1822" s="5">
        <f>Eingabe!J1822^2*PI()/4</f>
        <v>0</v>
      </c>
      <c r="B1822" s="5">
        <f>Eingabe!K1822*Eingabe!L1822</f>
        <v>0.050000000000000003</v>
      </c>
      <c r="C1822" s="5">
        <f>(Eingabe!K1822*(Eingabe!L1822-Eingabe!K1822)+Eingabe!K1822^2*PI()/4)*0+Eingabe!K1822*Eingabe!L1822</f>
        <v>0.050000000000000003</v>
      </c>
      <c r="D1822" s="89">
        <f>IF(Eingabe!G1822="x",1,0)</f>
        <v>0</v>
      </c>
      <c r="E1822" s="1">
        <f>IF(Eingabe!H1822="x",1,0)</f>
        <v>1</v>
      </c>
      <c r="F1822" s="1">
        <f>IF(Eingabe!I1822="x",1,0)</f>
        <v>0</v>
      </c>
      <c r="G1822" s="90">
        <f t="shared" si="188"/>
        <v>1</v>
      </c>
      <c r="H1822" s="1">
        <f>IF(Eingabe!R1822="x",1,0)</f>
        <v>1</v>
      </c>
      <c r="I1822" s="1">
        <f>IF(Eingabe!S1822="x",1,0)</f>
        <v>0</v>
      </c>
      <c r="J1822" s="1">
        <f t="shared" si="189"/>
        <v>1</v>
      </c>
      <c r="K1822" s="89">
        <f>IF(Eingabe!E1822="x",1,0)</f>
        <v>1</v>
      </c>
      <c r="L1822" s="1">
        <f>IF(Eingabe!F1822="x",1,0)</f>
        <v>0</v>
      </c>
      <c r="M1822" s="90">
        <f t="shared" si="190"/>
        <v>1</v>
      </c>
    </row>
    <row r="1823">
      <c r="A1823" s="5">
        <f>Eingabe!J1823^2*PI()/4</f>
        <v>0</v>
      </c>
      <c r="B1823" s="5">
        <f>Eingabe!K1823*Eingabe!L1823</f>
        <v>0.050000000000000003</v>
      </c>
      <c r="C1823" s="5">
        <f>(Eingabe!K1823*(Eingabe!L1823-Eingabe!K1823)+Eingabe!K1823^2*PI()/4)*0+Eingabe!K1823*Eingabe!L1823</f>
        <v>0.050000000000000003</v>
      </c>
      <c r="D1823" s="89">
        <f>IF(Eingabe!G1823="x",1,0)</f>
        <v>0</v>
      </c>
      <c r="E1823" s="1">
        <f>IF(Eingabe!H1823="x",1,0)</f>
        <v>1</v>
      </c>
      <c r="F1823" s="1">
        <f>IF(Eingabe!I1823="x",1,0)</f>
        <v>0</v>
      </c>
      <c r="G1823" s="90">
        <f t="shared" si="188"/>
        <v>1</v>
      </c>
      <c r="H1823" s="1">
        <f>IF(Eingabe!R1823="x",1,0)</f>
        <v>1</v>
      </c>
      <c r="I1823" s="1">
        <f>IF(Eingabe!S1823="x",1,0)</f>
        <v>0</v>
      </c>
      <c r="J1823" s="1">
        <f t="shared" si="189"/>
        <v>1</v>
      </c>
      <c r="K1823" s="89">
        <f>IF(Eingabe!E1823="x",1,0)</f>
        <v>1</v>
      </c>
      <c r="L1823" s="1">
        <f>IF(Eingabe!F1823="x",1,0)</f>
        <v>0</v>
      </c>
      <c r="M1823" s="90">
        <f t="shared" si="190"/>
        <v>1</v>
      </c>
    </row>
    <row r="1824">
      <c r="A1824" s="5">
        <f>Eingabe!J1824^2*PI()/4</f>
        <v>0</v>
      </c>
      <c r="B1824" s="5">
        <f>Eingabe!K1824*Eingabe!L1824</f>
        <v>0.050000000000000003</v>
      </c>
      <c r="C1824" s="5">
        <f>(Eingabe!K1824*(Eingabe!L1824-Eingabe!K1824)+Eingabe!K1824^2*PI()/4)*0+Eingabe!K1824*Eingabe!L1824</f>
        <v>0.050000000000000003</v>
      </c>
      <c r="D1824" s="89">
        <f>IF(Eingabe!G1824="x",1,0)</f>
        <v>0</v>
      </c>
      <c r="E1824" s="1">
        <f>IF(Eingabe!H1824="x",1,0)</f>
        <v>1</v>
      </c>
      <c r="F1824" s="1">
        <f>IF(Eingabe!I1824="x",1,0)</f>
        <v>0</v>
      </c>
      <c r="G1824" s="90">
        <f t="shared" si="188"/>
        <v>1</v>
      </c>
      <c r="H1824" s="1">
        <f>IF(Eingabe!R1824="x",1,0)</f>
        <v>1</v>
      </c>
      <c r="I1824" s="1">
        <f>IF(Eingabe!S1824="x",1,0)</f>
        <v>0</v>
      </c>
      <c r="J1824" s="1">
        <f t="shared" si="189"/>
        <v>1</v>
      </c>
      <c r="K1824" s="89">
        <f>IF(Eingabe!E1824="x",1,0)</f>
        <v>1</v>
      </c>
      <c r="L1824" s="1">
        <f>IF(Eingabe!F1824="x",1,0)</f>
        <v>0</v>
      </c>
      <c r="M1824" s="90">
        <f t="shared" si="190"/>
        <v>1</v>
      </c>
    </row>
    <row r="1825">
      <c r="A1825" s="5">
        <f>Eingabe!J1825^2*PI()/4</f>
        <v>0.031415926535897934</v>
      </c>
      <c r="B1825" s="5">
        <f>Eingabe!K1825*Eingabe!L1825</f>
        <v>0</v>
      </c>
      <c r="C1825" s="5">
        <f>(Eingabe!K1825*(Eingabe!L1825-Eingabe!K1825)+Eingabe!K1825^2*PI()/4)*0+Eingabe!K1825*Eingabe!L1825</f>
        <v>0</v>
      </c>
      <c r="D1825" s="89">
        <f>IF(Eingabe!G1825="x",1,0)</f>
        <v>1</v>
      </c>
      <c r="E1825" s="1">
        <f>IF(Eingabe!H1825="x",1,0)</f>
        <v>0</v>
      </c>
      <c r="F1825" s="1">
        <f>IF(Eingabe!I1825="x",1,0)</f>
        <v>0</v>
      </c>
      <c r="G1825" s="90">
        <f t="shared" si="188"/>
        <v>0</v>
      </c>
      <c r="H1825" s="1">
        <f>IF(Eingabe!R1825="x",1,0)</f>
        <v>1</v>
      </c>
      <c r="I1825" s="1">
        <f>IF(Eingabe!S1825="x",1,0)</f>
        <v>0</v>
      </c>
      <c r="J1825" s="1">
        <f t="shared" si="189"/>
        <v>1</v>
      </c>
      <c r="K1825" s="89">
        <f>IF(Eingabe!E1825="x",1,0)</f>
        <v>1</v>
      </c>
      <c r="L1825" s="1">
        <f>IF(Eingabe!F1825="x",1,0)</f>
        <v>0</v>
      </c>
      <c r="M1825" s="90">
        <f t="shared" si="190"/>
        <v>1</v>
      </c>
    </row>
    <row r="1826">
      <c r="A1826" s="5">
        <f>Eingabe!J1826^2*PI()/4</f>
        <v>0.031415926535897934</v>
      </c>
      <c r="B1826" s="5">
        <f>Eingabe!K1826*Eingabe!L1826</f>
        <v>0</v>
      </c>
      <c r="C1826" s="5">
        <f>(Eingabe!K1826*(Eingabe!L1826-Eingabe!K1826)+Eingabe!K1826^2*PI()/4)*0+Eingabe!K1826*Eingabe!L1826</f>
        <v>0</v>
      </c>
      <c r="D1826" s="89">
        <f>IF(Eingabe!G1826="x",1,0)</f>
        <v>1</v>
      </c>
      <c r="E1826" s="1">
        <f>IF(Eingabe!H1826="x",1,0)</f>
        <v>0</v>
      </c>
      <c r="F1826" s="1">
        <f>IF(Eingabe!I1826="x",1,0)</f>
        <v>0</v>
      </c>
      <c r="G1826" s="90">
        <f t="shared" si="188"/>
        <v>0</v>
      </c>
      <c r="H1826" s="1">
        <f>IF(Eingabe!R1826="x",1,0)</f>
        <v>1</v>
      </c>
      <c r="I1826" s="1">
        <f>IF(Eingabe!S1826="x",1,0)</f>
        <v>0</v>
      </c>
      <c r="J1826" s="1">
        <f t="shared" si="189"/>
        <v>1</v>
      </c>
      <c r="K1826" s="89">
        <f>IF(Eingabe!E1826="x",1,0)</f>
        <v>1</v>
      </c>
      <c r="L1826" s="1">
        <f>IF(Eingabe!F1826="x",1,0)</f>
        <v>0</v>
      </c>
      <c r="M1826" s="90">
        <f t="shared" si="190"/>
        <v>1</v>
      </c>
    </row>
    <row r="1827">
      <c r="A1827" s="5">
        <f>Eingabe!J1827^2*PI()/4</f>
        <v>0.031415926535897934</v>
      </c>
      <c r="B1827" s="5">
        <f>Eingabe!K1827*Eingabe!L1827</f>
        <v>0</v>
      </c>
      <c r="C1827" s="5">
        <f>(Eingabe!K1827*(Eingabe!L1827-Eingabe!K1827)+Eingabe!K1827^2*PI()/4)*0+Eingabe!K1827*Eingabe!L1827</f>
        <v>0</v>
      </c>
      <c r="D1827" s="89">
        <f>IF(Eingabe!G1827="x",1,0)</f>
        <v>1</v>
      </c>
      <c r="E1827" s="1">
        <f>IF(Eingabe!H1827="x",1,0)</f>
        <v>0</v>
      </c>
      <c r="F1827" s="1">
        <f>IF(Eingabe!I1827="x",1,0)</f>
        <v>0</v>
      </c>
      <c r="G1827" s="90">
        <f t="shared" si="188"/>
        <v>0</v>
      </c>
      <c r="H1827" s="1">
        <f>IF(Eingabe!R1827="x",1,0)</f>
        <v>1</v>
      </c>
      <c r="I1827" s="1">
        <f>IF(Eingabe!S1827="x",1,0)</f>
        <v>0</v>
      </c>
      <c r="J1827" s="1">
        <f t="shared" si="189"/>
        <v>1</v>
      </c>
      <c r="K1827" s="89">
        <f>IF(Eingabe!E1827="x",1,0)</f>
        <v>1</v>
      </c>
      <c r="L1827" s="1">
        <f>IF(Eingabe!F1827="x",1,0)</f>
        <v>0</v>
      </c>
      <c r="M1827" s="90">
        <f t="shared" si="190"/>
        <v>1</v>
      </c>
    </row>
    <row r="1828">
      <c r="A1828" s="5">
        <f>Eingabe!J1828^2*PI()/4</f>
        <v>0.031415926535897934</v>
      </c>
      <c r="B1828" s="5">
        <f>Eingabe!K1828*Eingabe!L1828</f>
        <v>0</v>
      </c>
      <c r="C1828" s="5">
        <f>(Eingabe!K1828*(Eingabe!L1828-Eingabe!K1828)+Eingabe!K1828^2*PI()/4)*0+Eingabe!K1828*Eingabe!L1828</f>
        <v>0</v>
      </c>
      <c r="D1828" s="89">
        <f>IF(Eingabe!G1828="x",1,0)</f>
        <v>1</v>
      </c>
      <c r="E1828" s="1">
        <f>IF(Eingabe!H1828="x",1,0)</f>
        <v>0</v>
      </c>
      <c r="F1828" s="1">
        <f>IF(Eingabe!I1828="x",1,0)</f>
        <v>0</v>
      </c>
      <c r="G1828" s="90">
        <f t="shared" si="188"/>
        <v>0</v>
      </c>
      <c r="H1828" s="1">
        <f>IF(Eingabe!R1828="x",1,0)</f>
        <v>1</v>
      </c>
      <c r="I1828" s="1">
        <f>IF(Eingabe!S1828="x",1,0)</f>
        <v>0</v>
      </c>
      <c r="J1828" s="1">
        <f t="shared" si="189"/>
        <v>1</v>
      </c>
      <c r="K1828" s="89">
        <f>IF(Eingabe!E1828="x",1,0)</f>
        <v>1</v>
      </c>
      <c r="L1828" s="1">
        <f>IF(Eingabe!F1828="x",1,0)</f>
        <v>0</v>
      </c>
      <c r="M1828" s="90">
        <f t="shared" si="190"/>
        <v>1</v>
      </c>
    </row>
    <row r="1829">
      <c r="A1829" s="5">
        <f>Eingabe!J1829^2*PI()/4</f>
        <v>0.031415926535897934</v>
      </c>
      <c r="B1829" s="5">
        <f>Eingabe!K1829*Eingabe!L1829</f>
        <v>0</v>
      </c>
      <c r="C1829" s="5">
        <f>(Eingabe!K1829*(Eingabe!L1829-Eingabe!K1829)+Eingabe!K1829^2*PI()/4)*0+Eingabe!K1829*Eingabe!L1829</f>
        <v>0</v>
      </c>
      <c r="D1829" s="89">
        <f>IF(Eingabe!G1829="x",1,0)</f>
        <v>1</v>
      </c>
      <c r="E1829" s="1">
        <f>IF(Eingabe!H1829="x",1,0)</f>
        <v>0</v>
      </c>
      <c r="F1829" s="1">
        <f>IF(Eingabe!I1829="x",1,0)</f>
        <v>0</v>
      </c>
      <c r="G1829" s="90">
        <f t="shared" si="188"/>
        <v>0</v>
      </c>
      <c r="H1829" s="1">
        <f>IF(Eingabe!R1829="x",1,0)</f>
        <v>1</v>
      </c>
      <c r="I1829" s="1">
        <f>IF(Eingabe!S1829="x",1,0)</f>
        <v>0</v>
      </c>
      <c r="J1829" s="1">
        <f t="shared" si="189"/>
        <v>1</v>
      </c>
      <c r="K1829" s="89">
        <f>IF(Eingabe!E1829="x",1,0)</f>
        <v>1</v>
      </c>
      <c r="L1829" s="1">
        <f>IF(Eingabe!F1829="x",1,0)</f>
        <v>0</v>
      </c>
      <c r="M1829" s="90">
        <f t="shared" si="190"/>
        <v>1</v>
      </c>
    </row>
    <row r="1830">
      <c r="A1830" s="5">
        <f>Eingabe!J1830^2*PI()/4</f>
        <v>0.031415926535897934</v>
      </c>
      <c r="B1830" s="5">
        <f>Eingabe!K1830*Eingabe!L1830</f>
        <v>0</v>
      </c>
      <c r="C1830" s="5">
        <f>(Eingabe!K1830*(Eingabe!L1830-Eingabe!K1830)+Eingabe!K1830^2*PI()/4)*0+Eingabe!K1830*Eingabe!L1830</f>
        <v>0</v>
      </c>
      <c r="D1830" s="89">
        <f>IF(Eingabe!G1830="x",1,0)</f>
        <v>1</v>
      </c>
      <c r="E1830" s="1">
        <f>IF(Eingabe!H1830="x",1,0)</f>
        <v>0</v>
      </c>
      <c r="F1830" s="1">
        <f>IF(Eingabe!I1830="x",1,0)</f>
        <v>0</v>
      </c>
      <c r="G1830" s="90">
        <f t="shared" si="188"/>
        <v>0</v>
      </c>
      <c r="H1830" s="1">
        <f>IF(Eingabe!R1830="x",1,0)</f>
        <v>1</v>
      </c>
      <c r="I1830" s="1">
        <f>IF(Eingabe!S1830="x",1,0)</f>
        <v>0</v>
      </c>
      <c r="J1830" s="1">
        <f t="shared" si="189"/>
        <v>1</v>
      </c>
      <c r="K1830" s="89">
        <f>IF(Eingabe!E1830="x",1,0)</f>
        <v>1</v>
      </c>
      <c r="L1830" s="1">
        <f>IF(Eingabe!F1830="x",1,0)</f>
        <v>0</v>
      </c>
      <c r="M1830" s="90">
        <f t="shared" si="190"/>
        <v>1</v>
      </c>
    </row>
    <row r="1831">
      <c r="A1831" s="5">
        <f>Eingabe!J1831^2*PI()/4</f>
        <v>0.031415926535897934</v>
      </c>
      <c r="B1831" s="5">
        <f>Eingabe!K1831*Eingabe!L1831</f>
        <v>0</v>
      </c>
      <c r="C1831" s="5">
        <f>(Eingabe!K1831*(Eingabe!L1831-Eingabe!K1831)+Eingabe!K1831^2*PI()/4)*0+Eingabe!K1831*Eingabe!L1831</f>
        <v>0</v>
      </c>
      <c r="D1831" s="89">
        <f>IF(Eingabe!G1831="x",1,0)</f>
        <v>1</v>
      </c>
      <c r="E1831" s="1">
        <f>IF(Eingabe!H1831="x",1,0)</f>
        <v>0</v>
      </c>
      <c r="F1831" s="1">
        <f>IF(Eingabe!I1831="x",1,0)</f>
        <v>0</v>
      </c>
      <c r="G1831" s="90">
        <f t="shared" si="188"/>
        <v>0</v>
      </c>
      <c r="H1831" s="1">
        <f>IF(Eingabe!R1831="x",1,0)</f>
        <v>1</v>
      </c>
      <c r="I1831" s="1">
        <f>IF(Eingabe!S1831="x",1,0)</f>
        <v>0</v>
      </c>
      <c r="J1831" s="1">
        <f t="shared" si="189"/>
        <v>1</v>
      </c>
      <c r="K1831" s="89">
        <f>IF(Eingabe!E1831="x",1,0)</f>
        <v>1</v>
      </c>
      <c r="L1831" s="1">
        <f>IF(Eingabe!F1831="x",1,0)</f>
        <v>0</v>
      </c>
      <c r="M1831" s="90">
        <f t="shared" si="190"/>
        <v>1</v>
      </c>
    </row>
    <row r="1832">
      <c r="A1832" s="5">
        <f>Eingabe!J1832^2*PI()/4</f>
        <v>0.031415926535897934</v>
      </c>
      <c r="B1832" s="5">
        <f>Eingabe!K1832*Eingabe!L1832</f>
        <v>0</v>
      </c>
      <c r="C1832" s="5">
        <f>(Eingabe!K1832*(Eingabe!L1832-Eingabe!K1832)+Eingabe!K1832^2*PI()/4)*0+Eingabe!K1832*Eingabe!L1832</f>
        <v>0</v>
      </c>
      <c r="D1832" s="89">
        <f>IF(Eingabe!G1832="x",1,0)</f>
        <v>1</v>
      </c>
      <c r="E1832" s="1">
        <f>IF(Eingabe!H1832="x",1,0)</f>
        <v>0</v>
      </c>
      <c r="F1832" s="1">
        <f>IF(Eingabe!I1832="x",1,0)</f>
        <v>0</v>
      </c>
      <c r="G1832" s="90">
        <f t="shared" si="188"/>
        <v>0</v>
      </c>
      <c r="H1832" s="1">
        <f>IF(Eingabe!R1832="x",1,0)</f>
        <v>1</v>
      </c>
      <c r="I1832" s="1">
        <f>IF(Eingabe!S1832="x",1,0)</f>
        <v>0</v>
      </c>
      <c r="J1832" s="1">
        <f t="shared" si="189"/>
        <v>1</v>
      </c>
      <c r="K1832" s="89">
        <f>IF(Eingabe!E1832="x",1,0)</f>
        <v>1</v>
      </c>
      <c r="L1832" s="1">
        <f>IF(Eingabe!F1832="x",1,0)</f>
        <v>0</v>
      </c>
      <c r="M1832" s="90">
        <f t="shared" si="190"/>
        <v>1</v>
      </c>
    </row>
    <row r="1833">
      <c r="A1833" s="5">
        <f>Eingabe!J1833^2*PI()/4</f>
        <v>0.031415926535897934</v>
      </c>
      <c r="B1833" s="5">
        <f>Eingabe!K1833*Eingabe!L1833</f>
        <v>0</v>
      </c>
      <c r="C1833" s="5">
        <f>(Eingabe!K1833*(Eingabe!L1833-Eingabe!K1833)+Eingabe!K1833^2*PI()/4)*0+Eingabe!K1833*Eingabe!L1833</f>
        <v>0</v>
      </c>
      <c r="D1833" s="89">
        <f>IF(Eingabe!G1833="x",1,0)</f>
        <v>1</v>
      </c>
      <c r="E1833" s="1">
        <f>IF(Eingabe!H1833="x",1,0)</f>
        <v>0</v>
      </c>
      <c r="F1833" s="1">
        <f>IF(Eingabe!I1833="x",1,0)</f>
        <v>0</v>
      </c>
      <c r="G1833" s="90">
        <f t="shared" si="188"/>
        <v>0</v>
      </c>
      <c r="H1833" s="1">
        <f>IF(Eingabe!R1833="x",1,0)</f>
        <v>1</v>
      </c>
      <c r="I1833" s="1">
        <f>IF(Eingabe!S1833="x",1,0)</f>
        <v>0</v>
      </c>
      <c r="J1833" s="1">
        <f t="shared" si="189"/>
        <v>1</v>
      </c>
      <c r="K1833" s="89">
        <f>IF(Eingabe!E1833="x",1,0)</f>
        <v>1</v>
      </c>
      <c r="L1833" s="1">
        <f>IF(Eingabe!F1833="x",1,0)</f>
        <v>0</v>
      </c>
      <c r="M1833" s="90">
        <f t="shared" si="190"/>
        <v>1</v>
      </c>
    </row>
    <row r="1834">
      <c r="A1834" s="5">
        <f>Eingabe!J1834^2*PI()/4</f>
        <v>0.031415926535897934</v>
      </c>
      <c r="B1834" s="5">
        <f>Eingabe!K1834*Eingabe!L1834</f>
        <v>0</v>
      </c>
      <c r="C1834" s="5">
        <f>(Eingabe!K1834*(Eingabe!L1834-Eingabe!K1834)+Eingabe!K1834^2*PI()/4)*0+Eingabe!K1834*Eingabe!L1834</f>
        <v>0</v>
      </c>
      <c r="D1834" s="89">
        <f>IF(Eingabe!G1834="x",1,0)</f>
        <v>1</v>
      </c>
      <c r="E1834" s="1">
        <f>IF(Eingabe!H1834="x",1,0)</f>
        <v>0</v>
      </c>
      <c r="F1834" s="1">
        <f>IF(Eingabe!I1834="x",1,0)</f>
        <v>0</v>
      </c>
      <c r="G1834" s="90">
        <f t="shared" si="188"/>
        <v>0</v>
      </c>
      <c r="H1834" s="1">
        <f>IF(Eingabe!R1834="x",1,0)</f>
        <v>1</v>
      </c>
      <c r="I1834" s="1">
        <f>IF(Eingabe!S1834="x",1,0)</f>
        <v>0</v>
      </c>
      <c r="J1834" s="1">
        <f t="shared" si="189"/>
        <v>1</v>
      </c>
      <c r="K1834" s="89">
        <f>IF(Eingabe!E1834="x",1,0)</f>
        <v>1</v>
      </c>
      <c r="L1834" s="1">
        <f>IF(Eingabe!F1834="x",1,0)</f>
        <v>0</v>
      </c>
      <c r="M1834" s="90">
        <f t="shared" si="190"/>
        <v>1</v>
      </c>
    </row>
    <row r="1835">
      <c r="A1835" s="5">
        <f>Eingabe!J1835^2*PI()/4</f>
        <v>0.031415926535897934</v>
      </c>
      <c r="B1835" s="5">
        <f>Eingabe!K1835*Eingabe!L1835</f>
        <v>0</v>
      </c>
      <c r="C1835" s="5">
        <f>(Eingabe!K1835*(Eingabe!L1835-Eingabe!K1835)+Eingabe!K1835^2*PI()/4)*0+Eingabe!K1835*Eingabe!L1835</f>
        <v>0</v>
      </c>
      <c r="D1835" s="89">
        <f>IF(Eingabe!G1835="x",1,0)</f>
        <v>1</v>
      </c>
      <c r="E1835" s="1">
        <f>IF(Eingabe!H1835="x",1,0)</f>
        <v>0</v>
      </c>
      <c r="F1835" s="1">
        <f>IF(Eingabe!I1835="x",1,0)</f>
        <v>0</v>
      </c>
      <c r="G1835" s="90">
        <f t="shared" si="188"/>
        <v>0</v>
      </c>
      <c r="H1835" s="1">
        <f>IF(Eingabe!R1835="x",1,0)</f>
        <v>1</v>
      </c>
      <c r="I1835" s="1">
        <f>IF(Eingabe!S1835="x",1,0)</f>
        <v>0</v>
      </c>
      <c r="J1835" s="1">
        <f t="shared" si="189"/>
        <v>1</v>
      </c>
      <c r="K1835" s="89">
        <f>IF(Eingabe!E1835="x",1,0)</f>
        <v>1</v>
      </c>
      <c r="L1835" s="1">
        <f>IF(Eingabe!F1835="x",1,0)</f>
        <v>0</v>
      </c>
      <c r="M1835" s="90">
        <f t="shared" si="190"/>
        <v>1</v>
      </c>
    </row>
    <row r="1836">
      <c r="A1836" s="5">
        <f>Eingabe!J1836^2*PI()/4</f>
        <v>0.031415926535897934</v>
      </c>
      <c r="B1836" s="5">
        <f>Eingabe!K1836*Eingabe!L1836</f>
        <v>0</v>
      </c>
      <c r="C1836" s="5">
        <f>(Eingabe!K1836*(Eingabe!L1836-Eingabe!K1836)+Eingabe!K1836^2*PI()/4)*0+Eingabe!K1836*Eingabe!L1836</f>
        <v>0</v>
      </c>
      <c r="D1836" s="89">
        <f>IF(Eingabe!G1836="x",1,0)</f>
        <v>1</v>
      </c>
      <c r="E1836" s="1">
        <f>IF(Eingabe!H1836="x",1,0)</f>
        <v>0</v>
      </c>
      <c r="F1836" s="1">
        <f>IF(Eingabe!I1836="x",1,0)</f>
        <v>0</v>
      </c>
      <c r="G1836" s="90">
        <f t="shared" si="188"/>
        <v>0</v>
      </c>
      <c r="H1836" s="1">
        <f>IF(Eingabe!R1836="x",1,0)</f>
        <v>1</v>
      </c>
      <c r="I1836" s="1">
        <f>IF(Eingabe!S1836="x",1,0)</f>
        <v>0</v>
      </c>
      <c r="J1836" s="1">
        <f t="shared" si="189"/>
        <v>1</v>
      </c>
      <c r="K1836" s="89">
        <f>IF(Eingabe!E1836="x",1,0)</f>
        <v>1</v>
      </c>
      <c r="L1836" s="1">
        <f>IF(Eingabe!F1836="x",1,0)</f>
        <v>0</v>
      </c>
      <c r="M1836" s="90">
        <f t="shared" si="190"/>
        <v>1</v>
      </c>
    </row>
    <row r="1837">
      <c r="A1837" s="5">
        <f>Eingabe!J1837^2*PI()/4</f>
        <v>0.031415926535897934</v>
      </c>
      <c r="B1837" s="5">
        <f>Eingabe!K1837*Eingabe!L1837</f>
        <v>0</v>
      </c>
      <c r="C1837" s="5">
        <f>(Eingabe!K1837*(Eingabe!L1837-Eingabe!K1837)+Eingabe!K1837^2*PI()/4)*0+Eingabe!K1837*Eingabe!L1837</f>
        <v>0</v>
      </c>
      <c r="D1837" s="89">
        <f>IF(Eingabe!G1837="x",1,0)</f>
        <v>1</v>
      </c>
      <c r="E1837" s="1">
        <f>IF(Eingabe!H1837="x",1,0)</f>
        <v>0</v>
      </c>
      <c r="F1837" s="1">
        <f>IF(Eingabe!I1837="x",1,0)</f>
        <v>0</v>
      </c>
      <c r="G1837" s="90">
        <f t="shared" si="188"/>
        <v>0</v>
      </c>
      <c r="H1837" s="1">
        <f>IF(Eingabe!R1837="x",1,0)</f>
        <v>1</v>
      </c>
      <c r="I1837" s="1">
        <f>IF(Eingabe!S1837="x",1,0)</f>
        <v>0</v>
      </c>
      <c r="J1837" s="1">
        <f t="shared" si="189"/>
        <v>1</v>
      </c>
      <c r="K1837" s="89">
        <f>IF(Eingabe!E1837="x",1,0)</f>
        <v>1</v>
      </c>
      <c r="L1837" s="1">
        <f>IF(Eingabe!F1837="x",1,0)</f>
        <v>0</v>
      </c>
      <c r="M1837" s="90">
        <f t="shared" si="190"/>
        <v>1</v>
      </c>
    </row>
    <row r="1838">
      <c r="A1838" s="5">
        <f>Eingabe!J1838^2*PI()/4</f>
        <v>0.031415926535897934</v>
      </c>
      <c r="B1838" s="5">
        <f>Eingabe!K1838*Eingabe!L1838</f>
        <v>0</v>
      </c>
      <c r="C1838" s="5">
        <f>(Eingabe!K1838*(Eingabe!L1838-Eingabe!K1838)+Eingabe!K1838^2*PI()/4)*0+Eingabe!K1838*Eingabe!L1838</f>
        <v>0</v>
      </c>
      <c r="D1838" s="89">
        <f>IF(Eingabe!G1838="x",1,0)</f>
        <v>1</v>
      </c>
      <c r="E1838" s="1">
        <f>IF(Eingabe!H1838="x",1,0)</f>
        <v>0</v>
      </c>
      <c r="F1838" s="1">
        <f>IF(Eingabe!I1838="x",1,0)</f>
        <v>0</v>
      </c>
      <c r="G1838" s="90">
        <f t="shared" si="188"/>
        <v>0</v>
      </c>
      <c r="H1838" s="1">
        <f>IF(Eingabe!R1838="x",1,0)</f>
        <v>1</v>
      </c>
      <c r="I1838" s="1">
        <f>IF(Eingabe!S1838="x",1,0)</f>
        <v>0</v>
      </c>
      <c r="J1838" s="1">
        <f t="shared" si="189"/>
        <v>1</v>
      </c>
      <c r="K1838" s="89">
        <f>IF(Eingabe!E1838="x",1,0)</f>
        <v>1</v>
      </c>
      <c r="L1838" s="1">
        <f>IF(Eingabe!F1838="x",1,0)</f>
        <v>0</v>
      </c>
      <c r="M1838" s="90">
        <f t="shared" si="190"/>
        <v>1</v>
      </c>
    </row>
    <row r="1839">
      <c r="A1839" s="5">
        <f>Eingabe!J1839^2*PI()/4</f>
        <v>0.031415926535897934</v>
      </c>
      <c r="B1839" s="5">
        <f>Eingabe!K1839*Eingabe!L1839</f>
        <v>0</v>
      </c>
      <c r="C1839" s="5">
        <f>(Eingabe!K1839*(Eingabe!L1839-Eingabe!K1839)+Eingabe!K1839^2*PI()/4)*0+Eingabe!K1839*Eingabe!L1839</f>
        <v>0</v>
      </c>
      <c r="D1839" s="89">
        <f>IF(Eingabe!G1839="x",1,0)</f>
        <v>1</v>
      </c>
      <c r="E1839" s="1">
        <f>IF(Eingabe!H1839="x",1,0)</f>
        <v>0</v>
      </c>
      <c r="F1839" s="1">
        <f>IF(Eingabe!I1839="x",1,0)</f>
        <v>0</v>
      </c>
      <c r="G1839" s="90">
        <f t="shared" si="188"/>
        <v>0</v>
      </c>
      <c r="H1839" s="1">
        <f>IF(Eingabe!R1839="x",1,0)</f>
        <v>1</v>
      </c>
      <c r="I1839" s="1">
        <f>IF(Eingabe!S1839="x",1,0)</f>
        <v>0</v>
      </c>
      <c r="J1839" s="1">
        <f t="shared" si="189"/>
        <v>1</v>
      </c>
      <c r="K1839" s="89">
        <f>IF(Eingabe!E1839="x",1,0)</f>
        <v>1</v>
      </c>
      <c r="L1839" s="1">
        <f>IF(Eingabe!F1839="x",1,0)</f>
        <v>0</v>
      </c>
      <c r="M1839" s="90">
        <f t="shared" si="190"/>
        <v>1</v>
      </c>
    </row>
    <row r="1840">
      <c r="A1840" s="5">
        <f>Eingabe!J1840^2*PI()/4</f>
        <v>0.031415926535897934</v>
      </c>
      <c r="B1840" s="5">
        <f>Eingabe!K1840*Eingabe!L1840</f>
        <v>0</v>
      </c>
      <c r="C1840" s="5">
        <f>(Eingabe!K1840*(Eingabe!L1840-Eingabe!K1840)+Eingabe!K1840^2*PI()/4)*0+Eingabe!K1840*Eingabe!L1840</f>
        <v>0</v>
      </c>
      <c r="D1840" s="89">
        <f>IF(Eingabe!G1840="x",1,0)</f>
        <v>1</v>
      </c>
      <c r="E1840" s="1">
        <f>IF(Eingabe!H1840="x",1,0)</f>
        <v>0</v>
      </c>
      <c r="F1840" s="1">
        <f>IF(Eingabe!I1840="x",1,0)</f>
        <v>0</v>
      </c>
      <c r="G1840" s="90">
        <f t="shared" si="188"/>
        <v>0</v>
      </c>
      <c r="H1840" s="1">
        <f>IF(Eingabe!R1840="x",1,0)</f>
        <v>1</v>
      </c>
      <c r="I1840" s="1">
        <f>IF(Eingabe!S1840="x",1,0)</f>
        <v>0</v>
      </c>
      <c r="J1840" s="1">
        <f t="shared" si="189"/>
        <v>1</v>
      </c>
      <c r="K1840" s="89">
        <f>IF(Eingabe!E1840="x",1,0)</f>
        <v>1</v>
      </c>
      <c r="L1840" s="1">
        <f>IF(Eingabe!F1840="x",1,0)</f>
        <v>0</v>
      </c>
      <c r="M1840" s="90">
        <f t="shared" si="190"/>
        <v>1</v>
      </c>
    </row>
    <row r="1841">
      <c r="A1841" s="5">
        <f>Eingabe!J1841^2*PI()/4</f>
        <v>0</v>
      </c>
      <c r="B1841" s="5">
        <f>Eingabe!K1841*Eingabe!L1841</f>
        <v>0.23999999999999999</v>
      </c>
      <c r="C1841" s="5">
        <f>(Eingabe!K1841*(Eingabe!L1841-Eingabe!K1841)+Eingabe!K1841^2*PI()/4)*0+Eingabe!K1841*Eingabe!L1841</f>
        <v>0.23999999999999999</v>
      </c>
      <c r="D1841" s="89">
        <f>IF(Eingabe!G1841="x",1,0)</f>
        <v>0</v>
      </c>
      <c r="E1841" s="1">
        <f>IF(Eingabe!H1841="x",1,0)</f>
        <v>0</v>
      </c>
      <c r="F1841" s="1">
        <f>IF(Eingabe!I1841="x",1,0)</f>
        <v>1</v>
      </c>
      <c r="G1841" s="90">
        <f t="shared" si="188"/>
        <v>1</v>
      </c>
      <c r="H1841" s="1">
        <f>IF(Eingabe!R1841="x",1,0)</f>
        <v>1</v>
      </c>
      <c r="I1841" s="1">
        <f>IF(Eingabe!S1841="x",1,0)</f>
        <v>0</v>
      </c>
      <c r="J1841" s="1">
        <f t="shared" si="189"/>
        <v>1</v>
      </c>
      <c r="K1841" s="89">
        <f>IF(Eingabe!E1841="x",1,0)</f>
        <v>1</v>
      </c>
      <c r="L1841" s="1">
        <f>IF(Eingabe!F1841="x",1,0)</f>
        <v>0</v>
      </c>
      <c r="M1841" s="90">
        <f t="shared" si="190"/>
        <v>1</v>
      </c>
    </row>
    <row r="1842">
      <c r="A1842" s="5">
        <f>Eingabe!J1842^2*PI()/4</f>
        <v>0</v>
      </c>
      <c r="B1842" s="5">
        <f>Eingabe!K1842*Eingabe!L1842</f>
        <v>0.23999999999999999</v>
      </c>
      <c r="C1842" s="5">
        <f>(Eingabe!K1842*(Eingabe!L1842-Eingabe!K1842)+Eingabe!K1842^2*PI()/4)*0+Eingabe!K1842*Eingabe!L1842</f>
        <v>0.23999999999999999</v>
      </c>
      <c r="D1842" s="89">
        <f>IF(Eingabe!G1842="x",1,0)</f>
        <v>0</v>
      </c>
      <c r="E1842" s="1">
        <f>IF(Eingabe!H1842="x",1,0)</f>
        <v>0</v>
      </c>
      <c r="F1842" s="1">
        <f>IF(Eingabe!I1842="x",1,0)</f>
        <v>1</v>
      </c>
      <c r="G1842" s="90">
        <f t="shared" si="188"/>
        <v>1</v>
      </c>
      <c r="H1842" s="1">
        <f>IF(Eingabe!R1842="x",1,0)</f>
        <v>1</v>
      </c>
      <c r="I1842" s="1">
        <f>IF(Eingabe!S1842="x",1,0)</f>
        <v>0</v>
      </c>
      <c r="J1842" s="1">
        <f t="shared" si="189"/>
        <v>1</v>
      </c>
      <c r="K1842" s="89">
        <f>IF(Eingabe!E1842="x",1,0)</f>
        <v>1</v>
      </c>
      <c r="L1842" s="1">
        <f>IF(Eingabe!F1842="x",1,0)</f>
        <v>0</v>
      </c>
      <c r="M1842" s="90">
        <f t="shared" si="190"/>
        <v>1</v>
      </c>
    </row>
    <row r="1843">
      <c r="A1843" s="5">
        <f>Eingabe!J1843^2*PI()/4</f>
        <v>0</v>
      </c>
      <c r="B1843" s="5">
        <f>Eingabe!K1843*Eingabe!L1843</f>
        <v>0.23999999999999999</v>
      </c>
      <c r="C1843" s="5">
        <f>(Eingabe!K1843*(Eingabe!L1843-Eingabe!K1843)+Eingabe!K1843^2*PI()/4)*0+Eingabe!K1843*Eingabe!L1843</f>
        <v>0.23999999999999999</v>
      </c>
      <c r="D1843" s="89">
        <f>IF(Eingabe!G1843="x",1,0)</f>
        <v>0</v>
      </c>
      <c r="E1843" s="1">
        <f>IF(Eingabe!H1843="x",1,0)</f>
        <v>0</v>
      </c>
      <c r="F1843" s="1">
        <f>IF(Eingabe!I1843="x",1,0)</f>
        <v>1</v>
      </c>
      <c r="G1843" s="90">
        <f t="shared" si="188"/>
        <v>1</v>
      </c>
      <c r="H1843" s="1">
        <f>IF(Eingabe!R1843="x",1,0)</f>
        <v>1</v>
      </c>
      <c r="I1843" s="1">
        <f>IF(Eingabe!S1843="x",1,0)</f>
        <v>0</v>
      </c>
      <c r="J1843" s="1">
        <f t="shared" si="189"/>
        <v>1</v>
      </c>
      <c r="K1843" s="89">
        <f>IF(Eingabe!E1843="x",1,0)</f>
        <v>1</v>
      </c>
      <c r="L1843" s="1">
        <f>IF(Eingabe!F1843="x",1,0)</f>
        <v>0</v>
      </c>
      <c r="M1843" s="90">
        <f t="shared" si="190"/>
        <v>1</v>
      </c>
    </row>
    <row r="1844">
      <c r="A1844" s="5">
        <f>Eingabe!J1844^2*PI()/4</f>
        <v>0</v>
      </c>
      <c r="B1844" s="5">
        <f>Eingabe!K1844*Eingabe!L1844</f>
        <v>0.23999999999999999</v>
      </c>
      <c r="C1844" s="5">
        <f>(Eingabe!K1844*(Eingabe!L1844-Eingabe!K1844)+Eingabe!K1844^2*PI()/4)*0+Eingabe!K1844*Eingabe!L1844</f>
        <v>0.23999999999999999</v>
      </c>
      <c r="D1844" s="89">
        <f>IF(Eingabe!G1844="x",1,0)</f>
        <v>0</v>
      </c>
      <c r="E1844" s="1">
        <f>IF(Eingabe!H1844="x",1,0)</f>
        <v>0</v>
      </c>
      <c r="F1844" s="1">
        <f>IF(Eingabe!I1844="x",1,0)</f>
        <v>1</v>
      </c>
      <c r="G1844" s="90">
        <f t="shared" si="188"/>
        <v>1</v>
      </c>
      <c r="H1844" s="1">
        <f>IF(Eingabe!R1844="x",1,0)</f>
        <v>1</v>
      </c>
      <c r="I1844" s="1">
        <f>IF(Eingabe!S1844="x",1,0)</f>
        <v>0</v>
      </c>
      <c r="J1844" s="1">
        <f t="shared" si="189"/>
        <v>1</v>
      </c>
      <c r="K1844" s="89">
        <f>IF(Eingabe!E1844="x",1,0)</f>
        <v>1</v>
      </c>
      <c r="L1844" s="1">
        <f>IF(Eingabe!F1844="x",1,0)</f>
        <v>0</v>
      </c>
      <c r="M1844" s="90">
        <f t="shared" si="190"/>
        <v>1</v>
      </c>
    </row>
    <row r="1845">
      <c r="A1845" s="5">
        <f>Eingabe!J1845^2*PI()/4</f>
        <v>0</v>
      </c>
      <c r="B1845" s="5">
        <f>Eingabe!K1845*Eingabe!L1845</f>
        <v>0.23999999999999999</v>
      </c>
      <c r="C1845" s="5">
        <f>(Eingabe!K1845*(Eingabe!L1845-Eingabe!K1845)+Eingabe!K1845^2*PI()/4)*0+Eingabe!K1845*Eingabe!L1845</f>
        <v>0.23999999999999999</v>
      </c>
      <c r="D1845" s="89">
        <f>IF(Eingabe!G1845="x",1,0)</f>
        <v>0</v>
      </c>
      <c r="E1845" s="1">
        <f>IF(Eingabe!H1845="x",1,0)</f>
        <v>0</v>
      </c>
      <c r="F1845" s="1">
        <f>IF(Eingabe!I1845="x",1,0)</f>
        <v>1</v>
      </c>
      <c r="G1845" s="90">
        <f t="shared" si="188"/>
        <v>1</v>
      </c>
      <c r="H1845" s="1">
        <f>IF(Eingabe!R1845="x",1,0)</f>
        <v>1</v>
      </c>
      <c r="I1845" s="1">
        <f>IF(Eingabe!S1845="x",1,0)</f>
        <v>0</v>
      </c>
      <c r="J1845" s="1">
        <f t="shared" si="189"/>
        <v>1</v>
      </c>
      <c r="K1845" s="89">
        <f>IF(Eingabe!E1845="x",1,0)</f>
        <v>1</v>
      </c>
      <c r="L1845" s="1">
        <f>IF(Eingabe!F1845="x",1,0)</f>
        <v>0</v>
      </c>
      <c r="M1845" s="90">
        <f t="shared" si="190"/>
        <v>1</v>
      </c>
    </row>
    <row r="1846">
      <c r="A1846" s="5">
        <f>Eingabe!J1846^2*PI()/4</f>
        <v>0</v>
      </c>
      <c r="B1846" s="5">
        <f>Eingabe!K1846*Eingabe!L1846</f>
        <v>0.23999999999999999</v>
      </c>
      <c r="C1846" s="5">
        <f>(Eingabe!K1846*(Eingabe!L1846-Eingabe!K1846)+Eingabe!K1846^2*PI()/4)*0+Eingabe!K1846*Eingabe!L1846</f>
        <v>0.23999999999999999</v>
      </c>
      <c r="D1846" s="89">
        <f>IF(Eingabe!G1846="x",1,0)</f>
        <v>0</v>
      </c>
      <c r="E1846" s="1">
        <f>IF(Eingabe!H1846="x",1,0)</f>
        <v>0</v>
      </c>
      <c r="F1846" s="1">
        <f>IF(Eingabe!I1846="x",1,0)</f>
        <v>1</v>
      </c>
      <c r="G1846" s="90">
        <f t="shared" si="188"/>
        <v>1</v>
      </c>
      <c r="H1846" s="1">
        <f>IF(Eingabe!R1846="x",1,0)</f>
        <v>1</v>
      </c>
      <c r="I1846" s="1">
        <f>IF(Eingabe!S1846="x",1,0)</f>
        <v>0</v>
      </c>
      <c r="J1846" s="1">
        <f t="shared" si="189"/>
        <v>1</v>
      </c>
      <c r="K1846" s="89">
        <f>IF(Eingabe!E1846="x",1,0)</f>
        <v>1</v>
      </c>
      <c r="L1846" s="1">
        <f>IF(Eingabe!F1846="x",1,0)</f>
        <v>0</v>
      </c>
      <c r="M1846" s="90">
        <f t="shared" si="190"/>
        <v>1</v>
      </c>
    </row>
    <row r="1847">
      <c r="A1847" s="5">
        <f>Eingabe!J1847^2*PI()/4</f>
        <v>0</v>
      </c>
      <c r="B1847" s="5">
        <f>Eingabe!K1847*Eingabe!L1847</f>
        <v>0.23999999999999999</v>
      </c>
      <c r="C1847" s="5">
        <f>(Eingabe!K1847*(Eingabe!L1847-Eingabe!K1847)+Eingabe!K1847^2*PI()/4)*0+Eingabe!K1847*Eingabe!L1847</f>
        <v>0.23999999999999999</v>
      </c>
      <c r="D1847" s="89">
        <f>IF(Eingabe!G1847="x",1,0)</f>
        <v>0</v>
      </c>
      <c r="E1847" s="1">
        <f>IF(Eingabe!H1847="x",1,0)</f>
        <v>0</v>
      </c>
      <c r="F1847" s="1">
        <f>IF(Eingabe!I1847="x",1,0)</f>
        <v>1</v>
      </c>
      <c r="G1847" s="90">
        <f t="shared" si="188"/>
        <v>1</v>
      </c>
      <c r="H1847" s="1">
        <f>IF(Eingabe!R1847="x",1,0)</f>
        <v>1</v>
      </c>
      <c r="I1847" s="1">
        <f>IF(Eingabe!S1847="x",1,0)</f>
        <v>0</v>
      </c>
      <c r="J1847" s="1">
        <f t="shared" si="189"/>
        <v>1</v>
      </c>
      <c r="K1847" s="89">
        <f>IF(Eingabe!E1847="x",1,0)</f>
        <v>1</v>
      </c>
      <c r="L1847" s="1">
        <f>IF(Eingabe!F1847="x",1,0)</f>
        <v>0</v>
      </c>
      <c r="M1847" s="90">
        <f t="shared" si="190"/>
        <v>1</v>
      </c>
    </row>
    <row r="1848">
      <c r="A1848" s="5">
        <f>Eingabe!J1848^2*PI()/4</f>
        <v>0</v>
      </c>
      <c r="B1848" s="5">
        <f>Eingabe!K1848*Eingabe!L1848</f>
        <v>0.23999999999999999</v>
      </c>
      <c r="C1848" s="5">
        <f>(Eingabe!K1848*(Eingabe!L1848-Eingabe!K1848)+Eingabe!K1848^2*PI()/4)*0+Eingabe!K1848*Eingabe!L1848</f>
        <v>0.23999999999999999</v>
      </c>
      <c r="D1848" s="89">
        <f>IF(Eingabe!G1848="x",1,0)</f>
        <v>0</v>
      </c>
      <c r="E1848" s="1">
        <f>IF(Eingabe!H1848="x",1,0)</f>
        <v>0</v>
      </c>
      <c r="F1848" s="1">
        <f>IF(Eingabe!I1848="x",1,0)</f>
        <v>1</v>
      </c>
      <c r="G1848" s="90">
        <f t="shared" si="188"/>
        <v>1</v>
      </c>
      <c r="H1848" s="1">
        <f>IF(Eingabe!R1848="x",1,0)</f>
        <v>1</v>
      </c>
      <c r="I1848" s="1">
        <f>IF(Eingabe!S1848="x",1,0)</f>
        <v>0</v>
      </c>
      <c r="J1848" s="1">
        <f t="shared" si="189"/>
        <v>1</v>
      </c>
      <c r="K1848" s="89">
        <f>IF(Eingabe!E1848="x",1,0)</f>
        <v>1</v>
      </c>
      <c r="L1848" s="1">
        <f>IF(Eingabe!F1848="x",1,0)</f>
        <v>0</v>
      </c>
      <c r="M1848" s="90">
        <f t="shared" si="190"/>
        <v>1</v>
      </c>
    </row>
    <row r="1849">
      <c r="A1849" s="5">
        <f>Eingabe!J1849^2*PI()/4</f>
        <v>0</v>
      </c>
      <c r="B1849" s="5">
        <f>Eingabe!K1849*Eingabe!L1849</f>
        <v>0.23999999999999999</v>
      </c>
      <c r="C1849" s="5">
        <f>(Eingabe!K1849*(Eingabe!L1849-Eingabe!K1849)+Eingabe!K1849^2*PI()/4)*0+Eingabe!K1849*Eingabe!L1849</f>
        <v>0.23999999999999999</v>
      </c>
      <c r="D1849" s="89">
        <f>IF(Eingabe!G1849="x",1,0)</f>
        <v>0</v>
      </c>
      <c r="E1849" s="1">
        <f>IF(Eingabe!H1849="x",1,0)</f>
        <v>0</v>
      </c>
      <c r="F1849" s="1">
        <f>IF(Eingabe!I1849="x",1,0)</f>
        <v>1</v>
      </c>
      <c r="G1849" s="90">
        <f t="shared" si="188"/>
        <v>1</v>
      </c>
      <c r="H1849" s="1">
        <f>IF(Eingabe!R1849="x",1,0)</f>
        <v>1</v>
      </c>
      <c r="I1849" s="1">
        <f>IF(Eingabe!S1849="x",1,0)</f>
        <v>0</v>
      </c>
      <c r="J1849" s="1">
        <f t="shared" si="189"/>
        <v>1</v>
      </c>
      <c r="K1849" s="89">
        <f>IF(Eingabe!E1849="x",1,0)</f>
        <v>1</v>
      </c>
      <c r="L1849" s="1">
        <f>IF(Eingabe!F1849="x",1,0)</f>
        <v>0</v>
      </c>
      <c r="M1849" s="90">
        <f t="shared" si="190"/>
        <v>1</v>
      </c>
    </row>
    <row r="1850">
      <c r="A1850" s="5">
        <f>Eingabe!J1850^2*PI()/4</f>
        <v>0</v>
      </c>
      <c r="B1850" s="5">
        <f>Eingabe!K1850*Eingabe!L1850</f>
        <v>0.23999999999999999</v>
      </c>
      <c r="C1850" s="5">
        <f>(Eingabe!K1850*(Eingabe!L1850-Eingabe!K1850)+Eingabe!K1850^2*PI()/4)*0+Eingabe!K1850*Eingabe!L1850</f>
        <v>0.23999999999999999</v>
      </c>
      <c r="D1850" s="89">
        <f>IF(Eingabe!G1850="x",1,0)</f>
        <v>0</v>
      </c>
      <c r="E1850" s="1">
        <f>IF(Eingabe!H1850="x",1,0)</f>
        <v>0</v>
      </c>
      <c r="F1850" s="1">
        <f>IF(Eingabe!I1850="x",1,0)</f>
        <v>1</v>
      </c>
      <c r="G1850" s="90">
        <f t="shared" si="188"/>
        <v>1</v>
      </c>
      <c r="H1850" s="1">
        <f>IF(Eingabe!R1850="x",1,0)</f>
        <v>1</v>
      </c>
      <c r="I1850" s="1">
        <f>IF(Eingabe!S1850="x",1,0)</f>
        <v>0</v>
      </c>
      <c r="J1850" s="1">
        <f t="shared" si="189"/>
        <v>1</v>
      </c>
      <c r="K1850" s="89">
        <f>IF(Eingabe!E1850="x",1,0)</f>
        <v>1</v>
      </c>
      <c r="L1850" s="1">
        <f>IF(Eingabe!F1850="x",1,0)</f>
        <v>0</v>
      </c>
      <c r="M1850" s="90">
        <f t="shared" si="190"/>
        <v>1</v>
      </c>
    </row>
    <row r="1851">
      <c r="A1851" s="5">
        <f>Eingabe!J1851^2*PI()/4</f>
        <v>0</v>
      </c>
      <c r="B1851" s="5">
        <f>Eingabe!K1851*Eingabe!L1851</f>
        <v>0.23999999999999999</v>
      </c>
      <c r="C1851" s="5">
        <f>(Eingabe!K1851*(Eingabe!L1851-Eingabe!K1851)+Eingabe!K1851^2*PI()/4)*0+Eingabe!K1851*Eingabe!L1851</f>
        <v>0.23999999999999999</v>
      </c>
      <c r="D1851" s="89">
        <f>IF(Eingabe!G1851="x",1,0)</f>
        <v>0</v>
      </c>
      <c r="E1851" s="1">
        <f>IF(Eingabe!H1851="x",1,0)</f>
        <v>0</v>
      </c>
      <c r="F1851" s="1">
        <f>IF(Eingabe!I1851="x",1,0)</f>
        <v>1</v>
      </c>
      <c r="G1851" s="90">
        <f t="shared" si="188"/>
        <v>1</v>
      </c>
      <c r="H1851" s="1">
        <f>IF(Eingabe!R1851="x",1,0)</f>
        <v>1</v>
      </c>
      <c r="I1851" s="1">
        <f>IF(Eingabe!S1851="x",1,0)</f>
        <v>0</v>
      </c>
      <c r="J1851" s="1">
        <f t="shared" si="189"/>
        <v>1</v>
      </c>
      <c r="K1851" s="89">
        <f>IF(Eingabe!E1851="x",1,0)</f>
        <v>1</v>
      </c>
      <c r="L1851" s="1">
        <f>IF(Eingabe!F1851="x",1,0)</f>
        <v>0</v>
      </c>
      <c r="M1851" s="90">
        <f t="shared" si="190"/>
        <v>1</v>
      </c>
    </row>
    <row r="1852">
      <c r="A1852" s="5">
        <f>Eingabe!J1852^2*PI()/4</f>
        <v>0</v>
      </c>
      <c r="B1852" s="5">
        <f>Eingabe!K1852*Eingabe!L1852</f>
        <v>0.23999999999999999</v>
      </c>
      <c r="C1852" s="5">
        <f>(Eingabe!K1852*(Eingabe!L1852-Eingabe!K1852)+Eingabe!K1852^2*PI()/4)*0+Eingabe!K1852*Eingabe!L1852</f>
        <v>0.23999999999999999</v>
      </c>
      <c r="D1852" s="89">
        <f>IF(Eingabe!G1852="x",1,0)</f>
        <v>0</v>
      </c>
      <c r="E1852" s="1">
        <f>IF(Eingabe!H1852="x",1,0)</f>
        <v>0</v>
      </c>
      <c r="F1852" s="1">
        <f>IF(Eingabe!I1852="x",1,0)</f>
        <v>1</v>
      </c>
      <c r="G1852" s="90">
        <f t="shared" si="188"/>
        <v>1</v>
      </c>
      <c r="H1852" s="1">
        <f>IF(Eingabe!R1852="x",1,0)</f>
        <v>1</v>
      </c>
      <c r="I1852" s="1">
        <f>IF(Eingabe!S1852="x",1,0)</f>
        <v>0</v>
      </c>
      <c r="J1852" s="1">
        <f t="shared" si="189"/>
        <v>1</v>
      </c>
      <c r="K1852" s="89">
        <f>IF(Eingabe!E1852="x",1,0)</f>
        <v>1</v>
      </c>
      <c r="L1852" s="1">
        <f>IF(Eingabe!F1852="x",1,0)</f>
        <v>0</v>
      </c>
      <c r="M1852" s="90">
        <f t="shared" si="190"/>
        <v>1</v>
      </c>
    </row>
    <row r="1853">
      <c r="A1853" s="5">
        <f>Eingabe!J1853^2*PI()/4</f>
        <v>0</v>
      </c>
      <c r="B1853" s="5">
        <f>Eingabe!K1853*Eingabe!L1853</f>
        <v>0.23999999999999999</v>
      </c>
      <c r="C1853" s="5">
        <f>(Eingabe!K1853*(Eingabe!L1853-Eingabe!K1853)+Eingabe!K1853^2*PI()/4)*0+Eingabe!K1853*Eingabe!L1853</f>
        <v>0.23999999999999999</v>
      </c>
      <c r="D1853" s="89">
        <f>IF(Eingabe!G1853="x",1,0)</f>
        <v>0</v>
      </c>
      <c r="E1853" s="1">
        <f>IF(Eingabe!H1853="x",1,0)</f>
        <v>0</v>
      </c>
      <c r="F1853" s="1">
        <f>IF(Eingabe!I1853="x",1,0)</f>
        <v>1</v>
      </c>
      <c r="G1853" s="90">
        <f t="shared" si="188"/>
        <v>1</v>
      </c>
      <c r="H1853" s="1">
        <f>IF(Eingabe!R1853="x",1,0)</f>
        <v>1</v>
      </c>
      <c r="I1853" s="1">
        <f>IF(Eingabe!S1853="x",1,0)</f>
        <v>0</v>
      </c>
      <c r="J1853" s="1">
        <f t="shared" si="189"/>
        <v>1</v>
      </c>
      <c r="K1853" s="89">
        <f>IF(Eingabe!E1853="x",1,0)</f>
        <v>1</v>
      </c>
      <c r="L1853" s="1">
        <f>IF(Eingabe!F1853="x",1,0)</f>
        <v>0</v>
      </c>
      <c r="M1853" s="90">
        <f t="shared" si="190"/>
        <v>1</v>
      </c>
    </row>
    <row r="1854">
      <c r="A1854" s="5">
        <f>Eingabe!J1854^2*PI()/4</f>
        <v>0</v>
      </c>
      <c r="B1854" s="5">
        <f>Eingabe!K1854*Eingabe!L1854</f>
        <v>0.23999999999999999</v>
      </c>
      <c r="C1854" s="5">
        <f>(Eingabe!K1854*(Eingabe!L1854-Eingabe!K1854)+Eingabe!K1854^2*PI()/4)*0+Eingabe!K1854*Eingabe!L1854</f>
        <v>0.23999999999999999</v>
      </c>
      <c r="D1854" s="89">
        <f>IF(Eingabe!G1854="x",1,0)</f>
        <v>0</v>
      </c>
      <c r="E1854" s="1">
        <f>IF(Eingabe!H1854="x",1,0)</f>
        <v>0</v>
      </c>
      <c r="F1854" s="1">
        <f>IF(Eingabe!I1854="x",1,0)</f>
        <v>1</v>
      </c>
      <c r="G1854" s="90">
        <f t="shared" si="188"/>
        <v>1</v>
      </c>
      <c r="H1854" s="1">
        <f>IF(Eingabe!R1854="x",1,0)</f>
        <v>1</v>
      </c>
      <c r="I1854" s="1">
        <f>IF(Eingabe!S1854="x",1,0)</f>
        <v>0</v>
      </c>
      <c r="J1854" s="1">
        <f t="shared" si="189"/>
        <v>1</v>
      </c>
      <c r="K1854" s="89">
        <f>IF(Eingabe!E1854="x",1,0)</f>
        <v>1</v>
      </c>
      <c r="L1854" s="1">
        <f>IF(Eingabe!F1854="x",1,0)</f>
        <v>0</v>
      </c>
      <c r="M1854" s="90">
        <f t="shared" si="190"/>
        <v>1</v>
      </c>
    </row>
    <row r="1855">
      <c r="A1855" s="5">
        <f>Eingabe!J1855^2*PI()/4</f>
        <v>0</v>
      </c>
      <c r="B1855" s="5">
        <f>Eingabe!K1855*Eingabe!L1855</f>
        <v>0.23999999999999999</v>
      </c>
      <c r="C1855" s="5">
        <f>(Eingabe!K1855*(Eingabe!L1855-Eingabe!K1855)+Eingabe!K1855^2*PI()/4)*0+Eingabe!K1855*Eingabe!L1855</f>
        <v>0.23999999999999999</v>
      </c>
      <c r="D1855" s="89">
        <f>IF(Eingabe!G1855="x",1,0)</f>
        <v>0</v>
      </c>
      <c r="E1855" s="1">
        <f>IF(Eingabe!H1855="x",1,0)</f>
        <v>0</v>
      </c>
      <c r="F1855" s="1">
        <f>IF(Eingabe!I1855="x",1,0)</f>
        <v>1</v>
      </c>
      <c r="G1855" s="90">
        <f t="shared" si="188"/>
        <v>1</v>
      </c>
      <c r="H1855" s="1">
        <f>IF(Eingabe!R1855="x",1,0)</f>
        <v>1</v>
      </c>
      <c r="I1855" s="1">
        <f>IF(Eingabe!S1855="x",1,0)</f>
        <v>0</v>
      </c>
      <c r="J1855" s="1">
        <f t="shared" si="189"/>
        <v>1</v>
      </c>
      <c r="K1855" s="89">
        <f>IF(Eingabe!E1855="x",1,0)</f>
        <v>1</v>
      </c>
      <c r="L1855" s="1">
        <f>IF(Eingabe!F1855="x",1,0)</f>
        <v>0</v>
      </c>
      <c r="M1855" s="90">
        <f t="shared" si="190"/>
        <v>1</v>
      </c>
    </row>
    <row r="1856">
      <c r="A1856" s="5">
        <f>Eingabe!J1856^2*PI()/4</f>
        <v>0</v>
      </c>
      <c r="B1856" s="5">
        <f>Eingabe!K1856*Eingabe!L1856</f>
        <v>0.23999999999999999</v>
      </c>
      <c r="C1856" s="5">
        <f>(Eingabe!K1856*(Eingabe!L1856-Eingabe!K1856)+Eingabe!K1856^2*PI()/4)*0+Eingabe!K1856*Eingabe!L1856</f>
        <v>0.23999999999999999</v>
      </c>
      <c r="D1856" s="89">
        <f>IF(Eingabe!G1856="x",1,0)</f>
        <v>0</v>
      </c>
      <c r="E1856" s="1">
        <f>IF(Eingabe!H1856="x",1,0)</f>
        <v>0</v>
      </c>
      <c r="F1856" s="1">
        <f>IF(Eingabe!I1856="x",1,0)</f>
        <v>1</v>
      </c>
      <c r="G1856" s="90">
        <f t="shared" si="188"/>
        <v>1</v>
      </c>
      <c r="H1856" s="1">
        <f>IF(Eingabe!R1856="x",1,0)</f>
        <v>1</v>
      </c>
      <c r="I1856" s="1">
        <f>IF(Eingabe!S1856="x",1,0)</f>
        <v>0</v>
      </c>
      <c r="J1856" s="1">
        <f t="shared" si="189"/>
        <v>1</v>
      </c>
      <c r="K1856" s="89">
        <f>IF(Eingabe!E1856="x",1,0)</f>
        <v>1</v>
      </c>
      <c r="L1856" s="1">
        <f>IF(Eingabe!F1856="x",1,0)</f>
        <v>0</v>
      </c>
      <c r="M1856" s="90">
        <f t="shared" si="190"/>
        <v>1</v>
      </c>
    </row>
    <row r="1857">
      <c r="A1857" s="5">
        <f>Eingabe!J1857^2*PI()/4</f>
        <v>0</v>
      </c>
      <c r="B1857" s="5">
        <f>Eingabe!K1857*Eingabe!L1857</f>
        <v>0.23999999999999999</v>
      </c>
      <c r="C1857" s="5">
        <f>(Eingabe!K1857*(Eingabe!L1857-Eingabe!K1857)+Eingabe!K1857^2*PI()/4)*0+Eingabe!K1857*Eingabe!L1857</f>
        <v>0.23999999999999999</v>
      </c>
      <c r="D1857" s="89">
        <f>IF(Eingabe!G1857="x",1,0)</f>
        <v>0</v>
      </c>
      <c r="E1857" s="1">
        <f>IF(Eingabe!H1857="x",1,0)</f>
        <v>0</v>
      </c>
      <c r="F1857" s="1">
        <f>IF(Eingabe!I1857="x",1,0)</f>
        <v>1</v>
      </c>
      <c r="G1857" s="90">
        <f t="shared" si="188"/>
        <v>1</v>
      </c>
      <c r="H1857" s="1">
        <f>IF(Eingabe!R1857="x",1,0)</f>
        <v>1</v>
      </c>
      <c r="I1857" s="1">
        <f>IF(Eingabe!S1857="x",1,0)</f>
        <v>0</v>
      </c>
      <c r="J1857" s="1">
        <f t="shared" si="189"/>
        <v>1</v>
      </c>
      <c r="K1857" s="89">
        <f>IF(Eingabe!E1857="x",1,0)</f>
        <v>1</v>
      </c>
      <c r="L1857" s="1">
        <f>IF(Eingabe!F1857="x",1,0)</f>
        <v>0</v>
      </c>
      <c r="M1857" s="90">
        <f t="shared" si="190"/>
        <v>1</v>
      </c>
    </row>
    <row r="1858">
      <c r="A1858" s="5">
        <f>Eingabe!J1858^2*PI()/4</f>
        <v>0</v>
      </c>
      <c r="B1858" s="5">
        <f>Eingabe!K1858*Eingabe!L1858</f>
        <v>0.23999999999999999</v>
      </c>
      <c r="C1858" s="5">
        <f>(Eingabe!K1858*(Eingabe!L1858-Eingabe!K1858)+Eingabe!K1858^2*PI()/4)*0+Eingabe!K1858*Eingabe!L1858</f>
        <v>0.23999999999999999</v>
      </c>
      <c r="D1858" s="89">
        <f>IF(Eingabe!G1858="x",1,0)</f>
        <v>0</v>
      </c>
      <c r="E1858" s="1">
        <f>IF(Eingabe!H1858="x",1,0)</f>
        <v>0</v>
      </c>
      <c r="F1858" s="1">
        <f>IF(Eingabe!I1858="x",1,0)</f>
        <v>1</v>
      </c>
      <c r="G1858" s="90">
        <f t="shared" si="188"/>
        <v>1</v>
      </c>
      <c r="H1858" s="1">
        <f>IF(Eingabe!R1858="x",1,0)</f>
        <v>1</v>
      </c>
      <c r="I1858" s="1">
        <f>IF(Eingabe!S1858="x",1,0)</f>
        <v>0</v>
      </c>
      <c r="J1858" s="1">
        <f t="shared" si="189"/>
        <v>1</v>
      </c>
      <c r="K1858" s="89">
        <f>IF(Eingabe!E1858="x",1,0)</f>
        <v>1</v>
      </c>
      <c r="L1858" s="1">
        <f>IF(Eingabe!F1858="x",1,0)</f>
        <v>0</v>
      </c>
      <c r="M1858" s="90">
        <f t="shared" si="190"/>
        <v>1</v>
      </c>
    </row>
    <row r="1859">
      <c r="A1859" s="5">
        <f>Eingabe!J1859^2*PI()/4</f>
        <v>0</v>
      </c>
      <c r="B1859" s="5">
        <f>Eingabe!K1859*Eingabe!L1859</f>
        <v>0.23999999999999999</v>
      </c>
      <c r="C1859" s="5">
        <f>(Eingabe!K1859*(Eingabe!L1859-Eingabe!K1859)+Eingabe!K1859^2*PI()/4)*0+Eingabe!K1859*Eingabe!L1859</f>
        <v>0.23999999999999999</v>
      </c>
      <c r="D1859" s="89">
        <f>IF(Eingabe!G1859="x",1,0)</f>
        <v>0</v>
      </c>
      <c r="E1859" s="1">
        <f>IF(Eingabe!H1859="x",1,0)</f>
        <v>0</v>
      </c>
      <c r="F1859" s="1">
        <f>IF(Eingabe!I1859="x",1,0)</f>
        <v>1</v>
      </c>
      <c r="G1859" s="90">
        <f t="shared" si="188"/>
        <v>1</v>
      </c>
      <c r="H1859" s="1">
        <f>IF(Eingabe!R1859="x",1,0)</f>
        <v>1</v>
      </c>
      <c r="I1859" s="1">
        <f>IF(Eingabe!S1859="x",1,0)</f>
        <v>0</v>
      </c>
      <c r="J1859" s="1">
        <f t="shared" si="189"/>
        <v>1</v>
      </c>
      <c r="K1859" s="89">
        <f>IF(Eingabe!E1859="x",1,0)</f>
        <v>1</v>
      </c>
      <c r="L1859" s="1">
        <f>IF(Eingabe!F1859="x",1,0)</f>
        <v>0</v>
      </c>
      <c r="M1859" s="90">
        <f t="shared" si="190"/>
        <v>1</v>
      </c>
    </row>
    <row r="1860">
      <c r="A1860" s="5">
        <f>Eingabe!J1860^2*PI()/4</f>
        <v>0</v>
      </c>
      <c r="B1860" s="5">
        <f>Eingabe!K1860*Eingabe!L1860</f>
        <v>0.23999999999999999</v>
      </c>
      <c r="C1860" s="5">
        <f>(Eingabe!K1860*(Eingabe!L1860-Eingabe!K1860)+Eingabe!K1860^2*PI()/4)*0+Eingabe!K1860*Eingabe!L1860</f>
        <v>0.23999999999999999</v>
      </c>
      <c r="D1860" s="89">
        <f>IF(Eingabe!G1860="x",1,0)</f>
        <v>0</v>
      </c>
      <c r="E1860" s="1">
        <f>IF(Eingabe!H1860="x",1,0)</f>
        <v>0</v>
      </c>
      <c r="F1860" s="1">
        <f>IF(Eingabe!I1860="x",1,0)</f>
        <v>1</v>
      </c>
      <c r="G1860" s="90">
        <f t="shared" si="188"/>
        <v>1</v>
      </c>
      <c r="H1860" s="1">
        <f>IF(Eingabe!R1860="x",1,0)</f>
        <v>1</v>
      </c>
      <c r="I1860" s="1">
        <f>IF(Eingabe!S1860="x",1,0)</f>
        <v>0</v>
      </c>
      <c r="J1860" s="1">
        <f t="shared" si="189"/>
        <v>1</v>
      </c>
      <c r="K1860" s="89">
        <f>IF(Eingabe!E1860="x",1,0)</f>
        <v>1</v>
      </c>
      <c r="L1860" s="1">
        <f>IF(Eingabe!F1860="x",1,0)</f>
        <v>0</v>
      </c>
      <c r="M1860" s="90">
        <f t="shared" si="190"/>
        <v>1</v>
      </c>
    </row>
    <row r="1861">
      <c r="A1861" s="5">
        <f>Eingabe!J1861^2*PI()/4</f>
        <v>0</v>
      </c>
      <c r="B1861" s="5">
        <f>Eingabe!K1861*Eingabe!L1861</f>
        <v>0.23999999999999999</v>
      </c>
      <c r="C1861" s="5">
        <f>(Eingabe!K1861*(Eingabe!L1861-Eingabe!K1861)+Eingabe!K1861^2*PI()/4)*0+Eingabe!K1861*Eingabe!L1861</f>
        <v>0.23999999999999999</v>
      </c>
      <c r="D1861" s="89">
        <f>IF(Eingabe!G1861="x",1,0)</f>
        <v>0</v>
      </c>
      <c r="E1861" s="1">
        <f>IF(Eingabe!H1861="x",1,0)</f>
        <v>0</v>
      </c>
      <c r="F1861" s="1">
        <f>IF(Eingabe!I1861="x",1,0)</f>
        <v>1</v>
      </c>
      <c r="G1861" s="90">
        <f t="shared" si="188"/>
        <v>1</v>
      </c>
      <c r="H1861" s="1">
        <f>IF(Eingabe!R1861="x",1,0)</f>
        <v>1</v>
      </c>
      <c r="I1861" s="1">
        <f>IF(Eingabe!S1861="x",1,0)</f>
        <v>0</v>
      </c>
      <c r="J1861" s="1">
        <f t="shared" si="189"/>
        <v>1</v>
      </c>
      <c r="K1861" s="89">
        <f>IF(Eingabe!E1861="x",1,0)</f>
        <v>1</v>
      </c>
      <c r="L1861" s="1">
        <f>IF(Eingabe!F1861="x",1,0)</f>
        <v>0</v>
      </c>
      <c r="M1861" s="90">
        <f t="shared" si="190"/>
        <v>1</v>
      </c>
    </row>
    <row r="1862">
      <c r="A1862" s="5">
        <f>Eingabe!J1862^2*PI()/4</f>
        <v>0</v>
      </c>
      <c r="B1862" s="5">
        <f>Eingabe!K1862*Eingabe!L1862</f>
        <v>0.23999999999999999</v>
      </c>
      <c r="C1862" s="5">
        <f>(Eingabe!K1862*(Eingabe!L1862-Eingabe!K1862)+Eingabe!K1862^2*PI()/4)*0+Eingabe!K1862*Eingabe!L1862</f>
        <v>0.23999999999999999</v>
      </c>
      <c r="D1862" s="89">
        <f>IF(Eingabe!G1862="x",1,0)</f>
        <v>0</v>
      </c>
      <c r="E1862" s="1">
        <f>IF(Eingabe!H1862="x",1,0)</f>
        <v>0</v>
      </c>
      <c r="F1862" s="1">
        <f>IF(Eingabe!I1862="x",1,0)</f>
        <v>1</v>
      </c>
      <c r="G1862" s="90">
        <f t="shared" si="188"/>
        <v>1</v>
      </c>
      <c r="H1862" s="1">
        <f>IF(Eingabe!R1862="x",1,0)</f>
        <v>1</v>
      </c>
      <c r="I1862" s="1">
        <f>IF(Eingabe!S1862="x",1,0)</f>
        <v>0</v>
      </c>
      <c r="J1862" s="1">
        <f t="shared" si="189"/>
        <v>1</v>
      </c>
      <c r="K1862" s="89">
        <f>IF(Eingabe!E1862="x",1,0)</f>
        <v>1</v>
      </c>
      <c r="L1862" s="1">
        <f>IF(Eingabe!F1862="x",1,0)</f>
        <v>0</v>
      </c>
      <c r="M1862" s="90">
        <f t="shared" si="190"/>
        <v>1</v>
      </c>
    </row>
    <row r="1863">
      <c r="A1863" s="5">
        <f>Eingabe!J1863^2*PI()/4</f>
        <v>0</v>
      </c>
      <c r="B1863" s="5">
        <f>Eingabe!K1863*Eingabe!L1863</f>
        <v>0.23999999999999999</v>
      </c>
      <c r="C1863" s="5">
        <f>(Eingabe!K1863*(Eingabe!L1863-Eingabe!K1863)+Eingabe!K1863^2*PI()/4)*0+Eingabe!K1863*Eingabe!L1863</f>
        <v>0.23999999999999999</v>
      </c>
      <c r="D1863" s="89">
        <f>IF(Eingabe!G1863="x",1,0)</f>
        <v>0</v>
      </c>
      <c r="E1863" s="1">
        <f>IF(Eingabe!H1863="x",1,0)</f>
        <v>0</v>
      </c>
      <c r="F1863" s="1">
        <f>IF(Eingabe!I1863="x",1,0)</f>
        <v>1</v>
      </c>
      <c r="G1863" s="90">
        <f t="shared" si="188"/>
        <v>1</v>
      </c>
      <c r="H1863" s="1">
        <f>IF(Eingabe!R1863="x",1,0)</f>
        <v>1</v>
      </c>
      <c r="I1863" s="1">
        <f>IF(Eingabe!S1863="x",1,0)</f>
        <v>0</v>
      </c>
      <c r="J1863" s="1">
        <f t="shared" si="189"/>
        <v>1</v>
      </c>
      <c r="K1863" s="89">
        <f>IF(Eingabe!E1863="x",1,0)</f>
        <v>1</v>
      </c>
      <c r="L1863" s="1">
        <f>IF(Eingabe!F1863="x",1,0)</f>
        <v>0</v>
      </c>
      <c r="M1863" s="90">
        <f t="shared" si="190"/>
        <v>1</v>
      </c>
    </row>
    <row r="1864">
      <c r="A1864" s="5">
        <f>Eingabe!J1864^2*PI()/4</f>
        <v>0</v>
      </c>
      <c r="B1864" s="5">
        <f>Eingabe!K1864*Eingabe!L1864</f>
        <v>0.23999999999999999</v>
      </c>
      <c r="C1864" s="5">
        <f>(Eingabe!K1864*(Eingabe!L1864-Eingabe!K1864)+Eingabe!K1864^2*PI()/4)*0+Eingabe!K1864*Eingabe!L1864</f>
        <v>0.23999999999999999</v>
      </c>
      <c r="D1864" s="89">
        <f>IF(Eingabe!G1864="x",1,0)</f>
        <v>0</v>
      </c>
      <c r="E1864" s="1">
        <f>IF(Eingabe!H1864="x",1,0)</f>
        <v>0</v>
      </c>
      <c r="F1864" s="1">
        <f>IF(Eingabe!I1864="x",1,0)</f>
        <v>1</v>
      </c>
      <c r="G1864" s="90">
        <f t="shared" si="188"/>
        <v>1</v>
      </c>
      <c r="H1864" s="1">
        <f>IF(Eingabe!R1864="x",1,0)</f>
        <v>1</v>
      </c>
      <c r="I1864" s="1">
        <f>IF(Eingabe!S1864="x",1,0)</f>
        <v>0</v>
      </c>
      <c r="J1864" s="1">
        <f t="shared" si="189"/>
        <v>1</v>
      </c>
      <c r="K1864" s="89">
        <f>IF(Eingabe!E1864="x",1,0)</f>
        <v>1</v>
      </c>
      <c r="L1864" s="1">
        <f>IF(Eingabe!F1864="x",1,0)</f>
        <v>0</v>
      </c>
      <c r="M1864" s="90">
        <f t="shared" si="190"/>
        <v>1</v>
      </c>
    </row>
    <row r="1865">
      <c r="A1865" s="5">
        <f>Eingabe!J1865^2*PI()/4</f>
        <v>0</v>
      </c>
      <c r="B1865" s="5">
        <f>Eingabe!K1865*Eingabe!L1865</f>
        <v>0.23999999999999999</v>
      </c>
      <c r="C1865" s="5">
        <f>(Eingabe!K1865*(Eingabe!L1865-Eingabe!K1865)+Eingabe!K1865^2*PI()/4)*0+Eingabe!K1865*Eingabe!L1865</f>
        <v>0.23999999999999999</v>
      </c>
      <c r="D1865" s="89">
        <f>IF(Eingabe!G1865="x",1,0)</f>
        <v>0</v>
      </c>
      <c r="E1865" s="1">
        <f>IF(Eingabe!H1865="x",1,0)</f>
        <v>0</v>
      </c>
      <c r="F1865" s="1">
        <f>IF(Eingabe!I1865="x",1,0)</f>
        <v>1</v>
      </c>
      <c r="G1865" s="90">
        <f t="shared" si="188"/>
        <v>1</v>
      </c>
      <c r="H1865" s="1">
        <f>IF(Eingabe!R1865="x",1,0)</f>
        <v>1</v>
      </c>
      <c r="I1865" s="1">
        <f>IF(Eingabe!S1865="x",1,0)</f>
        <v>0</v>
      </c>
      <c r="J1865" s="1">
        <f t="shared" si="189"/>
        <v>1</v>
      </c>
      <c r="K1865" s="89">
        <f>IF(Eingabe!E1865="x",1,0)</f>
        <v>1</v>
      </c>
      <c r="L1865" s="1">
        <f>IF(Eingabe!F1865="x",1,0)</f>
        <v>0</v>
      </c>
      <c r="M1865" s="90">
        <f t="shared" si="190"/>
        <v>1</v>
      </c>
    </row>
    <row r="1866">
      <c r="A1866" s="5">
        <f>Eingabe!J1866^2*PI()/4</f>
        <v>0</v>
      </c>
      <c r="B1866" s="5">
        <f>Eingabe!K1866*Eingabe!L1866</f>
        <v>0.23999999999999999</v>
      </c>
      <c r="C1866" s="5">
        <f>(Eingabe!K1866*(Eingabe!L1866-Eingabe!K1866)+Eingabe!K1866^2*PI()/4)*0+Eingabe!K1866*Eingabe!L1866</f>
        <v>0.23999999999999999</v>
      </c>
      <c r="D1866" s="89">
        <f>IF(Eingabe!G1866="x",1,0)</f>
        <v>0</v>
      </c>
      <c r="E1866" s="1">
        <f>IF(Eingabe!H1866="x",1,0)</f>
        <v>0</v>
      </c>
      <c r="F1866" s="1">
        <f>IF(Eingabe!I1866="x",1,0)</f>
        <v>1</v>
      </c>
      <c r="G1866" s="90">
        <f t="shared" si="188"/>
        <v>1</v>
      </c>
      <c r="H1866" s="1">
        <f>IF(Eingabe!R1866="x",1,0)</f>
        <v>1</v>
      </c>
      <c r="I1866" s="1">
        <f>IF(Eingabe!S1866="x",1,0)</f>
        <v>0</v>
      </c>
      <c r="J1866" s="1">
        <f t="shared" si="189"/>
        <v>1</v>
      </c>
      <c r="K1866" s="89">
        <f>IF(Eingabe!E1866="x",1,0)</f>
        <v>1</v>
      </c>
      <c r="L1866" s="1">
        <f>IF(Eingabe!F1866="x",1,0)</f>
        <v>0</v>
      </c>
      <c r="M1866" s="90">
        <f t="shared" si="190"/>
        <v>1</v>
      </c>
    </row>
    <row r="1867">
      <c r="A1867" s="5">
        <f>Eingabe!J1867^2*PI()/4</f>
        <v>0</v>
      </c>
      <c r="B1867" s="5">
        <f>Eingabe!K1867*Eingabe!L1867</f>
        <v>0.23999999999999999</v>
      </c>
      <c r="C1867" s="5">
        <f>(Eingabe!K1867*(Eingabe!L1867-Eingabe!K1867)+Eingabe!K1867^2*PI()/4)*0+Eingabe!K1867*Eingabe!L1867</f>
        <v>0.23999999999999999</v>
      </c>
      <c r="D1867" s="89">
        <f>IF(Eingabe!G1867="x",1,0)</f>
        <v>0</v>
      </c>
      <c r="E1867" s="1">
        <f>IF(Eingabe!H1867="x",1,0)</f>
        <v>0</v>
      </c>
      <c r="F1867" s="1">
        <f>IF(Eingabe!I1867="x",1,0)</f>
        <v>1</v>
      </c>
      <c r="G1867" s="90">
        <f t="shared" si="188"/>
        <v>1</v>
      </c>
      <c r="H1867" s="1">
        <f>IF(Eingabe!R1867="x",1,0)</f>
        <v>1</v>
      </c>
      <c r="I1867" s="1">
        <f>IF(Eingabe!S1867="x",1,0)</f>
        <v>0</v>
      </c>
      <c r="J1867" s="1">
        <f t="shared" si="189"/>
        <v>1</v>
      </c>
      <c r="K1867" s="89">
        <f>IF(Eingabe!E1867="x",1,0)</f>
        <v>1</v>
      </c>
      <c r="L1867" s="1">
        <f>IF(Eingabe!F1867="x",1,0)</f>
        <v>0</v>
      </c>
      <c r="M1867" s="90">
        <f t="shared" si="190"/>
        <v>1</v>
      </c>
    </row>
    <row r="1868">
      <c r="A1868" s="5">
        <f>Eingabe!J1868^2*PI()/4</f>
        <v>0</v>
      </c>
      <c r="B1868" s="5">
        <f>Eingabe!K1868*Eingabe!L1868</f>
        <v>0.23999999999999999</v>
      </c>
      <c r="C1868" s="5">
        <f>(Eingabe!K1868*(Eingabe!L1868-Eingabe!K1868)+Eingabe!K1868^2*PI()/4)*0+Eingabe!K1868*Eingabe!L1868</f>
        <v>0.23999999999999999</v>
      </c>
      <c r="D1868" s="89">
        <f>IF(Eingabe!G1868="x",1,0)</f>
        <v>0</v>
      </c>
      <c r="E1868" s="1">
        <f>IF(Eingabe!H1868="x",1,0)</f>
        <v>0</v>
      </c>
      <c r="F1868" s="1">
        <f>IF(Eingabe!I1868="x",1,0)</f>
        <v>1</v>
      </c>
      <c r="G1868" s="90">
        <f t="shared" si="188"/>
        <v>1</v>
      </c>
      <c r="H1868" s="1">
        <f>IF(Eingabe!R1868="x",1,0)</f>
        <v>1</v>
      </c>
      <c r="I1868" s="1">
        <f>IF(Eingabe!S1868="x",1,0)</f>
        <v>0</v>
      </c>
      <c r="J1868" s="1">
        <f t="shared" si="189"/>
        <v>1</v>
      </c>
      <c r="K1868" s="89">
        <f>IF(Eingabe!E1868="x",1,0)</f>
        <v>1</v>
      </c>
      <c r="L1868" s="1">
        <f>IF(Eingabe!F1868="x",1,0)</f>
        <v>0</v>
      </c>
      <c r="M1868" s="90">
        <f t="shared" si="190"/>
        <v>1</v>
      </c>
    </row>
    <row r="1869">
      <c r="A1869" s="5">
        <f>Eingabe!J1869^2*PI()/4</f>
        <v>0</v>
      </c>
      <c r="B1869" s="5">
        <f>Eingabe!K1869*Eingabe!L1869</f>
        <v>0.23999999999999999</v>
      </c>
      <c r="C1869" s="5">
        <f>(Eingabe!K1869*(Eingabe!L1869-Eingabe!K1869)+Eingabe!K1869^2*PI()/4)*0+Eingabe!K1869*Eingabe!L1869</f>
        <v>0.23999999999999999</v>
      </c>
      <c r="D1869" s="89">
        <f>IF(Eingabe!G1869="x",1,0)</f>
        <v>0</v>
      </c>
      <c r="E1869" s="1">
        <f>IF(Eingabe!H1869="x",1,0)</f>
        <v>0</v>
      </c>
      <c r="F1869" s="1">
        <f>IF(Eingabe!I1869="x",1,0)</f>
        <v>1</v>
      </c>
      <c r="G1869" s="90">
        <f t="shared" si="188"/>
        <v>1</v>
      </c>
      <c r="H1869" s="1">
        <f>IF(Eingabe!R1869="x",1,0)</f>
        <v>1</v>
      </c>
      <c r="I1869" s="1">
        <f>IF(Eingabe!S1869="x",1,0)</f>
        <v>0</v>
      </c>
      <c r="J1869" s="1">
        <f t="shared" si="189"/>
        <v>1</v>
      </c>
      <c r="K1869" s="89">
        <f>IF(Eingabe!E1869="x",1,0)</f>
        <v>1</v>
      </c>
      <c r="L1869" s="1">
        <f>IF(Eingabe!F1869="x",1,0)</f>
        <v>0</v>
      </c>
      <c r="M1869" s="90">
        <f t="shared" si="190"/>
        <v>1</v>
      </c>
    </row>
    <row r="1870">
      <c r="A1870" s="5">
        <f>Eingabe!J1870^2*PI()/4</f>
        <v>0.35784703819796243</v>
      </c>
      <c r="B1870" s="5">
        <f>Eingabe!K1870*Eingabe!L1870</f>
        <v>0</v>
      </c>
      <c r="C1870" s="5">
        <f>(Eingabe!K1870*(Eingabe!L1870-Eingabe!K1870)+Eingabe!K1870^2*PI()/4)*0+Eingabe!K1870*Eingabe!L1870</f>
        <v>0</v>
      </c>
      <c r="D1870" s="89">
        <f>IF(Eingabe!G1870="x",1,0)</f>
        <v>1</v>
      </c>
      <c r="E1870" s="1">
        <f>IF(Eingabe!H1870="x",1,0)</f>
        <v>0</v>
      </c>
      <c r="F1870" s="1">
        <f>IF(Eingabe!I1870="x",1,0)</f>
        <v>0</v>
      </c>
      <c r="G1870" s="90">
        <f t="shared" si="188"/>
        <v>0</v>
      </c>
      <c r="H1870" s="1">
        <f>IF(Eingabe!R1870="x",1,0)</f>
        <v>1</v>
      </c>
      <c r="I1870" s="1">
        <f>IF(Eingabe!S1870="x",1,0)</f>
        <v>0</v>
      </c>
      <c r="J1870" s="1">
        <f t="shared" si="189"/>
        <v>1</v>
      </c>
      <c r="K1870" s="89">
        <f>IF(Eingabe!E1870="x",1,0)</f>
        <v>1</v>
      </c>
      <c r="L1870" s="1">
        <f>IF(Eingabe!F1870="x",1,0)</f>
        <v>0</v>
      </c>
      <c r="M1870" s="90">
        <f t="shared" si="190"/>
        <v>1</v>
      </c>
    </row>
    <row r="1871">
      <c r="A1871" s="5">
        <f>Eingabe!J1871^2*PI()/4</f>
        <v>0.35784703819796243</v>
      </c>
      <c r="B1871" s="5">
        <f>Eingabe!K1871*Eingabe!L1871</f>
        <v>0</v>
      </c>
      <c r="C1871" s="5">
        <f>(Eingabe!K1871*(Eingabe!L1871-Eingabe!K1871)+Eingabe!K1871^2*PI()/4)*0+Eingabe!K1871*Eingabe!L1871</f>
        <v>0</v>
      </c>
      <c r="D1871" s="89">
        <f>IF(Eingabe!G1871="x",1,0)</f>
        <v>1</v>
      </c>
      <c r="E1871" s="1">
        <f>IF(Eingabe!H1871="x",1,0)</f>
        <v>0</v>
      </c>
      <c r="F1871" s="1">
        <f>IF(Eingabe!I1871="x",1,0)</f>
        <v>0</v>
      </c>
      <c r="G1871" s="90">
        <f t="shared" si="188"/>
        <v>0</v>
      </c>
      <c r="H1871" s="1">
        <f>IF(Eingabe!R1871="x",1,0)</f>
        <v>1</v>
      </c>
      <c r="I1871" s="1">
        <f>IF(Eingabe!S1871="x",1,0)</f>
        <v>0</v>
      </c>
      <c r="J1871" s="1">
        <f t="shared" si="189"/>
        <v>1</v>
      </c>
      <c r="K1871" s="89">
        <f>IF(Eingabe!E1871="x",1,0)</f>
        <v>1</v>
      </c>
      <c r="L1871" s="1">
        <f>IF(Eingabe!F1871="x",1,0)</f>
        <v>0</v>
      </c>
      <c r="M1871" s="90">
        <f t="shared" si="190"/>
        <v>1</v>
      </c>
    </row>
    <row r="1872">
      <c r="A1872" s="5">
        <f>Eingabe!J1872^2*PI()/4</f>
        <v>0.35784703819796243</v>
      </c>
      <c r="B1872" s="5">
        <f>Eingabe!K1872*Eingabe!L1872</f>
        <v>0</v>
      </c>
      <c r="C1872" s="5">
        <f>(Eingabe!K1872*(Eingabe!L1872-Eingabe!K1872)+Eingabe!K1872^2*PI()/4)*0+Eingabe!K1872*Eingabe!L1872</f>
        <v>0</v>
      </c>
      <c r="D1872" s="89">
        <f>IF(Eingabe!G1872="x",1,0)</f>
        <v>1</v>
      </c>
      <c r="E1872" s="1">
        <f>IF(Eingabe!H1872="x",1,0)</f>
        <v>0</v>
      </c>
      <c r="F1872" s="1">
        <f>IF(Eingabe!I1872="x",1,0)</f>
        <v>0</v>
      </c>
      <c r="G1872" s="90">
        <f t="shared" si="188"/>
        <v>0</v>
      </c>
      <c r="H1872" s="1">
        <f>IF(Eingabe!R1872="x",1,0)</f>
        <v>1</v>
      </c>
      <c r="I1872" s="1">
        <f>IF(Eingabe!S1872="x",1,0)</f>
        <v>0</v>
      </c>
      <c r="J1872" s="1">
        <f t="shared" si="189"/>
        <v>1</v>
      </c>
      <c r="K1872" s="89">
        <f>IF(Eingabe!E1872="x",1,0)</f>
        <v>1</v>
      </c>
      <c r="L1872" s="1">
        <f>IF(Eingabe!F1872="x",1,0)</f>
        <v>0</v>
      </c>
      <c r="M1872" s="90">
        <f t="shared" si="190"/>
        <v>1</v>
      </c>
    </row>
    <row r="1873">
      <c r="A1873" s="5">
        <f>Eingabe!J1873^2*PI()/4</f>
        <v>0</v>
      </c>
      <c r="B1873" s="5">
        <f>Eingabe!K1873*Eingabe!L1873</f>
        <v>0.23999999999999999</v>
      </c>
      <c r="C1873" s="5">
        <f>(Eingabe!K1873*(Eingabe!L1873-Eingabe!K1873)+Eingabe!K1873^2*PI()/4)*0+Eingabe!K1873*Eingabe!L1873</f>
        <v>0.23999999999999999</v>
      </c>
      <c r="D1873" s="89">
        <f>IF(Eingabe!G1873="x",1,0)</f>
        <v>0</v>
      </c>
      <c r="E1873" s="1">
        <f>IF(Eingabe!H1873="x",1,0)</f>
        <v>0</v>
      </c>
      <c r="F1873" s="1">
        <f>IF(Eingabe!I1873="x",1,0)</f>
        <v>1</v>
      </c>
      <c r="G1873" s="90">
        <f t="shared" si="188"/>
        <v>1</v>
      </c>
      <c r="H1873" s="1">
        <f>IF(Eingabe!R1873="x",1,0)</f>
        <v>1</v>
      </c>
      <c r="I1873" s="1">
        <f>IF(Eingabe!S1873="x",1,0)</f>
        <v>0</v>
      </c>
      <c r="J1873" s="1">
        <f t="shared" si="189"/>
        <v>1</v>
      </c>
      <c r="K1873" s="89">
        <f>IF(Eingabe!E1873="x",1,0)</f>
        <v>1</v>
      </c>
      <c r="L1873" s="1">
        <f>IF(Eingabe!F1873="x",1,0)</f>
        <v>0</v>
      </c>
      <c r="M1873" s="90">
        <f t="shared" si="190"/>
        <v>1</v>
      </c>
    </row>
    <row r="1874">
      <c r="A1874" s="5">
        <f>Eingabe!J1874^2*PI()/4</f>
        <v>0</v>
      </c>
      <c r="B1874" s="5">
        <f>Eingabe!K1874*Eingabe!L1874</f>
        <v>0.23999999999999999</v>
      </c>
      <c r="C1874" s="5">
        <f>(Eingabe!K1874*(Eingabe!L1874-Eingabe!K1874)+Eingabe!K1874^2*PI()/4)*0+Eingabe!K1874*Eingabe!L1874</f>
        <v>0.23999999999999999</v>
      </c>
      <c r="D1874" s="89">
        <f>IF(Eingabe!G1874="x",1,0)</f>
        <v>0</v>
      </c>
      <c r="E1874" s="1">
        <f>IF(Eingabe!H1874="x",1,0)</f>
        <v>0</v>
      </c>
      <c r="F1874" s="1">
        <f>IF(Eingabe!I1874="x",1,0)</f>
        <v>1</v>
      </c>
      <c r="G1874" s="90">
        <f t="shared" si="188"/>
        <v>1</v>
      </c>
      <c r="H1874" s="1">
        <f>IF(Eingabe!R1874="x",1,0)</f>
        <v>1</v>
      </c>
      <c r="I1874" s="1">
        <f>IF(Eingabe!S1874="x",1,0)</f>
        <v>0</v>
      </c>
      <c r="J1874" s="1">
        <f t="shared" si="189"/>
        <v>1</v>
      </c>
      <c r="K1874" s="89">
        <f>IF(Eingabe!E1874="x",1,0)</f>
        <v>1</v>
      </c>
      <c r="L1874" s="1">
        <f>IF(Eingabe!F1874="x",1,0)</f>
        <v>0</v>
      </c>
      <c r="M1874" s="90">
        <f t="shared" si="190"/>
        <v>1</v>
      </c>
    </row>
    <row r="1875">
      <c r="A1875" s="5">
        <f>Eingabe!J1875^2*PI()/4</f>
        <v>0</v>
      </c>
      <c r="B1875" s="5">
        <f>Eingabe!K1875*Eingabe!L1875</f>
        <v>0.23999999999999999</v>
      </c>
      <c r="C1875" s="5">
        <f>(Eingabe!K1875*(Eingabe!L1875-Eingabe!K1875)+Eingabe!K1875^2*PI()/4)*0+Eingabe!K1875*Eingabe!L1875</f>
        <v>0.23999999999999999</v>
      </c>
      <c r="D1875" s="89">
        <f>IF(Eingabe!G1875="x",1,0)</f>
        <v>0</v>
      </c>
      <c r="E1875" s="1">
        <f>IF(Eingabe!H1875="x",1,0)</f>
        <v>0</v>
      </c>
      <c r="F1875" s="1">
        <f>IF(Eingabe!I1875="x",1,0)</f>
        <v>1</v>
      </c>
      <c r="G1875" s="90">
        <f t="shared" ref="G1875:G1938" si="191">MAX(E1875:F1875)</f>
        <v>1</v>
      </c>
      <c r="H1875" s="1">
        <f>IF(Eingabe!R1875="x",1,0)</f>
        <v>1</v>
      </c>
      <c r="I1875" s="1">
        <f>IF(Eingabe!S1875="x",1,0)</f>
        <v>0</v>
      </c>
      <c r="J1875" s="1">
        <f t="shared" ref="J1875:J1938" si="192">MAX(H1875:I1875)</f>
        <v>1</v>
      </c>
      <c r="K1875" s="89">
        <f>IF(Eingabe!E1875="x",1,0)</f>
        <v>1</v>
      </c>
      <c r="L1875" s="1">
        <f>IF(Eingabe!F1875="x",1,0)</f>
        <v>0</v>
      </c>
      <c r="M1875" s="90">
        <f t="shared" ref="M1875:M1938" si="193">MAX(K1875:L1875)</f>
        <v>1</v>
      </c>
    </row>
    <row r="1876">
      <c r="A1876" s="5">
        <f>Eingabe!J1876^2*PI()/4</f>
        <v>0</v>
      </c>
      <c r="B1876" s="5">
        <f>Eingabe!K1876*Eingabe!L1876</f>
        <v>0.23999999999999999</v>
      </c>
      <c r="C1876" s="5">
        <f>(Eingabe!K1876*(Eingabe!L1876-Eingabe!K1876)+Eingabe!K1876^2*PI()/4)*0+Eingabe!K1876*Eingabe!L1876</f>
        <v>0.23999999999999999</v>
      </c>
      <c r="D1876" s="89">
        <f>IF(Eingabe!G1876="x",1,0)</f>
        <v>0</v>
      </c>
      <c r="E1876" s="1">
        <f>IF(Eingabe!H1876="x",1,0)</f>
        <v>0</v>
      </c>
      <c r="F1876" s="1">
        <f>IF(Eingabe!I1876="x",1,0)</f>
        <v>1</v>
      </c>
      <c r="G1876" s="90">
        <f t="shared" si="191"/>
        <v>1</v>
      </c>
      <c r="H1876" s="1">
        <f>IF(Eingabe!R1876="x",1,0)</f>
        <v>1</v>
      </c>
      <c r="I1876" s="1">
        <f>IF(Eingabe!S1876="x",1,0)</f>
        <v>0</v>
      </c>
      <c r="J1876" s="1">
        <f t="shared" si="192"/>
        <v>1</v>
      </c>
      <c r="K1876" s="89">
        <f>IF(Eingabe!E1876="x",1,0)</f>
        <v>1</v>
      </c>
      <c r="L1876" s="1">
        <f>IF(Eingabe!F1876="x",1,0)</f>
        <v>0</v>
      </c>
      <c r="M1876" s="90">
        <f t="shared" si="193"/>
        <v>1</v>
      </c>
    </row>
    <row r="1877">
      <c r="A1877" s="5">
        <f>Eingabe!J1877^2*PI()/4</f>
        <v>0</v>
      </c>
      <c r="B1877" s="5">
        <f>Eingabe!K1877*Eingabe!L1877</f>
        <v>0.23999999999999999</v>
      </c>
      <c r="C1877" s="5">
        <f>(Eingabe!K1877*(Eingabe!L1877-Eingabe!K1877)+Eingabe!K1877^2*PI()/4)*0+Eingabe!K1877*Eingabe!L1877</f>
        <v>0.23999999999999999</v>
      </c>
      <c r="D1877" s="89">
        <f>IF(Eingabe!G1877="x",1,0)</f>
        <v>0</v>
      </c>
      <c r="E1877" s="1">
        <f>IF(Eingabe!H1877="x",1,0)</f>
        <v>0</v>
      </c>
      <c r="F1877" s="1">
        <f>IF(Eingabe!I1877="x",1,0)</f>
        <v>1</v>
      </c>
      <c r="G1877" s="90">
        <f t="shared" si="191"/>
        <v>1</v>
      </c>
      <c r="H1877" s="1">
        <f>IF(Eingabe!R1877="x",1,0)</f>
        <v>1</v>
      </c>
      <c r="I1877" s="1">
        <f>IF(Eingabe!S1877="x",1,0)</f>
        <v>0</v>
      </c>
      <c r="J1877" s="1">
        <f t="shared" si="192"/>
        <v>1</v>
      </c>
      <c r="K1877" s="89">
        <f>IF(Eingabe!E1877="x",1,0)</f>
        <v>1</v>
      </c>
      <c r="L1877" s="1">
        <f>IF(Eingabe!F1877="x",1,0)</f>
        <v>0</v>
      </c>
      <c r="M1877" s="90">
        <f t="shared" si="193"/>
        <v>1</v>
      </c>
    </row>
    <row r="1878">
      <c r="A1878" s="5">
        <f>Eingabe!J1878^2*PI()/4</f>
        <v>0</v>
      </c>
      <c r="B1878" s="5">
        <f>Eingabe!K1878*Eingabe!L1878</f>
        <v>0.23999999999999999</v>
      </c>
      <c r="C1878" s="5">
        <f>(Eingabe!K1878*(Eingabe!L1878-Eingabe!K1878)+Eingabe!K1878^2*PI()/4)*0+Eingabe!K1878*Eingabe!L1878</f>
        <v>0.23999999999999999</v>
      </c>
      <c r="D1878" s="89">
        <f>IF(Eingabe!G1878="x",1,0)</f>
        <v>0</v>
      </c>
      <c r="E1878" s="1">
        <f>IF(Eingabe!H1878="x",1,0)</f>
        <v>0</v>
      </c>
      <c r="F1878" s="1">
        <f>IF(Eingabe!I1878="x",1,0)</f>
        <v>1</v>
      </c>
      <c r="G1878" s="90">
        <f t="shared" si="191"/>
        <v>1</v>
      </c>
      <c r="H1878" s="1">
        <f>IF(Eingabe!R1878="x",1,0)</f>
        <v>1</v>
      </c>
      <c r="I1878" s="1">
        <f>IF(Eingabe!S1878="x",1,0)</f>
        <v>0</v>
      </c>
      <c r="J1878" s="1">
        <f t="shared" si="192"/>
        <v>1</v>
      </c>
      <c r="K1878" s="89">
        <f>IF(Eingabe!E1878="x",1,0)</f>
        <v>1</v>
      </c>
      <c r="L1878" s="1">
        <f>IF(Eingabe!F1878="x",1,0)</f>
        <v>0</v>
      </c>
      <c r="M1878" s="90">
        <f t="shared" si="193"/>
        <v>1</v>
      </c>
    </row>
    <row r="1879">
      <c r="A1879" s="5">
        <f>Eingabe!J1879^2*PI()/4</f>
        <v>0</v>
      </c>
      <c r="B1879" s="5">
        <f>Eingabe!K1879*Eingabe!L1879</f>
        <v>0.23999999999999999</v>
      </c>
      <c r="C1879" s="5">
        <f>(Eingabe!K1879*(Eingabe!L1879-Eingabe!K1879)+Eingabe!K1879^2*PI()/4)*0+Eingabe!K1879*Eingabe!L1879</f>
        <v>0.23999999999999999</v>
      </c>
      <c r="D1879" s="89">
        <f>IF(Eingabe!G1879="x",1,0)</f>
        <v>0</v>
      </c>
      <c r="E1879" s="1">
        <f>IF(Eingabe!H1879="x",1,0)</f>
        <v>0</v>
      </c>
      <c r="F1879" s="1">
        <f>IF(Eingabe!I1879="x",1,0)</f>
        <v>1</v>
      </c>
      <c r="G1879" s="90">
        <f t="shared" si="191"/>
        <v>1</v>
      </c>
      <c r="H1879" s="1">
        <f>IF(Eingabe!R1879="x",1,0)</f>
        <v>1</v>
      </c>
      <c r="I1879" s="1">
        <f>IF(Eingabe!S1879="x",1,0)</f>
        <v>0</v>
      </c>
      <c r="J1879" s="1">
        <f t="shared" si="192"/>
        <v>1</v>
      </c>
      <c r="K1879" s="89">
        <f>IF(Eingabe!E1879="x",1,0)</f>
        <v>1</v>
      </c>
      <c r="L1879" s="1">
        <f>IF(Eingabe!F1879="x",1,0)</f>
        <v>0</v>
      </c>
      <c r="M1879" s="90">
        <f t="shared" si="193"/>
        <v>1</v>
      </c>
    </row>
    <row r="1880">
      <c r="A1880" s="5">
        <f>Eingabe!J1880^2*PI()/4</f>
        <v>0</v>
      </c>
      <c r="B1880" s="5">
        <f>Eingabe!K1880*Eingabe!L1880</f>
        <v>0.23999999999999999</v>
      </c>
      <c r="C1880" s="5">
        <f>(Eingabe!K1880*(Eingabe!L1880-Eingabe!K1880)+Eingabe!K1880^2*PI()/4)*0+Eingabe!K1880*Eingabe!L1880</f>
        <v>0.23999999999999999</v>
      </c>
      <c r="D1880" s="89">
        <f>IF(Eingabe!G1880="x",1,0)</f>
        <v>0</v>
      </c>
      <c r="E1880" s="1">
        <f>IF(Eingabe!H1880="x",1,0)</f>
        <v>0</v>
      </c>
      <c r="F1880" s="1">
        <f>IF(Eingabe!I1880="x",1,0)</f>
        <v>1</v>
      </c>
      <c r="G1880" s="90">
        <f t="shared" si="191"/>
        <v>1</v>
      </c>
      <c r="H1880" s="1">
        <f>IF(Eingabe!R1880="x",1,0)</f>
        <v>1</v>
      </c>
      <c r="I1880" s="1">
        <f>IF(Eingabe!S1880="x",1,0)</f>
        <v>0</v>
      </c>
      <c r="J1880" s="1">
        <f t="shared" si="192"/>
        <v>1</v>
      </c>
      <c r="K1880" s="89">
        <f>IF(Eingabe!E1880="x",1,0)</f>
        <v>1</v>
      </c>
      <c r="L1880" s="1">
        <f>IF(Eingabe!F1880="x",1,0)</f>
        <v>0</v>
      </c>
      <c r="M1880" s="90">
        <f t="shared" si="193"/>
        <v>1</v>
      </c>
    </row>
    <row r="1881">
      <c r="A1881" s="5">
        <f>Eingabe!J1881^2*PI()/4</f>
        <v>0</v>
      </c>
      <c r="B1881" s="5">
        <f>Eingabe!K1881*Eingabe!L1881</f>
        <v>0.23999999999999999</v>
      </c>
      <c r="C1881" s="5">
        <f>(Eingabe!K1881*(Eingabe!L1881-Eingabe!K1881)+Eingabe!K1881^2*PI()/4)*0+Eingabe!K1881*Eingabe!L1881</f>
        <v>0.23999999999999999</v>
      </c>
      <c r="D1881" s="89">
        <f>IF(Eingabe!G1881="x",1,0)</f>
        <v>0</v>
      </c>
      <c r="E1881" s="1">
        <f>IF(Eingabe!H1881="x",1,0)</f>
        <v>0</v>
      </c>
      <c r="F1881" s="1">
        <f>IF(Eingabe!I1881="x",1,0)</f>
        <v>1</v>
      </c>
      <c r="G1881" s="90">
        <f t="shared" si="191"/>
        <v>1</v>
      </c>
      <c r="H1881" s="1">
        <f>IF(Eingabe!R1881="x",1,0)</f>
        <v>1</v>
      </c>
      <c r="I1881" s="1">
        <f>IF(Eingabe!S1881="x",1,0)</f>
        <v>0</v>
      </c>
      <c r="J1881" s="1">
        <f t="shared" si="192"/>
        <v>1</v>
      </c>
      <c r="K1881" s="89">
        <f>IF(Eingabe!E1881="x",1,0)</f>
        <v>1</v>
      </c>
      <c r="L1881" s="1">
        <f>IF(Eingabe!F1881="x",1,0)</f>
        <v>0</v>
      </c>
      <c r="M1881" s="90">
        <f t="shared" si="193"/>
        <v>1</v>
      </c>
    </row>
    <row r="1882">
      <c r="A1882" s="5">
        <f>Eingabe!J1882^2*PI()/4</f>
        <v>0</v>
      </c>
      <c r="B1882" s="5">
        <f>Eingabe!K1882*Eingabe!L1882</f>
        <v>0.23999999999999999</v>
      </c>
      <c r="C1882" s="5">
        <f>(Eingabe!K1882*(Eingabe!L1882-Eingabe!K1882)+Eingabe!K1882^2*PI()/4)*0+Eingabe!K1882*Eingabe!L1882</f>
        <v>0.23999999999999999</v>
      </c>
      <c r="D1882" s="89">
        <f>IF(Eingabe!G1882="x",1,0)</f>
        <v>0</v>
      </c>
      <c r="E1882" s="1">
        <f>IF(Eingabe!H1882="x",1,0)</f>
        <v>0</v>
      </c>
      <c r="F1882" s="1">
        <f>IF(Eingabe!I1882="x",1,0)</f>
        <v>1</v>
      </c>
      <c r="G1882" s="90">
        <f t="shared" si="191"/>
        <v>1</v>
      </c>
      <c r="H1882" s="1">
        <f>IF(Eingabe!R1882="x",1,0)</f>
        <v>1</v>
      </c>
      <c r="I1882" s="1">
        <f>IF(Eingabe!S1882="x",1,0)</f>
        <v>0</v>
      </c>
      <c r="J1882" s="1">
        <f t="shared" si="192"/>
        <v>1</v>
      </c>
      <c r="K1882" s="89">
        <f>IF(Eingabe!E1882="x",1,0)</f>
        <v>1</v>
      </c>
      <c r="L1882" s="1">
        <f>IF(Eingabe!F1882="x",1,0)</f>
        <v>0</v>
      </c>
      <c r="M1882" s="90">
        <f t="shared" si="193"/>
        <v>1</v>
      </c>
    </row>
    <row r="1883">
      <c r="A1883" s="5">
        <f>Eingabe!J1883^2*PI()/4</f>
        <v>0</v>
      </c>
      <c r="B1883" s="5">
        <f>Eingabe!K1883*Eingabe!L1883</f>
        <v>0.23999999999999999</v>
      </c>
      <c r="C1883" s="5">
        <f>(Eingabe!K1883*(Eingabe!L1883-Eingabe!K1883)+Eingabe!K1883^2*PI()/4)*0+Eingabe!K1883*Eingabe!L1883</f>
        <v>0.23999999999999999</v>
      </c>
      <c r="D1883" s="89">
        <f>IF(Eingabe!G1883="x",1,0)</f>
        <v>0</v>
      </c>
      <c r="E1883" s="1">
        <f>IF(Eingabe!H1883="x",1,0)</f>
        <v>0</v>
      </c>
      <c r="F1883" s="1">
        <f>IF(Eingabe!I1883="x",1,0)</f>
        <v>1</v>
      </c>
      <c r="G1883" s="90">
        <f t="shared" si="191"/>
        <v>1</v>
      </c>
      <c r="H1883" s="1">
        <f>IF(Eingabe!R1883="x",1,0)</f>
        <v>1</v>
      </c>
      <c r="I1883" s="1">
        <f>IF(Eingabe!S1883="x",1,0)</f>
        <v>0</v>
      </c>
      <c r="J1883" s="1">
        <f t="shared" si="192"/>
        <v>1</v>
      </c>
      <c r="K1883" s="89">
        <f>IF(Eingabe!E1883="x",1,0)</f>
        <v>1</v>
      </c>
      <c r="L1883" s="1">
        <f>IF(Eingabe!F1883="x",1,0)</f>
        <v>0</v>
      </c>
      <c r="M1883" s="90">
        <f t="shared" si="193"/>
        <v>1</v>
      </c>
    </row>
    <row r="1884">
      <c r="A1884" s="5">
        <f>Eingabe!J1884^2*PI()/4</f>
        <v>0</v>
      </c>
      <c r="B1884" s="5">
        <f>Eingabe!K1884*Eingabe!L1884</f>
        <v>0.23999999999999999</v>
      </c>
      <c r="C1884" s="5">
        <f>(Eingabe!K1884*(Eingabe!L1884-Eingabe!K1884)+Eingabe!K1884^2*PI()/4)*0+Eingabe!K1884*Eingabe!L1884</f>
        <v>0.23999999999999999</v>
      </c>
      <c r="D1884" s="89">
        <f>IF(Eingabe!G1884="x",1,0)</f>
        <v>0</v>
      </c>
      <c r="E1884" s="1">
        <f>IF(Eingabe!H1884="x",1,0)</f>
        <v>0</v>
      </c>
      <c r="F1884" s="1">
        <f>IF(Eingabe!I1884="x",1,0)</f>
        <v>1</v>
      </c>
      <c r="G1884" s="90">
        <f t="shared" si="191"/>
        <v>1</v>
      </c>
      <c r="H1884" s="1">
        <f>IF(Eingabe!R1884="x",1,0)</f>
        <v>1</v>
      </c>
      <c r="I1884" s="1">
        <f>IF(Eingabe!S1884="x",1,0)</f>
        <v>0</v>
      </c>
      <c r="J1884" s="1">
        <f t="shared" si="192"/>
        <v>1</v>
      </c>
      <c r="K1884" s="89">
        <f>IF(Eingabe!E1884="x",1,0)</f>
        <v>1</v>
      </c>
      <c r="L1884" s="1">
        <f>IF(Eingabe!F1884="x",1,0)</f>
        <v>0</v>
      </c>
      <c r="M1884" s="90">
        <f t="shared" si="193"/>
        <v>1</v>
      </c>
    </row>
    <row r="1885">
      <c r="A1885" s="5">
        <f>Eingabe!J1885^2*PI()/4</f>
        <v>0</v>
      </c>
      <c r="B1885" s="5">
        <f>Eingabe!K1885*Eingabe!L1885</f>
        <v>0.23999999999999999</v>
      </c>
      <c r="C1885" s="5">
        <f>(Eingabe!K1885*(Eingabe!L1885-Eingabe!K1885)+Eingabe!K1885^2*PI()/4)*0+Eingabe!K1885*Eingabe!L1885</f>
        <v>0.23999999999999999</v>
      </c>
      <c r="D1885" s="89">
        <f>IF(Eingabe!G1885="x",1,0)</f>
        <v>0</v>
      </c>
      <c r="E1885" s="1">
        <f>IF(Eingabe!H1885="x",1,0)</f>
        <v>0</v>
      </c>
      <c r="F1885" s="1">
        <f>IF(Eingabe!I1885="x",1,0)</f>
        <v>1</v>
      </c>
      <c r="G1885" s="90">
        <f t="shared" si="191"/>
        <v>1</v>
      </c>
      <c r="H1885" s="1">
        <f>IF(Eingabe!R1885="x",1,0)</f>
        <v>1</v>
      </c>
      <c r="I1885" s="1">
        <f>IF(Eingabe!S1885="x",1,0)</f>
        <v>0</v>
      </c>
      <c r="J1885" s="1">
        <f t="shared" si="192"/>
        <v>1</v>
      </c>
      <c r="K1885" s="89">
        <f>IF(Eingabe!E1885="x",1,0)</f>
        <v>1</v>
      </c>
      <c r="L1885" s="1">
        <f>IF(Eingabe!F1885="x",1,0)</f>
        <v>0</v>
      </c>
      <c r="M1885" s="90">
        <f t="shared" si="193"/>
        <v>1</v>
      </c>
    </row>
    <row r="1886">
      <c r="A1886" s="5">
        <f>Eingabe!J1886^2*PI()/4</f>
        <v>0</v>
      </c>
      <c r="B1886" s="5">
        <f>Eingabe!K1886*Eingabe!L1886</f>
        <v>0.23999999999999999</v>
      </c>
      <c r="C1886" s="5">
        <f>(Eingabe!K1886*(Eingabe!L1886-Eingabe!K1886)+Eingabe!K1886^2*PI()/4)*0+Eingabe!K1886*Eingabe!L1886</f>
        <v>0.23999999999999999</v>
      </c>
      <c r="D1886" s="89">
        <f>IF(Eingabe!G1886="x",1,0)</f>
        <v>0</v>
      </c>
      <c r="E1886" s="1">
        <f>IF(Eingabe!H1886="x",1,0)</f>
        <v>0</v>
      </c>
      <c r="F1886" s="1">
        <f>IF(Eingabe!I1886="x",1,0)</f>
        <v>1</v>
      </c>
      <c r="G1886" s="90">
        <f t="shared" si="191"/>
        <v>1</v>
      </c>
      <c r="H1886" s="1">
        <f>IF(Eingabe!R1886="x",1,0)</f>
        <v>1</v>
      </c>
      <c r="I1886" s="1">
        <f>IF(Eingabe!S1886="x",1,0)</f>
        <v>0</v>
      </c>
      <c r="J1886" s="1">
        <f t="shared" si="192"/>
        <v>1</v>
      </c>
      <c r="K1886" s="89">
        <f>IF(Eingabe!E1886="x",1,0)</f>
        <v>1</v>
      </c>
      <c r="L1886" s="1">
        <f>IF(Eingabe!F1886="x",1,0)</f>
        <v>0</v>
      </c>
      <c r="M1886" s="90">
        <f t="shared" si="193"/>
        <v>1</v>
      </c>
    </row>
    <row r="1887">
      <c r="A1887" s="5">
        <f>Eingabe!J1887^2*PI()/4</f>
        <v>0</v>
      </c>
      <c r="B1887" s="5">
        <f>Eingabe!K1887*Eingabe!L1887</f>
        <v>0.23999999999999999</v>
      </c>
      <c r="C1887" s="5">
        <f>(Eingabe!K1887*(Eingabe!L1887-Eingabe!K1887)+Eingabe!K1887^2*PI()/4)*0+Eingabe!K1887*Eingabe!L1887</f>
        <v>0.23999999999999999</v>
      </c>
      <c r="D1887" s="89">
        <f>IF(Eingabe!G1887="x",1,0)</f>
        <v>0</v>
      </c>
      <c r="E1887" s="1">
        <f>IF(Eingabe!H1887="x",1,0)</f>
        <v>0</v>
      </c>
      <c r="F1887" s="1">
        <f>IF(Eingabe!I1887="x",1,0)</f>
        <v>1</v>
      </c>
      <c r="G1887" s="90">
        <f t="shared" si="191"/>
        <v>1</v>
      </c>
      <c r="H1887" s="1">
        <f>IF(Eingabe!R1887="x",1,0)</f>
        <v>1</v>
      </c>
      <c r="I1887" s="1">
        <f>IF(Eingabe!S1887="x",1,0)</f>
        <v>0</v>
      </c>
      <c r="J1887" s="1">
        <f t="shared" si="192"/>
        <v>1</v>
      </c>
      <c r="K1887" s="89">
        <f>IF(Eingabe!E1887="x",1,0)</f>
        <v>1</v>
      </c>
      <c r="L1887" s="1">
        <f>IF(Eingabe!F1887="x",1,0)</f>
        <v>0</v>
      </c>
      <c r="M1887" s="90">
        <f t="shared" si="193"/>
        <v>1</v>
      </c>
    </row>
    <row r="1888">
      <c r="A1888" s="5">
        <f>Eingabe!J1888^2*PI()/4</f>
        <v>0</v>
      </c>
      <c r="B1888" s="5">
        <f>Eingabe!K1888*Eingabe!L1888</f>
        <v>0.23999999999999999</v>
      </c>
      <c r="C1888" s="5">
        <f>(Eingabe!K1888*(Eingabe!L1888-Eingabe!K1888)+Eingabe!K1888^2*PI()/4)*0+Eingabe!K1888*Eingabe!L1888</f>
        <v>0.23999999999999999</v>
      </c>
      <c r="D1888" s="89">
        <f>IF(Eingabe!G1888="x",1,0)</f>
        <v>0</v>
      </c>
      <c r="E1888" s="1">
        <f>IF(Eingabe!H1888="x",1,0)</f>
        <v>0</v>
      </c>
      <c r="F1888" s="1">
        <f>IF(Eingabe!I1888="x",1,0)</f>
        <v>1</v>
      </c>
      <c r="G1888" s="90">
        <f t="shared" si="191"/>
        <v>1</v>
      </c>
      <c r="H1888" s="1">
        <f>IF(Eingabe!R1888="x",1,0)</f>
        <v>1</v>
      </c>
      <c r="I1888" s="1">
        <f>IF(Eingabe!S1888="x",1,0)</f>
        <v>0</v>
      </c>
      <c r="J1888" s="1">
        <f t="shared" si="192"/>
        <v>1</v>
      </c>
      <c r="K1888" s="89">
        <f>IF(Eingabe!E1888="x",1,0)</f>
        <v>1</v>
      </c>
      <c r="L1888" s="1">
        <f>IF(Eingabe!F1888="x",1,0)</f>
        <v>0</v>
      </c>
      <c r="M1888" s="90">
        <f t="shared" si="193"/>
        <v>1</v>
      </c>
    </row>
    <row r="1889">
      <c r="A1889" s="5">
        <f>Eingabe!J1889^2*PI()/4</f>
        <v>0</v>
      </c>
      <c r="B1889" s="5">
        <f>Eingabe!K1889*Eingabe!L1889</f>
        <v>0.23999999999999999</v>
      </c>
      <c r="C1889" s="5">
        <f>(Eingabe!K1889*(Eingabe!L1889-Eingabe!K1889)+Eingabe!K1889^2*PI()/4)*0+Eingabe!K1889*Eingabe!L1889</f>
        <v>0.23999999999999999</v>
      </c>
      <c r="D1889" s="89">
        <f>IF(Eingabe!G1889="x",1,0)</f>
        <v>0</v>
      </c>
      <c r="E1889" s="1">
        <f>IF(Eingabe!H1889="x",1,0)</f>
        <v>0</v>
      </c>
      <c r="F1889" s="1">
        <f>IF(Eingabe!I1889="x",1,0)</f>
        <v>1</v>
      </c>
      <c r="G1889" s="90">
        <f t="shared" si="191"/>
        <v>1</v>
      </c>
      <c r="H1889" s="1">
        <f>IF(Eingabe!R1889="x",1,0)</f>
        <v>1</v>
      </c>
      <c r="I1889" s="1">
        <f>IF(Eingabe!S1889="x",1,0)</f>
        <v>0</v>
      </c>
      <c r="J1889" s="1">
        <f t="shared" si="192"/>
        <v>1</v>
      </c>
      <c r="K1889" s="89">
        <f>IF(Eingabe!E1889="x",1,0)</f>
        <v>1</v>
      </c>
      <c r="L1889" s="1">
        <f>IF(Eingabe!F1889="x",1,0)</f>
        <v>0</v>
      </c>
      <c r="M1889" s="90">
        <f t="shared" si="193"/>
        <v>1</v>
      </c>
    </row>
    <row r="1890">
      <c r="A1890" s="5">
        <f>Eingabe!J1890^2*PI()/4</f>
        <v>0</v>
      </c>
      <c r="B1890" s="5">
        <f>Eingabe!K1890*Eingabe!L1890</f>
        <v>0.23999999999999999</v>
      </c>
      <c r="C1890" s="5">
        <f>(Eingabe!K1890*(Eingabe!L1890-Eingabe!K1890)+Eingabe!K1890^2*PI()/4)*0+Eingabe!K1890*Eingabe!L1890</f>
        <v>0.23999999999999999</v>
      </c>
      <c r="D1890" s="89">
        <f>IF(Eingabe!G1890="x",1,0)</f>
        <v>0</v>
      </c>
      <c r="E1890" s="1">
        <f>IF(Eingabe!H1890="x",1,0)</f>
        <v>0</v>
      </c>
      <c r="F1890" s="1">
        <f>IF(Eingabe!I1890="x",1,0)</f>
        <v>1</v>
      </c>
      <c r="G1890" s="90">
        <f t="shared" si="191"/>
        <v>1</v>
      </c>
      <c r="H1890" s="1">
        <f>IF(Eingabe!R1890="x",1,0)</f>
        <v>1</v>
      </c>
      <c r="I1890" s="1">
        <f>IF(Eingabe!S1890="x",1,0)</f>
        <v>0</v>
      </c>
      <c r="J1890" s="1">
        <f t="shared" si="192"/>
        <v>1</v>
      </c>
      <c r="K1890" s="89">
        <f>IF(Eingabe!E1890="x",1,0)</f>
        <v>1</v>
      </c>
      <c r="L1890" s="1">
        <f>IF(Eingabe!F1890="x",1,0)</f>
        <v>0</v>
      </c>
      <c r="M1890" s="90">
        <f t="shared" si="193"/>
        <v>1</v>
      </c>
    </row>
    <row r="1891">
      <c r="A1891" s="5">
        <f>Eingabe!J1891^2*PI()/4</f>
        <v>0</v>
      </c>
      <c r="B1891" s="5">
        <f>Eingabe!K1891*Eingabe!L1891</f>
        <v>0.23999999999999999</v>
      </c>
      <c r="C1891" s="5">
        <f>(Eingabe!K1891*(Eingabe!L1891-Eingabe!K1891)+Eingabe!K1891^2*PI()/4)*0+Eingabe!K1891*Eingabe!L1891</f>
        <v>0.23999999999999999</v>
      </c>
      <c r="D1891" s="89">
        <f>IF(Eingabe!G1891="x",1,0)</f>
        <v>0</v>
      </c>
      <c r="E1891" s="1">
        <f>IF(Eingabe!H1891="x",1,0)</f>
        <v>0</v>
      </c>
      <c r="F1891" s="1">
        <f>IF(Eingabe!I1891="x",1,0)</f>
        <v>1</v>
      </c>
      <c r="G1891" s="90">
        <f t="shared" si="191"/>
        <v>1</v>
      </c>
      <c r="H1891" s="1">
        <f>IF(Eingabe!R1891="x",1,0)</f>
        <v>1</v>
      </c>
      <c r="I1891" s="1">
        <f>IF(Eingabe!S1891="x",1,0)</f>
        <v>0</v>
      </c>
      <c r="J1891" s="1">
        <f t="shared" si="192"/>
        <v>1</v>
      </c>
      <c r="K1891" s="89">
        <f>IF(Eingabe!E1891="x",1,0)</f>
        <v>1</v>
      </c>
      <c r="L1891" s="1">
        <f>IF(Eingabe!F1891="x",1,0)</f>
        <v>0</v>
      </c>
      <c r="M1891" s="90">
        <f t="shared" si="193"/>
        <v>1</v>
      </c>
    </row>
    <row r="1892">
      <c r="A1892" s="5">
        <f>Eingabe!J1892^2*PI()/4</f>
        <v>0</v>
      </c>
      <c r="B1892" s="5">
        <f>Eingabe!K1892*Eingabe!L1892</f>
        <v>0.23999999999999999</v>
      </c>
      <c r="C1892" s="5">
        <f>(Eingabe!K1892*(Eingabe!L1892-Eingabe!K1892)+Eingabe!K1892^2*PI()/4)*0+Eingabe!K1892*Eingabe!L1892</f>
        <v>0.23999999999999999</v>
      </c>
      <c r="D1892" s="89">
        <f>IF(Eingabe!G1892="x",1,0)</f>
        <v>0</v>
      </c>
      <c r="E1892" s="1">
        <f>IF(Eingabe!H1892="x",1,0)</f>
        <v>0</v>
      </c>
      <c r="F1892" s="1">
        <f>IF(Eingabe!I1892="x",1,0)</f>
        <v>1</v>
      </c>
      <c r="G1892" s="90">
        <f t="shared" si="191"/>
        <v>1</v>
      </c>
      <c r="H1892" s="1">
        <f>IF(Eingabe!R1892="x",1,0)</f>
        <v>1</v>
      </c>
      <c r="I1892" s="1">
        <f>IF(Eingabe!S1892="x",1,0)</f>
        <v>0</v>
      </c>
      <c r="J1892" s="1">
        <f t="shared" si="192"/>
        <v>1</v>
      </c>
      <c r="K1892" s="89">
        <f>IF(Eingabe!E1892="x",1,0)</f>
        <v>1</v>
      </c>
      <c r="L1892" s="1">
        <f>IF(Eingabe!F1892="x",1,0)</f>
        <v>0</v>
      </c>
      <c r="M1892" s="90">
        <f t="shared" si="193"/>
        <v>1</v>
      </c>
    </row>
    <row r="1893">
      <c r="A1893" s="5">
        <f>Eingabe!J1893^2*PI()/4</f>
        <v>0</v>
      </c>
      <c r="B1893" s="5">
        <f>Eingabe!K1893*Eingabe!L1893</f>
        <v>0.23999999999999999</v>
      </c>
      <c r="C1893" s="5">
        <f>(Eingabe!K1893*(Eingabe!L1893-Eingabe!K1893)+Eingabe!K1893^2*PI()/4)*0+Eingabe!K1893*Eingabe!L1893</f>
        <v>0.23999999999999999</v>
      </c>
      <c r="D1893" s="89">
        <f>IF(Eingabe!G1893="x",1,0)</f>
        <v>0</v>
      </c>
      <c r="E1893" s="1">
        <f>IF(Eingabe!H1893="x",1,0)</f>
        <v>0</v>
      </c>
      <c r="F1893" s="1">
        <f>IF(Eingabe!I1893="x",1,0)</f>
        <v>1</v>
      </c>
      <c r="G1893" s="90">
        <f t="shared" si="191"/>
        <v>1</v>
      </c>
      <c r="H1893" s="1">
        <f>IF(Eingabe!R1893="x",1,0)</f>
        <v>1</v>
      </c>
      <c r="I1893" s="1">
        <f>IF(Eingabe!S1893="x",1,0)</f>
        <v>0</v>
      </c>
      <c r="J1893" s="1">
        <f t="shared" si="192"/>
        <v>1</v>
      </c>
      <c r="K1893" s="89">
        <f>IF(Eingabe!E1893="x",1,0)</f>
        <v>1</v>
      </c>
      <c r="L1893" s="1">
        <f>IF(Eingabe!F1893="x",1,0)</f>
        <v>0</v>
      </c>
      <c r="M1893" s="90">
        <f t="shared" si="193"/>
        <v>1</v>
      </c>
    </row>
    <row r="1894">
      <c r="A1894" s="5">
        <f>Eingabe!J1894^2*PI()/4</f>
        <v>0</v>
      </c>
      <c r="B1894" s="5">
        <f>Eingabe!K1894*Eingabe!L1894</f>
        <v>0.23999999999999999</v>
      </c>
      <c r="C1894" s="5">
        <f>(Eingabe!K1894*(Eingabe!L1894-Eingabe!K1894)+Eingabe!K1894^2*PI()/4)*0+Eingabe!K1894*Eingabe!L1894</f>
        <v>0.23999999999999999</v>
      </c>
      <c r="D1894" s="89">
        <f>IF(Eingabe!G1894="x",1,0)</f>
        <v>0</v>
      </c>
      <c r="E1894" s="1">
        <f>IF(Eingabe!H1894="x",1,0)</f>
        <v>0</v>
      </c>
      <c r="F1894" s="1">
        <f>IF(Eingabe!I1894="x",1,0)</f>
        <v>1</v>
      </c>
      <c r="G1894" s="90">
        <f t="shared" si="191"/>
        <v>1</v>
      </c>
      <c r="H1894" s="1">
        <f>IF(Eingabe!R1894="x",1,0)</f>
        <v>1</v>
      </c>
      <c r="I1894" s="1">
        <f>IF(Eingabe!S1894="x",1,0)</f>
        <v>0</v>
      </c>
      <c r="J1894" s="1">
        <f t="shared" si="192"/>
        <v>1</v>
      </c>
      <c r="K1894" s="89">
        <f>IF(Eingabe!E1894="x",1,0)</f>
        <v>1</v>
      </c>
      <c r="L1894" s="1">
        <f>IF(Eingabe!F1894="x",1,0)</f>
        <v>0</v>
      </c>
      <c r="M1894" s="90">
        <f t="shared" si="193"/>
        <v>1</v>
      </c>
    </row>
    <row r="1895">
      <c r="A1895" s="5">
        <f>Eingabe!J1895^2*PI()/4</f>
        <v>0</v>
      </c>
      <c r="B1895" s="5">
        <f>Eingabe!K1895*Eingabe!L1895</f>
        <v>0.23999999999999999</v>
      </c>
      <c r="C1895" s="5">
        <f>(Eingabe!K1895*(Eingabe!L1895-Eingabe!K1895)+Eingabe!K1895^2*PI()/4)*0+Eingabe!K1895*Eingabe!L1895</f>
        <v>0.23999999999999999</v>
      </c>
      <c r="D1895" s="89">
        <f>IF(Eingabe!G1895="x",1,0)</f>
        <v>0</v>
      </c>
      <c r="E1895" s="1">
        <f>IF(Eingabe!H1895="x",1,0)</f>
        <v>0</v>
      </c>
      <c r="F1895" s="1">
        <f>IF(Eingabe!I1895="x",1,0)</f>
        <v>1</v>
      </c>
      <c r="G1895" s="90">
        <f t="shared" si="191"/>
        <v>1</v>
      </c>
      <c r="H1895" s="1">
        <f>IF(Eingabe!R1895="x",1,0)</f>
        <v>1</v>
      </c>
      <c r="I1895" s="1">
        <f>IF(Eingabe!S1895="x",1,0)</f>
        <v>0</v>
      </c>
      <c r="J1895" s="1">
        <f t="shared" si="192"/>
        <v>1</v>
      </c>
      <c r="K1895" s="89">
        <f>IF(Eingabe!E1895="x",1,0)</f>
        <v>1</v>
      </c>
      <c r="L1895" s="1">
        <f>IF(Eingabe!F1895="x",1,0)</f>
        <v>0</v>
      </c>
      <c r="M1895" s="90">
        <f t="shared" si="193"/>
        <v>1</v>
      </c>
    </row>
    <row r="1896">
      <c r="A1896" s="5">
        <f>Eingabe!J1896^2*PI()/4</f>
        <v>0</v>
      </c>
      <c r="B1896" s="5">
        <f>Eingabe!K1896*Eingabe!L1896</f>
        <v>0.089999999999999997</v>
      </c>
      <c r="C1896" s="5">
        <f>(Eingabe!K1896*(Eingabe!L1896-Eingabe!K1896)+Eingabe!K1896^2*PI()/4)*0+Eingabe!K1896*Eingabe!L1896</f>
        <v>0.089999999999999997</v>
      </c>
      <c r="D1896" s="89">
        <f>IF(Eingabe!G1896="x",1,0)</f>
        <v>0</v>
      </c>
      <c r="E1896" s="1">
        <f>IF(Eingabe!H1896="x",1,0)</f>
        <v>1</v>
      </c>
      <c r="F1896" s="1">
        <f>IF(Eingabe!I1896="x",1,0)</f>
        <v>0</v>
      </c>
      <c r="G1896" s="90">
        <f t="shared" si="191"/>
        <v>1</v>
      </c>
      <c r="H1896" s="1">
        <f>IF(Eingabe!R1896="x",1,0)</f>
        <v>1</v>
      </c>
      <c r="I1896" s="1">
        <f>IF(Eingabe!S1896="x",1,0)</f>
        <v>0</v>
      </c>
      <c r="J1896" s="1">
        <f t="shared" si="192"/>
        <v>1</v>
      </c>
      <c r="K1896" s="89">
        <f>IF(Eingabe!E1896="x",1,0)</f>
        <v>1</v>
      </c>
      <c r="L1896" s="1">
        <f>IF(Eingabe!F1896="x",1,0)</f>
        <v>0</v>
      </c>
      <c r="M1896" s="90">
        <f t="shared" si="193"/>
        <v>1</v>
      </c>
    </row>
    <row r="1897">
      <c r="A1897" s="5">
        <f>Eingabe!J1897^2*PI()/4</f>
        <v>0</v>
      </c>
      <c r="B1897" s="5">
        <f>Eingabe!K1897*Eingabe!L1897</f>
        <v>0.089999999999999997</v>
      </c>
      <c r="C1897" s="5">
        <f>(Eingabe!K1897*(Eingabe!L1897-Eingabe!K1897)+Eingabe!K1897^2*PI()/4)*0+Eingabe!K1897*Eingabe!L1897</f>
        <v>0.089999999999999997</v>
      </c>
      <c r="D1897" s="89">
        <f>IF(Eingabe!G1897="x",1,0)</f>
        <v>0</v>
      </c>
      <c r="E1897" s="1">
        <f>IF(Eingabe!H1897="x",1,0)</f>
        <v>1</v>
      </c>
      <c r="F1897" s="1">
        <f>IF(Eingabe!I1897="x",1,0)</f>
        <v>0</v>
      </c>
      <c r="G1897" s="90">
        <f t="shared" si="191"/>
        <v>1</v>
      </c>
      <c r="H1897" s="1">
        <f>IF(Eingabe!R1897="x",1,0)</f>
        <v>1</v>
      </c>
      <c r="I1897" s="1">
        <f>IF(Eingabe!S1897="x",1,0)</f>
        <v>0</v>
      </c>
      <c r="J1897" s="1">
        <f t="shared" si="192"/>
        <v>1</v>
      </c>
      <c r="K1897" s="89">
        <f>IF(Eingabe!E1897="x",1,0)</f>
        <v>1</v>
      </c>
      <c r="L1897" s="1">
        <f>IF(Eingabe!F1897="x",1,0)</f>
        <v>0</v>
      </c>
      <c r="M1897" s="90">
        <f t="shared" si="193"/>
        <v>1</v>
      </c>
    </row>
    <row r="1898">
      <c r="A1898" s="5">
        <f>Eingabe!J1898^2*PI()/4</f>
        <v>0</v>
      </c>
      <c r="B1898" s="5">
        <f>Eingabe!K1898*Eingabe!L1898</f>
        <v>0.089999999999999997</v>
      </c>
      <c r="C1898" s="5">
        <f>(Eingabe!K1898*(Eingabe!L1898-Eingabe!K1898)+Eingabe!K1898^2*PI()/4)*0+Eingabe!K1898*Eingabe!L1898</f>
        <v>0.089999999999999997</v>
      </c>
      <c r="D1898" s="89">
        <f>IF(Eingabe!G1898="x",1,0)</f>
        <v>0</v>
      </c>
      <c r="E1898" s="1">
        <f>IF(Eingabe!H1898="x",1,0)</f>
        <v>1</v>
      </c>
      <c r="F1898" s="1">
        <f>IF(Eingabe!I1898="x",1,0)</f>
        <v>0</v>
      </c>
      <c r="G1898" s="90">
        <f t="shared" si="191"/>
        <v>1</v>
      </c>
      <c r="H1898" s="1">
        <f>IF(Eingabe!R1898="x",1,0)</f>
        <v>1</v>
      </c>
      <c r="I1898" s="1">
        <f>IF(Eingabe!S1898="x",1,0)</f>
        <v>0</v>
      </c>
      <c r="J1898" s="1">
        <f t="shared" si="192"/>
        <v>1</v>
      </c>
      <c r="K1898" s="89">
        <f>IF(Eingabe!E1898="x",1,0)</f>
        <v>1</v>
      </c>
      <c r="L1898" s="1">
        <f>IF(Eingabe!F1898="x",1,0)</f>
        <v>0</v>
      </c>
      <c r="M1898" s="90">
        <f t="shared" si="193"/>
        <v>1</v>
      </c>
    </row>
    <row r="1899">
      <c r="A1899" s="5">
        <f>Eingabe!J1899^2*PI()/4</f>
        <v>0</v>
      </c>
      <c r="B1899" s="5">
        <f>Eingabe!K1899*Eingabe!L1899</f>
        <v>0.089999999999999997</v>
      </c>
      <c r="C1899" s="5">
        <f>(Eingabe!K1899*(Eingabe!L1899-Eingabe!K1899)+Eingabe!K1899^2*PI()/4)*0+Eingabe!K1899*Eingabe!L1899</f>
        <v>0.089999999999999997</v>
      </c>
      <c r="D1899" s="89">
        <f>IF(Eingabe!G1899="x",1,0)</f>
        <v>0</v>
      </c>
      <c r="E1899" s="1">
        <f>IF(Eingabe!H1899="x",1,0)</f>
        <v>1</v>
      </c>
      <c r="F1899" s="1">
        <f>IF(Eingabe!I1899="x",1,0)</f>
        <v>0</v>
      </c>
      <c r="G1899" s="90">
        <f t="shared" si="191"/>
        <v>1</v>
      </c>
      <c r="H1899" s="1">
        <f>IF(Eingabe!R1899="x",1,0)</f>
        <v>1</v>
      </c>
      <c r="I1899" s="1">
        <f>IF(Eingabe!S1899="x",1,0)</f>
        <v>0</v>
      </c>
      <c r="J1899" s="1">
        <f t="shared" si="192"/>
        <v>1</v>
      </c>
      <c r="K1899" s="89">
        <f>IF(Eingabe!E1899="x",1,0)</f>
        <v>1</v>
      </c>
      <c r="L1899" s="1">
        <f>IF(Eingabe!F1899="x",1,0)</f>
        <v>0</v>
      </c>
      <c r="M1899" s="90">
        <f t="shared" si="193"/>
        <v>1</v>
      </c>
    </row>
    <row r="1900">
      <c r="A1900" s="5">
        <f>Eingabe!J1900^2*PI()/4</f>
        <v>0</v>
      </c>
      <c r="B1900" s="5">
        <f>Eingabe!K1900*Eingabe!L1900</f>
        <v>0.089999999999999997</v>
      </c>
      <c r="C1900" s="5">
        <f>(Eingabe!K1900*(Eingabe!L1900-Eingabe!K1900)+Eingabe!K1900^2*PI()/4)*0+Eingabe!K1900*Eingabe!L1900</f>
        <v>0.089999999999999997</v>
      </c>
      <c r="D1900" s="89">
        <f>IF(Eingabe!G1900="x",1,0)</f>
        <v>0</v>
      </c>
      <c r="E1900" s="1">
        <f>IF(Eingabe!H1900="x",1,0)</f>
        <v>1</v>
      </c>
      <c r="F1900" s="1">
        <f>IF(Eingabe!I1900="x",1,0)</f>
        <v>0</v>
      </c>
      <c r="G1900" s="90">
        <f t="shared" si="191"/>
        <v>1</v>
      </c>
      <c r="H1900" s="1">
        <f>IF(Eingabe!R1900="x",1,0)</f>
        <v>1</v>
      </c>
      <c r="I1900" s="1">
        <f>IF(Eingabe!S1900="x",1,0)</f>
        <v>0</v>
      </c>
      <c r="J1900" s="1">
        <f t="shared" si="192"/>
        <v>1</v>
      </c>
      <c r="K1900" s="89">
        <f>IF(Eingabe!E1900="x",1,0)</f>
        <v>1</v>
      </c>
      <c r="L1900" s="1">
        <f>IF(Eingabe!F1900="x",1,0)</f>
        <v>0</v>
      </c>
      <c r="M1900" s="90">
        <f t="shared" si="193"/>
        <v>1</v>
      </c>
    </row>
    <row r="1901">
      <c r="A1901" s="5">
        <f>Eingabe!J1901^2*PI()/4</f>
        <v>0</v>
      </c>
      <c r="B1901" s="5">
        <f>Eingabe!K1901*Eingabe!L1901</f>
        <v>0.089999999999999997</v>
      </c>
      <c r="C1901" s="5">
        <f>(Eingabe!K1901*(Eingabe!L1901-Eingabe!K1901)+Eingabe!K1901^2*PI()/4)*0+Eingabe!K1901*Eingabe!L1901</f>
        <v>0.089999999999999997</v>
      </c>
      <c r="D1901" s="89">
        <f>IF(Eingabe!G1901="x",1,0)</f>
        <v>0</v>
      </c>
      <c r="E1901" s="1">
        <f>IF(Eingabe!H1901="x",1,0)</f>
        <v>1</v>
      </c>
      <c r="F1901" s="1">
        <f>IF(Eingabe!I1901="x",1,0)</f>
        <v>0</v>
      </c>
      <c r="G1901" s="90">
        <f t="shared" si="191"/>
        <v>1</v>
      </c>
      <c r="H1901" s="1">
        <f>IF(Eingabe!R1901="x",1,0)</f>
        <v>1</v>
      </c>
      <c r="I1901" s="1">
        <f>IF(Eingabe!S1901="x",1,0)</f>
        <v>0</v>
      </c>
      <c r="J1901" s="1">
        <f t="shared" si="192"/>
        <v>1</v>
      </c>
      <c r="K1901" s="89">
        <f>IF(Eingabe!E1901="x",1,0)</f>
        <v>1</v>
      </c>
      <c r="L1901" s="1">
        <f>IF(Eingabe!F1901="x",1,0)</f>
        <v>0</v>
      </c>
      <c r="M1901" s="90">
        <f t="shared" si="193"/>
        <v>1</v>
      </c>
    </row>
    <row r="1902">
      <c r="A1902" s="5">
        <f>Eingabe!J1902^2*PI()/4</f>
        <v>0</v>
      </c>
      <c r="B1902" s="5">
        <f>Eingabe!K1902*Eingabe!L1902</f>
        <v>0.089999999999999997</v>
      </c>
      <c r="C1902" s="5">
        <f>(Eingabe!K1902*(Eingabe!L1902-Eingabe!K1902)+Eingabe!K1902^2*PI()/4)*0+Eingabe!K1902*Eingabe!L1902</f>
        <v>0.089999999999999997</v>
      </c>
      <c r="D1902" s="89">
        <f>IF(Eingabe!G1902="x",1,0)</f>
        <v>0</v>
      </c>
      <c r="E1902" s="1">
        <f>IF(Eingabe!H1902="x",1,0)</f>
        <v>1</v>
      </c>
      <c r="F1902" s="1">
        <f>IF(Eingabe!I1902="x",1,0)</f>
        <v>0</v>
      </c>
      <c r="G1902" s="90">
        <f t="shared" si="191"/>
        <v>1</v>
      </c>
      <c r="H1902" s="1">
        <f>IF(Eingabe!R1902="x",1,0)</f>
        <v>1</v>
      </c>
      <c r="I1902" s="1">
        <f>IF(Eingabe!S1902="x",1,0)</f>
        <v>0</v>
      </c>
      <c r="J1902" s="1">
        <f t="shared" si="192"/>
        <v>1</v>
      </c>
      <c r="K1902" s="89">
        <f>IF(Eingabe!E1902="x",1,0)</f>
        <v>1</v>
      </c>
      <c r="L1902" s="1">
        <f>IF(Eingabe!F1902="x",1,0)</f>
        <v>0</v>
      </c>
      <c r="M1902" s="90">
        <f t="shared" si="193"/>
        <v>1</v>
      </c>
    </row>
    <row r="1903">
      <c r="A1903" s="5">
        <f>Eingabe!J1903^2*PI()/4</f>
        <v>0.28274333882308139</v>
      </c>
      <c r="B1903" s="5">
        <f>Eingabe!K1903*Eingabe!L1903</f>
        <v>0</v>
      </c>
      <c r="C1903" s="5">
        <f>(Eingabe!K1903*(Eingabe!L1903-Eingabe!K1903)+Eingabe!K1903^2*PI()/4)*0+Eingabe!K1903*Eingabe!L1903</f>
        <v>0</v>
      </c>
      <c r="D1903" s="89">
        <f>IF(Eingabe!G1903="x",1,0)</f>
        <v>1</v>
      </c>
      <c r="E1903" s="1">
        <f>IF(Eingabe!H1903="x",1,0)</f>
        <v>0</v>
      </c>
      <c r="F1903" s="1">
        <f>IF(Eingabe!I1903="x",1,0)</f>
        <v>0</v>
      </c>
      <c r="G1903" s="90">
        <f t="shared" si="191"/>
        <v>0</v>
      </c>
      <c r="H1903" s="1">
        <f>IF(Eingabe!R1903="x",1,0)</f>
        <v>1</v>
      </c>
      <c r="I1903" s="1">
        <f>IF(Eingabe!S1903="x",1,0)</f>
        <v>0</v>
      </c>
      <c r="J1903" s="1">
        <f t="shared" si="192"/>
        <v>1</v>
      </c>
      <c r="K1903" s="89">
        <f>IF(Eingabe!E1903="x",1,0)</f>
        <v>1</v>
      </c>
      <c r="L1903" s="1">
        <f>IF(Eingabe!F1903="x",1,0)</f>
        <v>0</v>
      </c>
      <c r="M1903" s="90">
        <f t="shared" si="193"/>
        <v>1</v>
      </c>
    </row>
    <row r="1904">
      <c r="A1904" s="5">
        <f>Eingabe!J1904^2*PI()/4</f>
        <v>0.28274333882308139</v>
      </c>
      <c r="B1904" s="5">
        <f>Eingabe!K1904*Eingabe!L1904</f>
        <v>0</v>
      </c>
      <c r="C1904" s="5">
        <f>(Eingabe!K1904*(Eingabe!L1904-Eingabe!K1904)+Eingabe!K1904^2*PI()/4)*0+Eingabe!K1904*Eingabe!L1904</f>
        <v>0</v>
      </c>
      <c r="D1904" s="89">
        <f>IF(Eingabe!G1904="x",1,0)</f>
        <v>1</v>
      </c>
      <c r="E1904" s="1">
        <f>IF(Eingabe!H1904="x",1,0)</f>
        <v>0</v>
      </c>
      <c r="F1904" s="1">
        <f>IF(Eingabe!I1904="x",1,0)</f>
        <v>0</v>
      </c>
      <c r="G1904" s="90">
        <f t="shared" si="191"/>
        <v>0</v>
      </c>
      <c r="H1904" s="1">
        <f>IF(Eingabe!R1904="x",1,0)</f>
        <v>1</v>
      </c>
      <c r="I1904" s="1">
        <f>IF(Eingabe!S1904="x",1,0)</f>
        <v>0</v>
      </c>
      <c r="J1904" s="1">
        <f t="shared" si="192"/>
        <v>1</v>
      </c>
      <c r="K1904" s="89">
        <f>IF(Eingabe!E1904="x",1,0)</f>
        <v>1</v>
      </c>
      <c r="L1904" s="1">
        <f>IF(Eingabe!F1904="x",1,0)</f>
        <v>0</v>
      </c>
      <c r="M1904" s="90">
        <f t="shared" si="193"/>
        <v>1</v>
      </c>
    </row>
    <row r="1905">
      <c r="A1905" s="5">
        <f>Eingabe!J1905^2*PI()/4</f>
        <v>0</v>
      </c>
      <c r="B1905" s="5">
        <f>Eingabe!K1905*Eingabe!L1905</f>
        <v>0.089999999999999997</v>
      </c>
      <c r="C1905" s="5">
        <f>(Eingabe!K1905*(Eingabe!L1905-Eingabe!K1905)+Eingabe!K1905^2*PI()/4)*0+Eingabe!K1905*Eingabe!L1905</f>
        <v>0.089999999999999997</v>
      </c>
      <c r="D1905" s="89">
        <f>IF(Eingabe!G1905="x",1,0)</f>
        <v>0</v>
      </c>
      <c r="E1905" s="1">
        <f>IF(Eingabe!H1905="x",1,0)</f>
        <v>1</v>
      </c>
      <c r="F1905" s="1">
        <f>IF(Eingabe!I1905="x",1,0)</f>
        <v>0</v>
      </c>
      <c r="G1905" s="90">
        <f t="shared" si="191"/>
        <v>1</v>
      </c>
      <c r="H1905" s="1">
        <f>IF(Eingabe!R1905="x",1,0)</f>
        <v>1</v>
      </c>
      <c r="I1905" s="1">
        <f>IF(Eingabe!S1905="x",1,0)</f>
        <v>0</v>
      </c>
      <c r="J1905" s="1">
        <f t="shared" si="192"/>
        <v>1</v>
      </c>
      <c r="K1905" s="89">
        <f>IF(Eingabe!E1905="x",1,0)</f>
        <v>1</v>
      </c>
      <c r="L1905" s="1">
        <f>IF(Eingabe!F1905="x",1,0)</f>
        <v>0</v>
      </c>
      <c r="M1905" s="90">
        <f t="shared" si="193"/>
        <v>1</v>
      </c>
    </row>
    <row r="1906">
      <c r="A1906" s="5">
        <f>Eingabe!J1906^2*PI()/4</f>
        <v>0.28274333882308139</v>
      </c>
      <c r="B1906" s="5">
        <f>Eingabe!K1906*Eingabe!L1906</f>
        <v>0</v>
      </c>
      <c r="C1906" s="5">
        <f>(Eingabe!K1906*(Eingabe!L1906-Eingabe!K1906)+Eingabe!K1906^2*PI()/4)*0+Eingabe!K1906*Eingabe!L1906</f>
        <v>0</v>
      </c>
      <c r="D1906" s="89">
        <f>IF(Eingabe!G1906="x",1,0)</f>
        <v>1</v>
      </c>
      <c r="E1906" s="1">
        <f>IF(Eingabe!H1906="x",1,0)</f>
        <v>0</v>
      </c>
      <c r="F1906" s="1">
        <f>IF(Eingabe!I1906="x",1,0)</f>
        <v>0</v>
      </c>
      <c r="G1906" s="90">
        <f t="shared" si="191"/>
        <v>0</v>
      </c>
      <c r="H1906" s="1">
        <f>IF(Eingabe!R1906="x",1,0)</f>
        <v>1</v>
      </c>
      <c r="I1906" s="1">
        <f>IF(Eingabe!S1906="x",1,0)</f>
        <v>0</v>
      </c>
      <c r="J1906" s="1">
        <f t="shared" si="192"/>
        <v>1</v>
      </c>
      <c r="K1906" s="89">
        <f>IF(Eingabe!E1906="x",1,0)</f>
        <v>1</v>
      </c>
      <c r="L1906" s="1">
        <f>IF(Eingabe!F1906="x",1,0)</f>
        <v>0</v>
      </c>
      <c r="M1906" s="90">
        <f t="shared" si="193"/>
        <v>1</v>
      </c>
    </row>
    <row r="1907">
      <c r="A1907" s="5">
        <f>Eingabe!J1907^2*PI()/4</f>
        <v>0.28274333882308139</v>
      </c>
      <c r="B1907" s="5">
        <f>Eingabe!K1907*Eingabe!L1907</f>
        <v>0</v>
      </c>
      <c r="C1907" s="5">
        <f>(Eingabe!K1907*(Eingabe!L1907-Eingabe!K1907)+Eingabe!K1907^2*PI()/4)*0+Eingabe!K1907*Eingabe!L1907</f>
        <v>0</v>
      </c>
      <c r="D1907" s="89">
        <f>IF(Eingabe!G1907="x",1,0)</f>
        <v>1</v>
      </c>
      <c r="E1907" s="1">
        <f>IF(Eingabe!H1907="x",1,0)</f>
        <v>0</v>
      </c>
      <c r="F1907" s="1">
        <f>IF(Eingabe!I1907="x",1,0)</f>
        <v>0</v>
      </c>
      <c r="G1907" s="90">
        <f t="shared" si="191"/>
        <v>0</v>
      </c>
      <c r="H1907" s="1">
        <f>IF(Eingabe!R1907="x",1,0)</f>
        <v>1</v>
      </c>
      <c r="I1907" s="1">
        <f>IF(Eingabe!S1907="x",1,0)</f>
        <v>0</v>
      </c>
      <c r="J1907" s="1">
        <f t="shared" si="192"/>
        <v>1</v>
      </c>
      <c r="K1907" s="89">
        <f>IF(Eingabe!E1907="x",1,0)</f>
        <v>1</v>
      </c>
      <c r="L1907" s="1">
        <f>IF(Eingabe!F1907="x",1,0)</f>
        <v>0</v>
      </c>
      <c r="M1907" s="90">
        <f t="shared" si="193"/>
        <v>1</v>
      </c>
    </row>
    <row r="1908">
      <c r="A1908" s="5">
        <f>Eingabe!J1908^2*PI()/4</f>
        <v>0.28274333882308139</v>
      </c>
      <c r="B1908" s="5">
        <f>Eingabe!K1908*Eingabe!L1908</f>
        <v>0</v>
      </c>
      <c r="C1908" s="5">
        <f>(Eingabe!K1908*(Eingabe!L1908-Eingabe!K1908)+Eingabe!K1908^2*PI()/4)*0+Eingabe!K1908*Eingabe!L1908</f>
        <v>0</v>
      </c>
      <c r="D1908" s="89">
        <f>IF(Eingabe!G1908="x",1,0)</f>
        <v>1</v>
      </c>
      <c r="E1908" s="1">
        <f>IF(Eingabe!H1908="x",1,0)</f>
        <v>0</v>
      </c>
      <c r="F1908" s="1">
        <f>IF(Eingabe!I1908="x",1,0)</f>
        <v>0</v>
      </c>
      <c r="G1908" s="90">
        <f t="shared" si="191"/>
        <v>0</v>
      </c>
      <c r="H1908" s="1">
        <f>IF(Eingabe!R1908="x",1,0)</f>
        <v>1</v>
      </c>
      <c r="I1908" s="1">
        <f>IF(Eingabe!S1908="x",1,0)</f>
        <v>0</v>
      </c>
      <c r="J1908" s="1">
        <f t="shared" si="192"/>
        <v>1</v>
      </c>
      <c r="K1908" s="89">
        <f>IF(Eingabe!E1908="x",1,0)</f>
        <v>1</v>
      </c>
      <c r="L1908" s="1">
        <f>IF(Eingabe!F1908="x",1,0)</f>
        <v>0</v>
      </c>
      <c r="M1908" s="90">
        <f t="shared" si="193"/>
        <v>1</v>
      </c>
    </row>
    <row r="1909">
      <c r="A1909" s="5">
        <f>Eingabe!J1909^2*PI()/4</f>
        <v>0.28274333882308139</v>
      </c>
      <c r="B1909" s="5">
        <f>Eingabe!K1909*Eingabe!L1909</f>
        <v>0</v>
      </c>
      <c r="C1909" s="5">
        <f>(Eingabe!K1909*(Eingabe!L1909-Eingabe!K1909)+Eingabe!K1909^2*PI()/4)*0+Eingabe!K1909*Eingabe!L1909</f>
        <v>0</v>
      </c>
      <c r="D1909" s="89">
        <f>IF(Eingabe!G1909="x",1,0)</f>
        <v>1</v>
      </c>
      <c r="E1909" s="1">
        <f>IF(Eingabe!H1909="x",1,0)</f>
        <v>0</v>
      </c>
      <c r="F1909" s="1">
        <f>IF(Eingabe!I1909="x",1,0)</f>
        <v>0</v>
      </c>
      <c r="G1909" s="90">
        <f t="shared" si="191"/>
        <v>0</v>
      </c>
      <c r="H1909" s="1">
        <f>IF(Eingabe!R1909="x",1,0)</f>
        <v>1</v>
      </c>
      <c r="I1909" s="1">
        <f>IF(Eingabe!S1909="x",1,0)</f>
        <v>0</v>
      </c>
      <c r="J1909" s="1">
        <f t="shared" si="192"/>
        <v>1</v>
      </c>
      <c r="K1909" s="89">
        <f>IF(Eingabe!E1909="x",1,0)</f>
        <v>1</v>
      </c>
      <c r="L1909" s="1">
        <f>IF(Eingabe!F1909="x",1,0)</f>
        <v>0</v>
      </c>
      <c r="M1909" s="90">
        <f t="shared" si="193"/>
        <v>1</v>
      </c>
    </row>
    <row r="1910">
      <c r="A1910" s="5">
        <f>Eingabe!J1910^2*PI()/4</f>
        <v>0</v>
      </c>
      <c r="B1910" s="5">
        <f>Eingabe!K1910*Eingabe!L1910</f>
        <v>0.44999999999999996</v>
      </c>
      <c r="C1910" s="5">
        <f>(Eingabe!K1910*(Eingabe!L1910-Eingabe!K1910)+Eingabe!K1910^2*PI()/4)*0+Eingabe!K1910*Eingabe!L1910</f>
        <v>0.44999999999999996</v>
      </c>
      <c r="D1910" s="89">
        <f>IF(Eingabe!G1910="x",1,0)</f>
        <v>0</v>
      </c>
      <c r="E1910" s="1">
        <f>IF(Eingabe!H1910="x",1,0)</f>
        <v>1</v>
      </c>
      <c r="F1910" s="1">
        <f>IF(Eingabe!I1910="x",1,0)</f>
        <v>0</v>
      </c>
      <c r="G1910" s="90">
        <f t="shared" si="191"/>
        <v>1</v>
      </c>
      <c r="H1910" s="1">
        <f>IF(Eingabe!R1910="x",1,0)</f>
        <v>1</v>
      </c>
      <c r="I1910" s="1">
        <f>IF(Eingabe!S1910="x",1,0)</f>
        <v>0</v>
      </c>
      <c r="J1910" s="1">
        <f t="shared" si="192"/>
        <v>1</v>
      </c>
      <c r="K1910" s="89">
        <f>IF(Eingabe!E1910="x",1,0)</f>
        <v>1</v>
      </c>
      <c r="L1910" s="1">
        <f>IF(Eingabe!F1910="x",1,0)</f>
        <v>0</v>
      </c>
      <c r="M1910" s="90">
        <f t="shared" si="193"/>
        <v>1</v>
      </c>
    </row>
    <row r="1911">
      <c r="A1911" s="5">
        <f>Eingabe!J1911^2*PI()/4</f>
        <v>0</v>
      </c>
      <c r="B1911" s="5">
        <f>Eingabe!K1911*Eingabe!L1911</f>
        <v>0.44999999999999996</v>
      </c>
      <c r="C1911" s="5">
        <f>(Eingabe!K1911*(Eingabe!L1911-Eingabe!K1911)+Eingabe!K1911^2*PI()/4)*0+Eingabe!K1911*Eingabe!L1911</f>
        <v>0.44999999999999996</v>
      </c>
      <c r="D1911" s="89">
        <f>IF(Eingabe!G1911="x",1,0)</f>
        <v>0</v>
      </c>
      <c r="E1911" s="1">
        <f>IF(Eingabe!H1911="x",1,0)</f>
        <v>1</v>
      </c>
      <c r="F1911" s="1">
        <f>IF(Eingabe!I1911="x",1,0)</f>
        <v>0</v>
      </c>
      <c r="G1911" s="90">
        <f t="shared" si="191"/>
        <v>1</v>
      </c>
      <c r="H1911" s="1">
        <f>IF(Eingabe!R1911="x",1,0)</f>
        <v>1</v>
      </c>
      <c r="I1911" s="1">
        <f>IF(Eingabe!S1911="x",1,0)</f>
        <v>0</v>
      </c>
      <c r="J1911" s="1">
        <f t="shared" si="192"/>
        <v>1</v>
      </c>
      <c r="K1911" s="89">
        <f>IF(Eingabe!E1911="x",1,0)</f>
        <v>1</v>
      </c>
      <c r="L1911" s="1">
        <f>IF(Eingabe!F1911="x",1,0)</f>
        <v>0</v>
      </c>
      <c r="M1911" s="90">
        <f t="shared" si="193"/>
        <v>1</v>
      </c>
    </row>
    <row r="1912">
      <c r="A1912" s="5">
        <f>Eingabe!J1912^2*PI()/4</f>
        <v>0</v>
      </c>
      <c r="B1912" s="5">
        <f>Eingabe!K1912*Eingabe!L1912</f>
        <v>0.089999999999999997</v>
      </c>
      <c r="C1912" s="5">
        <f>(Eingabe!K1912*(Eingabe!L1912-Eingabe!K1912)+Eingabe!K1912^2*PI()/4)*0+Eingabe!K1912*Eingabe!L1912</f>
        <v>0.089999999999999997</v>
      </c>
      <c r="D1912" s="89">
        <f>IF(Eingabe!G1912="x",1,0)</f>
        <v>0</v>
      </c>
      <c r="E1912" s="1">
        <f>IF(Eingabe!H1912="x",1,0)</f>
        <v>1</v>
      </c>
      <c r="F1912" s="1">
        <f>IF(Eingabe!I1912="x",1,0)</f>
        <v>0</v>
      </c>
      <c r="G1912" s="90">
        <f t="shared" si="191"/>
        <v>1</v>
      </c>
      <c r="H1912" s="1">
        <f>IF(Eingabe!R1912="x",1,0)</f>
        <v>1</v>
      </c>
      <c r="I1912" s="1">
        <f>IF(Eingabe!S1912="x",1,0)</f>
        <v>0</v>
      </c>
      <c r="J1912" s="1">
        <f t="shared" si="192"/>
        <v>1</v>
      </c>
      <c r="K1912" s="89">
        <f>IF(Eingabe!E1912="x",1,0)</f>
        <v>1</v>
      </c>
      <c r="L1912" s="1">
        <f>IF(Eingabe!F1912="x",1,0)</f>
        <v>0</v>
      </c>
      <c r="M1912" s="90">
        <f t="shared" si="193"/>
        <v>1</v>
      </c>
    </row>
    <row r="1913">
      <c r="A1913" s="5">
        <f>Eingabe!J1913^2*PI()/4</f>
        <v>0.28274333882308139</v>
      </c>
      <c r="B1913" s="5">
        <f>Eingabe!K1913*Eingabe!L1913</f>
        <v>0</v>
      </c>
      <c r="C1913" s="5">
        <f>(Eingabe!K1913*(Eingabe!L1913-Eingabe!K1913)+Eingabe!K1913^2*PI()/4)*0+Eingabe!K1913*Eingabe!L1913</f>
        <v>0</v>
      </c>
      <c r="D1913" s="89">
        <f>IF(Eingabe!G1913="x",1,0)</f>
        <v>1</v>
      </c>
      <c r="E1913" s="1">
        <f>IF(Eingabe!H1913="x",1,0)</f>
        <v>0</v>
      </c>
      <c r="F1913" s="1">
        <f>IF(Eingabe!I1913="x",1,0)</f>
        <v>0</v>
      </c>
      <c r="G1913" s="90">
        <f t="shared" si="191"/>
        <v>0</v>
      </c>
      <c r="H1913" s="1">
        <f>IF(Eingabe!R1913="x",1,0)</f>
        <v>1</v>
      </c>
      <c r="I1913" s="1">
        <f>IF(Eingabe!S1913="x",1,0)</f>
        <v>0</v>
      </c>
      <c r="J1913" s="1">
        <f t="shared" si="192"/>
        <v>1</v>
      </c>
      <c r="K1913" s="89">
        <f>IF(Eingabe!E1913="x",1,0)</f>
        <v>1</v>
      </c>
      <c r="L1913" s="1">
        <f>IF(Eingabe!F1913="x",1,0)</f>
        <v>0</v>
      </c>
      <c r="M1913" s="90">
        <f t="shared" si="193"/>
        <v>1</v>
      </c>
    </row>
    <row r="1914">
      <c r="A1914" s="5">
        <f>Eingabe!J1914^2*PI()/4</f>
        <v>0</v>
      </c>
      <c r="B1914" s="5">
        <f>Eingabe!K1914*Eingabe!L1914</f>
        <v>0.089999999999999997</v>
      </c>
      <c r="C1914" s="5">
        <f>(Eingabe!K1914*(Eingabe!L1914-Eingabe!K1914)+Eingabe!K1914^2*PI()/4)*0+Eingabe!K1914*Eingabe!L1914</f>
        <v>0.089999999999999997</v>
      </c>
      <c r="D1914" s="89">
        <f>IF(Eingabe!G1914="x",1,0)</f>
        <v>0</v>
      </c>
      <c r="E1914" s="1">
        <f>IF(Eingabe!H1914="x",1,0)</f>
        <v>1</v>
      </c>
      <c r="F1914" s="1">
        <f>IF(Eingabe!I1914="x",1,0)</f>
        <v>0</v>
      </c>
      <c r="G1914" s="90">
        <f t="shared" si="191"/>
        <v>1</v>
      </c>
      <c r="H1914" s="1">
        <f>IF(Eingabe!R1914="x",1,0)</f>
        <v>1</v>
      </c>
      <c r="I1914" s="1">
        <f>IF(Eingabe!S1914="x",1,0)</f>
        <v>0</v>
      </c>
      <c r="J1914" s="1">
        <f t="shared" si="192"/>
        <v>1</v>
      </c>
      <c r="K1914" s="89">
        <f>IF(Eingabe!E1914="x",1,0)</f>
        <v>1</v>
      </c>
      <c r="L1914" s="1">
        <f>IF(Eingabe!F1914="x",1,0)</f>
        <v>0</v>
      </c>
      <c r="M1914" s="90">
        <f t="shared" si="193"/>
        <v>1</v>
      </c>
    </row>
    <row r="1915">
      <c r="A1915" s="5">
        <f>Eingabe!J1915^2*PI()/4</f>
        <v>0</v>
      </c>
      <c r="B1915" s="5">
        <f>Eingabe!K1915*Eingabe!L1915</f>
        <v>0.089999999999999997</v>
      </c>
      <c r="C1915" s="5">
        <f>(Eingabe!K1915*(Eingabe!L1915-Eingabe!K1915)+Eingabe!K1915^2*PI()/4)*0+Eingabe!K1915*Eingabe!L1915</f>
        <v>0.089999999999999997</v>
      </c>
      <c r="D1915" s="89">
        <f>IF(Eingabe!G1915="x",1,0)</f>
        <v>0</v>
      </c>
      <c r="E1915" s="1">
        <f>IF(Eingabe!H1915="x",1,0)</f>
        <v>1</v>
      </c>
      <c r="F1915" s="1">
        <f>IF(Eingabe!I1915="x",1,0)</f>
        <v>0</v>
      </c>
      <c r="G1915" s="90">
        <f t="shared" si="191"/>
        <v>1</v>
      </c>
      <c r="H1915" s="1">
        <f>IF(Eingabe!R1915="x",1,0)</f>
        <v>1</v>
      </c>
      <c r="I1915" s="1">
        <f>IF(Eingabe!S1915="x",1,0)</f>
        <v>0</v>
      </c>
      <c r="J1915" s="1">
        <f t="shared" si="192"/>
        <v>1</v>
      </c>
      <c r="K1915" s="89">
        <f>IF(Eingabe!E1915="x",1,0)</f>
        <v>1</v>
      </c>
      <c r="L1915" s="1">
        <f>IF(Eingabe!F1915="x",1,0)</f>
        <v>0</v>
      </c>
      <c r="M1915" s="90">
        <f t="shared" si="193"/>
        <v>1</v>
      </c>
    </row>
    <row r="1916">
      <c r="A1916" s="5">
        <f>Eingabe!J1916^2*PI()/4</f>
        <v>0</v>
      </c>
      <c r="B1916" s="5">
        <f>Eingabe!K1916*Eingabe!L1916</f>
        <v>0.089999999999999997</v>
      </c>
      <c r="C1916" s="5">
        <f>(Eingabe!K1916*(Eingabe!L1916-Eingabe!K1916)+Eingabe!K1916^2*PI()/4)*0+Eingabe!K1916*Eingabe!L1916</f>
        <v>0.089999999999999997</v>
      </c>
      <c r="D1916" s="89">
        <f>IF(Eingabe!G1916="x",1,0)</f>
        <v>0</v>
      </c>
      <c r="E1916" s="1">
        <f>IF(Eingabe!H1916="x",1,0)</f>
        <v>1</v>
      </c>
      <c r="F1916" s="1">
        <f>IF(Eingabe!I1916="x",1,0)</f>
        <v>0</v>
      </c>
      <c r="G1916" s="90">
        <f t="shared" si="191"/>
        <v>1</v>
      </c>
      <c r="H1916" s="1">
        <f>IF(Eingabe!R1916="x",1,0)</f>
        <v>1</v>
      </c>
      <c r="I1916" s="1">
        <f>IF(Eingabe!S1916="x",1,0)</f>
        <v>0</v>
      </c>
      <c r="J1916" s="1">
        <f t="shared" si="192"/>
        <v>1</v>
      </c>
      <c r="K1916" s="89">
        <f>IF(Eingabe!E1916="x",1,0)</f>
        <v>1</v>
      </c>
      <c r="L1916" s="1">
        <f>IF(Eingabe!F1916="x",1,0)</f>
        <v>0</v>
      </c>
      <c r="M1916" s="90">
        <f t="shared" si="193"/>
        <v>1</v>
      </c>
    </row>
    <row r="1917">
      <c r="A1917" s="5">
        <f>Eingabe!J1917^2*PI()/4</f>
        <v>0</v>
      </c>
      <c r="B1917" s="5">
        <f>Eingabe!K1917*Eingabe!L1917</f>
        <v>0.089999999999999997</v>
      </c>
      <c r="C1917" s="5">
        <f>(Eingabe!K1917*(Eingabe!L1917-Eingabe!K1917)+Eingabe!K1917^2*PI()/4)*0+Eingabe!K1917*Eingabe!L1917</f>
        <v>0.089999999999999997</v>
      </c>
      <c r="D1917" s="89">
        <f>IF(Eingabe!G1917="x",1,0)</f>
        <v>0</v>
      </c>
      <c r="E1917" s="1">
        <f>IF(Eingabe!H1917="x",1,0)</f>
        <v>1</v>
      </c>
      <c r="F1917" s="1">
        <f>IF(Eingabe!I1917="x",1,0)</f>
        <v>0</v>
      </c>
      <c r="G1917" s="90">
        <f t="shared" si="191"/>
        <v>1</v>
      </c>
      <c r="H1917" s="1">
        <f>IF(Eingabe!R1917="x",1,0)</f>
        <v>1</v>
      </c>
      <c r="I1917" s="1">
        <f>IF(Eingabe!S1917="x",1,0)</f>
        <v>0</v>
      </c>
      <c r="J1917" s="1">
        <f t="shared" si="192"/>
        <v>1</v>
      </c>
      <c r="K1917" s="89">
        <f>IF(Eingabe!E1917="x",1,0)</f>
        <v>1</v>
      </c>
      <c r="L1917" s="1">
        <f>IF(Eingabe!F1917="x",1,0)</f>
        <v>0</v>
      </c>
      <c r="M1917" s="90">
        <f t="shared" si="193"/>
        <v>1</v>
      </c>
    </row>
    <row r="1918">
      <c r="A1918" s="5">
        <f>Eingabe!J1918^2*PI()/4</f>
        <v>0</v>
      </c>
      <c r="B1918" s="5">
        <f>Eingabe!K1918*Eingabe!L1918</f>
        <v>0.089999999999999997</v>
      </c>
      <c r="C1918" s="5">
        <f>(Eingabe!K1918*(Eingabe!L1918-Eingabe!K1918)+Eingabe!K1918^2*PI()/4)*0+Eingabe!K1918*Eingabe!L1918</f>
        <v>0.089999999999999997</v>
      </c>
      <c r="D1918" s="89">
        <f>IF(Eingabe!G1918="x",1,0)</f>
        <v>0</v>
      </c>
      <c r="E1918" s="1">
        <f>IF(Eingabe!H1918="x",1,0)</f>
        <v>1</v>
      </c>
      <c r="F1918" s="1">
        <f>IF(Eingabe!I1918="x",1,0)</f>
        <v>0</v>
      </c>
      <c r="G1918" s="90">
        <f t="shared" si="191"/>
        <v>1</v>
      </c>
      <c r="H1918" s="1">
        <f>IF(Eingabe!R1918="x",1,0)</f>
        <v>1</v>
      </c>
      <c r="I1918" s="1">
        <f>IF(Eingabe!S1918="x",1,0)</f>
        <v>0</v>
      </c>
      <c r="J1918" s="1">
        <f t="shared" si="192"/>
        <v>1</v>
      </c>
      <c r="K1918" s="89">
        <f>IF(Eingabe!E1918="x",1,0)</f>
        <v>1</v>
      </c>
      <c r="L1918" s="1">
        <f>IF(Eingabe!F1918="x",1,0)</f>
        <v>0</v>
      </c>
      <c r="M1918" s="90">
        <f t="shared" si="193"/>
        <v>1</v>
      </c>
    </row>
    <row r="1919">
      <c r="A1919" s="5">
        <f>Eingabe!J1919^2*PI()/4</f>
        <v>0</v>
      </c>
      <c r="B1919" s="5">
        <f>Eingabe!K1919*Eingabe!L1919</f>
        <v>0.089999999999999997</v>
      </c>
      <c r="C1919" s="5">
        <f>(Eingabe!K1919*(Eingabe!L1919-Eingabe!K1919)+Eingabe!K1919^2*PI()/4)*0+Eingabe!K1919*Eingabe!L1919</f>
        <v>0.089999999999999997</v>
      </c>
      <c r="D1919" s="89">
        <f>IF(Eingabe!G1919="x",1,0)</f>
        <v>0</v>
      </c>
      <c r="E1919" s="1">
        <f>IF(Eingabe!H1919="x",1,0)</f>
        <v>1</v>
      </c>
      <c r="F1919" s="1">
        <f>IF(Eingabe!I1919="x",1,0)</f>
        <v>0</v>
      </c>
      <c r="G1919" s="90">
        <f t="shared" si="191"/>
        <v>1</v>
      </c>
      <c r="H1919" s="1">
        <f>IF(Eingabe!R1919="x",1,0)</f>
        <v>1</v>
      </c>
      <c r="I1919" s="1">
        <f>IF(Eingabe!S1919="x",1,0)</f>
        <v>0</v>
      </c>
      <c r="J1919" s="1">
        <f t="shared" si="192"/>
        <v>1</v>
      </c>
      <c r="K1919" s="89">
        <f>IF(Eingabe!E1919="x",1,0)</f>
        <v>1</v>
      </c>
      <c r="L1919" s="1">
        <f>IF(Eingabe!F1919="x",1,0)</f>
        <v>0</v>
      </c>
      <c r="M1919" s="90">
        <f t="shared" si="193"/>
        <v>1</v>
      </c>
    </row>
    <row r="1920">
      <c r="A1920" s="5">
        <f>Eingabe!J1920^2*PI()/4</f>
        <v>0</v>
      </c>
      <c r="B1920" s="5">
        <f>Eingabe!K1920*Eingabe!L1920</f>
        <v>0.089999999999999997</v>
      </c>
      <c r="C1920" s="5">
        <f>(Eingabe!K1920*(Eingabe!L1920-Eingabe!K1920)+Eingabe!K1920^2*PI()/4)*0+Eingabe!K1920*Eingabe!L1920</f>
        <v>0.089999999999999997</v>
      </c>
      <c r="D1920" s="89">
        <f>IF(Eingabe!G1920="x",1,0)</f>
        <v>0</v>
      </c>
      <c r="E1920" s="1">
        <f>IF(Eingabe!H1920="x",1,0)</f>
        <v>1</v>
      </c>
      <c r="F1920" s="1">
        <f>IF(Eingabe!I1920="x",1,0)</f>
        <v>0</v>
      </c>
      <c r="G1920" s="90">
        <f t="shared" si="191"/>
        <v>1</v>
      </c>
      <c r="H1920" s="1">
        <f>IF(Eingabe!R1920="x",1,0)</f>
        <v>1</v>
      </c>
      <c r="I1920" s="1">
        <f>IF(Eingabe!S1920="x",1,0)</f>
        <v>0</v>
      </c>
      <c r="J1920" s="1">
        <f t="shared" si="192"/>
        <v>1</v>
      </c>
      <c r="K1920" s="89">
        <f>IF(Eingabe!E1920="x",1,0)</f>
        <v>1</v>
      </c>
      <c r="L1920" s="1">
        <f>IF(Eingabe!F1920="x",1,0)</f>
        <v>0</v>
      </c>
      <c r="M1920" s="90">
        <f t="shared" si="193"/>
        <v>1</v>
      </c>
    </row>
    <row r="1921">
      <c r="A1921" s="5">
        <f>Eingabe!J1921^2*PI()/4</f>
        <v>0.19634954084936207</v>
      </c>
      <c r="B1921" s="5">
        <f>Eingabe!K1921*Eingabe!L1921</f>
        <v>0</v>
      </c>
      <c r="C1921" s="5">
        <f>(Eingabe!K1921*(Eingabe!L1921-Eingabe!K1921)+Eingabe!K1921^2*PI()/4)*0+Eingabe!K1921*Eingabe!L1921</f>
        <v>0</v>
      </c>
      <c r="D1921" s="89">
        <f>IF(Eingabe!G1921="x",1,0)</f>
        <v>1</v>
      </c>
      <c r="E1921" s="1">
        <f>IF(Eingabe!H1921="x",1,0)</f>
        <v>0</v>
      </c>
      <c r="F1921" s="1">
        <f>IF(Eingabe!I1921="x",1,0)</f>
        <v>0</v>
      </c>
      <c r="G1921" s="90">
        <f t="shared" si="191"/>
        <v>0</v>
      </c>
      <c r="H1921" s="1">
        <f>IF(Eingabe!R1921="x",1,0)</f>
        <v>1</v>
      </c>
      <c r="I1921" s="1">
        <f>IF(Eingabe!S1921="x",1,0)</f>
        <v>0</v>
      </c>
      <c r="J1921" s="1">
        <f t="shared" si="192"/>
        <v>1</v>
      </c>
      <c r="K1921" s="89">
        <f>IF(Eingabe!E1921="x",1,0)</f>
        <v>1</v>
      </c>
      <c r="L1921" s="1">
        <f>IF(Eingabe!F1921="x",1,0)</f>
        <v>0</v>
      </c>
      <c r="M1921" s="90">
        <f t="shared" si="193"/>
        <v>1</v>
      </c>
    </row>
    <row r="1922">
      <c r="A1922" s="5">
        <f>Eingabe!J1922^2*PI()/4</f>
        <v>0.19634954084936207</v>
      </c>
      <c r="B1922" s="5">
        <f>Eingabe!K1922*Eingabe!L1922</f>
        <v>0</v>
      </c>
      <c r="C1922" s="5">
        <f>(Eingabe!K1922*(Eingabe!L1922-Eingabe!K1922)+Eingabe!K1922^2*PI()/4)*0+Eingabe!K1922*Eingabe!L1922</f>
        <v>0</v>
      </c>
      <c r="D1922" s="89">
        <f>IF(Eingabe!G1922="x",1,0)</f>
        <v>1</v>
      </c>
      <c r="E1922" s="1">
        <f>IF(Eingabe!H1922="x",1,0)</f>
        <v>0</v>
      </c>
      <c r="F1922" s="1">
        <f>IF(Eingabe!I1922="x",1,0)</f>
        <v>0</v>
      </c>
      <c r="G1922" s="90">
        <f t="shared" si="191"/>
        <v>0</v>
      </c>
      <c r="H1922" s="1">
        <f>IF(Eingabe!R1922="x",1,0)</f>
        <v>1</v>
      </c>
      <c r="I1922" s="1">
        <f>IF(Eingabe!S1922="x",1,0)</f>
        <v>0</v>
      </c>
      <c r="J1922" s="1">
        <f t="shared" si="192"/>
        <v>1</v>
      </c>
      <c r="K1922" s="89">
        <f>IF(Eingabe!E1922="x",1,0)</f>
        <v>1</v>
      </c>
      <c r="L1922" s="1">
        <f>IF(Eingabe!F1922="x",1,0)</f>
        <v>0</v>
      </c>
      <c r="M1922" s="90">
        <f t="shared" si="193"/>
        <v>1</v>
      </c>
    </row>
    <row r="1923">
      <c r="A1923" s="5">
        <f>Eingabe!J1923^2*PI()/4</f>
        <v>0.19634954084936207</v>
      </c>
      <c r="B1923" s="5">
        <f>Eingabe!K1923*Eingabe!L1923</f>
        <v>0</v>
      </c>
      <c r="C1923" s="5">
        <f>(Eingabe!K1923*(Eingabe!L1923-Eingabe!K1923)+Eingabe!K1923^2*PI()/4)*0+Eingabe!K1923*Eingabe!L1923</f>
        <v>0</v>
      </c>
      <c r="D1923" s="89">
        <f>IF(Eingabe!G1923="x",1,0)</f>
        <v>1</v>
      </c>
      <c r="E1923" s="1">
        <f>IF(Eingabe!H1923="x",1,0)</f>
        <v>0</v>
      </c>
      <c r="F1923" s="1">
        <f>IF(Eingabe!I1923="x",1,0)</f>
        <v>0</v>
      </c>
      <c r="G1923" s="90">
        <f t="shared" si="191"/>
        <v>0</v>
      </c>
      <c r="H1923" s="1">
        <f>IF(Eingabe!R1923="x",1,0)</f>
        <v>1</v>
      </c>
      <c r="I1923" s="1">
        <f>IF(Eingabe!S1923="x",1,0)</f>
        <v>0</v>
      </c>
      <c r="J1923" s="1">
        <f t="shared" si="192"/>
        <v>1</v>
      </c>
      <c r="K1923" s="89">
        <f>IF(Eingabe!E1923="x",1,0)</f>
        <v>1</v>
      </c>
      <c r="L1923" s="1">
        <f>IF(Eingabe!F1923="x",1,0)</f>
        <v>0</v>
      </c>
      <c r="M1923" s="90">
        <f t="shared" si="193"/>
        <v>1</v>
      </c>
    </row>
    <row r="1924">
      <c r="A1924" s="5">
        <f>Eingabe!J1924^2*PI()/4</f>
        <v>0.19634954084936207</v>
      </c>
      <c r="B1924" s="5">
        <f>Eingabe!K1924*Eingabe!L1924</f>
        <v>0</v>
      </c>
      <c r="C1924" s="5">
        <f>(Eingabe!K1924*(Eingabe!L1924-Eingabe!K1924)+Eingabe!K1924^2*PI()/4)*0+Eingabe!K1924*Eingabe!L1924</f>
        <v>0</v>
      </c>
      <c r="D1924" s="89">
        <f>IF(Eingabe!G1924="x",1,0)</f>
        <v>1</v>
      </c>
      <c r="E1924" s="1">
        <f>IF(Eingabe!H1924="x",1,0)</f>
        <v>0</v>
      </c>
      <c r="F1924" s="1">
        <f>IF(Eingabe!I1924="x",1,0)</f>
        <v>0</v>
      </c>
      <c r="G1924" s="90">
        <f t="shared" si="191"/>
        <v>0</v>
      </c>
      <c r="H1924" s="1">
        <f>IF(Eingabe!R1924="x",1,0)</f>
        <v>1</v>
      </c>
      <c r="I1924" s="1">
        <f>IF(Eingabe!S1924="x",1,0)</f>
        <v>0</v>
      </c>
      <c r="J1924" s="1">
        <f t="shared" si="192"/>
        <v>1</v>
      </c>
      <c r="K1924" s="89">
        <f>IF(Eingabe!E1924="x",1,0)</f>
        <v>1</v>
      </c>
      <c r="L1924" s="1">
        <f>IF(Eingabe!F1924="x",1,0)</f>
        <v>0</v>
      </c>
      <c r="M1924" s="90">
        <f t="shared" si="193"/>
        <v>1</v>
      </c>
    </row>
    <row r="1925">
      <c r="A1925" s="5">
        <f>Eingabe!J1925^2*PI()/4</f>
        <v>0.19634954084936207</v>
      </c>
      <c r="B1925" s="5">
        <f>Eingabe!K1925*Eingabe!L1925</f>
        <v>0</v>
      </c>
      <c r="C1925" s="5">
        <f>(Eingabe!K1925*(Eingabe!L1925-Eingabe!K1925)+Eingabe!K1925^2*PI()/4)*0+Eingabe!K1925*Eingabe!L1925</f>
        <v>0</v>
      </c>
      <c r="D1925" s="89">
        <f>IF(Eingabe!G1925="x",1,0)</f>
        <v>1</v>
      </c>
      <c r="E1925" s="1">
        <f>IF(Eingabe!H1925="x",1,0)</f>
        <v>0</v>
      </c>
      <c r="F1925" s="1">
        <f>IF(Eingabe!I1925="x",1,0)</f>
        <v>0</v>
      </c>
      <c r="G1925" s="90">
        <f t="shared" si="191"/>
        <v>0</v>
      </c>
      <c r="H1925" s="1">
        <f>IF(Eingabe!R1925="x",1,0)</f>
        <v>1</v>
      </c>
      <c r="I1925" s="1">
        <f>IF(Eingabe!S1925="x",1,0)</f>
        <v>0</v>
      </c>
      <c r="J1925" s="1">
        <f t="shared" si="192"/>
        <v>1</v>
      </c>
      <c r="K1925" s="89">
        <f>IF(Eingabe!E1925="x",1,0)</f>
        <v>1</v>
      </c>
      <c r="L1925" s="1">
        <f>IF(Eingabe!F1925="x",1,0)</f>
        <v>0</v>
      </c>
      <c r="M1925" s="90">
        <f t="shared" si="193"/>
        <v>1</v>
      </c>
    </row>
    <row r="1926">
      <c r="A1926" s="5">
        <f>Eingabe!J1926^2*PI()/4</f>
        <v>0.19634954084936207</v>
      </c>
      <c r="B1926" s="5">
        <f>Eingabe!K1926*Eingabe!L1926</f>
        <v>0</v>
      </c>
      <c r="C1926" s="5">
        <f>(Eingabe!K1926*(Eingabe!L1926-Eingabe!K1926)+Eingabe!K1926^2*PI()/4)*0+Eingabe!K1926*Eingabe!L1926</f>
        <v>0</v>
      </c>
      <c r="D1926" s="89">
        <f>IF(Eingabe!G1926="x",1,0)</f>
        <v>1</v>
      </c>
      <c r="E1926" s="1">
        <f>IF(Eingabe!H1926="x",1,0)</f>
        <v>0</v>
      </c>
      <c r="F1926" s="1">
        <f>IF(Eingabe!I1926="x",1,0)</f>
        <v>0</v>
      </c>
      <c r="G1926" s="90">
        <f t="shared" si="191"/>
        <v>0</v>
      </c>
      <c r="H1926" s="1">
        <f>IF(Eingabe!R1926="x",1,0)</f>
        <v>1</v>
      </c>
      <c r="I1926" s="1">
        <f>IF(Eingabe!S1926="x",1,0)</f>
        <v>0</v>
      </c>
      <c r="J1926" s="1">
        <f t="shared" si="192"/>
        <v>1</v>
      </c>
      <c r="K1926" s="89">
        <f>IF(Eingabe!E1926="x",1,0)</f>
        <v>1</v>
      </c>
      <c r="L1926" s="1">
        <f>IF(Eingabe!F1926="x",1,0)</f>
        <v>0</v>
      </c>
      <c r="M1926" s="90">
        <f t="shared" si="193"/>
        <v>1</v>
      </c>
    </row>
    <row r="1927">
      <c r="A1927" s="5">
        <f>Eingabe!J1927^2*PI()/4</f>
        <v>0.19634954084936207</v>
      </c>
      <c r="B1927" s="5">
        <f>Eingabe!K1927*Eingabe!L1927</f>
        <v>0</v>
      </c>
      <c r="C1927" s="5">
        <f>(Eingabe!K1927*(Eingabe!L1927-Eingabe!K1927)+Eingabe!K1927^2*PI()/4)*0+Eingabe!K1927*Eingabe!L1927</f>
        <v>0</v>
      </c>
      <c r="D1927" s="89">
        <f>IF(Eingabe!G1927="x",1,0)</f>
        <v>1</v>
      </c>
      <c r="E1927" s="1">
        <f>IF(Eingabe!H1927="x",1,0)</f>
        <v>0</v>
      </c>
      <c r="F1927" s="1">
        <f>IF(Eingabe!I1927="x",1,0)</f>
        <v>0</v>
      </c>
      <c r="G1927" s="90">
        <f t="shared" si="191"/>
        <v>0</v>
      </c>
      <c r="H1927" s="1">
        <f>IF(Eingabe!R1927="x",1,0)</f>
        <v>1</v>
      </c>
      <c r="I1927" s="1">
        <f>IF(Eingabe!S1927="x",1,0)</f>
        <v>0</v>
      </c>
      <c r="J1927" s="1">
        <f t="shared" si="192"/>
        <v>1</v>
      </c>
      <c r="K1927" s="89">
        <f>IF(Eingabe!E1927="x",1,0)</f>
        <v>1</v>
      </c>
      <c r="L1927" s="1">
        <f>IF(Eingabe!F1927="x",1,0)</f>
        <v>0</v>
      </c>
      <c r="M1927" s="90">
        <f t="shared" si="193"/>
        <v>1</v>
      </c>
    </row>
    <row r="1928">
      <c r="A1928" s="5">
        <f>Eingabe!J1928^2*PI()/4</f>
        <v>0.19634954084936207</v>
      </c>
      <c r="B1928" s="5">
        <f>Eingabe!K1928*Eingabe!L1928</f>
        <v>0</v>
      </c>
      <c r="C1928" s="5">
        <f>(Eingabe!K1928*(Eingabe!L1928-Eingabe!K1928)+Eingabe!K1928^2*PI()/4)*0+Eingabe!K1928*Eingabe!L1928</f>
        <v>0</v>
      </c>
      <c r="D1928" s="89">
        <f>IF(Eingabe!G1928="x",1,0)</f>
        <v>1</v>
      </c>
      <c r="E1928" s="1">
        <f>IF(Eingabe!H1928="x",1,0)</f>
        <v>0</v>
      </c>
      <c r="F1928" s="1">
        <f>IF(Eingabe!I1928="x",1,0)</f>
        <v>0</v>
      </c>
      <c r="G1928" s="90">
        <f t="shared" si="191"/>
        <v>0</v>
      </c>
      <c r="H1928" s="1">
        <f>IF(Eingabe!R1928="x",1,0)</f>
        <v>1</v>
      </c>
      <c r="I1928" s="1">
        <f>IF(Eingabe!S1928="x",1,0)</f>
        <v>0</v>
      </c>
      <c r="J1928" s="1">
        <f t="shared" si="192"/>
        <v>1</v>
      </c>
      <c r="K1928" s="89">
        <f>IF(Eingabe!E1928="x",1,0)</f>
        <v>1</v>
      </c>
      <c r="L1928" s="1">
        <f>IF(Eingabe!F1928="x",1,0)</f>
        <v>0</v>
      </c>
      <c r="M1928" s="90">
        <f t="shared" si="193"/>
        <v>1</v>
      </c>
    </row>
    <row r="1929">
      <c r="A1929" s="5">
        <f>Eingabe!J1929^2*PI()/4</f>
        <v>0.19634954084936207</v>
      </c>
      <c r="B1929" s="5">
        <f>Eingabe!K1929*Eingabe!L1929</f>
        <v>0</v>
      </c>
      <c r="C1929" s="5">
        <f>(Eingabe!K1929*(Eingabe!L1929-Eingabe!K1929)+Eingabe!K1929^2*PI()/4)*0+Eingabe!K1929*Eingabe!L1929</f>
        <v>0</v>
      </c>
      <c r="D1929" s="89">
        <f>IF(Eingabe!G1929="x",1,0)</f>
        <v>1</v>
      </c>
      <c r="E1929" s="1">
        <f>IF(Eingabe!H1929="x",1,0)</f>
        <v>0</v>
      </c>
      <c r="F1929" s="1">
        <f>IF(Eingabe!I1929="x",1,0)</f>
        <v>0</v>
      </c>
      <c r="G1929" s="90">
        <f t="shared" si="191"/>
        <v>0</v>
      </c>
      <c r="H1929" s="1">
        <f>IF(Eingabe!R1929="x",1,0)</f>
        <v>1</v>
      </c>
      <c r="I1929" s="1">
        <f>IF(Eingabe!S1929="x",1,0)</f>
        <v>0</v>
      </c>
      <c r="J1929" s="1">
        <f t="shared" si="192"/>
        <v>1</v>
      </c>
      <c r="K1929" s="89">
        <f>IF(Eingabe!E1929="x",1,0)</f>
        <v>1</v>
      </c>
      <c r="L1929" s="1">
        <f>IF(Eingabe!F1929="x",1,0)</f>
        <v>0</v>
      </c>
      <c r="M1929" s="90">
        <f t="shared" si="193"/>
        <v>1</v>
      </c>
    </row>
    <row r="1930">
      <c r="A1930" s="5">
        <f>Eingabe!J1930^2*PI()/4</f>
        <v>0.19634954084936207</v>
      </c>
      <c r="B1930" s="5">
        <f>Eingabe!K1930*Eingabe!L1930</f>
        <v>0</v>
      </c>
      <c r="C1930" s="5">
        <f>(Eingabe!K1930*(Eingabe!L1930-Eingabe!K1930)+Eingabe!K1930^2*PI()/4)*0+Eingabe!K1930*Eingabe!L1930</f>
        <v>0</v>
      </c>
      <c r="D1930" s="89">
        <f>IF(Eingabe!G1930="x",1,0)</f>
        <v>1</v>
      </c>
      <c r="E1930" s="1">
        <f>IF(Eingabe!H1930="x",1,0)</f>
        <v>0</v>
      </c>
      <c r="F1930" s="1">
        <f>IF(Eingabe!I1930="x",1,0)</f>
        <v>0</v>
      </c>
      <c r="G1930" s="90">
        <f t="shared" si="191"/>
        <v>0</v>
      </c>
      <c r="H1930" s="1">
        <f>IF(Eingabe!R1930="x",1,0)</f>
        <v>1</v>
      </c>
      <c r="I1930" s="1">
        <f>IF(Eingabe!S1930="x",1,0)</f>
        <v>0</v>
      </c>
      <c r="J1930" s="1">
        <f t="shared" si="192"/>
        <v>1</v>
      </c>
      <c r="K1930" s="89">
        <f>IF(Eingabe!E1930="x",1,0)</f>
        <v>1</v>
      </c>
      <c r="L1930" s="1">
        <f>IF(Eingabe!F1930="x",1,0)</f>
        <v>0</v>
      </c>
      <c r="M1930" s="90">
        <f t="shared" si="193"/>
        <v>1</v>
      </c>
    </row>
    <row r="1931">
      <c r="A1931" s="5">
        <f>Eingabe!J1931^2*PI()/4</f>
        <v>0.19634954084936207</v>
      </c>
      <c r="B1931" s="5">
        <f>Eingabe!K1931*Eingabe!L1931</f>
        <v>0</v>
      </c>
      <c r="C1931" s="5">
        <f>(Eingabe!K1931*(Eingabe!L1931-Eingabe!K1931)+Eingabe!K1931^2*PI()/4)*0+Eingabe!K1931*Eingabe!L1931</f>
        <v>0</v>
      </c>
      <c r="D1931" s="89">
        <f>IF(Eingabe!G1931="x",1,0)</f>
        <v>1</v>
      </c>
      <c r="E1931" s="1">
        <f>IF(Eingabe!H1931="x",1,0)</f>
        <v>0</v>
      </c>
      <c r="F1931" s="1">
        <f>IF(Eingabe!I1931="x",1,0)</f>
        <v>0</v>
      </c>
      <c r="G1931" s="90">
        <f t="shared" si="191"/>
        <v>0</v>
      </c>
      <c r="H1931" s="1">
        <f>IF(Eingabe!R1931="x",1,0)</f>
        <v>1</v>
      </c>
      <c r="I1931" s="1">
        <f>IF(Eingabe!S1931="x",1,0)</f>
        <v>0</v>
      </c>
      <c r="J1931" s="1">
        <f t="shared" si="192"/>
        <v>1</v>
      </c>
      <c r="K1931" s="89">
        <f>IF(Eingabe!E1931="x",1,0)</f>
        <v>1</v>
      </c>
      <c r="L1931" s="1">
        <f>IF(Eingabe!F1931="x",1,0)</f>
        <v>0</v>
      </c>
      <c r="M1931" s="90">
        <f t="shared" si="193"/>
        <v>1</v>
      </c>
    </row>
    <row r="1932">
      <c r="A1932" s="5">
        <f>Eingabe!J1932^2*PI()/4</f>
        <v>0</v>
      </c>
      <c r="B1932" s="5">
        <f>Eingabe!K1932*Eingabe!L1932</f>
        <v>0.089999999999999997</v>
      </c>
      <c r="C1932" s="5">
        <f>(Eingabe!K1932*(Eingabe!L1932-Eingabe!K1932)+Eingabe!K1932^2*PI()/4)*0+Eingabe!K1932*Eingabe!L1932</f>
        <v>0.089999999999999997</v>
      </c>
      <c r="D1932" s="89">
        <f>IF(Eingabe!G1932="x",1,0)</f>
        <v>0</v>
      </c>
      <c r="E1932" s="1">
        <f>IF(Eingabe!H1932="x",1,0)</f>
        <v>1</v>
      </c>
      <c r="F1932" s="1">
        <f>IF(Eingabe!I1932="x",1,0)</f>
        <v>0</v>
      </c>
      <c r="G1932" s="90">
        <f t="shared" si="191"/>
        <v>1</v>
      </c>
      <c r="H1932" s="1">
        <f>IF(Eingabe!R1932="x",1,0)</f>
        <v>1</v>
      </c>
      <c r="I1932" s="1">
        <f>IF(Eingabe!S1932="x",1,0)</f>
        <v>0</v>
      </c>
      <c r="J1932" s="1">
        <f t="shared" si="192"/>
        <v>1</v>
      </c>
      <c r="K1932" s="89">
        <f>IF(Eingabe!E1932="x",1,0)</f>
        <v>1</v>
      </c>
      <c r="L1932" s="1">
        <f>IF(Eingabe!F1932="x",1,0)</f>
        <v>0</v>
      </c>
      <c r="M1932" s="90">
        <f t="shared" si="193"/>
        <v>1</v>
      </c>
    </row>
    <row r="1933">
      <c r="A1933" s="5">
        <f>Eingabe!J1933^2*PI()/4</f>
        <v>0.19634954084936207</v>
      </c>
      <c r="B1933" s="5">
        <f>Eingabe!K1933*Eingabe!L1933</f>
        <v>0</v>
      </c>
      <c r="C1933" s="5">
        <f>(Eingabe!K1933*(Eingabe!L1933-Eingabe!K1933)+Eingabe!K1933^2*PI()/4)*0+Eingabe!K1933*Eingabe!L1933</f>
        <v>0</v>
      </c>
      <c r="D1933" s="89">
        <f>IF(Eingabe!G1933="x",1,0)</f>
        <v>1</v>
      </c>
      <c r="E1933" s="1">
        <f>IF(Eingabe!H1933="x",1,0)</f>
        <v>0</v>
      </c>
      <c r="F1933" s="1">
        <f>IF(Eingabe!I1933="x",1,0)</f>
        <v>0</v>
      </c>
      <c r="G1933" s="90">
        <f t="shared" si="191"/>
        <v>0</v>
      </c>
      <c r="H1933" s="1">
        <f>IF(Eingabe!R1933="x",1,0)</f>
        <v>1</v>
      </c>
      <c r="I1933" s="1">
        <f>IF(Eingabe!S1933="x",1,0)</f>
        <v>0</v>
      </c>
      <c r="J1933" s="1">
        <f t="shared" si="192"/>
        <v>1</v>
      </c>
      <c r="K1933" s="89">
        <f>IF(Eingabe!E1933="x",1,0)</f>
        <v>1</v>
      </c>
      <c r="L1933" s="1">
        <f>IF(Eingabe!F1933="x",1,0)</f>
        <v>0</v>
      </c>
      <c r="M1933" s="90">
        <f t="shared" si="193"/>
        <v>1</v>
      </c>
    </row>
    <row r="1934">
      <c r="A1934" s="5">
        <f>Eingabe!J1934^2*PI()/4</f>
        <v>0.19634954084936207</v>
      </c>
      <c r="B1934" s="5">
        <f>Eingabe!K1934*Eingabe!L1934</f>
        <v>0</v>
      </c>
      <c r="C1934" s="5">
        <f>(Eingabe!K1934*(Eingabe!L1934-Eingabe!K1934)+Eingabe!K1934^2*PI()/4)*0+Eingabe!K1934*Eingabe!L1934</f>
        <v>0</v>
      </c>
      <c r="D1934" s="89">
        <f>IF(Eingabe!G1934="x",1,0)</f>
        <v>1</v>
      </c>
      <c r="E1934" s="1">
        <f>IF(Eingabe!H1934="x",1,0)</f>
        <v>0</v>
      </c>
      <c r="F1934" s="1">
        <f>IF(Eingabe!I1934="x",1,0)</f>
        <v>0</v>
      </c>
      <c r="G1934" s="90">
        <f t="shared" si="191"/>
        <v>0</v>
      </c>
      <c r="H1934" s="1">
        <f>IF(Eingabe!R1934="x",1,0)</f>
        <v>1</v>
      </c>
      <c r="I1934" s="1">
        <f>IF(Eingabe!S1934="x",1,0)</f>
        <v>0</v>
      </c>
      <c r="J1934" s="1">
        <f t="shared" si="192"/>
        <v>1</v>
      </c>
      <c r="K1934" s="89">
        <f>IF(Eingabe!E1934="x",1,0)</f>
        <v>1</v>
      </c>
      <c r="L1934" s="1">
        <f>IF(Eingabe!F1934="x",1,0)</f>
        <v>0</v>
      </c>
      <c r="M1934" s="90">
        <f t="shared" si="193"/>
        <v>1</v>
      </c>
    </row>
    <row r="1935">
      <c r="A1935" s="5">
        <f>Eingabe!J1935^2*PI()/4</f>
        <v>0.19634954084936207</v>
      </c>
      <c r="B1935" s="5">
        <f>Eingabe!K1935*Eingabe!L1935</f>
        <v>0</v>
      </c>
      <c r="C1935" s="5">
        <f>(Eingabe!K1935*(Eingabe!L1935-Eingabe!K1935)+Eingabe!K1935^2*PI()/4)*0+Eingabe!K1935*Eingabe!L1935</f>
        <v>0</v>
      </c>
      <c r="D1935" s="89">
        <f>IF(Eingabe!G1935="x",1,0)</f>
        <v>1</v>
      </c>
      <c r="E1935" s="1">
        <f>IF(Eingabe!H1935="x",1,0)</f>
        <v>0</v>
      </c>
      <c r="F1935" s="1">
        <f>IF(Eingabe!I1935="x",1,0)</f>
        <v>0</v>
      </c>
      <c r="G1935" s="90">
        <f t="shared" si="191"/>
        <v>0</v>
      </c>
      <c r="H1935" s="1">
        <f>IF(Eingabe!R1935="x",1,0)</f>
        <v>1</v>
      </c>
      <c r="I1935" s="1">
        <f>IF(Eingabe!S1935="x",1,0)</f>
        <v>0</v>
      </c>
      <c r="J1935" s="1">
        <f t="shared" si="192"/>
        <v>1</v>
      </c>
      <c r="K1935" s="89">
        <f>IF(Eingabe!E1935="x",1,0)</f>
        <v>1</v>
      </c>
      <c r="L1935" s="1">
        <f>IF(Eingabe!F1935="x",1,0)</f>
        <v>0</v>
      </c>
      <c r="M1935" s="90">
        <f t="shared" si="193"/>
        <v>1</v>
      </c>
    </row>
    <row r="1936">
      <c r="A1936" s="5">
        <f>Eingabe!J1936^2*PI()/4</f>
        <v>0.19634954084936207</v>
      </c>
      <c r="B1936" s="5">
        <f>Eingabe!K1936*Eingabe!L1936</f>
        <v>0</v>
      </c>
      <c r="C1936" s="5">
        <f>(Eingabe!K1936*(Eingabe!L1936-Eingabe!K1936)+Eingabe!K1936^2*PI()/4)*0+Eingabe!K1936*Eingabe!L1936</f>
        <v>0</v>
      </c>
      <c r="D1936" s="89">
        <f>IF(Eingabe!G1936="x",1,0)</f>
        <v>1</v>
      </c>
      <c r="E1936" s="1">
        <f>IF(Eingabe!H1936="x",1,0)</f>
        <v>0</v>
      </c>
      <c r="F1936" s="1">
        <f>IF(Eingabe!I1936="x",1,0)</f>
        <v>0</v>
      </c>
      <c r="G1936" s="90">
        <f t="shared" si="191"/>
        <v>0</v>
      </c>
      <c r="H1936" s="1">
        <f>IF(Eingabe!R1936="x",1,0)</f>
        <v>1</v>
      </c>
      <c r="I1936" s="1">
        <f>IF(Eingabe!S1936="x",1,0)</f>
        <v>0</v>
      </c>
      <c r="J1936" s="1">
        <f t="shared" si="192"/>
        <v>1</v>
      </c>
      <c r="K1936" s="89">
        <f>IF(Eingabe!E1936="x",1,0)</f>
        <v>1</v>
      </c>
      <c r="L1936" s="1">
        <f>IF(Eingabe!F1936="x",1,0)</f>
        <v>0</v>
      </c>
      <c r="M1936" s="90">
        <f t="shared" si="193"/>
        <v>1</v>
      </c>
    </row>
    <row r="1937">
      <c r="A1937" s="5">
        <f>Eingabe!J1937^2*PI()/4</f>
        <v>0.19634954084936207</v>
      </c>
      <c r="B1937" s="5">
        <f>Eingabe!K1937*Eingabe!L1937</f>
        <v>0</v>
      </c>
      <c r="C1937" s="5">
        <f>(Eingabe!K1937*(Eingabe!L1937-Eingabe!K1937)+Eingabe!K1937^2*PI()/4)*0+Eingabe!K1937*Eingabe!L1937</f>
        <v>0</v>
      </c>
      <c r="D1937" s="89">
        <f>IF(Eingabe!G1937="x",1,0)</f>
        <v>1</v>
      </c>
      <c r="E1937" s="1">
        <f>IF(Eingabe!H1937="x",1,0)</f>
        <v>0</v>
      </c>
      <c r="F1937" s="1">
        <f>IF(Eingabe!I1937="x",1,0)</f>
        <v>0</v>
      </c>
      <c r="G1937" s="90">
        <f t="shared" si="191"/>
        <v>0</v>
      </c>
      <c r="H1937" s="1">
        <f>IF(Eingabe!R1937="x",1,0)</f>
        <v>1</v>
      </c>
      <c r="I1937" s="1">
        <f>IF(Eingabe!S1937="x",1,0)</f>
        <v>0</v>
      </c>
      <c r="J1937" s="1">
        <f t="shared" si="192"/>
        <v>1</v>
      </c>
      <c r="K1937" s="89">
        <f>IF(Eingabe!E1937="x",1,0)</f>
        <v>1</v>
      </c>
      <c r="L1937" s="1">
        <f>IF(Eingabe!F1937="x",1,0)</f>
        <v>0</v>
      </c>
      <c r="M1937" s="90">
        <f t="shared" si="193"/>
        <v>1</v>
      </c>
    </row>
    <row r="1938">
      <c r="A1938" s="5">
        <f>Eingabe!J1938^2*PI()/4</f>
        <v>0.19634954084936207</v>
      </c>
      <c r="B1938" s="5">
        <f>Eingabe!K1938*Eingabe!L1938</f>
        <v>0</v>
      </c>
      <c r="C1938" s="5">
        <f>(Eingabe!K1938*(Eingabe!L1938-Eingabe!K1938)+Eingabe!K1938^2*PI()/4)*0+Eingabe!K1938*Eingabe!L1938</f>
        <v>0</v>
      </c>
      <c r="D1938" s="89">
        <f>IF(Eingabe!G1938="x",1,0)</f>
        <v>1</v>
      </c>
      <c r="E1938" s="1">
        <f>IF(Eingabe!H1938="x",1,0)</f>
        <v>0</v>
      </c>
      <c r="F1938" s="1">
        <f>IF(Eingabe!I1938="x",1,0)</f>
        <v>0</v>
      </c>
      <c r="G1938" s="90">
        <f t="shared" si="191"/>
        <v>0</v>
      </c>
      <c r="H1938" s="1">
        <f>IF(Eingabe!R1938="x",1,0)</f>
        <v>1</v>
      </c>
      <c r="I1938" s="1">
        <f>IF(Eingabe!S1938="x",1,0)</f>
        <v>0</v>
      </c>
      <c r="J1938" s="1">
        <f t="shared" si="192"/>
        <v>1</v>
      </c>
      <c r="K1938" s="89">
        <f>IF(Eingabe!E1938="x",1,0)</f>
        <v>1</v>
      </c>
      <c r="L1938" s="1">
        <f>IF(Eingabe!F1938="x",1,0)</f>
        <v>0</v>
      </c>
      <c r="M1938" s="90">
        <f t="shared" si="193"/>
        <v>1</v>
      </c>
    </row>
    <row r="1939">
      <c r="A1939" s="5">
        <f>Eingabe!J1939^2*PI()/4</f>
        <v>0.19634954084936207</v>
      </c>
      <c r="B1939" s="5">
        <f>Eingabe!K1939*Eingabe!L1939</f>
        <v>0</v>
      </c>
      <c r="C1939" s="5">
        <f>(Eingabe!K1939*(Eingabe!L1939-Eingabe!K1939)+Eingabe!K1939^2*PI()/4)*0+Eingabe!K1939*Eingabe!L1939</f>
        <v>0</v>
      </c>
      <c r="D1939" s="89">
        <f>IF(Eingabe!G1939="x",1,0)</f>
        <v>1</v>
      </c>
      <c r="E1939" s="1">
        <f>IF(Eingabe!H1939="x",1,0)</f>
        <v>0</v>
      </c>
      <c r="F1939" s="1">
        <f>IF(Eingabe!I1939="x",1,0)</f>
        <v>0</v>
      </c>
      <c r="G1939" s="90">
        <f t="shared" ref="G1939:G2002" si="194">MAX(E1939:F1939)</f>
        <v>0</v>
      </c>
      <c r="H1939" s="1">
        <f>IF(Eingabe!R1939="x",1,0)</f>
        <v>1</v>
      </c>
      <c r="I1939" s="1">
        <f>IF(Eingabe!S1939="x",1,0)</f>
        <v>0</v>
      </c>
      <c r="J1939" s="1">
        <f t="shared" ref="J1939:J2002" si="195">MAX(H1939:I1939)</f>
        <v>1</v>
      </c>
      <c r="K1939" s="89">
        <f>IF(Eingabe!E1939="x",1,0)</f>
        <v>1</v>
      </c>
      <c r="L1939" s="1">
        <f>IF(Eingabe!F1939="x",1,0)</f>
        <v>0</v>
      </c>
      <c r="M1939" s="90">
        <f t="shared" ref="M1939:M2002" si="196">MAX(K1939:L1939)</f>
        <v>1</v>
      </c>
    </row>
    <row r="1940">
      <c r="A1940" s="5">
        <f>Eingabe!J1940^2*PI()/4</f>
        <v>0</v>
      </c>
      <c r="B1940" s="5">
        <f>Eingabe!K1940*Eingabe!L1940</f>
        <v>0.089999999999999997</v>
      </c>
      <c r="C1940" s="5">
        <f>(Eingabe!K1940*(Eingabe!L1940-Eingabe!K1940)+Eingabe!K1940^2*PI()/4)*0+Eingabe!K1940*Eingabe!L1940</f>
        <v>0.089999999999999997</v>
      </c>
      <c r="D1940" s="89">
        <f>IF(Eingabe!G1940="x",1,0)</f>
        <v>0</v>
      </c>
      <c r="E1940" s="1">
        <f>IF(Eingabe!H1940="x",1,0)</f>
        <v>1</v>
      </c>
      <c r="F1940" s="1">
        <f>IF(Eingabe!I1940="x",1,0)</f>
        <v>0</v>
      </c>
      <c r="G1940" s="90">
        <f t="shared" si="194"/>
        <v>1</v>
      </c>
      <c r="H1940" s="1">
        <f>IF(Eingabe!R1940="x",1,0)</f>
        <v>1</v>
      </c>
      <c r="I1940" s="1">
        <f>IF(Eingabe!S1940="x",1,0)</f>
        <v>0</v>
      </c>
      <c r="J1940" s="1">
        <f t="shared" si="195"/>
        <v>1</v>
      </c>
      <c r="K1940" s="89">
        <f>IF(Eingabe!E1940="x",1,0)</f>
        <v>1</v>
      </c>
      <c r="L1940" s="1">
        <f>IF(Eingabe!F1940="x",1,0)</f>
        <v>0</v>
      </c>
      <c r="M1940" s="90">
        <f t="shared" si="196"/>
        <v>1</v>
      </c>
    </row>
    <row r="1941">
      <c r="A1941" s="5">
        <f>Eingabe!J1941^2*PI()/4</f>
        <v>0</v>
      </c>
      <c r="B1941" s="5">
        <f>Eingabe!K1941*Eingabe!L1941</f>
        <v>0.089999999999999997</v>
      </c>
      <c r="C1941" s="5">
        <f>(Eingabe!K1941*(Eingabe!L1941-Eingabe!K1941)+Eingabe!K1941^2*PI()/4)*0+Eingabe!K1941*Eingabe!L1941</f>
        <v>0.089999999999999997</v>
      </c>
      <c r="D1941" s="89">
        <f>IF(Eingabe!G1941="x",1,0)</f>
        <v>0</v>
      </c>
      <c r="E1941" s="1">
        <f>IF(Eingabe!H1941="x",1,0)</f>
        <v>1</v>
      </c>
      <c r="F1941" s="1">
        <f>IF(Eingabe!I1941="x",1,0)</f>
        <v>0</v>
      </c>
      <c r="G1941" s="90">
        <f t="shared" si="194"/>
        <v>1</v>
      </c>
      <c r="H1941" s="1">
        <f>IF(Eingabe!R1941="x",1,0)</f>
        <v>1</v>
      </c>
      <c r="I1941" s="1">
        <f>IF(Eingabe!S1941="x",1,0)</f>
        <v>0</v>
      </c>
      <c r="J1941" s="1">
        <f t="shared" si="195"/>
        <v>1</v>
      </c>
      <c r="K1941" s="89">
        <f>IF(Eingabe!E1941="x",1,0)</f>
        <v>1</v>
      </c>
      <c r="L1941" s="1">
        <f>IF(Eingabe!F1941="x",1,0)</f>
        <v>0</v>
      </c>
      <c r="M1941" s="90">
        <f t="shared" si="196"/>
        <v>1</v>
      </c>
    </row>
    <row r="1942">
      <c r="A1942" s="5">
        <f>Eingabe!J1942^2*PI()/4</f>
        <v>0</v>
      </c>
      <c r="B1942" s="5">
        <f>Eingabe!K1942*Eingabe!L1942</f>
        <v>0.089999999999999997</v>
      </c>
      <c r="C1942" s="5">
        <f>(Eingabe!K1942*(Eingabe!L1942-Eingabe!K1942)+Eingabe!K1942^2*PI()/4)*0+Eingabe!K1942*Eingabe!L1942</f>
        <v>0.089999999999999997</v>
      </c>
      <c r="D1942" s="89">
        <f>IF(Eingabe!G1942="x",1,0)</f>
        <v>0</v>
      </c>
      <c r="E1942" s="1">
        <f>IF(Eingabe!H1942="x",1,0)</f>
        <v>1</v>
      </c>
      <c r="F1942" s="1">
        <f>IF(Eingabe!I1942="x",1,0)</f>
        <v>0</v>
      </c>
      <c r="G1942" s="90">
        <f t="shared" si="194"/>
        <v>1</v>
      </c>
      <c r="H1942" s="1">
        <f>IF(Eingabe!R1942="x",1,0)</f>
        <v>1</v>
      </c>
      <c r="I1942" s="1">
        <f>IF(Eingabe!S1942="x",1,0)</f>
        <v>0</v>
      </c>
      <c r="J1942" s="1">
        <f t="shared" si="195"/>
        <v>1</v>
      </c>
      <c r="K1942" s="89">
        <f>IF(Eingabe!E1942="x",1,0)</f>
        <v>1</v>
      </c>
      <c r="L1942" s="1">
        <f>IF(Eingabe!F1942="x",1,0)</f>
        <v>0</v>
      </c>
      <c r="M1942" s="90">
        <f t="shared" si="196"/>
        <v>1</v>
      </c>
    </row>
    <row r="1943">
      <c r="A1943" s="5">
        <f>Eingabe!J1943^2*PI()/4</f>
        <v>0</v>
      </c>
      <c r="B1943" s="5">
        <f>Eingabe!K1943*Eingabe!L1943</f>
        <v>0.089999999999999997</v>
      </c>
      <c r="C1943" s="5">
        <f>(Eingabe!K1943*(Eingabe!L1943-Eingabe!K1943)+Eingabe!K1943^2*PI()/4)*0+Eingabe!K1943*Eingabe!L1943</f>
        <v>0.089999999999999997</v>
      </c>
      <c r="D1943" s="89">
        <f>IF(Eingabe!G1943="x",1,0)</f>
        <v>0</v>
      </c>
      <c r="E1943" s="1">
        <f>IF(Eingabe!H1943="x",1,0)</f>
        <v>1</v>
      </c>
      <c r="F1943" s="1">
        <f>IF(Eingabe!I1943="x",1,0)</f>
        <v>0</v>
      </c>
      <c r="G1943" s="90">
        <f t="shared" si="194"/>
        <v>1</v>
      </c>
      <c r="H1943" s="1">
        <f>IF(Eingabe!R1943="x",1,0)</f>
        <v>1</v>
      </c>
      <c r="I1943" s="1">
        <f>IF(Eingabe!S1943="x",1,0)</f>
        <v>0</v>
      </c>
      <c r="J1943" s="1">
        <f t="shared" si="195"/>
        <v>1</v>
      </c>
      <c r="K1943" s="89">
        <f>IF(Eingabe!E1943="x",1,0)</f>
        <v>1</v>
      </c>
      <c r="L1943" s="1">
        <f>IF(Eingabe!F1943="x",1,0)</f>
        <v>0</v>
      </c>
      <c r="M1943" s="90">
        <f t="shared" si="196"/>
        <v>1</v>
      </c>
    </row>
    <row r="1944">
      <c r="A1944" s="5">
        <f>Eingabe!J1944^2*PI()/4</f>
        <v>0</v>
      </c>
      <c r="B1944" s="5">
        <f>Eingabe!K1944*Eingabe!L1944</f>
        <v>0.089999999999999997</v>
      </c>
      <c r="C1944" s="5">
        <f>(Eingabe!K1944*(Eingabe!L1944-Eingabe!K1944)+Eingabe!K1944^2*PI()/4)*0+Eingabe!K1944*Eingabe!L1944</f>
        <v>0.089999999999999997</v>
      </c>
      <c r="D1944" s="89">
        <f>IF(Eingabe!G1944="x",1,0)</f>
        <v>0</v>
      </c>
      <c r="E1944" s="1">
        <f>IF(Eingabe!H1944="x",1,0)</f>
        <v>1</v>
      </c>
      <c r="F1944" s="1">
        <f>IF(Eingabe!I1944="x",1,0)</f>
        <v>0</v>
      </c>
      <c r="G1944" s="90">
        <f t="shared" si="194"/>
        <v>1</v>
      </c>
      <c r="H1944" s="1">
        <f>IF(Eingabe!R1944="x",1,0)</f>
        <v>1</v>
      </c>
      <c r="I1944" s="1">
        <f>IF(Eingabe!S1944="x",1,0)</f>
        <v>0</v>
      </c>
      <c r="J1944" s="1">
        <f t="shared" si="195"/>
        <v>1</v>
      </c>
      <c r="K1944" s="89">
        <f>IF(Eingabe!E1944="x",1,0)</f>
        <v>1</v>
      </c>
      <c r="L1944" s="1">
        <f>IF(Eingabe!F1944="x",1,0)</f>
        <v>0</v>
      </c>
      <c r="M1944" s="90">
        <f t="shared" si="196"/>
        <v>1</v>
      </c>
    </row>
    <row r="1945">
      <c r="A1945" s="5">
        <f>Eingabe!J1945^2*PI()/4</f>
        <v>0</v>
      </c>
      <c r="B1945" s="5">
        <f>Eingabe!K1945*Eingabe!L1945</f>
        <v>0.089999999999999997</v>
      </c>
      <c r="C1945" s="5">
        <f>(Eingabe!K1945*(Eingabe!L1945-Eingabe!K1945)+Eingabe!K1945^2*PI()/4)*0+Eingabe!K1945*Eingabe!L1945</f>
        <v>0.089999999999999997</v>
      </c>
      <c r="D1945" s="89">
        <f>IF(Eingabe!G1945="x",1,0)</f>
        <v>0</v>
      </c>
      <c r="E1945" s="1">
        <f>IF(Eingabe!H1945="x",1,0)</f>
        <v>1</v>
      </c>
      <c r="F1945" s="1">
        <f>IF(Eingabe!I1945="x",1,0)</f>
        <v>0</v>
      </c>
      <c r="G1945" s="90">
        <f t="shared" si="194"/>
        <v>1</v>
      </c>
      <c r="H1945" s="1">
        <f>IF(Eingabe!R1945="x",1,0)</f>
        <v>1</v>
      </c>
      <c r="I1945" s="1">
        <f>IF(Eingabe!S1945="x",1,0)</f>
        <v>0</v>
      </c>
      <c r="J1945" s="1">
        <f t="shared" si="195"/>
        <v>1</v>
      </c>
      <c r="K1945" s="89">
        <f>IF(Eingabe!E1945="x",1,0)</f>
        <v>1</v>
      </c>
      <c r="L1945" s="1">
        <f>IF(Eingabe!F1945="x",1,0)</f>
        <v>0</v>
      </c>
      <c r="M1945" s="90">
        <f t="shared" si="196"/>
        <v>1</v>
      </c>
    </row>
    <row r="1946">
      <c r="A1946" s="5">
        <f>Eingabe!J1946^2*PI()/4</f>
        <v>0</v>
      </c>
      <c r="B1946" s="5">
        <f>Eingabe!K1946*Eingabe!L1946</f>
        <v>0.089999999999999997</v>
      </c>
      <c r="C1946" s="5">
        <f>(Eingabe!K1946*(Eingabe!L1946-Eingabe!K1946)+Eingabe!K1946^2*PI()/4)*0+Eingabe!K1946*Eingabe!L1946</f>
        <v>0.089999999999999997</v>
      </c>
      <c r="D1946" s="89">
        <f>IF(Eingabe!G1946="x",1,0)</f>
        <v>0</v>
      </c>
      <c r="E1946" s="1">
        <f>IF(Eingabe!H1946="x",1,0)</f>
        <v>1</v>
      </c>
      <c r="F1946" s="1">
        <f>IF(Eingabe!I1946="x",1,0)</f>
        <v>0</v>
      </c>
      <c r="G1946" s="90">
        <f t="shared" si="194"/>
        <v>1</v>
      </c>
      <c r="H1946" s="1">
        <f>IF(Eingabe!R1946="x",1,0)</f>
        <v>1</v>
      </c>
      <c r="I1946" s="1">
        <f>IF(Eingabe!S1946="x",1,0)</f>
        <v>0</v>
      </c>
      <c r="J1946" s="1">
        <f t="shared" si="195"/>
        <v>1</v>
      </c>
      <c r="K1946" s="89">
        <f>IF(Eingabe!E1946="x",1,0)</f>
        <v>1</v>
      </c>
      <c r="L1946" s="1">
        <f>IF(Eingabe!F1946="x",1,0)</f>
        <v>0</v>
      </c>
      <c r="M1946" s="90">
        <f t="shared" si="196"/>
        <v>1</v>
      </c>
    </row>
    <row r="1947">
      <c r="A1947" s="5">
        <f>Eingabe!J1947^2*PI()/4</f>
        <v>0</v>
      </c>
      <c r="B1947" s="5">
        <f>Eingabe!K1947*Eingabe!L1947</f>
        <v>0.089999999999999997</v>
      </c>
      <c r="C1947" s="5">
        <f>(Eingabe!K1947*(Eingabe!L1947-Eingabe!K1947)+Eingabe!K1947^2*PI()/4)*0+Eingabe!K1947*Eingabe!L1947</f>
        <v>0.089999999999999997</v>
      </c>
      <c r="D1947" s="89">
        <f>IF(Eingabe!G1947="x",1,0)</f>
        <v>0</v>
      </c>
      <c r="E1947" s="1">
        <f>IF(Eingabe!H1947="x",1,0)</f>
        <v>1</v>
      </c>
      <c r="F1947" s="1">
        <f>IF(Eingabe!I1947="x",1,0)</f>
        <v>0</v>
      </c>
      <c r="G1947" s="90">
        <f t="shared" si="194"/>
        <v>1</v>
      </c>
      <c r="H1947" s="1">
        <f>IF(Eingabe!R1947="x",1,0)</f>
        <v>1</v>
      </c>
      <c r="I1947" s="1">
        <f>IF(Eingabe!S1947="x",1,0)</f>
        <v>0</v>
      </c>
      <c r="J1947" s="1">
        <f t="shared" si="195"/>
        <v>1</v>
      </c>
      <c r="K1947" s="89">
        <f>IF(Eingabe!E1947="x",1,0)</f>
        <v>1</v>
      </c>
      <c r="L1947" s="1">
        <f>IF(Eingabe!F1947="x",1,0)</f>
        <v>0</v>
      </c>
      <c r="M1947" s="90">
        <f t="shared" si="196"/>
        <v>1</v>
      </c>
    </row>
    <row r="1948">
      <c r="A1948" s="5">
        <f>Eingabe!J1948^2*PI()/4</f>
        <v>0</v>
      </c>
      <c r="B1948" s="5">
        <f>Eingabe!K1948*Eingabe!L1948</f>
        <v>0.089999999999999997</v>
      </c>
      <c r="C1948" s="5">
        <f>(Eingabe!K1948*(Eingabe!L1948-Eingabe!K1948)+Eingabe!K1948^2*PI()/4)*0+Eingabe!K1948*Eingabe!L1948</f>
        <v>0.089999999999999997</v>
      </c>
      <c r="D1948" s="89">
        <f>IF(Eingabe!G1948="x",1,0)</f>
        <v>0</v>
      </c>
      <c r="E1948" s="1">
        <f>IF(Eingabe!H1948="x",1,0)</f>
        <v>1</v>
      </c>
      <c r="F1948" s="1">
        <f>IF(Eingabe!I1948="x",1,0)</f>
        <v>0</v>
      </c>
      <c r="G1948" s="90">
        <f t="shared" si="194"/>
        <v>1</v>
      </c>
      <c r="H1948" s="1">
        <f>IF(Eingabe!R1948="x",1,0)</f>
        <v>1</v>
      </c>
      <c r="I1948" s="1">
        <f>IF(Eingabe!S1948="x",1,0)</f>
        <v>0</v>
      </c>
      <c r="J1948" s="1">
        <f t="shared" si="195"/>
        <v>1</v>
      </c>
      <c r="K1948" s="89">
        <f>IF(Eingabe!E1948="x",1,0)</f>
        <v>1</v>
      </c>
      <c r="L1948" s="1">
        <f>IF(Eingabe!F1948="x",1,0)</f>
        <v>0</v>
      </c>
      <c r="M1948" s="90">
        <f t="shared" si="196"/>
        <v>1</v>
      </c>
    </row>
    <row r="1949">
      <c r="A1949" s="5">
        <f>Eingabe!J1949^2*PI()/4</f>
        <v>0.12566370614359174</v>
      </c>
      <c r="B1949" s="5">
        <f>Eingabe!K1949*Eingabe!L1949</f>
        <v>0</v>
      </c>
      <c r="C1949" s="5">
        <f>(Eingabe!K1949*(Eingabe!L1949-Eingabe!K1949)+Eingabe!K1949^2*PI()/4)*0+Eingabe!K1949*Eingabe!L1949</f>
        <v>0</v>
      </c>
      <c r="D1949" s="89">
        <f>IF(Eingabe!G1949="x",1,0)</f>
        <v>1</v>
      </c>
      <c r="E1949" s="1">
        <f>IF(Eingabe!H1949="x",1,0)</f>
        <v>0</v>
      </c>
      <c r="F1949" s="1">
        <f>IF(Eingabe!I1949="x",1,0)</f>
        <v>0</v>
      </c>
      <c r="G1949" s="90">
        <f t="shared" si="194"/>
        <v>0</v>
      </c>
      <c r="H1949" s="1">
        <f>IF(Eingabe!R1949="x",1,0)</f>
        <v>1</v>
      </c>
      <c r="I1949" s="1">
        <f>IF(Eingabe!S1949="x",1,0)</f>
        <v>0</v>
      </c>
      <c r="J1949" s="1">
        <f t="shared" si="195"/>
        <v>1</v>
      </c>
      <c r="K1949" s="89">
        <f>IF(Eingabe!E1949="x",1,0)</f>
        <v>1</v>
      </c>
      <c r="L1949" s="1">
        <f>IF(Eingabe!F1949="x",1,0)</f>
        <v>0</v>
      </c>
      <c r="M1949" s="90">
        <f t="shared" si="196"/>
        <v>1</v>
      </c>
    </row>
    <row r="1950">
      <c r="A1950" s="5">
        <f>Eingabe!J1950^2*PI()/4</f>
        <v>0.12566370614359174</v>
      </c>
      <c r="B1950" s="5">
        <f>Eingabe!K1950*Eingabe!L1950</f>
        <v>0</v>
      </c>
      <c r="C1950" s="5">
        <f>(Eingabe!K1950*(Eingabe!L1950-Eingabe!K1950)+Eingabe!K1950^2*PI()/4)*0+Eingabe!K1950*Eingabe!L1950</f>
        <v>0</v>
      </c>
      <c r="D1950" s="89">
        <f>IF(Eingabe!G1950="x",1,0)</f>
        <v>1</v>
      </c>
      <c r="E1950" s="1">
        <f>IF(Eingabe!H1950="x",1,0)</f>
        <v>0</v>
      </c>
      <c r="F1950" s="1">
        <f>IF(Eingabe!I1950="x",1,0)</f>
        <v>0</v>
      </c>
      <c r="G1950" s="90">
        <f t="shared" si="194"/>
        <v>0</v>
      </c>
      <c r="H1950" s="1">
        <f>IF(Eingabe!R1950="x",1,0)</f>
        <v>1</v>
      </c>
      <c r="I1950" s="1">
        <f>IF(Eingabe!S1950="x",1,0)</f>
        <v>0</v>
      </c>
      <c r="J1950" s="1">
        <f t="shared" si="195"/>
        <v>1</v>
      </c>
      <c r="K1950" s="89">
        <f>IF(Eingabe!E1950="x",1,0)</f>
        <v>1</v>
      </c>
      <c r="L1950" s="1">
        <f>IF(Eingabe!F1950="x",1,0)</f>
        <v>0</v>
      </c>
      <c r="M1950" s="90">
        <f t="shared" si="196"/>
        <v>1</v>
      </c>
    </row>
    <row r="1951">
      <c r="A1951" s="5">
        <f>Eingabe!J1951^2*PI()/4</f>
        <v>0.12566370614359174</v>
      </c>
      <c r="B1951" s="5">
        <f>Eingabe!K1951*Eingabe!L1951</f>
        <v>0</v>
      </c>
      <c r="C1951" s="5">
        <f>(Eingabe!K1951*(Eingabe!L1951-Eingabe!K1951)+Eingabe!K1951^2*PI()/4)*0+Eingabe!K1951*Eingabe!L1951</f>
        <v>0</v>
      </c>
      <c r="D1951" s="89">
        <f>IF(Eingabe!G1951="x",1,0)</f>
        <v>1</v>
      </c>
      <c r="E1951" s="1">
        <f>IF(Eingabe!H1951="x",1,0)</f>
        <v>0</v>
      </c>
      <c r="F1951" s="1">
        <f>IF(Eingabe!I1951="x",1,0)</f>
        <v>0</v>
      </c>
      <c r="G1951" s="90">
        <f t="shared" si="194"/>
        <v>0</v>
      </c>
      <c r="H1951" s="1">
        <f>IF(Eingabe!R1951="x",1,0)</f>
        <v>1</v>
      </c>
      <c r="I1951" s="1">
        <f>IF(Eingabe!S1951="x",1,0)</f>
        <v>0</v>
      </c>
      <c r="J1951" s="1">
        <f t="shared" si="195"/>
        <v>1</v>
      </c>
      <c r="K1951" s="89">
        <f>IF(Eingabe!E1951="x",1,0)</f>
        <v>1</v>
      </c>
      <c r="L1951" s="1">
        <f>IF(Eingabe!F1951="x",1,0)</f>
        <v>0</v>
      </c>
      <c r="M1951" s="90">
        <f t="shared" si="196"/>
        <v>1</v>
      </c>
    </row>
    <row r="1952">
      <c r="A1952" s="5">
        <f>Eingabe!J1952^2*PI()/4</f>
        <v>0.12566370614359174</v>
      </c>
      <c r="B1952" s="5">
        <f>Eingabe!K1952*Eingabe!L1952</f>
        <v>0</v>
      </c>
      <c r="C1952" s="5">
        <f>(Eingabe!K1952*(Eingabe!L1952-Eingabe!K1952)+Eingabe!K1952^2*PI()/4)*0+Eingabe!K1952*Eingabe!L1952</f>
        <v>0</v>
      </c>
      <c r="D1952" s="89">
        <f>IF(Eingabe!G1952="x",1,0)</f>
        <v>1</v>
      </c>
      <c r="E1952" s="1">
        <f>IF(Eingabe!H1952="x",1,0)</f>
        <v>0</v>
      </c>
      <c r="F1952" s="1">
        <f>IF(Eingabe!I1952="x",1,0)</f>
        <v>0</v>
      </c>
      <c r="G1952" s="90">
        <f t="shared" si="194"/>
        <v>0</v>
      </c>
      <c r="H1952" s="1">
        <f>IF(Eingabe!R1952="x",1,0)</f>
        <v>1</v>
      </c>
      <c r="I1952" s="1">
        <f>IF(Eingabe!S1952="x",1,0)</f>
        <v>0</v>
      </c>
      <c r="J1952" s="1">
        <f t="shared" si="195"/>
        <v>1</v>
      </c>
      <c r="K1952" s="89">
        <f>IF(Eingabe!E1952="x",1,0)</f>
        <v>1</v>
      </c>
      <c r="L1952" s="1">
        <f>IF(Eingabe!F1952="x",1,0)</f>
        <v>0</v>
      </c>
      <c r="M1952" s="90">
        <f t="shared" si="196"/>
        <v>1</v>
      </c>
    </row>
    <row r="1953">
      <c r="A1953" s="5">
        <f>Eingabe!J1953^2*PI()/4</f>
        <v>0.12566370614359174</v>
      </c>
      <c r="B1953" s="5">
        <f>Eingabe!K1953*Eingabe!L1953</f>
        <v>0</v>
      </c>
      <c r="C1953" s="5">
        <f>(Eingabe!K1953*(Eingabe!L1953-Eingabe!K1953)+Eingabe!K1953^2*PI()/4)*0+Eingabe!K1953*Eingabe!L1953</f>
        <v>0</v>
      </c>
      <c r="D1953" s="89">
        <f>IF(Eingabe!G1953="x",1,0)</f>
        <v>1</v>
      </c>
      <c r="E1953" s="1">
        <f>IF(Eingabe!H1953="x",1,0)</f>
        <v>0</v>
      </c>
      <c r="F1953" s="1">
        <f>IF(Eingabe!I1953="x",1,0)</f>
        <v>0</v>
      </c>
      <c r="G1953" s="90">
        <f t="shared" si="194"/>
        <v>0</v>
      </c>
      <c r="H1953" s="1">
        <f>IF(Eingabe!R1953="x",1,0)</f>
        <v>1</v>
      </c>
      <c r="I1953" s="1">
        <f>IF(Eingabe!S1953="x",1,0)</f>
        <v>0</v>
      </c>
      <c r="J1953" s="1">
        <f t="shared" si="195"/>
        <v>1</v>
      </c>
      <c r="K1953" s="89">
        <f>IF(Eingabe!E1953="x",1,0)</f>
        <v>1</v>
      </c>
      <c r="L1953" s="1">
        <f>IF(Eingabe!F1953="x",1,0)</f>
        <v>0</v>
      </c>
      <c r="M1953" s="90">
        <f t="shared" si="196"/>
        <v>1</v>
      </c>
    </row>
    <row r="1954">
      <c r="A1954" s="5">
        <f>Eingabe!J1954^2*PI()/4</f>
        <v>0.12566370614359174</v>
      </c>
      <c r="B1954" s="5">
        <f>Eingabe!K1954*Eingabe!L1954</f>
        <v>0</v>
      </c>
      <c r="C1954" s="5">
        <f>(Eingabe!K1954*(Eingabe!L1954-Eingabe!K1954)+Eingabe!K1954^2*PI()/4)*0+Eingabe!K1954*Eingabe!L1954</f>
        <v>0</v>
      </c>
      <c r="D1954" s="89">
        <f>IF(Eingabe!G1954="x",1,0)</f>
        <v>1</v>
      </c>
      <c r="E1954" s="1">
        <f>IF(Eingabe!H1954="x",1,0)</f>
        <v>0</v>
      </c>
      <c r="F1954" s="1">
        <f>IF(Eingabe!I1954="x",1,0)</f>
        <v>0</v>
      </c>
      <c r="G1954" s="90">
        <f t="shared" si="194"/>
        <v>0</v>
      </c>
      <c r="H1954" s="1">
        <f>IF(Eingabe!R1954="x",1,0)</f>
        <v>1</v>
      </c>
      <c r="I1954" s="1">
        <f>IF(Eingabe!S1954="x",1,0)</f>
        <v>0</v>
      </c>
      <c r="J1954" s="1">
        <f t="shared" si="195"/>
        <v>1</v>
      </c>
      <c r="K1954" s="89">
        <f>IF(Eingabe!E1954="x",1,0)</f>
        <v>1</v>
      </c>
      <c r="L1954" s="1">
        <f>IF(Eingabe!F1954="x",1,0)</f>
        <v>0</v>
      </c>
      <c r="M1954" s="90">
        <f t="shared" si="196"/>
        <v>1</v>
      </c>
    </row>
    <row r="1955">
      <c r="A1955" s="5">
        <f>Eingabe!J1955^2*PI()/4</f>
        <v>0.12566370614359174</v>
      </c>
      <c r="B1955" s="5">
        <f>Eingabe!K1955*Eingabe!L1955</f>
        <v>0</v>
      </c>
      <c r="C1955" s="5">
        <f>(Eingabe!K1955*(Eingabe!L1955-Eingabe!K1955)+Eingabe!K1955^2*PI()/4)*0+Eingabe!K1955*Eingabe!L1955</f>
        <v>0</v>
      </c>
      <c r="D1955" s="89">
        <f>IF(Eingabe!G1955="x",1,0)</f>
        <v>1</v>
      </c>
      <c r="E1955" s="1">
        <f>IF(Eingabe!H1955="x",1,0)</f>
        <v>0</v>
      </c>
      <c r="F1955" s="1">
        <f>IF(Eingabe!I1955="x",1,0)</f>
        <v>0</v>
      </c>
      <c r="G1955" s="90">
        <f t="shared" si="194"/>
        <v>0</v>
      </c>
      <c r="H1955" s="1">
        <f>IF(Eingabe!R1955="x",1,0)</f>
        <v>1</v>
      </c>
      <c r="I1955" s="1">
        <f>IF(Eingabe!S1955="x",1,0)</f>
        <v>0</v>
      </c>
      <c r="J1955" s="1">
        <f t="shared" si="195"/>
        <v>1</v>
      </c>
      <c r="K1955" s="89">
        <f>IF(Eingabe!E1955="x",1,0)</f>
        <v>1</v>
      </c>
      <c r="L1955" s="1">
        <f>IF(Eingabe!F1955="x",1,0)</f>
        <v>0</v>
      </c>
      <c r="M1955" s="90">
        <f t="shared" si="196"/>
        <v>1</v>
      </c>
    </row>
    <row r="1956">
      <c r="A1956" s="5">
        <f>Eingabe!J1956^2*PI()/4</f>
        <v>0.12566370614359174</v>
      </c>
      <c r="B1956" s="5">
        <f>Eingabe!K1956*Eingabe!L1956</f>
        <v>0</v>
      </c>
      <c r="C1956" s="5">
        <f>(Eingabe!K1956*(Eingabe!L1956-Eingabe!K1956)+Eingabe!K1956^2*PI()/4)*0+Eingabe!K1956*Eingabe!L1956</f>
        <v>0</v>
      </c>
      <c r="D1956" s="89">
        <f>IF(Eingabe!G1956="x",1,0)</f>
        <v>1</v>
      </c>
      <c r="E1956" s="1">
        <f>IF(Eingabe!H1956="x",1,0)</f>
        <v>0</v>
      </c>
      <c r="F1956" s="1">
        <f>IF(Eingabe!I1956="x",1,0)</f>
        <v>0</v>
      </c>
      <c r="G1956" s="90">
        <f t="shared" si="194"/>
        <v>0</v>
      </c>
      <c r="H1956" s="1">
        <f>IF(Eingabe!R1956="x",1,0)</f>
        <v>1</v>
      </c>
      <c r="I1956" s="1">
        <f>IF(Eingabe!S1956="x",1,0)</f>
        <v>0</v>
      </c>
      <c r="J1956" s="1">
        <f t="shared" si="195"/>
        <v>1</v>
      </c>
      <c r="K1956" s="89">
        <f>IF(Eingabe!E1956="x",1,0)</f>
        <v>1</v>
      </c>
      <c r="L1956" s="1">
        <f>IF(Eingabe!F1956="x",1,0)</f>
        <v>0</v>
      </c>
      <c r="M1956" s="90">
        <f t="shared" si="196"/>
        <v>1</v>
      </c>
    </row>
    <row r="1957">
      <c r="A1957" s="5">
        <f>Eingabe!J1957^2*PI()/4</f>
        <v>0.12566370614359174</v>
      </c>
      <c r="B1957" s="5">
        <f>Eingabe!K1957*Eingabe!L1957</f>
        <v>0</v>
      </c>
      <c r="C1957" s="5">
        <f>(Eingabe!K1957*(Eingabe!L1957-Eingabe!K1957)+Eingabe!K1957^2*PI()/4)*0+Eingabe!K1957*Eingabe!L1957</f>
        <v>0</v>
      </c>
      <c r="D1957" s="89">
        <f>IF(Eingabe!G1957="x",1,0)</f>
        <v>1</v>
      </c>
      <c r="E1957" s="1">
        <f>IF(Eingabe!H1957="x",1,0)</f>
        <v>0</v>
      </c>
      <c r="F1957" s="1">
        <f>IF(Eingabe!I1957="x",1,0)</f>
        <v>0</v>
      </c>
      <c r="G1957" s="90">
        <f t="shared" si="194"/>
        <v>0</v>
      </c>
      <c r="H1957" s="1">
        <f>IF(Eingabe!R1957="x",1,0)</f>
        <v>1</v>
      </c>
      <c r="I1957" s="1">
        <f>IF(Eingabe!S1957="x",1,0)</f>
        <v>0</v>
      </c>
      <c r="J1957" s="1">
        <f t="shared" si="195"/>
        <v>1</v>
      </c>
      <c r="K1957" s="89">
        <f>IF(Eingabe!E1957="x",1,0)</f>
        <v>1</v>
      </c>
      <c r="L1957" s="1">
        <f>IF(Eingabe!F1957="x",1,0)</f>
        <v>0</v>
      </c>
      <c r="M1957" s="90">
        <f t="shared" si="196"/>
        <v>1</v>
      </c>
    </row>
    <row r="1958">
      <c r="A1958" s="5">
        <f>Eingabe!J1958^2*PI()/4</f>
        <v>0.12566370614359174</v>
      </c>
      <c r="B1958" s="5">
        <f>Eingabe!K1958*Eingabe!L1958</f>
        <v>0</v>
      </c>
      <c r="C1958" s="5">
        <f>(Eingabe!K1958*(Eingabe!L1958-Eingabe!K1958)+Eingabe!K1958^2*PI()/4)*0+Eingabe!K1958*Eingabe!L1958</f>
        <v>0</v>
      </c>
      <c r="D1958" s="89">
        <f>IF(Eingabe!G1958="x",1,0)</f>
        <v>1</v>
      </c>
      <c r="E1958" s="1">
        <f>IF(Eingabe!H1958="x",1,0)</f>
        <v>0</v>
      </c>
      <c r="F1958" s="1">
        <f>IF(Eingabe!I1958="x",1,0)</f>
        <v>0</v>
      </c>
      <c r="G1958" s="90">
        <f t="shared" si="194"/>
        <v>0</v>
      </c>
      <c r="H1958" s="1">
        <f>IF(Eingabe!R1958="x",1,0)</f>
        <v>1</v>
      </c>
      <c r="I1958" s="1">
        <f>IF(Eingabe!S1958="x",1,0)</f>
        <v>0</v>
      </c>
      <c r="J1958" s="1">
        <f t="shared" si="195"/>
        <v>1</v>
      </c>
      <c r="K1958" s="89">
        <f>IF(Eingabe!E1958="x",1,0)</f>
        <v>1</v>
      </c>
      <c r="L1958" s="1">
        <f>IF(Eingabe!F1958="x",1,0)</f>
        <v>0</v>
      </c>
      <c r="M1958" s="90">
        <f t="shared" si="196"/>
        <v>1</v>
      </c>
    </row>
    <row r="1959">
      <c r="A1959" s="5">
        <f>Eingabe!J1959^2*PI()/4</f>
        <v>0.12566370614359174</v>
      </c>
      <c r="B1959" s="5">
        <f>Eingabe!K1959*Eingabe!L1959</f>
        <v>0</v>
      </c>
      <c r="C1959" s="5">
        <f>(Eingabe!K1959*(Eingabe!L1959-Eingabe!K1959)+Eingabe!K1959^2*PI()/4)*0+Eingabe!K1959*Eingabe!L1959</f>
        <v>0</v>
      </c>
      <c r="D1959" s="89">
        <f>IF(Eingabe!G1959="x",1,0)</f>
        <v>1</v>
      </c>
      <c r="E1959" s="1">
        <f>IF(Eingabe!H1959="x",1,0)</f>
        <v>0</v>
      </c>
      <c r="F1959" s="1">
        <f>IF(Eingabe!I1959="x",1,0)</f>
        <v>0</v>
      </c>
      <c r="G1959" s="90">
        <f t="shared" si="194"/>
        <v>0</v>
      </c>
      <c r="H1959" s="1">
        <f>IF(Eingabe!R1959="x",1,0)</f>
        <v>1</v>
      </c>
      <c r="I1959" s="1">
        <f>IF(Eingabe!S1959="x",1,0)</f>
        <v>0</v>
      </c>
      <c r="J1959" s="1">
        <f t="shared" si="195"/>
        <v>1</v>
      </c>
      <c r="K1959" s="89">
        <f>IF(Eingabe!E1959="x",1,0)</f>
        <v>1</v>
      </c>
      <c r="L1959" s="1">
        <f>IF(Eingabe!F1959="x",1,0)</f>
        <v>0</v>
      </c>
      <c r="M1959" s="90">
        <f t="shared" si="196"/>
        <v>1</v>
      </c>
    </row>
    <row r="1960">
      <c r="A1960" s="5">
        <f>Eingabe!J1960^2*PI()/4</f>
        <v>0</v>
      </c>
      <c r="B1960" s="5">
        <f>Eingabe!K1960*Eingabe!L1960</f>
        <v>0.089999999999999997</v>
      </c>
      <c r="C1960" s="5">
        <f>(Eingabe!K1960*(Eingabe!L1960-Eingabe!K1960)+Eingabe!K1960^2*PI()/4)*0+Eingabe!K1960*Eingabe!L1960</f>
        <v>0.089999999999999997</v>
      </c>
      <c r="D1960" s="89">
        <f>IF(Eingabe!G1960="x",1,0)</f>
        <v>0</v>
      </c>
      <c r="E1960" s="1">
        <f>IF(Eingabe!H1960="x",1,0)</f>
        <v>1</v>
      </c>
      <c r="F1960" s="1">
        <f>IF(Eingabe!I1960="x",1,0)</f>
        <v>0</v>
      </c>
      <c r="G1960" s="90">
        <f t="shared" si="194"/>
        <v>1</v>
      </c>
      <c r="H1960" s="1">
        <f>IF(Eingabe!R1960="x",1,0)</f>
        <v>1</v>
      </c>
      <c r="I1960" s="1">
        <f>IF(Eingabe!S1960="x",1,0)</f>
        <v>0</v>
      </c>
      <c r="J1960" s="1">
        <f t="shared" si="195"/>
        <v>1</v>
      </c>
      <c r="K1960" s="89">
        <f>IF(Eingabe!E1960="x",1,0)</f>
        <v>1</v>
      </c>
      <c r="L1960" s="1">
        <f>IF(Eingabe!F1960="x",1,0)</f>
        <v>0</v>
      </c>
      <c r="M1960" s="90">
        <f t="shared" si="196"/>
        <v>1</v>
      </c>
    </row>
    <row r="1961">
      <c r="A1961" s="5">
        <f>Eingabe!J1961^2*PI()/4</f>
        <v>0.12566370614359174</v>
      </c>
      <c r="B1961" s="5">
        <f>Eingabe!K1961*Eingabe!L1961</f>
        <v>0</v>
      </c>
      <c r="C1961" s="5">
        <f>(Eingabe!K1961*(Eingabe!L1961-Eingabe!K1961)+Eingabe!K1961^2*PI()/4)*0+Eingabe!K1961*Eingabe!L1961</f>
        <v>0</v>
      </c>
      <c r="D1961" s="89">
        <f>IF(Eingabe!G1961="x",1,0)</f>
        <v>1</v>
      </c>
      <c r="E1961" s="1">
        <f>IF(Eingabe!H1961="x",1,0)</f>
        <v>0</v>
      </c>
      <c r="F1961" s="1">
        <f>IF(Eingabe!I1961="x",1,0)</f>
        <v>0</v>
      </c>
      <c r="G1961" s="90">
        <f t="shared" si="194"/>
        <v>0</v>
      </c>
      <c r="H1961" s="1">
        <f>IF(Eingabe!R1961="x",1,0)</f>
        <v>1</v>
      </c>
      <c r="I1961" s="1">
        <f>IF(Eingabe!S1961="x",1,0)</f>
        <v>0</v>
      </c>
      <c r="J1961" s="1">
        <f t="shared" si="195"/>
        <v>1</v>
      </c>
      <c r="K1961" s="89">
        <f>IF(Eingabe!E1961="x",1,0)</f>
        <v>1</v>
      </c>
      <c r="L1961" s="1">
        <f>IF(Eingabe!F1961="x",1,0)</f>
        <v>0</v>
      </c>
      <c r="M1961" s="90">
        <f t="shared" si="196"/>
        <v>1</v>
      </c>
    </row>
    <row r="1962">
      <c r="A1962" s="5">
        <f>Eingabe!J1962^2*PI()/4</f>
        <v>0.12566370614359174</v>
      </c>
      <c r="B1962" s="5">
        <f>Eingabe!K1962*Eingabe!L1962</f>
        <v>0</v>
      </c>
      <c r="C1962" s="5">
        <f>(Eingabe!K1962*(Eingabe!L1962-Eingabe!K1962)+Eingabe!K1962^2*PI()/4)*0+Eingabe!K1962*Eingabe!L1962</f>
        <v>0</v>
      </c>
      <c r="D1962" s="89">
        <f>IF(Eingabe!G1962="x",1,0)</f>
        <v>1</v>
      </c>
      <c r="E1962" s="1">
        <f>IF(Eingabe!H1962="x",1,0)</f>
        <v>0</v>
      </c>
      <c r="F1962" s="1">
        <f>IF(Eingabe!I1962="x",1,0)</f>
        <v>0</v>
      </c>
      <c r="G1962" s="90">
        <f t="shared" si="194"/>
        <v>0</v>
      </c>
      <c r="H1962" s="1">
        <f>IF(Eingabe!R1962="x",1,0)</f>
        <v>1</v>
      </c>
      <c r="I1962" s="1">
        <f>IF(Eingabe!S1962="x",1,0)</f>
        <v>0</v>
      </c>
      <c r="J1962" s="1">
        <f t="shared" si="195"/>
        <v>1</v>
      </c>
      <c r="K1962" s="89">
        <f>IF(Eingabe!E1962="x",1,0)</f>
        <v>1</v>
      </c>
      <c r="L1962" s="1">
        <f>IF(Eingabe!F1962="x",1,0)</f>
        <v>0</v>
      </c>
      <c r="M1962" s="90">
        <f t="shared" si="196"/>
        <v>1</v>
      </c>
    </row>
    <row r="1963">
      <c r="A1963" s="5">
        <f>Eingabe!J1963^2*PI()/4</f>
        <v>0.12566370614359174</v>
      </c>
      <c r="B1963" s="5">
        <f>Eingabe!K1963*Eingabe!L1963</f>
        <v>0</v>
      </c>
      <c r="C1963" s="5">
        <f>(Eingabe!K1963*(Eingabe!L1963-Eingabe!K1963)+Eingabe!K1963^2*PI()/4)*0+Eingabe!K1963*Eingabe!L1963</f>
        <v>0</v>
      </c>
      <c r="D1963" s="89">
        <f>IF(Eingabe!G1963="x",1,0)</f>
        <v>1</v>
      </c>
      <c r="E1963" s="1">
        <f>IF(Eingabe!H1963="x",1,0)</f>
        <v>0</v>
      </c>
      <c r="F1963" s="1">
        <f>IF(Eingabe!I1963="x",1,0)</f>
        <v>0</v>
      </c>
      <c r="G1963" s="90">
        <f t="shared" si="194"/>
        <v>0</v>
      </c>
      <c r="H1963" s="1">
        <f>IF(Eingabe!R1963="x",1,0)</f>
        <v>1</v>
      </c>
      <c r="I1963" s="1">
        <f>IF(Eingabe!S1963="x",1,0)</f>
        <v>0</v>
      </c>
      <c r="J1963" s="1">
        <f t="shared" si="195"/>
        <v>1</v>
      </c>
      <c r="K1963" s="89">
        <f>IF(Eingabe!E1963="x",1,0)</f>
        <v>1</v>
      </c>
      <c r="L1963" s="1">
        <f>IF(Eingabe!F1963="x",1,0)</f>
        <v>0</v>
      </c>
      <c r="M1963" s="90">
        <f t="shared" si="196"/>
        <v>1</v>
      </c>
    </row>
    <row r="1964">
      <c r="A1964" s="5">
        <f>Eingabe!J1964^2*PI()/4</f>
        <v>0.12566370614359174</v>
      </c>
      <c r="B1964" s="5">
        <f>Eingabe!K1964*Eingabe!L1964</f>
        <v>0</v>
      </c>
      <c r="C1964" s="5">
        <f>(Eingabe!K1964*(Eingabe!L1964-Eingabe!K1964)+Eingabe!K1964^2*PI()/4)*0+Eingabe!K1964*Eingabe!L1964</f>
        <v>0</v>
      </c>
      <c r="D1964" s="89">
        <f>IF(Eingabe!G1964="x",1,0)</f>
        <v>1</v>
      </c>
      <c r="E1964" s="1">
        <f>IF(Eingabe!H1964="x",1,0)</f>
        <v>0</v>
      </c>
      <c r="F1964" s="1">
        <f>IF(Eingabe!I1964="x",1,0)</f>
        <v>0</v>
      </c>
      <c r="G1964" s="90">
        <f t="shared" si="194"/>
        <v>0</v>
      </c>
      <c r="H1964" s="1">
        <f>IF(Eingabe!R1964="x",1,0)</f>
        <v>1</v>
      </c>
      <c r="I1964" s="1">
        <f>IF(Eingabe!S1964="x",1,0)</f>
        <v>0</v>
      </c>
      <c r="J1964" s="1">
        <f t="shared" si="195"/>
        <v>1</v>
      </c>
      <c r="K1964" s="89">
        <f>IF(Eingabe!E1964="x",1,0)</f>
        <v>1</v>
      </c>
      <c r="L1964" s="1">
        <f>IF(Eingabe!F1964="x",1,0)</f>
        <v>0</v>
      </c>
      <c r="M1964" s="90">
        <f t="shared" si="196"/>
        <v>1</v>
      </c>
    </row>
    <row r="1965">
      <c r="A1965" s="5">
        <f>Eingabe!J1965^2*PI()/4</f>
        <v>0.12566370614359174</v>
      </c>
      <c r="B1965" s="5">
        <f>Eingabe!K1965*Eingabe!L1965</f>
        <v>0</v>
      </c>
      <c r="C1965" s="5">
        <f>(Eingabe!K1965*(Eingabe!L1965-Eingabe!K1965)+Eingabe!K1965^2*PI()/4)*0+Eingabe!K1965*Eingabe!L1965</f>
        <v>0</v>
      </c>
      <c r="D1965" s="89">
        <f>IF(Eingabe!G1965="x",1,0)</f>
        <v>1</v>
      </c>
      <c r="E1965" s="1">
        <f>IF(Eingabe!H1965="x",1,0)</f>
        <v>0</v>
      </c>
      <c r="F1965" s="1">
        <f>IF(Eingabe!I1965="x",1,0)</f>
        <v>0</v>
      </c>
      <c r="G1965" s="90">
        <f t="shared" si="194"/>
        <v>0</v>
      </c>
      <c r="H1965" s="1">
        <f>IF(Eingabe!R1965="x",1,0)</f>
        <v>1</v>
      </c>
      <c r="I1965" s="1">
        <f>IF(Eingabe!S1965="x",1,0)</f>
        <v>0</v>
      </c>
      <c r="J1965" s="1">
        <f t="shared" si="195"/>
        <v>1</v>
      </c>
      <c r="K1965" s="89">
        <f>IF(Eingabe!E1965="x",1,0)</f>
        <v>1</v>
      </c>
      <c r="L1965" s="1">
        <f>IF(Eingabe!F1965="x",1,0)</f>
        <v>0</v>
      </c>
      <c r="M1965" s="90">
        <f t="shared" si="196"/>
        <v>1</v>
      </c>
    </row>
    <row r="1966">
      <c r="A1966" s="5">
        <f>Eingabe!J1966^2*PI()/4</f>
        <v>0</v>
      </c>
      <c r="B1966" s="5">
        <f>Eingabe!K1966*Eingabe!L1966</f>
        <v>0.089999999999999997</v>
      </c>
      <c r="C1966" s="5">
        <f>(Eingabe!K1966*(Eingabe!L1966-Eingabe!K1966)+Eingabe!K1966^2*PI()/4)*0+Eingabe!K1966*Eingabe!L1966</f>
        <v>0.089999999999999997</v>
      </c>
      <c r="D1966" s="89">
        <f>IF(Eingabe!G1966="x",1,0)</f>
        <v>0</v>
      </c>
      <c r="E1966" s="1">
        <f>IF(Eingabe!H1966="x",1,0)</f>
        <v>1</v>
      </c>
      <c r="F1966" s="1">
        <f>IF(Eingabe!I1966="x",1,0)</f>
        <v>0</v>
      </c>
      <c r="G1966" s="90">
        <f t="shared" si="194"/>
        <v>1</v>
      </c>
      <c r="H1966" s="1">
        <f>IF(Eingabe!R1966="x",1,0)</f>
        <v>1</v>
      </c>
      <c r="I1966" s="1">
        <f>IF(Eingabe!S1966="x",1,0)</f>
        <v>0</v>
      </c>
      <c r="J1966" s="1">
        <f t="shared" si="195"/>
        <v>1</v>
      </c>
      <c r="K1966" s="89">
        <f>IF(Eingabe!E1966="x",1,0)</f>
        <v>1</v>
      </c>
      <c r="L1966" s="1">
        <f>IF(Eingabe!F1966="x",1,0)</f>
        <v>0</v>
      </c>
      <c r="M1966" s="90">
        <f t="shared" si="196"/>
        <v>1</v>
      </c>
    </row>
    <row r="1967">
      <c r="A1967" s="5">
        <f>Eingabe!J1967^2*PI()/4</f>
        <v>0.12566370614359174</v>
      </c>
      <c r="B1967" s="5">
        <f>Eingabe!K1967*Eingabe!L1967</f>
        <v>0</v>
      </c>
      <c r="C1967" s="5">
        <f>(Eingabe!K1967*(Eingabe!L1967-Eingabe!K1967)+Eingabe!K1967^2*PI()/4)*0+Eingabe!K1967*Eingabe!L1967</f>
        <v>0</v>
      </c>
      <c r="D1967" s="89">
        <f>IF(Eingabe!G1967="x",1,0)</f>
        <v>1</v>
      </c>
      <c r="E1967" s="1">
        <f>IF(Eingabe!H1967="x",1,0)</f>
        <v>0</v>
      </c>
      <c r="F1967" s="1">
        <f>IF(Eingabe!I1967="x",1,0)</f>
        <v>0</v>
      </c>
      <c r="G1967" s="90">
        <f t="shared" si="194"/>
        <v>0</v>
      </c>
      <c r="H1967" s="1">
        <f>IF(Eingabe!R1967="x",1,0)</f>
        <v>1</v>
      </c>
      <c r="I1967" s="1">
        <f>IF(Eingabe!S1967="x",1,0)</f>
        <v>0</v>
      </c>
      <c r="J1967" s="1">
        <f t="shared" si="195"/>
        <v>1</v>
      </c>
      <c r="K1967" s="89">
        <f>IF(Eingabe!E1967="x",1,0)</f>
        <v>1</v>
      </c>
      <c r="L1967" s="1">
        <f>IF(Eingabe!F1967="x",1,0)</f>
        <v>0</v>
      </c>
      <c r="M1967" s="90">
        <f t="shared" si="196"/>
        <v>1</v>
      </c>
    </row>
    <row r="1968">
      <c r="A1968" s="5">
        <f>Eingabe!J1968^2*PI()/4</f>
        <v>0.12566370614359174</v>
      </c>
      <c r="B1968" s="5">
        <f>Eingabe!K1968*Eingabe!L1968</f>
        <v>0</v>
      </c>
      <c r="C1968" s="5">
        <f>(Eingabe!K1968*(Eingabe!L1968-Eingabe!K1968)+Eingabe!K1968^2*PI()/4)*0+Eingabe!K1968*Eingabe!L1968</f>
        <v>0</v>
      </c>
      <c r="D1968" s="89">
        <f>IF(Eingabe!G1968="x",1,0)</f>
        <v>1</v>
      </c>
      <c r="E1968" s="1">
        <f>IF(Eingabe!H1968="x",1,0)</f>
        <v>0</v>
      </c>
      <c r="F1968" s="1">
        <f>IF(Eingabe!I1968="x",1,0)</f>
        <v>0</v>
      </c>
      <c r="G1968" s="90">
        <f t="shared" si="194"/>
        <v>0</v>
      </c>
      <c r="H1968" s="1">
        <f>IF(Eingabe!R1968="x",1,0)</f>
        <v>1</v>
      </c>
      <c r="I1968" s="1">
        <f>IF(Eingabe!S1968="x",1,0)</f>
        <v>0</v>
      </c>
      <c r="J1968" s="1">
        <f t="shared" si="195"/>
        <v>1</v>
      </c>
      <c r="K1968" s="89">
        <f>IF(Eingabe!E1968="x",1,0)</f>
        <v>1</v>
      </c>
      <c r="L1968" s="1">
        <f>IF(Eingabe!F1968="x",1,0)</f>
        <v>0</v>
      </c>
      <c r="M1968" s="90">
        <f t="shared" si="196"/>
        <v>1</v>
      </c>
    </row>
    <row r="1969">
      <c r="A1969" s="5">
        <f>Eingabe!J1969^2*PI()/4</f>
        <v>0.12566370614359174</v>
      </c>
      <c r="B1969" s="5">
        <f>Eingabe!K1969*Eingabe!L1969</f>
        <v>0</v>
      </c>
      <c r="C1969" s="5">
        <f>(Eingabe!K1969*(Eingabe!L1969-Eingabe!K1969)+Eingabe!K1969^2*PI()/4)*0+Eingabe!K1969*Eingabe!L1969</f>
        <v>0</v>
      </c>
      <c r="D1969" s="89">
        <f>IF(Eingabe!G1969="x",1,0)</f>
        <v>1</v>
      </c>
      <c r="E1969" s="1">
        <f>IF(Eingabe!H1969="x",1,0)</f>
        <v>0</v>
      </c>
      <c r="F1969" s="1">
        <f>IF(Eingabe!I1969="x",1,0)</f>
        <v>0</v>
      </c>
      <c r="G1969" s="90">
        <f t="shared" si="194"/>
        <v>0</v>
      </c>
      <c r="H1969" s="1">
        <f>IF(Eingabe!R1969="x",1,0)</f>
        <v>1</v>
      </c>
      <c r="I1969" s="1">
        <f>IF(Eingabe!S1969="x",1,0)</f>
        <v>0</v>
      </c>
      <c r="J1969" s="1">
        <f t="shared" si="195"/>
        <v>1</v>
      </c>
      <c r="K1969" s="89">
        <f>IF(Eingabe!E1969="x",1,0)</f>
        <v>1</v>
      </c>
      <c r="L1969" s="1">
        <f>IF(Eingabe!F1969="x",1,0)</f>
        <v>0</v>
      </c>
      <c r="M1969" s="90">
        <f t="shared" si="196"/>
        <v>1</v>
      </c>
    </row>
    <row r="1970">
      <c r="A1970" s="5">
        <f>Eingabe!J1970^2*PI()/4</f>
        <v>0.12566370614359174</v>
      </c>
      <c r="B1970" s="5">
        <f>Eingabe!K1970*Eingabe!L1970</f>
        <v>0</v>
      </c>
      <c r="C1970" s="5">
        <f>(Eingabe!K1970*(Eingabe!L1970-Eingabe!K1970)+Eingabe!K1970^2*PI()/4)*0+Eingabe!K1970*Eingabe!L1970</f>
        <v>0</v>
      </c>
      <c r="D1970" s="89">
        <f>IF(Eingabe!G1970="x",1,0)</f>
        <v>1</v>
      </c>
      <c r="E1970" s="1">
        <f>IF(Eingabe!H1970="x",1,0)</f>
        <v>0</v>
      </c>
      <c r="F1970" s="1">
        <f>IF(Eingabe!I1970="x",1,0)</f>
        <v>0</v>
      </c>
      <c r="G1970" s="90">
        <f t="shared" si="194"/>
        <v>0</v>
      </c>
      <c r="H1970" s="1">
        <f>IF(Eingabe!R1970="x",1,0)</f>
        <v>1</v>
      </c>
      <c r="I1970" s="1">
        <f>IF(Eingabe!S1970="x",1,0)</f>
        <v>0</v>
      </c>
      <c r="J1970" s="1">
        <f t="shared" si="195"/>
        <v>1</v>
      </c>
      <c r="K1970" s="89">
        <f>IF(Eingabe!E1970="x",1,0)</f>
        <v>1</v>
      </c>
      <c r="L1970" s="1">
        <f>IF(Eingabe!F1970="x",1,0)</f>
        <v>0</v>
      </c>
      <c r="M1970" s="90">
        <f t="shared" si="196"/>
        <v>1</v>
      </c>
    </row>
    <row r="1971">
      <c r="A1971" s="5">
        <f>Eingabe!J1971^2*PI()/4</f>
        <v>0</v>
      </c>
      <c r="B1971" s="5">
        <f>Eingabe!K1971*Eingabe!L1971</f>
        <v>0.089999999999999997</v>
      </c>
      <c r="C1971" s="5">
        <f>(Eingabe!K1971*(Eingabe!L1971-Eingabe!K1971)+Eingabe!K1971^2*PI()/4)*0+Eingabe!K1971*Eingabe!L1971</f>
        <v>0.089999999999999997</v>
      </c>
      <c r="D1971" s="89">
        <f>IF(Eingabe!G1971="x",1,0)</f>
        <v>0</v>
      </c>
      <c r="E1971" s="1">
        <f>IF(Eingabe!H1971="x",1,0)</f>
        <v>1</v>
      </c>
      <c r="F1971" s="1">
        <f>IF(Eingabe!I1971="x",1,0)</f>
        <v>0</v>
      </c>
      <c r="G1971" s="90">
        <f t="shared" si="194"/>
        <v>1</v>
      </c>
      <c r="H1971" s="1">
        <f>IF(Eingabe!R1971="x",1,0)</f>
        <v>1</v>
      </c>
      <c r="I1971" s="1">
        <f>IF(Eingabe!S1971="x",1,0)</f>
        <v>0</v>
      </c>
      <c r="J1971" s="1">
        <f t="shared" si="195"/>
        <v>1</v>
      </c>
      <c r="K1971" s="89">
        <f>IF(Eingabe!E1971="x",1,0)</f>
        <v>1</v>
      </c>
      <c r="L1971" s="1">
        <f>IF(Eingabe!F1971="x",1,0)</f>
        <v>0</v>
      </c>
      <c r="M1971" s="90">
        <f t="shared" si="196"/>
        <v>1</v>
      </c>
    </row>
    <row r="1972">
      <c r="A1972" s="5">
        <f>Eingabe!J1972^2*PI()/4</f>
        <v>0</v>
      </c>
      <c r="B1972" s="5">
        <f>Eingabe!K1972*Eingabe!L1972</f>
        <v>0.089999999999999997</v>
      </c>
      <c r="C1972" s="5">
        <f>(Eingabe!K1972*(Eingabe!L1972-Eingabe!K1972)+Eingabe!K1972^2*PI()/4)*0+Eingabe!K1972*Eingabe!L1972</f>
        <v>0.089999999999999997</v>
      </c>
      <c r="D1972" s="89">
        <f>IF(Eingabe!G1972="x",1,0)</f>
        <v>0</v>
      </c>
      <c r="E1972" s="1">
        <f>IF(Eingabe!H1972="x",1,0)</f>
        <v>1</v>
      </c>
      <c r="F1972" s="1">
        <f>IF(Eingabe!I1972="x",1,0)</f>
        <v>0</v>
      </c>
      <c r="G1972" s="90">
        <f t="shared" si="194"/>
        <v>1</v>
      </c>
      <c r="H1972" s="1">
        <f>IF(Eingabe!R1972="x",1,0)</f>
        <v>1</v>
      </c>
      <c r="I1972" s="1">
        <f>IF(Eingabe!S1972="x",1,0)</f>
        <v>0</v>
      </c>
      <c r="J1972" s="1">
        <f t="shared" si="195"/>
        <v>1</v>
      </c>
      <c r="K1972" s="89">
        <f>IF(Eingabe!E1972="x",1,0)</f>
        <v>1</v>
      </c>
      <c r="L1972" s="1">
        <f>IF(Eingabe!F1972="x",1,0)</f>
        <v>0</v>
      </c>
      <c r="M1972" s="90">
        <f t="shared" si="196"/>
        <v>1</v>
      </c>
    </row>
    <row r="1973">
      <c r="A1973" s="5">
        <f>Eingabe!J1973^2*PI()/4</f>
        <v>0</v>
      </c>
      <c r="B1973" s="5">
        <f>Eingabe!K1973*Eingabe!L1973</f>
        <v>0.089999999999999997</v>
      </c>
      <c r="C1973" s="5">
        <f>(Eingabe!K1973*(Eingabe!L1973-Eingabe!K1973)+Eingabe!K1973^2*PI()/4)*0+Eingabe!K1973*Eingabe!L1973</f>
        <v>0.089999999999999997</v>
      </c>
      <c r="D1973" s="89">
        <f>IF(Eingabe!G1973="x",1,0)</f>
        <v>0</v>
      </c>
      <c r="E1973" s="1">
        <f>IF(Eingabe!H1973="x",1,0)</f>
        <v>1</v>
      </c>
      <c r="F1973" s="1">
        <f>IF(Eingabe!I1973="x",1,0)</f>
        <v>0</v>
      </c>
      <c r="G1973" s="90">
        <f t="shared" si="194"/>
        <v>1</v>
      </c>
      <c r="H1973" s="1">
        <f>IF(Eingabe!R1973="x",1,0)</f>
        <v>1</v>
      </c>
      <c r="I1973" s="1">
        <f>IF(Eingabe!S1973="x",1,0)</f>
        <v>0</v>
      </c>
      <c r="J1973" s="1">
        <f t="shared" si="195"/>
        <v>1</v>
      </c>
      <c r="K1973" s="89">
        <f>IF(Eingabe!E1973="x",1,0)</f>
        <v>1</v>
      </c>
      <c r="L1973" s="1">
        <f>IF(Eingabe!F1973="x",1,0)</f>
        <v>0</v>
      </c>
      <c r="M1973" s="90">
        <f t="shared" si="196"/>
        <v>1</v>
      </c>
    </row>
    <row r="1974">
      <c r="A1974" s="5">
        <f>Eingabe!J1974^2*PI()/4</f>
        <v>0.070685834705770348</v>
      </c>
      <c r="B1974" s="5">
        <f>Eingabe!K1974*Eingabe!L1974</f>
        <v>0</v>
      </c>
      <c r="C1974" s="5">
        <f>(Eingabe!K1974*(Eingabe!L1974-Eingabe!K1974)+Eingabe!K1974^2*PI()/4)*0+Eingabe!K1974*Eingabe!L1974</f>
        <v>0</v>
      </c>
      <c r="D1974" s="89">
        <f>IF(Eingabe!G1974="x",1,0)</f>
        <v>1</v>
      </c>
      <c r="E1974" s="1">
        <f>IF(Eingabe!H1974="x",1,0)</f>
        <v>0</v>
      </c>
      <c r="F1974" s="1">
        <f>IF(Eingabe!I1974="x",1,0)</f>
        <v>0</v>
      </c>
      <c r="G1974" s="90">
        <f t="shared" si="194"/>
        <v>0</v>
      </c>
      <c r="H1974" s="1">
        <f>IF(Eingabe!R1974="x",1,0)</f>
        <v>1</v>
      </c>
      <c r="I1974" s="1">
        <f>IF(Eingabe!S1974="x",1,0)</f>
        <v>0</v>
      </c>
      <c r="J1974" s="1">
        <f t="shared" si="195"/>
        <v>1</v>
      </c>
      <c r="K1974" s="89">
        <f>IF(Eingabe!E1974="x",1,0)</f>
        <v>1</v>
      </c>
      <c r="L1974" s="1">
        <f>IF(Eingabe!F1974="x",1,0)</f>
        <v>0</v>
      </c>
      <c r="M1974" s="90">
        <f t="shared" si="196"/>
        <v>1</v>
      </c>
    </row>
    <row r="1975">
      <c r="A1975" s="5">
        <f>Eingabe!J1975^2*PI()/4</f>
        <v>0</v>
      </c>
      <c r="B1975" s="5">
        <f>Eingabe!K1975*Eingabe!L1975</f>
        <v>0.16000000000000003</v>
      </c>
      <c r="C1975" s="5">
        <f>(Eingabe!K1975*(Eingabe!L1975-Eingabe!K1975)+Eingabe!K1975^2*PI()/4)*0+Eingabe!K1975*Eingabe!L1975</f>
        <v>0.16000000000000003</v>
      </c>
      <c r="D1975" s="89">
        <f>IF(Eingabe!G1975="x",1,0)</f>
        <v>0</v>
      </c>
      <c r="E1975" s="1">
        <f>IF(Eingabe!H1975="x",1,0)</f>
        <v>1</v>
      </c>
      <c r="F1975" s="1">
        <f>IF(Eingabe!I1975="x",1,0)</f>
        <v>0</v>
      </c>
      <c r="G1975" s="90">
        <f t="shared" si="194"/>
        <v>1</v>
      </c>
      <c r="H1975" s="1">
        <f>IF(Eingabe!R1975="x",1,0)</f>
        <v>1</v>
      </c>
      <c r="I1975" s="1">
        <f>IF(Eingabe!S1975="x",1,0)</f>
        <v>0</v>
      </c>
      <c r="J1975" s="1">
        <f t="shared" si="195"/>
        <v>1</v>
      </c>
      <c r="K1975" s="89">
        <f>IF(Eingabe!E1975="x",1,0)</f>
        <v>1</v>
      </c>
      <c r="L1975" s="1">
        <f>IF(Eingabe!F1975="x",1,0)</f>
        <v>0</v>
      </c>
      <c r="M1975" s="90">
        <f t="shared" si="196"/>
        <v>1</v>
      </c>
    </row>
    <row r="1976">
      <c r="A1976" s="5">
        <f>Eingabe!J1976^2*PI()/4</f>
        <v>0</v>
      </c>
      <c r="B1976" s="5">
        <f>Eingabe!K1976*Eingabe!L1976</f>
        <v>0.089999999999999997</v>
      </c>
      <c r="C1976" s="5">
        <f>(Eingabe!K1976*(Eingabe!L1976-Eingabe!K1976)+Eingabe!K1976^2*PI()/4)*0+Eingabe!K1976*Eingabe!L1976</f>
        <v>0.089999999999999997</v>
      </c>
      <c r="D1976" s="89">
        <f>IF(Eingabe!G1976="x",1,0)</f>
        <v>0</v>
      </c>
      <c r="E1976" s="1">
        <f>IF(Eingabe!H1976="x",1,0)</f>
        <v>1</v>
      </c>
      <c r="F1976" s="1">
        <f>IF(Eingabe!I1976="x",1,0)</f>
        <v>0</v>
      </c>
      <c r="G1976" s="90">
        <f t="shared" si="194"/>
        <v>1</v>
      </c>
      <c r="H1976" s="1">
        <f>IF(Eingabe!R1976="x",1,0)</f>
        <v>1</v>
      </c>
      <c r="I1976" s="1">
        <f>IF(Eingabe!S1976="x",1,0)</f>
        <v>0</v>
      </c>
      <c r="J1976" s="1">
        <f t="shared" si="195"/>
        <v>1</v>
      </c>
      <c r="K1976" s="89">
        <f>IF(Eingabe!E1976="x",1,0)</f>
        <v>1</v>
      </c>
      <c r="L1976" s="1">
        <f>IF(Eingabe!F1976="x",1,0)</f>
        <v>0</v>
      </c>
      <c r="M1976" s="90">
        <f t="shared" si="196"/>
        <v>1</v>
      </c>
    </row>
    <row r="1977">
      <c r="A1977" s="5">
        <f>Eingabe!J1977^2*PI()/4</f>
        <v>0</v>
      </c>
      <c r="B1977" s="5">
        <f>Eingabe!K1977*Eingabe!L1977</f>
        <v>0.089999999999999997</v>
      </c>
      <c r="C1977" s="5">
        <f>(Eingabe!K1977*(Eingabe!L1977-Eingabe!K1977)+Eingabe!K1977^2*PI()/4)*0+Eingabe!K1977*Eingabe!L1977</f>
        <v>0.089999999999999997</v>
      </c>
      <c r="D1977" s="89">
        <f>IF(Eingabe!G1977="x",1,0)</f>
        <v>0</v>
      </c>
      <c r="E1977" s="1">
        <f>IF(Eingabe!H1977="x",1,0)</f>
        <v>1</v>
      </c>
      <c r="F1977" s="1">
        <f>IF(Eingabe!I1977="x",1,0)</f>
        <v>0</v>
      </c>
      <c r="G1977" s="90">
        <f t="shared" si="194"/>
        <v>1</v>
      </c>
      <c r="H1977" s="1">
        <f>IF(Eingabe!R1977="x",1,0)</f>
        <v>1</v>
      </c>
      <c r="I1977" s="1">
        <f>IF(Eingabe!S1977="x",1,0)</f>
        <v>0</v>
      </c>
      <c r="J1977" s="1">
        <f t="shared" si="195"/>
        <v>1</v>
      </c>
      <c r="K1977" s="89">
        <f>IF(Eingabe!E1977="x",1,0)</f>
        <v>1</v>
      </c>
      <c r="L1977" s="1">
        <f>IF(Eingabe!F1977="x",1,0)</f>
        <v>0</v>
      </c>
      <c r="M1977" s="90">
        <f t="shared" si="196"/>
        <v>1</v>
      </c>
    </row>
    <row r="1978">
      <c r="A1978" s="5">
        <f>Eingabe!J1978^2*PI()/4</f>
        <v>0</v>
      </c>
      <c r="B1978" s="5">
        <f>Eingabe!K1978*Eingabe!L1978</f>
        <v>0.089999999999999997</v>
      </c>
      <c r="C1978" s="5">
        <f>(Eingabe!K1978*(Eingabe!L1978-Eingabe!K1978)+Eingabe!K1978^2*PI()/4)*0+Eingabe!K1978*Eingabe!L1978</f>
        <v>0.089999999999999997</v>
      </c>
      <c r="D1978" s="89">
        <f>IF(Eingabe!G1978="x",1,0)</f>
        <v>0</v>
      </c>
      <c r="E1978" s="1">
        <f>IF(Eingabe!H1978="x",1,0)</f>
        <v>1</v>
      </c>
      <c r="F1978" s="1">
        <f>IF(Eingabe!I1978="x",1,0)</f>
        <v>0</v>
      </c>
      <c r="G1978" s="90">
        <f t="shared" si="194"/>
        <v>1</v>
      </c>
      <c r="H1978" s="1">
        <f>IF(Eingabe!R1978="x",1,0)</f>
        <v>1</v>
      </c>
      <c r="I1978" s="1">
        <f>IF(Eingabe!S1978="x",1,0)</f>
        <v>0</v>
      </c>
      <c r="J1978" s="1">
        <f t="shared" si="195"/>
        <v>1</v>
      </c>
      <c r="K1978" s="89">
        <f>IF(Eingabe!E1978="x",1,0)</f>
        <v>1</v>
      </c>
      <c r="L1978" s="1">
        <f>IF(Eingabe!F1978="x",1,0)</f>
        <v>0</v>
      </c>
      <c r="M1978" s="90">
        <f t="shared" si="196"/>
        <v>1</v>
      </c>
    </row>
    <row r="1979">
      <c r="A1979" s="5">
        <f>Eingabe!J1979^2*PI()/4</f>
        <v>0</v>
      </c>
      <c r="B1979" s="5">
        <f>Eingabe!K1979*Eingabe!L1979</f>
        <v>0.089999999999999997</v>
      </c>
      <c r="C1979" s="5">
        <f>(Eingabe!K1979*(Eingabe!L1979-Eingabe!K1979)+Eingabe!K1979^2*PI()/4)*0+Eingabe!K1979*Eingabe!L1979</f>
        <v>0.089999999999999997</v>
      </c>
      <c r="D1979" s="89">
        <f>IF(Eingabe!G1979="x",1,0)</f>
        <v>0</v>
      </c>
      <c r="E1979" s="1">
        <f>IF(Eingabe!H1979="x",1,0)</f>
        <v>1</v>
      </c>
      <c r="F1979" s="1">
        <f>IF(Eingabe!I1979="x",1,0)</f>
        <v>0</v>
      </c>
      <c r="G1979" s="90">
        <f t="shared" si="194"/>
        <v>1</v>
      </c>
      <c r="H1979" s="1">
        <f>IF(Eingabe!R1979="x",1,0)</f>
        <v>1</v>
      </c>
      <c r="I1979" s="1">
        <f>IF(Eingabe!S1979="x",1,0)</f>
        <v>0</v>
      </c>
      <c r="J1979" s="1">
        <f t="shared" si="195"/>
        <v>1</v>
      </c>
      <c r="K1979" s="89">
        <f>IF(Eingabe!E1979="x",1,0)</f>
        <v>1</v>
      </c>
      <c r="L1979" s="1">
        <f>IF(Eingabe!F1979="x",1,0)</f>
        <v>0</v>
      </c>
      <c r="M1979" s="90">
        <f t="shared" si="196"/>
        <v>1</v>
      </c>
    </row>
    <row r="1980">
      <c r="A1980" s="5">
        <f>Eingabe!J1980^2*PI()/4</f>
        <v>0</v>
      </c>
      <c r="B1980" s="5">
        <f>Eingabe!K1980*Eingabe!L1980</f>
        <v>0.040000000000000008</v>
      </c>
      <c r="C1980" s="5">
        <f>(Eingabe!K1980*(Eingabe!L1980-Eingabe!K1980)+Eingabe!K1980^2*PI()/4)*0+Eingabe!K1980*Eingabe!L1980</f>
        <v>0.040000000000000008</v>
      </c>
      <c r="D1980" s="89">
        <f>IF(Eingabe!G1980="x",1,0)</f>
        <v>0</v>
      </c>
      <c r="E1980" s="1">
        <f>IF(Eingabe!H1980="x",1,0)</f>
        <v>1</v>
      </c>
      <c r="F1980" s="1">
        <f>IF(Eingabe!I1980="x",1,0)</f>
        <v>0</v>
      </c>
      <c r="G1980" s="90">
        <f t="shared" si="194"/>
        <v>1</v>
      </c>
      <c r="H1980" s="1">
        <f>IF(Eingabe!R1980="x",1,0)</f>
        <v>1</v>
      </c>
      <c r="I1980" s="1">
        <f>IF(Eingabe!S1980="x",1,0)</f>
        <v>0</v>
      </c>
      <c r="J1980" s="1">
        <f t="shared" si="195"/>
        <v>1</v>
      </c>
      <c r="K1980" s="89">
        <f>IF(Eingabe!E1980="x",1,0)</f>
        <v>1</v>
      </c>
      <c r="L1980" s="1">
        <f>IF(Eingabe!F1980="x",1,0)</f>
        <v>0</v>
      </c>
      <c r="M1980" s="90">
        <f t="shared" si="196"/>
        <v>1</v>
      </c>
    </row>
    <row r="1981">
      <c r="A1981" s="5">
        <f>Eingabe!J1981^2*PI()/4</f>
        <v>0</v>
      </c>
      <c r="B1981" s="5">
        <f>Eingabe!K1981*Eingabe!L1981</f>
        <v>0.125</v>
      </c>
      <c r="C1981" s="5">
        <f>(Eingabe!K1981*(Eingabe!L1981-Eingabe!K1981)+Eingabe!K1981^2*PI()/4)*0+Eingabe!K1981*Eingabe!L1981</f>
        <v>0.125</v>
      </c>
      <c r="D1981" s="89">
        <f>IF(Eingabe!G1981="x",1,0)</f>
        <v>0</v>
      </c>
      <c r="E1981" s="1">
        <f>IF(Eingabe!H1981="x",1,0)</f>
        <v>1</v>
      </c>
      <c r="F1981" s="1">
        <f>IF(Eingabe!I1981="x",1,0)</f>
        <v>0</v>
      </c>
      <c r="G1981" s="90">
        <f t="shared" si="194"/>
        <v>1</v>
      </c>
      <c r="H1981" s="1">
        <f>IF(Eingabe!R1981="x",1,0)</f>
        <v>1</v>
      </c>
      <c r="I1981" s="1">
        <f>IF(Eingabe!S1981="x",1,0)</f>
        <v>0</v>
      </c>
      <c r="J1981" s="1">
        <f t="shared" si="195"/>
        <v>1</v>
      </c>
      <c r="K1981" s="89">
        <f>IF(Eingabe!E1981="x",1,0)</f>
        <v>1</v>
      </c>
      <c r="L1981" s="1">
        <f>IF(Eingabe!F1981="x",1,0)</f>
        <v>0</v>
      </c>
      <c r="M1981" s="90">
        <f t="shared" si="196"/>
        <v>1</v>
      </c>
    </row>
    <row r="1982">
      <c r="A1982" s="5">
        <f>Eingabe!J1982^2*PI()/4</f>
        <v>0</v>
      </c>
      <c r="B1982" s="5">
        <f>Eingabe!K1982*Eingabe!L1982</f>
        <v>0.125</v>
      </c>
      <c r="C1982" s="5">
        <f>(Eingabe!K1982*(Eingabe!L1982-Eingabe!K1982)+Eingabe!K1982^2*PI()/4)*0+Eingabe!K1982*Eingabe!L1982</f>
        <v>0.125</v>
      </c>
      <c r="D1982" s="89">
        <f>IF(Eingabe!G1982="x",1,0)</f>
        <v>0</v>
      </c>
      <c r="E1982" s="1">
        <f>IF(Eingabe!H1982="x",1,0)</f>
        <v>1</v>
      </c>
      <c r="F1982" s="1">
        <f>IF(Eingabe!I1982="x",1,0)</f>
        <v>0</v>
      </c>
      <c r="G1982" s="90">
        <f t="shared" si="194"/>
        <v>1</v>
      </c>
      <c r="H1982" s="1">
        <f>IF(Eingabe!R1982="x",1,0)</f>
        <v>1</v>
      </c>
      <c r="I1982" s="1">
        <f>IF(Eingabe!S1982="x",1,0)</f>
        <v>0</v>
      </c>
      <c r="J1982" s="1">
        <f t="shared" si="195"/>
        <v>1</v>
      </c>
      <c r="K1982" s="89">
        <f>IF(Eingabe!E1982="x",1,0)</f>
        <v>1</v>
      </c>
      <c r="L1982" s="1">
        <f>IF(Eingabe!F1982="x",1,0)</f>
        <v>0</v>
      </c>
      <c r="M1982" s="90">
        <f t="shared" si="196"/>
        <v>1</v>
      </c>
    </row>
    <row r="1983">
      <c r="A1983" s="5">
        <f>Eingabe!J1983^2*PI()/4</f>
        <v>0</v>
      </c>
      <c r="B1983" s="5">
        <f>Eingabe!K1983*Eingabe!L1983</f>
        <v>0.125</v>
      </c>
      <c r="C1983" s="5">
        <f>(Eingabe!K1983*(Eingabe!L1983-Eingabe!K1983)+Eingabe!K1983^2*PI()/4)*0+Eingabe!K1983*Eingabe!L1983</f>
        <v>0.125</v>
      </c>
      <c r="D1983" s="89">
        <f>IF(Eingabe!G1983="x",1,0)</f>
        <v>0</v>
      </c>
      <c r="E1983" s="1">
        <f>IF(Eingabe!H1983="x",1,0)</f>
        <v>1</v>
      </c>
      <c r="F1983" s="1">
        <f>IF(Eingabe!I1983="x",1,0)</f>
        <v>0</v>
      </c>
      <c r="G1983" s="90">
        <f t="shared" si="194"/>
        <v>1</v>
      </c>
      <c r="H1983" s="1">
        <f>IF(Eingabe!R1983="x",1,0)</f>
        <v>1</v>
      </c>
      <c r="I1983" s="1">
        <f>IF(Eingabe!S1983="x",1,0)</f>
        <v>0</v>
      </c>
      <c r="J1983" s="1">
        <f t="shared" si="195"/>
        <v>1</v>
      </c>
      <c r="K1983" s="89">
        <f>IF(Eingabe!E1983="x",1,0)</f>
        <v>1</v>
      </c>
      <c r="L1983" s="1">
        <f>IF(Eingabe!F1983="x",1,0)</f>
        <v>0</v>
      </c>
      <c r="M1983" s="90">
        <f t="shared" si="196"/>
        <v>1</v>
      </c>
    </row>
    <row r="1984">
      <c r="A1984" s="5">
        <f>Eingabe!J1984^2*PI()/4</f>
        <v>0</v>
      </c>
      <c r="B1984" s="5">
        <f>Eingabe!K1984*Eingabe!L1984</f>
        <v>0.125</v>
      </c>
      <c r="C1984" s="5">
        <f>(Eingabe!K1984*(Eingabe!L1984-Eingabe!K1984)+Eingabe!K1984^2*PI()/4)*0+Eingabe!K1984*Eingabe!L1984</f>
        <v>0.125</v>
      </c>
      <c r="D1984" s="89">
        <f>IF(Eingabe!G1984="x",1,0)</f>
        <v>0</v>
      </c>
      <c r="E1984" s="1">
        <f>IF(Eingabe!H1984="x",1,0)</f>
        <v>1</v>
      </c>
      <c r="F1984" s="1">
        <f>IF(Eingabe!I1984="x",1,0)</f>
        <v>0</v>
      </c>
      <c r="G1984" s="90">
        <f t="shared" si="194"/>
        <v>1</v>
      </c>
      <c r="H1984" s="1">
        <f>IF(Eingabe!R1984="x",1,0)</f>
        <v>1</v>
      </c>
      <c r="I1984" s="1">
        <f>IF(Eingabe!S1984="x",1,0)</f>
        <v>0</v>
      </c>
      <c r="J1984" s="1">
        <f t="shared" si="195"/>
        <v>1</v>
      </c>
      <c r="K1984" s="89">
        <f>IF(Eingabe!E1984="x",1,0)</f>
        <v>1</v>
      </c>
      <c r="L1984" s="1">
        <f>IF(Eingabe!F1984="x",1,0)</f>
        <v>0</v>
      </c>
      <c r="M1984" s="90">
        <f t="shared" si="196"/>
        <v>1</v>
      </c>
    </row>
    <row r="1985">
      <c r="A1985" s="5">
        <f>Eingabe!J1985^2*PI()/4</f>
        <v>0</v>
      </c>
      <c r="B1985" s="5">
        <f>Eingabe!K1985*Eingabe!L1985</f>
        <v>0.125</v>
      </c>
      <c r="C1985" s="5">
        <f>(Eingabe!K1985*(Eingabe!L1985-Eingabe!K1985)+Eingabe!K1985^2*PI()/4)*0+Eingabe!K1985*Eingabe!L1985</f>
        <v>0.125</v>
      </c>
      <c r="D1985" s="89">
        <f>IF(Eingabe!G1985="x",1,0)</f>
        <v>0</v>
      </c>
      <c r="E1985" s="1">
        <f>IF(Eingabe!H1985="x",1,0)</f>
        <v>1</v>
      </c>
      <c r="F1985" s="1">
        <f>IF(Eingabe!I1985="x",1,0)</f>
        <v>0</v>
      </c>
      <c r="G1985" s="90">
        <f t="shared" si="194"/>
        <v>1</v>
      </c>
      <c r="H1985" s="1">
        <f>IF(Eingabe!R1985="x",1,0)</f>
        <v>1</v>
      </c>
      <c r="I1985" s="1">
        <f>IF(Eingabe!S1985="x",1,0)</f>
        <v>0</v>
      </c>
      <c r="J1985" s="1">
        <f t="shared" si="195"/>
        <v>1</v>
      </c>
      <c r="K1985" s="89">
        <f>IF(Eingabe!E1985="x",1,0)</f>
        <v>1</v>
      </c>
      <c r="L1985" s="1">
        <f>IF(Eingabe!F1985="x",1,0)</f>
        <v>0</v>
      </c>
      <c r="M1985" s="90">
        <f t="shared" si="196"/>
        <v>1</v>
      </c>
    </row>
    <row r="1986">
      <c r="A1986" s="5">
        <f>Eingabe!J1986^2*PI()/4</f>
        <v>0</v>
      </c>
      <c r="B1986" s="5">
        <f>Eingabe!K1986*Eingabe!L1986</f>
        <v>0.125</v>
      </c>
      <c r="C1986" s="5">
        <f>(Eingabe!K1986*(Eingabe!L1986-Eingabe!K1986)+Eingabe!K1986^2*PI()/4)*0+Eingabe!K1986*Eingabe!L1986</f>
        <v>0.125</v>
      </c>
      <c r="D1986" s="89">
        <f>IF(Eingabe!G1986="x",1,0)</f>
        <v>0</v>
      </c>
      <c r="E1986" s="1">
        <f>IF(Eingabe!H1986="x",1,0)</f>
        <v>1</v>
      </c>
      <c r="F1986" s="1">
        <f>IF(Eingabe!I1986="x",1,0)</f>
        <v>0</v>
      </c>
      <c r="G1986" s="90">
        <f t="shared" si="194"/>
        <v>1</v>
      </c>
      <c r="H1986" s="1">
        <f>IF(Eingabe!R1986="x",1,0)</f>
        <v>1</v>
      </c>
      <c r="I1986" s="1">
        <f>IF(Eingabe!S1986="x",1,0)</f>
        <v>0</v>
      </c>
      <c r="J1986" s="1">
        <f t="shared" si="195"/>
        <v>1</v>
      </c>
      <c r="K1986" s="89">
        <f>IF(Eingabe!E1986="x",1,0)</f>
        <v>1</v>
      </c>
      <c r="L1986" s="1">
        <f>IF(Eingabe!F1986="x",1,0)</f>
        <v>0</v>
      </c>
      <c r="M1986" s="90">
        <f t="shared" si="196"/>
        <v>1</v>
      </c>
    </row>
    <row r="1987">
      <c r="A1987" s="5">
        <f>Eingabe!J1987^2*PI()/4</f>
        <v>0</v>
      </c>
      <c r="B1987" s="5">
        <f>Eingabe!K1987*Eingabe!L1987</f>
        <v>0.125</v>
      </c>
      <c r="C1987" s="5">
        <f>(Eingabe!K1987*(Eingabe!L1987-Eingabe!K1987)+Eingabe!K1987^2*PI()/4)*0+Eingabe!K1987*Eingabe!L1987</f>
        <v>0.125</v>
      </c>
      <c r="D1987" s="89">
        <f>IF(Eingabe!G1987="x",1,0)</f>
        <v>0</v>
      </c>
      <c r="E1987" s="1">
        <f>IF(Eingabe!H1987="x",1,0)</f>
        <v>1</v>
      </c>
      <c r="F1987" s="1">
        <f>IF(Eingabe!I1987="x",1,0)</f>
        <v>0</v>
      </c>
      <c r="G1987" s="90">
        <f t="shared" si="194"/>
        <v>1</v>
      </c>
      <c r="H1987" s="1">
        <f>IF(Eingabe!R1987="x",1,0)</f>
        <v>1</v>
      </c>
      <c r="I1987" s="1">
        <f>IF(Eingabe!S1987="x",1,0)</f>
        <v>0</v>
      </c>
      <c r="J1987" s="1">
        <f t="shared" si="195"/>
        <v>1</v>
      </c>
      <c r="K1987" s="89">
        <f>IF(Eingabe!E1987="x",1,0)</f>
        <v>1</v>
      </c>
      <c r="L1987" s="1">
        <f>IF(Eingabe!F1987="x",1,0)</f>
        <v>0</v>
      </c>
      <c r="M1987" s="90">
        <f t="shared" si="196"/>
        <v>1</v>
      </c>
    </row>
    <row r="1988">
      <c r="A1988" s="5">
        <f>Eingabe!J1988^2*PI()/4</f>
        <v>0</v>
      </c>
      <c r="B1988" s="5">
        <f>Eingabe!K1988*Eingabe!L1988</f>
        <v>0.125</v>
      </c>
      <c r="C1988" s="5">
        <f>(Eingabe!K1988*(Eingabe!L1988-Eingabe!K1988)+Eingabe!K1988^2*PI()/4)*0+Eingabe!K1988*Eingabe!L1988</f>
        <v>0.125</v>
      </c>
      <c r="D1988" s="89">
        <f>IF(Eingabe!G1988="x",1,0)</f>
        <v>0</v>
      </c>
      <c r="E1988" s="1">
        <f>IF(Eingabe!H1988="x",1,0)</f>
        <v>1</v>
      </c>
      <c r="F1988" s="1">
        <f>IF(Eingabe!I1988="x",1,0)</f>
        <v>0</v>
      </c>
      <c r="G1988" s="90">
        <f t="shared" si="194"/>
        <v>1</v>
      </c>
      <c r="H1988" s="1">
        <f>IF(Eingabe!R1988="x",1,0)</f>
        <v>1</v>
      </c>
      <c r="I1988" s="1">
        <f>IF(Eingabe!S1988="x",1,0)</f>
        <v>0</v>
      </c>
      <c r="J1988" s="1">
        <f t="shared" si="195"/>
        <v>1</v>
      </c>
      <c r="K1988" s="89">
        <f>IF(Eingabe!E1988="x",1,0)</f>
        <v>1</v>
      </c>
      <c r="L1988" s="1">
        <f>IF(Eingabe!F1988="x",1,0)</f>
        <v>0</v>
      </c>
      <c r="M1988" s="90">
        <f t="shared" si="196"/>
        <v>1</v>
      </c>
    </row>
    <row r="1989">
      <c r="A1989" s="5">
        <f>Eingabe!J1989^2*PI()/4</f>
        <v>0</v>
      </c>
      <c r="B1989" s="5">
        <f>Eingabe!K1989*Eingabe!L1989</f>
        <v>0.125</v>
      </c>
      <c r="C1989" s="5">
        <f>(Eingabe!K1989*(Eingabe!L1989-Eingabe!K1989)+Eingabe!K1989^2*PI()/4)*0+Eingabe!K1989*Eingabe!L1989</f>
        <v>0.125</v>
      </c>
      <c r="D1989" s="89">
        <f>IF(Eingabe!G1989="x",1,0)</f>
        <v>0</v>
      </c>
      <c r="E1989" s="1">
        <f>IF(Eingabe!H1989="x",1,0)</f>
        <v>1</v>
      </c>
      <c r="F1989" s="1">
        <f>IF(Eingabe!I1989="x",1,0)</f>
        <v>0</v>
      </c>
      <c r="G1989" s="90">
        <f t="shared" si="194"/>
        <v>1</v>
      </c>
      <c r="H1989" s="1">
        <f>IF(Eingabe!R1989="x",1,0)</f>
        <v>1</v>
      </c>
      <c r="I1989" s="1">
        <f>IF(Eingabe!S1989="x",1,0)</f>
        <v>0</v>
      </c>
      <c r="J1989" s="1">
        <f t="shared" si="195"/>
        <v>1</v>
      </c>
      <c r="K1989" s="89">
        <f>IF(Eingabe!E1989="x",1,0)</f>
        <v>1</v>
      </c>
      <c r="L1989" s="1">
        <f>IF(Eingabe!F1989="x",1,0)</f>
        <v>0</v>
      </c>
      <c r="M1989" s="90">
        <f t="shared" si="196"/>
        <v>1</v>
      </c>
    </row>
    <row r="1990">
      <c r="A1990" s="5">
        <f>Eingabe!J1990^2*PI()/4</f>
        <v>0</v>
      </c>
      <c r="B1990" s="5">
        <f>Eingabe!K1990*Eingabe!L1990</f>
        <v>0.125</v>
      </c>
      <c r="C1990" s="5">
        <f>(Eingabe!K1990*(Eingabe!L1990-Eingabe!K1990)+Eingabe!K1990^2*PI()/4)*0+Eingabe!K1990*Eingabe!L1990</f>
        <v>0.125</v>
      </c>
      <c r="D1990" s="89">
        <f>IF(Eingabe!G1990="x",1,0)</f>
        <v>0</v>
      </c>
      <c r="E1990" s="1">
        <f>IF(Eingabe!H1990="x",1,0)</f>
        <v>1</v>
      </c>
      <c r="F1990" s="1">
        <f>IF(Eingabe!I1990="x",1,0)</f>
        <v>0</v>
      </c>
      <c r="G1990" s="90">
        <f t="shared" si="194"/>
        <v>1</v>
      </c>
      <c r="H1990" s="1">
        <f>IF(Eingabe!R1990="x",1,0)</f>
        <v>1</v>
      </c>
      <c r="I1990" s="1">
        <f>IF(Eingabe!S1990="x",1,0)</f>
        <v>0</v>
      </c>
      <c r="J1990" s="1">
        <f t="shared" si="195"/>
        <v>1</v>
      </c>
      <c r="K1990" s="89">
        <f>IF(Eingabe!E1990="x",1,0)</f>
        <v>1</v>
      </c>
      <c r="L1990" s="1">
        <f>IF(Eingabe!F1990="x",1,0)</f>
        <v>0</v>
      </c>
      <c r="M1990" s="90">
        <f t="shared" si="196"/>
        <v>1</v>
      </c>
    </row>
    <row r="1991">
      <c r="A1991" s="5">
        <f>Eingabe!J1991^2*PI()/4</f>
        <v>0</v>
      </c>
      <c r="B1991" s="5">
        <f>Eingabe!K1991*Eingabe!L1991</f>
        <v>0.125</v>
      </c>
      <c r="C1991" s="5">
        <f>(Eingabe!K1991*(Eingabe!L1991-Eingabe!K1991)+Eingabe!K1991^2*PI()/4)*0+Eingabe!K1991*Eingabe!L1991</f>
        <v>0.125</v>
      </c>
      <c r="D1991" s="89">
        <f>IF(Eingabe!G1991="x",1,0)</f>
        <v>0</v>
      </c>
      <c r="E1991" s="1">
        <f>IF(Eingabe!H1991="x",1,0)</f>
        <v>1</v>
      </c>
      <c r="F1991" s="1">
        <f>IF(Eingabe!I1991="x",1,0)</f>
        <v>0</v>
      </c>
      <c r="G1991" s="90">
        <f t="shared" si="194"/>
        <v>1</v>
      </c>
      <c r="H1991" s="1">
        <f>IF(Eingabe!R1991="x",1,0)</f>
        <v>1</v>
      </c>
      <c r="I1991" s="1">
        <f>IF(Eingabe!S1991="x",1,0)</f>
        <v>0</v>
      </c>
      <c r="J1991" s="1">
        <f t="shared" si="195"/>
        <v>1</v>
      </c>
      <c r="K1991" s="89">
        <f>IF(Eingabe!E1991="x",1,0)</f>
        <v>1</v>
      </c>
      <c r="L1991" s="1">
        <f>IF(Eingabe!F1991="x",1,0)</f>
        <v>0</v>
      </c>
      <c r="M1991" s="90">
        <f t="shared" si="196"/>
        <v>1</v>
      </c>
    </row>
    <row r="1992">
      <c r="A1992" s="5">
        <f>Eingabe!J1992^2*PI()/4</f>
        <v>0</v>
      </c>
      <c r="B1992" s="5">
        <f>Eingabe!K1992*Eingabe!L1992</f>
        <v>0.125</v>
      </c>
      <c r="C1992" s="5">
        <f>(Eingabe!K1992*(Eingabe!L1992-Eingabe!K1992)+Eingabe!K1992^2*PI()/4)*0+Eingabe!K1992*Eingabe!L1992</f>
        <v>0.125</v>
      </c>
      <c r="D1992" s="89">
        <f>IF(Eingabe!G1992="x",1,0)</f>
        <v>0</v>
      </c>
      <c r="E1992" s="1">
        <f>IF(Eingabe!H1992="x",1,0)</f>
        <v>1</v>
      </c>
      <c r="F1992" s="1">
        <f>IF(Eingabe!I1992="x",1,0)</f>
        <v>0</v>
      </c>
      <c r="G1992" s="90">
        <f t="shared" si="194"/>
        <v>1</v>
      </c>
      <c r="H1992" s="1">
        <f>IF(Eingabe!R1992="x",1,0)</f>
        <v>1</v>
      </c>
      <c r="I1992" s="1">
        <f>IF(Eingabe!S1992="x",1,0)</f>
        <v>0</v>
      </c>
      <c r="J1992" s="1">
        <f t="shared" si="195"/>
        <v>1</v>
      </c>
      <c r="K1992" s="89">
        <f>IF(Eingabe!E1992="x",1,0)</f>
        <v>1</v>
      </c>
      <c r="L1992" s="1">
        <f>IF(Eingabe!F1992="x",1,0)</f>
        <v>0</v>
      </c>
      <c r="M1992" s="90">
        <f t="shared" si="196"/>
        <v>1</v>
      </c>
    </row>
    <row r="1993">
      <c r="A1993" s="5">
        <f>Eingabe!J1993^2*PI()/4</f>
        <v>0</v>
      </c>
      <c r="B1993" s="5">
        <f>Eingabe!K1993*Eingabe!L1993</f>
        <v>0.125</v>
      </c>
      <c r="C1993" s="5">
        <f>(Eingabe!K1993*(Eingabe!L1993-Eingabe!K1993)+Eingabe!K1993^2*PI()/4)*0+Eingabe!K1993*Eingabe!L1993</f>
        <v>0.125</v>
      </c>
      <c r="D1993" s="89">
        <f>IF(Eingabe!G1993="x",1,0)</f>
        <v>0</v>
      </c>
      <c r="E1993" s="1">
        <f>IF(Eingabe!H1993="x",1,0)</f>
        <v>1</v>
      </c>
      <c r="F1993" s="1">
        <f>IF(Eingabe!I1993="x",1,0)</f>
        <v>0</v>
      </c>
      <c r="G1993" s="90">
        <f t="shared" si="194"/>
        <v>1</v>
      </c>
      <c r="H1993" s="1">
        <f>IF(Eingabe!R1993="x",1,0)</f>
        <v>1</v>
      </c>
      <c r="I1993" s="1">
        <f>IF(Eingabe!S1993="x",1,0)</f>
        <v>0</v>
      </c>
      <c r="J1993" s="1">
        <f t="shared" si="195"/>
        <v>1</v>
      </c>
      <c r="K1993" s="89">
        <f>IF(Eingabe!E1993="x",1,0)</f>
        <v>1</v>
      </c>
      <c r="L1993" s="1">
        <f>IF(Eingabe!F1993="x",1,0)</f>
        <v>0</v>
      </c>
      <c r="M1993" s="90">
        <f t="shared" si="196"/>
        <v>1</v>
      </c>
    </row>
    <row r="1994">
      <c r="A1994" s="5">
        <f>Eingabe!J1994^2*PI()/4</f>
        <v>0</v>
      </c>
      <c r="B1994" s="5">
        <f>Eingabe!K1994*Eingabe!L1994</f>
        <v>0.125</v>
      </c>
      <c r="C1994" s="5">
        <f>(Eingabe!K1994*(Eingabe!L1994-Eingabe!K1994)+Eingabe!K1994^2*PI()/4)*0+Eingabe!K1994*Eingabe!L1994</f>
        <v>0.125</v>
      </c>
      <c r="D1994" s="89">
        <f>IF(Eingabe!G1994="x",1,0)</f>
        <v>0</v>
      </c>
      <c r="E1994" s="1">
        <f>IF(Eingabe!H1994="x",1,0)</f>
        <v>1</v>
      </c>
      <c r="F1994" s="1">
        <f>IF(Eingabe!I1994="x",1,0)</f>
        <v>0</v>
      </c>
      <c r="G1994" s="90">
        <f t="shared" si="194"/>
        <v>1</v>
      </c>
      <c r="H1994" s="1">
        <f>IF(Eingabe!R1994="x",1,0)</f>
        <v>1</v>
      </c>
      <c r="I1994" s="1">
        <f>IF(Eingabe!S1994="x",1,0)</f>
        <v>0</v>
      </c>
      <c r="J1994" s="1">
        <f t="shared" si="195"/>
        <v>1</v>
      </c>
      <c r="K1994" s="89">
        <f>IF(Eingabe!E1994="x",1,0)</f>
        <v>1</v>
      </c>
      <c r="L1994" s="1">
        <f>IF(Eingabe!F1994="x",1,0)</f>
        <v>0</v>
      </c>
      <c r="M1994" s="90">
        <f t="shared" si="196"/>
        <v>1</v>
      </c>
    </row>
    <row r="1995">
      <c r="A1995" s="5">
        <f>Eingabe!J1995^2*PI()/4</f>
        <v>0</v>
      </c>
      <c r="B1995" s="5">
        <f>Eingabe!K1995*Eingabe!L1995</f>
        <v>0.040000000000000008</v>
      </c>
      <c r="C1995" s="5">
        <f>(Eingabe!K1995*(Eingabe!L1995-Eingabe!K1995)+Eingabe!K1995^2*PI()/4)*0+Eingabe!K1995*Eingabe!L1995</f>
        <v>0.040000000000000008</v>
      </c>
      <c r="D1995" s="89">
        <f>IF(Eingabe!G1995="x",1,0)</f>
        <v>0</v>
      </c>
      <c r="E1995" s="1">
        <f>IF(Eingabe!H1995="x",1,0)</f>
        <v>1</v>
      </c>
      <c r="F1995" s="1">
        <f>IF(Eingabe!I1995="x",1,0)</f>
        <v>0</v>
      </c>
      <c r="G1995" s="90">
        <f t="shared" si="194"/>
        <v>1</v>
      </c>
      <c r="H1995" s="1">
        <f>IF(Eingabe!R1995="x",1,0)</f>
        <v>1</v>
      </c>
      <c r="I1995" s="1">
        <f>IF(Eingabe!S1995="x",1,0)</f>
        <v>0</v>
      </c>
      <c r="J1995" s="1">
        <f t="shared" si="195"/>
        <v>1</v>
      </c>
      <c r="K1995" s="89">
        <f>IF(Eingabe!E1995="x",1,0)</f>
        <v>1</v>
      </c>
      <c r="L1995" s="1">
        <f>IF(Eingabe!F1995="x",1,0)</f>
        <v>0</v>
      </c>
      <c r="M1995" s="90">
        <f t="shared" si="196"/>
        <v>1</v>
      </c>
    </row>
    <row r="1996">
      <c r="A1996" s="5">
        <f>Eingabe!J1996^2*PI()/4</f>
        <v>0</v>
      </c>
      <c r="B1996" s="5">
        <f>Eingabe!K1996*Eingabe!L1996</f>
        <v>0.125</v>
      </c>
      <c r="C1996" s="5">
        <f>(Eingabe!K1996*(Eingabe!L1996-Eingabe!K1996)+Eingabe!K1996^2*PI()/4)*0+Eingabe!K1996*Eingabe!L1996</f>
        <v>0.125</v>
      </c>
      <c r="D1996" s="89">
        <f>IF(Eingabe!G1996="x",1,0)</f>
        <v>0</v>
      </c>
      <c r="E1996" s="1">
        <f>IF(Eingabe!H1996="x",1,0)</f>
        <v>1</v>
      </c>
      <c r="F1996" s="1">
        <f>IF(Eingabe!I1996="x",1,0)</f>
        <v>0</v>
      </c>
      <c r="G1996" s="90">
        <f t="shared" si="194"/>
        <v>1</v>
      </c>
      <c r="H1996" s="1">
        <f>IF(Eingabe!R1996="x",1,0)</f>
        <v>1</v>
      </c>
      <c r="I1996" s="1">
        <f>IF(Eingabe!S1996="x",1,0)</f>
        <v>0</v>
      </c>
      <c r="J1996" s="1">
        <f t="shared" si="195"/>
        <v>1</v>
      </c>
      <c r="K1996" s="89">
        <f>IF(Eingabe!E1996="x",1,0)</f>
        <v>1</v>
      </c>
      <c r="L1996" s="1">
        <f>IF(Eingabe!F1996="x",1,0)</f>
        <v>0</v>
      </c>
      <c r="M1996" s="90">
        <f t="shared" si="196"/>
        <v>1</v>
      </c>
    </row>
    <row r="1997">
      <c r="A1997" s="5">
        <f>Eingabe!J1997^2*PI()/4</f>
        <v>0</v>
      </c>
      <c r="B1997" s="5">
        <f>Eingabe!K1997*Eingabe!L1997</f>
        <v>0.040000000000000008</v>
      </c>
      <c r="C1997" s="5">
        <f>(Eingabe!K1997*(Eingabe!L1997-Eingabe!K1997)+Eingabe!K1997^2*PI()/4)*0+Eingabe!K1997*Eingabe!L1997</f>
        <v>0.040000000000000008</v>
      </c>
      <c r="D1997" s="89">
        <f>IF(Eingabe!G1997="x",1,0)</f>
        <v>0</v>
      </c>
      <c r="E1997" s="1">
        <f>IF(Eingabe!H1997="x",1,0)</f>
        <v>1</v>
      </c>
      <c r="F1997" s="1">
        <f>IF(Eingabe!I1997="x",1,0)</f>
        <v>0</v>
      </c>
      <c r="G1997" s="90">
        <f t="shared" si="194"/>
        <v>1</v>
      </c>
      <c r="H1997" s="1">
        <f>IF(Eingabe!R1997="x",1,0)</f>
        <v>1</v>
      </c>
      <c r="I1997" s="1">
        <f>IF(Eingabe!S1997="x",1,0)</f>
        <v>0</v>
      </c>
      <c r="J1997" s="1">
        <f t="shared" si="195"/>
        <v>1</v>
      </c>
      <c r="K1997" s="89">
        <f>IF(Eingabe!E1997="x",1,0)</f>
        <v>1</v>
      </c>
      <c r="L1997" s="1">
        <f>IF(Eingabe!F1997="x",1,0)</f>
        <v>0</v>
      </c>
      <c r="M1997" s="90">
        <f t="shared" si="196"/>
        <v>1</v>
      </c>
    </row>
    <row r="1998">
      <c r="A1998" s="5">
        <f>Eingabe!J1998^2*PI()/4</f>
        <v>0.019855650968850891</v>
      </c>
      <c r="B1998" s="5">
        <f>Eingabe!K1998*Eingabe!L1998</f>
        <v>0</v>
      </c>
      <c r="C1998" s="5">
        <f>(Eingabe!K1998*(Eingabe!L1998-Eingabe!K1998)+Eingabe!K1998^2*PI()/4)*0+Eingabe!K1998*Eingabe!L1998</f>
        <v>0</v>
      </c>
      <c r="D1998" s="89">
        <f>IF(Eingabe!G1998="x",1,0)</f>
        <v>1</v>
      </c>
      <c r="E1998" s="1">
        <f>IF(Eingabe!H1998="x",1,0)</f>
        <v>0</v>
      </c>
      <c r="F1998" s="1">
        <f>IF(Eingabe!I1998="x",1,0)</f>
        <v>0</v>
      </c>
      <c r="G1998" s="90">
        <f t="shared" si="194"/>
        <v>0</v>
      </c>
      <c r="H1998" s="1">
        <f>IF(Eingabe!R1998="x",1,0)</f>
        <v>1</v>
      </c>
      <c r="I1998" s="1">
        <f>IF(Eingabe!S1998="x",1,0)</f>
        <v>0</v>
      </c>
      <c r="J1998" s="1">
        <f t="shared" si="195"/>
        <v>1</v>
      </c>
      <c r="K1998" s="89">
        <f>IF(Eingabe!E1998="x",1,0)</f>
        <v>0</v>
      </c>
      <c r="L1998" s="1">
        <f>IF(Eingabe!F1998="x",1,0)</f>
        <v>1</v>
      </c>
      <c r="M1998" s="90">
        <f t="shared" si="196"/>
        <v>1</v>
      </c>
    </row>
    <row r="1999">
      <c r="A1999" s="5">
        <f>Eingabe!J1999^2*PI()/4</f>
        <v>0.019855650968850891</v>
      </c>
      <c r="B1999" s="5">
        <f>Eingabe!K1999*Eingabe!L1999</f>
        <v>0</v>
      </c>
      <c r="C1999" s="5">
        <f>(Eingabe!K1999*(Eingabe!L1999-Eingabe!K1999)+Eingabe!K1999^2*PI()/4)*0+Eingabe!K1999*Eingabe!L1999</f>
        <v>0</v>
      </c>
      <c r="D1999" s="89">
        <f>IF(Eingabe!G1999="x",1,0)</f>
        <v>1</v>
      </c>
      <c r="E1999" s="1">
        <f>IF(Eingabe!H1999="x",1,0)</f>
        <v>0</v>
      </c>
      <c r="F1999" s="1">
        <f>IF(Eingabe!I1999="x",1,0)</f>
        <v>0</v>
      </c>
      <c r="G1999" s="90">
        <f t="shared" si="194"/>
        <v>0</v>
      </c>
      <c r="H1999" s="1">
        <f>IF(Eingabe!R1999="x",1,0)</f>
        <v>1</v>
      </c>
      <c r="I1999" s="1">
        <f>IF(Eingabe!S1999="x",1,0)</f>
        <v>0</v>
      </c>
      <c r="J1999" s="1">
        <f t="shared" si="195"/>
        <v>1</v>
      </c>
      <c r="K1999" s="89">
        <f>IF(Eingabe!E1999="x",1,0)</f>
        <v>0</v>
      </c>
      <c r="L1999" s="1">
        <f>IF(Eingabe!F1999="x",1,0)</f>
        <v>1</v>
      </c>
      <c r="M1999" s="90">
        <f t="shared" si="196"/>
        <v>1</v>
      </c>
    </row>
    <row r="2000">
      <c r="A2000" s="5">
        <f>Eingabe!J2000^2*PI()/4</f>
        <v>0.019855650968850891</v>
      </c>
      <c r="B2000" s="5">
        <f>Eingabe!K2000*Eingabe!L2000</f>
        <v>0</v>
      </c>
      <c r="C2000" s="5">
        <f>(Eingabe!K2000*(Eingabe!L2000-Eingabe!K2000)+Eingabe!K2000^2*PI()/4)*0+Eingabe!K2000*Eingabe!L2000</f>
        <v>0</v>
      </c>
      <c r="D2000" s="89">
        <f>IF(Eingabe!G2000="x",1,0)</f>
        <v>1</v>
      </c>
      <c r="E2000" s="1">
        <f>IF(Eingabe!H2000="x",1,0)</f>
        <v>0</v>
      </c>
      <c r="F2000" s="1">
        <f>IF(Eingabe!I2000="x",1,0)</f>
        <v>0</v>
      </c>
      <c r="G2000" s="90">
        <f t="shared" si="194"/>
        <v>0</v>
      </c>
      <c r="H2000" s="1">
        <f>IF(Eingabe!R2000="x",1,0)</f>
        <v>1</v>
      </c>
      <c r="I2000" s="1">
        <f>IF(Eingabe!S2000="x",1,0)</f>
        <v>0</v>
      </c>
      <c r="J2000" s="1">
        <f t="shared" si="195"/>
        <v>1</v>
      </c>
      <c r="K2000" s="89">
        <f>IF(Eingabe!E2000="x",1,0)</f>
        <v>0</v>
      </c>
      <c r="L2000" s="1">
        <f>IF(Eingabe!F2000="x",1,0)</f>
        <v>1</v>
      </c>
      <c r="M2000" s="90">
        <f t="shared" si="196"/>
        <v>1</v>
      </c>
    </row>
    <row r="2001">
      <c r="A2001" s="5">
        <f>Eingabe!J2001^2*PI()/4</f>
        <v>0.019855650968850891</v>
      </c>
      <c r="B2001" s="5">
        <f>Eingabe!K2001*Eingabe!L2001</f>
        <v>0</v>
      </c>
      <c r="C2001" s="5">
        <f>(Eingabe!K2001*(Eingabe!L2001-Eingabe!K2001)+Eingabe!K2001^2*PI()/4)*0+Eingabe!K2001*Eingabe!L2001</f>
        <v>0</v>
      </c>
      <c r="D2001" s="89">
        <f>IF(Eingabe!G2001="x",1,0)</f>
        <v>1</v>
      </c>
      <c r="E2001" s="1">
        <f>IF(Eingabe!H2001="x",1,0)</f>
        <v>0</v>
      </c>
      <c r="F2001" s="1">
        <f>IF(Eingabe!I2001="x",1,0)</f>
        <v>0</v>
      </c>
      <c r="G2001" s="90">
        <f t="shared" si="194"/>
        <v>0</v>
      </c>
      <c r="H2001" s="1">
        <f>IF(Eingabe!R2001="x",1,0)</f>
        <v>1</v>
      </c>
      <c r="I2001" s="1">
        <f>IF(Eingabe!S2001="x",1,0)</f>
        <v>0</v>
      </c>
      <c r="J2001" s="1">
        <f t="shared" si="195"/>
        <v>1</v>
      </c>
      <c r="K2001" s="89">
        <f>IF(Eingabe!E2001="x",1,0)</f>
        <v>0</v>
      </c>
      <c r="L2001" s="1">
        <f>IF(Eingabe!F2001="x",1,0)</f>
        <v>1</v>
      </c>
      <c r="M2001" s="90">
        <f t="shared" si="196"/>
        <v>1</v>
      </c>
    </row>
    <row r="2002">
      <c r="A2002" s="5">
        <f>Eingabe!J2002^2*PI()/4</f>
        <v>0</v>
      </c>
      <c r="B2002" s="5">
        <f>Eingabe!K2002*Eingabe!L2002</f>
        <v>0.16000000000000003</v>
      </c>
      <c r="C2002" s="5">
        <f>(Eingabe!K2002*(Eingabe!L2002-Eingabe!K2002)+Eingabe!K2002^2*PI()/4)*0+Eingabe!K2002*Eingabe!L2002</f>
        <v>0.16000000000000003</v>
      </c>
      <c r="D2002" s="89">
        <f>IF(Eingabe!G2002="x",1,0)</f>
        <v>0</v>
      </c>
      <c r="E2002" s="1">
        <f>IF(Eingabe!H2002="x",1,0)</f>
        <v>1</v>
      </c>
      <c r="F2002" s="1">
        <f>IF(Eingabe!I2002="x",1,0)</f>
        <v>0</v>
      </c>
      <c r="G2002" s="90">
        <f t="shared" si="194"/>
        <v>1</v>
      </c>
      <c r="H2002" s="1">
        <f>IF(Eingabe!R2002="x",1,0)</f>
        <v>1</v>
      </c>
      <c r="I2002" s="1">
        <f>IF(Eingabe!S2002="x",1,0)</f>
        <v>0</v>
      </c>
      <c r="J2002" s="1">
        <f t="shared" si="195"/>
        <v>1</v>
      </c>
      <c r="K2002" s="89">
        <f>IF(Eingabe!E2002="x",1,0)</f>
        <v>1</v>
      </c>
      <c r="L2002" s="1">
        <f>IF(Eingabe!F2002="x",1,0)</f>
        <v>0</v>
      </c>
      <c r="M2002" s="90">
        <f t="shared" si="196"/>
        <v>1</v>
      </c>
    </row>
    <row r="2003">
      <c r="A2003" s="5">
        <f>Eingabe!J2003^2*PI()/4</f>
        <v>0</v>
      </c>
      <c r="B2003" s="5">
        <f>Eingabe!K2003*Eingabe!L2003</f>
        <v>0.16000000000000003</v>
      </c>
      <c r="C2003" s="5">
        <f>(Eingabe!K2003*(Eingabe!L2003-Eingabe!K2003)+Eingabe!K2003^2*PI()/4)*0+Eingabe!K2003*Eingabe!L2003</f>
        <v>0.16000000000000003</v>
      </c>
      <c r="D2003" s="89">
        <f>IF(Eingabe!G2003="x",1,0)</f>
        <v>0</v>
      </c>
      <c r="E2003" s="1">
        <f>IF(Eingabe!H2003="x",1,0)</f>
        <v>1</v>
      </c>
      <c r="F2003" s="1">
        <f>IF(Eingabe!I2003="x",1,0)</f>
        <v>0</v>
      </c>
      <c r="G2003" s="90">
        <f t="shared" ref="G2003:G2066" si="197">MAX(E2003:F2003)</f>
        <v>1</v>
      </c>
      <c r="H2003" s="1">
        <f>IF(Eingabe!R2003="x",1,0)</f>
        <v>1</v>
      </c>
      <c r="I2003" s="1">
        <f>IF(Eingabe!S2003="x",1,0)</f>
        <v>0</v>
      </c>
      <c r="J2003" s="1">
        <f t="shared" ref="J2003:J2066" si="198">MAX(H2003:I2003)</f>
        <v>1</v>
      </c>
      <c r="K2003" s="89">
        <f>IF(Eingabe!E2003="x",1,0)</f>
        <v>1</v>
      </c>
      <c r="L2003" s="1">
        <f>IF(Eingabe!F2003="x",1,0)</f>
        <v>0</v>
      </c>
      <c r="M2003" s="90">
        <f t="shared" ref="M2003:M2066" si="199">MAX(K2003:L2003)</f>
        <v>1</v>
      </c>
    </row>
    <row r="2004">
      <c r="A2004" s="5">
        <f>Eingabe!J2004^2*PI()/4</f>
        <v>0</v>
      </c>
      <c r="B2004" s="5">
        <f>Eingabe!K2004*Eingabe!L2004</f>
        <v>0.16000000000000003</v>
      </c>
      <c r="C2004" s="5">
        <f>(Eingabe!K2004*(Eingabe!L2004-Eingabe!K2004)+Eingabe!K2004^2*PI()/4)*0+Eingabe!K2004*Eingabe!L2004</f>
        <v>0.16000000000000003</v>
      </c>
      <c r="D2004" s="89">
        <f>IF(Eingabe!G2004="x",1,0)</f>
        <v>0</v>
      </c>
      <c r="E2004" s="1">
        <f>IF(Eingabe!H2004="x",1,0)</f>
        <v>1</v>
      </c>
      <c r="F2004" s="1">
        <f>IF(Eingabe!I2004="x",1,0)</f>
        <v>0</v>
      </c>
      <c r="G2004" s="90">
        <f t="shared" si="197"/>
        <v>1</v>
      </c>
      <c r="H2004" s="1">
        <f>IF(Eingabe!R2004="x",1,0)</f>
        <v>1</v>
      </c>
      <c r="I2004" s="1">
        <f>IF(Eingabe!S2004="x",1,0)</f>
        <v>0</v>
      </c>
      <c r="J2004" s="1">
        <f t="shared" si="198"/>
        <v>1</v>
      </c>
      <c r="K2004" s="89">
        <f>IF(Eingabe!E2004="x",1,0)</f>
        <v>1</v>
      </c>
      <c r="L2004" s="1">
        <f>IF(Eingabe!F2004="x",1,0)</f>
        <v>0</v>
      </c>
      <c r="M2004" s="90">
        <f t="shared" si="199"/>
        <v>1</v>
      </c>
    </row>
    <row r="2005">
      <c r="A2005" s="5">
        <f>Eingabe!J2005^2*PI()/4</f>
        <v>0</v>
      </c>
      <c r="B2005" s="5">
        <f>Eingabe!K2005*Eingabe!L2005</f>
        <v>0.16000000000000003</v>
      </c>
      <c r="C2005" s="5">
        <f>(Eingabe!K2005*(Eingabe!L2005-Eingabe!K2005)+Eingabe!K2005^2*PI()/4)*0+Eingabe!K2005*Eingabe!L2005</f>
        <v>0.16000000000000003</v>
      </c>
      <c r="D2005" s="89">
        <f>IF(Eingabe!G2005="x",1,0)</f>
        <v>0</v>
      </c>
      <c r="E2005" s="1">
        <f>IF(Eingabe!H2005="x",1,0)</f>
        <v>1</v>
      </c>
      <c r="F2005" s="1">
        <f>IF(Eingabe!I2005="x",1,0)</f>
        <v>0</v>
      </c>
      <c r="G2005" s="90">
        <f t="shared" si="197"/>
        <v>1</v>
      </c>
      <c r="H2005" s="1">
        <f>IF(Eingabe!R2005="x",1,0)</f>
        <v>1</v>
      </c>
      <c r="I2005" s="1">
        <f>IF(Eingabe!S2005="x",1,0)</f>
        <v>0</v>
      </c>
      <c r="J2005" s="1">
        <f t="shared" si="198"/>
        <v>1</v>
      </c>
      <c r="K2005" s="89">
        <f>IF(Eingabe!E2005="x",1,0)</f>
        <v>1</v>
      </c>
      <c r="L2005" s="1">
        <f>IF(Eingabe!F2005="x",1,0)</f>
        <v>0</v>
      </c>
      <c r="M2005" s="90">
        <f t="shared" si="199"/>
        <v>1</v>
      </c>
    </row>
    <row r="2006">
      <c r="A2006" s="5">
        <f>Eingabe!J2006^2*PI()/4</f>
        <v>0</v>
      </c>
      <c r="B2006" s="5">
        <f>Eingabe!K2006*Eingabe!L2006</f>
        <v>0.16000000000000003</v>
      </c>
      <c r="C2006" s="5">
        <f>(Eingabe!K2006*(Eingabe!L2006-Eingabe!K2006)+Eingabe!K2006^2*PI()/4)*0+Eingabe!K2006*Eingabe!L2006</f>
        <v>0.16000000000000003</v>
      </c>
      <c r="D2006" s="89">
        <f>IF(Eingabe!G2006="x",1,0)</f>
        <v>0</v>
      </c>
      <c r="E2006" s="1">
        <f>IF(Eingabe!H2006="x",1,0)</f>
        <v>1</v>
      </c>
      <c r="F2006" s="1">
        <f>IF(Eingabe!I2006="x",1,0)</f>
        <v>0</v>
      </c>
      <c r="G2006" s="90">
        <f t="shared" si="197"/>
        <v>1</v>
      </c>
      <c r="H2006" s="1">
        <f>IF(Eingabe!R2006="x",1,0)</f>
        <v>1</v>
      </c>
      <c r="I2006" s="1">
        <f>IF(Eingabe!S2006="x",1,0)</f>
        <v>0</v>
      </c>
      <c r="J2006" s="1">
        <f t="shared" si="198"/>
        <v>1</v>
      </c>
      <c r="K2006" s="89">
        <f>IF(Eingabe!E2006="x",1,0)</f>
        <v>1</v>
      </c>
      <c r="L2006" s="1">
        <f>IF(Eingabe!F2006="x",1,0)</f>
        <v>0</v>
      </c>
      <c r="M2006" s="90">
        <f t="shared" si="199"/>
        <v>1</v>
      </c>
    </row>
    <row r="2007">
      <c r="A2007" s="5">
        <f>Eingabe!J2007^2*PI()/4</f>
        <v>0</v>
      </c>
      <c r="B2007" s="5">
        <f>Eingabe!K2007*Eingabe!L2007</f>
        <v>0.16000000000000003</v>
      </c>
      <c r="C2007" s="5">
        <f>(Eingabe!K2007*(Eingabe!L2007-Eingabe!K2007)+Eingabe!K2007^2*PI()/4)*0+Eingabe!K2007*Eingabe!L2007</f>
        <v>0.16000000000000003</v>
      </c>
      <c r="D2007" s="89">
        <f>IF(Eingabe!G2007="x",1,0)</f>
        <v>0</v>
      </c>
      <c r="E2007" s="1">
        <f>IF(Eingabe!H2007="x",1,0)</f>
        <v>1</v>
      </c>
      <c r="F2007" s="1">
        <f>IF(Eingabe!I2007="x",1,0)</f>
        <v>0</v>
      </c>
      <c r="G2007" s="90">
        <f t="shared" si="197"/>
        <v>1</v>
      </c>
      <c r="H2007" s="1">
        <f>IF(Eingabe!R2007="x",1,0)</f>
        <v>1</v>
      </c>
      <c r="I2007" s="1">
        <f>IF(Eingabe!S2007="x",1,0)</f>
        <v>0</v>
      </c>
      <c r="J2007" s="1">
        <f t="shared" si="198"/>
        <v>1</v>
      </c>
      <c r="K2007" s="89">
        <f>IF(Eingabe!E2007="x",1,0)</f>
        <v>1</v>
      </c>
      <c r="L2007" s="1">
        <f>IF(Eingabe!F2007="x",1,0)</f>
        <v>0</v>
      </c>
      <c r="M2007" s="90">
        <f t="shared" si="199"/>
        <v>1</v>
      </c>
    </row>
    <row r="2008">
      <c r="A2008" s="5">
        <f>Eingabe!J2008^2*PI()/4</f>
        <v>0</v>
      </c>
      <c r="B2008" s="5">
        <f>Eingabe!K2008*Eingabe!L2008</f>
        <v>0.16000000000000003</v>
      </c>
      <c r="C2008" s="5">
        <f>(Eingabe!K2008*(Eingabe!L2008-Eingabe!K2008)+Eingabe!K2008^2*PI()/4)*0+Eingabe!K2008*Eingabe!L2008</f>
        <v>0.16000000000000003</v>
      </c>
      <c r="D2008" s="89">
        <f>IF(Eingabe!G2008="x",1,0)</f>
        <v>0</v>
      </c>
      <c r="E2008" s="1">
        <f>IF(Eingabe!H2008="x",1,0)</f>
        <v>1</v>
      </c>
      <c r="F2008" s="1">
        <f>IF(Eingabe!I2008="x",1,0)</f>
        <v>0</v>
      </c>
      <c r="G2008" s="90">
        <f t="shared" si="197"/>
        <v>1</v>
      </c>
      <c r="H2008" s="1">
        <f>IF(Eingabe!R2008="x",1,0)</f>
        <v>1</v>
      </c>
      <c r="I2008" s="1">
        <f>IF(Eingabe!S2008="x",1,0)</f>
        <v>0</v>
      </c>
      <c r="J2008" s="1">
        <f t="shared" si="198"/>
        <v>1</v>
      </c>
      <c r="K2008" s="89">
        <f>IF(Eingabe!E2008="x",1,0)</f>
        <v>1</v>
      </c>
      <c r="L2008" s="1">
        <f>IF(Eingabe!F2008="x",1,0)</f>
        <v>0</v>
      </c>
      <c r="M2008" s="90">
        <f t="shared" si="199"/>
        <v>1</v>
      </c>
    </row>
    <row r="2009">
      <c r="A2009" s="5">
        <f>Eingabe!J2009^2*PI()/4</f>
        <v>0</v>
      </c>
      <c r="B2009" s="5">
        <f>Eingabe!K2009*Eingabe!L2009</f>
        <v>0</v>
      </c>
      <c r="C2009" s="5">
        <f>(Eingabe!K2009*(Eingabe!L2009-Eingabe!K2009)+Eingabe!K2009^2*PI()/4)*0+Eingabe!K2009*Eingabe!L2009</f>
        <v>0</v>
      </c>
      <c r="D2009" s="89">
        <f>IF(Eingabe!G2009="x",1,0)</f>
        <v>0</v>
      </c>
      <c r="E2009" s="1">
        <f>IF(Eingabe!H2009="x",1,0)</f>
        <v>0</v>
      </c>
      <c r="F2009" s="1">
        <f>IF(Eingabe!I2009="x",1,0)</f>
        <v>0</v>
      </c>
      <c r="G2009" s="90">
        <f t="shared" si="197"/>
        <v>0</v>
      </c>
      <c r="H2009" s="1">
        <f>IF(Eingabe!R2009="x",1,0)</f>
        <v>1</v>
      </c>
      <c r="I2009" s="1">
        <f>IF(Eingabe!S2009="x",1,0)</f>
        <v>0</v>
      </c>
      <c r="J2009" s="1">
        <f t="shared" si="198"/>
        <v>1</v>
      </c>
      <c r="K2009" s="89">
        <f>IF(Eingabe!E2009="x",1,0)</f>
        <v>1</v>
      </c>
      <c r="L2009" s="1">
        <f>IF(Eingabe!F2009="x",1,0)</f>
        <v>0</v>
      </c>
      <c r="M2009" s="90">
        <f t="shared" si="199"/>
        <v>1</v>
      </c>
    </row>
    <row r="2010">
      <c r="A2010" s="5">
        <f>Eingabe!J2010^2*PI()/4</f>
        <v>0</v>
      </c>
      <c r="B2010" s="5">
        <f>Eingabe!K2010*Eingabe!L2010</f>
        <v>0</v>
      </c>
      <c r="C2010" s="5">
        <f>(Eingabe!K2010*(Eingabe!L2010-Eingabe!K2010)+Eingabe!K2010^2*PI()/4)*0+Eingabe!K2010*Eingabe!L2010</f>
        <v>0</v>
      </c>
      <c r="D2010" s="89">
        <f>IF(Eingabe!G2010="x",1,0)</f>
        <v>0</v>
      </c>
      <c r="E2010" s="1">
        <f>IF(Eingabe!H2010="x",1,0)</f>
        <v>0</v>
      </c>
      <c r="F2010" s="1">
        <f>IF(Eingabe!I2010="x",1,0)</f>
        <v>0</v>
      </c>
      <c r="G2010" s="90">
        <f t="shared" si="197"/>
        <v>0</v>
      </c>
      <c r="H2010" s="1">
        <f>IF(Eingabe!R2010="x",1,0)</f>
        <v>1</v>
      </c>
      <c r="I2010" s="1">
        <f>IF(Eingabe!S2010="x",1,0)</f>
        <v>0</v>
      </c>
      <c r="J2010" s="1">
        <f t="shared" si="198"/>
        <v>1</v>
      </c>
      <c r="K2010" s="89">
        <f>IF(Eingabe!E2010="x",1,0)</f>
        <v>1</v>
      </c>
      <c r="L2010" s="1">
        <f>IF(Eingabe!F2010="x",1,0)</f>
        <v>0</v>
      </c>
      <c r="M2010" s="90">
        <f t="shared" si="199"/>
        <v>1</v>
      </c>
    </row>
    <row r="2011">
      <c r="A2011" s="5">
        <f>Eingabe!J2011^2*PI()/4</f>
        <v>0</v>
      </c>
      <c r="B2011" s="5">
        <f>Eingabe!K2011*Eingabe!L2011</f>
        <v>0</v>
      </c>
      <c r="C2011" s="5">
        <f>(Eingabe!K2011*(Eingabe!L2011-Eingabe!K2011)+Eingabe!K2011^2*PI()/4)*0+Eingabe!K2011*Eingabe!L2011</f>
        <v>0</v>
      </c>
      <c r="D2011" s="89">
        <f>IF(Eingabe!G2011="x",1,0)</f>
        <v>0</v>
      </c>
      <c r="E2011" s="1">
        <f>IF(Eingabe!H2011="x",1,0)</f>
        <v>0</v>
      </c>
      <c r="F2011" s="1">
        <f>IF(Eingabe!I2011="x",1,0)</f>
        <v>0</v>
      </c>
      <c r="G2011" s="90">
        <f t="shared" si="197"/>
        <v>0</v>
      </c>
      <c r="H2011" s="1">
        <f>IF(Eingabe!R2011="x",1,0)</f>
        <v>1</v>
      </c>
      <c r="I2011" s="1">
        <f>IF(Eingabe!S2011="x",1,0)</f>
        <v>0</v>
      </c>
      <c r="J2011" s="1">
        <f t="shared" si="198"/>
        <v>1</v>
      </c>
      <c r="K2011" s="89">
        <f>IF(Eingabe!E2011="x",1,0)</f>
        <v>1</v>
      </c>
      <c r="L2011" s="1">
        <f>IF(Eingabe!F2011="x",1,0)</f>
        <v>0</v>
      </c>
      <c r="M2011" s="90">
        <f t="shared" si="199"/>
        <v>1</v>
      </c>
    </row>
    <row r="2012">
      <c r="A2012" s="5">
        <f>Eingabe!J2012^2*PI()/4</f>
        <v>0</v>
      </c>
      <c r="B2012" s="5">
        <f>Eingabe!K2012*Eingabe!L2012</f>
        <v>0</v>
      </c>
      <c r="C2012" s="5">
        <f>(Eingabe!K2012*(Eingabe!L2012-Eingabe!K2012)+Eingabe!K2012^2*PI()/4)*0+Eingabe!K2012*Eingabe!L2012</f>
        <v>0</v>
      </c>
      <c r="D2012" s="89">
        <f>IF(Eingabe!G2012="x",1,0)</f>
        <v>0</v>
      </c>
      <c r="E2012" s="1">
        <f>IF(Eingabe!H2012="x",1,0)</f>
        <v>0</v>
      </c>
      <c r="F2012" s="1">
        <f>IF(Eingabe!I2012="x",1,0)</f>
        <v>0</v>
      </c>
      <c r="G2012" s="90">
        <f t="shared" si="197"/>
        <v>0</v>
      </c>
      <c r="H2012" s="1">
        <f>IF(Eingabe!R2012="x",1,0)</f>
        <v>1</v>
      </c>
      <c r="I2012" s="1">
        <f>IF(Eingabe!S2012="x",1,0)</f>
        <v>0</v>
      </c>
      <c r="J2012" s="1">
        <f t="shared" si="198"/>
        <v>1</v>
      </c>
      <c r="K2012" s="89">
        <f>IF(Eingabe!E2012="x",1,0)</f>
        <v>1</v>
      </c>
      <c r="L2012" s="1">
        <f>IF(Eingabe!F2012="x",1,0)</f>
        <v>0</v>
      </c>
      <c r="M2012" s="90">
        <f t="shared" si="199"/>
        <v>1</v>
      </c>
    </row>
    <row r="2013">
      <c r="A2013" s="5">
        <f>Eingabe!J2013^2*PI()/4</f>
        <v>0</v>
      </c>
      <c r="B2013" s="5">
        <f>Eingabe!K2013*Eingabe!L2013</f>
        <v>0</v>
      </c>
      <c r="C2013" s="5">
        <f>(Eingabe!K2013*(Eingabe!L2013-Eingabe!K2013)+Eingabe!K2013^2*PI()/4)*0+Eingabe!K2013*Eingabe!L2013</f>
        <v>0</v>
      </c>
      <c r="D2013" s="89">
        <f>IF(Eingabe!G2013="x",1,0)</f>
        <v>0</v>
      </c>
      <c r="E2013" s="1">
        <f>IF(Eingabe!H2013="x",1,0)</f>
        <v>0</v>
      </c>
      <c r="F2013" s="1">
        <f>IF(Eingabe!I2013="x",1,0)</f>
        <v>0</v>
      </c>
      <c r="G2013" s="90">
        <f t="shared" si="197"/>
        <v>0</v>
      </c>
      <c r="H2013" s="1">
        <f>IF(Eingabe!R2013="x",1,0)</f>
        <v>1</v>
      </c>
      <c r="I2013" s="1">
        <f>IF(Eingabe!S2013="x",1,0)</f>
        <v>0</v>
      </c>
      <c r="J2013" s="1">
        <f t="shared" si="198"/>
        <v>1</v>
      </c>
      <c r="K2013" s="89">
        <f>IF(Eingabe!E2013="x",1,0)</f>
        <v>1</v>
      </c>
      <c r="L2013" s="1">
        <f>IF(Eingabe!F2013="x",1,0)</f>
        <v>0</v>
      </c>
      <c r="M2013" s="90">
        <f t="shared" si="199"/>
        <v>1</v>
      </c>
    </row>
    <row r="2014">
      <c r="A2014" s="5">
        <f>Eingabe!J2014^2*PI()/4</f>
        <v>0</v>
      </c>
      <c r="B2014" s="5">
        <f>Eingabe!K2014*Eingabe!L2014</f>
        <v>0</v>
      </c>
      <c r="C2014" s="5">
        <f>(Eingabe!K2014*(Eingabe!L2014-Eingabe!K2014)+Eingabe!K2014^2*PI()/4)*0+Eingabe!K2014*Eingabe!L2014</f>
        <v>0</v>
      </c>
      <c r="D2014" s="89">
        <f>IF(Eingabe!G2014="x",1,0)</f>
        <v>0</v>
      </c>
      <c r="E2014" s="1">
        <f>IF(Eingabe!H2014="x",1,0)</f>
        <v>0</v>
      </c>
      <c r="F2014" s="1">
        <f>IF(Eingabe!I2014="x",1,0)</f>
        <v>0</v>
      </c>
      <c r="G2014" s="90">
        <f t="shared" si="197"/>
        <v>0</v>
      </c>
      <c r="H2014" s="1">
        <f>IF(Eingabe!R2014="x",1,0)</f>
        <v>1</v>
      </c>
      <c r="I2014" s="1">
        <f>IF(Eingabe!S2014="x",1,0)</f>
        <v>0</v>
      </c>
      <c r="J2014" s="1">
        <f t="shared" si="198"/>
        <v>1</v>
      </c>
      <c r="K2014" s="89">
        <f>IF(Eingabe!E2014="x",1,0)</f>
        <v>1</v>
      </c>
      <c r="L2014" s="1">
        <f>IF(Eingabe!F2014="x",1,0)</f>
        <v>0</v>
      </c>
      <c r="M2014" s="90">
        <f t="shared" si="199"/>
        <v>1</v>
      </c>
    </row>
    <row r="2015">
      <c r="A2015" s="5">
        <f>Eingabe!J2015^2*PI()/4</f>
        <v>0</v>
      </c>
      <c r="B2015" s="5">
        <f>Eingabe!K2015*Eingabe!L2015</f>
        <v>0</v>
      </c>
      <c r="C2015" s="5">
        <f>(Eingabe!K2015*(Eingabe!L2015-Eingabe!K2015)+Eingabe!K2015^2*PI()/4)*0+Eingabe!K2015*Eingabe!L2015</f>
        <v>0</v>
      </c>
      <c r="D2015" s="89">
        <f>IF(Eingabe!G2015="x",1,0)</f>
        <v>0</v>
      </c>
      <c r="E2015" s="1">
        <f>IF(Eingabe!H2015="x",1,0)</f>
        <v>0</v>
      </c>
      <c r="F2015" s="1">
        <f>IF(Eingabe!I2015="x",1,0)</f>
        <v>0</v>
      </c>
      <c r="G2015" s="90">
        <f t="shared" si="197"/>
        <v>0</v>
      </c>
      <c r="H2015" s="1">
        <f>IF(Eingabe!R2015="x",1,0)</f>
        <v>1</v>
      </c>
      <c r="I2015" s="1">
        <f>IF(Eingabe!S2015="x",1,0)</f>
        <v>0</v>
      </c>
      <c r="J2015" s="1">
        <f t="shared" si="198"/>
        <v>1</v>
      </c>
      <c r="K2015" s="89">
        <f>IF(Eingabe!E2015="x",1,0)</f>
        <v>1</v>
      </c>
      <c r="L2015" s="1">
        <f>IF(Eingabe!F2015="x",1,0)</f>
        <v>0</v>
      </c>
      <c r="M2015" s="90">
        <f t="shared" si="199"/>
        <v>1</v>
      </c>
    </row>
    <row r="2016">
      <c r="A2016" s="5">
        <f>Eingabe!J2016^2*PI()/4</f>
        <v>0</v>
      </c>
      <c r="B2016" s="5">
        <f>Eingabe!K2016*Eingabe!L2016</f>
        <v>0</v>
      </c>
      <c r="C2016" s="5">
        <f>(Eingabe!K2016*(Eingabe!L2016-Eingabe!K2016)+Eingabe!K2016^2*PI()/4)*0+Eingabe!K2016*Eingabe!L2016</f>
        <v>0</v>
      </c>
      <c r="D2016" s="89">
        <f>IF(Eingabe!G2016="x",1,0)</f>
        <v>0</v>
      </c>
      <c r="E2016" s="1">
        <f>IF(Eingabe!H2016="x",1,0)</f>
        <v>0</v>
      </c>
      <c r="F2016" s="1">
        <f>IF(Eingabe!I2016="x",1,0)</f>
        <v>0</v>
      </c>
      <c r="G2016" s="90">
        <f t="shared" si="197"/>
        <v>0</v>
      </c>
      <c r="H2016" s="1">
        <f>IF(Eingabe!R2016="x",1,0)</f>
        <v>1</v>
      </c>
      <c r="I2016" s="1">
        <f>IF(Eingabe!S2016="x",1,0)</f>
        <v>0</v>
      </c>
      <c r="J2016" s="1">
        <f t="shared" si="198"/>
        <v>1</v>
      </c>
      <c r="K2016" s="89">
        <f>IF(Eingabe!E2016="x",1,0)</f>
        <v>1</v>
      </c>
      <c r="L2016" s="1">
        <f>IF(Eingabe!F2016="x",1,0)</f>
        <v>0</v>
      </c>
      <c r="M2016" s="90">
        <f t="shared" si="199"/>
        <v>1</v>
      </c>
    </row>
    <row r="2017">
      <c r="A2017" s="5">
        <f>Eingabe!J2017^2*PI()/4</f>
        <v>0</v>
      </c>
      <c r="B2017" s="5">
        <f>Eingabe!K2017*Eingabe!L2017</f>
        <v>0</v>
      </c>
      <c r="C2017" s="5">
        <f>(Eingabe!K2017*(Eingabe!L2017-Eingabe!K2017)+Eingabe!K2017^2*PI()/4)*0+Eingabe!K2017*Eingabe!L2017</f>
        <v>0</v>
      </c>
      <c r="D2017" s="89">
        <f>IF(Eingabe!G2017="x",1,0)</f>
        <v>0</v>
      </c>
      <c r="E2017" s="1">
        <f>IF(Eingabe!H2017="x",1,0)</f>
        <v>0</v>
      </c>
      <c r="F2017" s="1">
        <f>IF(Eingabe!I2017="x",1,0)</f>
        <v>0</v>
      </c>
      <c r="G2017" s="90">
        <f t="shared" si="197"/>
        <v>0</v>
      </c>
      <c r="H2017" s="1">
        <f>IF(Eingabe!R2017="x",1,0)</f>
        <v>1</v>
      </c>
      <c r="I2017" s="1">
        <f>IF(Eingabe!S2017="x",1,0)</f>
        <v>0</v>
      </c>
      <c r="J2017" s="1">
        <f t="shared" si="198"/>
        <v>1</v>
      </c>
      <c r="K2017" s="89">
        <f>IF(Eingabe!E2017="x",1,0)</f>
        <v>1</v>
      </c>
      <c r="L2017" s="1">
        <f>IF(Eingabe!F2017="x",1,0)</f>
        <v>0</v>
      </c>
      <c r="M2017" s="90">
        <f t="shared" si="199"/>
        <v>1</v>
      </c>
    </row>
    <row r="2018">
      <c r="A2018" s="5">
        <f>Eingabe!J2018^2*PI()/4</f>
        <v>0</v>
      </c>
      <c r="B2018" s="5">
        <f>Eingabe!K2018*Eingabe!L2018</f>
        <v>0</v>
      </c>
      <c r="C2018" s="5">
        <f>(Eingabe!K2018*(Eingabe!L2018-Eingabe!K2018)+Eingabe!K2018^2*PI()/4)*0+Eingabe!K2018*Eingabe!L2018</f>
        <v>0</v>
      </c>
      <c r="D2018" s="89">
        <f>IF(Eingabe!G2018="x",1,0)</f>
        <v>0</v>
      </c>
      <c r="E2018" s="1">
        <f>IF(Eingabe!H2018="x",1,0)</f>
        <v>0</v>
      </c>
      <c r="F2018" s="1">
        <f>IF(Eingabe!I2018="x",1,0)</f>
        <v>0</v>
      </c>
      <c r="G2018" s="90">
        <f t="shared" si="197"/>
        <v>0</v>
      </c>
      <c r="H2018" s="1">
        <f>IF(Eingabe!R2018="x",1,0)</f>
        <v>1</v>
      </c>
      <c r="I2018" s="1">
        <f>IF(Eingabe!S2018="x",1,0)</f>
        <v>0</v>
      </c>
      <c r="J2018" s="1">
        <f t="shared" si="198"/>
        <v>1</v>
      </c>
      <c r="K2018" s="89">
        <f>IF(Eingabe!E2018="x",1,0)</f>
        <v>1</v>
      </c>
      <c r="L2018" s="1">
        <f>IF(Eingabe!F2018="x",1,0)</f>
        <v>0</v>
      </c>
      <c r="M2018" s="90">
        <f t="shared" si="199"/>
        <v>1</v>
      </c>
    </row>
    <row r="2019">
      <c r="A2019" s="5">
        <f>Eingabe!J2019^2*PI()/4</f>
        <v>0</v>
      </c>
      <c r="B2019" s="5">
        <f>Eingabe!K2019*Eingabe!L2019</f>
        <v>0</v>
      </c>
      <c r="C2019" s="5">
        <f>(Eingabe!K2019*(Eingabe!L2019-Eingabe!K2019)+Eingabe!K2019^2*PI()/4)*0+Eingabe!K2019*Eingabe!L2019</f>
        <v>0</v>
      </c>
      <c r="D2019" s="89">
        <f>IF(Eingabe!G2019="x",1,0)</f>
        <v>0</v>
      </c>
      <c r="E2019" s="1">
        <f>IF(Eingabe!H2019="x",1,0)</f>
        <v>0</v>
      </c>
      <c r="F2019" s="1">
        <f>IF(Eingabe!I2019="x",1,0)</f>
        <v>0</v>
      </c>
      <c r="G2019" s="90">
        <f t="shared" si="197"/>
        <v>0</v>
      </c>
      <c r="H2019" s="1">
        <f>IF(Eingabe!R2019="x",1,0)</f>
        <v>1</v>
      </c>
      <c r="I2019" s="1">
        <f>IF(Eingabe!S2019="x",1,0)</f>
        <v>0</v>
      </c>
      <c r="J2019" s="1">
        <f t="shared" si="198"/>
        <v>1</v>
      </c>
      <c r="K2019" s="89">
        <f>IF(Eingabe!E2019="x",1,0)</f>
        <v>1</v>
      </c>
      <c r="L2019" s="1">
        <f>IF(Eingabe!F2019="x",1,0)</f>
        <v>0</v>
      </c>
      <c r="M2019" s="90">
        <f t="shared" si="199"/>
        <v>1</v>
      </c>
    </row>
    <row r="2020">
      <c r="A2020" s="5">
        <f>Eingabe!J2020^2*PI()/4</f>
        <v>0</v>
      </c>
      <c r="B2020" s="5">
        <f>Eingabe!K2020*Eingabe!L2020</f>
        <v>0</v>
      </c>
      <c r="C2020" s="5">
        <f>(Eingabe!K2020*(Eingabe!L2020-Eingabe!K2020)+Eingabe!K2020^2*PI()/4)*0+Eingabe!K2020*Eingabe!L2020</f>
        <v>0</v>
      </c>
      <c r="D2020" s="89">
        <f>IF(Eingabe!G2020="x",1,0)</f>
        <v>0</v>
      </c>
      <c r="E2020" s="1">
        <f>IF(Eingabe!H2020="x",1,0)</f>
        <v>0</v>
      </c>
      <c r="F2020" s="1">
        <f>IF(Eingabe!I2020="x",1,0)</f>
        <v>0</v>
      </c>
      <c r="G2020" s="90">
        <f t="shared" si="197"/>
        <v>0</v>
      </c>
      <c r="H2020" s="1">
        <f>IF(Eingabe!R2020="x",1,0)</f>
        <v>1</v>
      </c>
      <c r="I2020" s="1">
        <f>IF(Eingabe!S2020="x",1,0)</f>
        <v>0</v>
      </c>
      <c r="J2020" s="1">
        <f t="shared" si="198"/>
        <v>1</v>
      </c>
      <c r="K2020" s="89">
        <f>IF(Eingabe!E2020="x",1,0)</f>
        <v>1</v>
      </c>
      <c r="L2020" s="1">
        <f>IF(Eingabe!F2020="x",1,0)</f>
        <v>0</v>
      </c>
      <c r="M2020" s="90">
        <f t="shared" si="199"/>
        <v>1</v>
      </c>
    </row>
    <row r="2021">
      <c r="A2021" s="5">
        <f>Eingabe!J2021^2*PI()/4</f>
        <v>0</v>
      </c>
      <c r="B2021" s="5">
        <f>Eingabe!K2021*Eingabe!L2021</f>
        <v>0</v>
      </c>
      <c r="C2021" s="5">
        <f>(Eingabe!K2021*(Eingabe!L2021-Eingabe!K2021)+Eingabe!K2021^2*PI()/4)*0+Eingabe!K2021*Eingabe!L2021</f>
        <v>0</v>
      </c>
      <c r="D2021" s="89">
        <f>IF(Eingabe!G2021="x",1,0)</f>
        <v>0</v>
      </c>
      <c r="E2021" s="1">
        <f>IF(Eingabe!H2021="x",1,0)</f>
        <v>0</v>
      </c>
      <c r="F2021" s="1">
        <f>IF(Eingabe!I2021="x",1,0)</f>
        <v>0</v>
      </c>
      <c r="G2021" s="90">
        <f t="shared" si="197"/>
        <v>0</v>
      </c>
      <c r="H2021" s="1">
        <f>IF(Eingabe!R2021="x",1,0)</f>
        <v>1</v>
      </c>
      <c r="I2021" s="1">
        <f>IF(Eingabe!S2021="x",1,0)</f>
        <v>0</v>
      </c>
      <c r="J2021" s="1">
        <f t="shared" si="198"/>
        <v>1</v>
      </c>
      <c r="K2021" s="89">
        <f>IF(Eingabe!E2021="x",1,0)</f>
        <v>1</v>
      </c>
      <c r="L2021" s="1">
        <f>IF(Eingabe!F2021="x",1,0)</f>
        <v>0</v>
      </c>
      <c r="M2021" s="90">
        <f t="shared" si="199"/>
        <v>1</v>
      </c>
    </row>
    <row r="2022">
      <c r="A2022" s="5">
        <f>Eingabe!J2022^2*PI()/4</f>
        <v>0</v>
      </c>
      <c r="B2022" s="5">
        <f>Eingabe!K2022*Eingabe!L2022</f>
        <v>0</v>
      </c>
      <c r="C2022" s="5">
        <f>(Eingabe!K2022*(Eingabe!L2022-Eingabe!K2022)+Eingabe!K2022^2*PI()/4)*0+Eingabe!K2022*Eingabe!L2022</f>
        <v>0</v>
      </c>
      <c r="D2022" s="89">
        <f>IF(Eingabe!G2022="x",1,0)</f>
        <v>0</v>
      </c>
      <c r="E2022" s="1">
        <f>IF(Eingabe!H2022="x",1,0)</f>
        <v>0</v>
      </c>
      <c r="F2022" s="1">
        <f>IF(Eingabe!I2022="x",1,0)</f>
        <v>0</v>
      </c>
      <c r="G2022" s="90">
        <f t="shared" si="197"/>
        <v>0</v>
      </c>
      <c r="H2022" s="1">
        <f>IF(Eingabe!R2022="x",1,0)</f>
        <v>1</v>
      </c>
      <c r="I2022" s="1">
        <f>IF(Eingabe!S2022="x",1,0)</f>
        <v>0</v>
      </c>
      <c r="J2022" s="1">
        <f t="shared" si="198"/>
        <v>1</v>
      </c>
      <c r="K2022" s="89">
        <f>IF(Eingabe!E2022="x",1,0)</f>
        <v>1</v>
      </c>
      <c r="L2022" s="1">
        <f>IF(Eingabe!F2022="x",1,0)</f>
        <v>0</v>
      </c>
      <c r="M2022" s="90">
        <f t="shared" si="199"/>
        <v>1</v>
      </c>
    </row>
    <row r="2023">
      <c r="A2023" s="5">
        <f>Eingabe!J2023^2*PI()/4</f>
        <v>0</v>
      </c>
      <c r="B2023" s="5">
        <f>Eingabe!K2023*Eingabe!L2023</f>
        <v>0</v>
      </c>
      <c r="C2023" s="5">
        <f>(Eingabe!K2023*(Eingabe!L2023-Eingabe!K2023)+Eingabe!K2023^2*PI()/4)*0+Eingabe!K2023*Eingabe!L2023</f>
        <v>0</v>
      </c>
      <c r="D2023" s="89">
        <f>IF(Eingabe!G2023="x",1,0)</f>
        <v>0</v>
      </c>
      <c r="E2023" s="1">
        <f>IF(Eingabe!H2023="x",1,0)</f>
        <v>0</v>
      </c>
      <c r="F2023" s="1">
        <f>IF(Eingabe!I2023="x",1,0)</f>
        <v>0</v>
      </c>
      <c r="G2023" s="90">
        <f t="shared" si="197"/>
        <v>0</v>
      </c>
      <c r="H2023" s="1">
        <f>IF(Eingabe!R2023="x",1,0)</f>
        <v>1</v>
      </c>
      <c r="I2023" s="1">
        <f>IF(Eingabe!S2023="x",1,0)</f>
        <v>0</v>
      </c>
      <c r="J2023" s="1">
        <f t="shared" si="198"/>
        <v>1</v>
      </c>
      <c r="K2023" s="89">
        <f>IF(Eingabe!E2023="x",1,0)</f>
        <v>1</v>
      </c>
      <c r="L2023" s="1">
        <f>IF(Eingabe!F2023="x",1,0)</f>
        <v>0</v>
      </c>
      <c r="M2023" s="90">
        <f t="shared" si="199"/>
        <v>1</v>
      </c>
    </row>
    <row r="2024">
      <c r="A2024" s="5">
        <f>Eingabe!J2024^2*PI()/4</f>
        <v>0</v>
      </c>
      <c r="B2024" s="5">
        <f>Eingabe!K2024*Eingabe!L2024</f>
        <v>0</v>
      </c>
      <c r="C2024" s="5">
        <f>(Eingabe!K2024*(Eingabe!L2024-Eingabe!K2024)+Eingabe!K2024^2*PI()/4)*0+Eingabe!K2024*Eingabe!L2024</f>
        <v>0</v>
      </c>
      <c r="D2024" s="89">
        <f>IF(Eingabe!G2024="x",1,0)</f>
        <v>0</v>
      </c>
      <c r="E2024" s="1">
        <f>IF(Eingabe!H2024="x",1,0)</f>
        <v>0</v>
      </c>
      <c r="F2024" s="1">
        <f>IF(Eingabe!I2024="x",1,0)</f>
        <v>0</v>
      </c>
      <c r="G2024" s="90">
        <f t="shared" si="197"/>
        <v>0</v>
      </c>
      <c r="H2024" s="1">
        <f>IF(Eingabe!R2024="x",1,0)</f>
        <v>1</v>
      </c>
      <c r="I2024" s="1">
        <f>IF(Eingabe!S2024="x",1,0)</f>
        <v>0</v>
      </c>
      <c r="J2024" s="1">
        <f t="shared" si="198"/>
        <v>1</v>
      </c>
      <c r="K2024" s="89">
        <f>IF(Eingabe!E2024="x",1,0)</f>
        <v>1</v>
      </c>
      <c r="L2024" s="1">
        <f>IF(Eingabe!F2024="x",1,0)</f>
        <v>0</v>
      </c>
      <c r="M2024" s="90">
        <f t="shared" si="199"/>
        <v>1</v>
      </c>
    </row>
    <row r="2025">
      <c r="A2025" s="5">
        <f>Eingabe!J2025^2*PI()/4</f>
        <v>0</v>
      </c>
      <c r="B2025" s="5">
        <f>Eingabe!K2025*Eingabe!L2025</f>
        <v>0</v>
      </c>
      <c r="C2025" s="5">
        <f>(Eingabe!K2025*(Eingabe!L2025-Eingabe!K2025)+Eingabe!K2025^2*PI()/4)*0+Eingabe!K2025*Eingabe!L2025</f>
        <v>0</v>
      </c>
      <c r="D2025" s="89">
        <f>IF(Eingabe!G2025="x",1,0)</f>
        <v>0</v>
      </c>
      <c r="E2025" s="1">
        <f>IF(Eingabe!H2025="x",1,0)</f>
        <v>0</v>
      </c>
      <c r="F2025" s="1">
        <f>IF(Eingabe!I2025="x",1,0)</f>
        <v>0</v>
      </c>
      <c r="G2025" s="90">
        <f t="shared" si="197"/>
        <v>0</v>
      </c>
      <c r="H2025" s="1">
        <f>IF(Eingabe!R2025="x",1,0)</f>
        <v>1</v>
      </c>
      <c r="I2025" s="1">
        <f>IF(Eingabe!S2025="x",1,0)</f>
        <v>0</v>
      </c>
      <c r="J2025" s="1">
        <f t="shared" si="198"/>
        <v>1</v>
      </c>
      <c r="K2025" s="89">
        <f>IF(Eingabe!E2025="x",1,0)</f>
        <v>1</v>
      </c>
      <c r="L2025" s="1">
        <f>IF(Eingabe!F2025="x",1,0)</f>
        <v>0</v>
      </c>
      <c r="M2025" s="90">
        <f t="shared" si="199"/>
        <v>1</v>
      </c>
    </row>
    <row r="2026">
      <c r="A2026" s="5">
        <f>Eingabe!J2026^2*PI()/4</f>
        <v>0</v>
      </c>
      <c r="B2026" s="5">
        <f>Eingabe!K2026*Eingabe!L2026</f>
        <v>0</v>
      </c>
      <c r="C2026" s="5">
        <f>(Eingabe!K2026*(Eingabe!L2026-Eingabe!K2026)+Eingabe!K2026^2*PI()/4)*0+Eingabe!K2026*Eingabe!L2026</f>
        <v>0</v>
      </c>
      <c r="D2026" s="89">
        <f>IF(Eingabe!G2026="x",1,0)</f>
        <v>0</v>
      </c>
      <c r="E2026" s="1">
        <f>IF(Eingabe!H2026="x",1,0)</f>
        <v>0</v>
      </c>
      <c r="F2026" s="1">
        <f>IF(Eingabe!I2026="x",1,0)</f>
        <v>0</v>
      </c>
      <c r="G2026" s="90">
        <f t="shared" si="197"/>
        <v>0</v>
      </c>
      <c r="H2026" s="1">
        <f>IF(Eingabe!R2026="x",1,0)</f>
        <v>1</v>
      </c>
      <c r="I2026" s="1">
        <f>IF(Eingabe!S2026="x",1,0)</f>
        <v>0</v>
      </c>
      <c r="J2026" s="1">
        <f t="shared" si="198"/>
        <v>1</v>
      </c>
      <c r="K2026" s="89">
        <f>IF(Eingabe!E2026="x",1,0)</f>
        <v>1</v>
      </c>
      <c r="L2026" s="1">
        <f>IF(Eingabe!F2026="x",1,0)</f>
        <v>0</v>
      </c>
      <c r="M2026" s="90">
        <f t="shared" si="199"/>
        <v>1</v>
      </c>
    </row>
    <row r="2027">
      <c r="A2027" s="5">
        <f>Eingabe!J2027^2*PI()/4</f>
        <v>0</v>
      </c>
      <c r="B2027" s="5">
        <f>Eingabe!K2027*Eingabe!L2027</f>
        <v>0</v>
      </c>
      <c r="C2027" s="5">
        <f>(Eingabe!K2027*(Eingabe!L2027-Eingabe!K2027)+Eingabe!K2027^2*PI()/4)*0+Eingabe!K2027*Eingabe!L2027</f>
        <v>0</v>
      </c>
      <c r="D2027" s="89">
        <f>IF(Eingabe!G2027="x",1,0)</f>
        <v>0</v>
      </c>
      <c r="E2027" s="1">
        <f>IF(Eingabe!H2027="x",1,0)</f>
        <v>0</v>
      </c>
      <c r="F2027" s="1">
        <f>IF(Eingabe!I2027="x",1,0)</f>
        <v>0</v>
      </c>
      <c r="G2027" s="90">
        <f t="shared" si="197"/>
        <v>0</v>
      </c>
      <c r="H2027" s="1">
        <f>IF(Eingabe!R2027="x",1,0)</f>
        <v>1</v>
      </c>
      <c r="I2027" s="1">
        <f>IF(Eingabe!S2027="x",1,0)</f>
        <v>0</v>
      </c>
      <c r="J2027" s="1">
        <f t="shared" si="198"/>
        <v>1</v>
      </c>
      <c r="K2027" s="89">
        <f>IF(Eingabe!E2027="x",1,0)</f>
        <v>1</v>
      </c>
      <c r="L2027" s="1">
        <f>IF(Eingabe!F2027="x",1,0)</f>
        <v>0</v>
      </c>
      <c r="M2027" s="90">
        <f t="shared" si="199"/>
        <v>1</v>
      </c>
    </row>
    <row r="2028">
      <c r="A2028" s="5">
        <f>Eingabe!J2028^2*PI()/4</f>
        <v>0</v>
      </c>
      <c r="B2028" s="5">
        <f>Eingabe!K2028*Eingabe!L2028</f>
        <v>0</v>
      </c>
      <c r="C2028" s="5">
        <f>(Eingabe!K2028*(Eingabe!L2028-Eingabe!K2028)+Eingabe!K2028^2*PI()/4)*0+Eingabe!K2028*Eingabe!L2028</f>
        <v>0</v>
      </c>
      <c r="D2028" s="89">
        <f>IF(Eingabe!G2028="x",1,0)</f>
        <v>0</v>
      </c>
      <c r="E2028" s="1">
        <f>IF(Eingabe!H2028="x",1,0)</f>
        <v>0</v>
      </c>
      <c r="F2028" s="1">
        <f>IF(Eingabe!I2028="x",1,0)</f>
        <v>0</v>
      </c>
      <c r="G2028" s="90">
        <f t="shared" si="197"/>
        <v>0</v>
      </c>
      <c r="H2028" s="1">
        <f>IF(Eingabe!R2028="x",1,0)</f>
        <v>1</v>
      </c>
      <c r="I2028" s="1">
        <f>IF(Eingabe!S2028="x",1,0)</f>
        <v>0</v>
      </c>
      <c r="J2028" s="1">
        <f t="shared" si="198"/>
        <v>1</v>
      </c>
      <c r="K2028" s="89">
        <f>IF(Eingabe!E2028="x",1,0)</f>
        <v>1</v>
      </c>
      <c r="L2028" s="1">
        <f>IF(Eingabe!F2028="x",1,0)</f>
        <v>0</v>
      </c>
      <c r="M2028" s="90">
        <f t="shared" si="199"/>
        <v>1</v>
      </c>
    </row>
    <row r="2029">
      <c r="A2029" s="5">
        <f>Eingabe!J2029^2*PI()/4</f>
        <v>0</v>
      </c>
      <c r="B2029" s="5">
        <f>Eingabe!K2029*Eingabe!L2029</f>
        <v>0</v>
      </c>
      <c r="C2029" s="5">
        <f>(Eingabe!K2029*(Eingabe!L2029-Eingabe!K2029)+Eingabe!K2029^2*PI()/4)*0+Eingabe!K2029*Eingabe!L2029</f>
        <v>0</v>
      </c>
      <c r="D2029" s="89">
        <f>IF(Eingabe!G2029="x",1,0)</f>
        <v>0</v>
      </c>
      <c r="E2029" s="1">
        <f>IF(Eingabe!H2029="x",1,0)</f>
        <v>0</v>
      </c>
      <c r="F2029" s="1">
        <f>IF(Eingabe!I2029="x",1,0)</f>
        <v>0</v>
      </c>
      <c r="G2029" s="90">
        <f t="shared" si="197"/>
        <v>0</v>
      </c>
      <c r="H2029" s="1">
        <f>IF(Eingabe!R2029="x",1,0)</f>
        <v>1</v>
      </c>
      <c r="I2029" s="1">
        <f>IF(Eingabe!S2029="x",1,0)</f>
        <v>0</v>
      </c>
      <c r="J2029" s="1">
        <f t="shared" si="198"/>
        <v>1</v>
      </c>
      <c r="K2029" s="89">
        <f>IF(Eingabe!E2029="x",1,0)</f>
        <v>1</v>
      </c>
      <c r="L2029" s="1">
        <f>IF(Eingabe!F2029="x",1,0)</f>
        <v>0</v>
      </c>
      <c r="M2029" s="90">
        <f t="shared" si="199"/>
        <v>1</v>
      </c>
    </row>
    <row r="2030">
      <c r="A2030" s="5">
        <f>Eingabe!J2030^2*PI()/4</f>
        <v>0</v>
      </c>
      <c r="B2030" s="5">
        <f>Eingabe!K2030*Eingabe!L2030</f>
        <v>0</v>
      </c>
      <c r="C2030" s="5">
        <f>(Eingabe!K2030*(Eingabe!L2030-Eingabe!K2030)+Eingabe!K2030^2*PI()/4)*0+Eingabe!K2030*Eingabe!L2030</f>
        <v>0</v>
      </c>
      <c r="D2030" s="89">
        <f>IF(Eingabe!G2030="x",1,0)</f>
        <v>0</v>
      </c>
      <c r="E2030" s="1">
        <f>IF(Eingabe!H2030="x",1,0)</f>
        <v>0</v>
      </c>
      <c r="F2030" s="1">
        <f>IF(Eingabe!I2030="x",1,0)</f>
        <v>0</v>
      </c>
      <c r="G2030" s="90">
        <f t="shared" si="197"/>
        <v>0</v>
      </c>
      <c r="H2030" s="1">
        <f>IF(Eingabe!R2030="x",1,0)</f>
        <v>1</v>
      </c>
      <c r="I2030" s="1">
        <f>IF(Eingabe!S2030="x",1,0)</f>
        <v>0</v>
      </c>
      <c r="J2030" s="1">
        <f t="shared" si="198"/>
        <v>1</v>
      </c>
      <c r="K2030" s="89">
        <f>IF(Eingabe!E2030="x",1,0)</f>
        <v>1</v>
      </c>
      <c r="L2030" s="1">
        <f>IF(Eingabe!F2030="x",1,0)</f>
        <v>0</v>
      </c>
      <c r="M2030" s="90">
        <f t="shared" si="199"/>
        <v>1</v>
      </c>
    </row>
    <row r="2031">
      <c r="A2031" s="5">
        <f>Eingabe!J2031^2*PI()/4</f>
        <v>0</v>
      </c>
      <c r="B2031" s="5">
        <f>Eingabe!K2031*Eingabe!L2031</f>
        <v>0</v>
      </c>
      <c r="C2031" s="5">
        <f>(Eingabe!K2031*(Eingabe!L2031-Eingabe!K2031)+Eingabe!K2031^2*PI()/4)*0+Eingabe!K2031*Eingabe!L2031</f>
        <v>0</v>
      </c>
      <c r="D2031" s="89">
        <f>IF(Eingabe!G2031="x",1,0)</f>
        <v>0</v>
      </c>
      <c r="E2031" s="1">
        <f>IF(Eingabe!H2031="x",1,0)</f>
        <v>0</v>
      </c>
      <c r="F2031" s="1">
        <f>IF(Eingabe!I2031="x",1,0)</f>
        <v>0</v>
      </c>
      <c r="G2031" s="90">
        <f t="shared" si="197"/>
        <v>0</v>
      </c>
      <c r="H2031" s="1">
        <f>IF(Eingabe!R2031="x",1,0)</f>
        <v>1</v>
      </c>
      <c r="I2031" s="1">
        <f>IF(Eingabe!S2031="x",1,0)</f>
        <v>0</v>
      </c>
      <c r="J2031" s="1">
        <f t="shared" si="198"/>
        <v>1</v>
      </c>
      <c r="K2031" s="89">
        <f>IF(Eingabe!E2031="x",1,0)</f>
        <v>1</v>
      </c>
      <c r="L2031" s="1">
        <f>IF(Eingabe!F2031="x",1,0)</f>
        <v>0</v>
      </c>
      <c r="M2031" s="90">
        <f t="shared" si="199"/>
        <v>1</v>
      </c>
    </row>
    <row r="2032">
      <c r="A2032" s="5">
        <f>Eingabe!J2032^2*PI()/4</f>
        <v>0</v>
      </c>
      <c r="B2032" s="5">
        <f>Eingabe!K2032*Eingabe!L2032</f>
        <v>0</v>
      </c>
      <c r="C2032" s="5">
        <f>(Eingabe!K2032*(Eingabe!L2032-Eingabe!K2032)+Eingabe!K2032^2*PI()/4)*0+Eingabe!K2032*Eingabe!L2032</f>
        <v>0</v>
      </c>
      <c r="D2032" s="89">
        <f>IF(Eingabe!G2032="x",1,0)</f>
        <v>0</v>
      </c>
      <c r="E2032" s="1">
        <f>IF(Eingabe!H2032="x",1,0)</f>
        <v>0</v>
      </c>
      <c r="F2032" s="1">
        <f>IF(Eingabe!I2032="x",1,0)</f>
        <v>0</v>
      </c>
      <c r="G2032" s="90">
        <f t="shared" si="197"/>
        <v>0</v>
      </c>
      <c r="H2032" s="1">
        <f>IF(Eingabe!R2032="x",1,0)</f>
        <v>1</v>
      </c>
      <c r="I2032" s="1">
        <f>IF(Eingabe!S2032="x",1,0)</f>
        <v>0</v>
      </c>
      <c r="J2032" s="1">
        <f t="shared" si="198"/>
        <v>1</v>
      </c>
      <c r="K2032" s="89">
        <f>IF(Eingabe!E2032="x",1,0)</f>
        <v>1</v>
      </c>
      <c r="L2032" s="1">
        <f>IF(Eingabe!F2032="x",1,0)</f>
        <v>0</v>
      </c>
      <c r="M2032" s="90">
        <f t="shared" si="199"/>
        <v>1</v>
      </c>
    </row>
    <row r="2033">
      <c r="A2033" s="5">
        <f>Eingabe!J2033^2*PI()/4</f>
        <v>0</v>
      </c>
      <c r="B2033" s="5">
        <f>Eingabe!K2033*Eingabe!L2033</f>
        <v>0</v>
      </c>
      <c r="C2033" s="5">
        <f>(Eingabe!K2033*(Eingabe!L2033-Eingabe!K2033)+Eingabe!K2033^2*PI()/4)*0+Eingabe!K2033*Eingabe!L2033</f>
        <v>0</v>
      </c>
      <c r="D2033" s="89">
        <f>IF(Eingabe!G2033="x",1,0)</f>
        <v>0</v>
      </c>
      <c r="E2033" s="1">
        <f>IF(Eingabe!H2033="x",1,0)</f>
        <v>0</v>
      </c>
      <c r="F2033" s="1">
        <f>IF(Eingabe!I2033="x",1,0)</f>
        <v>0</v>
      </c>
      <c r="G2033" s="90">
        <f t="shared" si="197"/>
        <v>0</v>
      </c>
      <c r="H2033" s="1">
        <f>IF(Eingabe!R2033="x",1,0)</f>
        <v>1</v>
      </c>
      <c r="I2033" s="1">
        <f>IF(Eingabe!S2033="x",1,0)</f>
        <v>0</v>
      </c>
      <c r="J2033" s="1">
        <f t="shared" si="198"/>
        <v>1</v>
      </c>
      <c r="K2033" s="89">
        <f>IF(Eingabe!E2033="x",1,0)</f>
        <v>1</v>
      </c>
      <c r="L2033" s="1">
        <f>IF(Eingabe!F2033="x",1,0)</f>
        <v>0</v>
      </c>
      <c r="M2033" s="90">
        <f t="shared" si="199"/>
        <v>1</v>
      </c>
    </row>
    <row r="2034">
      <c r="A2034" s="5">
        <f>Eingabe!J2034^2*PI()/4</f>
        <v>0</v>
      </c>
      <c r="B2034" s="5">
        <f>Eingabe!K2034*Eingabe!L2034</f>
        <v>0</v>
      </c>
      <c r="C2034" s="5">
        <f>(Eingabe!K2034*(Eingabe!L2034-Eingabe!K2034)+Eingabe!K2034^2*PI()/4)*0+Eingabe!K2034*Eingabe!L2034</f>
        <v>0</v>
      </c>
      <c r="D2034" s="89">
        <f>IF(Eingabe!G2034="x",1,0)</f>
        <v>0</v>
      </c>
      <c r="E2034" s="1">
        <f>IF(Eingabe!H2034="x",1,0)</f>
        <v>0</v>
      </c>
      <c r="F2034" s="1">
        <f>IF(Eingabe!I2034="x",1,0)</f>
        <v>0</v>
      </c>
      <c r="G2034" s="90">
        <f t="shared" si="197"/>
        <v>0</v>
      </c>
      <c r="H2034" s="1">
        <f>IF(Eingabe!R2034="x",1,0)</f>
        <v>1</v>
      </c>
      <c r="I2034" s="1">
        <f>IF(Eingabe!S2034="x",1,0)</f>
        <v>0</v>
      </c>
      <c r="J2034" s="1">
        <f t="shared" si="198"/>
        <v>1</v>
      </c>
      <c r="K2034" s="89">
        <f>IF(Eingabe!E2034="x",1,0)</f>
        <v>1</v>
      </c>
      <c r="L2034" s="1">
        <f>IF(Eingabe!F2034="x",1,0)</f>
        <v>0</v>
      </c>
      <c r="M2034" s="90">
        <f t="shared" si="199"/>
        <v>1</v>
      </c>
    </row>
    <row r="2035">
      <c r="A2035" s="5">
        <f>Eingabe!J2035^2*PI()/4</f>
        <v>0</v>
      </c>
      <c r="B2035" s="5">
        <f>Eingabe!K2035*Eingabe!L2035</f>
        <v>0</v>
      </c>
      <c r="C2035" s="5">
        <f>(Eingabe!K2035*(Eingabe!L2035-Eingabe!K2035)+Eingabe!K2035^2*PI()/4)*0+Eingabe!K2035*Eingabe!L2035</f>
        <v>0</v>
      </c>
      <c r="D2035" s="89">
        <f>IF(Eingabe!G2035="x",1,0)</f>
        <v>0</v>
      </c>
      <c r="E2035" s="1">
        <f>IF(Eingabe!H2035="x",1,0)</f>
        <v>0</v>
      </c>
      <c r="F2035" s="1">
        <f>IF(Eingabe!I2035="x",1,0)</f>
        <v>0</v>
      </c>
      <c r="G2035" s="90">
        <f t="shared" si="197"/>
        <v>0</v>
      </c>
      <c r="H2035" s="1">
        <f>IF(Eingabe!R2035="x",1,0)</f>
        <v>1</v>
      </c>
      <c r="I2035" s="1">
        <f>IF(Eingabe!S2035="x",1,0)</f>
        <v>0</v>
      </c>
      <c r="J2035" s="1">
        <f t="shared" si="198"/>
        <v>1</v>
      </c>
      <c r="K2035" s="89">
        <f>IF(Eingabe!E2035="x",1,0)</f>
        <v>1</v>
      </c>
      <c r="L2035" s="1">
        <f>IF(Eingabe!F2035="x",1,0)</f>
        <v>0</v>
      </c>
      <c r="M2035" s="90">
        <f t="shared" si="199"/>
        <v>1</v>
      </c>
    </row>
    <row r="2036">
      <c r="A2036" s="5">
        <f>Eingabe!J2036^2*PI()/4</f>
        <v>0</v>
      </c>
      <c r="B2036" s="5">
        <f>Eingabe!K2036*Eingabe!L2036</f>
        <v>0</v>
      </c>
      <c r="C2036" s="5">
        <f>(Eingabe!K2036*(Eingabe!L2036-Eingabe!K2036)+Eingabe!K2036^2*PI()/4)*0+Eingabe!K2036*Eingabe!L2036</f>
        <v>0</v>
      </c>
      <c r="D2036" s="89">
        <f>IF(Eingabe!G2036="x",1,0)</f>
        <v>0</v>
      </c>
      <c r="E2036" s="1">
        <f>IF(Eingabe!H2036="x",1,0)</f>
        <v>0</v>
      </c>
      <c r="F2036" s="1">
        <f>IF(Eingabe!I2036="x",1,0)</f>
        <v>0</v>
      </c>
      <c r="G2036" s="90">
        <f t="shared" si="197"/>
        <v>0</v>
      </c>
      <c r="H2036" s="1">
        <f>IF(Eingabe!R2036="x",1,0)</f>
        <v>1</v>
      </c>
      <c r="I2036" s="1">
        <f>IF(Eingabe!S2036="x",1,0)</f>
        <v>0</v>
      </c>
      <c r="J2036" s="1">
        <f t="shared" si="198"/>
        <v>1</v>
      </c>
      <c r="K2036" s="89">
        <f>IF(Eingabe!E2036="x",1,0)</f>
        <v>1</v>
      </c>
      <c r="L2036" s="1">
        <f>IF(Eingabe!F2036="x",1,0)</f>
        <v>0</v>
      </c>
      <c r="M2036" s="90">
        <f t="shared" si="199"/>
        <v>1</v>
      </c>
    </row>
    <row r="2037">
      <c r="A2037" s="5">
        <f>Eingabe!J2037^2*PI()/4</f>
        <v>0</v>
      </c>
      <c r="B2037" s="5">
        <f>Eingabe!K2037*Eingabe!L2037</f>
        <v>0</v>
      </c>
      <c r="C2037" s="5">
        <f>(Eingabe!K2037*(Eingabe!L2037-Eingabe!K2037)+Eingabe!K2037^2*PI()/4)*0+Eingabe!K2037*Eingabe!L2037</f>
        <v>0</v>
      </c>
      <c r="D2037" s="89">
        <f>IF(Eingabe!G2037="x",1,0)</f>
        <v>0</v>
      </c>
      <c r="E2037" s="1">
        <f>IF(Eingabe!H2037="x",1,0)</f>
        <v>0</v>
      </c>
      <c r="F2037" s="1">
        <f>IF(Eingabe!I2037="x",1,0)</f>
        <v>0</v>
      </c>
      <c r="G2037" s="90">
        <f t="shared" si="197"/>
        <v>0</v>
      </c>
      <c r="H2037" s="1">
        <f>IF(Eingabe!R2037="x",1,0)</f>
        <v>1</v>
      </c>
      <c r="I2037" s="1">
        <f>IF(Eingabe!S2037="x",1,0)</f>
        <v>0</v>
      </c>
      <c r="J2037" s="1">
        <f t="shared" si="198"/>
        <v>1</v>
      </c>
      <c r="K2037" s="89">
        <f>IF(Eingabe!E2037="x",1,0)</f>
        <v>1</v>
      </c>
      <c r="L2037" s="1">
        <f>IF(Eingabe!F2037="x",1,0)</f>
        <v>0</v>
      </c>
      <c r="M2037" s="90">
        <f t="shared" si="199"/>
        <v>1</v>
      </c>
    </row>
    <row r="2038">
      <c r="A2038" s="5">
        <f>Eingabe!J2038^2*PI()/4</f>
        <v>0</v>
      </c>
      <c r="B2038" s="5">
        <f>Eingabe!K2038*Eingabe!L2038</f>
        <v>0</v>
      </c>
      <c r="C2038" s="5">
        <f>(Eingabe!K2038*(Eingabe!L2038-Eingabe!K2038)+Eingabe!K2038^2*PI()/4)*0+Eingabe!K2038*Eingabe!L2038</f>
        <v>0</v>
      </c>
      <c r="D2038" s="89">
        <f>IF(Eingabe!G2038="x",1,0)</f>
        <v>0</v>
      </c>
      <c r="E2038" s="1">
        <f>IF(Eingabe!H2038="x",1,0)</f>
        <v>0</v>
      </c>
      <c r="F2038" s="1">
        <f>IF(Eingabe!I2038="x",1,0)</f>
        <v>0</v>
      </c>
      <c r="G2038" s="90">
        <f t="shared" si="197"/>
        <v>0</v>
      </c>
      <c r="H2038" s="1">
        <f>IF(Eingabe!R2038="x",1,0)</f>
        <v>1</v>
      </c>
      <c r="I2038" s="1">
        <f>IF(Eingabe!S2038="x",1,0)</f>
        <v>0</v>
      </c>
      <c r="J2038" s="1">
        <f t="shared" si="198"/>
        <v>1</v>
      </c>
      <c r="K2038" s="89">
        <f>IF(Eingabe!E2038="x",1,0)</f>
        <v>1</v>
      </c>
      <c r="L2038" s="1">
        <f>IF(Eingabe!F2038="x",1,0)</f>
        <v>0</v>
      </c>
      <c r="M2038" s="90">
        <f t="shared" si="199"/>
        <v>1</v>
      </c>
    </row>
    <row r="2039">
      <c r="A2039" s="5">
        <f>Eingabe!J2039^2*PI()/4</f>
        <v>0</v>
      </c>
      <c r="B2039" s="5">
        <f>Eingabe!K2039*Eingabe!L2039</f>
        <v>0</v>
      </c>
      <c r="C2039" s="5">
        <f>(Eingabe!K2039*(Eingabe!L2039-Eingabe!K2039)+Eingabe!K2039^2*PI()/4)*0+Eingabe!K2039*Eingabe!L2039</f>
        <v>0</v>
      </c>
      <c r="D2039" s="89">
        <f>IF(Eingabe!G2039="x",1,0)</f>
        <v>0</v>
      </c>
      <c r="E2039" s="1">
        <f>IF(Eingabe!H2039="x",1,0)</f>
        <v>0</v>
      </c>
      <c r="F2039" s="1">
        <f>IF(Eingabe!I2039="x",1,0)</f>
        <v>0</v>
      </c>
      <c r="G2039" s="90">
        <f t="shared" si="197"/>
        <v>0</v>
      </c>
      <c r="H2039" s="1">
        <f>IF(Eingabe!R2039="x",1,0)</f>
        <v>1</v>
      </c>
      <c r="I2039" s="1">
        <f>IF(Eingabe!S2039="x",1,0)</f>
        <v>0</v>
      </c>
      <c r="J2039" s="1">
        <f t="shared" si="198"/>
        <v>1</v>
      </c>
      <c r="K2039" s="89">
        <f>IF(Eingabe!E2039="x",1,0)</f>
        <v>1</v>
      </c>
      <c r="L2039" s="1">
        <f>IF(Eingabe!F2039="x",1,0)</f>
        <v>0</v>
      </c>
      <c r="M2039" s="90">
        <f t="shared" si="199"/>
        <v>1</v>
      </c>
    </row>
    <row r="2040">
      <c r="A2040" s="5">
        <f>Eingabe!J2040^2*PI()/4</f>
        <v>0</v>
      </c>
      <c r="B2040" s="5">
        <f>Eingabe!K2040*Eingabe!L2040</f>
        <v>0</v>
      </c>
      <c r="C2040" s="5">
        <f>(Eingabe!K2040*(Eingabe!L2040-Eingabe!K2040)+Eingabe!K2040^2*PI()/4)*0+Eingabe!K2040*Eingabe!L2040</f>
        <v>0</v>
      </c>
      <c r="D2040" s="89">
        <f>IF(Eingabe!G2040="x",1,0)</f>
        <v>0</v>
      </c>
      <c r="E2040" s="1">
        <f>IF(Eingabe!H2040="x",1,0)</f>
        <v>0</v>
      </c>
      <c r="F2040" s="1">
        <f>IF(Eingabe!I2040="x",1,0)</f>
        <v>0</v>
      </c>
      <c r="G2040" s="90">
        <f t="shared" si="197"/>
        <v>0</v>
      </c>
      <c r="H2040" s="1">
        <f>IF(Eingabe!R2040="x",1,0)</f>
        <v>1</v>
      </c>
      <c r="I2040" s="1">
        <f>IF(Eingabe!S2040="x",1,0)</f>
        <v>0</v>
      </c>
      <c r="J2040" s="1">
        <f t="shared" si="198"/>
        <v>1</v>
      </c>
      <c r="K2040" s="89">
        <f>IF(Eingabe!E2040="x",1,0)</f>
        <v>1</v>
      </c>
      <c r="L2040" s="1">
        <f>IF(Eingabe!F2040="x",1,0)</f>
        <v>0</v>
      </c>
      <c r="M2040" s="90">
        <f t="shared" si="199"/>
        <v>1</v>
      </c>
    </row>
    <row r="2041">
      <c r="A2041" s="5">
        <f>Eingabe!J2041^2*PI()/4</f>
        <v>0</v>
      </c>
      <c r="B2041" s="5">
        <f>Eingabe!K2041*Eingabe!L2041</f>
        <v>0</v>
      </c>
      <c r="C2041" s="5">
        <f>(Eingabe!K2041*(Eingabe!L2041-Eingabe!K2041)+Eingabe!K2041^2*PI()/4)*0+Eingabe!K2041*Eingabe!L2041</f>
        <v>0</v>
      </c>
      <c r="D2041" s="89">
        <f>IF(Eingabe!G2041="x",1,0)</f>
        <v>0</v>
      </c>
      <c r="E2041" s="1">
        <f>IF(Eingabe!H2041="x",1,0)</f>
        <v>0</v>
      </c>
      <c r="F2041" s="1">
        <f>IF(Eingabe!I2041="x",1,0)</f>
        <v>0</v>
      </c>
      <c r="G2041" s="90">
        <f t="shared" si="197"/>
        <v>0</v>
      </c>
      <c r="H2041" s="1">
        <f>IF(Eingabe!R2041="x",1,0)</f>
        <v>1</v>
      </c>
      <c r="I2041" s="1">
        <f>IF(Eingabe!S2041="x",1,0)</f>
        <v>0</v>
      </c>
      <c r="J2041" s="1">
        <f t="shared" si="198"/>
        <v>1</v>
      </c>
      <c r="K2041" s="89">
        <f>IF(Eingabe!E2041="x",1,0)</f>
        <v>1</v>
      </c>
      <c r="L2041" s="1">
        <f>IF(Eingabe!F2041="x",1,0)</f>
        <v>0</v>
      </c>
      <c r="M2041" s="90">
        <f t="shared" si="199"/>
        <v>1</v>
      </c>
    </row>
    <row r="2042">
      <c r="A2042" s="5">
        <f>Eingabe!J2042^2*PI()/4</f>
        <v>0</v>
      </c>
      <c r="B2042" s="5">
        <f>Eingabe!K2042*Eingabe!L2042</f>
        <v>0</v>
      </c>
      <c r="C2042" s="5">
        <f>(Eingabe!K2042*(Eingabe!L2042-Eingabe!K2042)+Eingabe!K2042^2*PI()/4)*0+Eingabe!K2042*Eingabe!L2042</f>
        <v>0</v>
      </c>
      <c r="D2042" s="89">
        <f>IF(Eingabe!G2042="x",1,0)</f>
        <v>0</v>
      </c>
      <c r="E2042" s="1">
        <f>IF(Eingabe!H2042="x",1,0)</f>
        <v>0</v>
      </c>
      <c r="F2042" s="1">
        <f>IF(Eingabe!I2042="x",1,0)</f>
        <v>0</v>
      </c>
      <c r="G2042" s="90">
        <f t="shared" si="197"/>
        <v>0</v>
      </c>
      <c r="H2042" s="1">
        <f>IF(Eingabe!R2042="x",1,0)</f>
        <v>1</v>
      </c>
      <c r="I2042" s="1">
        <f>IF(Eingabe!S2042="x",1,0)</f>
        <v>0</v>
      </c>
      <c r="J2042" s="1">
        <f t="shared" si="198"/>
        <v>1</v>
      </c>
      <c r="K2042" s="89">
        <f>IF(Eingabe!E2042="x",1,0)</f>
        <v>1</v>
      </c>
      <c r="L2042" s="1">
        <f>IF(Eingabe!F2042="x",1,0)</f>
        <v>0</v>
      </c>
      <c r="M2042" s="90">
        <f t="shared" si="199"/>
        <v>1</v>
      </c>
    </row>
    <row r="2043">
      <c r="A2043" s="5">
        <f>Eingabe!J2043^2*PI()/4</f>
        <v>0</v>
      </c>
      <c r="B2043" s="5">
        <f>Eingabe!K2043*Eingabe!L2043</f>
        <v>0</v>
      </c>
      <c r="C2043" s="5">
        <f>(Eingabe!K2043*(Eingabe!L2043-Eingabe!K2043)+Eingabe!K2043^2*PI()/4)*0+Eingabe!K2043*Eingabe!L2043</f>
        <v>0</v>
      </c>
      <c r="D2043" s="89">
        <f>IF(Eingabe!G2043="x",1,0)</f>
        <v>0</v>
      </c>
      <c r="E2043" s="1">
        <f>IF(Eingabe!H2043="x",1,0)</f>
        <v>0</v>
      </c>
      <c r="F2043" s="1">
        <f>IF(Eingabe!I2043="x",1,0)</f>
        <v>0</v>
      </c>
      <c r="G2043" s="90">
        <f t="shared" si="197"/>
        <v>0</v>
      </c>
      <c r="H2043" s="1">
        <f>IF(Eingabe!R2043="x",1,0)</f>
        <v>1</v>
      </c>
      <c r="I2043" s="1">
        <f>IF(Eingabe!S2043="x",1,0)</f>
        <v>0</v>
      </c>
      <c r="J2043" s="1">
        <f t="shared" si="198"/>
        <v>1</v>
      </c>
      <c r="K2043" s="89">
        <f>IF(Eingabe!E2043="x",1,0)</f>
        <v>1</v>
      </c>
      <c r="L2043" s="1">
        <f>IF(Eingabe!F2043="x",1,0)</f>
        <v>0</v>
      </c>
      <c r="M2043" s="90">
        <f t="shared" si="199"/>
        <v>1</v>
      </c>
    </row>
    <row r="2044">
      <c r="A2044" s="5">
        <f>Eingabe!J2044^2*PI()/4</f>
        <v>0</v>
      </c>
      <c r="B2044" s="5">
        <f>Eingabe!K2044*Eingabe!L2044</f>
        <v>0</v>
      </c>
      <c r="C2044" s="5">
        <f>(Eingabe!K2044*(Eingabe!L2044-Eingabe!K2044)+Eingabe!K2044^2*PI()/4)*0+Eingabe!K2044*Eingabe!L2044</f>
        <v>0</v>
      </c>
      <c r="D2044" s="89">
        <f>IF(Eingabe!G2044="x",1,0)</f>
        <v>0</v>
      </c>
      <c r="E2044" s="1">
        <f>IF(Eingabe!H2044="x",1,0)</f>
        <v>0</v>
      </c>
      <c r="F2044" s="1">
        <f>IF(Eingabe!I2044="x",1,0)</f>
        <v>0</v>
      </c>
      <c r="G2044" s="90">
        <f t="shared" si="197"/>
        <v>0</v>
      </c>
      <c r="H2044" s="1">
        <f>IF(Eingabe!R2044="x",1,0)</f>
        <v>1</v>
      </c>
      <c r="I2044" s="1">
        <f>IF(Eingabe!S2044="x",1,0)</f>
        <v>0</v>
      </c>
      <c r="J2044" s="1">
        <f t="shared" si="198"/>
        <v>1</v>
      </c>
      <c r="K2044" s="89">
        <f>IF(Eingabe!E2044="x",1,0)</f>
        <v>1</v>
      </c>
      <c r="L2044" s="1">
        <f>IF(Eingabe!F2044="x",1,0)</f>
        <v>0</v>
      </c>
      <c r="M2044" s="90">
        <f t="shared" si="199"/>
        <v>1</v>
      </c>
    </row>
    <row r="2045">
      <c r="A2045" s="5">
        <f>Eingabe!J2045^2*PI()/4</f>
        <v>0</v>
      </c>
      <c r="B2045" s="5">
        <f>Eingabe!K2045*Eingabe!L2045</f>
        <v>0</v>
      </c>
      <c r="C2045" s="5">
        <f>(Eingabe!K2045*(Eingabe!L2045-Eingabe!K2045)+Eingabe!K2045^2*PI()/4)*0+Eingabe!K2045*Eingabe!L2045</f>
        <v>0</v>
      </c>
      <c r="D2045" s="89">
        <f>IF(Eingabe!G2045="x",1,0)</f>
        <v>0</v>
      </c>
      <c r="E2045" s="1">
        <f>IF(Eingabe!H2045="x",1,0)</f>
        <v>0</v>
      </c>
      <c r="F2045" s="1">
        <f>IF(Eingabe!I2045="x",1,0)</f>
        <v>0</v>
      </c>
      <c r="G2045" s="90">
        <f t="shared" si="197"/>
        <v>0</v>
      </c>
      <c r="H2045" s="1">
        <f>IF(Eingabe!R2045="x",1,0)</f>
        <v>1</v>
      </c>
      <c r="I2045" s="1">
        <f>IF(Eingabe!S2045="x",1,0)</f>
        <v>0</v>
      </c>
      <c r="J2045" s="1">
        <f t="shared" si="198"/>
        <v>1</v>
      </c>
      <c r="K2045" s="89">
        <f>IF(Eingabe!E2045="x",1,0)</f>
        <v>1</v>
      </c>
      <c r="L2045" s="1">
        <f>IF(Eingabe!F2045="x",1,0)</f>
        <v>0</v>
      </c>
      <c r="M2045" s="90">
        <f t="shared" si="199"/>
        <v>1</v>
      </c>
    </row>
    <row r="2046">
      <c r="A2046" s="5">
        <f>Eingabe!J2046^2*PI()/4</f>
        <v>0</v>
      </c>
      <c r="B2046" s="5">
        <f>Eingabe!K2046*Eingabe!L2046</f>
        <v>0</v>
      </c>
      <c r="C2046" s="5">
        <f>(Eingabe!K2046*(Eingabe!L2046-Eingabe!K2046)+Eingabe!K2046^2*PI()/4)*0+Eingabe!K2046*Eingabe!L2046</f>
        <v>0</v>
      </c>
      <c r="D2046" s="89">
        <f>IF(Eingabe!G2046="x",1,0)</f>
        <v>0</v>
      </c>
      <c r="E2046" s="1">
        <f>IF(Eingabe!H2046="x",1,0)</f>
        <v>0</v>
      </c>
      <c r="F2046" s="1">
        <f>IF(Eingabe!I2046="x",1,0)</f>
        <v>0</v>
      </c>
      <c r="G2046" s="90">
        <f t="shared" si="197"/>
        <v>0</v>
      </c>
      <c r="H2046" s="1">
        <f>IF(Eingabe!R2046="x",1,0)</f>
        <v>1</v>
      </c>
      <c r="I2046" s="1">
        <f>IF(Eingabe!S2046="x",1,0)</f>
        <v>0</v>
      </c>
      <c r="J2046" s="1">
        <f t="shared" si="198"/>
        <v>1</v>
      </c>
      <c r="K2046" s="89">
        <f>IF(Eingabe!E2046="x",1,0)</f>
        <v>1</v>
      </c>
      <c r="L2046" s="1">
        <f>IF(Eingabe!F2046="x",1,0)</f>
        <v>0</v>
      </c>
      <c r="M2046" s="90">
        <f t="shared" si="199"/>
        <v>1</v>
      </c>
    </row>
    <row r="2047">
      <c r="A2047" s="5">
        <f>Eingabe!J2047^2*PI()/4</f>
        <v>0</v>
      </c>
      <c r="B2047" s="5">
        <f>Eingabe!K2047*Eingabe!L2047</f>
        <v>0</v>
      </c>
      <c r="C2047" s="5">
        <f>(Eingabe!K2047*(Eingabe!L2047-Eingabe!K2047)+Eingabe!K2047^2*PI()/4)*0+Eingabe!K2047*Eingabe!L2047</f>
        <v>0</v>
      </c>
      <c r="D2047" s="89">
        <f>IF(Eingabe!G2047="x",1,0)</f>
        <v>0</v>
      </c>
      <c r="E2047" s="1">
        <f>IF(Eingabe!H2047="x",1,0)</f>
        <v>0</v>
      </c>
      <c r="F2047" s="1">
        <f>IF(Eingabe!I2047="x",1,0)</f>
        <v>0</v>
      </c>
      <c r="G2047" s="90">
        <f t="shared" si="197"/>
        <v>0</v>
      </c>
      <c r="H2047" s="1">
        <f>IF(Eingabe!R2047="x",1,0)</f>
        <v>1</v>
      </c>
      <c r="I2047" s="1">
        <f>IF(Eingabe!S2047="x",1,0)</f>
        <v>0</v>
      </c>
      <c r="J2047" s="1">
        <f t="shared" si="198"/>
        <v>1</v>
      </c>
      <c r="K2047" s="89">
        <f>IF(Eingabe!E2047="x",1,0)</f>
        <v>1</v>
      </c>
      <c r="L2047" s="1">
        <f>IF(Eingabe!F2047="x",1,0)</f>
        <v>0</v>
      </c>
      <c r="M2047" s="90">
        <f t="shared" si="199"/>
        <v>1</v>
      </c>
    </row>
    <row r="2048">
      <c r="A2048" s="5">
        <f>Eingabe!J2048^2*PI()/4</f>
        <v>0</v>
      </c>
      <c r="B2048" s="5">
        <f>Eingabe!K2048*Eingabe!L2048</f>
        <v>0</v>
      </c>
      <c r="C2048" s="5">
        <f>(Eingabe!K2048*(Eingabe!L2048-Eingabe!K2048)+Eingabe!K2048^2*PI()/4)*0+Eingabe!K2048*Eingabe!L2048</f>
        <v>0</v>
      </c>
      <c r="D2048" s="89">
        <f>IF(Eingabe!G2048="x",1,0)</f>
        <v>0</v>
      </c>
      <c r="E2048" s="1">
        <f>IF(Eingabe!H2048="x",1,0)</f>
        <v>0</v>
      </c>
      <c r="F2048" s="1">
        <f>IF(Eingabe!I2048="x",1,0)</f>
        <v>0</v>
      </c>
      <c r="G2048" s="90">
        <f t="shared" si="197"/>
        <v>0</v>
      </c>
      <c r="H2048" s="1">
        <f>IF(Eingabe!R2048="x",1,0)</f>
        <v>1</v>
      </c>
      <c r="I2048" s="1">
        <f>IF(Eingabe!S2048="x",1,0)</f>
        <v>0</v>
      </c>
      <c r="J2048" s="1">
        <f t="shared" si="198"/>
        <v>1</v>
      </c>
      <c r="K2048" s="89">
        <f>IF(Eingabe!E2048="x",1,0)</f>
        <v>1</v>
      </c>
      <c r="L2048" s="1">
        <f>IF(Eingabe!F2048="x",1,0)</f>
        <v>0</v>
      </c>
      <c r="M2048" s="90">
        <f t="shared" si="199"/>
        <v>1</v>
      </c>
    </row>
    <row r="2049">
      <c r="A2049" s="5">
        <f>Eingabe!J2049^2*PI()/4</f>
        <v>0</v>
      </c>
      <c r="B2049" s="5">
        <f>Eingabe!K2049*Eingabe!L2049</f>
        <v>0</v>
      </c>
      <c r="C2049" s="5">
        <f>(Eingabe!K2049*(Eingabe!L2049-Eingabe!K2049)+Eingabe!K2049^2*PI()/4)*0+Eingabe!K2049*Eingabe!L2049</f>
        <v>0</v>
      </c>
      <c r="D2049" s="89">
        <f>IF(Eingabe!G2049="x",1,0)</f>
        <v>0</v>
      </c>
      <c r="E2049" s="1">
        <f>IF(Eingabe!H2049="x",1,0)</f>
        <v>0</v>
      </c>
      <c r="F2049" s="1">
        <f>IF(Eingabe!I2049="x",1,0)</f>
        <v>0</v>
      </c>
      <c r="G2049" s="90">
        <f t="shared" si="197"/>
        <v>0</v>
      </c>
      <c r="H2049" s="1">
        <f>IF(Eingabe!R2049="x",1,0)</f>
        <v>1</v>
      </c>
      <c r="I2049" s="1">
        <f>IF(Eingabe!S2049="x",1,0)</f>
        <v>0</v>
      </c>
      <c r="J2049" s="1">
        <f t="shared" si="198"/>
        <v>1</v>
      </c>
      <c r="K2049" s="89">
        <f>IF(Eingabe!E2049="x",1,0)</f>
        <v>1</v>
      </c>
      <c r="L2049" s="1">
        <f>IF(Eingabe!F2049="x",1,0)</f>
        <v>0</v>
      </c>
      <c r="M2049" s="90">
        <f t="shared" si="199"/>
        <v>1</v>
      </c>
    </row>
    <row r="2050">
      <c r="A2050" s="5">
        <f>Eingabe!J2050^2*PI()/4</f>
        <v>0</v>
      </c>
      <c r="B2050" s="5">
        <f>Eingabe!K2050*Eingabe!L2050</f>
        <v>0</v>
      </c>
      <c r="C2050" s="5">
        <f>(Eingabe!K2050*(Eingabe!L2050-Eingabe!K2050)+Eingabe!K2050^2*PI()/4)*0+Eingabe!K2050*Eingabe!L2050</f>
        <v>0</v>
      </c>
      <c r="D2050" s="89">
        <f>IF(Eingabe!G2050="x",1,0)</f>
        <v>0</v>
      </c>
      <c r="E2050" s="1">
        <f>IF(Eingabe!H2050="x",1,0)</f>
        <v>0</v>
      </c>
      <c r="F2050" s="1">
        <f>IF(Eingabe!I2050="x",1,0)</f>
        <v>0</v>
      </c>
      <c r="G2050" s="90">
        <f t="shared" si="197"/>
        <v>0</v>
      </c>
      <c r="H2050" s="1">
        <f>IF(Eingabe!R2050="x",1,0)</f>
        <v>1</v>
      </c>
      <c r="I2050" s="1">
        <f>IF(Eingabe!S2050="x",1,0)</f>
        <v>0</v>
      </c>
      <c r="J2050" s="1">
        <f t="shared" si="198"/>
        <v>1</v>
      </c>
      <c r="K2050" s="89">
        <f>IF(Eingabe!E2050="x",1,0)</f>
        <v>1</v>
      </c>
      <c r="L2050" s="1">
        <f>IF(Eingabe!F2050="x",1,0)</f>
        <v>0</v>
      </c>
      <c r="M2050" s="90">
        <f t="shared" si="199"/>
        <v>1</v>
      </c>
    </row>
    <row r="2051">
      <c r="A2051" s="5">
        <f>Eingabe!J2051^2*PI()/4</f>
        <v>0</v>
      </c>
      <c r="B2051" s="5">
        <f>Eingabe!K2051*Eingabe!L2051</f>
        <v>0.089999999999999997</v>
      </c>
      <c r="C2051" s="5">
        <f>(Eingabe!K2051*(Eingabe!L2051-Eingabe!K2051)+Eingabe!K2051^2*PI()/4)*0+Eingabe!K2051*Eingabe!L2051</f>
        <v>0.089999999999999997</v>
      </c>
      <c r="D2051" s="89">
        <f>IF(Eingabe!G2051="x",1,0)</f>
        <v>0</v>
      </c>
      <c r="E2051" s="1">
        <f>IF(Eingabe!H2051="x",1,0)</f>
        <v>1</v>
      </c>
      <c r="F2051" s="1">
        <f>IF(Eingabe!I2051="x",1,0)</f>
        <v>0</v>
      </c>
      <c r="G2051" s="90">
        <f t="shared" si="197"/>
        <v>1</v>
      </c>
      <c r="H2051" s="1">
        <f>IF(Eingabe!R2051="x",1,0)</f>
        <v>1</v>
      </c>
      <c r="I2051" s="1">
        <f>IF(Eingabe!S2051="x",1,0)</f>
        <v>0</v>
      </c>
      <c r="J2051" s="1">
        <f t="shared" si="198"/>
        <v>1</v>
      </c>
      <c r="K2051" s="89">
        <f>IF(Eingabe!E2051="x",1,0)</f>
        <v>1</v>
      </c>
      <c r="L2051" s="1">
        <f>IF(Eingabe!F2051="x",1,0)</f>
        <v>0</v>
      </c>
      <c r="M2051" s="90">
        <f t="shared" si="199"/>
        <v>1</v>
      </c>
    </row>
    <row r="2052">
      <c r="A2052" s="5">
        <f>Eingabe!J2052^2*PI()/4</f>
        <v>0</v>
      </c>
      <c r="B2052" s="5">
        <f>Eingabe!K2052*Eingabe!L2052</f>
        <v>0.089999999999999997</v>
      </c>
      <c r="C2052" s="5">
        <f>(Eingabe!K2052*(Eingabe!L2052-Eingabe!K2052)+Eingabe!K2052^2*PI()/4)*0+Eingabe!K2052*Eingabe!L2052</f>
        <v>0.089999999999999997</v>
      </c>
      <c r="D2052" s="89">
        <f>IF(Eingabe!G2052="x",1,0)</f>
        <v>0</v>
      </c>
      <c r="E2052" s="1">
        <f>IF(Eingabe!H2052="x",1,0)</f>
        <v>1</v>
      </c>
      <c r="F2052" s="1">
        <f>IF(Eingabe!I2052="x",1,0)</f>
        <v>0</v>
      </c>
      <c r="G2052" s="90">
        <f t="shared" si="197"/>
        <v>1</v>
      </c>
      <c r="H2052" s="1">
        <f>IF(Eingabe!R2052="x",1,0)</f>
        <v>1</v>
      </c>
      <c r="I2052" s="1">
        <f>IF(Eingabe!S2052="x",1,0)</f>
        <v>0</v>
      </c>
      <c r="J2052" s="1">
        <f t="shared" si="198"/>
        <v>1</v>
      </c>
      <c r="K2052" s="89">
        <f>IF(Eingabe!E2052="x",1,0)</f>
        <v>1</v>
      </c>
      <c r="L2052" s="1">
        <f>IF(Eingabe!F2052="x",1,0)</f>
        <v>0</v>
      </c>
      <c r="M2052" s="90">
        <f t="shared" si="199"/>
        <v>1</v>
      </c>
    </row>
    <row r="2053">
      <c r="A2053" s="5">
        <f>Eingabe!J2053^2*PI()/4</f>
        <v>0</v>
      </c>
      <c r="B2053" s="5">
        <f>Eingabe!K2053*Eingabe!L2053</f>
        <v>0.089999999999999997</v>
      </c>
      <c r="C2053" s="5">
        <f>(Eingabe!K2053*(Eingabe!L2053-Eingabe!K2053)+Eingabe!K2053^2*PI()/4)*0+Eingabe!K2053*Eingabe!L2053</f>
        <v>0.089999999999999997</v>
      </c>
      <c r="D2053" s="89">
        <f>IF(Eingabe!G2053="x",1,0)</f>
        <v>0</v>
      </c>
      <c r="E2053" s="1">
        <f>IF(Eingabe!H2053="x",1,0)</f>
        <v>1</v>
      </c>
      <c r="F2053" s="1">
        <f>IF(Eingabe!I2053="x",1,0)</f>
        <v>0</v>
      </c>
      <c r="G2053" s="90">
        <f t="shared" si="197"/>
        <v>1</v>
      </c>
      <c r="H2053" s="1">
        <f>IF(Eingabe!R2053="x",1,0)</f>
        <v>1</v>
      </c>
      <c r="I2053" s="1">
        <f>IF(Eingabe!S2053="x",1,0)</f>
        <v>0</v>
      </c>
      <c r="J2053" s="1">
        <f t="shared" si="198"/>
        <v>1</v>
      </c>
      <c r="K2053" s="89">
        <f>IF(Eingabe!E2053="x",1,0)</f>
        <v>1</v>
      </c>
      <c r="L2053" s="1">
        <f>IF(Eingabe!F2053="x",1,0)</f>
        <v>0</v>
      </c>
      <c r="M2053" s="90">
        <f t="shared" si="199"/>
        <v>1</v>
      </c>
    </row>
    <row r="2054">
      <c r="A2054" s="5">
        <f>Eingabe!J2054^2*PI()/4</f>
        <v>0</v>
      </c>
      <c r="B2054" s="5">
        <f>Eingabe!K2054*Eingabe!L2054</f>
        <v>0.089999999999999997</v>
      </c>
      <c r="C2054" s="5">
        <f>(Eingabe!K2054*(Eingabe!L2054-Eingabe!K2054)+Eingabe!K2054^2*PI()/4)*0+Eingabe!K2054*Eingabe!L2054</f>
        <v>0.089999999999999997</v>
      </c>
      <c r="D2054" s="89">
        <f>IF(Eingabe!G2054="x",1,0)</f>
        <v>0</v>
      </c>
      <c r="E2054" s="1">
        <f>IF(Eingabe!H2054="x",1,0)</f>
        <v>1</v>
      </c>
      <c r="F2054" s="1">
        <f>IF(Eingabe!I2054="x",1,0)</f>
        <v>0</v>
      </c>
      <c r="G2054" s="90">
        <f t="shared" si="197"/>
        <v>1</v>
      </c>
      <c r="H2054" s="1">
        <f>IF(Eingabe!R2054="x",1,0)</f>
        <v>1</v>
      </c>
      <c r="I2054" s="1">
        <f>IF(Eingabe!S2054="x",1,0)</f>
        <v>0</v>
      </c>
      <c r="J2054" s="1">
        <f t="shared" si="198"/>
        <v>1</v>
      </c>
      <c r="K2054" s="89">
        <f>IF(Eingabe!E2054="x",1,0)</f>
        <v>1</v>
      </c>
      <c r="L2054" s="1">
        <f>IF(Eingabe!F2054="x",1,0)</f>
        <v>0</v>
      </c>
      <c r="M2054" s="90">
        <f t="shared" si="199"/>
        <v>1</v>
      </c>
    </row>
    <row r="2055">
      <c r="A2055" s="5">
        <f>Eingabe!J2055^2*PI()/4</f>
        <v>0</v>
      </c>
      <c r="B2055" s="5">
        <f>Eingabe!K2055*Eingabe!L2055</f>
        <v>0.089999999999999997</v>
      </c>
      <c r="C2055" s="5">
        <f>(Eingabe!K2055*(Eingabe!L2055-Eingabe!K2055)+Eingabe!K2055^2*PI()/4)*0+Eingabe!K2055*Eingabe!L2055</f>
        <v>0.089999999999999997</v>
      </c>
      <c r="D2055" s="89">
        <f>IF(Eingabe!G2055="x",1,0)</f>
        <v>0</v>
      </c>
      <c r="E2055" s="1">
        <f>IF(Eingabe!H2055="x",1,0)</f>
        <v>1</v>
      </c>
      <c r="F2055" s="1">
        <f>IF(Eingabe!I2055="x",1,0)</f>
        <v>0</v>
      </c>
      <c r="G2055" s="90">
        <f t="shared" si="197"/>
        <v>1</v>
      </c>
      <c r="H2055" s="1">
        <f>IF(Eingabe!R2055="x",1,0)</f>
        <v>1</v>
      </c>
      <c r="I2055" s="1">
        <f>IF(Eingabe!S2055="x",1,0)</f>
        <v>0</v>
      </c>
      <c r="J2055" s="1">
        <f t="shared" si="198"/>
        <v>1</v>
      </c>
      <c r="K2055" s="89">
        <f>IF(Eingabe!E2055="x",1,0)</f>
        <v>1</v>
      </c>
      <c r="L2055" s="1">
        <f>IF(Eingabe!F2055="x",1,0)</f>
        <v>0</v>
      </c>
      <c r="M2055" s="90">
        <f t="shared" si="199"/>
        <v>1</v>
      </c>
    </row>
    <row r="2056">
      <c r="A2056" s="5">
        <f>Eingabe!J2056^2*PI()/4</f>
        <v>0</v>
      </c>
      <c r="B2056" s="5">
        <f>Eingabe!K2056*Eingabe!L2056</f>
        <v>0.089999999999999997</v>
      </c>
      <c r="C2056" s="5">
        <f>(Eingabe!K2056*(Eingabe!L2056-Eingabe!K2056)+Eingabe!K2056^2*PI()/4)*0+Eingabe!K2056*Eingabe!L2056</f>
        <v>0.089999999999999997</v>
      </c>
      <c r="D2056" s="89">
        <f>IF(Eingabe!G2056="x",1,0)</f>
        <v>0</v>
      </c>
      <c r="E2056" s="1">
        <f>IF(Eingabe!H2056="x",1,0)</f>
        <v>1</v>
      </c>
      <c r="F2056" s="1">
        <f>IF(Eingabe!I2056="x",1,0)</f>
        <v>0</v>
      </c>
      <c r="G2056" s="90">
        <f t="shared" si="197"/>
        <v>1</v>
      </c>
      <c r="H2056" s="1">
        <f>IF(Eingabe!R2056="x",1,0)</f>
        <v>1</v>
      </c>
      <c r="I2056" s="1">
        <f>IF(Eingabe!S2056="x",1,0)</f>
        <v>0</v>
      </c>
      <c r="J2056" s="1">
        <f t="shared" si="198"/>
        <v>1</v>
      </c>
      <c r="K2056" s="89">
        <f>IF(Eingabe!E2056="x",1,0)</f>
        <v>1</v>
      </c>
      <c r="L2056" s="1">
        <f>IF(Eingabe!F2056="x",1,0)</f>
        <v>0</v>
      </c>
      <c r="M2056" s="90">
        <f t="shared" si="199"/>
        <v>1</v>
      </c>
    </row>
    <row r="2057">
      <c r="A2057" s="5">
        <f>Eingabe!J2057^2*PI()/4</f>
        <v>0</v>
      </c>
      <c r="B2057" s="5">
        <f>Eingabe!K2057*Eingabe!L2057</f>
        <v>0.080000000000000016</v>
      </c>
      <c r="C2057" s="5">
        <f>(Eingabe!K2057*(Eingabe!L2057-Eingabe!K2057)+Eingabe!K2057^2*PI()/4)*0+Eingabe!K2057*Eingabe!L2057</f>
        <v>0.080000000000000016</v>
      </c>
      <c r="D2057" s="89">
        <f>IF(Eingabe!G2057="x",1,0)</f>
        <v>0</v>
      </c>
      <c r="E2057" s="1">
        <f>IF(Eingabe!H2057="x",1,0)</f>
        <v>0</v>
      </c>
      <c r="F2057" s="1">
        <f>IF(Eingabe!I2057="x",1,0)</f>
        <v>1</v>
      </c>
      <c r="G2057" s="90">
        <f t="shared" si="197"/>
        <v>1</v>
      </c>
      <c r="H2057" s="1">
        <f>IF(Eingabe!R2057="x",1,0)</f>
        <v>1</v>
      </c>
      <c r="I2057" s="1">
        <f>IF(Eingabe!S2057="x",1,0)</f>
        <v>0</v>
      </c>
      <c r="J2057" s="1">
        <f t="shared" si="198"/>
        <v>1</v>
      </c>
      <c r="K2057" s="89">
        <f>IF(Eingabe!E2057="x",1,0)</f>
        <v>1</v>
      </c>
      <c r="L2057" s="1">
        <f>IF(Eingabe!F2057="x",1,0)</f>
        <v>0</v>
      </c>
      <c r="M2057" s="90">
        <f t="shared" si="199"/>
        <v>1</v>
      </c>
    </row>
    <row r="2058">
      <c r="A2058" s="5">
        <f>Eingabe!J2058^2*PI()/4</f>
        <v>0</v>
      </c>
      <c r="B2058" s="5">
        <f>Eingabe!K2058*Eingabe!L2058</f>
        <v>0.080000000000000016</v>
      </c>
      <c r="C2058" s="5">
        <f>(Eingabe!K2058*(Eingabe!L2058-Eingabe!K2058)+Eingabe!K2058^2*PI()/4)*0+Eingabe!K2058*Eingabe!L2058</f>
        <v>0.080000000000000016</v>
      </c>
      <c r="D2058" s="89">
        <f>IF(Eingabe!G2058="x",1,0)</f>
        <v>0</v>
      </c>
      <c r="E2058" s="1">
        <f>IF(Eingabe!H2058="x",1,0)</f>
        <v>0</v>
      </c>
      <c r="F2058" s="1">
        <f>IF(Eingabe!I2058="x",1,0)</f>
        <v>1</v>
      </c>
      <c r="G2058" s="90">
        <f t="shared" si="197"/>
        <v>1</v>
      </c>
      <c r="H2058" s="1">
        <f>IF(Eingabe!R2058="x",1,0)</f>
        <v>1</v>
      </c>
      <c r="I2058" s="1">
        <f>IF(Eingabe!S2058="x",1,0)</f>
        <v>0</v>
      </c>
      <c r="J2058" s="1">
        <f t="shared" si="198"/>
        <v>1</v>
      </c>
      <c r="K2058" s="89">
        <f>IF(Eingabe!E2058="x",1,0)</f>
        <v>1</v>
      </c>
      <c r="L2058" s="1">
        <f>IF(Eingabe!F2058="x",1,0)</f>
        <v>0</v>
      </c>
      <c r="M2058" s="90">
        <f t="shared" si="199"/>
        <v>1</v>
      </c>
    </row>
    <row r="2059">
      <c r="A2059" s="5">
        <f>Eingabe!J2059^2*PI()/4</f>
        <v>0</v>
      </c>
      <c r="B2059" s="5">
        <f>Eingabe!K2059*Eingabe!L2059</f>
        <v>0.10000000000000001</v>
      </c>
      <c r="C2059" s="5">
        <f>(Eingabe!K2059*(Eingabe!L2059-Eingabe!K2059)+Eingabe!K2059^2*PI()/4)*0+Eingabe!K2059*Eingabe!L2059</f>
        <v>0.10000000000000001</v>
      </c>
      <c r="D2059" s="89">
        <f>IF(Eingabe!G2059="x",1,0)</f>
        <v>0</v>
      </c>
      <c r="E2059" s="1">
        <f>IF(Eingabe!H2059="x",1,0)</f>
        <v>1</v>
      </c>
      <c r="F2059" s="1">
        <f>IF(Eingabe!I2059="x",1,0)</f>
        <v>0</v>
      </c>
      <c r="G2059" s="90">
        <f t="shared" si="197"/>
        <v>1</v>
      </c>
      <c r="H2059" s="1">
        <f>IF(Eingabe!R2059="x",1,0)</f>
        <v>1</v>
      </c>
      <c r="I2059" s="1">
        <f>IF(Eingabe!S2059="x",1,0)</f>
        <v>0</v>
      </c>
      <c r="J2059" s="1">
        <f t="shared" si="198"/>
        <v>1</v>
      </c>
      <c r="K2059" s="89">
        <f>IF(Eingabe!E2059="x",1,0)</f>
        <v>1</v>
      </c>
      <c r="L2059" s="1">
        <f>IF(Eingabe!F2059="x",1,0)</f>
        <v>0</v>
      </c>
      <c r="M2059" s="90">
        <f t="shared" si="199"/>
        <v>1</v>
      </c>
    </row>
    <row r="2060">
      <c r="A2060" s="5">
        <f>Eingabe!J2060^2*PI()/4</f>
        <v>0</v>
      </c>
      <c r="B2060" s="5">
        <f>Eingabe!K2060*Eingabe!L2060</f>
        <v>0.10000000000000001</v>
      </c>
      <c r="C2060" s="5">
        <f>(Eingabe!K2060*(Eingabe!L2060-Eingabe!K2060)+Eingabe!K2060^2*PI()/4)*0+Eingabe!K2060*Eingabe!L2060</f>
        <v>0.10000000000000001</v>
      </c>
      <c r="D2060" s="89">
        <f>IF(Eingabe!G2060="x",1,0)</f>
        <v>0</v>
      </c>
      <c r="E2060" s="1">
        <f>IF(Eingabe!H2060="x",1,0)</f>
        <v>1</v>
      </c>
      <c r="F2060" s="1">
        <f>IF(Eingabe!I2060="x",1,0)</f>
        <v>0</v>
      </c>
      <c r="G2060" s="90">
        <f t="shared" si="197"/>
        <v>1</v>
      </c>
      <c r="H2060" s="1">
        <f>IF(Eingabe!R2060="x",1,0)</f>
        <v>1</v>
      </c>
      <c r="I2060" s="1">
        <f>IF(Eingabe!S2060="x",1,0)</f>
        <v>0</v>
      </c>
      <c r="J2060" s="1">
        <f t="shared" si="198"/>
        <v>1</v>
      </c>
      <c r="K2060" s="89">
        <f>IF(Eingabe!E2060="x",1,0)</f>
        <v>1</v>
      </c>
      <c r="L2060" s="1">
        <f>IF(Eingabe!F2060="x",1,0)</f>
        <v>0</v>
      </c>
      <c r="M2060" s="90">
        <f t="shared" si="199"/>
        <v>1</v>
      </c>
    </row>
    <row r="2061">
      <c r="A2061" s="5">
        <f>Eingabe!J2061^2*PI()/4</f>
        <v>0</v>
      </c>
      <c r="B2061" s="5">
        <f>Eingabe!K2061*Eingabe!L2061</f>
        <v>0.10000000000000001</v>
      </c>
      <c r="C2061" s="5">
        <f>(Eingabe!K2061*(Eingabe!L2061-Eingabe!K2061)+Eingabe!K2061^2*PI()/4)*0+Eingabe!K2061*Eingabe!L2061</f>
        <v>0.10000000000000001</v>
      </c>
      <c r="D2061" s="89">
        <f>IF(Eingabe!G2061="x",1,0)</f>
        <v>0</v>
      </c>
      <c r="E2061" s="1">
        <f>IF(Eingabe!H2061="x",1,0)</f>
        <v>1</v>
      </c>
      <c r="F2061" s="1">
        <f>IF(Eingabe!I2061="x",1,0)</f>
        <v>0</v>
      </c>
      <c r="G2061" s="90">
        <f t="shared" si="197"/>
        <v>1</v>
      </c>
      <c r="H2061" s="1">
        <f>IF(Eingabe!R2061="x",1,0)</f>
        <v>1</v>
      </c>
      <c r="I2061" s="1">
        <f>IF(Eingabe!S2061="x",1,0)</f>
        <v>0</v>
      </c>
      <c r="J2061" s="1">
        <f t="shared" si="198"/>
        <v>1</v>
      </c>
      <c r="K2061" s="89">
        <f>IF(Eingabe!E2061="x",1,0)</f>
        <v>1</v>
      </c>
      <c r="L2061" s="1">
        <f>IF(Eingabe!F2061="x",1,0)</f>
        <v>0</v>
      </c>
      <c r="M2061" s="90">
        <f t="shared" si="199"/>
        <v>1</v>
      </c>
    </row>
    <row r="2062">
      <c r="A2062" s="5">
        <f>Eingabe!J2062^2*PI()/4</f>
        <v>0</v>
      </c>
      <c r="B2062" s="5">
        <f>Eingabe!K2062*Eingabe!L2062</f>
        <v>0.080000000000000016</v>
      </c>
      <c r="C2062" s="5">
        <f>(Eingabe!K2062*(Eingabe!L2062-Eingabe!K2062)+Eingabe!K2062^2*PI()/4)*0+Eingabe!K2062*Eingabe!L2062</f>
        <v>0.080000000000000016</v>
      </c>
      <c r="D2062" s="89">
        <f>IF(Eingabe!G2062="x",1,0)</f>
        <v>0</v>
      </c>
      <c r="E2062" s="1">
        <f>IF(Eingabe!H2062="x",1,0)</f>
        <v>1</v>
      </c>
      <c r="F2062" s="1">
        <f>IF(Eingabe!I2062="x",1,0)</f>
        <v>0</v>
      </c>
      <c r="G2062" s="90">
        <f t="shared" si="197"/>
        <v>1</v>
      </c>
      <c r="H2062" s="1">
        <f>IF(Eingabe!R2062="x",1,0)</f>
        <v>1</v>
      </c>
      <c r="I2062" s="1">
        <f>IF(Eingabe!S2062="x",1,0)</f>
        <v>0</v>
      </c>
      <c r="J2062" s="1">
        <f t="shared" si="198"/>
        <v>1</v>
      </c>
      <c r="K2062" s="89">
        <f>IF(Eingabe!E2062="x",1,0)</f>
        <v>1</v>
      </c>
      <c r="L2062" s="1">
        <f>IF(Eingabe!F2062="x",1,0)</f>
        <v>0</v>
      </c>
      <c r="M2062" s="90">
        <f t="shared" si="199"/>
        <v>1</v>
      </c>
    </row>
    <row r="2063">
      <c r="A2063" s="5">
        <f>Eingabe!J2063^2*PI()/4</f>
        <v>0</v>
      </c>
      <c r="B2063" s="5">
        <f>Eingabe!K2063*Eingabe!L2063</f>
        <v>0.080000000000000016</v>
      </c>
      <c r="C2063" s="5">
        <f>(Eingabe!K2063*(Eingabe!L2063-Eingabe!K2063)+Eingabe!K2063^2*PI()/4)*0+Eingabe!K2063*Eingabe!L2063</f>
        <v>0.080000000000000016</v>
      </c>
      <c r="D2063" s="89">
        <f>IF(Eingabe!G2063="x",1,0)</f>
        <v>0</v>
      </c>
      <c r="E2063" s="1">
        <f>IF(Eingabe!H2063="x",1,0)</f>
        <v>1</v>
      </c>
      <c r="F2063" s="1">
        <f>IF(Eingabe!I2063="x",1,0)</f>
        <v>0</v>
      </c>
      <c r="G2063" s="90">
        <f t="shared" si="197"/>
        <v>1</v>
      </c>
      <c r="H2063" s="1">
        <f>IF(Eingabe!R2063="x",1,0)</f>
        <v>1</v>
      </c>
      <c r="I2063" s="1">
        <f>IF(Eingabe!S2063="x",1,0)</f>
        <v>0</v>
      </c>
      <c r="J2063" s="1">
        <f t="shared" si="198"/>
        <v>1</v>
      </c>
      <c r="K2063" s="89">
        <f>IF(Eingabe!E2063="x",1,0)</f>
        <v>1</v>
      </c>
      <c r="L2063" s="1">
        <f>IF(Eingabe!F2063="x",1,0)</f>
        <v>0</v>
      </c>
      <c r="M2063" s="90">
        <f t="shared" si="199"/>
        <v>1</v>
      </c>
    </row>
    <row r="2064">
      <c r="A2064" s="5">
        <f>Eingabe!J2064^2*PI()/4</f>
        <v>0</v>
      </c>
      <c r="B2064" s="5">
        <f>Eingabe!K2064*Eingabe!L2064</f>
        <v>0.080000000000000016</v>
      </c>
      <c r="C2064" s="5">
        <f>(Eingabe!K2064*(Eingabe!L2064-Eingabe!K2064)+Eingabe!K2064^2*PI()/4)*0+Eingabe!K2064*Eingabe!L2064</f>
        <v>0.080000000000000016</v>
      </c>
      <c r="D2064" s="89">
        <f>IF(Eingabe!G2064="x",1,0)</f>
        <v>0</v>
      </c>
      <c r="E2064" s="1">
        <f>IF(Eingabe!H2064="x",1,0)</f>
        <v>1</v>
      </c>
      <c r="F2064" s="1">
        <f>IF(Eingabe!I2064="x",1,0)</f>
        <v>0</v>
      </c>
      <c r="G2064" s="90">
        <f t="shared" si="197"/>
        <v>1</v>
      </c>
      <c r="H2064" s="1">
        <f>IF(Eingabe!R2064="x",1,0)</f>
        <v>1</v>
      </c>
      <c r="I2064" s="1">
        <f>IF(Eingabe!S2064="x",1,0)</f>
        <v>0</v>
      </c>
      <c r="J2064" s="1">
        <f t="shared" si="198"/>
        <v>1</v>
      </c>
      <c r="K2064" s="89">
        <f>IF(Eingabe!E2064="x",1,0)</f>
        <v>1</v>
      </c>
      <c r="L2064" s="1">
        <f>IF(Eingabe!F2064="x",1,0)</f>
        <v>0</v>
      </c>
      <c r="M2064" s="90">
        <f t="shared" si="199"/>
        <v>1</v>
      </c>
    </row>
    <row r="2065">
      <c r="A2065" s="5">
        <f>Eingabe!J2065^2*PI()/4</f>
        <v>0</v>
      </c>
      <c r="B2065" s="5">
        <f>Eingabe!K2065*Eingabe!L2065</f>
        <v>0.080000000000000016</v>
      </c>
      <c r="C2065" s="5">
        <f>(Eingabe!K2065*(Eingabe!L2065-Eingabe!K2065)+Eingabe!K2065^2*PI()/4)*0+Eingabe!K2065*Eingabe!L2065</f>
        <v>0.080000000000000016</v>
      </c>
      <c r="D2065" s="89">
        <f>IF(Eingabe!G2065="x",1,0)</f>
        <v>0</v>
      </c>
      <c r="E2065" s="1">
        <f>IF(Eingabe!H2065="x",1,0)</f>
        <v>1</v>
      </c>
      <c r="F2065" s="1">
        <f>IF(Eingabe!I2065="x",1,0)</f>
        <v>0</v>
      </c>
      <c r="G2065" s="90">
        <f t="shared" si="197"/>
        <v>1</v>
      </c>
      <c r="H2065" s="1">
        <f>IF(Eingabe!R2065="x",1,0)</f>
        <v>1</v>
      </c>
      <c r="I2065" s="1">
        <f>IF(Eingabe!S2065="x",1,0)</f>
        <v>0</v>
      </c>
      <c r="J2065" s="1">
        <f t="shared" si="198"/>
        <v>1</v>
      </c>
      <c r="K2065" s="89">
        <f>IF(Eingabe!E2065="x",1,0)</f>
        <v>1</v>
      </c>
      <c r="L2065" s="1">
        <f>IF(Eingabe!F2065="x",1,0)</f>
        <v>0</v>
      </c>
      <c r="M2065" s="90">
        <f t="shared" si="199"/>
        <v>1</v>
      </c>
    </row>
    <row r="2066">
      <c r="A2066" s="5">
        <f>Eingabe!J2066^2*PI()/4</f>
        <v>0</v>
      </c>
      <c r="B2066" s="5">
        <f>Eingabe!K2066*Eingabe!L2066</f>
        <v>0.080000000000000016</v>
      </c>
      <c r="C2066" s="5">
        <f>(Eingabe!K2066*(Eingabe!L2066-Eingabe!K2066)+Eingabe!K2066^2*PI()/4)*0+Eingabe!K2066*Eingabe!L2066</f>
        <v>0.080000000000000016</v>
      </c>
      <c r="D2066" s="89">
        <f>IF(Eingabe!G2066="x",1,0)</f>
        <v>0</v>
      </c>
      <c r="E2066" s="1">
        <f>IF(Eingabe!H2066="x",1,0)</f>
        <v>1</v>
      </c>
      <c r="F2066" s="1">
        <f>IF(Eingabe!I2066="x",1,0)</f>
        <v>0</v>
      </c>
      <c r="G2066" s="90">
        <f t="shared" si="197"/>
        <v>1</v>
      </c>
      <c r="H2066" s="1">
        <f>IF(Eingabe!R2066="x",1,0)</f>
        <v>1</v>
      </c>
      <c r="I2066" s="1">
        <f>IF(Eingabe!S2066="x",1,0)</f>
        <v>0</v>
      </c>
      <c r="J2066" s="1">
        <f t="shared" si="198"/>
        <v>1</v>
      </c>
      <c r="K2066" s="89">
        <f>IF(Eingabe!E2066="x",1,0)</f>
        <v>1</v>
      </c>
      <c r="L2066" s="1">
        <f>IF(Eingabe!F2066="x",1,0)</f>
        <v>0</v>
      </c>
      <c r="M2066" s="90">
        <f t="shared" si="199"/>
        <v>1</v>
      </c>
    </row>
    <row r="2067">
      <c r="A2067" s="5">
        <f>Eingabe!J2067^2*PI()/4</f>
        <v>0</v>
      </c>
      <c r="B2067" s="5">
        <f>Eingabe!K2067*Eingabe!L2067</f>
        <v>0.080000000000000016</v>
      </c>
      <c r="C2067" s="5">
        <f>(Eingabe!K2067*(Eingabe!L2067-Eingabe!K2067)+Eingabe!K2067^2*PI()/4)*0+Eingabe!K2067*Eingabe!L2067</f>
        <v>0.080000000000000016</v>
      </c>
      <c r="D2067" s="89">
        <f>IF(Eingabe!G2067="x",1,0)</f>
        <v>0</v>
      </c>
      <c r="E2067" s="1">
        <f>IF(Eingabe!H2067="x",1,0)</f>
        <v>1</v>
      </c>
      <c r="F2067" s="1">
        <f>IF(Eingabe!I2067="x",1,0)</f>
        <v>0</v>
      </c>
      <c r="G2067" s="90">
        <f t="shared" ref="G2067:G2130" si="200">MAX(E2067:F2067)</f>
        <v>1</v>
      </c>
      <c r="H2067" s="1">
        <f>IF(Eingabe!R2067="x",1,0)</f>
        <v>1</v>
      </c>
      <c r="I2067" s="1">
        <f>IF(Eingabe!S2067="x",1,0)</f>
        <v>0</v>
      </c>
      <c r="J2067" s="1">
        <f t="shared" ref="J2067:J2130" si="201">MAX(H2067:I2067)</f>
        <v>1</v>
      </c>
      <c r="K2067" s="89">
        <f>IF(Eingabe!E2067="x",1,0)</f>
        <v>1</v>
      </c>
      <c r="L2067" s="1">
        <f>IF(Eingabe!F2067="x",1,0)</f>
        <v>0</v>
      </c>
      <c r="M2067" s="90">
        <f t="shared" ref="M2067:M2130" si="202">MAX(K2067:L2067)</f>
        <v>1</v>
      </c>
    </row>
    <row r="2068">
      <c r="A2068" s="5">
        <f>Eingabe!J2068^2*PI()/4</f>
        <v>0</v>
      </c>
      <c r="B2068" s="5">
        <f>Eingabe!K2068*Eingabe!L2068</f>
        <v>0.080000000000000016</v>
      </c>
      <c r="C2068" s="5">
        <f>(Eingabe!K2068*(Eingabe!L2068-Eingabe!K2068)+Eingabe!K2068^2*PI()/4)*0+Eingabe!K2068*Eingabe!L2068</f>
        <v>0.080000000000000016</v>
      </c>
      <c r="D2068" s="89">
        <f>IF(Eingabe!G2068="x",1,0)</f>
        <v>0</v>
      </c>
      <c r="E2068" s="1">
        <f>IF(Eingabe!H2068="x",1,0)</f>
        <v>1</v>
      </c>
      <c r="F2068" s="1">
        <f>IF(Eingabe!I2068="x",1,0)</f>
        <v>0</v>
      </c>
      <c r="G2068" s="90">
        <f t="shared" si="200"/>
        <v>1</v>
      </c>
      <c r="H2068" s="1">
        <f>IF(Eingabe!R2068="x",1,0)</f>
        <v>1</v>
      </c>
      <c r="I2068" s="1">
        <f>IF(Eingabe!S2068="x",1,0)</f>
        <v>0</v>
      </c>
      <c r="J2068" s="1">
        <f t="shared" si="201"/>
        <v>1</v>
      </c>
      <c r="K2068" s="89">
        <f>IF(Eingabe!E2068="x",1,0)</f>
        <v>1</v>
      </c>
      <c r="L2068" s="1">
        <f>IF(Eingabe!F2068="x",1,0)</f>
        <v>0</v>
      </c>
      <c r="M2068" s="90">
        <f t="shared" si="202"/>
        <v>1</v>
      </c>
    </row>
    <row r="2069">
      <c r="A2069" s="5">
        <f>Eingabe!J2069^2*PI()/4</f>
        <v>0</v>
      </c>
      <c r="B2069" s="5">
        <f>Eingabe!K2069*Eingabe!L2069</f>
        <v>0.10000000000000001</v>
      </c>
      <c r="C2069" s="5">
        <f>(Eingabe!K2069*(Eingabe!L2069-Eingabe!K2069)+Eingabe!K2069^2*PI()/4)*0+Eingabe!K2069*Eingabe!L2069</f>
        <v>0.10000000000000001</v>
      </c>
      <c r="D2069" s="89">
        <f>IF(Eingabe!G2069="x",1,0)</f>
        <v>0</v>
      </c>
      <c r="E2069" s="1">
        <f>IF(Eingabe!H2069="x",1,0)</f>
        <v>1</v>
      </c>
      <c r="F2069" s="1">
        <f>IF(Eingabe!I2069="x",1,0)</f>
        <v>0</v>
      </c>
      <c r="G2069" s="90">
        <f t="shared" si="200"/>
        <v>1</v>
      </c>
      <c r="H2069" s="1">
        <f>IF(Eingabe!R2069="x",1,0)</f>
        <v>1</v>
      </c>
      <c r="I2069" s="1">
        <f>IF(Eingabe!S2069="x",1,0)</f>
        <v>0</v>
      </c>
      <c r="J2069" s="1">
        <f t="shared" si="201"/>
        <v>1</v>
      </c>
      <c r="K2069" s="89">
        <f>IF(Eingabe!E2069="x",1,0)</f>
        <v>1</v>
      </c>
      <c r="L2069" s="1">
        <f>IF(Eingabe!F2069="x",1,0)</f>
        <v>0</v>
      </c>
      <c r="M2069" s="90">
        <f t="shared" si="202"/>
        <v>1</v>
      </c>
    </row>
    <row r="2070">
      <c r="A2070" s="5">
        <f>Eingabe!J2070^2*PI()/4</f>
        <v>0</v>
      </c>
      <c r="B2070" s="5">
        <f>Eingabe!K2070*Eingabe!L2070</f>
        <v>0.10000000000000001</v>
      </c>
      <c r="C2070" s="5">
        <f>(Eingabe!K2070*(Eingabe!L2070-Eingabe!K2070)+Eingabe!K2070^2*PI()/4)*0+Eingabe!K2070*Eingabe!L2070</f>
        <v>0.10000000000000001</v>
      </c>
      <c r="D2070" s="89">
        <f>IF(Eingabe!G2070="x",1,0)</f>
        <v>0</v>
      </c>
      <c r="E2070" s="1">
        <f>IF(Eingabe!H2070="x",1,0)</f>
        <v>1</v>
      </c>
      <c r="F2070" s="1">
        <f>IF(Eingabe!I2070="x",1,0)</f>
        <v>0</v>
      </c>
      <c r="G2070" s="90">
        <f t="shared" si="200"/>
        <v>1</v>
      </c>
      <c r="H2070" s="1">
        <f>IF(Eingabe!R2070="x",1,0)</f>
        <v>1</v>
      </c>
      <c r="I2070" s="1">
        <f>IF(Eingabe!S2070="x",1,0)</f>
        <v>0</v>
      </c>
      <c r="J2070" s="1">
        <f t="shared" si="201"/>
        <v>1</v>
      </c>
      <c r="K2070" s="89">
        <f>IF(Eingabe!E2070="x",1,0)</f>
        <v>1</v>
      </c>
      <c r="L2070" s="1">
        <f>IF(Eingabe!F2070="x",1,0)</f>
        <v>0</v>
      </c>
      <c r="M2070" s="90">
        <f t="shared" si="202"/>
        <v>1</v>
      </c>
    </row>
    <row r="2071">
      <c r="A2071" s="5">
        <f>Eingabe!J2071^2*PI()/4</f>
        <v>0</v>
      </c>
      <c r="B2071" s="5">
        <f>Eingabe!K2071*Eingabe!L2071</f>
        <v>0.10000000000000001</v>
      </c>
      <c r="C2071" s="5">
        <f>(Eingabe!K2071*(Eingabe!L2071-Eingabe!K2071)+Eingabe!K2071^2*PI()/4)*0+Eingabe!K2071*Eingabe!L2071</f>
        <v>0.10000000000000001</v>
      </c>
      <c r="D2071" s="89">
        <f>IF(Eingabe!G2071="x",1,0)</f>
        <v>0</v>
      </c>
      <c r="E2071" s="1">
        <f>IF(Eingabe!H2071="x",1,0)</f>
        <v>1</v>
      </c>
      <c r="F2071" s="1">
        <f>IF(Eingabe!I2071="x",1,0)</f>
        <v>0</v>
      </c>
      <c r="G2071" s="90">
        <f t="shared" si="200"/>
        <v>1</v>
      </c>
      <c r="H2071" s="1">
        <f>IF(Eingabe!R2071="x",1,0)</f>
        <v>1</v>
      </c>
      <c r="I2071" s="1">
        <f>IF(Eingabe!S2071="x",1,0)</f>
        <v>0</v>
      </c>
      <c r="J2071" s="1">
        <f t="shared" si="201"/>
        <v>1</v>
      </c>
      <c r="K2071" s="89">
        <f>IF(Eingabe!E2071="x",1,0)</f>
        <v>1</v>
      </c>
      <c r="L2071" s="1">
        <f>IF(Eingabe!F2071="x",1,0)</f>
        <v>0</v>
      </c>
      <c r="M2071" s="90">
        <f t="shared" si="202"/>
        <v>1</v>
      </c>
    </row>
    <row r="2072">
      <c r="A2072" s="5">
        <f>Eingabe!J2072^2*PI()/4</f>
        <v>0</v>
      </c>
      <c r="B2072" s="5">
        <f>Eingabe!K2072*Eingabe!L2072</f>
        <v>0.10000000000000001</v>
      </c>
      <c r="C2072" s="5">
        <f>(Eingabe!K2072*(Eingabe!L2072-Eingabe!K2072)+Eingabe!K2072^2*PI()/4)*0+Eingabe!K2072*Eingabe!L2072</f>
        <v>0.10000000000000001</v>
      </c>
      <c r="D2072" s="89">
        <f>IF(Eingabe!G2072="x",1,0)</f>
        <v>0</v>
      </c>
      <c r="E2072" s="1">
        <f>IF(Eingabe!H2072="x",1,0)</f>
        <v>1</v>
      </c>
      <c r="F2072" s="1">
        <f>IF(Eingabe!I2072="x",1,0)</f>
        <v>0</v>
      </c>
      <c r="G2072" s="90">
        <f t="shared" si="200"/>
        <v>1</v>
      </c>
      <c r="H2072" s="1">
        <f>IF(Eingabe!R2072="x",1,0)</f>
        <v>1</v>
      </c>
      <c r="I2072" s="1">
        <f>IF(Eingabe!S2072="x",1,0)</f>
        <v>0</v>
      </c>
      <c r="J2072" s="1">
        <f t="shared" si="201"/>
        <v>1</v>
      </c>
      <c r="K2072" s="89">
        <f>IF(Eingabe!E2072="x",1,0)</f>
        <v>1</v>
      </c>
      <c r="L2072" s="1">
        <f>IF(Eingabe!F2072="x",1,0)</f>
        <v>0</v>
      </c>
      <c r="M2072" s="90">
        <f t="shared" si="202"/>
        <v>1</v>
      </c>
    </row>
    <row r="2073">
      <c r="A2073" s="5">
        <f>Eingabe!J2073^2*PI()/4</f>
        <v>0</v>
      </c>
      <c r="B2073" s="5">
        <f>Eingabe!K2073*Eingabe!L2073</f>
        <v>0.080000000000000016</v>
      </c>
      <c r="C2073" s="5">
        <f>(Eingabe!K2073*(Eingabe!L2073-Eingabe!K2073)+Eingabe!K2073^2*PI()/4)*0+Eingabe!K2073*Eingabe!L2073</f>
        <v>0.080000000000000016</v>
      </c>
      <c r="D2073" s="89">
        <f>IF(Eingabe!G2073="x",1,0)</f>
        <v>0</v>
      </c>
      <c r="E2073" s="1">
        <f>IF(Eingabe!H2073="x",1,0)</f>
        <v>1</v>
      </c>
      <c r="F2073" s="1">
        <f>IF(Eingabe!I2073="x",1,0)</f>
        <v>0</v>
      </c>
      <c r="G2073" s="90">
        <f t="shared" si="200"/>
        <v>1</v>
      </c>
      <c r="H2073" s="1">
        <f>IF(Eingabe!R2073="x",1,0)</f>
        <v>1</v>
      </c>
      <c r="I2073" s="1">
        <f>IF(Eingabe!S2073="x",1,0)</f>
        <v>0</v>
      </c>
      <c r="J2073" s="1">
        <f t="shared" si="201"/>
        <v>1</v>
      </c>
      <c r="K2073" s="89">
        <f>IF(Eingabe!E2073="x",1,0)</f>
        <v>1</v>
      </c>
      <c r="L2073" s="1">
        <f>IF(Eingabe!F2073="x",1,0)</f>
        <v>0</v>
      </c>
      <c r="M2073" s="90">
        <f t="shared" si="202"/>
        <v>1</v>
      </c>
    </row>
    <row r="2074">
      <c r="A2074" s="5">
        <f>Eingabe!J2074^2*PI()/4</f>
        <v>0</v>
      </c>
      <c r="B2074" s="5">
        <f>Eingabe!K2074*Eingabe!L2074</f>
        <v>0.10000000000000001</v>
      </c>
      <c r="C2074" s="5">
        <f>(Eingabe!K2074*(Eingabe!L2074-Eingabe!K2074)+Eingabe!K2074^2*PI()/4)*0+Eingabe!K2074*Eingabe!L2074</f>
        <v>0.10000000000000001</v>
      </c>
      <c r="D2074" s="89">
        <f>IF(Eingabe!G2074="x",1,0)</f>
        <v>0</v>
      </c>
      <c r="E2074" s="1">
        <f>IF(Eingabe!H2074="x",1,0)</f>
        <v>1</v>
      </c>
      <c r="F2074" s="1">
        <f>IF(Eingabe!I2074="x",1,0)</f>
        <v>0</v>
      </c>
      <c r="G2074" s="90">
        <f t="shared" si="200"/>
        <v>1</v>
      </c>
      <c r="H2074" s="1">
        <f>IF(Eingabe!R2074="x",1,0)</f>
        <v>1</v>
      </c>
      <c r="I2074" s="1">
        <f>IF(Eingabe!S2074="x",1,0)</f>
        <v>0</v>
      </c>
      <c r="J2074" s="1">
        <f t="shared" si="201"/>
        <v>1</v>
      </c>
      <c r="K2074" s="89">
        <f>IF(Eingabe!E2074="x",1,0)</f>
        <v>1</v>
      </c>
      <c r="L2074" s="1">
        <f>IF(Eingabe!F2074="x",1,0)</f>
        <v>0</v>
      </c>
      <c r="M2074" s="90">
        <f t="shared" si="202"/>
        <v>1</v>
      </c>
    </row>
    <row r="2075">
      <c r="A2075" s="5">
        <f>Eingabe!J2075^2*PI()/4</f>
        <v>0</v>
      </c>
      <c r="B2075" s="5">
        <f>Eingabe!K2075*Eingabe!L2075</f>
        <v>0.080000000000000016</v>
      </c>
      <c r="C2075" s="5">
        <f>(Eingabe!K2075*(Eingabe!L2075-Eingabe!K2075)+Eingabe!K2075^2*PI()/4)*0+Eingabe!K2075*Eingabe!L2075</f>
        <v>0.080000000000000016</v>
      </c>
      <c r="D2075" s="89">
        <f>IF(Eingabe!G2075="x",1,0)</f>
        <v>0</v>
      </c>
      <c r="E2075" s="1">
        <f>IF(Eingabe!H2075="x",1,0)</f>
        <v>1</v>
      </c>
      <c r="F2075" s="1">
        <f>IF(Eingabe!I2075="x",1,0)</f>
        <v>0</v>
      </c>
      <c r="G2075" s="90">
        <f t="shared" si="200"/>
        <v>1</v>
      </c>
      <c r="H2075" s="1">
        <f>IF(Eingabe!R2075="x",1,0)</f>
        <v>1</v>
      </c>
      <c r="I2075" s="1">
        <f>IF(Eingabe!S2075="x",1,0)</f>
        <v>0</v>
      </c>
      <c r="J2075" s="1">
        <f t="shared" si="201"/>
        <v>1</v>
      </c>
      <c r="K2075" s="89">
        <f>IF(Eingabe!E2075="x",1,0)</f>
        <v>1</v>
      </c>
      <c r="L2075" s="1">
        <f>IF(Eingabe!F2075="x",1,0)</f>
        <v>0</v>
      </c>
      <c r="M2075" s="90">
        <f t="shared" si="202"/>
        <v>1</v>
      </c>
    </row>
    <row r="2076">
      <c r="A2076" s="5">
        <f>Eingabe!J2076^2*PI()/4</f>
        <v>0</v>
      </c>
      <c r="B2076" s="5">
        <f>Eingabe!K2076*Eingabe!L2076</f>
        <v>0.088000000000000009</v>
      </c>
      <c r="C2076" s="5">
        <f>(Eingabe!K2076*(Eingabe!L2076-Eingabe!K2076)+Eingabe!K2076^2*PI()/4)*0+Eingabe!K2076*Eingabe!L2076</f>
        <v>0.088000000000000009</v>
      </c>
      <c r="D2076" s="89">
        <f>IF(Eingabe!G2076="x",1,0)</f>
        <v>0</v>
      </c>
      <c r="E2076" s="1">
        <f>IF(Eingabe!H2076="x",1,0)</f>
        <v>1</v>
      </c>
      <c r="F2076" s="1">
        <f>IF(Eingabe!I2076="x",1,0)</f>
        <v>0</v>
      </c>
      <c r="G2076" s="90">
        <f t="shared" si="200"/>
        <v>1</v>
      </c>
      <c r="H2076" s="1">
        <f>IF(Eingabe!R2076="x",1,0)</f>
        <v>1</v>
      </c>
      <c r="I2076" s="1">
        <f>IF(Eingabe!S2076="x",1,0)</f>
        <v>0</v>
      </c>
      <c r="J2076" s="1">
        <f t="shared" si="201"/>
        <v>1</v>
      </c>
      <c r="K2076" s="89">
        <f>IF(Eingabe!E2076="x",1,0)</f>
        <v>1</v>
      </c>
      <c r="L2076" s="1">
        <f>IF(Eingabe!F2076="x",1,0)</f>
        <v>0</v>
      </c>
      <c r="M2076" s="90">
        <f t="shared" si="202"/>
        <v>1</v>
      </c>
    </row>
    <row r="2077">
      <c r="A2077" s="5">
        <f>Eingabe!J2077^2*PI()/4</f>
        <v>0</v>
      </c>
      <c r="B2077" s="5">
        <f>Eingabe!K2077*Eingabe!L2077</f>
        <v>0.088000000000000009</v>
      </c>
      <c r="C2077" s="5">
        <f>(Eingabe!K2077*(Eingabe!L2077-Eingabe!K2077)+Eingabe!K2077^2*PI()/4)*0+Eingabe!K2077*Eingabe!L2077</f>
        <v>0.088000000000000009</v>
      </c>
      <c r="D2077" s="89">
        <f>IF(Eingabe!G2077="x",1,0)</f>
        <v>0</v>
      </c>
      <c r="E2077" s="1">
        <f>IF(Eingabe!H2077="x",1,0)</f>
        <v>1</v>
      </c>
      <c r="F2077" s="1">
        <f>IF(Eingabe!I2077="x",1,0)</f>
        <v>0</v>
      </c>
      <c r="G2077" s="90">
        <f t="shared" si="200"/>
        <v>1</v>
      </c>
      <c r="H2077" s="1">
        <f>IF(Eingabe!R2077="x",1,0)</f>
        <v>1</v>
      </c>
      <c r="I2077" s="1">
        <f>IF(Eingabe!S2077="x",1,0)</f>
        <v>0</v>
      </c>
      <c r="J2077" s="1">
        <f t="shared" si="201"/>
        <v>1</v>
      </c>
      <c r="K2077" s="89">
        <f>IF(Eingabe!E2077="x",1,0)</f>
        <v>1</v>
      </c>
      <c r="L2077" s="1">
        <f>IF(Eingabe!F2077="x",1,0)</f>
        <v>0</v>
      </c>
      <c r="M2077" s="90">
        <f t="shared" si="202"/>
        <v>1</v>
      </c>
    </row>
    <row r="2078">
      <c r="A2078" s="5">
        <f>Eingabe!J2078^2*PI()/4</f>
        <v>0</v>
      </c>
      <c r="B2078" s="5">
        <f>Eingabe!K2078*Eingabe!L2078</f>
        <v>0.088000000000000009</v>
      </c>
      <c r="C2078" s="5">
        <f>(Eingabe!K2078*(Eingabe!L2078-Eingabe!K2078)+Eingabe!K2078^2*PI()/4)*0+Eingabe!K2078*Eingabe!L2078</f>
        <v>0.088000000000000009</v>
      </c>
      <c r="D2078" s="89">
        <f>IF(Eingabe!G2078="x",1,0)</f>
        <v>0</v>
      </c>
      <c r="E2078" s="1">
        <f>IF(Eingabe!H2078="x",1,0)</f>
        <v>1</v>
      </c>
      <c r="F2078" s="1">
        <f>IF(Eingabe!I2078="x",1,0)</f>
        <v>0</v>
      </c>
      <c r="G2078" s="90">
        <f t="shared" si="200"/>
        <v>1</v>
      </c>
      <c r="H2078" s="1">
        <f>IF(Eingabe!R2078="x",1,0)</f>
        <v>1</v>
      </c>
      <c r="I2078" s="1">
        <f>IF(Eingabe!S2078="x",1,0)</f>
        <v>0</v>
      </c>
      <c r="J2078" s="1">
        <f t="shared" si="201"/>
        <v>1</v>
      </c>
      <c r="K2078" s="89">
        <f>IF(Eingabe!E2078="x",1,0)</f>
        <v>1</v>
      </c>
      <c r="L2078" s="1">
        <f>IF(Eingabe!F2078="x",1,0)</f>
        <v>0</v>
      </c>
      <c r="M2078" s="90">
        <f t="shared" si="202"/>
        <v>1</v>
      </c>
    </row>
    <row r="2079">
      <c r="A2079" s="5">
        <f>Eingabe!J2079^2*PI()/4</f>
        <v>0</v>
      </c>
      <c r="B2079" s="5">
        <f>Eingabe!K2079*Eingabe!L2079</f>
        <v>0.088000000000000009</v>
      </c>
      <c r="C2079" s="5">
        <f>(Eingabe!K2079*(Eingabe!L2079-Eingabe!K2079)+Eingabe!K2079^2*PI()/4)*0+Eingabe!K2079*Eingabe!L2079</f>
        <v>0.088000000000000009</v>
      </c>
      <c r="D2079" s="89">
        <f>IF(Eingabe!G2079="x",1,0)</f>
        <v>0</v>
      </c>
      <c r="E2079" s="1">
        <f>IF(Eingabe!H2079="x",1,0)</f>
        <v>1</v>
      </c>
      <c r="F2079" s="1">
        <f>IF(Eingabe!I2079="x",1,0)</f>
        <v>0</v>
      </c>
      <c r="G2079" s="90">
        <f t="shared" si="200"/>
        <v>1</v>
      </c>
      <c r="H2079" s="1">
        <f>IF(Eingabe!R2079="x",1,0)</f>
        <v>1</v>
      </c>
      <c r="I2079" s="1">
        <f>IF(Eingabe!S2079="x",1,0)</f>
        <v>0</v>
      </c>
      <c r="J2079" s="1">
        <f t="shared" si="201"/>
        <v>1</v>
      </c>
      <c r="K2079" s="89">
        <f>IF(Eingabe!E2079="x",1,0)</f>
        <v>1</v>
      </c>
      <c r="L2079" s="1">
        <f>IF(Eingabe!F2079="x",1,0)</f>
        <v>0</v>
      </c>
      <c r="M2079" s="90">
        <f t="shared" si="202"/>
        <v>1</v>
      </c>
    </row>
    <row r="2080">
      <c r="A2080" s="5">
        <f>Eingabe!J2080^2*PI()/4</f>
        <v>0</v>
      </c>
      <c r="B2080" s="5">
        <f>Eingabe!K2080*Eingabe!L2080</f>
        <v>0.10000000000000001</v>
      </c>
      <c r="C2080" s="5">
        <f>(Eingabe!K2080*(Eingabe!L2080-Eingabe!K2080)+Eingabe!K2080^2*PI()/4)*0+Eingabe!K2080*Eingabe!L2080</f>
        <v>0.10000000000000001</v>
      </c>
      <c r="D2080" s="89">
        <f>IF(Eingabe!G2080="x",1,0)</f>
        <v>0</v>
      </c>
      <c r="E2080" s="1">
        <f>IF(Eingabe!H2080="x",1,0)</f>
        <v>1</v>
      </c>
      <c r="F2080" s="1">
        <f>IF(Eingabe!I2080="x",1,0)</f>
        <v>0</v>
      </c>
      <c r="G2080" s="90">
        <f t="shared" si="200"/>
        <v>1</v>
      </c>
      <c r="H2080" s="1">
        <f>IF(Eingabe!R2080="x",1,0)</f>
        <v>1</v>
      </c>
      <c r="I2080" s="1">
        <f>IF(Eingabe!S2080="x",1,0)</f>
        <v>0</v>
      </c>
      <c r="J2080" s="1">
        <f t="shared" si="201"/>
        <v>1</v>
      </c>
      <c r="K2080" s="89">
        <f>IF(Eingabe!E2080="x",1,0)</f>
        <v>1</v>
      </c>
      <c r="L2080" s="1">
        <f>IF(Eingabe!F2080="x",1,0)</f>
        <v>0</v>
      </c>
      <c r="M2080" s="90">
        <f t="shared" si="202"/>
        <v>1</v>
      </c>
    </row>
    <row r="2081">
      <c r="A2081" s="5">
        <f>Eingabe!J2081^2*PI()/4</f>
        <v>0</v>
      </c>
      <c r="B2081" s="5">
        <f>Eingabe!K2081*Eingabe!L2081</f>
        <v>0.10000000000000001</v>
      </c>
      <c r="C2081" s="5">
        <f>(Eingabe!K2081*(Eingabe!L2081-Eingabe!K2081)+Eingabe!K2081^2*PI()/4)*0+Eingabe!K2081*Eingabe!L2081</f>
        <v>0.10000000000000001</v>
      </c>
      <c r="D2081" s="89">
        <f>IF(Eingabe!G2081="x",1,0)</f>
        <v>0</v>
      </c>
      <c r="E2081" s="1">
        <f>IF(Eingabe!H2081="x",1,0)</f>
        <v>1</v>
      </c>
      <c r="F2081" s="1">
        <f>IF(Eingabe!I2081="x",1,0)</f>
        <v>0</v>
      </c>
      <c r="G2081" s="90">
        <f t="shared" si="200"/>
        <v>1</v>
      </c>
      <c r="H2081" s="1">
        <f>IF(Eingabe!R2081="x",1,0)</f>
        <v>1</v>
      </c>
      <c r="I2081" s="1">
        <f>IF(Eingabe!S2081="x",1,0)</f>
        <v>0</v>
      </c>
      <c r="J2081" s="1">
        <f t="shared" si="201"/>
        <v>1</v>
      </c>
      <c r="K2081" s="89">
        <f>IF(Eingabe!E2081="x",1,0)</f>
        <v>1</v>
      </c>
      <c r="L2081" s="1">
        <f>IF(Eingabe!F2081="x",1,0)</f>
        <v>0</v>
      </c>
      <c r="M2081" s="90">
        <f t="shared" si="202"/>
        <v>1</v>
      </c>
    </row>
    <row r="2082">
      <c r="A2082" s="5">
        <f>Eingabe!J2082^2*PI()/4</f>
        <v>0</v>
      </c>
      <c r="B2082" s="5">
        <f>Eingabe!K2082*Eingabe!L2082</f>
        <v>0.080000000000000016</v>
      </c>
      <c r="C2082" s="5">
        <f>(Eingabe!K2082*(Eingabe!L2082-Eingabe!K2082)+Eingabe!K2082^2*PI()/4)*0+Eingabe!K2082*Eingabe!L2082</f>
        <v>0.080000000000000016</v>
      </c>
      <c r="D2082" s="89">
        <f>IF(Eingabe!G2082="x",1,0)</f>
        <v>0</v>
      </c>
      <c r="E2082" s="1">
        <f>IF(Eingabe!H2082="x",1,0)</f>
        <v>1</v>
      </c>
      <c r="F2082" s="1">
        <f>IF(Eingabe!I2082="x",1,0)</f>
        <v>0</v>
      </c>
      <c r="G2082" s="90">
        <f t="shared" si="200"/>
        <v>1</v>
      </c>
      <c r="H2082" s="1">
        <f>IF(Eingabe!R2082="x",1,0)</f>
        <v>1</v>
      </c>
      <c r="I2082" s="1">
        <f>IF(Eingabe!S2082="x",1,0)</f>
        <v>0</v>
      </c>
      <c r="J2082" s="1">
        <f t="shared" si="201"/>
        <v>1</v>
      </c>
      <c r="K2082" s="89">
        <f>IF(Eingabe!E2082="x",1,0)</f>
        <v>1</v>
      </c>
      <c r="L2082" s="1">
        <f>IF(Eingabe!F2082="x",1,0)</f>
        <v>0</v>
      </c>
      <c r="M2082" s="90">
        <f t="shared" si="202"/>
        <v>1</v>
      </c>
    </row>
    <row r="2083">
      <c r="A2083" s="5">
        <f>Eingabe!J2083^2*PI()/4</f>
        <v>0</v>
      </c>
      <c r="B2083" s="5">
        <f>Eingabe!K2083*Eingabe!L2083</f>
        <v>0.080000000000000016</v>
      </c>
      <c r="C2083" s="5">
        <f>(Eingabe!K2083*(Eingabe!L2083-Eingabe!K2083)+Eingabe!K2083^2*PI()/4)*0+Eingabe!K2083*Eingabe!L2083</f>
        <v>0.080000000000000016</v>
      </c>
      <c r="D2083" s="89">
        <f>IF(Eingabe!G2083="x",1,0)</f>
        <v>0</v>
      </c>
      <c r="E2083" s="1">
        <f>IF(Eingabe!H2083="x",1,0)</f>
        <v>1</v>
      </c>
      <c r="F2083" s="1">
        <f>IF(Eingabe!I2083="x",1,0)</f>
        <v>0</v>
      </c>
      <c r="G2083" s="90">
        <f t="shared" si="200"/>
        <v>1</v>
      </c>
      <c r="H2083" s="1">
        <f>IF(Eingabe!R2083="x",1,0)</f>
        <v>1</v>
      </c>
      <c r="I2083" s="1">
        <f>IF(Eingabe!S2083="x",1,0)</f>
        <v>0</v>
      </c>
      <c r="J2083" s="1">
        <f t="shared" si="201"/>
        <v>1</v>
      </c>
      <c r="K2083" s="89">
        <f>IF(Eingabe!E2083="x",1,0)</f>
        <v>1</v>
      </c>
      <c r="L2083" s="1">
        <f>IF(Eingabe!F2083="x",1,0)</f>
        <v>0</v>
      </c>
      <c r="M2083" s="90">
        <f t="shared" si="202"/>
        <v>1</v>
      </c>
    </row>
    <row r="2084">
      <c r="A2084" s="5">
        <f>Eingabe!J2084^2*PI()/4</f>
        <v>0</v>
      </c>
      <c r="B2084" s="5">
        <f>Eingabe!K2084*Eingabe!L2084</f>
        <v>0.080000000000000016</v>
      </c>
      <c r="C2084" s="5">
        <f>(Eingabe!K2084*(Eingabe!L2084-Eingabe!K2084)+Eingabe!K2084^2*PI()/4)*0+Eingabe!K2084*Eingabe!L2084</f>
        <v>0.080000000000000016</v>
      </c>
      <c r="D2084" s="89">
        <f>IF(Eingabe!G2084="x",1,0)</f>
        <v>0</v>
      </c>
      <c r="E2084" s="1">
        <f>IF(Eingabe!H2084="x",1,0)</f>
        <v>1</v>
      </c>
      <c r="F2084" s="1">
        <f>IF(Eingabe!I2084="x",1,0)</f>
        <v>0</v>
      </c>
      <c r="G2084" s="90">
        <f t="shared" si="200"/>
        <v>1</v>
      </c>
      <c r="H2084" s="1">
        <f>IF(Eingabe!R2084="x",1,0)</f>
        <v>1</v>
      </c>
      <c r="I2084" s="1">
        <f>IF(Eingabe!S2084="x",1,0)</f>
        <v>0</v>
      </c>
      <c r="J2084" s="1">
        <f t="shared" si="201"/>
        <v>1</v>
      </c>
      <c r="K2084" s="89">
        <f>IF(Eingabe!E2084="x",1,0)</f>
        <v>1</v>
      </c>
      <c r="L2084" s="1">
        <f>IF(Eingabe!F2084="x",1,0)</f>
        <v>0</v>
      </c>
      <c r="M2084" s="90">
        <f t="shared" si="202"/>
        <v>1</v>
      </c>
    </row>
    <row r="2085">
      <c r="A2085" s="5">
        <f>Eingabe!J2085^2*PI()/4</f>
        <v>0</v>
      </c>
      <c r="B2085" s="5">
        <f>Eingabe!K2085*Eingabe!L2085</f>
        <v>0.080000000000000016</v>
      </c>
      <c r="C2085" s="5">
        <f>(Eingabe!K2085*(Eingabe!L2085-Eingabe!K2085)+Eingabe!K2085^2*PI()/4)*0+Eingabe!K2085*Eingabe!L2085</f>
        <v>0.080000000000000016</v>
      </c>
      <c r="D2085" s="89">
        <f>IF(Eingabe!G2085="x",1,0)</f>
        <v>0</v>
      </c>
      <c r="E2085" s="1">
        <f>IF(Eingabe!H2085="x",1,0)</f>
        <v>1</v>
      </c>
      <c r="F2085" s="1">
        <f>IF(Eingabe!I2085="x",1,0)</f>
        <v>0</v>
      </c>
      <c r="G2085" s="90">
        <f t="shared" si="200"/>
        <v>1</v>
      </c>
      <c r="H2085" s="1">
        <f>IF(Eingabe!R2085="x",1,0)</f>
        <v>1</v>
      </c>
      <c r="I2085" s="1">
        <f>IF(Eingabe!S2085="x",1,0)</f>
        <v>0</v>
      </c>
      <c r="J2085" s="1">
        <f t="shared" si="201"/>
        <v>1</v>
      </c>
      <c r="K2085" s="89">
        <f>IF(Eingabe!E2085="x",1,0)</f>
        <v>1</v>
      </c>
      <c r="L2085" s="1">
        <f>IF(Eingabe!F2085="x",1,0)</f>
        <v>0</v>
      </c>
      <c r="M2085" s="90">
        <f t="shared" si="202"/>
        <v>1</v>
      </c>
    </row>
    <row r="2086">
      <c r="A2086" s="5">
        <f>Eingabe!J2086^2*PI()/4</f>
        <v>0</v>
      </c>
      <c r="B2086" s="5">
        <f>Eingabe!K2086*Eingabe!L2086</f>
        <v>0.080000000000000016</v>
      </c>
      <c r="C2086" s="5">
        <f>(Eingabe!K2086*(Eingabe!L2086-Eingabe!K2086)+Eingabe!K2086^2*PI()/4)*0+Eingabe!K2086*Eingabe!L2086</f>
        <v>0.080000000000000016</v>
      </c>
      <c r="D2086" s="89">
        <f>IF(Eingabe!G2086="x",1,0)</f>
        <v>0</v>
      </c>
      <c r="E2086" s="1">
        <f>IF(Eingabe!H2086="x",1,0)</f>
        <v>1</v>
      </c>
      <c r="F2086" s="1">
        <f>IF(Eingabe!I2086="x",1,0)</f>
        <v>0</v>
      </c>
      <c r="G2086" s="90">
        <f t="shared" si="200"/>
        <v>1</v>
      </c>
      <c r="H2086" s="1">
        <f>IF(Eingabe!R2086="x",1,0)</f>
        <v>1</v>
      </c>
      <c r="I2086" s="1">
        <f>IF(Eingabe!S2086="x",1,0)</f>
        <v>0</v>
      </c>
      <c r="J2086" s="1">
        <f t="shared" si="201"/>
        <v>1</v>
      </c>
      <c r="K2086" s="89">
        <f>IF(Eingabe!E2086="x",1,0)</f>
        <v>1</v>
      </c>
      <c r="L2086" s="1">
        <f>IF(Eingabe!F2086="x",1,0)</f>
        <v>0</v>
      </c>
      <c r="M2086" s="90">
        <f t="shared" si="202"/>
        <v>1</v>
      </c>
    </row>
    <row r="2087">
      <c r="A2087" s="5">
        <f>Eingabe!J2087^2*PI()/4</f>
        <v>0</v>
      </c>
      <c r="B2087" s="5">
        <f>Eingabe!K2087*Eingabe!L2087</f>
        <v>0.080000000000000016</v>
      </c>
      <c r="C2087" s="5">
        <f>(Eingabe!K2087*(Eingabe!L2087-Eingabe!K2087)+Eingabe!K2087^2*PI()/4)*0+Eingabe!K2087*Eingabe!L2087</f>
        <v>0.080000000000000016</v>
      </c>
      <c r="D2087" s="89">
        <f>IF(Eingabe!G2087="x",1,0)</f>
        <v>0</v>
      </c>
      <c r="E2087" s="1">
        <f>IF(Eingabe!H2087="x",1,0)</f>
        <v>1</v>
      </c>
      <c r="F2087" s="1">
        <f>IF(Eingabe!I2087="x",1,0)</f>
        <v>0</v>
      </c>
      <c r="G2087" s="90">
        <f t="shared" si="200"/>
        <v>1</v>
      </c>
      <c r="H2087" s="1">
        <f>IF(Eingabe!R2087="x",1,0)</f>
        <v>1</v>
      </c>
      <c r="I2087" s="1">
        <f>IF(Eingabe!S2087="x",1,0)</f>
        <v>0</v>
      </c>
      <c r="J2087" s="1">
        <f t="shared" si="201"/>
        <v>1</v>
      </c>
      <c r="K2087" s="89">
        <f>IF(Eingabe!E2087="x",1,0)</f>
        <v>1</v>
      </c>
      <c r="L2087" s="1">
        <f>IF(Eingabe!F2087="x",1,0)</f>
        <v>0</v>
      </c>
      <c r="M2087" s="90">
        <f t="shared" si="202"/>
        <v>1</v>
      </c>
    </row>
    <row r="2088">
      <c r="A2088" s="5">
        <f>Eingabe!J2088^2*PI()/4</f>
        <v>0</v>
      </c>
      <c r="B2088" s="5">
        <f>Eingabe!K2088*Eingabe!L2088</f>
        <v>0.080000000000000016</v>
      </c>
      <c r="C2088" s="5">
        <f>(Eingabe!K2088*(Eingabe!L2088-Eingabe!K2088)+Eingabe!K2088^2*PI()/4)*0+Eingabe!K2088*Eingabe!L2088</f>
        <v>0.080000000000000016</v>
      </c>
      <c r="D2088" s="89">
        <f>IF(Eingabe!G2088="x",1,0)</f>
        <v>0</v>
      </c>
      <c r="E2088" s="1">
        <f>IF(Eingabe!H2088="x",1,0)</f>
        <v>1</v>
      </c>
      <c r="F2088" s="1">
        <f>IF(Eingabe!I2088="x",1,0)</f>
        <v>0</v>
      </c>
      <c r="G2088" s="90">
        <f t="shared" si="200"/>
        <v>1</v>
      </c>
      <c r="H2088" s="1">
        <f>IF(Eingabe!R2088="x",1,0)</f>
        <v>1</v>
      </c>
      <c r="I2088" s="1">
        <f>IF(Eingabe!S2088="x",1,0)</f>
        <v>0</v>
      </c>
      <c r="J2088" s="1">
        <f t="shared" si="201"/>
        <v>1</v>
      </c>
      <c r="K2088" s="89">
        <f>IF(Eingabe!E2088="x",1,0)</f>
        <v>1</v>
      </c>
      <c r="L2088" s="1">
        <f>IF(Eingabe!F2088="x",1,0)</f>
        <v>0</v>
      </c>
      <c r="M2088" s="90">
        <f t="shared" si="202"/>
        <v>1</v>
      </c>
    </row>
    <row r="2089">
      <c r="A2089" s="5">
        <f>Eingabe!J2089^2*PI()/4</f>
        <v>0</v>
      </c>
      <c r="B2089" s="5">
        <f>Eingabe!K2089*Eingabe!L2089</f>
        <v>0.080000000000000016</v>
      </c>
      <c r="C2089" s="5">
        <f>(Eingabe!K2089*(Eingabe!L2089-Eingabe!K2089)+Eingabe!K2089^2*PI()/4)*0+Eingabe!K2089*Eingabe!L2089</f>
        <v>0.080000000000000016</v>
      </c>
      <c r="D2089" s="89">
        <f>IF(Eingabe!G2089="x",1,0)</f>
        <v>0</v>
      </c>
      <c r="E2089" s="1">
        <f>IF(Eingabe!H2089="x",1,0)</f>
        <v>1</v>
      </c>
      <c r="F2089" s="1">
        <f>IF(Eingabe!I2089="x",1,0)</f>
        <v>0</v>
      </c>
      <c r="G2089" s="90">
        <f t="shared" si="200"/>
        <v>1</v>
      </c>
      <c r="H2089" s="1">
        <f>IF(Eingabe!R2089="x",1,0)</f>
        <v>1</v>
      </c>
      <c r="I2089" s="1">
        <f>IF(Eingabe!S2089="x",1,0)</f>
        <v>0</v>
      </c>
      <c r="J2089" s="1">
        <f t="shared" si="201"/>
        <v>1</v>
      </c>
      <c r="K2089" s="89">
        <f>IF(Eingabe!E2089="x",1,0)</f>
        <v>1</v>
      </c>
      <c r="L2089" s="1">
        <f>IF(Eingabe!F2089="x",1,0)</f>
        <v>0</v>
      </c>
      <c r="M2089" s="90">
        <f t="shared" si="202"/>
        <v>1</v>
      </c>
    </row>
    <row r="2090">
      <c r="A2090" s="5">
        <f>Eingabe!J2090^2*PI()/4</f>
        <v>0</v>
      </c>
      <c r="B2090" s="5">
        <f>Eingabe!K2090*Eingabe!L2090</f>
        <v>0.080000000000000016</v>
      </c>
      <c r="C2090" s="5">
        <f>(Eingabe!K2090*(Eingabe!L2090-Eingabe!K2090)+Eingabe!K2090^2*PI()/4)*0+Eingabe!K2090*Eingabe!L2090</f>
        <v>0.080000000000000016</v>
      </c>
      <c r="D2090" s="89">
        <f>IF(Eingabe!G2090="x",1,0)</f>
        <v>0</v>
      </c>
      <c r="E2090" s="1">
        <f>IF(Eingabe!H2090="x",1,0)</f>
        <v>1</v>
      </c>
      <c r="F2090" s="1">
        <f>IF(Eingabe!I2090="x",1,0)</f>
        <v>0</v>
      </c>
      <c r="G2090" s="90">
        <f t="shared" si="200"/>
        <v>1</v>
      </c>
      <c r="H2090" s="1">
        <f>IF(Eingabe!R2090="x",1,0)</f>
        <v>1</v>
      </c>
      <c r="I2090" s="1">
        <f>IF(Eingabe!S2090="x",1,0)</f>
        <v>0</v>
      </c>
      <c r="J2090" s="1">
        <f t="shared" si="201"/>
        <v>1</v>
      </c>
      <c r="K2090" s="89">
        <f>IF(Eingabe!E2090="x",1,0)</f>
        <v>1</v>
      </c>
      <c r="L2090" s="1">
        <f>IF(Eingabe!F2090="x",1,0)</f>
        <v>0</v>
      </c>
      <c r="M2090" s="90">
        <f t="shared" si="202"/>
        <v>1</v>
      </c>
    </row>
    <row r="2091">
      <c r="A2091" s="5">
        <f>Eingabe!J2091^2*PI()/4</f>
        <v>0</v>
      </c>
      <c r="B2091" s="5">
        <f>Eingabe!K2091*Eingabe!L2091</f>
        <v>0.080000000000000016</v>
      </c>
      <c r="C2091" s="5">
        <f>(Eingabe!K2091*(Eingabe!L2091-Eingabe!K2091)+Eingabe!K2091^2*PI()/4)*0+Eingabe!K2091*Eingabe!L2091</f>
        <v>0.080000000000000016</v>
      </c>
      <c r="D2091" s="89">
        <f>IF(Eingabe!G2091="x",1,0)</f>
        <v>0</v>
      </c>
      <c r="E2091" s="1">
        <f>IF(Eingabe!H2091="x",1,0)</f>
        <v>1</v>
      </c>
      <c r="F2091" s="1">
        <f>IF(Eingabe!I2091="x",1,0)</f>
        <v>0</v>
      </c>
      <c r="G2091" s="90">
        <f t="shared" si="200"/>
        <v>1</v>
      </c>
      <c r="H2091" s="1">
        <f>IF(Eingabe!R2091="x",1,0)</f>
        <v>1</v>
      </c>
      <c r="I2091" s="1">
        <f>IF(Eingabe!S2091="x",1,0)</f>
        <v>0</v>
      </c>
      <c r="J2091" s="1">
        <f t="shared" si="201"/>
        <v>1</v>
      </c>
      <c r="K2091" s="89">
        <f>IF(Eingabe!E2091="x",1,0)</f>
        <v>1</v>
      </c>
      <c r="L2091" s="1">
        <f>IF(Eingabe!F2091="x",1,0)</f>
        <v>0</v>
      </c>
      <c r="M2091" s="90">
        <f t="shared" si="202"/>
        <v>1</v>
      </c>
    </row>
    <row r="2092">
      <c r="A2092" s="5">
        <f>Eingabe!J2092^2*PI()/4</f>
        <v>0</v>
      </c>
      <c r="B2092" s="5">
        <f>Eingabe!K2092*Eingabe!L2092</f>
        <v>0.080000000000000016</v>
      </c>
      <c r="C2092" s="5">
        <f>(Eingabe!K2092*(Eingabe!L2092-Eingabe!K2092)+Eingabe!K2092^2*PI()/4)*0+Eingabe!K2092*Eingabe!L2092</f>
        <v>0.080000000000000016</v>
      </c>
      <c r="D2092" s="89">
        <f>IF(Eingabe!G2092="x",1,0)</f>
        <v>0</v>
      </c>
      <c r="E2092" s="1">
        <f>IF(Eingabe!H2092="x",1,0)</f>
        <v>1</v>
      </c>
      <c r="F2092" s="1">
        <f>IF(Eingabe!I2092="x",1,0)</f>
        <v>0</v>
      </c>
      <c r="G2092" s="90">
        <f t="shared" si="200"/>
        <v>1</v>
      </c>
      <c r="H2092" s="1">
        <f>IF(Eingabe!R2092="x",1,0)</f>
        <v>1</v>
      </c>
      <c r="I2092" s="1">
        <f>IF(Eingabe!S2092="x",1,0)</f>
        <v>0</v>
      </c>
      <c r="J2092" s="1">
        <f t="shared" si="201"/>
        <v>1</v>
      </c>
      <c r="K2092" s="89">
        <f>IF(Eingabe!E2092="x",1,0)</f>
        <v>1</v>
      </c>
      <c r="L2092" s="1">
        <f>IF(Eingabe!F2092="x",1,0)</f>
        <v>0</v>
      </c>
      <c r="M2092" s="90">
        <f t="shared" si="202"/>
        <v>1</v>
      </c>
    </row>
    <row r="2093">
      <c r="A2093" s="5">
        <f>Eingabe!J2093^2*PI()/4</f>
        <v>0</v>
      </c>
      <c r="B2093" s="5">
        <f>Eingabe!K2093*Eingabe!L2093</f>
        <v>0.069999999999999993</v>
      </c>
      <c r="C2093" s="5">
        <f>(Eingabe!K2093*(Eingabe!L2093-Eingabe!K2093)+Eingabe!K2093^2*PI()/4)*0+Eingabe!K2093*Eingabe!L2093</f>
        <v>0.069999999999999993</v>
      </c>
      <c r="D2093" s="89">
        <f>IF(Eingabe!G2093="x",1,0)</f>
        <v>0</v>
      </c>
      <c r="E2093" s="1">
        <f>IF(Eingabe!H2093="x",1,0)</f>
        <v>1</v>
      </c>
      <c r="F2093" s="1">
        <f>IF(Eingabe!I2093="x",1,0)</f>
        <v>0</v>
      </c>
      <c r="G2093" s="90">
        <f t="shared" si="200"/>
        <v>1</v>
      </c>
      <c r="H2093" s="1">
        <f>IF(Eingabe!R2093="x",1,0)</f>
        <v>1</v>
      </c>
      <c r="I2093" s="1">
        <f>IF(Eingabe!S2093="x",1,0)</f>
        <v>0</v>
      </c>
      <c r="J2093" s="1">
        <f t="shared" si="201"/>
        <v>1</v>
      </c>
      <c r="K2093" s="89">
        <f>IF(Eingabe!E2093="x",1,0)</f>
        <v>1</v>
      </c>
      <c r="L2093" s="1">
        <f>IF(Eingabe!F2093="x",1,0)</f>
        <v>0</v>
      </c>
      <c r="M2093" s="90">
        <f t="shared" si="202"/>
        <v>1</v>
      </c>
    </row>
    <row r="2094">
      <c r="A2094" s="5">
        <f>Eingabe!J2094^2*PI()/4</f>
        <v>0</v>
      </c>
      <c r="B2094" s="5">
        <f>Eingabe!K2094*Eingabe!L2094</f>
        <v>0.069999999999999993</v>
      </c>
      <c r="C2094" s="5">
        <f>(Eingabe!K2094*(Eingabe!L2094-Eingabe!K2094)+Eingabe!K2094^2*PI()/4)*0+Eingabe!K2094*Eingabe!L2094</f>
        <v>0.069999999999999993</v>
      </c>
      <c r="D2094" s="89">
        <f>IF(Eingabe!G2094="x",1,0)</f>
        <v>0</v>
      </c>
      <c r="E2094" s="1">
        <f>IF(Eingabe!H2094="x",1,0)</f>
        <v>1</v>
      </c>
      <c r="F2094" s="1">
        <f>IF(Eingabe!I2094="x",1,0)</f>
        <v>0</v>
      </c>
      <c r="G2094" s="90">
        <f t="shared" si="200"/>
        <v>1</v>
      </c>
      <c r="H2094" s="1">
        <f>IF(Eingabe!R2094="x",1,0)</f>
        <v>1</v>
      </c>
      <c r="I2094" s="1">
        <f>IF(Eingabe!S2094="x",1,0)</f>
        <v>0</v>
      </c>
      <c r="J2094" s="1">
        <f t="shared" si="201"/>
        <v>1</v>
      </c>
      <c r="K2094" s="89">
        <f>IF(Eingabe!E2094="x",1,0)</f>
        <v>1</v>
      </c>
      <c r="L2094" s="1">
        <f>IF(Eingabe!F2094="x",1,0)</f>
        <v>0</v>
      </c>
      <c r="M2094" s="90">
        <f t="shared" si="202"/>
        <v>1</v>
      </c>
    </row>
    <row r="2095">
      <c r="A2095" s="5">
        <f>Eingabe!J2095^2*PI()/4</f>
        <v>0</v>
      </c>
      <c r="B2095" s="5">
        <f>Eingabe!K2095*Eingabe!L2095</f>
        <v>0.040000000000000008</v>
      </c>
      <c r="C2095" s="5">
        <f>(Eingabe!K2095*(Eingabe!L2095-Eingabe!K2095)+Eingabe!K2095^2*PI()/4)*0+Eingabe!K2095*Eingabe!L2095</f>
        <v>0.040000000000000008</v>
      </c>
      <c r="D2095" s="89">
        <f>IF(Eingabe!G2095="x",1,0)</f>
        <v>0</v>
      </c>
      <c r="E2095" s="1">
        <f>IF(Eingabe!H2095="x",1,0)</f>
        <v>1</v>
      </c>
      <c r="F2095" s="1">
        <f>IF(Eingabe!I2095="x",1,0)</f>
        <v>0</v>
      </c>
      <c r="G2095" s="90">
        <f t="shared" si="200"/>
        <v>1</v>
      </c>
      <c r="H2095" s="1">
        <f>IF(Eingabe!R2095="x",1,0)</f>
        <v>1</v>
      </c>
      <c r="I2095" s="1">
        <f>IF(Eingabe!S2095="x",1,0)</f>
        <v>0</v>
      </c>
      <c r="J2095" s="1">
        <f t="shared" si="201"/>
        <v>1</v>
      </c>
      <c r="K2095" s="89">
        <f>IF(Eingabe!E2095="x",1,0)</f>
        <v>1</v>
      </c>
      <c r="L2095" s="1">
        <f>IF(Eingabe!F2095="x",1,0)</f>
        <v>0</v>
      </c>
      <c r="M2095" s="90">
        <f t="shared" si="202"/>
        <v>1</v>
      </c>
    </row>
    <row r="2096">
      <c r="A2096" s="5">
        <f>Eingabe!J2096^2*PI()/4</f>
        <v>0</v>
      </c>
      <c r="B2096" s="5">
        <f>Eingabe!K2096*Eingabe!L2096</f>
        <v>0.040000000000000008</v>
      </c>
      <c r="C2096" s="5">
        <f>(Eingabe!K2096*(Eingabe!L2096-Eingabe!K2096)+Eingabe!K2096^2*PI()/4)*0+Eingabe!K2096*Eingabe!L2096</f>
        <v>0.040000000000000008</v>
      </c>
      <c r="D2096" s="89">
        <f>IF(Eingabe!G2096="x",1,0)</f>
        <v>0</v>
      </c>
      <c r="E2096" s="1">
        <f>IF(Eingabe!H2096="x",1,0)</f>
        <v>1</v>
      </c>
      <c r="F2096" s="1">
        <f>IF(Eingabe!I2096="x",1,0)</f>
        <v>0</v>
      </c>
      <c r="G2096" s="90">
        <f t="shared" si="200"/>
        <v>1</v>
      </c>
      <c r="H2096" s="1">
        <f>IF(Eingabe!R2096="x",1,0)</f>
        <v>1</v>
      </c>
      <c r="I2096" s="1">
        <f>IF(Eingabe!S2096="x",1,0)</f>
        <v>0</v>
      </c>
      <c r="J2096" s="1">
        <f t="shared" si="201"/>
        <v>1</v>
      </c>
      <c r="K2096" s="89">
        <f>IF(Eingabe!E2096="x",1,0)</f>
        <v>1</v>
      </c>
      <c r="L2096" s="1">
        <f>IF(Eingabe!F2096="x",1,0)</f>
        <v>0</v>
      </c>
      <c r="M2096" s="90">
        <f t="shared" si="202"/>
        <v>1</v>
      </c>
    </row>
    <row r="2097">
      <c r="A2097" s="5">
        <f>Eingabe!J2097^2*PI()/4</f>
        <v>0</v>
      </c>
      <c r="B2097" s="5">
        <f>Eingabe!K2097*Eingabe!L2097</f>
        <v>0.10600000000000001</v>
      </c>
      <c r="C2097" s="5">
        <f>(Eingabe!K2097*(Eingabe!L2097-Eingabe!K2097)+Eingabe!K2097^2*PI()/4)*0+Eingabe!K2097*Eingabe!L2097</f>
        <v>0.10600000000000001</v>
      </c>
      <c r="D2097" s="89">
        <f>IF(Eingabe!G2097="x",1,0)</f>
        <v>0</v>
      </c>
      <c r="E2097" s="1">
        <f>IF(Eingabe!H2097="x",1,0)</f>
        <v>1</v>
      </c>
      <c r="F2097" s="1">
        <f>IF(Eingabe!I2097="x",1,0)</f>
        <v>0</v>
      </c>
      <c r="G2097" s="90">
        <f t="shared" si="200"/>
        <v>1</v>
      </c>
      <c r="H2097" s="1">
        <f>IF(Eingabe!R2097="x",1,0)</f>
        <v>1</v>
      </c>
      <c r="I2097" s="1">
        <f>IF(Eingabe!S2097="x",1,0)</f>
        <v>0</v>
      </c>
      <c r="J2097" s="1">
        <f t="shared" si="201"/>
        <v>1</v>
      </c>
      <c r="K2097" s="89">
        <f>IF(Eingabe!E2097="x",1,0)</f>
        <v>1</v>
      </c>
      <c r="L2097" s="1">
        <f>IF(Eingabe!F2097="x",1,0)</f>
        <v>0</v>
      </c>
      <c r="M2097" s="90">
        <f t="shared" si="202"/>
        <v>1</v>
      </c>
    </row>
    <row r="2098">
      <c r="A2098" s="5">
        <f>Eingabe!J2098^2*PI()/4</f>
        <v>0</v>
      </c>
      <c r="B2098" s="5">
        <f>Eingabe!K2098*Eingabe!L2098</f>
        <v>0.089999999999999997</v>
      </c>
      <c r="C2098" s="5">
        <f>(Eingabe!K2098*(Eingabe!L2098-Eingabe!K2098)+Eingabe!K2098^2*PI()/4)*0+Eingabe!K2098*Eingabe!L2098</f>
        <v>0.089999999999999997</v>
      </c>
      <c r="D2098" s="89">
        <f>IF(Eingabe!G2098="x",1,0)</f>
        <v>0</v>
      </c>
      <c r="E2098" s="1">
        <f>IF(Eingabe!H2098="x",1,0)</f>
        <v>1</v>
      </c>
      <c r="F2098" s="1">
        <f>IF(Eingabe!I2098="x",1,0)</f>
        <v>0</v>
      </c>
      <c r="G2098" s="90">
        <f t="shared" si="200"/>
        <v>1</v>
      </c>
      <c r="H2098" s="1">
        <f>IF(Eingabe!R2098="x",1,0)</f>
        <v>1</v>
      </c>
      <c r="I2098" s="1">
        <f>IF(Eingabe!S2098="x",1,0)</f>
        <v>0</v>
      </c>
      <c r="J2098" s="1">
        <f t="shared" si="201"/>
        <v>1</v>
      </c>
      <c r="K2098" s="89">
        <f>IF(Eingabe!E2098="x",1,0)</f>
        <v>1</v>
      </c>
      <c r="L2098" s="1">
        <f>IF(Eingabe!F2098="x",1,0)</f>
        <v>0</v>
      </c>
      <c r="M2098" s="90">
        <f t="shared" si="202"/>
        <v>1</v>
      </c>
    </row>
    <row r="2099">
      <c r="A2099" s="5">
        <f>Eingabe!J2099^2*PI()/4</f>
        <v>0</v>
      </c>
      <c r="B2099" s="5">
        <f>Eingabe!K2099*Eingabe!L2099</f>
        <v>0.089999999999999997</v>
      </c>
      <c r="C2099" s="5">
        <f>(Eingabe!K2099*(Eingabe!L2099-Eingabe!K2099)+Eingabe!K2099^2*PI()/4)*0+Eingabe!K2099*Eingabe!L2099</f>
        <v>0.089999999999999997</v>
      </c>
      <c r="D2099" s="89">
        <f>IF(Eingabe!G2099="x",1,0)</f>
        <v>0</v>
      </c>
      <c r="E2099" s="1">
        <f>IF(Eingabe!H2099="x",1,0)</f>
        <v>1</v>
      </c>
      <c r="F2099" s="1">
        <f>IF(Eingabe!I2099="x",1,0)</f>
        <v>0</v>
      </c>
      <c r="G2099" s="90">
        <f t="shared" si="200"/>
        <v>1</v>
      </c>
      <c r="H2099" s="1">
        <f>IF(Eingabe!R2099="x",1,0)</f>
        <v>1</v>
      </c>
      <c r="I2099" s="1">
        <f>IF(Eingabe!S2099="x",1,0)</f>
        <v>0</v>
      </c>
      <c r="J2099" s="1">
        <f t="shared" si="201"/>
        <v>1</v>
      </c>
      <c r="K2099" s="89">
        <f>IF(Eingabe!E2099="x",1,0)</f>
        <v>1</v>
      </c>
      <c r="L2099" s="1">
        <f>IF(Eingabe!F2099="x",1,0)</f>
        <v>0</v>
      </c>
      <c r="M2099" s="90">
        <f t="shared" si="202"/>
        <v>1</v>
      </c>
    </row>
    <row r="2100">
      <c r="A2100" s="5">
        <f>Eingabe!J2100^2*PI()/4</f>
        <v>0</v>
      </c>
      <c r="B2100" s="5">
        <f>Eingabe!K2100*Eingabe!L2100</f>
        <v>0.089999999999999997</v>
      </c>
      <c r="C2100" s="5">
        <f>(Eingabe!K2100*(Eingabe!L2100-Eingabe!K2100)+Eingabe!K2100^2*PI()/4)*0+Eingabe!K2100*Eingabe!L2100</f>
        <v>0.089999999999999997</v>
      </c>
      <c r="D2100" s="89">
        <f>IF(Eingabe!G2100="x",1,0)</f>
        <v>0</v>
      </c>
      <c r="E2100" s="1">
        <f>IF(Eingabe!H2100="x",1,0)</f>
        <v>1</v>
      </c>
      <c r="F2100" s="1">
        <f>IF(Eingabe!I2100="x",1,0)</f>
        <v>0</v>
      </c>
      <c r="G2100" s="90">
        <f t="shared" si="200"/>
        <v>1</v>
      </c>
      <c r="H2100" s="1">
        <f>IF(Eingabe!R2100="x",1,0)</f>
        <v>1</v>
      </c>
      <c r="I2100" s="1">
        <f>IF(Eingabe!S2100="x",1,0)</f>
        <v>0</v>
      </c>
      <c r="J2100" s="1">
        <f t="shared" si="201"/>
        <v>1</v>
      </c>
      <c r="K2100" s="89">
        <f>IF(Eingabe!E2100="x",1,0)</f>
        <v>1</v>
      </c>
      <c r="L2100" s="1">
        <f>IF(Eingabe!F2100="x",1,0)</f>
        <v>0</v>
      </c>
      <c r="M2100" s="90">
        <f t="shared" si="202"/>
        <v>1</v>
      </c>
    </row>
    <row r="2101">
      <c r="A2101" s="5">
        <f>Eingabe!J2101^2*PI()/4</f>
        <v>0</v>
      </c>
      <c r="B2101" s="5">
        <f>Eingabe!K2101*Eingabe!L2101</f>
        <v>0.089999999999999997</v>
      </c>
      <c r="C2101" s="5">
        <f>(Eingabe!K2101*(Eingabe!L2101-Eingabe!K2101)+Eingabe!K2101^2*PI()/4)*0+Eingabe!K2101*Eingabe!L2101</f>
        <v>0.089999999999999997</v>
      </c>
      <c r="D2101" s="89">
        <f>IF(Eingabe!G2101="x",1,0)</f>
        <v>0</v>
      </c>
      <c r="E2101" s="1">
        <f>IF(Eingabe!H2101="x",1,0)</f>
        <v>1</v>
      </c>
      <c r="F2101" s="1">
        <f>IF(Eingabe!I2101="x",1,0)</f>
        <v>0</v>
      </c>
      <c r="G2101" s="90">
        <f t="shared" si="200"/>
        <v>1</v>
      </c>
      <c r="H2101" s="1">
        <f>IF(Eingabe!R2101="x",1,0)</f>
        <v>1</v>
      </c>
      <c r="I2101" s="1">
        <f>IF(Eingabe!S2101="x",1,0)</f>
        <v>0</v>
      </c>
      <c r="J2101" s="1">
        <f t="shared" si="201"/>
        <v>1</v>
      </c>
      <c r="K2101" s="89">
        <f>IF(Eingabe!E2101="x",1,0)</f>
        <v>1</v>
      </c>
      <c r="L2101" s="1">
        <f>IF(Eingabe!F2101="x",1,0)</f>
        <v>0</v>
      </c>
      <c r="M2101" s="90">
        <f t="shared" si="202"/>
        <v>1</v>
      </c>
    </row>
    <row r="2102">
      <c r="A2102" s="5">
        <f>Eingabe!J2102^2*PI()/4</f>
        <v>0</v>
      </c>
      <c r="B2102" s="5">
        <f>Eingabe!K2102*Eingabe!L2102</f>
        <v>0.089999999999999997</v>
      </c>
      <c r="C2102" s="5">
        <f>(Eingabe!K2102*(Eingabe!L2102-Eingabe!K2102)+Eingabe!K2102^2*PI()/4)*0+Eingabe!K2102*Eingabe!L2102</f>
        <v>0.089999999999999997</v>
      </c>
      <c r="D2102" s="89">
        <f>IF(Eingabe!G2102="x",1,0)</f>
        <v>0</v>
      </c>
      <c r="E2102" s="1">
        <f>IF(Eingabe!H2102="x",1,0)</f>
        <v>1</v>
      </c>
      <c r="F2102" s="1">
        <f>IF(Eingabe!I2102="x",1,0)</f>
        <v>0</v>
      </c>
      <c r="G2102" s="90">
        <f t="shared" si="200"/>
        <v>1</v>
      </c>
      <c r="H2102" s="1">
        <f>IF(Eingabe!R2102="x",1,0)</f>
        <v>1</v>
      </c>
      <c r="I2102" s="1">
        <f>IF(Eingabe!S2102="x",1,0)</f>
        <v>0</v>
      </c>
      <c r="J2102" s="1">
        <f t="shared" si="201"/>
        <v>1</v>
      </c>
      <c r="K2102" s="89">
        <f>IF(Eingabe!E2102="x",1,0)</f>
        <v>1</v>
      </c>
      <c r="L2102" s="1">
        <f>IF(Eingabe!F2102="x",1,0)</f>
        <v>0</v>
      </c>
      <c r="M2102" s="90">
        <f t="shared" si="202"/>
        <v>1</v>
      </c>
    </row>
    <row r="2103">
      <c r="A2103" s="5">
        <f>Eingabe!J2103^2*PI()/4</f>
        <v>0</v>
      </c>
      <c r="B2103" s="5">
        <f>Eingabe!K2103*Eingabe!L2103</f>
        <v>0.089999999999999997</v>
      </c>
      <c r="C2103" s="5">
        <f>(Eingabe!K2103*(Eingabe!L2103-Eingabe!K2103)+Eingabe!K2103^2*PI()/4)*0+Eingabe!K2103*Eingabe!L2103</f>
        <v>0.089999999999999997</v>
      </c>
      <c r="D2103" s="89">
        <f>IF(Eingabe!G2103="x",1,0)</f>
        <v>0</v>
      </c>
      <c r="E2103" s="1">
        <f>IF(Eingabe!H2103="x",1,0)</f>
        <v>1</v>
      </c>
      <c r="F2103" s="1">
        <f>IF(Eingabe!I2103="x",1,0)</f>
        <v>0</v>
      </c>
      <c r="G2103" s="90">
        <f t="shared" si="200"/>
        <v>1</v>
      </c>
      <c r="H2103" s="1">
        <f>IF(Eingabe!R2103="x",1,0)</f>
        <v>1</v>
      </c>
      <c r="I2103" s="1">
        <f>IF(Eingabe!S2103="x",1,0)</f>
        <v>0</v>
      </c>
      <c r="J2103" s="1">
        <f t="shared" si="201"/>
        <v>1</v>
      </c>
      <c r="K2103" s="89">
        <f>IF(Eingabe!E2103="x",1,0)</f>
        <v>1</v>
      </c>
      <c r="L2103" s="1">
        <f>IF(Eingabe!F2103="x",1,0)</f>
        <v>0</v>
      </c>
      <c r="M2103" s="90">
        <f t="shared" si="202"/>
        <v>1</v>
      </c>
    </row>
    <row r="2104">
      <c r="A2104" s="5">
        <f>Eingabe!J2104^2*PI()/4</f>
        <v>0</v>
      </c>
      <c r="B2104" s="5">
        <f>Eingabe!K2104*Eingabe!L2104</f>
        <v>0.089999999999999997</v>
      </c>
      <c r="C2104" s="5">
        <f>(Eingabe!K2104*(Eingabe!L2104-Eingabe!K2104)+Eingabe!K2104^2*PI()/4)*0+Eingabe!K2104*Eingabe!L2104</f>
        <v>0.089999999999999997</v>
      </c>
      <c r="D2104" s="89">
        <f>IF(Eingabe!G2104="x",1,0)</f>
        <v>0</v>
      </c>
      <c r="E2104" s="1">
        <f>IF(Eingabe!H2104="x",1,0)</f>
        <v>1</v>
      </c>
      <c r="F2104" s="1">
        <f>IF(Eingabe!I2104="x",1,0)</f>
        <v>0</v>
      </c>
      <c r="G2104" s="90">
        <f t="shared" si="200"/>
        <v>1</v>
      </c>
      <c r="H2104" s="1">
        <f>IF(Eingabe!R2104="x",1,0)</f>
        <v>1</v>
      </c>
      <c r="I2104" s="1">
        <f>IF(Eingabe!S2104="x",1,0)</f>
        <v>0</v>
      </c>
      <c r="J2104" s="1">
        <f t="shared" si="201"/>
        <v>1</v>
      </c>
      <c r="K2104" s="89">
        <f>IF(Eingabe!E2104="x",1,0)</f>
        <v>1</v>
      </c>
      <c r="L2104" s="1">
        <f>IF(Eingabe!F2104="x",1,0)</f>
        <v>0</v>
      </c>
      <c r="M2104" s="90">
        <f t="shared" si="202"/>
        <v>1</v>
      </c>
    </row>
    <row r="2105">
      <c r="A2105" s="5">
        <f>Eingabe!J2105^2*PI()/4</f>
        <v>0</v>
      </c>
      <c r="B2105" s="5">
        <f>Eingabe!K2105*Eingabe!L2105</f>
        <v>0.089999999999999997</v>
      </c>
      <c r="C2105" s="5">
        <f>(Eingabe!K2105*(Eingabe!L2105-Eingabe!K2105)+Eingabe!K2105^2*PI()/4)*0+Eingabe!K2105*Eingabe!L2105</f>
        <v>0.089999999999999997</v>
      </c>
      <c r="D2105" s="89">
        <f>IF(Eingabe!G2105="x",1,0)</f>
        <v>0</v>
      </c>
      <c r="E2105" s="1">
        <f>IF(Eingabe!H2105="x",1,0)</f>
        <v>1</v>
      </c>
      <c r="F2105" s="1">
        <f>IF(Eingabe!I2105="x",1,0)</f>
        <v>0</v>
      </c>
      <c r="G2105" s="90">
        <f t="shared" si="200"/>
        <v>1</v>
      </c>
      <c r="H2105" s="1">
        <f>IF(Eingabe!R2105="x",1,0)</f>
        <v>1</v>
      </c>
      <c r="I2105" s="1">
        <f>IF(Eingabe!S2105="x",1,0)</f>
        <v>0</v>
      </c>
      <c r="J2105" s="1">
        <f t="shared" si="201"/>
        <v>1</v>
      </c>
      <c r="K2105" s="89">
        <f>IF(Eingabe!E2105="x",1,0)</f>
        <v>1</v>
      </c>
      <c r="L2105" s="1">
        <f>IF(Eingabe!F2105="x",1,0)</f>
        <v>0</v>
      </c>
      <c r="M2105" s="90">
        <f t="shared" si="202"/>
        <v>1</v>
      </c>
    </row>
    <row r="2106">
      <c r="A2106" s="5">
        <f>Eingabe!J2106^2*PI()/4</f>
        <v>0</v>
      </c>
      <c r="B2106" s="5">
        <f>Eingabe!K2106*Eingabe!L2106</f>
        <v>0.089999999999999997</v>
      </c>
      <c r="C2106" s="5">
        <f>(Eingabe!K2106*(Eingabe!L2106-Eingabe!K2106)+Eingabe!K2106^2*PI()/4)*0+Eingabe!K2106*Eingabe!L2106</f>
        <v>0.089999999999999997</v>
      </c>
      <c r="D2106" s="89">
        <f>IF(Eingabe!G2106="x",1,0)</f>
        <v>0</v>
      </c>
      <c r="E2106" s="1">
        <f>IF(Eingabe!H2106="x",1,0)</f>
        <v>1</v>
      </c>
      <c r="F2106" s="1">
        <f>IF(Eingabe!I2106="x",1,0)</f>
        <v>0</v>
      </c>
      <c r="G2106" s="90">
        <f t="shared" si="200"/>
        <v>1</v>
      </c>
      <c r="H2106" s="1">
        <f>IF(Eingabe!R2106="x",1,0)</f>
        <v>1</v>
      </c>
      <c r="I2106" s="1">
        <f>IF(Eingabe!S2106="x",1,0)</f>
        <v>0</v>
      </c>
      <c r="J2106" s="1">
        <f t="shared" si="201"/>
        <v>1</v>
      </c>
      <c r="K2106" s="89">
        <f>IF(Eingabe!E2106="x",1,0)</f>
        <v>1</v>
      </c>
      <c r="L2106" s="1">
        <f>IF(Eingabe!F2106="x",1,0)</f>
        <v>0</v>
      </c>
      <c r="M2106" s="90">
        <f t="shared" si="202"/>
        <v>1</v>
      </c>
    </row>
    <row r="2107">
      <c r="A2107" s="5">
        <f>Eingabe!J2107^2*PI()/4</f>
        <v>0</v>
      </c>
      <c r="B2107" s="5">
        <f>Eingabe!K2107*Eingabe!L2107</f>
        <v>0.089999999999999997</v>
      </c>
      <c r="C2107" s="5">
        <f>(Eingabe!K2107*(Eingabe!L2107-Eingabe!K2107)+Eingabe!K2107^2*PI()/4)*0+Eingabe!K2107*Eingabe!L2107</f>
        <v>0.089999999999999997</v>
      </c>
      <c r="D2107" s="89">
        <f>IF(Eingabe!G2107="x",1,0)</f>
        <v>0</v>
      </c>
      <c r="E2107" s="1">
        <f>IF(Eingabe!H2107="x",1,0)</f>
        <v>1</v>
      </c>
      <c r="F2107" s="1">
        <f>IF(Eingabe!I2107="x",1,0)</f>
        <v>0</v>
      </c>
      <c r="G2107" s="90">
        <f t="shared" si="200"/>
        <v>1</v>
      </c>
      <c r="H2107" s="1">
        <f>IF(Eingabe!R2107="x",1,0)</f>
        <v>1</v>
      </c>
      <c r="I2107" s="1">
        <f>IF(Eingabe!S2107="x",1,0)</f>
        <v>0</v>
      </c>
      <c r="J2107" s="1">
        <f t="shared" si="201"/>
        <v>1</v>
      </c>
      <c r="K2107" s="89">
        <f>IF(Eingabe!E2107="x",1,0)</f>
        <v>1</v>
      </c>
      <c r="L2107" s="1">
        <f>IF(Eingabe!F2107="x",1,0)</f>
        <v>0</v>
      </c>
      <c r="M2107" s="90">
        <f t="shared" si="202"/>
        <v>1</v>
      </c>
    </row>
    <row r="2108">
      <c r="A2108" s="5">
        <f>Eingabe!J2108^2*PI()/4</f>
        <v>0</v>
      </c>
      <c r="B2108" s="5">
        <f>Eingabe!K2108*Eingabe!L2108</f>
        <v>0.089999999999999997</v>
      </c>
      <c r="C2108" s="5">
        <f>(Eingabe!K2108*(Eingabe!L2108-Eingabe!K2108)+Eingabe!K2108^2*PI()/4)*0+Eingabe!K2108*Eingabe!L2108</f>
        <v>0.089999999999999997</v>
      </c>
      <c r="D2108" s="89">
        <f>IF(Eingabe!G2108="x",1,0)</f>
        <v>0</v>
      </c>
      <c r="E2108" s="1">
        <f>IF(Eingabe!H2108="x",1,0)</f>
        <v>1</v>
      </c>
      <c r="F2108" s="1">
        <f>IF(Eingabe!I2108="x",1,0)</f>
        <v>0</v>
      </c>
      <c r="G2108" s="90">
        <f t="shared" si="200"/>
        <v>1</v>
      </c>
      <c r="H2108" s="1">
        <f>IF(Eingabe!R2108="x",1,0)</f>
        <v>1</v>
      </c>
      <c r="I2108" s="1">
        <f>IF(Eingabe!S2108="x",1,0)</f>
        <v>0</v>
      </c>
      <c r="J2108" s="1">
        <f t="shared" si="201"/>
        <v>1</v>
      </c>
      <c r="K2108" s="89">
        <f>IF(Eingabe!E2108="x",1,0)</f>
        <v>1</v>
      </c>
      <c r="L2108" s="1">
        <f>IF(Eingabe!F2108="x",1,0)</f>
        <v>0</v>
      </c>
      <c r="M2108" s="90">
        <f t="shared" si="202"/>
        <v>1</v>
      </c>
    </row>
    <row r="2109">
      <c r="A2109" s="5">
        <f>Eingabe!J2109^2*PI()/4</f>
        <v>0</v>
      </c>
      <c r="B2109" s="5">
        <f>Eingabe!K2109*Eingabe!L2109</f>
        <v>0.089999999999999997</v>
      </c>
      <c r="C2109" s="5">
        <f>(Eingabe!K2109*(Eingabe!L2109-Eingabe!K2109)+Eingabe!K2109^2*PI()/4)*0+Eingabe!K2109*Eingabe!L2109</f>
        <v>0.089999999999999997</v>
      </c>
      <c r="D2109" s="89">
        <f>IF(Eingabe!G2109="x",1,0)</f>
        <v>0</v>
      </c>
      <c r="E2109" s="1">
        <f>IF(Eingabe!H2109="x",1,0)</f>
        <v>1</v>
      </c>
      <c r="F2109" s="1">
        <f>IF(Eingabe!I2109="x",1,0)</f>
        <v>0</v>
      </c>
      <c r="G2109" s="90">
        <f t="shared" si="200"/>
        <v>1</v>
      </c>
      <c r="H2109" s="1">
        <f>IF(Eingabe!R2109="x",1,0)</f>
        <v>1</v>
      </c>
      <c r="I2109" s="1">
        <f>IF(Eingabe!S2109="x",1,0)</f>
        <v>0</v>
      </c>
      <c r="J2109" s="1">
        <f t="shared" si="201"/>
        <v>1</v>
      </c>
      <c r="K2109" s="89">
        <f>IF(Eingabe!E2109="x",1,0)</f>
        <v>1</v>
      </c>
      <c r="L2109" s="1">
        <f>IF(Eingabe!F2109="x",1,0)</f>
        <v>0</v>
      </c>
      <c r="M2109" s="90">
        <f t="shared" si="202"/>
        <v>1</v>
      </c>
    </row>
    <row r="2110">
      <c r="A2110" s="5">
        <f>Eingabe!J2110^2*PI()/4</f>
        <v>0</v>
      </c>
      <c r="B2110" s="5">
        <f>Eingabe!K2110*Eingabe!L2110</f>
        <v>0.089999999999999997</v>
      </c>
      <c r="C2110" s="5">
        <f>(Eingabe!K2110*(Eingabe!L2110-Eingabe!K2110)+Eingabe!K2110^2*PI()/4)*0+Eingabe!K2110*Eingabe!L2110</f>
        <v>0.089999999999999997</v>
      </c>
      <c r="D2110" s="89">
        <f>IF(Eingabe!G2110="x",1,0)</f>
        <v>0</v>
      </c>
      <c r="E2110" s="1">
        <f>IF(Eingabe!H2110="x",1,0)</f>
        <v>1</v>
      </c>
      <c r="F2110" s="1">
        <f>IF(Eingabe!I2110="x",1,0)</f>
        <v>0</v>
      </c>
      <c r="G2110" s="90">
        <f t="shared" si="200"/>
        <v>1</v>
      </c>
      <c r="H2110" s="1">
        <f>IF(Eingabe!R2110="x",1,0)</f>
        <v>1</v>
      </c>
      <c r="I2110" s="1">
        <f>IF(Eingabe!S2110="x",1,0)</f>
        <v>0</v>
      </c>
      <c r="J2110" s="1">
        <f t="shared" si="201"/>
        <v>1</v>
      </c>
      <c r="K2110" s="89">
        <f>IF(Eingabe!E2110="x",1,0)</f>
        <v>1</v>
      </c>
      <c r="L2110" s="1">
        <f>IF(Eingabe!F2110="x",1,0)</f>
        <v>0</v>
      </c>
      <c r="M2110" s="90">
        <f t="shared" si="202"/>
        <v>1</v>
      </c>
    </row>
    <row r="2111">
      <c r="A2111" s="5">
        <f>Eingabe!J2111^2*PI()/4</f>
        <v>0</v>
      </c>
      <c r="B2111" s="5">
        <f>Eingabe!K2111*Eingabe!L2111</f>
        <v>0.089999999999999997</v>
      </c>
      <c r="C2111" s="5">
        <f>(Eingabe!K2111*(Eingabe!L2111-Eingabe!K2111)+Eingabe!K2111^2*PI()/4)*0+Eingabe!K2111*Eingabe!L2111</f>
        <v>0.089999999999999997</v>
      </c>
      <c r="D2111" s="89">
        <f>IF(Eingabe!G2111="x",1,0)</f>
        <v>0</v>
      </c>
      <c r="E2111" s="1">
        <f>IF(Eingabe!H2111="x",1,0)</f>
        <v>1</v>
      </c>
      <c r="F2111" s="1">
        <f>IF(Eingabe!I2111="x",1,0)</f>
        <v>0</v>
      </c>
      <c r="G2111" s="90">
        <f t="shared" si="200"/>
        <v>1</v>
      </c>
      <c r="H2111" s="1">
        <f>IF(Eingabe!R2111="x",1,0)</f>
        <v>1</v>
      </c>
      <c r="I2111" s="1">
        <f>IF(Eingabe!S2111="x",1,0)</f>
        <v>0</v>
      </c>
      <c r="J2111" s="1">
        <f t="shared" si="201"/>
        <v>1</v>
      </c>
      <c r="K2111" s="89">
        <f>IF(Eingabe!E2111="x",1,0)</f>
        <v>1</v>
      </c>
      <c r="L2111" s="1">
        <f>IF(Eingabe!F2111="x",1,0)</f>
        <v>0</v>
      </c>
      <c r="M2111" s="90">
        <f t="shared" si="202"/>
        <v>1</v>
      </c>
    </row>
    <row r="2112">
      <c r="A2112" s="5">
        <f>Eingabe!J2112^2*PI()/4</f>
        <v>0</v>
      </c>
      <c r="B2112" s="5">
        <f>Eingabe!K2112*Eingabe!L2112</f>
        <v>0.12249999999999998</v>
      </c>
      <c r="C2112" s="5">
        <f>(Eingabe!K2112*(Eingabe!L2112-Eingabe!K2112)+Eingabe!K2112^2*PI()/4)*0+Eingabe!K2112*Eingabe!L2112</f>
        <v>0.12249999999999998</v>
      </c>
      <c r="D2112" s="89">
        <f>IF(Eingabe!G2112="x",1,0)</f>
        <v>0</v>
      </c>
      <c r="E2112" s="1">
        <f>IF(Eingabe!H2112="x",1,0)</f>
        <v>1</v>
      </c>
      <c r="F2112" s="1">
        <f>IF(Eingabe!I2112="x",1,0)</f>
        <v>0</v>
      </c>
      <c r="G2112" s="90">
        <f t="shared" si="200"/>
        <v>1</v>
      </c>
      <c r="H2112" s="1">
        <f>IF(Eingabe!R2112="x",1,0)</f>
        <v>1</v>
      </c>
      <c r="I2112" s="1">
        <f>IF(Eingabe!S2112="x",1,0)</f>
        <v>0</v>
      </c>
      <c r="J2112" s="1">
        <f t="shared" si="201"/>
        <v>1</v>
      </c>
      <c r="K2112" s="89">
        <f>IF(Eingabe!E2112="x",1,0)</f>
        <v>1</v>
      </c>
      <c r="L2112" s="1">
        <f>IF(Eingabe!F2112="x",1,0)</f>
        <v>0</v>
      </c>
      <c r="M2112" s="90">
        <f t="shared" si="202"/>
        <v>1</v>
      </c>
    </row>
    <row r="2113">
      <c r="A2113" s="5">
        <f>Eingabe!J2113^2*PI()/4</f>
        <v>0</v>
      </c>
      <c r="B2113" s="5">
        <f>Eingabe!K2113*Eingabe!L2113</f>
        <v>0.12249999999999998</v>
      </c>
      <c r="C2113" s="5">
        <f>(Eingabe!K2113*(Eingabe!L2113-Eingabe!K2113)+Eingabe!K2113^2*PI()/4)*0+Eingabe!K2113*Eingabe!L2113</f>
        <v>0.12249999999999998</v>
      </c>
      <c r="D2113" s="89">
        <f>IF(Eingabe!G2113="x",1,0)</f>
        <v>0</v>
      </c>
      <c r="E2113" s="1">
        <f>IF(Eingabe!H2113="x",1,0)</f>
        <v>1</v>
      </c>
      <c r="F2113" s="1">
        <f>IF(Eingabe!I2113="x",1,0)</f>
        <v>0</v>
      </c>
      <c r="G2113" s="90">
        <f t="shared" si="200"/>
        <v>1</v>
      </c>
      <c r="H2113" s="1">
        <f>IF(Eingabe!R2113="x",1,0)</f>
        <v>1</v>
      </c>
      <c r="I2113" s="1">
        <f>IF(Eingabe!S2113="x",1,0)</f>
        <v>0</v>
      </c>
      <c r="J2113" s="1">
        <f t="shared" si="201"/>
        <v>1</v>
      </c>
      <c r="K2113" s="89">
        <f>IF(Eingabe!E2113="x",1,0)</f>
        <v>1</v>
      </c>
      <c r="L2113" s="1">
        <f>IF(Eingabe!F2113="x",1,0)</f>
        <v>0</v>
      </c>
      <c r="M2113" s="90">
        <f t="shared" si="202"/>
        <v>1</v>
      </c>
    </row>
    <row r="2114">
      <c r="A2114" s="5">
        <f>Eingabe!J2114^2*PI()/4</f>
        <v>0</v>
      </c>
      <c r="B2114" s="5">
        <f>Eingabe!K2114*Eingabe!L2114</f>
        <v>0.089999999999999997</v>
      </c>
      <c r="C2114" s="5">
        <f>(Eingabe!K2114*(Eingabe!L2114-Eingabe!K2114)+Eingabe!K2114^2*PI()/4)*0+Eingabe!K2114*Eingabe!L2114</f>
        <v>0.089999999999999997</v>
      </c>
      <c r="D2114" s="89">
        <f>IF(Eingabe!G2114="x",1,0)</f>
        <v>0</v>
      </c>
      <c r="E2114" s="1">
        <f>IF(Eingabe!H2114="x",1,0)</f>
        <v>1</v>
      </c>
      <c r="F2114" s="1">
        <f>IF(Eingabe!I2114="x",1,0)</f>
        <v>0</v>
      </c>
      <c r="G2114" s="90">
        <f t="shared" si="200"/>
        <v>1</v>
      </c>
      <c r="H2114" s="1">
        <f>IF(Eingabe!R2114="x",1,0)</f>
        <v>1</v>
      </c>
      <c r="I2114" s="1">
        <f>IF(Eingabe!S2114="x",1,0)</f>
        <v>0</v>
      </c>
      <c r="J2114" s="1">
        <f t="shared" si="201"/>
        <v>1</v>
      </c>
      <c r="K2114" s="89">
        <f>IF(Eingabe!E2114="x",1,0)</f>
        <v>1</v>
      </c>
      <c r="L2114" s="1">
        <f>IF(Eingabe!F2114="x",1,0)</f>
        <v>0</v>
      </c>
      <c r="M2114" s="90">
        <f t="shared" si="202"/>
        <v>1</v>
      </c>
    </row>
    <row r="2115">
      <c r="A2115" s="5">
        <f>Eingabe!J2115^2*PI()/4</f>
        <v>0</v>
      </c>
      <c r="B2115" s="5">
        <f>Eingabe!K2115*Eingabe!L2115</f>
        <v>0.089999999999999997</v>
      </c>
      <c r="C2115" s="5">
        <f>(Eingabe!K2115*(Eingabe!L2115-Eingabe!K2115)+Eingabe!K2115^2*PI()/4)*0+Eingabe!K2115*Eingabe!L2115</f>
        <v>0.089999999999999997</v>
      </c>
      <c r="D2115" s="89">
        <f>IF(Eingabe!G2115="x",1,0)</f>
        <v>0</v>
      </c>
      <c r="E2115" s="1">
        <f>IF(Eingabe!H2115="x",1,0)</f>
        <v>1</v>
      </c>
      <c r="F2115" s="1">
        <f>IF(Eingabe!I2115="x",1,0)</f>
        <v>0</v>
      </c>
      <c r="G2115" s="90">
        <f t="shared" si="200"/>
        <v>1</v>
      </c>
      <c r="H2115" s="1">
        <f>IF(Eingabe!R2115="x",1,0)</f>
        <v>1</v>
      </c>
      <c r="I2115" s="1">
        <f>IF(Eingabe!S2115="x",1,0)</f>
        <v>0</v>
      </c>
      <c r="J2115" s="1">
        <f t="shared" si="201"/>
        <v>1</v>
      </c>
      <c r="K2115" s="89">
        <f>IF(Eingabe!E2115="x",1,0)</f>
        <v>1</v>
      </c>
      <c r="L2115" s="1">
        <f>IF(Eingabe!F2115="x",1,0)</f>
        <v>0</v>
      </c>
      <c r="M2115" s="90">
        <f t="shared" si="202"/>
        <v>1</v>
      </c>
    </row>
    <row r="2116">
      <c r="A2116" s="5">
        <f>Eingabe!J2116^2*PI()/4</f>
        <v>0</v>
      </c>
      <c r="B2116" s="5">
        <f>Eingabe!K2116*Eingabe!L2116</f>
        <v>0.12249999999999998</v>
      </c>
      <c r="C2116" s="5">
        <f>(Eingabe!K2116*(Eingabe!L2116-Eingabe!K2116)+Eingabe!K2116^2*PI()/4)*0+Eingabe!K2116*Eingabe!L2116</f>
        <v>0.12249999999999998</v>
      </c>
      <c r="D2116" s="89">
        <f>IF(Eingabe!G2116="x",1,0)</f>
        <v>0</v>
      </c>
      <c r="E2116" s="1">
        <f>IF(Eingabe!H2116="x",1,0)</f>
        <v>1</v>
      </c>
      <c r="F2116" s="1">
        <f>IF(Eingabe!I2116="x",1,0)</f>
        <v>0</v>
      </c>
      <c r="G2116" s="90">
        <f t="shared" si="200"/>
        <v>1</v>
      </c>
      <c r="H2116" s="1">
        <f>IF(Eingabe!R2116="x",1,0)</f>
        <v>1</v>
      </c>
      <c r="I2116" s="1">
        <f>IF(Eingabe!S2116="x",1,0)</f>
        <v>0</v>
      </c>
      <c r="J2116" s="1">
        <f t="shared" si="201"/>
        <v>1</v>
      </c>
      <c r="K2116" s="89">
        <f>IF(Eingabe!E2116="x",1,0)</f>
        <v>1</v>
      </c>
      <c r="L2116" s="1">
        <f>IF(Eingabe!F2116="x",1,0)</f>
        <v>0</v>
      </c>
      <c r="M2116" s="90">
        <f t="shared" si="202"/>
        <v>1</v>
      </c>
    </row>
    <row r="2117">
      <c r="A2117" s="5">
        <f>Eingabe!J2117^2*PI()/4</f>
        <v>0</v>
      </c>
      <c r="B2117" s="5">
        <f>Eingabe!K2117*Eingabe!L2117</f>
        <v>0.12249999999999998</v>
      </c>
      <c r="C2117" s="5">
        <f>(Eingabe!K2117*(Eingabe!L2117-Eingabe!K2117)+Eingabe!K2117^2*PI()/4)*0+Eingabe!K2117*Eingabe!L2117</f>
        <v>0.12249999999999998</v>
      </c>
      <c r="D2117" s="89">
        <f>IF(Eingabe!G2117="x",1,0)</f>
        <v>0</v>
      </c>
      <c r="E2117" s="1">
        <f>IF(Eingabe!H2117="x",1,0)</f>
        <v>0</v>
      </c>
      <c r="F2117" s="1">
        <f>IF(Eingabe!I2117="x",1,0)</f>
        <v>1</v>
      </c>
      <c r="G2117" s="90">
        <f t="shared" si="200"/>
        <v>1</v>
      </c>
      <c r="H2117" s="1">
        <f>IF(Eingabe!R2117="x",1,0)</f>
        <v>1</v>
      </c>
      <c r="I2117" s="1">
        <f>IF(Eingabe!S2117="x",1,0)</f>
        <v>0</v>
      </c>
      <c r="J2117" s="1">
        <f t="shared" si="201"/>
        <v>1</v>
      </c>
      <c r="K2117" s="89">
        <f>IF(Eingabe!E2117="x",1,0)</f>
        <v>1</v>
      </c>
      <c r="L2117" s="1">
        <f>IF(Eingabe!F2117="x",1,0)</f>
        <v>0</v>
      </c>
      <c r="M2117" s="90">
        <f t="shared" si="202"/>
        <v>1</v>
      </c>
    </row>
    <row r="2118">
      <c r="A2118" s="5">
        <f>Eingabe!J2118^2*PI()/4</f>
        <v>0</v>
      </c>
      <c r="B2118" s="5">
        <f>Eingabe!K2118*Eingabe!L2118</f>
        <v>0.12249999999999998</v>
      </c>
      <c r="C2118" s="5">
        <f>(Eingabe!K2118*(Eingabe!L2118-Eingabe!K2118)+Eingabe!K2118^2*PI()/4)*0+Eingabe!K2118*Eingabe!L2118</f>
        <v>0.12249999999999998</v>
      </c>
      <c r="D2118" s="89">
        <f>IF(Eingabe!G2118="x",1,0)</f>
        <v>0</v>
      </c>
      <c r="E2118" s="1">
        <f>IF(Eingabe!H2118="x",1,0)</f>
        <v>1</v>
      </c>
      <c r="F2118" s="1">
        <f>IF(Eingabe!I2118="x",1,0)</f>
        <v>0</v>
      </c>
      <c r="G2118" s="90">
        <f t="shared" si="200"/>
        <v>1</v>
      </c>
      <c r="H2118" s="1">
        <f>IF(Eingabe!R2118="x",1,0)</f>
        <v>1</v>
      </c>
      <c r="I2118" s="1">
        <f>IF(Eingabe!S2118="x",1,0)</f>
        <v>0</v>
      </c>
      <c r="J2118" s="1">
        <f t="shared" si="201"/>
        <v>1</v>
      </c>
      <c r="K2118" s="89">
        <f>IF(Eingabe!E2118="x",1,0)</f>
        <v>1</v>
      </c>
      <c r="L2118" s="1">
        <f>IF(Eingabe!F2118="x",1,0)</f>
        <v>0</v>
      </c>
      <c r="M2118" s="90">
        <f t="shared" si="202"/>
        <v>1</v>
      </c>
    </row>
    <row r="2119">
      <c r="A2119" s="5">
        <f>Eingabe!J2119^2*PI()/4</f>
        <v>0</v>
      </c>
      <c r="B2119" s="5">
        <f>Eingabe!K2119*Eingabe!L2119</f>
        <v>0.089999999999999997</v>
      </c>
      <c r="C2119" s="5">
        <f>(Eingabe!K2119*(Eingabe!L2119-Eingabe!K2119)+Eingabe!K2119^2*PI()/4)*0+Eingabe!K2119*Eingabe!L2119</f>
        <v>0.089999999999999997</v>
      </c>
      <c r="D2119" s="89">
        <f>IF(Eingabe!G2119="x",1,0)</f>
        <v>0</v>
      </c>
      <c r="E2119" s="1">
        <f>IF(Eingabe!H2119="x",1,0)</f>
        <v>1</v>
      </c>
      <c r="F2119" s="1">
        <f>IF(Eingabe!I2119="x",1,0)</f>
        <v>0</v>
      </c>
      <c r="G2119" s="90">
        <f t="shared" si="200"/>
        <v>1</v>
      </c>
      <c r="H2119" s="1">
        <f>IF(Eingabe!R2119="x",1,0)</f>
        <v>1</v>
      </c>
      <c r="I2119" s="1">
        <f>IF(Eingabe!S2119="x",1,0)</f>
        <v>0</v>
      </c>
      <c r="J2119" s="1">
        <f t="shared" si="201"/>
        <v>1</v>
      </c>
      <c r="K2119" s="89">
        <f>IF(Eingabe!E2119="x",1,0)</f>
        <v>1</v>
      </c>
      <c r="L2119" s="1">
        <f>IF(Eingabe!F2119="x",1,0)</f>
        <v>0</v>
      </c>
      <c r="M2119" s="90">
        <f t="shared" si="202"/>
        <v>1</v>
      </c>
    </row>
    <row r="2120">
      <c r="A2120" s="5">
        <f>Eingabe!J2120^2*PI()/4</f>
        <v>0</v>
      </c>
      <c r="B2120" s="5">
        <f>Eingabe!K2120*Eingabe!L2120</f>
        <v>0.12249999999999998</v>
      </c>
      <c r="C2120" s="5">
        <f>(Eingabe!K2120*(Eingabe!L2120-Eingabe!K2120)+Eingabe!K2120^2*PI()/4)*0+Eingabe!K2120*Eingabe!L2120</f>
        <v>0.12249999999999998</v>
      </c>
      <c r="D2120" s="89">
        <f>IF(Eingabe!G2120="x",1,0)</f>
        <v>0</v>
      </c>
      <c r="E2120" s="1">
        <f>IF(Eingabe!H2120="x",1,0)</f>
        <v>1</v>
      </c>
      <c r="F2120" s="1">
        <f>IF(Eingabe!I2120="x",1,0)</f>
        <v>0</v>
      </c>
      <c r="G2120" s="90">
        <f t="shared" si="200"/>
        <v>1</v>
      </c>
      <c r="H2120" s="1">
        <f>IF(Eingabe!R2120="x",1,0)</f>
        <v>1</v>
      </c>
      <c r="I2120" s="1">
        <f>IF(Eingabe!S2120="x",1,0)</f>
        <v>0</v>
      </c>
      <c r="J2120" s="1">
        <f t="shared" si="201"/>
        <v>1</v>
      </c>
      <c r="K2120" s="89">
        <f>IF(Eingabe!E2120="x",1,0)</f>
        <v>1</v>
      </c>
      <c r="L2120" s="1">
        <f>IF(Eingabe!F2120="x",1,0)</f>
        <v>0</v>
      </c>
      <c r="M2120" s="90">
        <f t="shared" si="202"/>
        <v>1</v>
      </c>
    </row>
    <row r="2121">
      <c r="A2121" s="5">
        <f>Eingabe!J2121^2*PI()/4</f>
        <v>0</v>
      </c>
      <c r="B2121" s="5">
        <f>Eingabe!K2121*Eingabe!L2121</f>
        <v>0.14999999999999999</v>
      </c>
      <c r="C2121" s="5">
        <f>(Eingabe!K2121*(Eingabe!L2121-Eingabe!K2121)+Eingabe!K2121^2*PI()/4)*0+Eingabe!K2121*Eingabe!L2121</f>
        <v>0.14999999999999999</v>
      </c>
      <c r="D2121" s="89">
        <f>IF(Eingabe!G2121="x",1,0)</f>
        <v>0</v>
      </c>
      <c r="E2121" s="1">
        <f>IF(Eingabe!H2121="x",1,0)</f>
        <v>0</v>
      </c>
      <c r="F2121" s="1">
        <f>IF(Eingabe!I2121="x",1,0)</f>
        <v>1</v>
      </c>
      <c r="G2121" s="90">
        <f t="shared" si="200"/>
        <v>1</v>
      </c>
      <c r="H2121" s="1">
        <f>IF(Eingabe!R2121="x",1,0)</f>
        <v>1</v>
      </c>
      <c r="I2121" s="1">
        <f>IF(Eingabe!S2121="x",1,0)</f>
        <v>0</v>
      </c>
      <c r="J2121" s="1">
        <f t="shared" si="201"/>
        <v>1</v>
      </c>
      <c r="K2121" s="89">
        <f>IF(Eingabe!E2121="x",1,0)</f>
        <v>1</v>
      </c>
      <c r="L2121" s="1">
        <f>IF(Eingabe!F2121="x",1,0)</f>
        <v>0</v>
      </c>
      <c r="M2121" s="90">
        <f t="shared" si="202"/>
        <v>1</v>
      </c>
    </row>
    <row r="2122">
      <c r="A2122" s="5">
        <f>Eingabe!J2122^2*PI()/4</f>
        <v>0</v>
      </c>
      <c r="B2122" s="5">
        <f>Eingabe!K2122*Eingabe!L2122</f>
        <v>0.14999999999999999</v>
      </c>
      <c r="C2122" s="5">
        <f>(Eingabe!K2122*(Eingabe!L2122-Eingabe!K2122)+Eingabe!K2122^2*PI()/4)*0+Eingabe!K2122*Eingabe!L2122</f>
        <v>0.14999999999999999</v>
      </c>
      <c r="D2122" s="89">
        <f>IF(Eingabe!G2122="x",1,0)</f>
        <v>0</v>
      </c>
      <c r="E2122" s="1">
        <f>IF(Eingabe!H2122="x",1,0)</f>
        <v>1</v>
      </c>
      <c r="F2122" s="1">
        <f>IF(Eingabe!I2122="x",1,0)</f>
        <v>0</v>
      </c>
      <c r="G2122" s="90">
        <f t="shared" si="200"/>
        <v>1</v>
      </c>
      <c r="H2122" s="1">
        <f>IF(Eingabe!R2122="x",1,0)</f>
        <v>1</v>
      </c>
      <c r="I2122" s="1">
        <f>IF(Eingabe!S2122="x",1,0)</f>
        <v>0</v>
      </c>
      <c r="J2122" s="1">
        <f t="shared" si="201"/>
        <v>1</v>
      </c>
      <c r="K2122" s="89">
        <f>IF(Eingabe!E2122="x",1,0)</f>
        <v>1</v>
      </c>
      <c r="L2122" s="1">
        <f>IF(Eingabe!F2122="x",1,0)</f>
        <v>0</v>
      </c>
      <c r="M2122" s="90">
        <f t="shared" si="202"/>
        <v>1</v>
      </c>
    </row>
    <row r="2123">
      <c r="A2123" s="5">
        <f>Eingabe!J2123^2*PI()/4</f>
        <v>0</v>
      </c>
      <c r="B2123" s="5">
        <f>Eingabe!K2123*Eingabe!L2123</f>
        <v>0.089999999999999997</v>
      </c>
      <c r="C2123" s="5">
        <f>(Eingabe!K2123*(Eingabe!L2123-Eingabe!K2123)+Eingabe!K2123^2*PI()/4)*0+Eingabe!K2123*Eingabe!L2123</f>
        <v>0.089999999999999997</v>
      </c>
      <c r="D2123" s="89">
        <f>IF(Eingabe!G2123="x",1,0)</f>
        <v>0</v>
      </c>
      <c r="E2123" s="1">
        <f>IF(Eingabe!H2123="x",1,0)</f>
        <v>1</v>
      </c>
      <c r="F2123" s="1">
        <f>IF(Eingabe!I2123="x",1,0)</f>
        <v>0</v>
      </c>
      <c r="G2123" s="90">
        <f t="shared" si="200"/>
        <v>1</v>
      </c>
      <c r="H2123" s="1">
        <f>IF(Eingabe!R2123="x",1,0)</f>
        <v>1</v>
      </c>
      <c r="I2123" s="1">
        <f>IF(Eingabe!S2123="x",1,0)</f>
        <v>0</v>
      </c>
      <c r="J2123" s="1">
        <f t="shared" si="201"/>
        <v>1</v>
      </c>
      <c r="K2123" s="89">
        <f>IF(Eingabe!E2123="x",1,0)</f>
        <v>1</v>
      </c>
      <c r="L2123" s="1">
        <f>IF(Eingabe!F2123="x",1,0)</f>
        <v>0</v>
      </c>
      <c r="M2123" s="90">
        <f t="shared" si="202"/>
        <v>1</v>
      </c>
    </row>
    <row r="2124">
      <c r="A2124" s="5">
        <f>Eingabe!J2124^2*PI()/4</f>
        <v>0</v>
      </c>
      <c r="B2124" s="5">
        <f>Eingabe!K2124*Eingabe!L2124</f>
        <v>0.25</v>
      </c>
      <c r="C2124" s="5">
        <f>(Eingabe!K2124*(Eingabe!L2124-Eingabe!K2124)+Eingabe!K2124^2*PI()/4)*0+Eingabe!K2124*Eingabe!L2124</f>
        <v>0.25</v>
      </c>
      <c r="D2124" s="89">
        <f>IF(Eingabe!G2124="x",1,0)</f>
        <v>0</v>
      </c>
      <c r="E2124" s="1">
        <f>IF(Eingabe!H2124="x",1,0)</f>
        <v>1</v>
      </c>
      <c r="F2124" s="1">
        <f>IF(Eingabe!I2124="x",1,0)</f>
        <v>0</v>
      </c>
      <c r="G2124" s="90">
        <f t="shared" si="200"/>
        <v>1</v>
      </c>
      <c r="H2124" s="1">
        <f>IF(Eingabe!R2124="x",1,0)</f>
        <v>1</v>
      </c>
      <c r="I2124" s="1">
        <f>IF(Eingabe!S2124="x",1,0)</f>
        <v>0</v>
      </c>
      <c r="J2124" s="1">
        <f t="shared" si="201"/>
        <v>1</v>
      </c>
      <c r="K2124" s="89">
        <f>IF(Eingabe!E2124="x",1,0)</f>
        <v>1</v>
      </c>
      <c r="L2124" s="1">
        <f>IF(Eingabe!F2124="x",1,0)</f>
        <v>0</v>
      </c>
      <c r="M2124" s="90">
        <f t="shared" si="202"/>
        <v>1</v>
      </c>
    </row>
    <row r="2125">
      <c r="A2125" s="5">
        <f>Eingabe!J2125^2*PI()/4</f>
        <v>0</v>
      </c>
      <c r="B2125" s="5">
        <f>Eingabe!K2125*Eingabe!L2125</f>
        <v>0.089999999999999997</v>
      </c>
      <c r="C2125" s="5">
        <f>(Eingabe!K2125*(Eingabe!L2125-Eingabe!K2125)+Eingabe!K2125^2*PI()/4)*0+Eingabe!K2125*Eingabe!L2125</f>
        <v>0.089999999999999997</v>
      </c>
      <c r="D2125" s="89">
        <f>IF(Eingabe!G2125="x",1,0)</f>
        <v>0</v>
      </c>
      <c r="E2125" s="1">
        <f>IF(Eingabe!H2125="x",1,0)</f>
        <v>1</v>
      </c>
      <c r="F2125" s="1">
        <f>IF(Eingabe!I2125="x",1,0)</f>
        <v>0</v>
      </c>
      <c r="G2125" s="90">
        <f t="shared" si="200"/>
        <v>1</v>
      </c>
      <c r="H2125" s="1">
        <f>IF(Eingabe!R2125="x",1,0)</f>
        <v>1</v>
      </c>
      <c r="I2125" s="1">
        <f>IF(Eingabe!S2125="x",1,0)</f>
        <v>0</v>
      </c>
      <c r="J2125" s="1">
        <f t="shared" si="201"/>
        <v>1</v>
      </c>
      <c r="K2125" s="89">
        <f>IF(Eingabe!E2125="x",1,0)</f>
        <v>1</v>
      </c>
      <c r="L2125" s="1">
        <f>IF(Eingabe!F2125="x",1,0)</f>
        <v>0</v>
      </c>
      <c r="M2125" s="90">
        <f t="shared" si="202"/>
        <v>1</v>
      </c>
    </row>
    <row r="2126">
      <c r="A2126" s="5">
        <f>Eingabe!J2126^2*PI()/4</f>
        <v>0.031415926535897934</v>
      </c>
      <c r="B2126" s="5">
        <f>Eingabe!K2126*Eingabe!L2126</f>
        <v>0</v>
      </c>
      <c r="C2126" s="5">
        <f>(Eingabe!K2126*(Eingabe!L2126-Eingabe!K2126)+Eingabe!K2126^2*PI()/4)*0+Eingabe!K2126*Eingabe!L2126</f>
        <v>0</v>
      </c>
      <c r="D2126" s="89">
        <f>IF(Eingabe!G2126="x",1,0)</f>
        <v>1</v>
      </c>
      <c r="E2126" s="1">
        <f>IF(Eingabe!H2126="x",1,0)</f>
        <v>0</v>
      </c>
      <c r="F2126" s="1">
        <f>IF(Eingabe!I2126="x",1,0)</f>
        <v>0</v>
      </c>
      <c r="G2126" s="90">
        <f t="shared" si="200"/>
        <v>0</v>
      </c>
      <c r="H2126" s="1">
        <f>IF(Eingabe!R2126="x",1,0)</f>
        <v>1</v>
      </c>
      <c r="I2126" s="1">
        <f>IF(Eingabe!S2126="x",1,0)</f>
        <v>0</v>
      </c>
      <c r="J2126" s="1">
        <f t="shared" si="201"/>
        <v>1</v>
      </c>
      <c r="K2126" s="89">
        <f>IF(Eingabe!E2126="x",1,0)</f>
        <v>1</v>
      </c>
      <c r="L2126" s="1">
        <f>IF(Eingabe!F2126="x",1,0)</f>
        <v>0</v>
      </c>
      <c r="M2126" s="90">
        <f t="shared" si="202"/>
        <v>1</v>
      </c>
    </row>
    <row r="2127">
      <c r="A2127" s="5">
        <f>Eingabe!J2127^2*PI()/4</f>
        <v>0.031415926535897934</v>
      </c>
      <c r="B2127" s="5">
        <f>Eingabe!K2127*Eingabe!L2127</f>
        <v>0</v>
      </c>
      <c r="C2127" s="5">
        <f>(Eingabe!K2127*(Eingabe!L2127-Eingabe!K2127)+Eingabe!K2127^2*PI()/4)*0+Eingabe!K2127*Eingabe!L2127</f>
        <v>0</v>
      </c>
      <c r="D2127" s="89">
        <f>IF(Eingabe!G2127="x",1,0)</f>
        <v>1</v>
      </c>
      <c r="E2127" s="1">
        <f>IF(Eingabe!H2127="x",1,0)</f>
        <v>0</v>
      </c>
      <c r="F2127" s="1">
        <f>IF(Eingabe!I2127="x",1,0)</f>
        <v>0</v>
      </c>
      <c r="G2127" s="90">
        <f t="shared" si="200"/>
        <v>0</v>
      </c>
      <c r="H2127" s="1">
        <f>IF(Eingabe!R2127="x",1,0)</f>
        <v>1</v>
      </c>
      <c r="I2127" s="1">
        <f>IF(Eingabe!S2127="x",1,0)</f>
        <v>0</v>
      </c>
      <c r="J2127" s="1">
        <f t="shared" si="201"/>
        <v>1</v>
      </c>
      <c r="K2127" s="89">
        <f>IF(Eingabe!E2127="x",1,0)</f>
        <v>1</v>
      </c>
      <c r="L2127" s="1">
        <f>IF(Eingabe!F2127="x",1,0)</f>
        <v>0</v>
      </c>
      <c r="M2127" s="90">
        <f t="shared" si="202"/>
        <v>1</v>
      </c>
    </row>
    <row r="2128">
      <c r="A2128" s="5">
        <f>Eingabe!J2128^2*PI()/4</f>
        <v>0.031415926535897934</v>
      </c>
      <c r="B2128" s="5">
        <f>Eingabe!K2128*Eingabe!L2128</f>
        <v>0</v>
      </c>
      <c r="C2128" s="5">
        <f>(Eingabe!K2128*(Eingabe!L2128-Eingabe!K2128)+Eingabe!K2128^2*PI()/4)*0+Eingabe!K2128*Eingabe!L2128</f>
        <v>0</v>
      </c>
      <c r="D2128" s="89">
        <f>IF(Eingabe!G2128="x",1,0)</f>
        <v>1</v>
      </c>
      <c r="E2128" s="1">
        <f>IF(Eingabe!H2128="x",1,0)</f>
        <v>0</v>
      </c>
      <c r="F2128" s="1">
        <f>IF(Eingabe!I2128="x",1,0)</f>
        <v>0</v>
      </c>
      <c r="G2128" s="90">
        <f t="shared" si="200"/>
        <v>0</v>
      </c>
      <c r="H2128" s="1">
        <f>IF(Eingabe!R2128="x",1,0)</f>
        <v>1</v>
      </c>
      <c r="I2128" s="1">
        <f>IF(Eingabe!S2128="x",1,0)</f>
        <v>0</v>
      </c>
      <c r="J2128" s="1">
        <f t="shared" si="201"/>
        <v>1</v>
      </c>
      <c r="K2128" s="89">
        <f>IF(Eingabe!E2128="x",1,0)</f>
        <v>1</v>
      </c>
      <c r="L2128" s="1">
        <f>IF(Eingabe!F2128="x",1,0)</f>
        <v>0</v>
      </c>
      <c r="M2128" s="90">
        <f t="shared" si="202"/>
        <v>1</v>
      </c>
    </row>
    <row r="2129">
      <c r="A2129" s="5">
        <f>Eingabe!J2129^2*PI()/4</f>
        <v>0.031415926535897934</v>
      </c>
      <c r="B2129" s="5">
        <f>Eingabe!K2129*Eingabe!L2129</f>
        <v>0</v>
      </c>
      <c r="C2129" s="5">
        <f>(Eingabe!K2129*(Eingabe!L2129-Eingabe!K2129)+Eingabe!K2129^2*PI()/4)*0+Eingabe!K2129*Eingabe!L2129</f>
        <v>0</v>
      </c>
      <c r="D2129" s="89">
        <f>IF(Eingabe!G2129="x",1,0)</f>
        <v>1</v>
      </c>
      <c r="E2129" s="1">
        <f>IF(Eingabe!H2129="x",1,0)</f>
        <v>0</v>
      </c>
      <c r="F2129" s="1">
        <f>IF(Eingabe!I2129="x",1,0)</f>
        <v>0</v>
      </c>
      <c r="G2129" s="90">
        <f t="shared" si="200"/>
        <v>0</v>
      </c>
      <c r="H2129" s="1">
        <f>IF(Eingabe!R2129="x",1,0)</f>
        <v>1</v>
      </c>
      <c r="I2129" s="1">
        <f>IF(Eingabe!S2129="x",1,0)</f>
        <v>0</v>
      </c>
      <c r="J2129" s="1">
        <f t="shared" si="201"/>
        <v>1</v>
      </c>
      <c r="K2129" s="89">
        <f>IF(Eingabe!E2129="x",1,0)</f>
        <v>1</v>
      </c>
      <c r="L2129" s="1">
        <f>IF(Eingabe!F2129="x",1,0)</f>
        <v>0</v>
      </c>
      <c r="M2129" s="90">
        <f t="shared" si="202"/>
        <v>1</v>
      </c>
    </row>
    <row r="2130">
      <c r="A2130" s="5">
        <f>Eingabe!J2130^2*PI()/4</f>
        <v>0.031415926535897934</v>
      </c>
      <c r="B2130" s="5">
        <f>Eingabe!K2130*Eingabe!L2130</f>
        <v>0</v>
      </c>
      <c r="C2130" s="5">
        <f>(Eingabe!K2130*(Eingabe!L2130-Eingabe!K2130)+Eingabe!K2130^2*PI()/4)*0+Eingabe!K2130*Eingabe!L2130</f>
        <v>0</v>
      </c>
      <c r="D2130" s="89">
        <f>IF(Eingabe!G2130="x",1,0)</f>
        <v>1</v>
      </c>
      <c r="E2130" s="1">
        <f>IF(Eingabe!H2130="x",1,0)</f>
        <v>0</v>
      </c>
      <c r="F2130" s="1">
        <f>IF(Eingabe!I2130="x",1,0)</f>
        <v>0</v>
      </c>
      <c r="G2130" s="90">
        <f t="shared" si="200"/>
        <v>0</v>
      </c>
      <c r="H2130" s="1">
        <f>IF(Eingabe!R2130="x",1,0)</f>
        <v>1</v>
      </c>
      <c r="I2130" s="1">
        <f>IF(Eingabe!S2130="x",1,0)</f>
        <v>0</v>
      </c>
      <c r="J2130" s="1">
        <f t="shared" si="201"/>
        <v>1</v>
      </c>
      <c r="K2130" s="89">
        <f>IF(Eingabe!E2130="x",1,0)</f>
        <v>1</v>
      </c>
      <c r="L2130" s="1">
        <f>IF(Eingabe!F2130="x",1,0)</f>
        <v>0</v>
      </c>
      <c r="M2130" s="90">
        <f t="shared" si="202"/>
        <v>1</v>
      </c>
    </row>
    <row r="2131">
      <c r="A2131" s="5">
        <f>Eingabe!J2131^2*PI()/4</f>
        <v>0.031415926535897934</v>
      </c>
      <c r="B2131" s="5">
        <f>Eingabe!K2131*Eingabe!L2131</f>
        <v>0</v>
      </c>
      <c r="C2131" s="5">
        <f>(Eingabe!K2131*(Eingabe!L2131-Eingabe!K2131)+Eingabe!K2131^2*PI()/4)*0+Eingabe!K2131*Eingabe!L2131</f>
        <v>0</v>
      </c>
      <c r="D2131" s="89">
        <f>IF(Eingabe!G2131="x",1,0)</f>
        <v>1</v>
      </c>
      <c r="E2131" s="1">
        <f>IF(Eingabe!H2131="x",1,0)</f>
        <v>0</v>
      </c>
      <c r="F2131" s="1">
        <f>IF(Eingabe!I2131="x",1,0)</f>
        <v>0</v>
      </c>
      <c r="G2131" s="90">
        <f t="shared" ref="G2131:G2194" si="203">MAX(E2131:F2131)</f>
        <v>0</v>
      </c>
      <c r="H2131" s="1">
        <f>IF(Eingabe!R2131="x",1,0)</f>
        <v>1</v>
      </c>
      <c r="I2131" s="1">
        <f>IF(Eingabe!S2131="x",1,0)</f>
        <v>0</v>
      </c>
      <c r="J2131" s="1">
        <f t="shared" ref="J2131:J2194" si="204">MAX(H2131:I2131)</f>
        <v>1</v>
      </c>
      <c r="K2131" s="89">
        <f>IF(Eingabe!E2131="x",1,0)</f>
        <v>1</v>
      </c>
      <c r="L2131" s="1">
        <f>IF(Eingabe!F2131="x",1,0)</f>
        <v>0</v>
      </c>
      <c r="M2131" s="90">
        <f t="shared" ref="M2131:M2194" si="205">MAX(K2131:L2131)</f>
        <v>1</v>
      </c>
    </row>
    <row r="2132">
      <c r="A2132" s="5">
        <f>Eingabe!J2132^2*PI()/4</f>
        <v>0.031415926535897934</v>
      </c>
      <c r="B2132" s="5">
        <f>Eingabe!K2132*Eingabe!L2132</f>
        <v>0</v>
      </c>
      <c r="C2132" s="5">
        <f>(Eingabe!K2132*(Eingabe!L2132-Eingabe!K2132)+Eingabe!K2132^2*PI()/4)*0+Eingabe!K2132*Eingabe!L2132</f>
        <v>0</v>
      </c>
      <c r="D2132" s="89">
        <f>IF(Eingabe!G2132="x",1,0)</f>
        <v>1</v>
      </c>
      <c r="E2132" s="1">
        <f>IF(Eingabe!H2132="x",1,0)</f>
        <v>0</v>
      </c>
      <c r="F2132" s="1">
        <f>IF(Eingabe!I2132="x",1,0)</f>
        <v>0</v>
      </c>
      <c r="G2132" s="90">
        <f t="shared" si="203"/>
        <v>0</v>
      </c>
      <c r="H2132" s="1">
        <f>IF(Eingabe!R2132="x",1,0)</f>
        <v>1</v>
      </c>
      <c r="I2132" s="1">
        <f>IF(Eingabe!S2132="x",1,0)</f>
        <v>0</v>
      </c>
      <c r="J2132" s="1">
        <f t="shared" si="204"/>
        <v>1</v>
      </c>
      <c r="K2132" s="89">
        <f>IF(Eingabe!E2132="x",1,0)</f>
        <v>1</v>
      </c>
      <c r="L2132" s="1">
        <f>IF(Eingabe!F2132="x",1,0)</f>
        <v>0</v>
      </c>
      <c r="M2132" s="90">
        <f t="shared" si="205"/>
        <v>1</v>
      </c>
    </row>
    <row r="2133">
      <c r="A2133" s="5">
        <f>Eingabe!J2133^2*PI()/4</f>
        <v>0.031415926535897934</v>
      </c>
      <c r="B2133" s="5">
        <f>Eingabe!K2133*Eingabe!L2133</f>
        <v>0</v>
      </c>
      <c r="C2133" s="5">
        <f>(Eingabe!K2133*(Eingabe!L2133-Eingabe!K2133)+Eingabe!K2133^2*PI()/4)*0+Eingabe!K2133*Eingabe!L2133</f>
        <v>0</v>
      </c>
      <c r="D2133" s="89">
        <f>IF(Eingabe!G2133="x",1,0)</f>
        <v>1</v>
      </c>
      <c r="E2133" s="1">
        <f>IF(Eingabe!H2133="x",1,0)</f>
        <v>0</v>
      </c>
      <c r="F2133" s="1">
        <f>IF(Eingabe!I2133="x",1,0)</f>
        <v>0</v>
      </c>
      <c r="G2133" s="90">
        <f t="shared" si="203"/>
        <v>0</v>
      </c>
      <c r="H2133" s="1">
        <f>IF(Eingabe!R2133="x",1,0)</f>
        <v>1</v>
      </c>
      <c r="I2133" s="1">
        <f>IF(Eingabe!S2133="x",1,0)</f>
        <v>0</v>
      </c>
      <c r="J2133" s="1">
        <f t="shared" si="204"/>
        <v>1</v>
      </c>
      <c r="K2133" s="89">
        <f>IF(Eingabe!E2133="x",1,0)</f>
        <v>1</v>
      </c>
      <c r="L2133" s="1">
        <f>IF(Eingabe!F2133="x",1,0)</f>
        <v>0</v>
      </c>
      <c r="M2133" s="90">
        <f t="shared" si="205"/>
        <v>1</v>
      </c>
    </row>
    <row r="2134">
      <c r="A2134" s="5">
        <f>Eingabe!J2134^2*PI()/4</f>
        <v>0.031415926535897934</v>
      </c>
      <c r="B2134" s="5">
        <f>Eingabe!K2134*Eingabe!L2134</f>
        <v>0</v>
      </c>
      <c r="C2134" s="5">
        <f>(Eingabe!K2134*(Eingabe!L2134-Eingabe!K2134)+Eingabe!K2134^2*PI()/4)*0+Eingabe!K2134*Eingabe!L2134</f>
        <v>0</v>
      </c>
      <c r="D2134" s="89">
        <f>IF(Eingabe!G2134="x",1,0)</f>
        <v>1</v>
      </c>
      <c r="E2134" s="1">
        <f>IF(Eingabe!H2134="x",1,0)</f>
        <v>0</v>
      </c>
      <c r="F2134" s="1">
        <f>IF(Eingabe!I2134="x",1,0)</f>
        <v>0</v>
      </c>
      <c r="G2134" s="90">
        <f t="shared" si="203"/>
        <v>0</v>
      </c>
      <c r="H2134" s="1">
        <f>IF(Eingabe!R2134="x",1,0)</f>
        <v>1</v>
      </c>
      <c r="I2134" s="1">
        <f>IF(Eingabe!S2134="x",1,0)</f>
        <v>0</v>
      </c>
      <c r="J2134" s="1">
        <f t="shared" si="204"/>
        <v>1</v>
      </c>
      <c r="K2134" s="89">
        <f>IF(Eingabe!E2134="x",1,0)</f>
        <v>1</v>
      </c>
      <c r="L2134" s="1">
        <f>IF(Eingabe!F2134="x",1,0)</f>
        <v>0</v>
      </c>
      <c r="M2134" s="90">
        <f t="shared" si="205"/>
        <v>1</v>
      </c>
    </row>
    <row r="2135">
      <c r="A2135" s="5">
        <f>Eingabe!J2135^2*PI()/4</f>
        <v>0.049087385212340517</v>
      </c>
      <c r="B2135" s="5">
        <f>Eingabe!K2135*Eingabe!L2135</f>
        <v>0</v>
      </c>
      <c r="C2135" s="5">
        <f>(Eingabe!K2135*(Eingabe!L2135-Eingabe!K2135)+Eingabe!K2135^2*PI()/4)*0+Eingabe!K2135*Eingabe!L2135</f>
        <v>0</v>
      </c>
      <c r="D2135" s="89">
        <f>IF(Eingabe!G2135="x",1,0)</f>
        <v>1</v>
      </c>
      <c r="E2135" s="1">
        <f>IF(Eingabe!H2135="x",1,0)</f>
        <v>0</v>
      </c>
      <c r="F2135" s="1">
        <f>IF(Eingabe!I2135="x",1,0)</f>
        <v>0</v>
      </c>
      <c r="G2135" s="90">
        <f t="shared" si="203"/>
        <v>0</v>
      </c>
      <c r="H2135" s="1">
        <f>IF(Eingabe!R2135="x",1,0)</f>
        <v>1</v>
      </c>
      <c r="I2135" s="1">
        <f>IF(Eingabe!S2135="x",1,0)</f>
        <v>0</v>
      </c>
      <c r="J2135" s="1">
        <f t="shared" si="204"/>
        <v>1</v>
      </c>
      <c r="K2135" s="89">
        <f>IF(Eingabe!E2135="x",1,0)</f>
        <v>1</v>
      </c>
      <c r="L2135" s="1">
        <f>IF(Eingabe!F2135="x",1,0)</f>
        <v>0</v>
      </c>
      <c r="M2135" s="90">
        <f t="shared" si="205"/>
        <v>1</v>
      </c>
    </row>
    <row r="2136">
      <c r="A2136" s="5">
        <f>Eingabe!J2136^2*PI()/4</f>
        <v>0.049087385212340517</v>
      </c>
      <c r="B2136" s="5">
        <f>Eingabe!K2136*Eingabe!L2136</f>
        <v>0</v>
      </c>
      <c r="C2136" s="5">
        <f>(Eingabe!K2136*(Eingabe!L2136-Eingabe!K2136)+Eingabe!K2136^2*PI()/4)*0+Eingabe!K2136*Eingabe!L2136</f>
        <v>0</v>
      </c>
      <c r="D2136" s="89">
        <f>IF(Eingabe!G2136="x",1,0)</f>
        <v>1</v>
      </c>
      <c r="E2136" s="1">
        <f>IF(Eingabe!H2136="x",1,0)</f>
        <v>0</v>
      </c>
      <c r="F2136" s="1">
        <f>IF(Eingabe!I2136="x",1,0)</f>
        <v>0</v>
      </c>
      <c r="G2136" s="90">
        <f t="shared" si="203"/>
        <v>0</v>
      </c>
      <c r="H2136" s="1">
        <f>IF(Eingabe!R2136="x",1,0)</f>
        <v>1</v>
      </c>
      <c r="I2136" s="1">
        <f>IF(Eingabe!S2136="x",1,0)</f>
        <v>0</v>
      </c>
      <c r="J2136" s="1">
        <f t="shared" si="204"/>
        <v>1</v>
      </c>
      <c r="K2136" s="89">
        <f>IF(Eingabe!E2136="x",1,0)</f>
        <v>1</v>
      </c>
      <c r="L2136" s="1">
        <f>IF(Eingabe!F2136="x",1,0)</f>
        <v>0</v>
      </c>
      <c r="M2136" s="90">
        <f t="shared" si="205"/>
        <v>1</v>
      </c>
    </row>
    <row r="2137">
      <c r="A2137" s="5">
        <f>Eingabe!J2137^2*PI()/4</f>
        <v>0.049087385212340517</v>
      </c>
      <c r="B2137" s="5">
        <f>Eingabe!K2137*Eingabe!L2137</f>
        <v>0</v>
      </c>
      <c r="C2137" s="5">
        <f>(Eingabe!K2137*(Eingabe!L2137-Eingabe!K2137)+Eingabe!K2137^2*PI()/4)*0+Eingabe!K2137*Eingabe!L2137</f>
        <v>0</v>
      </c>
      <c r="D2137" s="89">
        <f>IF(Eingabe!G2137="x",1,0)</f>
        <v>1</v>
      </c>
      <c r="E2137" s="1">
        <f>IF(Eingabe!H2137="x",1,0)</f>
        <v>0</v>
      </c>
      <c r="F2137" s="1">
        <f>IF(Eingabe!I2137="x",1,0)</f>
        <v>0</v>
      </c>
      <c r="G2137" s="90">
        <f t="shared" si="203"/>
        <v>0</v>
      </c>
      <c r="H2137" s="1">
        <f>IF(Eingabe!R2137="x",1,0)</f>
        <v>1</v>
      </c>
      <c r="I2137" s="1">
        <f>IF(Eingabe!S2137="x",1,0)</f>
        <v>0</v>
      </c>
      <c r="J2137" s="1">
        <f t="shared" si="204"/>
        <v>1</v>
      </c>
      <c r="K2137" s="89">
        <f>IF(Eingabe!E2137="x",1,0)</f>
        <v>1</v>
      </c>
      <c r="L2137" s="1">
        <f>IF(Eingabe!F2137="x",1,0)</f>
        <v>0</v>
      </c>
      <c r="M2137" s="90">
        <f t="shared" si="205"/>
        <v>1</v>
      </c>
    </row>
    <row r="2138">
      <c r="A2138" s="5">
        <f>Eingabe!J2138^2*PI()/4</f>
        <v>0.049087385212340517</v>
      </c>
      <c r="B2138" s="5">
        <f>Eingabe!K2138*Eingabe!L2138</f>
        <v>0</v>
      </c>
      <c r="C2138" s="5">
        <f>(Eingabe!K2138*(Eingabe!L2138-Eingabe!K2138)+Eingabe!K2138^2*PI()/4)*0+Eingabe!K2138*Eingabe!L2138</f>
        <v>0</v>
      </c>
      <c r="D2138" s="89">
        <f>IF(Eingabe!G2138="x",1,0)</f>
        <v>1</v>
      </c>
      <c r="E2138" s="1">
        <f>IF(Eingabe!H2138="x",1,0)</f>
        <v>0</v>
      </c>
      <c r="F2138" s="1">
        <f>IF(Eingabe!I2138="x",1,0)</f>
        <v>0</v>
      </c>
      <c r="G2138" s="90">
        <f t="shared" si="203"/>
        <v>0</v>
      </c>
      <c r="H2138" s="1">
        <f>IF(Eingabe!R2138="x",1,0)</f>
        <v>1</v>
      </c>
      <c r="I2138" s="1">
        <f>IF(Eingabe!S2138="x",1,0)</f>
        <v>0</v>
      </c>
      <c r="J2138" s="1">
        <f t="shared" si="204"/>
        <v>1</v>
      </c>
      <c r="K2138" s="89">
        <f>IF(Eingabe!E2138="x",1,0)</f>
        <v>1</v>
      </c>
      <c r="L2138" s="1">
        <f>IF(Eingabe!F2138="x",1,0)</f>
        <v>0</v>
      </c>
      <c r="M2138" s="90">
        <f t="shared" si="205"/>
        <v>1</v>
      </c>
    </row>
    <row r="2139">
      <c r="A2139" s="5">
        <f>Eingabe!J2139^2*PI()/4</f>
        <v>0.049087385212340517</v>
      </c>
      <c r="B2139" s="5">
        <f>Eingabe!K2139*Eingabe!L2139</f>
        <v>0</v>
      </c>
      <c r="C2139" s="5">
        <f>(Eingabe!K2139*(Eingabe!L2139-Eingabe!K2139)+Eingabe!K2139^2*PI()/4)*0+Eingabe!K2139*Eingabe!L2139</f>
        <v>0</v>
      </c>
      <c r="D2139" s="89">
        <f>IF(Eingabe!G2139="x",1,0)</f>
        <v>1</v>
      </c>
      <c r="E2139" s="1">
        <f>IF(Eingabe!H2139="x",1,0)</f>
        <v>0</v>
      </c>
      <c r="F2139" s="1">
        <f>IF(Eingabe!I2139="x",1,0)</f>
        <v>0</v>
      </c>
      <c r="G2139" s="90">
        <f t="shared" si="203"/>
        <v>0</v>
      </c>
      <c r="H2139" s="1">
        <f>IF(Eingabe!R2139="x",1,0)</f>
        <v>1</v>
      </c>
      <c r="I2139" s="1">
        <f>IF(Eingabe!S2139="x",1,0)</f>
        <v>0</v>
      </c>
      <c r="J2139" s="1">
        <f t="shared" si="204"/>
        <v>1</v>
      </c>
      <c r="K2139" s="89">
        <f>IF(Eingabe!E2139="x",1,0)</f>
        <v>1</v>
      </c>
      <c r="L2139" s="1">
        <f>IF(Eingabe!F2139="x",1,0)</f>
        <v>0</v>
      </c>
      <c r="M2139" s="90">
        <f t="shared" si="205"/>
        <v>1</v>
      </c>
    </row>
    <row r="2140">
      <c r="A2140" s="5">
        <f>Eingabe!J2140^2*PI()/4</f>
        <v>0.049087385212340517</v>
      </c>
      <c r="B2140" s="5">
        <f>Eingabe!K2140*Eingabe!L2140</f>
        <v>0</v>
      </c>
      <c r="C2140" s="5">
        <f>(Eingabe!K2140*(Eingabe!L2140-Eingabe!K2140)+Eingabe!K2140^2*PI()/4)*0+Eingabe!K2140*Eingabe!L2140</f>
        <v>0</v>
      </c>
      <c r="D2140" s="89">
        <f>IF(Eingabe!G2140="x",1,0)</f>
        <v>1</v>
      </c>
      <c r="E2140" s="1">
        <f>IF(Eingabe!H2140="x",1,0)</f>
        <v>0</v>
      </c>
      <c r="F2140" s="1">
        <f>IF(Eingabe!I2140="x",1,0)</f>
        <v>0</v>
      </c>
      <c r="G2140" s="90">
        <f t="shared" si="203"/>
        <v>0</v>
      </c>
      <c r="H2140" s="1">
        <f>IF(Eingabe!R2140="x",1,0)</f>
        <v>1</v>
      </c>
      <c r="I2140" s="1">
        <f>IF(Eingabe!S2140="x",1,0)</f>
        <v>0</v>
      </c>
      <c r="J2140" s="1">
        <f t="shared" si="204"/>
        <v>1</v>
      </c>
      <c r="K2140" s="89">
        <f>IF(Eingabe!E2140="x",1,0)</f>
        <v>1</v>
      </c>
      <c r="L2140" s="1">
        <f>IF(Eingabe!F2140="x",1,0)</f>
        <v>0</v>
      </c>
      <c r="M2140" s="90">
        <f t="shared" si="205"/>
        <v>1</v>
      </c>
    </row>
    <row r="2141">
      <c r="A2141" s="5">
        <f>Eingabe!J2141^2*PI()/4</f>
        <v>0.049087385212340517</v>
      </c>
      <c r="B2141" s="5">
        <f>Eingabe!K2141*Eingabe!L2141</f>
        <v>0</v>
      </c>
      <c r="C2141" s="5">
        <f>(Eingabe!K2141*(Eingabe!L2141-Eingabe!K2141)+Eingabe!K2141^2*PI()/4)*0+Eingabe!K2141*Eingabe!L2141</f>
        <v>0</v>
      </c>
      <c r="D2141" s="89">
        <f>IF(Eingabe!G2141="x",1,0)</f>
        <v>1</v>
      </c>
      <c r="E2141" s="1">
        <f>IF(Eingabe!H2141="x",1,0)</f>
        <v>0</v>
      </c>
      <c r="F2141" s="1">
        <f>IF(Eingabe!I2141="x",1,0)</f>
        <v>0</v>
      </c>
      <c r="G2141" s="90">
        <f t="shared" si="203"/>
        <v>0</v>
      </c>
      <c r="H2141" s="1">
        <f>IF(Eingabe!R2141="x",1,0)</f>
        <v>1</v>
      </c>
      <c r="I2141" s="1">
        <f>IF(Eingabe!S2141="x",1,0)</f>
        <v>0</v>
      </c>
      <c r="J2141" s="1">
        <f t="shared" si="204"/>
        <v>1</v>
      </c>
      <c r="K2141" s="89">
        <f>IF(Eingabe!E2141="x",1,0)</f>
        <v>1</v>
      </c>
      <c r="L2141" s="1">
        <f>IF(Eingabe!F2141="x",1,0)</f>
        <v>0</v>
      </c>
      <c r="M2141" s="90">
        <f t="shared" si="205"/>
        <v>1</v>
      </c>
    </row>
    <row r="2142">
      <c r="A2142" s="5">
        <f>Eingabe!J2142^2*PI()/4</f>
        <v>0.049087385212340517</v>
      </c>
      <c r="B2142" s="5">
        <f>Eingabe!K2142*Eingabe!L2142</f>
        <v>0</v>
      </c>
      <c r="C2142" s="5">
        <f>(Eingabe!K2142*(Eingabe!L2142-Eingabe!K2142)+Eingabe!K2142^2*PI()/4)*0+Eingabe!K2142*Eingabe!L2142</f>
        <v>0</v>
      </c>
      <c r="D2142" s="89">
        <f>IF(Eingabe!G2142="x",1,0)</f>
        <v>1</v>
      </c>
      <c r="E2142" s="1">
        <f>IF(Eingabe!H2142="x",1,0)</f>
        <v>0</v>
      </c>
      <c r="F2142" s="1">
        <f>IF(Eingabe!I2142="x",1,0)</f>
        <v>0</v>
      </c>
      <c r="G2142" s="90">
        <f t="shared" si="203"/>
        <v>0</v>
      </c>
      <c r="H2142" s="1">
        <f>IF(Eingabe!R2142="x",1,0)</f>
        <v>1</v>
      </c>
      <c r="I2142" s="1">
        <f>IF(Eingabe!S2142="x",1,0)</f>
        <v>0</v>
      </c>
      <c r="J2142" s="1">
        <f t="shared" si="204"/>
        <v>1</v>
      </c>
      <c r="K2142" s="89">
        <f>IF(Eingabe!E2142="x",1,0)</f>
        <v>1</v>
      </c>
      <c r="L2142" s="1">
        <f>IF(Eingabe!F2142="x",1,0)</f>
        <v>0</v>
      </c>
      <c r="M2142" s="90">
        <f t="shared" si="205"/>
        <v>1</v>
      </c>
    </row>
    <row r="2143">
      <c r="A2143" s="5">
        <f>Eingabe!J2143^2*PI()/4</f>
        <v>0.049087385212340517</v>
      </c>
      <c r="B2143" s="5">
        <f>Eingabe!K2143*Eingabe!L2143</f>
        <v>0</v>
      </c>
      <c r="C2143" s="5">
        <f>(Eingabe!K2143*(Eingabe!L2143-Eingabe!K2143)+Eingabe!K2143^2*PI()/4)*0+Eingabe!K2143*Eingabe!L2143</f>
        <v>0</v>
      </c>
      <c r="D2143" s="89">
        <f>IF(Eingabe!G2143="x",1,0)</f>
        <v>1</v>
      </c>
      <c r="E2143" s="1">
        <f>IF(Eingabe!H2143="x",1,0)</f>
        <v>0</v>
      </c>
      <c r="F2143" s="1">
        <f>IF(Eingabe!I2143="x",1,0)</f>
        <v>0</v>
      </c>
      <c r="G2143" s="90">
        <f t="shared" si="203"/>
        <v>0</v>
      </c>
      <c r="H2143" s="1">
        <f>IF(Eingabe!R2143="x",1,0)</f>
        <v>1</v>
      </c>
      <c r="I2143" s="1">
        <f>IF(Eingabe!S2143="x",1,0)</f>
        <v>0</v>
      </c>
      <c r="J2143" s="1">
        <f t="shared" si="204"/>
        <v>1</v>
      </c>
      <c r="K2143" s="89">
        <f>IF(Eingabe!E2143="x",1,0)</f>
        <v>1</v>
      </c>
      <c r="L2143" s="1">
        <f>IF(Eingabe!F2143="x",1,0)</f>
        <v>0</v>
      </c>
      <c r="M2143" s="90">
        <f t="shared" si="205"/>
        <v>1</v>
      </c>
    </row>
    <row r="2144">
      <c r="A2144" s="5">
        <f>Eingabe!J2144^2*PI()/4</f>
        <v>0.049087385212340517</v>
      </c>
      <c r="B2144" s="5">
        <f>Eingabe!K2144*Eingabe!L2144</f>
        <v>0</v>
      </c>
      <c r="C2144" s="5">
        <f>(Eingabe!K2144*(Eingabe!L2144-Eingabe!K2144)+Eingabe!K2144^2*PI()/4)*0+Eingabe!K2144*Eingabe!L2144</f>
        <v>0</v>
      </c>
      <c r="D2144" s="89">
        <f>IF(Eingabe!G2144="x",1,0)</f>
        <v>1</v>
      </c>
      <c r="E2144" s="1">
        <f>IF(Eingabe!H2144="x",1,0)</f>
        <v>0</v>
      </c>
      <c r="F2144" s="1">
        <f>IF(Eingabe!I2144="x",1,0)</f>
        <v>0</v>
      </c>
      <c r="G2144" s="90">
        <f t="shared" si="203"/>
        <v>0</v>
      </c>
      <c r="H2144" s="1">
        <f>IF(Eingabe!R2144="x",1,0)</f>
        <v>1</v>
      </c>
      <c r="I2144" s="1">
        <f>IF(Eingabe!S2144="x",1,0)</f>
        <v>0</v>
      </c>
      <c r="J2144" s="1">
        <f t="shared" si="204"/>
        <v>1</v>
      </c>
      <c r="K2144" s="89">
        <f>IF(Eingabe!E2144="x",1,0)</f>
        <v>1</v>
      </c>
      <c r="L2144" s="1">
        <f>IF(Eingabe!F2144="x",1,0)</f>
        <v>0</v>
      </c>
      <c r="M2144" s="90">
        <f t="shared" si="205"/>
        <v>1</v>
      </c>
    </row>
    <row r="2145">
      <c r="A2145" s="5">
        <f>Eingabe!J2145^2*PI()/4</f>
        <v>0.049087385212340517</v>
      </c>
      <c r="B2145" s="5">
        <f>Eingabe!K2145*Eingabe!L2145</f>
        <v>0</v>
      </c>
      <c r="C2145" s="5">
        <f>(Eingabe!K2145*(Eingabe!L2145-Eingabe!K2145)+Eingabe!K2145^2*PI()/4)*0+Eingabe!K2145*Eingabe!L2145</f>
        <v>0</v>
      </c>
      <c r="D2145" s="89">
        <f>IF(Eingabe!G2145="x",1,0)</f>
        <v>1</v>
      </c>
      <c r="E2145" s="1">
        <f>IF(Eingabe!H2145="x",1,0)</f>
        <v>0</v>
      </c>
      <c r="F2145" s="1">
        <f>IF(Eingabe!I2145="x",1,0)</f>
        <v>0</v>
      </c>
      <c r="G2145" s="90">
        <f t="shared" si="203"/>
        <v>0</v>
      </c>
      <c r="H2145" s="1">
        <f>IF(Eingabe!R2145="x",1,0)</f>
        <v>1</v>
      </c>
      <c r="I2145" s="1">
        <f>IF(Eingabe!S2145="x",1,0)</f>
        <v>0</v>
      </c>
      <c r="J2145" s="1">
        <f t="shared" si="204"/>
        <v>1</v>
      </c>
      <c r="K2145" s="89">
        <f>IF(Eingabe!E2145="x",1,0)</f>
        <v>1</v>
      </c>
      <c r="L2145" s="1">
        <f>IF(Eingabe!F2145="x",1,0)</f>
        <v>0</v>
      </c>
      <c r="M2145" s="90">
        <f t="shared" si="205"/>
        <v>1</v>
      </c>
    </row>
    <row r="2146">
      <c r="A2146" s="5">
        <f>Eingabe!J2146^2*PI()/4</f>
        <v>0.070685834705770348</v>
      </c>
      <c r="B2146" s="5">
        <f>Eingabe!K2146*Eingabe!L2146</f>
        <v>0</v>
      </c>
      <c r="C2146" s="5">
        <f>(Eingabe!K2146*(Eingabe!L2146-Eingabe!K2146)+Eingabe!K2146^2*PI()/4)*0+Eingabe!K2146*Eingabe!L2146</f>
        <v>0</v>
      </c>
      <c r="D2146" s="89">
        <f>IF(Eingabe!G2146="x",1,0)</f>
        <v>1</v>
      </c>
      <c r="E2146" s="1">
        <f>IF(Eingabe!H2146="x",1,0)</f>
        <v>0</v>
      </c>
      <c r="F2146" s="1">
        <f>IF(Eingabe!I2146="x",1,0)</f>
        <v>0</v>
      </c>
      <c r="G2146" s="90">
        <f t="shared" si="203"/>
        <v>0</v>
      </c>
      <c r="H2146" s="1">
        <f>IF(Eingabe!R2146="x",1,0)</f>
        <v>1</v>
      </c>
      <c r="I2146" s="1">
        <f>IF(Eingabe!S2146="x",1,0)</f>
        <v>0</v>
      </c>
      <c r="J2146" s="1">
        <f t="shared" si="204"/>
        <v>1</v>
      </c>
      <c r="K2146" s="89">
        <f>IF(Eingabe!E2146="x",1,0)</f>
        <v>1</v>
      </c>
      <c r="L2146" s="1">
        <f>IF(Eingabe!F2146="x",1,0)</f>
        <v>0</v>
      </c>
      <c r="M2146" s="90">
        <f t="shared" si="205"/>
        <v>1</v>
      </c>
    </row>
    <row r="2147">
      <c r="A2147" s="5">
        <f>Eingabe!J2147^2*PI()/4</f>
        <v>0.049087385212340517</v>
      </c>
      <c r="B2147" s="5">
        <f>Eingabe!K2147*Eingabe!L2147</f>
        <v>0</v>
      </c>
      <c r="C2147" s="5">
        <f>(Eingabe!K2147*(Eingabe!L2147-Eingabe!K2147)+Eingabe!K2147^2*PI()/4)*0+Eingabe!K2147*Eingabe!L2147</f>
        <v>0</v>
      </c>
      <c r="D2147" s="89">
        <f>IF(Eingabe!G2147="x",1,0)</f>
        <v>1</v>
      </c>
      <c r="E2147" s="1">
        <f>IF(Eingabe!H2147="x",1,0)</f>
        <v>0</v>
      </c>
      <c r="F2147" s="1">
        <f>IF(Eingabe!I2147="x",1,0)</f>
        <v>0</v>
      </c>
      <c r="G2147" s="90">
        <f t="shared" si="203"/>
        <v>0</v>
      </c>
      <c r="H2147" s="1">
        <f>IF(Eingabe!R2147="x",1,0)</f>
        <v>1</v>
      </c>
      <c r="I2147" s="1">
        <f>IF(Eingabe!S2147="x",1,0)</f>
        <v>0</v>
      </c>
      <c r="J2147" s="1">
        <f t="shared" si="204"/>
        <v>1</v>
      </c>
      <c r="K2147" s="89">
        <f>IF(Eingabe!E2147="x",1,0)</f>
        <v>1</v>
      </c>
      <c r="L2147" s="1">
        <f>IF(Eingabe!F2147="x",1,0)</f>
        <v>0</v>
      </c>
      <c r="M2147" s="90">
        <f t="shared" si="205"/>
        <v>1</v>
      </c>
    </row>
    <row r="2148">
      <c r="A2148" s="5">
        <f>Eingabe!J2148^2*PI()/4</f>
        <v>0.049087385212340517</v>
      </c>
      <c r="B2148" s="5">
        <f>Eingabe!K2148*Eingabe!L2148</f>
        <v>0</v>
      </c>
      <c r="C2148" s="5">
        <f>(Eingabe!K2148*(Eingabe!L2148-Eingabe!K2148)+Eingabe!K2148^2*PI()/4)*0+Eingabe!K2148*Eingabe!L2148</f>
        <v>0</v>
      </c>
      <c r="D2148" s="89">
        <f>IF(Eingabe!G2148="x",1,0)</f>
        <v>1</v>
      </c>
      <c r="E2148" s="1">
        <f>IF(Eingabe!H2148="x",1,0)</f>
        <v>0</v>
      </c>
      <c r="F2148" s="1">
        <f>IF(Eingabe!I2148="x",1,0)</f>
        <v>0</v>
      </c>
      <c r="G2148" s="90">
        <f t="shared" si="203"/>
        <v>0</v>
      </c>
      <c r="H2148" s="1">
        <f>IF(Eingabe!R2148="x",1,0)</f>
        <v>1</v>
      </c>
      <c r="I2148" s="1">
        <f>IF(Eingabe!S2148="x",1,0)</f>
        <v>0</v>
      </c>
      <c r="J2148" s="1">
        <f t="shared" si="204"/>
        <v>1</v>
      </c>
      <c r="K2148" s="89">
        <f>IF(Eingabe!E2148="x",1,0)</f>
        <v>1</v>
      </c>
      <c r="L2148" s="1">
        <f>IF(Eingabe!F2148="x",1,0)</f>
        <v>0</v>
      </c>
      <c r="M2148" s="90">
        <f t="shared" si="205"/>
        <v>1</v>
      </c>
    </row>
    <row r="2149">
      <c r="A2149" s="5">
        <f>Eingabe!J2149^2*PI()/4</f>
        <v>0.049087385212340517</v>
      </c>
      <c r="B2149" s="5">
        <f>Eingabe!K2149*Eingabe!L2149</f>
        <v>0</v>
      </c>
      <c r="C2149" s="5">
        <f>(Eingabe!K2149*(Eingabe!L2149-Eingabe!K2149)+Eingabe!K2149^2*PI()/4)*0+Eingabe!K2149*Eingabe!L2149</f>
        <v>0</v>
      </c>
      <c r="D2149" s="89">
        <f>IF(Eingabe!G2149="x",1,0)</f>
        <v>1</v>
      </c>
      <c r="E2149" s="1">
        <f>IF(Eingabe!H2149="x",1,0)</f>
        <v>0</v>
      </c>
      <c r="F2149" s="1">
        <f>IF(Eingabe!I2149="x",1,0)</f>
        <v>0</v>
      </c>
      <c r="G2149" s="90">
        <f t="shared" si="203"/>
        <v>0</v>
      </c>
      <c r="H2149" s="1">
        <f>IF(Eingabe!R2149="x",1,0)</f>
        <v>1</v>
      </c>
      <c r="I2149" s="1">
        <f>IF(Eingabe!S2149="x",1,0)</f>
        <v>0</v>
      </c>
      <c r="J2149" s="1">
        <f t="shared" si="204"/>
        <v>1</v>
      </c>
      <c r="K2149" s="89">
        <f>IF(Eingabe!E2149="x",1,0)</f>
        <v>1</v>
      </c>
      <c r="L2149" s="1">
        <f>IF(Eingabe!F2149="x",1,0)</f>
        <v>0</v>
      </c>
      <c r="M2149" s="90">
        <f t="shared" si="205"/>
        <v>1</v>
      </c>
    </row>
    <row r="2150">
      <c r="A2150" s="5">
        <f>Eingabe!J2150^2*PI()/4</f>
        <v>0.049087385212340517</v>
      </c>
      <c r="B2150" s="5">
        <f>Eingabe!K2150*Eingabe!L2150</f>
        <v>0</v>
      </c>
      <c r="C2150" s="5">
        <f>(Eingabe!K2150*(Eingabe!L2150-Eingabe!K2150)+Eingabe!K2150^2*PI()/4)*0+Eingabe!K2150*Eingabe!L2150</f>
        <v>0</v>
      </c>
      <c r="D2150" s="89">
        <f>IF(Eingabe!G2150="x",1,0)</f>
        <v>1</v>
      </c>
      <c r="E2150" s="1">
        <f>IF(Eingabe!H2150="x",1,0)</f>
        <v>0</v>
      </c>
      <c r="F2150" s="1">
        <f>IF(Eingabe!I2150="x",1,0)</f>
        <v>0</v>
      </c>
      <c r="G2150" s="90">
        <f t="shared" si="203"/>
        <v>0</v>
      </c>
      <c r="H2150" s="1">
        <f>IF(Eingabe!R2150="x",1,0)</f>
        <v>1</v>
      </c>
      <c r="I2150" s="1">
        <f>IF(Eingabe!S2150="x",1,0)</f>
        <v>0</v>
      </c>
      <c r="J2150" s="1">
        <f t="shared" si="204"/>
        <v>1</v>
      </c>
      <c r="K2150" s="89">
        <f>IF(Eingabe!E2150="x",1,0)</f>
        <v>1</v>
      </c>
      <c r="L2150" s="1">
        <f>IF(Eingabe!F2150="x",1,0)</f>
        <v>0</v>
      </c>
      <c r="M2150" s="90">
        <f t="shared" si="205"/>
        <v>1</v>
      </c>
    </row>
    <row r="2151">
      <c r="A2151" s="5">
        <f>Eingabe!J2151^2*PI()/4</f>
        <v>0.049087385212340517</v>
      </c>
      <c r="B2151" s="5">
        <f>Eingabe!K2151*Eingabe!L2151</f>
        <v>0</v>
      </c>
      <c r="C2151" s="5">
        <f>(Eingabe!K2151*(Eingabe!L2151-Eingabe!K2151)+Eingabe!K2151^2*PI()/4)*0+Eingabe!K2151*Eingabe!L2151</f>
        <v>0</v>
      </c>
      <c r="D2151" s="89">
        <f>IF(Eingabe!G2151="x",1,0)</f>
        <v>1</v>
      </c>
      <c r="E2151" s="1">
        <f>IF(Eingabe!H2151="x",1,0)</f>
        <v>0</v>
      </c>
      <c r="F2151" s="1">
        <f>IF(Eingabe!I2151="x",1,0)</f>
        <v>0</v>
      </c>
      <c r="G2151" s="90">
        <f t="shared" si="203"/>
        <v>0</v>
      </c>
      <c r="H2151" s="1">
        <f>IF(Eingabe!R2151="x",1,0)</f>
        <v>1</v>
      </c>
      <c r="I2151" s="1">
        <f>IF(Eingabe!S2151="x",1,0)</f>
        <v>0</v>
      </c>
      <c r="J2151" s="1">
        <f t="shared" si="204"/>
        <v>1</v>
      </c>
      <c r="K2151" s="89">
        <f>IF(Eingabe!E2151="x",1,0)</f>
        <v>1</v>
      </c>
      <c r="L2151" s="1">
        <f>IF(Eingabe!F2151="x",1,0)</f>
        <v>0</v>
      </c>
      <c r="M2151" s="90">
        <f t="shared" si="205"/>
        <v>1</v>
      </c>
    </row>
    <row r="2152">
      <c r="A2152" s="5">
        <f>Eingabe!J2152^2*PI()/4</f>
        <v>0.049087385212340517</v>
      </c>
      <c r="B2152" s="5">
        <f>Eingabe!K2152*Eingabe!L2152</f>
        <v>0</v>
      </c>
      <c r="C2152" s="5">
        <f>(Eingabe!K2152*(Eingabe!L2152-Eingabe!K2152)+Eingabe!K2152^2*PI()/4)*0+Eingabe!K2152*Eingabe!L2152</f>
        <v>0</v>
      </c>
      <c r="D2152" s="89">
        <f>IF(Eingabe!G2152="x",1,0)</f>
        <v>1</v>
      </c>
      <c r="E2152" s="1">
        <f>IF(Eingabe!H2152="x",1,0)</f>
        <v>0</v>
      </c>
      <c r="F2152" s="1">
        <f>IF(Eingabe!I2152="x",1,0)</f>
        <v>0</v>
      </c>
      <c r="G2152" s="90">
        <f t="shared" si="203"/>
        <v>0</v>
      </c>
      <c r="H2152" s="1">
        <f>IF(Eingabe!R2152="x",1,0)</f>
        <v>1</v>
      </c>
      <c r="I2152" s="1">
        <f>IF(Eingabe!S2152="x",1,0)</f>
        <v>0</v>
      </c>
      <c r="J2152" s="1">
        <f t="shared" si="204"/>
        <v>1</v>
      </c>
      <c r="K2152" s="89">
        <f>IF(Eingabe!E2152="x",1,0)</f>
        <v>1</v>
      </c>
      <c r="L2152" s="1">
        <f>IF(Eingabe!F2152="x",1,0)</f>
        <v>0</v>
      </c>
      <c r="M2152" s="90">
        <f t="shared" si="205"/>
        <v>1</v>
      </c>
    </row>
    <row r="2153">
      <c r="A2153" s="5">
        <f>Eingabe!J2153^2*PI()/4</f>
        <v>0.070685834705770348</v>
      </c>
      <c r="B2153" s="5">
        <f>Eingabe!K2153*Eingabe!L2153</f>
        <v>0</v>
      </c>
      <c r="C2153" s="5">
        <f>(Eingabe!K2153*(Eingabe!L2153-Eingabe!K2153)+Eingabe!K2153^2*PI()/4)*0+Eingabe!K2153*Eingabe!L2153</f>
        <v>0</v>
      </c>
      <c r="D2153" s="89">
        <f>IF(Eingabe!G2153="x",1,0)</f>
        <v>1</v>
      </c>
      <c r="E2153" s="1">
        <f>IF(Eingabe!H2153="x",1,0)</f>
        <v>0</v>
      </c>
      <c r="F2153" s="1">
        <f>IF(Eingabe!I2153="x",1,0)</f>
        <v>0</v>
      </c>
      <c r="G2153" s="90">
        <f t="shared" si="203"/>
        <v>0</v>
      </c>
      <c r="H2153" s="1">
        <f>IF(Eingabe!R2153="x",1,0)</f>
        <v>1</v>
      </c>
      <c r="I2153" s="1">
        <f>IF(Eingabe!S2153="x",1,0)</f>
        <v>0</v>
      </c>
      <c r="J2153" s="1">
        <f t="shared" si="204"/>
        <v>1</v>
      </c>
      <c r="K2153" s="89">
        <f>IF(Eingabe!E2153="x",1,0)</f>
        <v>1</v>
      </c>
      <c r="L2153" s="1">
        <f>IF(Eingabe!F2153="x",1,0)</f>
        <v>0</v>
      </c>
      <c r="M2153" s="90">
        <f t="shared" si="205"/>
        <v>1</v>
      </c>
    </row>
    <row r="2154">
      <c r="A2154" s="5">
        <f>Eingabe!J2154^2*PI()/4</f>
        <v>0.070685834705770348</v>
      </c>
      <c r="B2154" s="5">
        <f>Eingabe!K2154*Eingabe!L2154</f>
        <v>0</v>
      </c>
      <c r="C2154" s="5">
        <f>(Eingabe!K2154*(Eingabe!L2154-Eingabe!K2154)+Eingabe!K2154^2*PI()/4)*0+Eingabe!K2154*Eingabe!L2154</f>
        <v>0</v>
      </c>
      <c r="D2154" s="89">
        <f>IF(Eingabe!G2154="x",1,0)</f>
        <v>1</v>
      </c>
      <c r="E2154" s="1">
        <f>IF(Eingabe!H2154="x",1,0)</f>
        <v>0</v>
      </c>
      <c r="F2154" s="1">
        <f>IF(Eingabe!I2154="x",1,0)</f>
        <v>0</v>
      </c>
      <c r="G2154" s="90">
        <f t="shared" si="203"/>
        <v>0</v>
      </c>
      <c r="H2154" s="1">
        <f>IF(Eingabe!R2154="x",1,0)</f>
        <v>1</v>
      </c>
      <c r="I2154" s="1">
        <f>IF(Eingabe!S2154="x",1,0)</f>
        <v>0</v>
      </c>
      <c r="J2154" s="1">
        <f t="shared" si="204"/>
        <v>1</v>
      </c>
      <c r="K2154" s="89">
        <f>IF(Eingabe!E2154="x",1,0)</f>
        <v>1</v>
      </c>
      <c r="L2154" s="1">
        <f>IF(Eingabe!F2154="x",1,0)</f>
        <v>0</v>
      </c>
      <c r="M2154" s="90">
        <f t="shared" si="205"/>
        <v>1</v>
      </c>
    </row>
    <row r="2155">
      <c r="A2155" s="5">
        <f>Eingabe!J2155^2*PI()/4</f>
        <v>0.049087385212340517</v>
      </c>
      <c r="B2155" s="5">
        <f>Eingabe!K2155*Eingabe!L2155</f>
        <v>0</v>
      </c>
      <c r="C2155" s="5">
        <f>(Eingabe!K2155*(Eingabe!L2155-Eingabe!K2155)+Eingabe!K2155^2*PI()/4)*0+Eingabe!K2155*Eingabe!L2155</f>
        <v>0</v>
      </c>
      <c r="D2155" s="89">
        <f>IF(Eingabe!G2155="x",1,0)</f>
        <v>1</v>
      </c>
      <c r="E2155" s="1">
        <f>IF(Eingabe!H2155="x",1,0)</f>
        <v>0</v>
      </c>
      <c r="F2155" s="1">
        <f>IF(Eingabe!I2155="x",1,0)</f>
        <v>0</v>
      </c>
      <c r="G2155" s="90">
        <f t="shared" si="203"/>
        <v>0</v>
      </c>
      <c r="H2155" s="1">
        <f>IF(Eingabe!R2155="x",1,0)</f>
        <v>1</v>
      </c>
      <c r="I2155" s="1">
        <f>IF(Eingabe!S2155="x",1,0)</f>
        <v>0</v>
      </c>
      <c r="J2155" s="1">
        <f t="shared" si="204"/>
        <v>1</v>
      </c>
      <c r="K2155" s="89">
        <f>IF(Eingabe!E2155="x",1,0)</f>
        <v>1</v>
      </c>
      <c r="L2155" s="1">
        <f>IF(Eingabe!F2155="x",1,0)</f>
        <v>0</v>
      </c>
      <c r="M2155" s="90">
        <f t="shared" si="205"/>
        <v>1</v>
      </c>
    </row>
    <row r="2156">
      <c r="A2156" s="5">
        <f>Eingabe!J2156^2*PI()/4</f>
        <v>0.049087385212340517</v>
      </c>
      <c r="B2156" s="5">
        <f>Eingabe!K2156*Eingabe!L2156</f>
        <v>0</v>
      </c>
      <c r="C2156" s="5">
        <f>(Eingabe!K2156*(Eingabe!L2156-Eingabe!K2156)+Eingabe!K2156^2*PI()/4)*0+Eingabe!K2156*Eingabe!L2156</f>
        <v>0</v>
      </c>
      <c r="D2156" s="89">
        <f>IF(Eingabe!G2156="x",1,0)</f>
        <v>1</v>
      </c>
      <c r="E2156" s="1">
        <f>IF(Eingabe!H2156="x",1,0)</f>
        <v>0</v>
      </c>
      <c r="F2156" s="1">
        <f>IF(Eingabe!I2156="x",1,0)</f>
        <v>0</v>
      </c>
      <c r="G2156" s="90">
        <f t="shared" si="203"/>
        <v>0</v>
      </c>
      <c r="H2156" s="1">
        <f>IF(Eingabe!R2156="x",1,0)</f>
        <v>1</v>
      </c>
      <c r="I2156" s="1">
        <f>IF(Eingabe!S2156="x",1,0)</f>
        <v>0</v>
      </c>
      <c r="J2156" s="1">
        <f t="shared" si="204"/>
        <v>1</v>
      </c>
      <c r="K2156" s="89">
        <f>IF(Eingabe!E2156="x",1,0)</f>
        <v>1</v>
      </c>
      <c r="L2156" s="1">
        <f>IF(Eingabe!F2156="x",1,0)</f>
        <v>0</v>
      </c>
      <c r="M2156" s="90">
        <f t="shared" si="205"/>
        <v>1</v>
      </c>
    </row>
    <row r="2157">
      <c r="A2157" s="5">
        <f>Eingabe!J2157^2*PI()/4</f>
        <v>0.049087385212340517</v>
      </c>
      <c r="B2157" s="5">
        <f>Eingabe!K2157*Eingabe!L2157</f>
        <v>0</v>
      </c>
      <c r="C2157" s="5">
        <f>(Eingabe!K2157*(Eingabe!L2157-Eingabe!K2157)+Eingabe!K2157^2*PI()/4)*0+Eingabe!K2157*Eingabe!L2157</f>
        <v>0</v>
      </c>
      <c r="D2157" s="89">
        <f>IF(Eingabe!G2157="x",1,0)</f>
        <v>1</v>
      </c>
      <c r="E2157" s="1">
        <f>IF(Eingabe!H2157="x",1,0)</f>
        <v>0</v>
      </c>
      <c r="F2157" s="1">
        <f>IF(Eingabe!I2157="x",1,0)</f>
        <v>0</v>
      </c>
      <c r="G2157" s="90">
        <f t="shared" si="203"/>
        <v>0</v>
      </c>
      <c r="H2157" s="1">
        <f>IF(Eingabe!R2157="x",1,0)</f>
        <v>1</v>
      </c>
      <c r="I2157" s="1">
        <f>IF(Eingabe!S2157="x",1,0)</f>
        <v>0</v>
      </c>
      <c r="J2157" s="1">
        <f t="shared" si="204"/>
        <v>1</v>
      </c>
      <c r="K2157" s="89">
        <f>IF(Eingabe!E2157="x",1,0)</f>
        <v>1</v>
      </c>
      <c r="L2157" s="1">
        <f>IF(Eingabe!F2157="x",1,0)</f>
        <v>0</v>
      </c>
      <c r="M2157" s="90">
        <f t="shared" si="205"/>
        <v>1</v>
      </c>
    </row>
    <row r="2158">
      <c r="A2158" s="5">
        <f>Eingabe!J2158^2*PI()/4</f>
        <v>0.049087385212340517</v>
      </c>
      <c r="B2158" s="5">
        <f>Eingabe!K2158*Eingabe!L2158</f>
        <v>0</v>
      </c>
      <c r="C2158" s="5">
        <f>(Eingabe!K2158*(Eingabe!L2158-Eingabe!K2158)+Eingabe!K2158^2*PI()/4)*0+Eingabe!K2158*Eingabe!L2158</f>
        <v>0</v>
      </c>
      <c r="D2158" s="89">
        <f>IF(Eingabe!G2158="x",1,0)</f>
        <v>1</v>
      </c>
      <c r="E2158" s="1">
        <f>IF(Eingabe!H2158="x",1,0)</f>
        <v>0</v>
      </c>
      <c r="F2158" s="1">
        <f>IF(Eingabe!I2158="x",1,0)</f>
        <v>0</v>
      </c>
      <c r="G2158" s="90">
        <f t="shared" si="203"/>
        <v>0</v>
      </c>
      <c r="H2158" s="1">
        <f>IF(Eingabe!R2158="x",1,0)</f>
        <v>1</v>
      </c>
      <c r="I2158" s="1">
        <f>IF(Eingabe!S2158="x",1,0)</f>
        <v>0</v>
      </c>
      <c r="J2158" s="1">
        <f t="shared" si="204"/>
        <v>1</v>
      </c>
      <c r="K2158" s="89">
        <f>IF(Eingabe!E2158="x",1,0)</f>
        <v>1</v>
      </c>
      <c r="L2158" s="1">
        <f>IF(Eingabe!F2158="x",1,0)</f>
        <v>0</v>
      </c>
      <c r="M2158" s="90">
        <f t="shared" si="205"/>
        <v>1</v>
      </c>
    </row>
    <row r="2159">
      <c r="A2159" s="5">
        <f>Eingabe!J2159^2*PI()/4</f>
        <v>0.049087385212340517</v>
      </c>
      <c r="B2159" s="5">
        <f>Eingabe!K2159*Eingabe!L2159</f>
        <v>0</v>
      </c>
      <c r="C2159" s="5">
        <f>(Eingabe!K2159*(Eingabe!L2159-Eingabe!K2159)+Eingabe!K2159^2*PI()/4)*0+Eingabe!K2159*Eingabe!L2159</f>
        <v>0</v>
      </c>
      <c r="D2159" s="89">
        <f>IF(Eingabe!G2159="x",1,0)</f>
        <v>1</v>
      </c>
      <c r="E2159" s="1">
        <f>IF(Eingabe!H2159="x",1,0)</f>
        <v>0</v>
      </c>
      <c r="F2159" s="1">
        <f>IF(Eingabe!I2159="x",1,0)</f>
        <v>0</v>
      </c>
      <c r="G2159" s="90">
        <f t="shared" si="203"/>
        <v>0</v>
      </c>
      <c r="H2159" s="1">
        <f>IF(Eingabe!R2159="x",1,0)</f>
        <v>1</v>
      </c>
      <c r="I2159" s="1">
        <f>IF(Eingabe!S2159="x",1,0)</f>
        <v>0</v>
      </c>
      <c r="J2159" s="1">
        <f t="shared" si="204"/>
        <v>1</v>
      </c>
      <c r="K2159" s="89">
        <f>IF(Eingabe!E2159="x",1,0)</f>
        <v>1</v>
      </c>
      <c r="L2159" s="1">
        <f>IF(Eingabe!F2159="x",1,0)</f>
        <v>0</v>
      </c>
      <c r="M2159" s="90">
        <f t="shared" si="205"/>
        <v>1</v>
      </c>
    </row>
    <row r="2160">
      <c r="A2160" s="5">
        <f>Eingabe!J2160^2*PI()/4</f>
        <v>0.049087385212340517</v>
      </c>
      <c r="B2160" s="5">
        <f>Eingabe!K2160*Eingabe!L2160</f>
        <v>0</v>
      </c>
      <c r="C2160" s="5">
        <f>(Eingabe!K2160*(Eingabe!L2160-Eingabe!K2160)+Eingabe!K2160^2*PI()/4)*0+Eingabe!K2160*Eingabe!L2160</f>
        <v>0</v>
      </c>
      <c r="D2160" s="89">
        <f>IF(Eingabe!G2160="x",1,0)</f>
        <v>1</v>
      </c>
      <c r="E2160" s="1">
        <f>IF(Eingabe!H2160="x",1,0)</f>
        <v>0</v>
      </c>
      <c r="F2160" s="1">
        <f>IF(Eingabe!I2160="x",1,0)</f>
        <v>0</v>
      </c>
      <c r="G2160" s="90">
        <f t="shared" si="203"/>
        <v>0</v>
      </c>
      <c r="H2160" s="1">
        <f>IF(Eingabe!R2160="x",1,0)</f>
        <v>1</v>
      </c>
      <c r="I2160" s="1">
        <f>IF(Eingabe!S2160="x",1,0)</f>
        <v>0</v>
      </c>
      <c r="J2160" s="1">
        <f t="shared" si="204"/>
        <v>1</v>
      </c>
      <c r="K2160" s="89">
        <f>IF(Eingabe!E2160="x",1,0)</f>
        <v>1</v>
      </c>
      <c r="L2160" s="1">
        <f>IF(Eingabe!F2160="x",1,0)</f>
        <v>0</v>
      </c>
      <c r="M2160" s="90">
        <f t="shared" si="205"/>
        <v>1</v>
      </c>
    </row>
    <row r="2161">
      <c r="A2161" s="5">
        <f>Eingabe!J2161^2*PI()/4</f>
        <v>0.070685834705770348</v>
      </c>
      <c r="B2161" s="5">
        <f>Eingabe!K2161*Eingabe!L2161</f>
        <v>0</v>
      </c>
      <c r="C2161" s="5">
        <f>(Eingabe!K2161*(Eingabe!L2161-Eingabe!K2161)+Eingabe!K2161^2*PI()/4)*0+Eingabe!K2161*Eingabe!L2161</f>
        <v>0</v>
      </c>
      <c r="D2161" s="89">
        <f>IF(Eingabe!G2161="x",1,0)</f>
        <v>1</v>
      </c>
      <c r="E2161" s="1">
        <f>IF(Eingabe!H2161="x",1,0)</f>
        <v>0</v>
      </c>
      <c r="F2161" s="1">
        <f>IF(Eingabe!I2161="x",1,0)</f>
        <v>0</v>
      </c>
      <c r="G2161" s="90">
        <f t="shared" si="203"/>
        <v>0</v>
      </c>
      <c r="H2161" s="1">
        <f>IF(Eingabe!R2161="x",1,0)</f>
        <v>1</v>
      </c>
      <c r="I2161" s="1">
        <f>IF(Eingabe!S2161="x",1,0)</f>
        <v>0</v>
      </c>
      <c r="J2161" s="1">
        <f t="shared" si="204"/>
        <v>1</v>
      </c>
      <c r="K2161" s="89">
        <f>IF(Eingabe!E2161="x",1,0)</f>
        <v>1</v>
      </c>
      <c r="L2161" s="1">
        <f>IF(Eingabe!F2161="x",1,0)</f>
        <v>0</v>
      </c>
      <c r="M2161" s="90">
        <f t="shared" si="205"/>
        <v>1</v>
      </c>
    </row>
    <row r="2162">
      <c r="A2162" s="5">
        <f>Eingabe!J2162^2*PI()/4</f>
        <v>0.070685834705770348</v>
      </c>
      <c r="B2162" s="5">
        <f>Eingabe!K2162*Eingabe!L2162</f>
        <v>0</v>
      </c>
      <c r="C2162" s="5">
        <f>(Eingabe!K2162*(Eingabe!L2162-Eingabe!K2162)+Eingabe!K2162^2*PI()/4)*0+Eingabe!K2162*Eingabe!L2162</f>
        <v>0</v>
      </c>
      <c r="D2162" s="89">
        <f>IF(Eingabe!G2162="x",1,0)</f>
        <v>1</v>
      </c>
      <c r="E2162" s="1">
        <f>IF(Eingabe!H2162="x",1,0)</f>
        <v>0</v>
      </c>
      <c r="F2162" s="1">
        <f>IF(Eingabe!I2162="x",1,0)</f>
        <v>0</v>
      </c>
      <c r="G2162" s="90">
        <f t="shared" si="203"/>
        <v>0</v>
      </c>
      <c r="H2162" s="1">
        <f>IF(Eingabe!R2162="x",1,0)</f>
        <v>1</v>
      </c>
      <c r="I2162" s="1">
        <f>IF(Eingabe!S2162="x",1,0)</f>
        <v>0</v>
      </c>
      <c r="J2162" s="1">
        <f t="shared" si="204"/>
        <v>1</v>
      </c>
      <c r="K2162" s="89">
        <f>IF(Eingabe!E2162="x",1,0)</f>
        <v>1</v>
      </c>
      <c r="L2162" s="1">
        <f>IF(Eingabe!F2162="x",1,0)</f>
        <v>0</v>
      </c>
      <c r="M2162" s="90">
        <f t="shared" si="205"/>
        <v>1</v>
      </c>
    </row>
    <row r="2163">
      <c r="A2163" s="5">
        <f>Eingabe!J2163^2*PI()/4</f>
        <v>0.070685834705770348</v>
      </c>
      <c r="B2163" s="5">
        <f>Eingabe!K2163*Eingabe!L2163</f>
        <v>0</v>
      </c>
      <c r="C2163" s="5">
        <f>(Eingabe!K2163*(Eingabe!L2163-Eingabe!K2163)+Eingabe!K2163^2*PI()/4)*0+Eingabe!K2163*Eingabe!L2163</f>
        <v>0</v>
      </c>
      <c r="D2163" s="89">
        <f>IF(Eingabe!G2163="x",1,0)</f>
        <v>1</v>
      </c>
      <c r="E2163" s="1">
        <f>IF(Eingabe!H2163="x",1,0)</f>
        <v>0</v>
      </c>
      <c r="F2163" s="1">
        <f>IF(Eingabe!I2163="x",1,0)</f>
        <v>0</v>
      </c>
      <c r="G2163" s="90">
        <f t="shared" si="203"/>
        <v>0</v>
      </c>
      <c r="H2163" s="1">
        <f>IF(Eingabe!R2163="x",1,0)</f>
        <v>1</v>
      </c>
      <c r="I2163" s="1">
        <f>IF(Eingabe!S2163="x",1,0)</f>
        <v>0</v>
      </c>
      <c r="J2163" s="1">
        <f t="shared" si="204"/>
        <v>1</v>
      </c>
      <c r="K2163" s="89">
        <f>IF(Eingabe!E2163="x",1,0)</f>
        <v>1</v>
      </c>
      <c r="L2163" s="1">
        <f>IF(Eingabe!F2163="x",1,0)</f>
        <v>0</v>
      </c>
      <c r="M2163" s="90">
        <f t="shared" si="205"/>
        <v>1</v>
      </c>
    </row>
    <row r="2164">
      <c r="A2164" s="5">
        <f>Eingabe!J2164^2*PI()/4</f>
        <v>0.070685834705770348</v>
      </c>
      <c r="B2164" s="5">
        <f>Eingabe!K2164*Eingabe!L2164</f>
        <v>0</v>
      </c>
      <c r="C2164" s="5">
        <f>(Eingabe!K2164*(Eingabe!L2164-Eingabe!K2164)+Eingabe!K2164^2*PI()/4)*0+Eingabe!K2164*Eingabe!L2164</f>
        <v>0</v>
      </c>
      <c r="D2164" s="89">
        <f>IF(Eingabe!G2164="x",1,0)</f>
        <v>1</v>
      </c>
      <c r="E2164" s="1">
        <f>IF(Eingabe!H2164="x",1,0)</f>
        <v>0</v>
      </c>
      <c r="F2164" s="1">
        <f>IF(Eingabe!I2164="x",1,0)</f>
        <v>0</v>
      </c>
      <c r="G2164" s="90">
        <f t="shared" si="203"/>
        <v>0</v>
      </c>
      <c r="H2164" s="1">
        <f>IF(Eingabe!R2164="x",1,0)</f>
        <v>1</v>
      </c>
      <c r="I2164" s="1">
        <f>IF(Eingabe!S2164="x",1,0)</f>
        <v>0</v>
      </c>
      <c r="J2164" s="1">
        <f t="shared" si="204"/>
        <v>1</v>
      </c>
      <c r="K2164" s="89">
        <f>IF(Eingabe!E2164="x",1,0)</f>
        <v>1</v>
      </c>
      <c r="L2164" s="1">
        <f>IF(Eingabe!F2164="x",1,0)</f>
        <v>0</v>
      </c>
      <c r="M2164" s="90">
        <f t="shared" si="205"/>
        <v>1</v>
      </c>
    </row>
    <row r="2165">
      <c r="A2165" s="5">
        <f>Eingabe!J2165^2*PI()/4</f>
        <v>0.070685834705770348</v>
      </c>
      <c r="B2165" s="5">
        <f>Eingabe!K2165*Eingabe!L2165</f>
        <v>0</v>
      </c>
      <c r="C2165" s="5">
        <f>(Eingabe!K2165*(Eingabe!L2165-Eingabe!K2165)+Eingabe!K2165^2*PI()/4)*0+Eingabe!K2165*Eingabe!L2165</f>
        <v>0</v>
      </c>
      <c r="D2165" s="89">
        <f>IF(Eingabe!G2165="x",1,0)</f>
        <v>1</v>
      </c>
      <c r="E2165" s="1">
        <f>IF(Eingabe!H2165="x",1,0)</f>
        <v>0</v>
      </c>
      <c r="F2165" s="1">
        <f>IF(Eingabe!I2165="x",1,0)</f>
        <v>0</v>
      </c>
      <c r="G2165" s="90">
        <f t="shared" si="203"/>
        <v>0</v>
      </c>
      <c r="H2165" s="1">
        <f>IF(Eingabe!R2165="x",1,0)</f>
        <v>1</v>
      </c>
      <c r="I2165" s="1">
        <f>IF(Eingabe!S2165="x",1,0)</f>
        <v>0</v>
      </c>
      <c r="J2165" s="1">
        <f t="shared" si="204"/>
        <v>1</v>
      </c>
      <c r="K2165" s="89">
        <f>IF(Eingabe!E2165="x",1,0)</f>
        <v>1</v>
      </c>
      <c r="L2165" s="1">
        <f>IF(Eingabe!F2165="x",1,0)</f>
        <v>0</v>
      </c>
      <c r="M2165" s="90">
        <f t="shared" si="205"/>
        <v>1</v>
      </c>
    </row>
    <row r="2166">
      <c r="A2166" s="5">
        <f>Eingabe!J2166^2*PI()/4</f>
        <v>0.070685834705770348</v>
      </c>
      <c r="B2166" s="5">
        <f>Eingabe!K2166*Eingabe!L2166</f>
        <v>0</v>
      </c>
      <c r="C2166" s="5">
        <f>(Eingabe!K2166*(Eingabe!L2166-Eingabe!K2166)+Eingabe!K2166^2*PI()/4)*0+Eingabe!K2166*Eingabe!L2166</f>
        <v>0</v>
      </c>
      <c r="D2166" s="89">
        <f>IF(Eingabe!G2166="x",1,0)</f>
        <v>1</v>
      </c>
      <c r="E2166" s="1">
        <f>IF(Eingabe!H2166="x",1,0)</f>
        <v>0</v>
      </c>
      <c r="F2166" s="1">
        <f>IF(Eingabe!I2166="x",1,0)</f>
        <v>0</v>
      </c>
      <c r="G2166" s="90">
        <f t="shared" si="203"/>
        <v>0</v>
      </c>
      <c r="H2166" s="1">
        <f>IF(Eingabe!R2166="x",1,0)</f>
        <v>1</v>
      </c>
      <c r="I2166" s="1">
        <f>IF(Eingabe!S2166="x",1,0)</f>
        <v>0</v>
      </c>
      <c r="J2166" s="1">
        <f t="shared" si="204"/>
        <v>1</v>
      </c>
      <c r="K2166" s="89">
        <f>IF(Eingabe!E2166="x",1,0)</f>
        <v>1</v>
      </c>
      <c r="L2166" s="1">
        <f>IF(Eingabe!F2166="x",1,0)</f>
        <v>0</v>
      </c>
      <c r="M2166" s="90">
        <f t="shared" si="205"/>
        <v>1</v>
      </c>
    </row>
    <row r="2167">
      <c r="A2167" s="5">
        <f>Eingabe!J2167^2*PI()/4</f>
        <v>0.070685834705770348</v>
      </c>
      <c r="B2167" s="5">
        <f>Eingabe!K2167*Eingabe!L2167</f>
        <v>0</v>
      </c>
      <c r="C2167" s="5">
        <f>(Eingabe!K2167*(Eingabe!L2167-Eingabe!K2167)+Eingabe!K2167^2*PI()/4)*0+Eingabe!K2167*Eingabe!L2167</f>
        <v>0</v>
      </c>
      <c r="D2167" s="89">
        <f>IF(Eingabe!G2167="x",1,0)</f>
        <v>1</v>
      </c>
      <c r="E2167" s="1">
        <f>IF(Eingabe!H2167="x",1,0)</f>
        <v>0</v>
      </c>
      <c r="F2167" s="1">
        <f>IF(Eingabe!I2167="x",1,0)</f>
        <v>0</v>
      </c>
      <c r="G2167" s="90">
        <f t="shared" si="203"/>
        <v>0</v>
      </c>
      <c r="H2167" s="1">
        <f>IF(Eingabe!R2167="x",1,0)</f>
        <v>1</v>
      </c>
      <c r="I2167" s="1">
        <f>IF(Eingabe!S2167="x",1,0)</f>
        <v>0</v>
      </c>
      <c r="J2167" s="1">
        <f t="shared" si="204"/>
        <v>1</v>
      </c>
      <c r="K2167" s="89">
        <f>IF(Eingabe!E2167="x",1,0)</f>
        <v>1</v>
      </c>
      <c r="L2167" s="1">
        <f>IF(Eingabe!F2167="x",1,0)</f>
        <v>0</v>
      </c>
      <c r="M2167" s="90">
        <f t="shared" si="205"/>
        <v>1</v>
      </c>
    </row>
    <row r="2168">
      <c r="A2168" s="5">
        <f>Eingabe!J2168^2*PI()/4</f>
        <v>0.070685834705770348</v>
      </c>
      <c r="B2168" s="5">
        <f>Eingabe!K2168*Eingabe!L2168</f>
        <v>0</v>
      </c>
      <c r="C2168" s="5">
        <f>(Eingabe!K2168*(Eingabe!L2168-Eingabe!K2168)+Eingabe!K2168^2*PI()/4)*0+Eingabe!K2168*Eingabe!L2168</f>
        <v>0</v>
      </c>
      <c r="D2168" s="89">
        <f>IF(Eingabe!G2168="x",1,0)</f>
        <v>1</v>
      </c>
      <c r="E2168" s="1">
        <f>IF(Eingabe!H2168="x",1,0)</f>
        <v>0</v>
      </c>
      <c r="F2168" s="1">
        <f>IF(Eingabe!I2168="x",1,0)</f>
        <v>0</v>
      </c>
      <c r="G2168" s="90">
        <f t="shared" si="203"/>
        <v>0</v>
      </c>
      <c r="H2168" s="1">
        <f>IF(Eingabe!R2168="x",1,0)</f>
        <v>1</v>
      </c>
      <c r="I2168" s="1">
        <f>IF(Eingabe!S2168="x",1,0)</f>
        <v>0</v>
      </c>
      <c r="J2168" s="1">
        <f t="shared" si="204"/>
        <v>1</v>
      </c>
      <c r="K2168" s="89">
        <f>IF(Eingabe!E2168="x",1,0)</f>
        <v>1</v>
      </c>
      <c r="L2168" s="1">
        <f>IF(Eingabe!F2168="x",1,0)</f>
        <v>0</v>
      </c>
      <c r="M2168" s="90">
        <f t="shared" si="205"/>
        <v>1</v>
      </c>
    </row>
    <row r="2169">
      <c r="A2169" s="5">
        <f>Eingabe!J2169^2*PI()/4</f>
        <v>0.070685834705770348</v>
      </c>
      <c r="B2169" s="5">
        <f>Eingabe!K2169*Eingabe!L2169</f>
        <v>0</v>
      </c>
      <c r="C2169" s="5">
        <f>(Eingabe!K2169*(Eingabe!L2169-Eingabe!K2169)+Eingabe!K2169^2*PI()/4)*0+Eingabe!K2169*Eingabe!L2169</f>
        <v>0</v>
      </c>
      <c r="D2169" s="89">
        <f>IF(Eingabe!G2169="x",1,0)</f>
        <v>1</v>
      </c>
      <c r="E2169" s="1">
        <f>IF(Eingabe!H2169="x",1,0)</f>
        <v>0</v>
      </c>
      <c r="F2169" s="1">
        <f>IF(Eingabe!I2169="x",1,0)</f>
        <v>0</v>
      </c>
      <c r="G2169" s="90">
        <f t="shared" si="203"/>
        <v>0</v>
      </c>
      <c r="H2169" s="1">
        <f>IF(Eingabe!R2169="x",1,0)</f>
        <v>1</v>
      </c>
      <c r="I2169" s="1">
        <f>IF(Eingabe!S2169="x",1,0)</f>
        <v>0</v>
      </c>
      <c r="J2169" s="1">
        <f t="shared" si="204"/>
        <v>1</v>
      </c>
      <c r="K2169" s="89">
        <f>IF(Eingabe!E2169="x",1,0)</f>
        <v>1</v>
      </c>
      <c r="L2169" s="1">
        <f>IF(Eingabe!F2169="x",1,0)</f>
        <v>0</v>
      </c>
      <c r="M2169" s="90">
        <f t="shared" si="205"/>
        <v>1</v>
      </c>
    </row>
    <row r="2170">
      <c r="A2170" s="5">
        <f>Eingabe!J2170^2*PI()/4</f>
        <v>0.070685834705770348</v>
      </c>
      <c r="B2170" s="5">
        <f>Eingabe!K2170*Eingabe!L2170</f>
        <v>0</v>
      </c>
      <c r="C2170" s="5">
        <f>(Eingabe!K2170*(Eingabe!L2170-Eingabe!K2170)+Eingabe!K2170^2*PI()/4)*0+Eingabe!K2170*Eingabe!L2170</f>
        <v>0</v>
      </c>
      <c r="D2170" s="89">
        <f>IF(Eingabe!G2170="x",1,0)</f>
        <v>1</v>
      </c>
      <c r="E2170" s="1">
        <f>IF(Eingabe!H2170="x",1,0)</f>
        <v>0</v>
      </c>
      <c r="F2170" s="1">
        <f>IF(Eingabe!I2170="x",1,0)</f>
        <v>0</v>
      </c>
      <c r="G2170" s="90">
        <f t="shared" si="203"/>
        <v>0</v>
      </c>
      <c r="H2170" s="1">
        <f>IF(Eingabe!R2170="x",1,0)</f>
        <v>1</v>
      </c>
      <c r="I2170" s="1">
        <f>IF(Eingabe!S2170="x",1,0)</f>
        <v>0</v>
      </c>
      <c r="J2170" s="1">
        <f t="shared" si="204"/>
        <v>1</v>
      </c>
      <c r="K2170" s="89">
        <f>IF(Eingabe!E2170="x",1,0)</f>
        <v>1</v>
      </c>
      <c r="L2170" s="1">
        <f>IF(Eingabe!F2170="x",1,0)</f>
        <v>0</v>
      </c>
      <c r="M2170" s="90">
        <f t="shared" si="205"/>
        <v>1</v>
      </c>
    </row>
    <row r="2171">
      <c r="A2171" s="5">
        <f>Eingabe!J2171^2*PI()/4</f>
        <v>0.070685834705770348</v>
      </c>
      <c r="B2171" s="5">
        <f>Eingabe!K2171*Eingabe!L2171</f>
        <v>0</v>
      </c>
      <c r="C2171" s="5">
        <f>(Eingabe!K2171*(Eingabe!L2171-Eingabe!K2171)+Eingabe!K2171^2*PI()/4)*0+Eingabe!K2171*Eingabe!L2171</f>
        <v>0</v>
      </c>
      <c r="D2171" s="89">
        <f>IF(Eingabe!G2171="x",1,0)</f>
        <v>1</v>
      </c>
      <c r="E2171" s="1">
        <f>IF(Eingabe!H2171="x",1,0)</f>
        <v>0</v>
      </c>
      <c r="F2171" s="1">
        <f>IF(Eingabe!I2171="x",1,0)</f>
        <v>0</v>
      </c>
      <c r="G2171" s="90">
        <f t="shared" si="203"/>
        <v>0</v>
      </c>
      <c r="H2171" s="1">
        <f>IF(Eingabe!R2171="x",1,0)</f>
        <v>1</v>
      </c>
      <c r="I2171" s="1">
        <f>IF(Eingabe!S2171="x",1,0)</f>
        <v>0</v>
      </c>
      <c r="J2171" s="1">
        <f t="shared" si="204"/>
        <v>1</v>
      </c>
      <c r="K2171" s="89">
        <f>IF(Eingabe!E2171="x",1,0)</f>
        <v>1</v>
      </c>
      <c r="L2171" s="1">
        <f>IF(Eingabe!F2171="x",1,0)</f>
        <v>0</v>
      </c>
      <c r="M2171" s="90">
        <f t="shared" si="205"/>
        <v>1</v>
      </c>
    </row>
    <row r="2172">
      <c r="A2172" s="5">
        <f>Eingabe!J2172^2*PI()/4</f>
        <v>0.070685834705770348</v>
      </c>
      <c r="B2172" s="5">
        <f>Eingabe!K2172*Eingabe!L2172</f>
        <v>0</v>
      </c>
      <c r="C2172" s="5">
        <f>(Eingabe!K2172*(Eingabe!L2172-Eingabe!K2172)+Eingabe!K2172^2*PI()/4)*0+Eingabe!K2172*Eingabe!L2172</f>
        <v>0</v>
      </c>
      <c r="D2172" s="89">
        <f>IF(Eingabe!G2172="x",1,0)</f>
        <v>1</v>
      </c>
      <c r="E2172" s="1">
        <f>IF(Eingabe!H2172="x",1,0)</f>
        <v>0</v>
      </c>
      <c r="F2172" s="1">
        <f>IF(Eingabe!I2172="x",1,0)</f>
        <v>0</v>
      </c>
      <c r="G2172" s="90">
        <f t="shared" si="203"/>
        <v>0</v>
      </c>
      <c r="H2172" s="1">
        <f>IF(Eingabe!R2172="x",1,0)</f>
        <v>1</v>
      </c>
      <c r="I2172" s="1">
        <f>IF(Eingabe!S2172="x",1,0)</f>
        <v>0</v>
      </c>
      <c r="J2172" s="1">
        <f t="shared" si="204"/>
        <v>1</v>
      </c>
      <c r="K2172" s="89">
        <f>IF(Eingabe!E2172="x",1,0)</f>
        <v>1</v>
      </c>
      <c r="L2172" s="1">
        <f>IF(Eingabe!F2172="x",1,0)</f>
        <v>0</v>
      </c>
      <c r="M2172" s="90">
        <f t="shared" si="205"/>
        <v>1</v>
      </c>
    </row>
    <row r="2173">
      <c r="A2173" s="5">
        <f>Eingabe!J2173^2*PI()/4</f>
        <v>0.070685834705770348</v>
      </c>
      <c r="B2173" s="5">
        <f>Eingabe!K2173*Eingabe!L2173</f>
        <v>0</v>
      </c>
      <c r="C2173" s="5">
        <f>(Eingabe!K2173*(Eingabe!L2173-Eingabe!K2173)+Eingabe!K2173^2*PI()/4)*0+Eingabe!K2173*Eingabe!L2173</f>
        <v>0</v>
      </c>
      <c r="D2173" s="89">
        <f>IF(Eingabe!G2173="x",1,0)</f>
        <v>1</v>
      </c>
      <c r="E2173" s="1">
        <f>IF(Eingabe!H2173="x",1,0)</f>
        <v>0</v>
      </c>
      <c r="F2173" s="1">
        <f>IF(Eingabe!I2173="x",1,0)</f>
        <v>0</v>
      </c>
      <c r="G2173" s="90">
        <f t="shared" si="203"/>
        <v>0</v>
      </c>
      <c r="H2173" s="1">
        <f>IF(Eingabe!R2173="x",1,0)</f>
        <v>1</v>
      </c>
      <c r="I2173" s="1">
        <f>IF(Eingabe!S2173="x",1,0)</f>
        <v>0</v>
      </c>
      <c r="J2173" s="1">
        <f t="shared" si="204"/>
        <v>1</v>
      </c>
      <c r="K2173" s="89">
        <f>IF(Eingabe!E2173="x",1,0)</f>
        <v>1</v>
      </c>
      <c r="L2173" s="1">
        <f>IF(Eingabe!F2173="x",1,0)</f>
        <v>0</v>
      </c>
      <c r="M2173" s="90">
        <f t="shared" si="205"/>
        <v>1</v>
      </c>
    </row>
    <row r="2174">
      <c r="A2174" s="5">
        <f>Eingabe!J2174^2*PI()/4</f>
        <v>0.070685834705770348</v>
      </c>
      <c r="B2174" s="5">
        <f>Eingabe!K2174*Eingabe!L2174</f>
        <v>0</v>
      </c>
      <c r="C2174" s="5">
        <f>(Eingabe!K2174*(Eingabe!L2174-Eingabe!K2174)+Eingabe!K2174^2*PI()/4)*0+Eingabe!K2174*Eingabe!L2174</f>
        <v>0</v>
      </c>
      <c r="D2174" s="89">
        <f>IF(Eingabe!G2174="x",1,0)</f>
        <v>1</v>
      </c>
      <c r="E2174" s="1">
        <f>IF(Eingabe!H2174="x",1,0)</f>
        <v>0</v>
      </c>
      <c r="F2174" s="1">
        <f>IF(Eingabe!I2174="x",1,0)</f>
        <v>0</v>
      </c>
      <c r="G2174" s="90">
        <f t="shared" si="203"/>
        <v>0</v>
      </c>
      <c r="H2174" s="1">
        <f>IF(Eingabe!R2174="x",1,0)</f>
        <v>1</v>
      </c>
      <c r="I2174" s="1">
        <f>IF(Eingabe!S2174="x",1,0)</f>
        <v>0</v>
      </c>
      <c r="J2174" s="1">
        <f t="shared" si="204"/>
        <v>1</v>
      </c>
      <c r="K2174" s="89">
        <f>IF(Eingabe!E2174="x",1,0)</f>
        <v>1</v>
      </c>
      <c r="L2174" s="1">
        <f>IF(Eingabe!F2174="x",1,0)</f>
        <v>0</v>
      </c>
      <c r="M2174" s="90">
        <f t="shared" si="205"/>
        <v>1</v>
      </c>
    </row>
    <row r="2175">
      <c r="A2175" s="5">
        <f>Eingabe!J2175^2*PI()/4</f>
        <v>0.070685834705770348</v>
      </c>
      <c r="B2175" s="5">
        <f>Eingabe!K2175*Eingabe!L2175</f>
        <v>0</v>
      </c>
      <c r="C2175" s="5">
        <f>(Eingabe!K2175*(Eingabe!L2175-Eingabe!K2175)+Eingabe!K2175^2*PI()/4)*0+Eingabe!K2175*Eingabe!L2175</f>
        <v>0</v>
      </c>
      <c r="D2175" s="89">
        <f>IF(Eingabe!G2175="x",1,0)</f>
        <v>1</v>
      </c>
      <c r="E2175" s="1">
        <f>IF(Eingabe!H2175="x",1,0)</f>
        <v>0</v>
      </c>
      <c r="F2175" s="1">
        <f>IF(Eingabe!I2175="x",1,0)</f>
        <v>0</v>
      </c>
      <c r="G2175" s="90">
        <f t="shared" si="203"/>
        <v>0</v>
      </c>
      <c r="H2175" s="1">
        <f>IF(Eingabe!R2175="x",1,0)</f>
        <v>1</v>
      </c>
      <c r="I2175" s="1">
        <f>IF(Eingabe!S2175="x",1,0)</f>
        <v>0</v>
      </c>
      <c r="J2175" s="1">
        <f t="shared" si="204"/>
        <v>1</v>
      </c>
      <c r="K2175" s="89">
        <f>IF(Eingabe!E2175="x",1,0)</f>
        <v>1</v>
      </c>
      <c r="L2175" s="1">
        <f>IF(Eingabe!F2175="x",1,0)</f>
        <v>0</v>
      </c>
      <c r="M2175" s="90">
        <f t="shared" si="205"/>
        <v>1</v>
      </c>
    </row>
    <row r="2176">
      <c r="A2176" s="5">
        <f>Eingabe!J2176^2*PI()/4</f>
        <v>0.070685834705770348</v>
      </c>
      <c r="B2176" s="5">
        <f>Eingabe!K2176*Eingabe!L2176</f>
        <v>0</v>
      </c>
      <c r="C2176" s="5">
        <f>(Eingabe!K2176*(Eingabe!L2176-Eingabe!K2176)+Eingabe!K2176^2*PI()/4)*0+Eingabe!K2176*Eingabe!L2176</f>
        <v>0</v>
      </c>
      <c r="D2176" s="89">
        <f>IF(Eingabe!G2176="x",1,0)</f>
        <v>1</v>
      </c>
      <c r="E2176" s="1">
        <f>IF(Eingabe!H2176="x",1,0)</f>
        <v>0</v>
      </c>
      <c r="F2176" s="1">
        <f>IF(Eingabe!I2176="x",1,0)</f>
        <v>0</v>
      </c>
      <c r="G2176" s="90">
        <f t="shared" si="203"/>
        <v>0</v>
      </c>
      <c r="H2176" s="1">
        <f>IF(Eingabe!R2176="x",1,0)</f>
        <v>1</v>
      </c>
      <c r="I2176" s="1">
        <f>IF(Eingabe!S2176="x",1,0)</f>
        <v>0</v>
      </c>
      <c r="J2176" s="1">
        <f t="shared" si="204"/>
        <v>1</v>
      </c>
      <c r="K2176" s="89">
        <f>IF(Eingabe!E2176="x",1,0)</f>
        <v>1</v>
      </c>
      <c r="L2176" s="1">
        <f>IF(Eingabe!F2176="x",1,0)</f>
        <v>0</v>
      </c>
      <c r="M2176" s="90">
        <f t="shared" si="205"/>
        <v>1</v>
      </c>
    </row>
    <row r="2177">
      <c r="A2177" s="5">
        <f>Eingabe!J2177^2*PI()/4</f>
        <v>0.070685834705770348</v>
      </c>
      <c r="B2177" s="5">
        <f>Eingabe!K2177*Eingabe!L2177</f>
        <v>0</v>
      </c>
      <c r="C2177" s="5">
        <f>(Eingabe!K2177*(Eingabe!L2177-Eingabe!K2177)+Eingabe!K2177^2*PI()/4)*0+Eingabe!K2177*Eingabe!L2177</f>
        <v>0</v>
      </c>
      <c r="D2177" s="89">
        <f>IF(Eingabe!G2177="x",1,0)</f>
        <v>1</v>
      </c>
      <c r="E2177" s="1">
        <f>IF(Eingabe!H2177="x",1,0)</f>
        <v>0</v>
      </c>
      <c r="F2177" s="1">
        <f>IF(Eingabe!I2177="x",1,0)</f>
        <v>0</v>
      </c>
      <c r="G2177" s="90">
        <f t="shared" si="203"/>
        <v>0</v>
      </c>
      <c r="H2177" s="1">
        <f>IF(Eingabe!R2177="x",1,0)</f>
        <v>1</v>
      </c>
      <c r="I2177" s="1">
        <f>IF(Eingabe!S2177="x",1,0)</f>
        <v>0</v>
      </c>
      <c r="J2177" s="1">
        <f t="shared" si="204"/>
        <v>1</v>
      </c>
      <c r="K2177" s="89">
        <f>IF(Eingabe!E2177="x",1,0)</f>
        <v>1</v>
      </c>
      <c r="L2177" s="1">
        <f>IF(Eingabe!F2177="x",1,0)</f>
        <v>0</v>
      </c>
      <c r="M2177" s="90">
        <f t="shared" si="205"/>
        <v>1</v>
      </c>
    </row>
    <row r="2178">
      <c r="A2178" s="5">
        <f>Eingabe!J2178^2*PI()/4</f>
        <v>0.070685834705770348</v>
      </c>
      <c r="B2178" s="5">
        <f>Eingabe!K2178*Eingabe!L2178</f>
        <v>0</v>
      </c>
      <c r="C2178" s="5">
        <f>(Eingabe!K2178*(Eingabe!L2178-Eingabe!K2178)+Eingabe!K2178^2*PI()/4)*0+Eingabe!K2178*Eingabe!L2178</f>
        <v>0</v>
      </c>
      <c r="D2178" s="89">
        <f>IF(Eingabe!G2178="x",1,0)</f>
        <v>1</v>
      </c>
      <c r="E2178" s="1">
        <f>IF(Eingabe!H2178="x",1,0)</f>
        <v>0</v>
      </c>
      <c r="F2178" s="1">
        <f>IF(Eingabe!I2178="x",1,0)</f>
        <v>0</v>
      </c>
      <c r="G2178" s="90">
        <f t="shared" si="203"/>
        <v>0</v>
      </c>
      <c r="H2178" s="1">
        <f>IF(Eingabe!R2178="x",1,0)</f>
        <v>1</v>
      </c>
      <c r="I2178" s="1">
        <f>IF(Eingabe!S2178="x",1,0)</f>
        <v>0</v>
      </c>
      <c r="J2178" s="1">
        <f t="shared" si="204"/>
        <v>1</v>
      </c>
      <c r="K2178" s="89">
        <f>IF(Eingabe!E2178="x",1,0)</f>
        <v>1</v>
      </c>
      <c r="L2178" s="1">
        <f>IF(Eingabe!F2178="x",1,0)</f>
        <v>0</v>
      </c>
      <c r="M2178" s="90">
        <f t="shared" si="205"/>
        <v>1</v>
      </c>
    </row>
    <row r="2179">
      <c r="A2179" s="5">
        <f>Eingabe!J2179^2*PI()/4</f>
        <v>0.070685834705770348</v>
      </c>
      <c r="B2179" s="5">
        <f>Eingabe!K2179*Eingabe!L2179</f>
        <v>0</v>
      </c>
      <c r="C2179" s="5">
        <f>(Eingabe!K2179*(Eingabe!L2179-Eingabe!K2179)+Eingabe!K2179^2*PI()/4)*0+Eingabe!K2179*Eingabe!L2179</f>
        <v>0</v>
      </c>
      <c r="D2179" s="89">
        <f>IF(Eingabe!G2179="x",1,0)</f>
        <v>1</v>
      </c>
      <c r="E2179" s="1">
        <f>IF(Eingabe!H2179="x",1,0)</f>
        <v>0</v>
      </c>
      <c r="F2179" s="1">
        <f>IF(Eingabe!I2179="x",1,0)</f>
        <v>0</v>
      </c>
      <c r="G2179" s="90">
        <f t="shared" si="203"/>
        <v>0</v>
      </c>
      <c r="H2179" s="1">
        <f>IF(Eingabe!R2179="x",1,0)</f>
        <v>1</v>
      </c>
      <c r="I2179" s="1">
        <f>IF(Eingabe!S2179="x",1,0)</f>
        <v>0</v>
      </c>
      <c r="J2179" s="1">
        <f t="shared" si="204"/>
        <v>1</v>
      </c>
      <c r="K2179" s="89">
        <f>IF(Eingabe!E2179="x",1,0)</f>
        <v>1</v>
      </c>
      <c r="L2179" s="1">
        <f>IF(Eingabe!F2179="x",1,0)</f>
        <v>0</v>
      </c>
      <c r="M2179" s="90">
        <f t="shared" si="205"/>
        <v>1</v>
      </c>
    </row>
    <row r="2180">
      <c r="A2180" s="5">
        <f>Eingabe!J2180^2*PI()/4</f>
        <v>0.070685834705770348</v>
      </c>
      <c r="B2180" s="5">
        <f>Eingabe!K2180*Eingabe!L2180</f>
        <v>0</v>
      </c>
      <c r="C2180" s="5">
        <f>(Eingabe!K2180*(Eingabe!L2180-Eingabe!K2180)+Eingabe!K2180^2*PI()/4)*0+Eingabe!K2180*Eingabe!L2180</f>
        <v>0</v>
      </c>
      <c r="D2180" s="89">
        <f>IF(Eingabe!G2180="x",1,0)</f>
        <v>1</v>
      </c>
      <c r="E2180" s="1">
        <f>IF(Eingabe!H2180="x",1,0)</f>
        <v>0</v>
      </c>
      <c r="F2180" s="1">
        <f>IF(Eingabe!I2180="x",1,0)</f>
        <v>0</v>
      </c>
      <c r="G2180" s="90">
        <f t="shared" si="203"/>
        <v>0</v>
      </c>
      <c r="H2180" s="1">
        <f>IF(Eingabe!R2180="x",1,0)</f>
        <v>1</v>
      </c>
      <c r="I2180" s="1">
        <f>IF(Eingabe!S2180="x",1,0)</f>
        <v>0</v>
      </c>
      <c r="J2180" s="1">
        <f t="shared" si="204"/>
        <v>1</v>
      </c>
      <c r="K2180" s="89">
        <f>IF(Eingabe!E2180="x",1,0)</f>
        <v>1</v>
      </c>
      <c r="L2180" s="1">
        <f>IF(Eingabe!F2180="x",1,0)</f>
        <v>0</v>
      </c>
      <c r="M2180" s="90">
        <f t="shared" si="205"/>
        <v>1</v>
      </c>
    </row>
    <row r="2181">
      <c r="A2181" s="5">
        <f>Eingabe!J2181^2*PI()/4</f>
        <v>0.070685834705770348</v>
      </c>
      <c r="B2181" s="5">
        <f>Eingabe!K2181*Eingabe!L2181</f>
        <v>0</v>
      </c>
      <c r="C2181" s="5">
        <f>(Eingabe!K2181*(Eingabe!L2181-Eingabe!K2181)+Eingabe!K2181^2*PI()/4)*0+Eingabe!K2181*Eingabe!L2181</f>
        <v>0</v>
      </c>
      <c r="D2181" s="89">
        <f>IF(Eingabe!G2181="x",1,0)</f>
        <v>1</v>
      </c>
      <c r="E2181" s="1">
        <f>IF(Eingabe!H2181="x",1,0)</f>
        <v>0</v>
      </c>
      <c r="F2181" s="1">
        <f>IF(Eingabe!I2181="x",1,0)</f>
        <v>0</v>
      </c>
      <c r="G2181" s="90">
        <f t="shared" si="203"/>
        <v>0</v>
      </c>
      <c r="H2181" s="1">
        <f>IF(Eingabe!R2181="x",1,0)</f>
        <v>1</v>
      </c>
      <c r="I2181" s="1">
        <f>IF(Eingabe!S2181="x",1,0)</f>
        <v>0</v>
      </c>
      <c r="J2181" s="1">
        <f t="shared" si="204"/>
        <v>1</v>
      </c>
      <c r="K2181" s="89">
        <f>IF(Eingabe!E2181="x",1,0)</f>
        <v>1</v>
      </c>
      <c r="L2181" s="1">
        <f>IF(Eingabe!F2181="x",1,0)</f>
        <v>0</v>
      </c>
      <c r="M2181" s="90">
        <f t="shared" si="205"/>
        <v>1</v>
      </c>
    </row>
    <row r="2182">
      <c r="A2182" s="5">
        <f>Eingabe!J2182^2*PI()/4</f>
        <v>0.070685834705770348</v>
      </c>
      <c r="B2182" s="5">
        <f>Eingabe!K2182*Eingabe!L2182</f>
        <v>0</v>
      </c>
      <c r="C2182" s="5">
        <f>(Eingabe!K2182*(Eingabe!L2182-Eingabe!K2182)+Eingabe!K2182^2*PI()/4)*0+Eingabe!K2182*Eingabe!L2182</f>
        <v>0</v>
      </c>
      <c r="D2182" s="89">
        <f>IF(Eingabe!G2182="x",1,0)</f>
        <v>1</v>
      </c>
      <c r="E2182" s="1">
        <f>IF(Eingabe!H2182="x",1,0)</f>
        <v>0</v>
      </c>
      <c r="F2182" s="1">
        <f>IF(Eingabe!I2182="x",1,0)</f>
        <v>0</v>
      </c>
      <c r="G2182" s="90">
        <f t="shared" si="203"/>
        <v>0</v>
      </c>
      <c r="H2182" s="1">
        <f>IF(Eingabe!R2182="x",1,0)</f>
        <v>1</v>
      </c>
      <c r="I2182" s="1">
        <f>IF(Eingabe!S2182="x",1,0)</f>
        <v>0</v>
      </c>
      <c r="J2182" s="1">
        <f t="shared" si="204"/>
        <v>1</v>
      </c>
      <c r="K2182" s="89">
        <f>IF(Eingabe!E2182="x",1,0)</f>
        <v>1</v>
      </c>
      <c r="L2182" s="1">
        <f>IF(Eingabe!F2182="x",1,0)</f>
        <v>0</v>
      </c>
      <c r="M2182" s="90">
        <f t="shared" si="205"/>
        <v>1</v>
      </c>
    </row>
    <row r="2183">
      <c r="A2183" s="5">
        <f>Eingabe!J2183^2*PI()/4</f>
        <v>0.070685834705770348</v>
      </c>
      <c r="B2183" s="5">
        <f>Eingabe!K2183*Eingabe!L2183</f>
        <v>0</v>
      </c>
      <c r="C2183" s="5">
        <f>(Eingabe!K2183*(Eingabe!L2183-Eingabe!K2183)+Eingabe!K2183^2*PI()/4)*0+Eingabe!K2183*Eingabe!L2183</f>
        <v>0</v>
      </c>
      <c r="D2183" s="89">
        <f>IF(Eingabe!G2183="x",1,0)</f>
        <v>1</v>
      </c>
      <c r="E2183" s="1">
        <f>IF(Eingabe!H2183="x",1,0)</f>
        <v>0</v>
      </c>
      <c r="F2183" s="1">
        <f>IF(Eingabe!I2183="x",1,0)</f>
        <v>0</v>
      </c>
      <c r="G2183" s="90">
        <f t="shared" si="203"/>
        <v>0</v>
      </c>
      <c r="H2183" s="1">
        <f>IF(Eingabe!R2183="x",1,0)</f>
        <v>1</v>
      </c>
      <c r="I2183" s="1">
        <f>IF(Eingabe!S2183="x",1,0)</f>
        <v>0</v>
      </c>
      <c r="J2183" s="1">
        <f t="shared" si="204"/>
        <v>1</v>
      </c>
      <c r="K2183" s="89">
        <f>IF(Eingabe!E2183="x",1,0)</f>
        <v>1</v>
      </c>
      <c r="L2183" s="1">
        <f>IF(Eingabe!F2183="x",1,0)</f>
        <v>0</v>
      </c>
      <c r="M2183" s="90">
        <f t="shared" si="205"/>
        <v>1</v>
      </c>
    </row>
    <row r="2184">
      <c r="A2184" s="5">
        <f>Eingabe!J2184^2*PI()/4</f>
        <v>0</v>
      </c>
      <c r="B2184" s="5">
        <f>Eingabe!K2184*Eingabe!L2184</f>
        <v>0.1225</v>
      </c>
      <c r="C2184" s="5">
        <f>(Eingabe!K2184*(Eingabe!L2184-Eingabe!K2184)+Eingabe!K2184^2*PI()/4)*0+Eingabe!K2184*Eingabe!L2184</f>
        <v>0.1225</v>
      </c>
      <c r="D2184" s="89">
        <f>IF(Eingabe!G2184="x",1,0)</f>
        <v>0</v>
      </c>
      <c r="E2184" s="1">
        <f>IF(Eingabe!H2184="x",1,0)</f>
        <v>0</v>
      </c>
      <c r="F2184" s="1">
        <f>IF(Eingabe!I2184="x",1,0)</f>
        <v>1</v>
      </c>
      <c r="G2184" s="90">
        <f t="shared" si="203"/>
        <v>1</v>
      </c>
      <c r="H2184" s="1">
        <f>IF(Eingabe!R2184="x",1,0)</f>
        <v>1</v>
      </c>
      <c r="I2184" s="1">
        <f>IF(Eingabe!S2184="x",1,0)</f>
        <v>0</v>
      </c>
      <c r="J2184" s="1">
        <f t="shared" si="204"/>
        <v>1</v>
      </c>
      <c r="K2184" s="89">
        <f>IF(Eingabe!E2184="x",1,0)</f>
        <v>1</v>
      </c>
      <c r="L2184" s="1">
        <f>IF(Eingabe!F2184="x",1,0)</f>
        <v>0</v>
      </c>
      <c r="M2184" s="90">
        <f t="shared" si="205"/>
        <v>1</v>
      </c>
    </row>
    <row r="2185">
      <c r="A2185" s="5">
        <f>Eingabe!J2185^2*PI()/4</f>
        <v>0</v>
      </c>
      <c r="B2185" s="5">
        <f>Eingabe!K2185*Eingabe!L2185</f>
        <v>0.1225</v>
      </c>
      <c r="C2185" s="5">
        <f>(Eingabe!K2185*(Eingabe!L2185-Eingabe!K2185)+Eingabe!K2185^2*PI()/4)*0+Eingabe!K2185*Eingabe!L2185</f>
        <v>0.1225</v>
      </c>
      <c r="D2185" s="89">
        <f>IF(Eingabe!G2185="x",1,0)</f>
        <v>0</v>
      </c>
      <c r="E2185" s="1">
        <f>IF(Eingabe!H2185="x",1,0)</f>
        <v>0</v>
      </c>
      <c r="F2185" s="1">
        <f>IF(Eingabe!I2185="x",1,0)</f>
        <v>1</v>
      </c>
      <c r="G2185" s="90">
        <f t="shared" si="203"/>
        <v>1</v>
      </c>
      <c r="H2185" s="1">
        <f>IF(Eingabe!R2185="x",1,0)</f>
        <v>1</v>
      </c>
      <c r="I2185" s="1">
        <f>IF(Eingabe!S2185="x",1,0)</f>
        <v>0</v>
      </c>
      <c r="J2185" s="1">
        <f t="shared" si="204"/>
        <v>1</v>
      </c>
      <c r="K2185" s="89">
        <f>IF(Eingabe!E2185="x",1,0)</f>
        <v>1</v>
      </c>
      <c r="L2185" s="1">
        <f>IF(Eingabe!F2185="x",1,0)</f>
        <v>0</v>
      </c>
      <c r="M2185" s="90">
        <f t="shared" si="205"/>
        <v>1</v>
      </c>
    </row>
    <row r="2186">
      <c r="A2186" s="5">
        <f>Eingabe!J2186^2*PI()/4</f>
        <v>0</v>
      </c>
      <c r="B2186" s="5">
        <f>Eingabe!K2186*Eingabe!L2186</f>
        <v>0.1225</v>
      </c>
      <c r="C2186" s="5">
        <f>(Eingabe!K2186*(Eingabe!L2186-Eingabe!K2186)+Eingabe!K2186^2*PI()/4)*0+Eingabe!K2186*Eingabe!L2186</f>
        <v>0.1225</v>
      </c>
      <c r="D2186" s="89">
        <f>IF(Eingabe!G2186="x",1,0)</f>
        <v>0</v>
      </c>
      <c r="E2186" s="1">
        <f>IF(Eingabe!H2186="x",1,0)</f>
        <v>0</v>
      </c>
      <c r="F2186" s="1">
        <f>IF(Eingabe!I2186="x",1,0)</f>
        <v>1</v>
      </c>
      <c r="G2186" s="90">
        <f t="shared" si="203"/>
        <v>1</v>
      </c>
      <c r="H2186" s="1">
        <f>IF(Eingabe!R2186="x",1,0)</f>
        <v>1</v>
      </c>
      <c r="I2186" s="1">
        <f>IF(Eingabe!S2186="x",1,0)</f>
        <v>0</v>
      </c>
      <c r="J2186" s="1">
        <f t="shared" si="204"/>
        <v>1</v>
      </c>
      <c r="K2186" s="89">
        <f>IF(Eingabe!E2186="x",1,0)</f>
        <v>1</v>
      </c>
      <c r="L2186" s="1">
        <f>IF(Eingabe!F2186="x",1,0)</f>
        <v>0</v>
      </c>
      <c r="M2186" s="90">
        <f t="shared" si="205"/>
        <v>1</v>
      </c>
    </row>
    <row r="2187">
      <c r="A2187" s="5">
        <f>Eingabe!J2187^2*PI()/4</f>
        <v>0</v>
      </c>
      <c r="B2187" s="5">
        <f>Eingabe!K2187*Eingabe!L2187</f>
        <v>0.1225</v>
      </c>
      <c r="C2187" s="5">
        <f>(Eingabe!K2187*(Eingabe!L2187-Eingabe!K2187)+Eingabe!K2187^2*PI()/4)*0+Eingabe!K2187*Eingabe!L2187</f>
        <v>0.1225</v>
      </c>
      <c r="D2187" s="89">
        <f>IF(Eingabe!G2187="x",1,0)</f>
        <v>0</v>
      </c>
      <c r="E2187" s="1">
        <f>IF(Eingabe!H2187="x",1,0)</f>
        <v>0</v>
      </c>
      <c r="F2187" s="1">
        <f>IF(Eingabe!I2187="x",1,0)</f>
        <v>1</v>
      </c>
      <c r="G2187" s="90">
        <f t="shared" si="203"/>
        <v>1</v>
      </c>
      <c r="H2187" s="1">
        <f>IF(Eingabe!R2187="x",1,0)</f>
        <v>1</v>
      </c>
      <c r="I2187" s="1">
        <f>IF(Eingabe!S2187="x",1,0)</f>
        <v>0</v>
      </c>
      <c r="J2187" s="1">
        <f t="shared" si="204"/>
        <v>1</v>
      </c>
      <c r="K2187" s="89">
        <f>IF(Eingabe!E2187="x",1,0)</f>
        <v>1</v>
      </c>
      <c r="L2187" s="1">
        <f>IF(Eingabe!F2187="x",1,0)</f>
        <v>0</v>
      </c>
      <c r="M2187" s="90">
        <f t="shared" si="205"/>
        <v>1</v>
      </c>
    </row>
    <row r="2188">
      <c r="A2188" s="5">
        <f>Eingabe!J2188^2*PI()/4</f>
        <v>0</v>
      </c>
      <c r="B2188" s="5">
        <f>Eingabe!K2188*Eingabe!L2188</f>
        <v>0.1225</v>
      </c>
      <c r="C2188" s="5">
        <f>(Eingabe!K2188*(Eingabe!L2188-Eingabe!K2188)+Eingabe!K2188^2*PI()/4)*0+Eingabe!K2188*Eingabe!L2188</f>
        <v>0.1225</v>
      </c>
      <c r="D2188" s="89">
        <f>IF(Eingabe!G2188="x",1,0)</f>
        <v>0</v>
      </c>
      <c r="E2188" s="1">
        <f>IF(Eingabe!H2188="x",1,0)</f>
        <v>0</v>
      </c>
      <c r="F2188" s="1">
        <f>IF(Eingabe!I2188="x",1,0)</f>
        <v>1</v>
      </c>
      <c r="G2188" s="90">
        <f t="shared" si="203"/>
        <v>1</v>
      </c>
      <c r="H2188" s="1">
        <f>IF(Eingabe!R2188="x",1,0)</f>
        <v>1</v>
      </c>
      <c r="I2188" s="1">
        <f>IF(Eingabe!S2188="x",1,0)</f>
        <v>0</v>
      </c>
      <c r="J2188" s="1">
        <f t="shared" si="204"/>
        <v>1</v>
      </c>
      <c r="K2188" s="89">
        <f>IF(Eingabe!E2188="x",1,0)</f>
        <v>1</v>
      </c>
      <c r="L2188" s="1">
        <f>IF(Eingabe!F2188="x",1,0)</f>
        <v>0</v>
      </c>
      <c r="M2188" s="90">
        <f t="shared" si="205"/>
        <v>1</v>
      </c>
    </row>
    <row r="2189">
      <c r="A2189" s="5">
        <f>Eingabe!J2189^2*PI()/4</f>
        <v>0</v>
      </c>
      <c r="B2189" s="5">
        <f>Eingabe!K2189*Eingabe!L2189</f>
        <v>0.1225</v>
      </c>
      <c r="C2189" s="5">
        <f>(Eingabe!K2189*(Eingabe!L2189-Eingabe!K2189)+Eingabe!K2189^2*PI()/4)*0+Eingabe!K2189*Eingabe!L2189</f>
        <v>0.1225</v>
      </c>
      <c r="D2189" s="89">
        <f>IF(Eingabe!G2189="x",1,0)</f>
        <v>0</v>
      </c>
      <c r="E2189" s="1">
        <f>IF(Eingabe!H2189="x",1,0)</f>
        <v>0</v>
      </c>
      <c r="F2189" s="1">
        <f>IF(Eingabe!I2189="x",1,0)</f>
        <v>1</v>
      </c>
      <c r="G2189" s="90">
        <f t="shared" si="203"/>
        <v>1</v>
      </c>
      <c r="H2189" s="1">
        <f>IF(Eingabe!R2189="x",1,0)</f>
        <v>1</v>
      </c>
      <c r="I2189" s="1">
        <f>IF(Eingabe!S2189="x",1,0)</f>
        <v>0</v>
      </c>
      <c r="J2189" s="1">
        <f t="shared" si="204"/>
        <v>1</v>
      </c>
      <c r="K2189" s="89">
        <f>IF(Eingabe!E2189="x",1,0)</f>
        <v>1</v>
      </c>
      <c r="L2189" s="1">
        <f>IF(Eingabe!F2189="x",1,0)</f>
        <v>0</v>
      </c>
      <c r="M2189" s="90">
        <f t="shared" si="205"/>
        <v>1</v>
      </c>
    </row>
    <row r="2190">
      <c r="A2190" s="5">
        <f>Eingabe!J2190^2*PI()/4</f>
        <v>0</v>
      </c>
      <c r="B2190" s="5">
        <f>Eingabe!K2190*Eingabe!L2190</f>
        <v>0.1225</v>
      </c>
      <c r="C2190" s="5">
        <f>(Eingabe!K2190*(Eingabe!L2190-Eingabe!K2190)+Eingabe!K2190^2*PI()/4)*0+Eingabe!K2190*Eingabe!L2190</f>
        <v>0.1225</v>
      </c>
      <c r="D2190" s="89">
        <f>IF(Eingabe!G2190="x",1,0)</f>
        <v>0</v>
      </c>
      <c r="E2190" s="1">
        <f>IF(Eingabe!H2190="x",1,0)</f>
        <v>0</v>
      </c>
      <c r="F2190" s="1">
        <f>IF(Eingabe!I2190="x",1,0)</f>
        <v>1</v>
      </c>
      <c r="G2190" s="90">
        <f t="shared" si="203"/>
        <v>1</v>
      </c>
      <c r="H2190" s="1">
        <f>IF(Eingabe!R2190="x",1,0)</f>
        <v>1</v>
      </c>
      <c r="I2190" s="1">
        <f>IF(Eingabe!S2190="x",1,0)</f>
        <v>0</v>
      </c>
      <c r="J2190" s="1">
        <f t="shared" si="204"/>
        <v>1</v>
      </c>
      <c r="K2190" s="89">
        <f>IF(Eingabe!E2190="x",1,0)</f>
        <v>1</v>
      </c>
      <c r="L2190" s="1">
        <f>IF(Eingabe!F2190="x",1,0)</f>
        <v>0</v>
      </c>
      <c r="M2190" s="90">
        <f t="shared" si="205"/>
        <v>1</v>
      </c>
    </row>
    <row r="2191">
      <c r="A2191" s="5">
        <f>Eingabe!J2191^2*PI()/4</f>
        <v>0</v>
      </c>
      <c r="B2191" s="5">
        <f>Eingabe!K2191*Eingabe!L2191</f>
        <v>0.1225</v>
      </c>
      <c r="C2191" s="5">
        <f>(Eingabe!K2191*(Eingabe!L2191-Eingabe!K2191)+Eingabe!K2191^2*PI()/4)*0+Eingabe!K2191*Eingabe!L2191</f>
        <v>0.1225</v>
      </c>
      <c r="D2191" s="89">
        <f>IF(Eingabe!G2191="x",1,0)</f>
        <v>0</v>
      </c>
      <c r="E2191" s="1">
        <f>IF(Eingabe!H2191="x",1,0)</f>
        <v>0</v>
      </c>
      <c r="F2191" s="1">
        <f>IF(Eingabe!I2191="x",1,0)</f>
        <v>1</v>
      </c>
      <c r="G2191" s="90">
        <f t="shared" si="203"/>
        <v>1</v>
      </c>
      <c r="H2191" s="1">
        <f>IF(Eingabe!R2191="x",1,0)</f>
        <v>1</v>
      </c>
      <c r="I2191" s="1">
        <f>IF(Eingabe!S2191="x",1,0)</f>
        <v>0</v>
      </c>
      <c r="J2191" s="1">
        <f t="shared" si="204"/>
        <v>1</v>
      </c>
      <c r="K2191" s="89">
        <f>IF(Eingabe!E2191="x",1,0)</f>
        <v>1</v>
      </c>
      <c r="L2191" s="1">
        <f>IF(Eingabe!F2191="x",1,0)</f>
        <v>0</v>
      </c>
      <c r="M2191" s="90">
        <f t="shared" si="205"/>
        <v>1</v>
      </c>
    </row>
    <row r="2192">
      <c r="A2192" s="5">
        <f>Eingabe!J2192^2*PI()/4</f>
        <v>0</v>
      </c>
      <c r="B2192" s="5">
        <f>Eingabe!K2192*Eingabe!L2192</f>
        <v>0.1225</v>
      </c>
      <c r="C2192" s="5">
        <f>(Eingabe!K2192*(Eingabe!L2192-Eingabe!K2192)+Eingabe!K2192^2*PI()/4)*0+Eingabe!K2192*Eingabe!L2192</f>
        <v>0.1225</v>
      </c>
      <c r="D2192" s="89">
        <f>IF(Eingabe!G2192="x",1,0)</f>
        <v>0</v>
      </c>
      <c r="E2192" s="1">
        <f>IF(Eingabe!H2192="x",1,0)</f>
        <v>0</v>
      </c>
      <c r="F2192" s="1">
        <f>IF(Eingabe!I2192="x",1,0)</f>
        <v>1</v>
      </c>
      <c r="G2192" s="90">
        <f t="shared" si="203"/>
        <v>1</v>
      </c>
      <c r="H2192" s="1">
        <f>IF(Eingabe!R2192="x",1,0)</f>
        <v>1</v>
      </c>
      <c r="I2192" s="1">
        <f>IF(Eingabe!S2192="x",1,0)</f>
        <v>0</v>
      </c>
      <c r="J2192" s="1">
        <f t="shared" si="204"/>
        <v>1</v>
      </c>
      <c r="K2192" s="89">
        <f>IF(Eingabe!E2192="x",1,0)</f>
        <v>1</v>
      </c>
      <c r="L2192" s="1">
        <f>IF(Eingabe!F2192="x",1,0)</f>
        <v>0</v>
      </c>
      <c r="M2192" s="90">
        <f t="shared" si="205"/>
        <v>1</v>
      </c>
    </row>
    <row r="2193">
      <c r="A2193" s="5">
        <f>Eingabe!J2193^2*PI()/4</f>
        <v>0</v>
      </c>
      <c r="B2193" s="5">
        <f>Eingabe!K2193*Eingabe!L2193</f>
        <v>0.1225</v>
      </c>
      <c r="C2193" s="5">
        <f>(Eingabe!K2193*(Eingabe!L2193-Eingabe!K2193)+Eingabe!K2193^2*PI()/4)*0+Eingabe!K2193*Eingabe!L2193</f>
        <v>0.1225</v>
      </c>
      <c r="D2193" s="89">
        <f>IF(Eingabe!G2193="x",1,0)</f>
        <v>0</v>
      </c>
      <c r="E2193" s="1">
        <f>IF(Eingabe!H2193="x",1,0)</f>
        <v>0</v>
      </c>
      <c r="F2193" s="1">
        <f>IF(Eingabe!I2193="x",1,0)</f>
        <v>1</v>
      </c>
      <c r="G2193" s="90">
        <f t="shared" si="203"/>
        <v>1</v>
      </c>
      <c r="H2193" s="1">
        <f>IF(Eingabe!R2193="x",1,0)</f>
        <v>1</v>
      </c>
      <c r="I2193" s="1">
        <f>IF(Eingabe!S2193="x",1,0)</f>
        <v>0</v>
      </c>
      <c r="J2193" s="1">
        <f t="shared" si="204"/>
        <v>1</v>
      </c>
      <c r="K2193" s="89">
        <f>IF(Eingabe!E2193="x",1,0)</f>
        <v>1</v>
      </c>
      <c r="L2193" s="1">
        <f>IF(Eingabe!F2193="x",1,0)</f>
        <v>0</v>
      </c>
      <c r="M2193" s="90">
        <f t="shared" si="205"/>
        <v>1</v>
      </c>
    </row>
    <row r="2194">
      <c r="A2194" s="5">
        <f>Eingabe!J2194^2*PI()/4</f>
        <v>0</v>
      </c>
      <c r="B2194" s="5">
        <f>Eingabe!K2194*Eingabe!L2194</f>
        <v>0.1225</v>
      </c>
      <c r="C2194" s="5">
        <f>(Eingabe!K2194*(Eingabe!L2194-Eingabe!K2194)+Eingabe!K2194^2*PI()/4)*0+Eingabe!K2194*Eingabe!L2194</f>
        <v>0.1225</v>
      </c>
      <c r="D2194" s="89">
        <f>IF(Eingabe!G2194="x",1,0)</f>
        <v>0</v>
      </c>
      <c r="E2194" s="1">
        <f>IF(Eingabe!H2194="x",1,0)</f>
        <v>0</v>
      </c>
      <c r="F2194" s="1">
        <f>IF(Eingabe!I2194="x",1,0)</f>
        <v>1</v>
      </c>
      <c r="G2194" s="90">
        <f t="shared" si="203"/>
        <v>1</v>
      </c>
      <c r="H2194" s="1">
        <f>IF(Eingabe!R2194="x",1,0)</f>
        <v>1</v>
      </c>
      <c r="I2194" s="1">
        <f>IF(Eingabe!S2194="x",1,0)</f>
        <v>0</v>
      </c>
      <c r="J2194" s="1">
        <f t="shared" si="204"/>
        <v>1</v>
      </c>
      <c r="K2194" s="89">
        <f>IF(Eingabe!E2194="x",1,0)</f>
        <v>1</v>
      </c>
      <c r="L2194" s="1">
        <f>IF(Eingabe!F2194="x",1,0)</f>
        <v>0</v>
      </c>
      <c r="M2194" s="90">
        <f t="shared" si="205"/>
        <v>1</v>
      </c>
    </row>
    <row r="2195">
      <c r="A2195" s="5">
        <f>Eingabe!J2195^2*PI()/4</f>
        <v>0</v>
      </c>
      <c r="B2195" s="5">
        <f>Eingabe!K2195*Eingabe!L2195</f>
        <v>0.1225</v>
      </c>
      <c r="C2195" s="5">
        <f>(Eingabe!K2195*(Eingabe!L2195-Eingabe!K2195)+Eingabe!K2195^2*PI()/4)*0+Eingabe!K2195*Eingabe!L2195</f>
        <v>0.1225</v>
      </c>
      <c r="D2195" s="89">
        <f>IF(Eingabe!G2195="x",1,0)</f>
        <v>0</v>
      </c>
      <c r="E2195" s="1">
        <f>IF(Eingabe!H2195="x",1,0)</f>
        <v>0</v>
      </c>
      <c r="F2195" s="1">
        <f>IF(Eingabe!I2195="x",1,0)</f>
        <v>1</v>
      </c>
      <c r="G2195" s="90">
        <f t="shared" ref="G2195:G2258" si="206">MAX(E2195:F2195)</f>
        <v>1</v>
      </c>
      <c r="H2195" s="1">
        <f>IF(Eingabe!R2195="x",1,0)</f>
        <v>1</v>
      </c>
      <c r="I2195" s="1">
        <f>IF(Eingabe!S2195="x",1,0)</f>
        <v>0</v>
      </c>
      <c r="J2195" s="1">
        <f t="shared" ref="J2195:J2258" si="207">MAX(H2195:I2195)</f>
        <v>1</v>
      </c>
      <c r="K2195" s="89">
        <f>IF(Eingabe!E2195="x",1,0)</f>
        <v>1</v>
      </c>
      <c r="L2195" s="1">
        <f>IF(Eingabe!F2195="x",1,0)</f>
        <v>0</v>
      </c>
      <c r="M2195" s="90">
        <f t="shared" ref="M2195:M2258" si="208">MAX(K2195:L2195)</f>
        <v>1</v>
      </c>
    </row>
    <row r="2196">
      <c r="A2196" s="5">
        <f>Eingabe!J2196^2*PI()/4</f>
        <v>0</v>
      </c>
      <c r="B2196" s="5">
        <f>Eingabe!K2196*Eingabe!L2196</f>
        <v>0.1225</v>
      </c>
      <c r="C2196" s="5">
        <f>(Eingabe!K2196*(Eingabe!L2196-Eingabe!K2196)+Eingabe!K2196^2*PI()/4)*0+Eingabe!K2196*Eingabe!L2196</f>
        <v>0.1225</v>
      </c>
      <c r="D2196" s="89">
        <f>IF(Eingabe!G2196="x",1,0)</f>
        <v>0</v>
      </c>
      <c r="E2196" s="1">
        <f>IF(Eingabe!H2196="x",1,0)</f>
        <v>0</v>
      </c>
      <c r="F2196" s="1">
        <f>IF(Eingabe!I2196="x",1,0)</f>
        <v>1</v>
      </c>
      <c r="G2196" s="90">
        <f t="shared" si="206"/>
        <v>1</v>
      </c>
      <c r="H2196" s="1">
        <f>IF(Eingabe!R2196="x",1,0)</f>
        <v>1</v>
      </c>
      <c r="I2196" s="1">
        <f>IF(Eingabe!S2196="x",1,0)</f>
        <v>0</v>
      </c>
      <c r="J2196" s="1">
        <f t="shared" si="207"/>
        <v>1</v>
      </c>
      <c r="K2196" s="89">
        <f>IF(Eingabe!E2196="x",1,0)</f>
        <v>1</v>
      </c>
      <c r="L2196" s="1">
        <f>IF(Eingabe!F2196="x",1,0)</f>
        <v>0</v>
      </c>
      <c r="M2196" s="90">
        <f t="shared" si="208"/>
        <v>1</v>
      </c>
    </row>
    <row r="2197">
      <c r="A2197" s="5">
        <f>Eingabe!J2197^2*PI()/4</f>
        <v>0</v>
      </c>
      <c r="B2197" s="5">
        <f>Eingabe!K2197*Eingabe!L2197</f>
        <v>0.071999999999999995</v>
      </c>
      <c r="C2197" s="5">
        <f>(Eingabe!K2197*(Eingabe!L2197-Eingabe!K2197)+Eingabe!K2197^2*PI()/4)*0+Eingabe!K2197*Eingabe!L2197</f>
        <v>0.071999999999999995</v>
      </c>
      <c r="D2197" s="89">
        <f>IF(Eingabe!G2197="x",1,0)</f>
        <v>0</v>
      </c>
      <c r="E2197" s="1">
        <f>IF(Eingabe!H2197="x",1,0)</f>
        <v>1</v>
      </c>
      <c r="F2197" s="1">
        <f>IF(Eingabe!I2197="x",1,0)</f>
        <v>0</v>
      </c>
      <c r="G2197" s="90">
        <f t="shared" si="206"/>
        <v>1</v>
      </c>
      <c r="H2197" s="1">
        <f>IF(Eingabe!R2197="x",1,0)</f>
        <v>1</v>
      </c>
      <c r="I2197" s="1">
        <f>IF(Eingabe!S2197="x",1,0)</f>
        <v>0</v>
      </c>
      <c r="J2197" s="1">
        <f t="shared" si="207"/>
        <v>1</v>
      </c>
      <c r="K2197" s="89">
        <f>IF(Eingabe!E2197="x",1,0)</f>
        <v>1</v>
      </c>
      <c r="L2197" s="1">
        <f>IF(Eingabe!F2197="x",1,0)</f>
        <v>0</v>
      </c>
      <c r="M2197" s="90">
        <f t="shared" si="208"/>
        <v>1</v>
      </c>
    </row>
    <row r="2198">
      <c r="A2198" s="5">
        <f>Eingabe!J2198^2*PI()/4</f>
        <v>0</v>
      </c>
      <c r="B2198" s="5">
        <f>Eingabe!K2198*Eingabe!L2198</f>
        <v>0.071999999999999995</v>
      </c>
      <c r="C2198" s="5">
        <f>(Eingabe!K2198*(Eingabe!L2198-Eingabe!K2198)+Eingabe!K2198^2*PI()/4)*0+Eingabe!K2198*Eingabe!L2198</f>
        <v>0.071999999999999995</v>
      </c>
      <c r="D2198" s="89">
        <f>IF(Eingabe!G2198="x",1,0)</f>
        <v>0</v>
      </c>
      <c r="E2198" s="1">
        <f>IF(Eingabe!H2198="x",1,0)</f>
        <v>1</v>
      </c>
      <c r="F2198" s="1">
        <f>IF(Eingabe!I2198="x",1,0)</f>
        <v>0</v>
      </c>
      <c r="G2198" s="90">
        <f t="shared" si="206"/>
        <v>1</v>
      </c>
      <c r="H2198" s="1">
        <f>IF(Eingabe!R2198="x",1,0)</f>
        <v>1</v>
      </c>
      <c r="I2198" s="1">
        <f>IF(Eingabe!S2198="x",1,0)</f>
        <v>0</v>
      </c>
      <c r="J2198" s="1">
        <f t="shared" si="207"/>
        <v>1</v>
      </c>
      <c r="K2198" s="89">
        <f>IF(Eingabe!E2198="x",1,0)</f>
        <v>1</v>
      </c>
      <c r="L2198" s="1">
        <f>IF(Eingabe!F2198="x",1,0)</f>
        <v>0</v>
      </c>
      <c r="M2198" s="90">
        <f t="shared" si="208"/>
        <v>1</v>
      </c>
    </row>
    <row r="2199">
      <c r="A2199" s="5">
        <f>Eingabe!J2199^2*PI()/4</f>
        <v>0</v>
      </c>
      <c r="B2199" s="5">
        <f>Eingabe!K2199*Eingabe!L2199</f>
        <v>0.071999999999999995</v>
      </c>
      <c r="C2199" s="5">
        <f>(Eingabe!K2199*(Eingabe!L2199-Eingabe!K2199)+Eingabe!K2199^2*PI()/4)*0+Eingabe!K2199*Eingabe!L2199</f>
        <v>0.071999999999999995</v>
      </c>
      <c r="D2199" s="89">
        <f>IF(Eingabe!G2199="x",1,0)</f>
        <v>0</v>
      </c>
      <c r="E2199" s="1">
        <f>IF(Eingabe!H2199="x",1,0)</f>
        <v>1</v>
      </c>
      <c r="F2199" s="1">
        <f>IF(Eingabe!I2199="x",1,0)</f>
        <v>0</v>
      </c>
      <c r="G2199" s="90">
        <f t="shared" si="206"/>
        <v>1</v>
      </c>
      <c r="H2199" s="1">
        <f>IF(Eingabe!R2199="x",1,0)</f>
        <v>1</v>
      </c>
      <c r="I2199" s="1">
        <f>IF(Eingabe!S2199="x",1,0)</f>
        <v>0</v>
      </c>
      <c r="J2199" s="1">
        <f t="shared" si="207"/>
        <v>1</v>
      </c>
      <c r="K2199" s="89">
        <f>IF(Eingabe!E2199="x",1,0)</f>
        <v>1</v>
      </c>
      <c r="L2199" s="1">
        <f>IF(Eingabe!F2199="x",1,0)</f>
        <v>0</v>
      </c>
      <c r="M2199" s="90">
        <f t="shared" si="208"/>
        <v>1</v>
      </c>
    </row>
    <row r="2200">
      <c r="A2200" s="5">
        <f>Eingabe!J2200^2*PI()/4</f>
        <v>0</v>
      </c>
      <c r="B2200" s="5">
        <f>Eingabe!K2200*Eingabe!L2200</f>
        <v>0.071999999999999995</v>
      </c>
      <c r="C2200" s="5">
        <f>(Eingabe!K2200*(Eingabe!L2200-Eingabe!K2200)+Eingabe!K2200^2*PI()/4)*0+Eingabe!K2200*Eingabe!L2200</f>
        <v>0.071999999999999995</v>
      </c>
      <c r="D2200" s="89">
        <f>IF(Eingabe!G2200="x",1,0)</f>
        <v>0</v>
      </c>
      <c r="E2200" s="1">
        <f>IF(Eingabe!H2200="x",1,0)</f>
        <v>1</v>
      </c>
      <c r="F2200" s="1">
        <f>IF(Eingabe!I2200="x",1,0)</f>
        <v>0</v>
      </c>
      <c r="G2200" s="90">
        <f t="shared" si="206"/>
        <v>1</v>
      </c>
      <c r="H2200" s="1">
        <f>IF(Eingabe!R2200="x",1,0)</f>
        <v>1</v>
      </c>
      <c r="I2200" s="1">
        <f>IF(Eingabe!S2200="x",1,0)</f>
        <v>0</v>
      </c>
      <c r="J2200" s="1">
        <f t="shared" si="207"/>
        <v>1</v>
      </c>
      <c r="K2200" s="89">
        <f>IF(Eingabe!E2200="x",1,0)</f>
        <v>1</v>
      </c>
      <c r="L2200" s="1">
        <f>IF(Eingabe!F2200="x",1,0)</f>
        <v>0</v>
      </c>
      <c r="M2200" s="90">
        <f t="shared" si="208"/>
        <v>1</v>
      </c>
    </row>
    <row r="2201">
      <c r="A2201" s="5">
        <f>Eingabe!J2201^2*PI()/4</f>
        <v>0</v>
      </c>
      <c r="B2201" s="5">
        <f>Eingabe!K2201*Eingabe!L2201</f>
        <v>0.071999999999999995</v>
      </c>
      <c r="C2201" s="5">
        <f>(Eingabe!K2201*(Eingabe!L2201-Eingabe!K2201)+Eingabe!K2201^2*PI()/4)*0+Eingabe!K2201*Eingabe!L2201</f>
        <v>0.071999999999999995</v>
      </c>
      <c r="D2201" s="89">
        <f>IF(Eingabe!G2201="x",1,0)</f>
        <v>0</v>
      </c>
      <c r="E2201" s="1">
        <f>IF(Eingabe!H2201="x",1,0)</f>
        <v>1</v>
      </c>
      <c r="F2201" s="1">
        <f>IF(Eingabe!I2201="x",1,0)</f>
        <v>0</v>
      </c>
      <c r="G2201" s="90">
        <f t="shared" si="206"/>
        <v>1</v>
      </c>
      <c r="H2201" s="1">
        <f>IF(Eingabe!R2201="x",1,0)</f>
        <v>1</v>
      </c>
      <c r="I2201" s="1">
        <f>IF(Eingabe!S2201="x",1,0)</f>
        <v>0</v>
      </c>
      <c r="J2201" s="1">
        <f t="shared" si="207"/>
        <v>1</v>
      </c>
      <c r="K2201" s="89">
        <f>IF(Eingabe!E2201="x",1,0)</f>
        <v>1</v>
      </c>
      <c r="L2201" s="1">
        <f>IF(Eingabe!F2201="x",1,0)</f>
        <v>0</v>
      </c>
      <c r="M2201" s="90">
        <f t="shared" si="208"/>
        <v>1</v>
      </c>
    </row>
    <row r="2202">
      <c r="A2202" s="5">
        <f>Eingabe!J2202^2*PI()/4</f>
        <v>0</v>
      </c>
      <c r="B2202" s="5">
        <f>Eingabe!K2202*Eingabe!L2202</f>
        <v>0.071999999999999995</v>
      </c>
      <c r="C2202" s="5">
        <f>(Eingabe!K2202*(Eingabe!L2202-Eingabe!K2202)+Eingabe!K2202^2*PI()/4)*0+Eingabe!K2202*Eingabe!L2202</f>
        <v>0.071999999999999995</v>
      </c>
      <c r="D2202" s="89">
        <f>IF(Eingabe!G2202="x",1,0)</f>
        <v>0</v>
      </c>
      <c r="E2202" s="1">
        <f>IF(Eingabe!H2202="x",1,0)</f>
        <v>1</v>
      </c>
      <c r="F2202" s="1">
        <f>IF(Eingabe!I2202="x",1,0)</f>
        <v>0</v>
      </c>
      <c r="G2202" s="90">
        <f t="shared" si="206"/>
        <v>1</v>
      </c>
      <c r="H2202" s="1">
        <f>IF(Eingabe!R2202="x",1,0)</f>
        <v>1</v>
      </c>
      <c r="I2202" s="1">
        <f>IF(Eingabe!S2202="x",1,0)</f>
        <v>0</v>
      </c>
      <c r="J2202" s="1">
        <f t="shared" si="207"/>
        <v>1</v>
      </c>
      <c r="K2202" s="89">
        <f>IF(Eingabe!E2202="x",1,0)</f>
        <v>1</v>
      </c>
      <c r="L2202" s="1">
        <f>IF(Eingabe!F2202="x",1,0)</f>
        <v>0</v>
      </c>
      <c r="M2202" s="90">
        <f t="shared" si="208"/>
        <v>1</v>
      </c>
    </row>
    <row r="2203">
      <c r="A2203" s="5">
        <f>Eingabe!J2203^2*PI()/4</f>
        <v>0</v>
      </c>
      <c r="B2203" s="5">
        <f>Eingabe!K2203*Eingabe!L2203</f>
        <v>0.071999999999999995</v>
      </c>
      <c r="C2203" s="5">
        <f>(Eingabe!K2203*(Eingabe!L2203-Eingabe!K2203)+Eingabe!K2203^2*PI()/4)*0+Eingabe!K2203*Eingabe!L2203</f>
        <v>0.071999999999999995</v>
      </c>
      <c r="D2203" s="89">
        <f>IF(Eingabe!G2203="x",1,0)</f>
        <v>0</v>
      </c>
      <c r="E2203" s="1">
        <f>IF(Eingabe!H2203="x",1,0)</f>
        <v>1</v>
      </c>
      <c r="F2203" s="1">
        <f>IF(Eingabe!I2203="x",1,0)</f>
        <v>0</v>
      </c>
      <c r="G2203" s="90">
        <f t="shared" si="206"/>
        <v>1</v>
      </c>
      <c r="H2203" s="1">
        <f>IF(Eingabe!R2203="x",1,0)</f>
        <v>1</v>
      </c>
      <c r="I2203" s="1">
        <f>IF(Eingabe!S2203="x",1,0)</f>
        <v>0</v>
      </c>
      <c r="J2203" s="1">
        <f t="shared" si="207"/>
        <v>1</v>
      </c>
      <c r="K2203" s="89">
        <f>IF(Eingabe!E2203="x",1,0)</f>
        <v>1</v>
      </c>
      <c r="L2203" s="1">
        <f>IF(Eingabe!F2203="x",1,0)</f>
        <v>0</v>
      </c>
      <c r="M2203" s="90">
        <f t="shared" si="208"/>
        <v>1</v>
      </c>
    </row>
    <row r="2204">
      <c r="A2204" s="5">
        <f>Eingabe!J2204^2*PI()/4</f>
        <v>0</v>
      </c>
      <c r="B2204" s="5">
        <f>Eingabe!K2204*Eingabe!L2204</f>
        <v>0.071999999999999995</v>
      </c>
      <c r="C2204" s="5">
        <f>(Eingabe!K2204*(Eingabe!L2204-Eingabe!K2204)+Eingabe!K2204^2*PI()/4)*0+Eingabe!K2204*Eingabe!L2204</f>
        <v>0.071999999999999995</v>
      </c>
      <c r="D2204" s="89">
        <f>IF(Eingabe!G2204="x",1,0)</f>
        <v>0</v>
      </c>
      <c r="E2204" s="1">
        <f>IF(Eingabe!H2204="x",1,0)</f>
        <v>1</v>
      </c>
      <c r="F2204" s="1">
        <f>IF(Eingabe!I2204="x",1,0)</f>
        <v>0</v>
      </c>
      <c r="G2204" s="90">
        <f t="shared" si="206"/>
        <v>1</v>
      </c>
      <c r="H2204" s="1">
        <f>IF(Eingabe!R2204="x",1,0)</f>
        <v>1</v>
      </c>
      <c r="I2204" s="1">
        <f>IF(Eingabe!S2204="x",1,0)</f>
        <v>0</v>
      </c>
      <c r="J2204" s="1">
        <f t="shared" si="207"/>
        <v>1</v>
      </c>
      <c r="K2204" s="89">
        <f>IF(Eingabe!E2204="x",1,0)</f>
        <v>1</v>
      </c>
      <c r="L2204" s="1">
        <f>IF(Eingabe!F2204="x",1,0)</f>
        <v>0</v>
      </c>
      <c r="M2204" s="90">
        <f t="shared" si="208"/>
        <v>1</v>
      </c>
    </row>
    <row r="2205">
      <c r="A2205" s="5">
        <f>Eingabe!J2205^2*PI()/4</f>
        <v>0</v>
      </c>
      <c r="B2205" s="5">
        <f>Eingabe!K2205*Eingabe!L2205</f>
        <v>0.071999999999999995</v>
      </c>
      <c r="C2205" s="5">
        <f>(Eingabe!K2205*(Eingabe!L2205-Eingabe!K2205)+Eingabe!K2205^2*PI()/4)*0+Eingabe!K2205*Eingabe!L2205</f>
        <v>0.071999999999999995</v>
      </c>
      <c r="D2205" s="89">
        <f>IF(Eingabe!G2205="x",1,0)</f>
        <v>0</v>
      </c>
      <c r="E2205" s="1">
        <f>IF(Eingabe!H2205="x",1,0)</f>
        <v>1</v>
      </c>
      <c r="F2205" s="1">
        <f>IF(Eingabe!I2205="x",1,0)</f>
        <v>0</v>
      </c>
      <c r="G2205" s="90">
        <f t="shared" si="206"/>
        <v>1</v>
      </c>
      <c r="H2205" s="1">
        <f>IF(Eingabe!R2205="x",1,0)</f>
        <v>1</v>
      </c>
      <c r="I2205" s="1">
        <f>IF(Eingabe!S2205="x",1,0)</f>
        <v>0</v>
      </c>
      <c r="J2205" s="1">
        <f t="shared" si="207"/>
        <v>1</v>
      </c>
      <c r="K2205" s="89">
        <f>IF(Eingabe!E2205="x",1,0)</f>
        <v>1</v>
      </c>
      <c r="L2205" s="1">
        <f>IF(Eingabe!F2205="x",1,0)</f>
        <v>0</v>
      </c>
      <c r="M2205" s="90">
        <f t="shared" si="208"/>
        <v>1</v>
      </c>
    </row>
    <row r="2206">
      <c r="A2206" s="5">
        <f>Eingabe!J2206^2*PI()/4</f>
        <v>0</v>
      </c>
      <c r="B2206" s="5">
        <f>Eingabe!K2206*Eingabe!L2206</f>
        <v>0.17639999999999997</v>
      </c>
      <c r="C2206" s="5">
        <f>(Eingabe!K2206*(Eingabe!L2206-Eingabe!K2206)+Eingabe!K2206^2*PI()/4)*0+Eingabe!K2206*Eingabe!L2206</f>
        <v>0.17639999999999997</v>
      </c>
      <c r="D2206" s="89">
        <f>IF(Eingabe!G2206="x",1,0)</f>
        <v>0</v>
      </c>
      <c r="E2206" s="1">
        <f>IF(Eingabe!H2206="x",1,0)</f>
        <v>1</v>
      </c>
      <c r="F2206" s="1">
        <f>IF(Eingabe!I2206="x",1,0)</f>
        <v>0</v>
      </c>
      <c r="G2206" s="90">
        <f t="shared" si="206"/>
        <v>1</v>
      </c>
      <c r="H2206" s="1">
        <f>IF(Eingabe!R2206="x",1,0)</f>
        <v>1</v>
      </c>
      <c r="I2206" s="1">
        <f>IF(Eingabe!S2206="x",1,0)</f>
        <v>0</v>
      </c>
      <c r="J2206" s="1">
        <f t="shared" si="207"/>
        <v>1</v>
      </c>
      <c r="K2206" s="89">
        <f>IF(Eingabe!E2206="x",1,0)</f>
        <v>1</v>
      </c>
      <c r="L2206" s="1">
        <f>IF(Eingabe!F2206="x",1,0)</f>
        <v>0</v>
      </c>
      <c r="M2206" s="90">
        <f t="shared" si="208"/>
        <v>1</v>
      </c>
    </row>
    <row r="2207">
      <c r="A2207" s="5">
        <f>Eingabe!J2207^2*PI()/4</f>
        <v>0</v>
      </c>
      <c r="B2207" s="5">
        <f>Eingabe!K2207*Eingabe!L2207</f>
        <v>0.17639999999999997</v>
      </c>
      <c r="C2207" s="5">
        <f>(Eingabe!K2207*(Eingabe!L2207-Eingabe!K2207)+Eingabe!K2207^2*PI()/4)*0+Eingabe!K2207*Eingabe!L2207</f>
        <v>0.17639999999999997</v>
      </c>
      <c r="D2207" s="89">
        <f>IF(Eingabe!G2207="x",1,0)</f>
        <v>0</v>
      </c>
      <c r="E2207" s="1">
        <f>IF(Eingabe!H2207="x",1,0)</f>
        <v>1</v>
      </c>
      <c r="F2207" s="1">
        <f>IF(Eingabe!I2207="x",1,0)</f>
        <v>0</v>
      </c>
      <c r="G2207" s="90">
        <f t="shared" si="206"/>
        <v>1</v>
      </c>
      <c r="H2207" s="1">
        <f>IF(Eingabe!R2207="x",1,0)</f>
        <v>1</v>
      </c>
      <c r="I2207" s="1">
        <f>IF(Eingabe!S2207="x",1,0)</f>
        <v>0</v>
      </c>
      <c r="J2207" s="1">
        <f t="shared" si="207"/>
        <v>1</v>
      </c>
      <c r="K2207" s="89">
        <f>IF(Eingabe!E2207="x",1,0)</f>
        <v>1</v>
      </c>
      <c r="L2207" s="1">
        <f>IF(Eingabe!F2207="x",1,0)</f>
        <v>0</v>
      </c>
      <c r="M2207" s="90">
        <f t="shared" si="208"/>
        <v>1</v>
      </c>
    </row>
    <row r="2208">
      <c r="A2208" s="5">
        <f>Eingabe!J2208^2*PI()/4</f>
        <v>0</v>
      </c>
      <c r="B2208" s="5">
        <f>Eingabe!K2208*Eingabe!L2208</f>
        <v>0.17639999999999997</v>
      </c>
      <c r="C2208" s="5">
        <f>(Eingabe!K2208*(Eingabe!L2208-Eingabe!K2208)+Eingabe!K2208^2*PI()/4)*0+Eingabe!K2208*Eingabe!L2208</f>
        <v>0.17639999999999997</v>
      </c>
      <c r="D2208" s="89">
        <f>IF(Eingabe!G2208="x",1,0)</f>
        <v>0</v>
      </c>
      <c r="E2208" s="1">
        <f>IF(Eingabe!H2208="x",1,0)</f>
        <v>1</v>
      </c>
      <c r="F2208" s="1">
        <f>IF(Eingabe!I2208="x",1,0)</f>
        <v>0</v>
      </c>
      <c r="G2208" s="90">
        <f t="shared" si="206"/>
        <v>1</v>
      </c>
      <c r="H2208" s="1">
        <f>IF(Eingabe!R2208="x",1,0)</f>
        <v>1</v>
      </c>
      <c r="I2208" s="1">
        <f>IF(Eingabe!S2208="x",1,0)</f>
        <v>0</v>
      </c>
      <c r="J2208" s="1">
        <f t="shared" si="207"/>
        <v>1</v>
      </c>
      <c r="K2208" s="89">
        <f>IF(Eingabe!E2208="x",1,0)</f>
        <v>1</v>
      </c>
      <c r="L2208" s="1">
        <f>IF(Eingabe!F2208="x",1,0)</f>
        <v>0</v>
      </c>
      <c r="M2208" s="90">
        <f t="shared" si="208"/>
        <v>1</v>
      </c>
    </row>
    <row r="2209">
      <c r="A2209" s="5">
        <f>Eingabe!J2209^2*PI()/4</f>
        <v>0</v>
      </c>
      <c r="B2209" s="5">
        <f>Eingabe!K2209*Eingabe!L2209</f>
        <v>0.17639999999999997</v>
      </c>
      <c r="C2209" s="5">
        <f>(Eingabe!K2209*(Eingabe!L2209-Eingabe!K2209)+Eingabe!K2209^2*PI()/4)*0+Eingabe!K2209*Eingabe!L2209</f>
        <v>0.17639999999999997</v>
      </c>
      <c r="D2209" s="89">
        <f>IF(Eingabe!G2209="x",1,0)</f>
        <v>0</v>
      </c>
      <c r="E2209" s="1">
        <f>IF(Eingabe!H2209="x",1,0)</f>
        <v>1</v>
      </c>
      <c r="F2209" s="1">
        <f>IF(Eingabe!I2209="x",1,0)</f>
        <v>0</v>
      </c>
      <c r="G2209" s="90">
        <f t="shared" si="206"/>
        <v>1</v>
      </c>
      <c r="H2209" s="1">
        <f>IF(Eingabe!R2209="x",1,0)</f>
        <v>1</v>
      </c>
      <c r="I2209" s="1">
        <f>IF(Eingabe!S2209="x",1,0)</f>
        <v>0</v>
      </c>
      <c r="J2209" s="1">
        <f t="shared" si="207"/>
        <v>1</v>
      </c>
      <c r="K2209" s="89">
        <f>IF(Eingabe!E2209="x",1,0)</f>
        <v>1</v>
      </c>
      <c r="L2209" s="1">
        <f>IF(Eingabe!F2209="x",1,0)</f>
        <v>0</v>
      </c>
      <c r="M2209" s="90">
        <f t="shared" si="208"/>
        <v>1</v>
      </c>
    </row>
    <row r="2210">
      <c r="A2210" s="5">
        <f>Eingabe!J2210^2*PI()/4</f>
        <v>0</v>
      </c>
      <c r="B2210" s="5">
        <f>Eingabe!K2210*Eingabe!L2210</f>
        <v>0.23999999999999999</v>
      </c>
      <c r="C2210" s="5">
        <f>(Eingabe!K2210*(Eingabe!L2210-Eingabe!K2210)+Eingabe!K2210^2*PI()/4)*0+Eingabe!K2210*Eingabe!L2210</f>
        <v>0.23999999999999999</v>
      </c>
      <c r="D2210" s="89">
        <f>IF(Eingabe!G2210="x",1,0)</f>
        <v>0</v>
      </c>
      <c r="E2210" s="1">
        <f>IF(Eingabe!H2210="x",1,0)</f>
        <v>1</v>
      </c>
      <c r="F2210" s="1">
        <f>IF(Eingabe!I2210="x",1,0)</f>
        <v>0</v>
      </c>
      <c r="G2210" s="90">
        <f t="shared" si="206"/>
        <v>1</v>
      </c>
      <c r="H2210" s="1">
        <f>IF(Eingabe!R2210="x",1,0)</f>
        <v>1</v>
      </c>
      <c r="I2210" s="1">
        <f>IF(Eingabe!S2210="x",1,0)</f>
        <v>0</v>
      </c>
      <c r="J2210" s="1">
        <f t="shared" si="207"/>
        <v>1</v>
      </c>
      <c r="K2210" s="89">
        <f>IF(Eingabe!E2210="x",1,0)</f>
        <v>1</v>
      </c>
      <c r="L2210" s="1">
        <f>IF(Eingabe!F2210="x",1,0)</f>
        <v>0</v>
      </c>
      <c r="M2210" s="90">
        <f t="shared" si="208"/>
        <v>1</v>
      </c>
    </row>
    <row r="2211">
      <c r="A2211" s="5">
        <f>Eingabe!J2211^2*PI()/4</f>
        <v>0</v>
      </c>
      <c r="B2211" s="5">
        <f>Eingabe!K2211*Eingabe!L2211</f>
        <v>0.23999999999999999</v>
      </c>
      <c r="C2211" s="5">
        <f>(Eingabe!K2211*(Eingabe!L2211-Eingabe!K2211)+Eingabe!K2211^2*PI()/4)*0+Eingabe!K2211*Eingabe!L2211</f>
        <v>0.23999999999999999</v>
      </c>
      <c r="D2211" s="89">
        <f>IF(Eingabe!G2211="x",1,0)</f>
        <v>0</v>
      </c>
      <c r="E2211" s="1">
        <f>IF(Eingabe!H2211="x",1,0)</f>
        <v>1</v>
      </c>
      <c r="F2211" s="1">
        <f>IF(Eingabe!I2211="x",1,0)</f>
        <v>0</v>
      </c>
      <c r="G2211" s="90">
        <f t="shared" si="206"/>
        <v>1</v>
      </c>
      <c r="H2211" s="1">
        <f>IF(Eingabe!R2211="x",1,0)</f>
        <v>1</v>
      </c>
      <c r="I2211" s="1">
        <f>IF(Eingabe!S2211="x",1,0)</f>
        <v>0</v>
      </c>
      <c r="J2211" s="1">
        <f t="shared" si="207"/>
        <v>1</v>
      </c>
      <c r="K2211" s="89">
        <f>IF(Eingabe!E2211="x",1,0)</f>
        <v>1</v>
      </c>
      <c r="L2211" s="1">
        <f>IF(Eingabe!F2211="x",1,0)</f>
        <v>0</v>
      </c>
      <c r="M2211" s="90">
        <f t="shared" si="208"/>
        <v>1</v>
      </c>
    </row>
    <row r="2212">
      <c r="A2212" s="5">
        <f>Eingabe!J2212^2*PI()/4</f>
        <v>0</v>
      </c>
      <c r="B2212" s="5">
        <f>Eingabe!K2212*Eingabe!L2212</f>
        <v>0.23999999999999999</v>
      </c>
      <c r="C2212" s="5">
        <f>(Eingabe!K2212*(Eingabe!L2212-Eingabe!K2212)+Eingabe!K2212^2*PI()/4)*0+Eingabe!K2212*Eingabe!L2212</f>
        <v>0.23999999999999999</v>
      </c>
      <c r="D2212" s="89">
        <f>IF(Eingabe!G2212="x",1,0)</f>
        <v>0</v>
      </c>
      <c r="E2212" s="1">
        <f>IF(Eingabe!H2212="x",1,0)</f>
        <v>1</v>
      </c>
      <c r="F2212" s="1">
        <f>IF(Eingabe!I2212="x",1,0)</f>
        <v>0</v>
      </c>
      <c r="G2212" s="90">
        <f t="shared" si="206"/>
        <v>1</v>
      </c>
      <c r="H2212" s="1">
        <f>IF(Eingabe!R2212="x",1,0)</f>
        <v>1</v>
      </c>
      <c r="I2212" s="1">
        <f>IF(Eingabe!S2212="x",1,0)</f>
        <v>0</v>
      </c>
      <c r="J2212" s="1">
        <f t="shared" si="207"/>
        <v>1</v>
      </c>
      <c r="K2212" s="89">
        <f>IF(Eingabe!E2212="x",1,0)</f>
        <v>1</v>
      </c>
      <c r="L2212" s="1">
        <f>IF(Eingabe!F2212="x",1,0)</f>
        <v>0</v>
      </c>
      <c r="M2212" s="90">
        <f t="shared" si="208"/>
        <v>1</v>
      </c>
    </row>
    <row r="2213">
      <c r="A2213" s="5">
        <f>Eingabe!J2213^2*PI()/4</f>
        <v>0</v>
      </c>
      <c r="B2213" s="5">
        <f>Eingabe!K2213*Eingabe!L2213</f>
        <v>0.23999999999999999</v>
      </c>
      <c r="C2213" s="5">
        <f>(Eingabe!K2213*(Eingabe!L2213-Eingabe!K2213)+Eingabe!K2213^2*PI()/4)*0+Eingabe!K2213*Eingabe!L2213</f>
        <v>0.23999999999999999</v>
      </c>
      <c r="D2213" s="89">
        <f>IF(Eingabe!G2213="x",1,0)</f>
        <v>0</v>
      </c>
      <c r="E2213" s="1">
        <f>IF(Eingabe!H2213="x",1,0)</f>
        <v>1</v>
      </c>
      <c r="F2213" s="1">
        <f>IF(Eingabe!I2213="x",1,0)</f>
        <v>0</v>
      </c>
      <c r="G2213" s="90">
        <f t="shared" si="206"/>
        <v>1</v>
      </c>
      <c r="H2213" s="1">
        <f>IF(Eingabe!R2213="x",1,0)</f>
        <v>1</v>
      </c>
      <c r="I2213" s="1">
        <f>IF(Eingabe!S2213="x",1,0)</f>
        <v>0</v>
      </c>
      <c r="J2213" s="1">
        <f t="shared" si="207"/>
        <v>1</v>
      </c>
      <c r="K2213" s="89">
        <f>IF(Eingabe!E2213="x",1,0)</f>
        <v>1</v>
      </c>
      <c r="L2213" s="1">
        <f>IF(Eingabe!F2213="x",1,0)</f>
        <v>0</v>
      </c>
      <c r="M2213" s="90">
        <f t="shared" si="208"/>
        <v>1</v>
      </c>
    </row>
    <row r="2214">
      <c r="A2214" s="5">
        <f>Eingabe!J2214^2*PI()/4</f>
        <v>0</v>
      </c>
      <c r="B2214" s="5">
        <f>Eingabe!K2214*Eingabe!L2214</f>
        <v>0.14999999999999999</v>
      </c>
      <c r="C2214" s="5">
        <f>(Eingabe!K2214*(Eingabe!L2214-Eingabe!K2214)+Eingabe!K2214^2*PI()/4)*0+Eingabe!K2214*Eingabe!L2214</f>
        <v>0.14999999999999999</v>
      </c>
      <c r="D2214" s="89">
        <f>IF(Eingabe!G2214="x",1,0)</f>
        <v>0</v>
      </c>
      <c r="E2214" s="1">
        <f>IF(Eingabe!H2214="x",1,0)</f>
        <v>1</v>
      </c>
      <c r="F2214" s="1">
        <f>IF(Eingabe!I2214="x",1,0)</f>
        <v>0</v>
      </c>
      <c r="G2214" s="90">
        <f t="shared" si="206"/>
        <v>1</v>
      </c>
      <c r="H2214" s="1">
        <f>IF(Eingabe!R2214="x",1,0)</f>
        <v>1</v>
      </c>
      <c r="I2214" s="1">
        <f>IF(Eingabe!S2214="x",1,0)</f>
        <v>0</v>
      </c>
      <c r="J2214" s="1">
        <f t="shared" si="207"/>
        <v>1</v>
      </c>
      <c r="K2214" s="89">
        <f>IF(Eingabe!E2214="x",1,0)</f>
        <v>1</v>
      </c>
      <c r="L2214" s="1">
        <f>IF(Eingabe!F2214="x",1,0)</f>
        <v>0</v>
      </c>
      <c r="M2214" s="90">
        <f t="shared" si="208"/>
        <v>1</v>
      </c>
    </row>
    <row r="2215">
      <c r="A2215" s="5">
        <f>Eingabe!J2215^2*PI()/4</f>
        <v>0</v>
      </c>
      <c r="B2215" s="5">
        <f>Eingabe!K2215*Eingabe!L2215</f>
        <v>0.125</v>
      </c>
      <c r="C2215" s="5">
        <f>(Eingabe!K2215*(Eingabe!L2215-Eingabe!K2215)+Eingabe!K2215^2*PI()/4)*0+Eingabe!K2215*Eingabe!L2215</f>
        <v>0.125</v>
      </c>
      <c r="D2215" s="89">
        <f>IF(Eingabe!G2215="x",1,0)</f>
        <v>0</v>
      </c>
      <c r="E2215" s="1">
        <f>IF(Eingabe!H2215="x",1,0)</f>
        <v>1</v>
      </c>
      <c r="F2215" s="1">
        <f>IF(Eingabe!I2215="x",1,0)</f>
        <v>0</v>
      </c>
      <c r="G2215" s="90">
        <f t="shared" si="206"/>
        <v>1</v>
      </c>
      <c r="H2215" s="1">
        <f>IF(Eingabe!R2215="x",1,0)</f>
        <v>1</v>
      </c>
      <c r="I2215" s="1">
        <f>IF(Eingabe!S2215="x",1,0)</f>
        <v>0</v>
      </c>
      <c r="J2215" s="1">
        <f t="shared" si="207"/>
        <v>1</v>
      </c>
      <c r="K2215" s="89">
        <f>IF(Eingabe!E2215="x",1,0)</f>
        <v>1</v>
      </c>
      <c r="L2215" s="1">
        <f>IF(Eingabe!F2215="x",1,0)</f>
        <v>0</v>
      </c>
      <c r="M2215" s="90">
        <f t="shared" si="208"/>
        <v>1</v>
      </c>
    </row>
    <row r="2216">
      <c r="A2216" s="5">
        <f>Eingabe!J2216^2*PI()/4</f>
        <v>0</v>
      </c>
      <c r="B2216" s="5">
        <f>Eingabe!K2216*Eingabe!L2216</f>
        <v>0.23999999999999999</v>
      </c>
      <c r="C2216" s="5">
        <f>(Eingabe!K2216*(Eingabe!L2216-Eingabe!K2216)+Eingabe!K2216^2*PI()/4)*0+Eingabe!K2216*Eingabe!L2216</f>
        <v>0.23999999999999999</v>
      </c>
      <c r="D2216" s="89">
        <f>IF(Eingabe!G2216="x",1,0)</f>
        <v>0</v>
      </c>
      <c r="E2216" s="1">
        <f>IF(Eingabe!H2216="x",1,0)</f>
        <v>1</v>
      </c>
      <c r="F2216" s="1">
        <f>IF(Eingabe!I2216="x",1,0)</f>
        <v>0</v>
      </c>
      <c r="G2216" s="90">
        <f t="shared" si="206"/>
        <v>1</v>
      </c>
      <c r="H2216" s="1">
        <f>IF(Eingabe!R2216="x",1,0)</f>
        <v>1</v>
      </c>
      <c r="I2216" s="1">
        <f>IF(Eingabe!S2216="x",1,0)</f>
        <v>0</v>
      </c>
      <c r="J2216" s="1">
        <f t="shared" si="207"/>
        <v>1</v>
      </c>
      <c r="K2216" s="89">
        <f>IF(Eingabe!E2216="x",1,0)</f>
        <v>1</v>
      </c>
      <c r="L2216" s="1">
        <f>IF(Eingabe!F2216="x",1,0)</f>
        <v>0</v>
      </c>
      <c r="M2216" s="90">
        <f t="shared" si="208"/>
        <v>1</v>
      </c>
    </row>
    <row r="2217">
      <c r="A2217" s="5">
        <f>Eingabe!J2217^2*PI()/4</f>
        <v>0</v>
      </c>
      <c r="B2217" s="5">
        <f>Eingabe!K2217*Eingabe!L2217</f>
        <v>0.23999999999999999</v>
      </c>
      <c r="C2217" s="5">
        <f>(Eingabe!K2217*(Eingabe!L2217-Eingabe!K2217)+Eingabe!K2217^2*PI()/4)*0+Eingabe!K2217*Eingabe!L2217</f>
        <v>0.23999999999999999</v>
      </c>
      <c r="D2217" s="89">
        <f>IF(Eingabe!G2217="x",1,0)</f>
        <v>0</v>
      </c>
      <c r="E2217" s="1">
        <f>IF(Eingabe!H2217="x",1,0)</f>
        <v>1</v>
      </c>
      <c r="F2217" s="1">
        <f>IF(Eingabe!I2217="x",1,0)</f>
        <v>0</v>
      </c>
      <c r="G2217" s="90">
        <f t="shared" si="206"/>
        <v>1</v>
      </c>
      <c r="H2217" s="1">
        <f>IF(Eingabe!R2217="x",1,0)</f>
        <v>1</v>
      </c>
      <c r="I2217" s="1">
        <f>IF(Eingabe!S2217="x",1,0)</f>
        <v>0</v>
      </c>
      <c r="J2217" s="1">
        <f t="shared" si="207"/>
        <v>1</v>
      </c>
      <c r="K2217" s="89">
        <f>IF(Eingabe!E2217="x",1,0)</f>
        <v>1</v>
      </c>
      <c r="L2217" s="1">
        <f>IF(Eingabe!F2217="x",1,0)</f>
        <v>0</v>
      </c>
      <c r="M2217" s="90">
        <f t="shared" si="208"/>
        <v>1</v>
      </c>
    </row>
    <row r="2218">
      <c r="A2218" s="5">
        <f>Eingabe!J2218^2*PI()/4</f>
        <v>0</v>
      </c>
      <c r="B2218" s="5">
        <f>Eingabe!K2218*Eingabe!L2218</f>
        <v>0.35999999999999999</v>
      </c>
      <c r="C2218" s="5">
        <f>(Eingabe!K2218*(Eingabe!L2218-Eingabe!K2218)+Eingabe!K2218^2*PI()/4)*0+Eingabe!K2218*Eingabe!L2218</f>
        <v>0.35999999999999999</v>
      </c>
      <c r="D2218" s="89">
        <f>IF(Eingabe!G2218="x",1,0)</f>
        <v>0</v>
      </c>
      <c r="E2218" s="1">
        <f>IF(Eingabe!H2218="x",1,0)</f>
        <v>1</v>
      </c>
      <c r="F2218" s="1">
        <f>IF(Eingabe!I2218="x",1,0)</f>
        <v>0</v>
      </c>
      <c r="G2218" s="90">
        <f t="shared" si="206"/>
        <v>1</v>
      </c>
      <c r="H2218" s="1">
        <f>IF(Eingabe!R2218="x",1,0)</f>
        <v>1</v>
      </c>
      <c r="I2218" s="1">
        <f>IF(Eingabe!S2218="x",1,0)</f>
        <v>0</v>
      </c>
      <c r="J2218" s="1">
        <f t="shared" si="207"/>
        <v>1</v>
      </c>
      <c r="K2218" s="89">
        <f>IF(Eingabe!E2218="x",1,0)</f>
        <v>1</v>
      </c>
      <c r="L2218" s="1">
        <f>IF(Eingabe!F2218="x",1,0)</f>
        <v>0</v>
      </c>
      <c r="M2218" s="90">
        <f t="shared" si="208"/>
        <v>1</v>
      </c>
    </row>
    <row r="2219">
      <c r="A2219" s="5">
        <f>Eingabe!J2219^2*PI()/4</f>
        <v>0</v>
      </c>
      <c r="B2219" s="5">
        <f>Eingabe!K2219*Eingabe!L2219</f>
        <v>0.29999999999999999</v>
      </c>
      <c r="C2219" s="5">
        <f>(Eingabe!K2219*(Eingabe!L2219-Eingabe!K2219)+Eingabe!K2219^2*PI()/4)*0+Eingabe!K2219*Eingabe!L2219</f>
        <v>0.29999999999999999</v>
      </c>
      <c r="D2219" s="89">
        <f>IF(Eingabe!G2219="x",1,0)</f>
        <v>0</v>
      </c>
      <c r="E2219" s="1">
        <f>IF(Eingabe!H2219="x",1,0)</f>
        <v>1</v>
      </c>
      <c r="F2219" s="1">
        <f>IF(Eingabe!I2219="x",1,0)</f>
        <v>0</v>
      </c>
      <c r="G2219" s="90">
        <f t="shared" si="206"/>
        <v>1</v>
      </c>
      <c r="H2219" s="1">
        <f>IF(Eingabe!R2219="x",1,0)</f>
        <v>1</v>
      </c>
      <c r="I2219" s="1">
        <f>IF(Eingabe!S2219="x",1,0)</f>
        <v>0</v>
      </c>
      <c r="J2219" s="1">
        <f t="shared" si="207"/>
        <v>1</v>
      </c>
      <c r="K2219" s="89">
        <f>IF(Eingabe!E2219="x",1,0)</f>
        <v>1</v>
      </c>
      <c r="L2219" s="1">
        <f>IF(Eingabe!F2219="x",1,0)</f>
        <v>0</v>
      </c>
      <c r="M2219" s="90">
        <f t="shared" si="208"/>
        <v>1</v>
      </c>
    </row>
    <row r="2220">
      <c r="A2220" s="5">
        <f>Eingabe!J2220^2*PI()/4</f>
        <v>0</v>
      </c>
      <c r="B2220" s="5">
        <f>Eingabe!K2220*Eingabe!L2220</f>
        <v>0.29999999999999999</v>
      </c>
      <c r="C2220" s="5">
        <f>(Eingabe!K2220*(Eingabe!L2220-Eingabe!K2220)+Eingabe!K2220^2*PI()/4)*0+Eingabe!K2220*Eingabe!L2220</f>
        <v>0.29999999999999999</v>
      </c>
      <c r="D2220" s="89">
        <f>IF(Eingabe!G2220="x",1,0)</f>
        <v>0</v>
      </c>
      <c r="E2220" s="1">
        <f>IF(Eingabe!H2220="x",1,0)</f>
        <v>1</v>
      </c>
      <c r="F2220" s="1">
        <f>IF(Eingabe!I2220="x",1,0)</f>
        <v>0</v>
      </c>
      <c r="G2220" s="90">
        <f t="shared" si="206"/>
        <v>1</v>
      </c>
      <c r="H2220" s="1">
        <f>IF(Eingabe!R2220="x",1,0)</f>
        <v>1</v>
      </c>
      <c r="I2220" s="1">
        <f>IF(Eingabe!S2220="x",1,0)</f>
        <v>0</v>
      </c>
      <c r="J2220" s="1">
        <f t="shared" si="207"/>
        <v>1</v>
      </c>
      <c r="K2220" s="89">
        <f>IF(Eingabe!E2220="x",1,0)</f>
        <v>1</v>
      </c>
      <c r="L2220" s="1">
        <f>IF(Eingabe!F2220="x",1,0)</f>
        <v>0</v>
      </c>
      <c r="M2220" s="90">
        <f t="shared" si="208"/>
        <v>1</v>
      </c>
    </row>
    <row r="2221">
      <c r="A2221" s="5">
        <f>Eingabe!J2221^2*PI()/4</f>
        <v>0</v>
      </c>
      <c r="B2221" s="5">
        <f>Eingabe!K2221*Eingabe!L2221</f>
        <v>0.23999999999999999</v>
      </c>
      <c r="C2221" s="5">
        <f>(Eingabe!K2221*(Eingabe!L2221-Eingabe!K2221)+Eingabe!K2221^2*PI()/4)*0+Eingabe!K2221*Eingabe!L2221</f>
        <v>0.23999999999999999</v>
      </c>
      <c r="D2221" s="89">
        <f>IF(Eingabe!G2221="x",1,0)</f>
        <v>0</v>
      </c>
      <c r="E2221" s="1">
        <f>IF(Eingabe!H2221="x",1,0)</f>
        <v>1</v>
      </c>
      <c r="F2221" s="1">
        <f>IF(Eingabe!I2221="x",1,0)</f>
        <v>0</v>
      </c>
      <c r="G2221" s="90">
        <f t="shared" si="206"/>
        <v>1</v>
      </c>
      <c r="H2221" s="1">
        <f>IF(Eingabe!R2221="x",1,0)</f>
        <v>1</v>
      </c>
      <c r="I2221" s="1">
        <f>IF(Eingabe!S2221="x",1,0)</f>
        <v>0</v>
      </c>
      <c r="J2221" s="1">
        <f t="shared" si="207"/>
        <v>1</v>
      </c>
      <c r="K2221" s="89">
        <f>IF(Eingabe!E2221="x",1,0)</f>
        <v>1</v>
      </c>
      <c r="L2221" s="1">
        <f>IF(Eingabe!F2221="x",1,0)</f>
        <v>0</v>
      </c>
      <c r="M2221" s="90">
        <f t="shared" si="208"/>
        <v>1</v>
      </c>
    </row>
    <row r="2222">
      <c r="A2222" s="5">
        <f>Eingabe!J2222^2*PI()/4</f>
        <v>0</v>
      </c>
      <c r="B2222" s="5">
        <f>Eingabe!K2222*Eingabe!L2222</f>
        <v>0.23999999999999999</v>
      </c>
      <c r="C2222" s="5">
        <f>(Eingabe!K2222*(Eingabe!L2222-Eingabe!K2222)+Eingabe!K2222^2*PI()/4)*0+Eingabe!K2222*Eingabe!L2222</f>
        <v>0.23999999999999999</v>
      </c>
      <c r="D2222" s="89">
        <f>IF(Eingabe!G2222="x",1,0)</f>
        <v>0</v>
      </c>
      <c r="E2222" s="1">
        <f>IF(Eingabe!H2222="x",1,0)</f>
        <v>1</v>
      </c>
      <c r="F2222" s="1">
        <f>IF(Eingabe!I2222="x",1,0)</f>
        <v>0</v>
      </c>
      <c r="G2222" s="90">
        <f t="shared" si="206"/>
        <v>1</v>
      </c>
      <c r="H2222" s="1">
        <f>IF(Eingabe!R2222="x",1,0)</f>
        <v>1</v>
      </c>
      <c r="I2222" s="1">
        <f>IF(Eingabe!S2222="x",1,0)</f>
        <v>0</v>
      </c>
      <c r="J2222" s="1">
        <f t="shared" si="207"/>
        <v>1</v>
      </c>
      <c r="K2222" s="89">
        <f>IF(Eingabe!E2222="x",1,0)</f>
        <v>1</v>
      </c>
      <c r="L2222" s="1">
        <f>IF(Eingabe!F2222="x",1,0)</f>
        <v>0</v>
      </c>
      <c r="M2222" s="90">
        <f t="shared" si="208"/>
        <v>1</v>
      </c>
    </row>
    <row r="2223">
      <c r="A2223" s="5">
        <f>Eingabe!J2223^2*PI()/4</f>
        <v>0</v>
      </c>
      <c r="B2223" s="5">
        <f>Eingabe!K2223*Eingabe!L2223</f>
        <v>0.23999999999999999</v>
      </c>
      <c r="C2223" s="5">
        <f>(Eingabe!K2223*(Eingabe!L2223-Eingabe!K2223)+Eingabe!K2223^2*PI()/4)*0+Eingabe!K2223*Eingabe!L2223</f>
        <v>0.23999999999999999</v>
      </c>
      <c r="D2223" s="89">
        <f>IF(Eingabe!G2223="x",1,0)</f>
        <v>0</v>
      </c>
      <c r="E2223" s="1">
        <f>IF(Eingabe!H2223="x",1,0)</f>
        <v>1</v>
      </c>
      <c r="F2223" s="1">
        <f>IF(Eingabe!I2223="x",1,0)</f>
        <v>0</v>
      </c>
      <c r="G2223" s="90">
        <f t="shared" si="206"/>
        <v>1</v>
      </c>
      <c r="H2223" s="1">
        <f>IF(Eingabe!R2223="x",1,0)</f>
        <v>1</v>
      </c>
      <c r="I2223" s="1">
        <f>IF(Eingabe!S2223="x",1,0)</f>
        <v>0</v>
      </c>
      <c r="J2223" s="1">
        <f t="shared" si="207"/>
        <v>1</v>
      </c>
      <c r="K2223" s="89">
        <f>IF(Eingabe!E2223="x",1,0)</f>
        <v>1</v>
      </c>
      <c r="L2223" s="1">
        <f>IF(Eingabe!F2223="x",1,0)</f>
        <v>0</v>
      </c>
      <c r="M2223" s="90">
        <f t="shared" si="208"/>
        <v>1</v>
      </c>
    </row>
    <row r="2224">
      <c r="A2224" s="5">
        <f>Eingabe!J2224^2*PI()/4</f>
        <v>0</v>
      </c>
      <c r="B2224" s="5">
        <f>Eingabe!K2224*Eingabe!L2224</f>
        <v>0.23999999999999999</v>
      </c>
      <c r="C2224" s="5">
        <f>(Eingabe!K2224*(Eingabe!L2224-Eingabe!K2224)+Eingabe!K2224^2*PI()/4)*0+Eingabe!K2224*Eingabe!L2224</f>
        <v>0.23999999999999999</v>
      </c>
      <c r="D2224" s="89">
        <f>IF(Eingabe!G2224="x",1,0)</f>
        <v>0</v>
      </c>
      <c r="E2224" s="1">
        <f>IF(Eingabe!H2224="x",1,0)</f>
        <v>1</v>
      </c>
      <c r="F2224" s="1">
        <f>IF(Eingabe!I2224="x",1,0)</f>
        <v>0</v>
      </c>
      <c r="G2224" s="90">
        <f t="shared" si="206"/>
        <v>1</v>
      </c>
      <c r="H2224" s="1">
        <f>IF(Eingabe!R2224="x",1,0)</f>
        <v>1</v>
      </c>
      <c r="I2224" s="1">
        <f>IF(Eingabe!S2224="x",1,0)</f>
        <v>0</v>
      </c>
      <c r="J2224" s="1">
        <f t="shared" si="207"/>
        <v>1</v>
      </c>
      <c r="K2224" s="89">
        <f>IF(Eingabe!E2224="x",1,0)</f>
        <v>1</v>
      </c>
      <c r="L2224" s="1">
        <f>IF(Eingabe!F2224="x",1,0)</f>
        <v>0</v>
      </c>
      <c r="M2224" s="90">
        <f t="shared" si="208"/>
        <v>1</v>
      </c>
    </row>
    <row r="2225">
      <c r="A2225" s="5">
        <f>Eingabe!J2225^2*PI()/4</f>
        <v>0</v>
      </c>
      <c r="B2225" s="5">
        <f>Eingabe!K2225*Eingabe!L2225</f>
        <v>0.23999999999999999</v>
      </c>
      <c r="C2225" s="5">
        <f>(Eingabe!K2225*(Eingabe!L2225-Eingabe!K2225)+Eingabe!K2225^2*PI()/4)*0+Eingabe!K2225*Eingabe!L2225</f>
        <v>0.23999999999999999</v>
      </c>
      <c r="D2225" s="89">
        <f>IF(Eingabe!G2225="x",1,0)</f>
        <v>0</v>
      </c>
      <c r="E2225" s="1">
        <f>IF(Eingabe!H2225="x",1,0)</f>
        <v>1</v>
      </c>
      <c r="F2225" s="1">
        <f>IF(Eingabe!I2225="x",1,0)</f>
        <v>0</v>
      </c>
      <c r="G2225" s="90">
        <f t="shared" si="206"/>
        <v>1</v>
      </c>
      <c r="H2225" s="1">
        <f>IF(Eingabe!R2225="x",1,0)</f>
        <v>1</v>
      </c>
      <c r="I2225" s="1">
        <f>IF(Eingabe!S2225="x",1,0)</f>
        <v>0</v>
      </c>
      <c r="J2225" s="1">
        <f t="shared" si="207"/>
        <v>1</v>
      </c>
      <c r="K2225" s="89">
        <f>IF(Eingabe!E2225="x",1,0)</f>
        <v>1</v>
      </c>
      <c r="L2225" s="1">
        <f>IF(Eingabe!F2225="x",1,0)</f>
        <v>0</v>
      </c>
      <c r="M2225" s="90">
        <f t="shared" si="208"/>
        <v>1</v>
      </c>
    </row>
    <row r="2226">
      <c r="A2226" s="5">
        <f>Eingabe!J2226^2*PI()/4</f>
        <v>0</v>
      </c>
      <c r="B2226" s="5">
        <f>Eingabe!K2226*Eingabe!L2226</f>
        <v>0.23999999999999999</v>
      </c>
      <c r="C2226" s="5">
        <f>(Eingabe!K2226*(Eingabe!L2226-Eingabe!K2226)+Eingabe!K2226^2*PI()/4)*0+Eingabe!K2226*Eingabe!L2226</f>
        <v>0.23999999999999999</v>
      </c>
      <c r="D2226" s="89">
        <f>IF(Eingabe!G2226="x",1,0)</f>
        <v>0</v>
      </c>
      <c r="E2226" s="1">
        <f>IF(Eingabe!H2226="x",1,0)</f>
        <v>1</v>
      </c>
      <c r="F2226" s="1">
        <f>IF(Eingabe!I2226="x",1,0)</f>
        <v>0</v>
      </c>
      <c r="G2226" s="90">
        <f t="shared" si="206"/>
        <v>1</v>
      </c>
      <c r="H2226" s="1">
        <f>IF(Eingabe!R2226="x",1,0)</f>
        <v>1</v>
      </c>
      <c r="I2226" s="1">
        <f>IF(Eingabe!S2226="x",1,0)</f>
        <v>0</v>
      </c>
      <c r="J2226" s="1">
        <f t="shared" si="207"/>
        <v>1</v>
      </c>
      <c r="K2226" s="89">
        <f>IF(Eingabe!E2226="x",1,0)</f>
        <v>1</v>
      </c>
      <c r="L2226" s="1">
        <f>IF(Eingabe!F2226="x",1,0)</f>
        <v>0</v>
      </c>
      <c r="M2226" s="90">
        <f t="shared" si="208"/>
        <v>1</v>
      </c>
    </row>
    <row r="2227">
      <c r="A2227" s="5">
        <f>Eingabe!J2227^2*PI()/4</f>
        <v>0</v>
      </c>
      <c r="B2227" s="5">
        <f>Eingabe!K2227*Eingabe!L2227</f>
        <v>0.23999999999999999</v>
      </c>
      <c r="C2227" s="5">
        <f>(Eingabe!K2227*(Eingabe!L2227-Eingabe!K2227)+Eingabe!K2227^2*PI()/4)*0+Eingabe!K2227*Eingabe!L2227</f>
        <v>0.23999999999999999</v>
      </c>
      <c r="D2227" s="89">
        <f>IF(Eingabe!G2227="x",1,0)</f>
        <v>0</v>
      </c>
      <c r="E2227" s="1">
        <f>IF(Eingabe!H2227="x",1,0)</f>
        <v>1</v>
      </c>
      <c r="F2227" s="1">
        <f>IF(Eingabe!I2227="x",1,0)</f>
        <v>0</v>
      </c>
      <c r="G2227" s="90">
        <f t="shared" si="206"/>
        <v>1</v>
      </c>
      <c r="H2227" s="1">
        <f>IF(Eingabe!R2227="x",1,0)</f>
        <v>1</v>
      </c>
      <c r="I2227" s="1">
        <f>IF(Eingabe!S2227="x",1,0)</f>
        <v>0</v>
      </c>
      <c r="J2227" s="1">
        <f t="shared" si="207"/>
        <v>1</v>
      </c>
      <c r="K2227" s="89">
        <f>IF(Eingabe!E2227="x",1,0)</f>
        <v>1</v>
      </c>
      <c r="L2227" s="1">
        <f>IF(Eingabe!F2227="x",1,0)</f>
        <v>0</v>
      </c>
      <c r="M2227" s="90">
        <f t="shared" si="208"/>
        <v>1</v>
      </c>
    </row>
    <row r="2228">
      <c r="A2228" s="5">
        <f>Eingabe!J2228^2*PI()/4</f>
        <v>0</v>
      </c>
      <c r="B2228" s="5">
        <f>Eingabe!K2228*Eingabe!L2228</f>
        <v>0.23999999999999999</v>
      </c>
      <c r="C2228" s="5">
        <f>(Eingabe!K2228*(Eingabe!L2228-Eingabe!K2228)+Eingabe!K2228^2*PI()/4)*0+Eingabe!K2228*Eingabe!L2228</f>
        <v>0.23999999999999999</v>
      </c>
      <c r="D2228" s="89">
        <f>IF(Eingabe!G2228="x",1,0)</f>
        <v>0</v>
      </c>
      <c r="E2228" s="1">
        <f>IF(Eingabe!H2228="x",1,0)</f>
        <v>1</v>
      </c>
      <c r="F2228" s="1">
        <f>IF(Eingabe!I2228="x",1,0)</f>
        <v>0</v>
      </c>
      <c r="G2228" s="90">
        <f t="shared" si="206"/>
        <v>1</v>
      </c>
      <c r="H2228" s="1">
        <f>IF(Eingabe!R2228="x",1,0)</f>
        <v>1</v>
      </c>
      <c r="I2228" s="1">
        <f>IF(Eingabe!S2228="x",1,0)</f>
        <v>0</v>
      </c>
      <c r="J2228" s="1">
        <f t="shared" si="207"/>
        <v>1</v>
      </c>
      <c r="K2228" s="89">
        <f>IF(Eingabe!E2228="x",1,0)</f>
        <v>1</v>
      </c>
      <c r="L2228" s="1">
        <f>IF(Eingabe!F2228="x",1,0)</f>
        <v>0</v>
      </c>
      <c r="M2228" s="90">
        <f t="shared" si="208"/>
        <v>1</v>
      </c>
    </row>
    <row r="2229">
      <c r="A2229" s="5">
        <f>Eingabe!J2229^2*PI()/4</f>
        <v>0</v>
      </c>
      <c r="B2229" s="5">
        <f>Eingabe!K2229*Eingabe!L2229</f>
        <v>0.23999999999999999</v>
      </c>
      <c r="C2229" s="5">
        <f>(Eingabe!K2229*(Eingabe!L2229-Eingabe!K2229)+Eingabe!K2229^2*PI()/4)*0+Eingabe!K2229*Eingabe!L2229</f>
        <v>0.23999999999999999</v>
      </c>
      <c r="D2229" s="89">
        <f>IF(Eingabe!G2229="x",1,0)</f>
        <v>0</v>
      </c>
      <c r="E2229" s="1">
        <f>IF(Eingabe!H2229="x",1,0)</f>
        <v>1</v>
      </c>
      <c r="F2229" s="1">
        <f>IF(Eingabe!I2229="x",1,0)</f>
        <v>0</v>
      </c>
      <c r="G2229" s="90">
        <f t="shared" si="206"/>
        <v>1</v>
      </c>
      <c r="H2229" s="1">
        <f>IF(Eingabe!R2229="x",1,0)</f>
        <v>1</v>
      </c>
      <c r="I2229" s="1">
        <f>IF(Eingabe!S2229="x",1,0)</f>
        <v>0</v>
      </c>
      <c r="J2229" s="1">
        <f t="shared" si="207"/>
        <v>1</v>
      </c>
      <c r="K2229" s="89">
        <f>IF(Eingabe!E2229="x",1,0)</f>
        <v>1</v>
      </c>
      <c r="L2229" s="1">
        <f>IF(Eingabe!F2229="x",1,0)</f>
        <v>0</v>
      </c>
      <c r="M2229" s="90">
        <f t="shared" si="208"/>
        <v>1</v>
      </c>
    </row>
    <row r="2230">
      <c r="A2230" s="5">
        <f>Eingabe!J2230^2*PI()/4</f>
        <v>0</v>
      </c>
      <c r="B2230" s="5">
        <f>Eingabe!K2230*Eingabe!L2230</f>
        <v>0.23999999999999999</v>
      </c>
      <c r="C2230" s="5">
        <f>(Eingabe!K2230*(Eingabe!L2230-Eingabe!K2230)+Eingabe!K2230^2*PI()/4)*0+Eingabe!K2230*Eingabe!L2230</f>
        <v>0.23999999999999999</v>
      </c>
      <c r="D2230" s="89">
        <f>IF(Eingabe!G2230="x",1,0)</f>
        <v>0</v>
      </c>
      <c r="E2230" s="1">
        <f>IF(Eingabe!H2230="x",1,0)</f>
        <v>1</v>
      </c>
      <c r="F2230" s="1">
        <f>IF(Eingabe!I2230="x",1,0)</f>
        <v>0</v>
      </c>
      <c r="G2230" s="90">
        <f t="shared" si="206"/>
        <v>1</v>
      </c>
      <c r="H2230" s="1">
        <f>IF(Eingabe!R2230="x",1,0)</f>
        <v>1</v>
      </c>
      <c r="I2230" s="1">
        <f>IF(Eingabe!S2230="x",1,0)</f>
        <v>0</v>
      </c>
      <c r="J2230" s="1">
        <f t="shared" si="207"/>
        <v>1</v>
      </c>
      <c r="K2230" s="89">
        <f>IF(Eingabe!E2230="x",1,0)</f>
        <v>1</v>
      </c>
      <c r="L2230" s="1">
        <f>IF(Eingabe!F2230="x",1,0)</f>
        <v>0</v>
      </c>
      <c r="M2230" s="90">
        <f t="shared" si="208"/>
        <v>1</v>
      </c>
    </row>
    <row r="2231">
      <c r="A2231" s="5">
        <f>Eingabe!J2231^2*PI()/4</f>
        <v>0</v>
      </c>
      <c r="B2231" s="5">
        <f>Eingabe!K2231*Eingabe!L2231</f>
        <v>0.23999999999999999</v>
      </c>
      <c r="C2231" s="5">
        <f>(Eingabe!K2231*(Eingabe!L2231-Eingabe!K2231)+Eingabe!K2231^2*PI()/4)*0+Eingabe!K2231*Eingabe!L2231</f>
        <v>0.23999999999999999</v>
      </c>
      <c r="D2231" s="89">
        <f>IF(Eingabe!G2231="x",1,0)</f>
        <v>0</v>
      </c>
      <c r="E2231" s="1">
        <f>IF(Eingabe!H2231="x",1,0)</f>
        <v>1</v>
      </c>
      <c r="F2231" s="1">
        <f>IF(Eingabe!I2231="x",1,0)</f>
        <v>0</v>
      </c>
      <c r="G2231" s="90">
        <f t="shared" si="206"/>
        <v>1</v>
      </c>
      <c r="H2231" s="1">
        <f>IF(Eingabe!R2231="x",1,0)</f>
        <v>1</v>
      </c>
      <c r="I2231" s="1">
        <f>IF(Eingabe!S2231="x",1,0)</f>
        <v>0</v>
      </c>
      <c r="J2231" s="1">
        <f t="shared" si="207"/>
        <v>1</v>
      </c>
      <c r="K2231" s="89">
        <f>IF(Eingabe!E2231="x",1,0)</f>
        <v>1</v>
      </c>
      <c r="L2231" s="1">
        <f>IF(Eingabe!F2231="x",1,0)</f>
        <v>0</v>
      </c>
      <c r="M2231" s="90">
        <f t="shared" si="208"/>
        <v>1</v>
      </c>
    </row>
    <row r="2232">
      <c r="A2232" s="5">
        <f>Eingabe!J2232^2*PI()/4</f>
        <v>0</v>
      </c>
      <c r="B2232" s="5">
        <f>Eingabe!K2232*Eingabe!L2232</f>
        <v>0.23999999999999999</v>
      </c>
      <c r="C2232" s="5">
        <f>(Eingabe!K2232*(Eingabe!L2232-Eingabe!K2232)+Eingabe!K2232^2*PI()/4)*0+Eingabe!K2232*Eingabe!L2232</f>
        <v>0.23999999999999999</v>
      </c>
      <c r="D2232" s="89">
        <f>IF(Eingabe!G2232="x",1,0)</f>
        <v>0</v>
      </c>
      <c r="E2232" s="1">
        <f>IF(Eingabe!H2232="x",1,0)</f>
        <v>1</v>
      </c>
      <c r="F2232" s="1">
        <f>IF(Eingabe!I2232="x",1,0)</f>
        <v>0</v>
      </c>
      <c r="G2232" s="90">
        <f t="shared" si="206"/>
        <v>1</v>
      </c>
      <c r="H2232" s="1">
        <f>IF(Eingabe!R2232="x",1,0)</f>
        <v>1</v>
      </c>
      <c r="I2232" s="1">
        <f>IF(Eingabe!S2232="x",1,0)</f>
        <v>0</v>
      </c>
      <c r="J2232" s="1">
        <f t="shared" si="207"/>
        <v>1</v>
      </c>
      <c r="K2232" s="89">
        <f>IF(Eingabe!E2232="x",1,0)</f>
        <v>1</v>
      </c>
      <c r="L2232" s="1">
        <f>IF(Eingabe!F2232="x",1,0)</f>
        <v>0</v>
      </c>
      <c r="M2232" s="90">
        <f t="shared" si="208"/>
        <v>1</v>
      </c>
    </row>
    <row r="2233">
      <c r="A2233" s="5">
        <f>Eingabe!J2233^2*PI()/4</f>
        <v>0</v>
      </c>
      <c r="B2233" s="5">
        <f>Eingabe!K2233*Eingabe!L2233</f>
        <v>0.23999999999999999</v>
      </c>
      <c r="C2233" s="5">
        <f>(Eingabe!K2233*(Eingabe!L2233-Eingabe!K2233)+Eingabe!K2233^2*PI()/4)*0+Eingabe!K2233*Eingabe!L2233</f>
        <v>0.23999999999999999</v>
      </c>
      <c r="D2233" s="89">
        <f>IF(Eingabe!G2233="x",1,0)</f>
        <v>0</v>
      </c>
      <c r="E2233" s="1">
        <f>IF(Eingabe!H2233="x",1,0)</f>
        <v>1</v>
      </c>
      <c r="F2233" s="1">
        <f>IF(Eingabe!I2233="x",1,0)</f>
        <v>0</v>
      </c>
      <c r="G2233" s="90">
        <f t="shared" si="206"/>
        <v>1</v>
      </c>
      <c r="H2233" s="1">
        <f>IF(Eingabe!R2233="x",1,0)</f>
        <v>1</v>
      </c>
      <c r="I2233" s="1">
        <f>IF(Eingabe!S2233="x",1,0)</f>
        <v>0</v>
      </c>
      <c r="J2233" s="1">
        <f t="shared" si="207"/>
        <v>1</v>
      </c>
      <c r="K2233" s="89">
        <f>IF(Eingabe!E2233="x",1,0)</f>
        <v>1</v>
      </c>
      <c r="L2233" s="1">
        <f>IF(Eingabe!F2233="x",1,0)</f>
        <v>0</v>
      </c>
      <c r="M2233" s="90">
        <f t="shared" si="208"/>
        <v>1</v>
      </c>
    </row>
    <row r="2234">
      <c r="A2234" s="5">
        <f>Eingabe!J2234^2*PI()/4</f>
        <v>0</v>
      </c>
      <c r="B2234" s="5">
        <f>Eingabe!K2234*Eingabe!L2234</f>
        <v>0.23999999999999999</v>
      </c>
      <c r="C2234" s="5">
        <f>(Eingabe!K2234*(Eingabe!L2234-Eingabe!K2234)+Eingabe!K2234^2*PI()/4)*0+Eingabe!K2234*Eingabe!L2234</f>
        <v>0.23999999999999999</v>
      </c>
      <c r="D2234" s="89">
        <f>IF(Eingabe!G2234="x",1,0)</f>
        <v>0</v>
      </c>
      <c r="E2234" s="1">
        <f>IF(Eingabe!H2234="x",1,0)</f>
        <v>1</v>
      </c>
      <c r="F2234" s="1">
        <f>IF(Eingabe!I2234="x",1,0)</f>
        <v>0</v>
      </c>
      <c r="G2234" s="90">
        <f t="shared" si="206"/>
        <v>1</v>
      </c>
      <c r="H2234" s="1">
        <f>IF(Eingabe!R2234="x",1,0)</f>
        <v>1</v>
      </c>
      <c r="I2234" s="1">
        <f>IF(Eingabe!S2234="x",1,0)</f>
        <v>0</v>
      </c>
      <c r="J2234" s="1">
        <f t="shared" si="207"/>
        <v>1</v>
      </c>
      <c r="K2234" s="89">
        <f>IF(Eingabe!E2234="x",1,0)</f>
        <v>1</v>
      </c>
      <c r="L2234" s="1">
        <f>IF(Eingabe!F2234="x",1,0)</f>
        <v>0</v>
      </c>
      <c r="M2234" s="90">
        <f t="shared" si="208"/>
        <v>1</v>
      </c>
    </row>
    <row r="2235">
      <c r="A2235" s="5">
        <f>Eingabe!J2235^2*PI()/4</f>
        <v>0</v>
      </c>
      <c r="B2235" s="5">
        <f>Eingabe!K2235*Eingabe!L2235</f>
        <v>0.23999999999999999</v>
      </c>
      <c r="C2235" s="5">
        <f>(Eingabe!K2235*(Eingabe!L2235-Eingabe!K2235)+Eingabe!K2235^2*PI()/4)*0+Eingabe!K2235*Eingabe!L2235</f>
        <v>0.23999999999999999</v>
      </c>
      <c r="D2235" s="89">
        <f>IF(Eingabe!G2235="x",1,0)</f>
        <v>0</v>
      </c>
      <c r="E2235" s="1">
        <f>IF(Eingabe!H2235="x",1,0)</f>
        <v>1</v>
      </c>
      <c r="F2235" s="1">
        <f>IF(Eingabe!I2235="x",1,0)</f>
        <v>0</v>
      </c>
      <c r="G2235" s="90">
        <f t="shared" si="206"/>
        <v>1</v>
      </c>
      <c r="H2235" s="1">
        <f>IF(Eingabe!R2235="x",1,0)</f>
        <v>1</v>
      </c>
      <c r="I2235" s="1">
        <f>IF(Eingabe!S2235="x",1,0)</f>
        <v>0</v>
      </c>
      <c r="J2235" s="1">
        <f t="shared" si="207"/>
        <v>1</v>
      </c>
      <c r="K2235" s="89">
        <f>IF(Eingabe!E2235="x",1,0)</f>
        <v>1</v>
      </c>
      <c r="L2235" s="1">
        <f>IF(Eingabe!F2235="x",1,0)</f>
        <v>0</v>
      </c>
      <c r="M2235" s="90">
        <f t="shared" si="208"/>
        <v>1</v>
      </c>
    </row>
    <row r="2236">
      <c r="A2236" s="5">
        <f>Eingabe!J2236^2*PI()/4</f>
        <v>0</v>
      </c>
      <c r="B2236" s="5">
        <f>Eingabe!K2236*Eingabe!L2236</f>
        <v>0.23999999999999999</v>
      </c>
      <c r="C2236" s="5">
        <f>(Eingabe!K2236*(Eingabe!L2236-Eingabe!K2236)+Eingabe!K2236^2*PI()/4)*0+Eingabe!K2236*Eingabe!L2236</f>
        <v>0.23999999999999999</v>
      </c>
      <c r="D2236" s="89">
        <f>IF(Eingabe!G2236="x",1,0)</f>
        <v>0</v>
      </c>
      <c r="E2236" s="1">
        <f>IF(Eingabe!H2236="x",1,0)</f>
        <v>1</v>
      </c>
      <c r="F2236" s="1">
        <f>IF(Eingabe!I2236="x",1,0)</f>
        <v>0</v>
      </c>
      <c r="G2236" s="90">
        <f t="shared" si="206"/>
        <v>1</v>
      </c>
      <c r="H2236" s="1">
        <f>IF(Eingabe!R2236="x",1,0)</f>
        <v>1</v>
      </c>
      <c r="I2236" s="1">
        <f>IF(Eingabe!S2236="x",1,0)</f>
        <v>0</v>
      </c>
      <c r="J2236" s="1">
        <f t="shared" si="207"/>
        <v>1</v>
      </c>
      <c r="K2236" s="89">
        <f>IF(Eingabe!E2236="x",1,0)</f>
        <v>1</v>
      </c>
      <c r="L2236" s="1">
        <f>IF(Eingabe!F2236="x",1,0)</f>
        <v>0</v>
      </c>
      <c r="M2236" s="90">
        <f t="shared" si="208"/>
        <v>1</v>
      </c>
    </row>
    <row r="2237">
      <c r="A2237" s="5">
        <f>Eingabe!J2237^2*PI()/4</f>
        <v>0</v>
      </c>
      <c r="B2237" s="5">
        <f>Eingabe!K2237*Eingabe!L2237</f>
        <v>0.23999999999999999</v>
      </c>
      <c r="C2237" s="5">
        <f>(Eingabe!K2237*(Eingabe!L2237-Eingabe!K2237)+Eingabe!K2237^2*PI()/4)*0+Eingabe!K2237*Eingabe!L2237</f>
        <v>0.23999999999999999</v>
      </c>
      <c r="D2237" s="89">
        <f>IF(Eingabe!G2237="x",1,0)</f>
        <v>0</v>
      </c>
      <c r="E2237" s="1">
        <f>IF(Eingabe!H2237="x",1,0)</f>
        <v>1</v>
      </c>
      <c r="F2237" s="1">
        <f>IF(Eingabe!I2237="x",1,0)</f>
        <v>0</v>
      </c>
      <c r="G2237" s="90">
        <f t="shared" si="206"/>
        <v>1</v>
      </c>
      <c r="H2237" s="1">
        <f>IF(Eingabe!R2237="x",1,0)</f>
        <v>1</v>
      </c>
      <c r="I2237" s="1">
        <f>IF(Eingabe!S2237="x",1,0)</f>
        <v>0</v>
      </c>
      <c r="J2237" s="1">
        <f t="shared" si="207"/>
        <v>1</v>
      </c>
      <c r="K2237" s="89">
        <f>IF(Eingabe!E2237="x",1,0)</f>
        <v>1</v>
      </c>
      <c r="L2237" s="1">
        <f>IF(Eingabe!F2237="x",1,0)</f>
        <v>0</v>
      </c>
      <c r="M2237" s="90">
        <f t="shared" si="208"/>
        <v>1</v>
      </c>
    </row>
    <row r="2238">
      <c r="A2238" s="5">
        <f>Eingabe!J2238^2*PI()/4</f>
        <v>0</v>
      </c>
      <c r="B2238" s="5">
        <f>Eingabe!K2238*Eingabe!L2238</f>
        <v>0.23999999999999999</v>
      </c>
      <c r="C2238" s="5">
        <f>(Eingabe!K2238*(Eingabe!L2238-Eingabe!K2238)+Eingabe!K2238^2*PI()/4)*0+Eingabe!K2238*Eingabe!L2238</f>
        <v>0.23999999999999999</v>
      </c>
      <c r="D2238" s="89">
        <f>IF(Eingabe!G2238="x",1,0)</f>
        <v>0</v>
      </c>
      <c r="E2238" s="1">
        <f>IF(Eingabe!H2238="x",1,0)</f>
        <v>1</v>
      </c>
      <c r="F2238" s="1">
        <f>IF(Eingabe!I2238="x",1,0)</f>
        <v>0</v>
      </c>
      <c r="G2238" s="90">
        <f t="shared" si="206"/>
        <v>1</v>
      </c>
      <c r="H2238" s="1">
        <f>IF(Eingabe!R2238="x",1,0)</f>
        <v>1</v>
      </c>
      <c r="I2238" s="1">
        <f>IF(Eingabe!S2238="x",1,0)</f>
        <v>0</v>
      </c>
      <c r="J2238" s="1">
        <f t="shared" si="207"/>
        <v>1</v>
      </c>
      <c r="K2238" s="89">
        <f>IF(Eingabe!E2238="x",1,0)</f>
        <v>1</v>
      </c>
      <c r="L2238" s="1">
        <f>IF(Eingabe!F2238="x",1,0)</f>
        <v>0</v>
      </c>
      <c r="M2238" s="90">
        <f t="shared" si="208"/>
        <v>1</v>
      </c>
    </row>
    <row r="2239">
      <c r="A2239" s="5">
        <f>Eingabe!J2239^2*PI()/4</f>
        <v>0</v>
      </c>
      <c r="B2239" s="5">
        <f>Eingabe!K2239*Eingabe!L2239</f>
        <v>0.23999999999999999</v>
      </c>
      <c r="C2239" s="5">
        <f>(Eingabe!K2239*(Eingabe!L2239-Eingabe!K2239)+Eingabe!K2239^2*PI()/4)*0+Eingabe!K2239*Eingabe!L2239</f>
        <v>0.23999999999999999</v>
      </c>
      <c r="D2239" s="89">
        <f>IF(Eingabe!G2239="x",1,0)</f>
        <v>0</v>
      </c>
      <c r="E2239" s="1">
        <f>IF(Eingabe!H2239="x",1,0)</f>
        <v>1</v>
      </c>
      <c r="F2239" s="1">
        <f>IF(Eingabe!I2239="x",1,0)</f>
        <v>0</v>
      </c>
      <c r="G2239" s="90">
        <f t="shared" si="206"/>
        <v>1</v>
      </c>
      <c r="H2239" s="1">
        <f>IF(Eingabe!R2239="x",1,0)</f>
        <v>1</v>
      </c>
      <c r="I2239" s="1">
        <f>IF(Eingabe!S2239="x",1,0)</f>
        <v>0</v>
      </c>
      <c r="J2239" s="1">
        <f t="shared" si="207"/>
        <v>1</v>
      </c>
      <c r="K2239" s="89">
        <f>IF(Eingabe!E2239="x",1,0)</f>
        <v>1</v>
      </c>
      <c r="L2239" s="1">
        <f>IF(Eingabe!F2239="x",1,0)</f>
        <v>0</v>
      </c>
      <c r="M2239" s="90">
        <f t="shared" si="208"/>
        <v>1</v>
      </c>
    </row>
    <row r="2240">
      <c r="A2240" s="5">
        <f>Eingabe!J2240^2*PI()/4</f>
        <v>0</v>
      </c>
      <c r="B2240" s="5">
        <f>Eingabe!K2240*Eingabe!L2240</f>
        <v>0.23999999999999999</v>
      </c>
      <c r="C2240" s="5">
        <f>(Eingabe!K2240*(Eingabe!L2240-Eingabe!K2240)+Eingabe!K2240^2*PI()/4)*0+Eingabe!K2240*Eingabe!L2240</f>
        <v>0.23999999999999999</v>
      </c>
      <c r="D2240" s="89">
        <f>IF(Eingabe!G2240="x",1,0)</f>
        <v>0</v>
      </c>
      <c r="E2240" s="1">
        <f>IF(Eingabe!H2240="x",1,0)</f>
        <v>1</v>
      </c>
      <c r="F2240" s="1">
        <f>IF(Eingabe!I2240="x",1,0)</f>
        <v>0</v>
      </c>
      <c r="G2240" s="90">
        <f t="shared" si="206"/>
        <v>1</v>
      </c>
      <c r="H2240" s="1">
        <f>IF(Eingabe!R2240="x",1,0)</f>
        <v>1</v>
      </c>
      <c r="I2240" s="1">
        <f>IF(Eingabe!S2240="x",1,0)</f>
        <v>0</v>
      </c>
      <c r="J2240" s="1">
        <f t="shared" si="207"/>
        <v>1</v>
      </c>
      <c r="K2240" s="89">
        <f>IF(Eingabe!E2240="x",1,0)</f>
        <v>1</v>
      </c>
      <c r="L2240" s="1">
        <f>IF(Eingabe!F2240="x",1,0)</f>
        <v>0</v>
      </c>
      <c r="M2240" s="90">
        <f t="shared" si="208"/>
        <v>1</v>
      </c>
    </row>
    <row r="2241">
      <c r="A2241" s="5">
        <f>Eingabe!J2241^2*PI()/4</f>
        <v>0</v>
      </c>
      <c r="B2241" s="5">
        <f>Eingabe!K2241*Eingabe!L2241</f>
        <v>0.23999999999999999</v>
      </c>
      <c r="C2241" s="5">
        <f>(Eingabe!K2241*(Eingabe!L2241-Eingabe!K2241)+Eingabe!K2241^2*PI()/4)*0+Eingabe!K2241*Eingabe!L2241</f>
        <v>0.23999999999999999</v>
      </c>
      <c r="D2241" s="89">
        <f>IF(Eingabe!G2241="x",1,0)</f>
        <v>0</v>
      </c>
      <c r="E2241" s="1">
        <f>IF(Eingabe!H2241="x",1,0)</f>
        <v>1</v>
      </c>
      <c r="F2241" s="1">
        <f>IF(Eingabe!I2241="x",1,0)</f>
        <v>0</v>
      </c>
      <c r="G2241" s="90">
        <f t="shared" si="206"/>
        <v>1</v>
      </c>
      <c r="H2241" s="1">
        <f>IF(Eingabe!R2241="x",1,0)</f>
        <v>1</v>
      </c>
      <c r="I2241" s="1">
        <f>IF(Eingabe!S2241="x",1,0)</f>
        <v>0</v>
      </c>
      <c r="J2241" s="1">
        <f t="shared" si="207"/>
        <v>1</v>
      </c>
      <c r="K2241" s="89">
        <f>IF(Eingabe!E2241="x",1,0)</f>
        <v>1</v>
      </c>
      <c r="L2241" s="1">
        <f>IF(Eingabe!F2241="x",1,0)</f>
        <v>0</v>
      </c>
      <c r="M2241" s="90">
        <f t="shared" si="208"/>
        <v>1</v>
      </c>
    </row>
    <row r="2242">
      <c r="A2242" s="5">
        <f>Eingabe!J2242^2*PI()/4</f>
        <v>0</v>
      </c>
      <c r="B2242" s="5">
        <f>Eingabe!K2242*Eingabe!L2242</f>
        <v>0.23999999999999999</v>
      </c>
      <c r="C2242" s="5">
        <f>(Eingabe!K2242*(Eingabe!L2242-Eingabe!K2242)+Eingabe!K2242^2*PI()/4)*0+Eingabe!K2242*Eingabe!L2242</f>
        <v>0.23999999999999999</v>
      </c>
      <c r="D2242" s="89">
        <f>IF(Eingabe!G2242="x",1,0)</f>
        <v>0</v>
      </c>
      <c r="E2242" s="1">
        <f>IF(Eingabe!H2242="x",1,0)</f>
        <v>1</v>
      </c>
      <c r="F2242" s="1">
        <f>IF(Eingabe!I2242="x",1,0)</f>
        <v>0</v>
      </c>
      <c r="G2242" s="90">
        <f t="shared" si="206"/>
        <v>1</v>
      </c>
      <c r="H2242" s="1">
        <f>IF(Eingabe!R2242="x",1,0)</f>
        <v>1</v>
      </c>
      <c r="I2242" s="1">
        <f>IF(Eingabe!S2242="x",1,0)</f>
        <v>0</v>
      </c>
      <c r="J2242" s="1">
        <f t="shared" si="207"/>
        <v>1</v>
      </c>
      <c r="K2242" s="89">
        <f>IF(Eingabe!E2242="x",1,0)</f>
        <v>1</v>
      </c>
      <c r="L2242" s="1">
        <f>IF(Eingabe!F2242="x",1,0)</f>
        <v>0</v>
      </c>
      <c r="M2242" s="90">
        <f t="shared" si="208"/>
        <v>1</v>
      </c>
    </row>
    <row r="2243">
      <c r="A2243" s="5">
        <f>Eingabe!J2243^2*PI()/4</f>
        <v>0</v>
      </c>
      <c r="B2243" s="5">
        <f>Eingabe!K2243*Eingabe!L2243</f>
        <v>0.23999999999999999</v>
      </c>
      <c r="C2243" s="5">
        <f>(Eingabe!K2243*(Eingabe!L2243-Eingabe!K2243)+Eingabe!K2243^2*PI()/4)*0+Eingabe!K2243*Eingabe!L2243</f>
        <v>0.23999999999999999</v>
      </c>
      <c r="D2243" s="89">
        <f>IF(Eingabe!G2243="x",1,0)</f>
        <v>0</v>
      </c>
      <c r="E2243" s="1">
        <f>IF(Eingabe!H2243="x",1,0)</f>
        <v>1</v>
      </c>
      <c r="F2243" s="1">
        <f>IF(Eingabe!I2243="x",1,0)</f>
        <v>0</v>
      </c>
      <c r="G2243" s="90">
        <f t="shared" si="206"/>
        <v>1</v>
      </c>
      <c r="H2243" s="1">
        <f>IF(Eingabe!R2243="x",1,0)</f>
        <v>1</v>
      </c>
      <c r="I2243" s="1">
        <f>IF(Eingabe!S2243="x",1,0)</f>
        <v>0</v>
      </c>
      <c r="J2243" s="1">
        <f t="shared" si="207"/>
        <v>1</v>
      </c>
      <c r="K2243" s="89">
        <f>IF(Eingabe!E2243="x",1,0)</f>
        <v>1</v>
      </c>
      <c r="L2243" s="1">
        <f>IF(Eingabe!F2243="x",1,0)</f>
        <v>0</v>
      </c>
      <c r="M2243" s="90">
        <f t="shared" si="208"/>
        <v>1</v>
      </c>
    </row>
    <row r="2244">
      <c r="A2244" s="5">
        <f>Eingabe!J2244^2*PI()/4</f>
        <v>0</v>
      </c>
      <c r="B2244" s="5">
        <f>Eingabe!K2244*Eingabe!L2244</f>
        <v>0.23999999999999999</v>
      </c>
      <c r="C2244" s="5">
        <f>(Eingabe!K2244*(Eingabe!L2244-Eingabe!K2244)+Eingabe!K2244^2*PI()/4)*0+Eingabe!K2244*Eingabe!L2244</f>
        <v>0.23999999999999999</v>
      </c>
      <c r="D2244" s="89">
        <f>IF(Eingabe!G2244="x",1,0)</f>
        <v>0</v>
      </c>
      <c r="E2244" s="1">
        <f>IF(Eingabe!H2244="x",1,0)</f>
        <v>1</v>
      </c>
      <c r="F2244" s="1">
        <f>IF(Eingabe!I2244="x",1,0)</f>
        <v>0</v>
      </c>
      <c r="G2244" s="90">
        <f t="shared" si="206"/>
        <v>1</v>
      </c>
      <c r="H2244" s="1">
        <f>IF(Eingabe!R2244="x",1,0)</f>
        <v>1</v>
      </c>
      <c r="I2244" s="1">
        <f>IF(Eingabe!S2244="x",1,0)</f>
        <v>0</v>
      </c>
      <c r="J2244" s="1">
        <f t="shared" si="207"/>
        <v>1</v>
      </c>
      <c r="K2244" s="89">
        <f>IF(Eingabe!E2244="x",1,0)</f>
        <v>1</v>
      </c>
      <c r="L2244" s="1">
        <f>IF(Eingabe!F2244="x",1,0)</f>
        <v>0</v>
      </c>
      <c r="M2244" s="90">
        <f t="shared" si="208"/>
        <v>1</v>
      </c>
    </row>
    <row r="2245">
      <c r="A2245" s="5">
        <f>Eingabe!J2245^2*PI()/4</f>
        <v>0</v>
      </c>
      <c r="B2245" s="5">
        <f>Eingabe!K2245*Eingabe!L2245</f>
        <v>0.23999999999999999</v>
      </c>
      <c r="C2245" s="5">
        <f>(Eingabe!K2245*(Eingabe!L2245-Eingabe!K2245)+Eingabe!K2245^2*PI()/4)*0+Eingabe!K2245*Eingabe!L2245</f>
        <v>0.23999999999999999</v>
      </c>
      <c r="D2245" s="89">
        <f>IF(Eingabe!G2245="x",1,0)</f>
        <v>0</v>
      </c>
      <c r="E2245" s="1">
        <f>IF(Eingabe!H2245="x",1,0)</f>
        <v>1</v>
      </c>
      <c r="F2245" s="1">
        <f>IF(Eingabe!I2245="x",1,0)</f>
        <v>0</v>
      </c>
      <c r="G2245" s="90">
        <f t="shared" si="206"/>
        <v>1</v>
      </c>
      <c r="H2245" s="1">
        <f>IF(Eingabe!R2245="x",1,0)</f>
        <v>1</v>
      </c>
      <c r="I2245" s="1">
        <f>IF(Eingabe!S2245="x",1,0)</f>
        <v>0</v>
      </c>
      <c r="J2245" s="1">
        <f t="shared" si="207"/>
        <v>1</v>
      </c>
      <c r="K2245" s="89">
        <f>IF(Eingabe!E2245="x",1,0)</f>
        <v>1</v>
      </c>
      <c r="L2245" s="1">
        <f>IF(Eingabe!F2245="x",1,0)</f>
        <v>0</v>
      </c>
      <c r="M2245" s="90">
        <f t="shared" si="208"/>
        <v>1</v>
      </c>
    </row>
    <row r="2246">
      <c r="A2246" s="5">
        <f>Eingabe!J2246^2*PI()/4</f>
        <v>0</v>
      </c>
      <c r="B2246" s="5">
        <f>Eingabe!K2246*Eingabe!L2246</f>
        <v>0.23999999999999999</v>
      </c>
      <c r="C2246" s="5">
        <f>(Eingabe!K2246*(Eingabe!L2246-Eingabe!K2246)+Eingabe!K2246^2*PI()/4)*0+Eingabe!K2246*Eingabe!L2246</f>
        <v>0.23999999999999999</v>
      </c>
      <c r="D2246" s="89">
        <f>IF(Eingabe!G2246="x",1,0)</f>
        <v>0</v>
      </c>
      <c r="E2246" s="1">
        <f>IF(Eingabe!H2246="x",1,0)</f>
        <v>1</v>
      </c>
      <c r="F2246" s="1">
        <f>IF(Eingabe!I2246="x",1,0)</f>
        <v>0</v>
      </c>
      <c r="G2246" s="90">
        <f t="shared" si="206"/>
        <v>1</v>
      </c>
      <c r="H2246" s="1">
        <f>IF(Eingabe!R2246="x",1,0)</f>
        <v>1</v>
      </c>
      <c r="I2246" s="1">
        <f>IF(Eingabe!S2246="x",1,0)</f>
        <v>0</v>
      </c>
      <c r="J2246" s="1">
        <f t="shared" si="207"/>
        <v>1</v>
      </c>
      <c r="K2246" s="89">
        <f>IF(Eingabe!E2246="x",1,0)</f>
        <v>1</v>
      </c>
      <c r="L2246" s="1">
        <f>IF(Eingabe!F2246="x",1,0)</f>
        <v>0</v>
      </c>
      <c r="M2246" s="90">
        <f t="shared" si="208"/>
        <v>1</v>
      </c>
    </row>
    <row r="2247">
      <c r="A2247" s="5">
        <f>Eingabe!J2247^2*PI()/4</f>
        <v>0</v>
      </c>
      <c r="B2247" s="5">
        <f>Eingabe!K2247*Eingabe!L2247</f>
        <v>0.23999999999999999</v>
      </c>
      <c r="C2247" s="5">
        <f>(Eingabe!K2247*(Eingabe!L2247-Eingabe!K2247)+Eingabe!K2247^2*PI()/4)*0+Eingabe!K2247*Eingabe!L2247</f>
        <v>0.23999999999999999</v>
      </c>
      <c r="D2247" s="89">
        <f>IF(Eingabe!G2247="x",1,0)</f>
        <v>0</v>
      </c>
      <c r="E2247" s="1">
        <f>IF(Eingabe!H2247="x",1,0)</f>
        <v>1</v>
      </c>
      <c r="F2247" s="1">
        <f>IF(Eingabe!I2247="x",1,0)</f>
        <v>0</v>
      </c>
      <c r="G2247" s="90">
        <f t="shared" si="206"/>
        <v>1</v>
      </c>
      <c r="H2247" s="1">
        <f>IF(Eingabe!R2247="x",1,0)</f>
        <v>1</v>
      </c>
      <c r="I2247" s="1">
        <f>IF(Eingabe!S2247="x",1,0)</f>
        <v>0</v>
      </c>
      <c r="J2247" s="1">
        <f t="shared" si="207"/>
        <v>1</v>
      </c>
      <c r="K2247" s="89">
        <f>IF(Eingabe!E2247="x",1,0)</f>
        <v>1</v>
      </c>
      <c r="L2247" s="1">
        <f>IF(Eingabe!F2247="x",1,0)</f>
        <v>0</v>
      </c>
      <c r="M2247" s="90">
        <f t="shared" si="208"/>
        <v>1</v>
      </c>
    </row>
    <row r="2248">
      <c r="A2248" s="5">
        <f>Eingabe!J2248^2*PI()/4</f>
        <v>0</v>
      </c>
      <c r="B2248" s="5">
        <f>Eingabe!K2248*Eingabe!L2248</f>
        <v>0.29999999999999999</v>
      </c>
      <c r="C2248" s="5">
        <f>(Eingabe!K2248*(Eingabe!L2248-Eingabe!K2248)+Eingabe!K2248^2*PI()/4)*0+Eingabe!K2248*Eingabe!L2248</f>
        <v>0.29999999999999999</v>
      </c>
      <c r="D2248" s="89">
        <f>IF(Eingabe!G2248="x",1,0)</f>
        <v>0</v>
      </c>
      <c r="E2248" s="1">
        <f>IF(Eingabe!H2248="x",1,0)</f>
        <v>1</v>
      </c>
      <c r="F2248" s="1">
        <f>IF(Eingabe!I2248="x",1,0)</f>
        <v>0</v>
      </c>
      <c r="G2248" s="90">
        <f t="shared" si="206"/>
        <v>1</v>
      </c>
      <c r="H2248" s="1">
        <f>IF(Eingabe!R2248="x",1,0)</f>
        <v>1</v>
      </c>
      <c r="I2248" s="1">
        <f>IF(Eingabe!S2248="x",1,0)</f>
        <v>0</v>
      </c>
      <c r="J2248" s="1">
        <f t="shared" si="207"/>
        <v>1</v>
      </c>
      <c r="K2248" s="89">
        <f>IF(Eingabe!E2248="x",1,0)</f>
        <v>1</v>
      </c>
      <c r="L2248" s="1">
        <f>IF(Eingabe!F2248="x",1,0)</f>
        <v>0</v>
      </c>
      <c r="M2248" s="90">
        <f t="shared" si="208"/>
        <v>1</v>
      </c>
    </row>
    <row r="2249">
      <c r="A2249" s="5">
        <f>Eingabe!J2249^2*PI()/4</f>
        <v>0</v>
      </c>
      <c r="B2249" s="5">
        <f>Eingabe!K2249*Eingabe!L2249</f>
        <v>0.35999999999999999</v>
      </c>
      <c r="C2249" s="5">
        <f>(Eingabe!K2249*(Eingabe!L2249-Eingabe!K2249)+Eingabe!K2249^2*PI()/4)*0+Eingabe!K2249*Eingabe!L2249</f>
        <v>0.35999999999999999</v>
      </c>
      <c r="D2249" s="89">
        <f>IF(Eingabe!G2249="x",1,0)</f>
        <v>0</v>
      </c>
      <c r="E2249" s="1">
        <f>IF(Eingabe!H2249="x",1,0)</f>
        <v>1</v>
      </c>
      <c r="F2249" s="1">
        <f>IF(Eingabe!I2249="x",1,0)</f>
        <v>0</v>
      </c>
      <c r="G2249" s="90">
        <f t="shared" si="206"/>
        <v>1</v>
      </c>
      <c r="H2249" s="1">
        <f>IF(Eingabe!R2249="x",1,0)</f>
        <v>1</v>
      </c>
      <c r="I2249" s="1">
        <f>IF(Eingabe!S2249="x",1,0)</f>
        <v>0</v>
      </c>
      <c r="J2249" s="1">
        <f t="shared" si="207"/>
        <v>1</v>
      </c>
      <c r="K2249" s="89">
        <f>IF(Eingabe!E2249="x",1,0)</f>
        <v>1</v>
      </c>
      <c r="L2249" s="1">
        <f>IF(Eingabe!F2249="x",1,0)</f>
        <v>0</v>
      </c>
      <c r="M2249" s="90">
        <f t="shared" si="208"/>
        <v>1</v>
      </c>
    </row>
    <row r="2250">
      <c r="A2250" s="5">
        <f>Eingabe!J2250^2*PI()/4</f>
        <v>0</v>
      </c>
      <c r="B2250" s="5">
        <f>Eingabe!K2250*Eingabe!L2250</f>
        <v>0.29999999999999999</v>
      </c>
      <c r="C2250" s="5">
        <f>(Eingabe!K2250*(Eingabe!L2250-Eingabe!K2250)+Eingabe!K2250^2*PI()/4)*0+Eingabe!K2250*Eingabe!L2250</f>
        <v>0.29999999999999999</v>
      </c>
      <c r="D2250" s="89">
        <f>IF(Eingabe!G2250="x",1,0)</f>
        <v>0</v>
      </c>
      <c r="E2250" s="1">
        <f>IF(Eingabe!H2250="x",1,0)</f>
        <v>1</v>
      </c>
      <c r="F2250" s="1">
        <f>IF(Eingabe!I2250="x",1,0)</f>
        <v>0</v>
      </c>
      <c r="G2250" s="90">
        <f t="shared" si="206"/>
        <v>1</v>
      </c>
      <c r="H2250" s="1">
        <f>IF(Eingabe!R2250="x",1,0)</f>
        <v>1</v>
      </c>
      <c r="I2250" s="1">
        <f>IF(Eingabe!S2250="x",1,0)</f>
        <v>0</v>
      </c>
      <c r="J2250" s="1">
        <f t="shared" si="207"/>
        <v>1</v>
      </c>
      <c r="K2250" s="89">
        <f>IF(Eingabe!E2250="x",1,0)</f>
        <v>1</v>
      </c>
      <c r="L2250" s="1">
        <f>IF(Eingabe!F2250="x",1,0)</f>
        <v>0</v>
      </c>
      <c r="M2250" s="90">
        <f t="shared" si="208"/>
        <v>1</v>
      </c>
    </row>
    <row r="2251">
      <c r="A2251" s="5">
        <f>Eingabe!J2251^2*PI()/4</f>
        <v>0</v>
      </c>
      <c r="B2251" s="5">
        <f>Eingabe!K2251*Eingabe!L2251</f>
        <v>0.29999999999999999</v>
      </c>
      <c r="C2251" s="5">
        <f>(Eingabe!K2251*(Eingabe!L2251-Eingabe!K2251)+Eingabe!K2251^2*PI()/4)*0+Eingabe!K2251*Eingabe!L2251</f>
        <v>0.29999999999999999</v>
      </c>
      <c r="D2251" s="89">
        <f>IF(Eingabe!G2251="x",1,0)</f>
        <v>0</v>
      </c>
      <c r="E2251" s="1">
        <f>IF(Eingabe!H2251="x",1,0)</f>
        <v>1</v>
      </c>
      <c r="F2251" s="1">
        <f>IF(Eingabe!I2251="x",1,0)</f>
        <v>0</v>
      </c>
      <c r="G2251" s="90">
        <f t="shared" si="206"/>
        <v>1</v>
      </c>
      <c r="H2251" s="1">
        <f>IF(Eingabe!R2251="x",1,0)</f>
        <v>1</v>
      </c>
      <c r="I2251" s="1">
        <f>IF(Eingabe!S2251="x",1,0)</f>
        <v>0</v>
      </c>
      <c r="J2251" s="1">
        <f t="shared" si="207"/>
        <v>1</v>
      </c>
      <c r="K2251" s="89">
        <f>IF(Eingabe!E2251="x",1,0)</f>
        <v>1</v>
      </c>
      <c r="L2251" s="1">
        <f>IF(Eingabe!F2251="x",1,0)</f>
        <v>0</v>
      </c>
      <c r="M2251" s="90">
        <f t="shared" si="208"/>
        <v>1</v>
      </c>
    </row>
    <row r="2252">
      <c r="A2252" s="5">
        <f>Eingabe!J2252^2*PI()/4</f>
        <v>0</v>
      </c>
      <c r="B2252" s="5">
        <f>Eingabe!K2252*Eingabe!L2252</f>
        <v>0.29999999999999999</v>
      </c>
      <c r="C2252" s="5">
        <f>(Eingabe!K2252*(Eingabe!L2252-Eingabe!K2252)+Eingabe!K2252^2*PI()/4)*0+Eingabe!K2252*Eingabe!L2252</f>
        <v>0.29999999999999999</v>
      </c>
      <c r="D2252" s="89">
        <f>IF(Eingabe!G2252="x",1,0)</f>
        <v>0</v>
      </c>
      <c r="E2252" s="1">
        <f>IF(Eingabe!H2252="x",1,0)</f>
        <v>1</v>
      </c>
      <c r="F2252" s="1">
        <f>IF(Eingabe!I2252="x",1,0)</f>
        <v>0</v>
      </c>
      <c r="G2252" s="90">
        <f t="shared" si="206"/>
        <v>1</v>
      </c>
      <c r="H2252" s="1">
        <f>IF(Eingabe!R2252="x",1,0)</f>
        <v>1</v>
      </c>
      <c r="I2252" s="1">
        <f>IF(Eingabe!S2252="x",1,0)</f>
        <v>0</v>
      </c>
      <c r="J2252" s="1">
        <f t="shared" si="207"/>
        <v>1</v>
      </c>
      <c r="K2252" s="89">
        <f>IF(Eingabe!E2252="x",1,0)</f>
        <v>1</v>
      </c>
      <c r="L2252" s="1">
        <f>IF(Eingabe!F2252="x",1,0)</f>
        <v>0</v>
      </c>
      <c r="M2252" s="90">
        <f t="shared" si="208"/>
        <v>1</v>
      </c>
    </row>
    <row r="2253">
      <c r="A2253" s="5">
        <f>Eingabe!J2253^2*PI()/4</f>
        <v>0</v>
      </c>
      <c r="B2253" s="5">
        <f>Eingabe!K2253*Eingabe!L2253</f>
        <v>0.23999999999999999</v>
      </c>
      <c r="C2253" s="5">
        <f>(Eingabe!K2253*(Eingabe!L2253-Eingabe!K2253)+Eingabe!K2253^2*PI()/4)*0+Eingabe!K2253*Eingabe!L2253</f>
        <v>0.23999999999999999</v>
      </c>
      <c r="D2253" s="89">
        <f>IF(Eingabe!G2253="x",1,0)</f>
        <v>0</v>
      </c>
      <c r="E2253" s="1">
        <f>IF(Eingabe!H2253="x",1,0)</f>
        <v>1</v>
      </c>
      <c r="F2253" s="1">
        <f>IF(Eingabe!I2253="x",1,0)</f>
        <v>0</v>
      </c>
      <c r="G2253" s="90">
        <f t="shared" si="206"/>
        <v>1</v>
      </c>
      <c r="H2253" s="1">
        <f>IF(Eingabe!R2253="x",1,0)</f>
        <v>1</v>
      </c>
      <c r="I2253" s="1">
        <f>IF(Eingabe!S2253="x",1,0)</f>
        <v>0</v>
      </c>
      <c r="J2253" s="1">
        <f t="shared" si="207"/>
        <v>1</v>
      </c>
      <c r="K2253" s="89">
        <f>IF(Eingabe!E2253="x",1,0)</f>
        <v>1</v>
      </c>
      <c r="L2253" s="1">
        <f>IF(Eingabe!F2253="x",1,0)</f>
        <v>0</v>
      </c>
      <c r="M2253" s="90">
        <f t="shared" si="208"/>
        <v>1</v>
      </c>
    </row>
    <row r="2254">
      <c r="A2254" s="5">
        <f>Eingabe!J2254^2*PI()/4</f>
        <v>0</v>
      </c>
      <c r="B2254" s="5">
        <f>Eingabe!K2254*Eingabe!L2254</f>
        <v>0.23999999999999999</v>
      </c>
      <c r="C2254" s="5">
        <f>(Eingabe!K2254*(Eingabe!L2254-Eingabe!K2254)+Eingabe!K2254^2*PI()/4)*0+Eingabe!K2254*Eingabe!L2254</f>
        <v>0.23999999999999999</v>
      </c>
      <c r="D2254" s="89">
        <f>IF(Eingabe!G2254="x",1,0)</f>
        <v>0</v>
      </c>
      <c r="E2254" s="1">
        <f>IF(Eingabe!H2254="x",1,0)</f>
        <v>1</v>
      </c>
      <c r="F2254" s="1">
        <f>IF(Eingabe!I2254="x",1,0)</f>
        <v>0</v>
      </c>
      <c r="G2254" s="90">
        <f t="shared" si="206"/>
        <v>1</v>
      </c>
      <c r="H2254" s="1">
        <f>IF(Eingabe!R2254="x",1,0)</f>
        <v>1</v>
      </c>
      <c r="I2254" s="1">
        <f>IF(Eingabe!S2254="x",1,0)</f>
        <v>0</v>
      </c>
      <c r="J2254" s="1">
        <f t="shared" si="207"/>
        <v>1</v>
      </c>
      <c r="K2254" s="89">
        <f>IF(Eingabe!E2254="x",1,0)</f>
        <v>1</v>
      </c>
      <c r="L2254" s="1">
        <f>IF(Eingabe!F2254="x",1,0)</f>
        <v>0</v>
      </c>
      <c r="M2254" s="90">
        <f t="shared" si="208"/>
        <v>1</v>
      </c>
    </row>
    <row r="2255">
      <c r="A2255" s="5">
        <f>Eingabe!J2255^2*PI()/4</f>
        <v>0</v>
      </c>
      <c r="B2255" s="5">
        <f>Eingabe!K2255*Eingabe!L2255</f>
        <v>0.23999999999999999</v>
      </c>
      <c r="C2255" s="5">
        <f>(Eingabe!K2255*(Eingabe!L2255-Eingabe!K2255)+Eingabe!K2255^2*PI()/4)*0+Eingabe!K2255*Eingabe!L2255</f>
        <v>0.23999999999999999</v>
      </c>
      <c r="D2255" s="89">
        <f>IF(Eingabe!G2255="x",1,0)</f>
        <v>0</v>
      </c>
      <c r="E2255" s="1">
        <f>IF(Eingabe!H2255="x",1,0)</f>
        <v>1</v>
      </c>
      <c r="F2255" s="1">
        <f>IF(Eingabe!I2255="x",1,0)</f>
        <v>0</v>
      </c>
      <c r="G2255" s="90">
        <f t="shared" si="206"/>
        <v>1</v>
      </c>
      <c r="H2255" s="1">
        <f>IF(Eingabe!R2255="x",1,0)</f>
        <v>1</v>
      </c>
      <c r="I2255" s="1">
        <f>IF(Eingabe!S2255="x",1,0)</f>
        <v>0</v>
      </c>
      <c r="J2255" s="1">
        <f t="shared" si="207"/>
        <v>1</v>
      </c>
      <c r="K2255" s="89">
        <f>IF(Eingabe!E2255="x",1,0)</f>
        <v>1</v>
      </c>
      <c r="L2255" s="1">
        <f>IF(Eingabe!F2255="x",1,0)</f>
        <v>0</v>
      </c>
      <c r="M2255" s="90">
        <f t="shared" si="208"/>
        <v>1</v>
      </c>
    </row>
    <row r="2256">
      <c r="A2256" s="5">
        <f>Eingabe!J2256^2*PI()/4</f>
        <v>0</v>
      </c>
      <c r="B2256" s="5">
        <f>Eingabe!K2256*Eingabe!L2256</f>
        <v>0.23999999999999999</v>
      </c>
      <c r="C2256" s="5">
        <f>(Eingabe!K2256*(Eingabe!L2256-Eingabe!K2256)+Eingabe!K2256^2*PI()/4)*0+Eingabe!K2256*Eingabe!L2256</f>
        <v>0.23999999999999999</v>
      </c>
      <c r="D2256" s="89">
        <f>IF(Eingabe!G2256="x",1,0)</f>
        <v>0</v>
      </c>
      <c r="E2256" s="1">
        <f>IF(Eingabe!H2256="x",1,0)</f>
        <v>1</v>
      </c>
      <c r="F2256" s="1">
        <f>IF(Eingabe!I2256="x",1,0)</f>
        <v>0</v>
      </c>
      <c r="G2256" s="90">
        <f t="shared" si="206"/>
        <v>1</v>
      </c>
      <c r="H2256" s="1">
        <f>IF(Eingabe!R2256="x",1,0)</f>
        <v>1</v>
      </c>
      <c r="I2256" s="1">
        <f>IF(Eingabe!S2256="x",1,0)</f>
        <v>0</v>
      </c>
      <c r="J2256" s="1">
        <f t="shared" si="207"/>
        <v>1</v>
      </c>
      <c r="K2256" s="89">
        <f>IF(Eingabe!E2256="x",1,0)</f>
        <v>1</v>
      </c>
      <c r="L2256" s="1">
        <f>IF(Eingabe!F2256="x",1,0)</f>
        <v>0</v>
      </c>
      <c r="M2256" s="90">
        <f t="shared" si="208"/>
        <v>1</v>
      </c>
    </row>
    <row r="2257">
      <c r="A2257" s="5">
        <f>Eingabe!J2257^2*PI()/4</f>
        <v>0</v>
      </c>
      <c r="B2257" s="5">
        <f>Eingabe!K2257*Eingabe!L2257</f>
        <v>0.23999999999999999</v>
      </c>
      <c r="C2257" s="5">
        <f>(Eingabe!K2257*(Eingabe!L2257-Eingabe!K2257)+Eingabe!K2257^2*PI()/4)*0+Eingabe!K2257*Eingabe!L2257</f>
        <v>0.23999999999999999</v>
      </c>
      <c r="D2257" s="89">
        <f>IF(Eingabe!G2257="x",1,0)</f>
        <v>0</v>
      </c>
      <c r="E2257" s="1">
        <f>IF(Eingabe!H2257="x",1,0)</f>
        <v>1</v>
      </c>
      <c r="F2257" s="1">
        <f>IF(Eingabe!I2257="x",1,0)</f>
        <v>0</v>
      </c>
      <c r="G2257" s="90">
        <f t="shared" si="206"/>
        <v>1</v>
      </c>
      <c r="H2257" s="1">
        <f>IF(Eingabe!R2257="x",1,0)</f>
        <v>1</v>
      </c>
      <c r="I2257" s="1">
        <f>IF(Eingabe!S2257="x",1,0)</f>
        <v>0</v>
      </c>
      <c r="J2257" s="1">
        <f t="shared" si="207"/>
        <v>1</v>
      </c>
      <c r="K2257" s="89">
        <f>IF(Eingabe!E2257="x",1,0)</f>
        <v>1</v>
      </c>
      <c r="L2257" s="1">
        <f>IF(Eingabe!F2257="x",1,0)</f>
        <v>0</v>
      </c>
      <c r="M2257" s="90">
        <f t="shared" si="208"/>
        <v>1</v>
      </c>
    </row>
    <row r="2258">
      <c r="A2258" s="5">
        <f>Eingabe!J2258^2*PI()/4</f>
        <v>0</v>
      </c>
      <c r="B2258" s="5">
        <f>Eingabe!K2258*Eingabe!L2258</f>
        <v>0.125</v>
      </c>
      <c r="C2258" s="5">
        <f>(Eingabe!K2258*(Eingabe!L2258-Eingabe!K2258)+Eingabe!K2258^2*PI()/4)*0+Eingabe!K2258*Eingabe!L2258</f>
        <v>0.125</v>
      </c>
      <c r="D2258" s="89">
        <f>IF(Eingabe!G2258="x",1,0)</f>
        <v>0</v>
      </c>
      <c r="E2258" s="1">
        <f>IF(Eingabe!H2258="x",1,0)</f>
        <v>1</v>
      </c>
      <c r="F2258" s="1">
        <f>IF(Eingabe!I2258="x",1,0)</f>
        <v>0</v>
      </c>
      <c r="G2258" s="90">
        <f t="shared" si="206"/>
        <v>1</v>
      </c>
      <c r="H2258" s="1">
        <f>IF(Eingabe!R2258="x",1,0)</f>
        <v>1</v>
      </c>
      <c r="I2258" s="1">
        <f>IF(Eingabe!S2258="x",1,0)</f>
        <v>0</v>
      </c>
      <c r="J2258" s="1">
        <f t="shared" si="207"/>
        <v>1</v>
      </c>
      <c r="K2258" s="89">
        <f>IF(Eingabe!E2258="x",1,0)</f>
        <v>1</v>
      </c>
      <c r="L2258" s="1">
        <f>IF(Eingabe!F2258="x",1,0)</f>
        <v>0</v>
      </c>
      <c r="M2258" s="90">
        <f t="shared" si="208"/>
        <v>1</v>
      </c>
    </row>
    <row r="2259">
      <c r="A2259" s="5">
        <f>Eingabe!J2259^2*PI()/4</f>
        <v>0</v>
      </c>
      <c r="B2259" s="5">
        <f>Eingabe!K2259*Eingabe!L2259</f>
        <v>0.23999999999999999</v>
      </c>
      <c r="C2259" s="5">
        <f>(Eingabe!K2259*(Eingabe!L2259-Eingabe!K2259)+Eingabe!K2259^2*PI()/4)*0+Eingabe!K2259*Eingabe!L2259</f>
        <v>0.23999999999999999</v>
      </c>
      <c r="D2259" s="89">
        <f>IF(Eingabe!G2259="x",1,0)</f>
        <v>0</v>
      </c>
      <c r="E2259" s="1">
        <f>IF(Eingabe!H2259="x",1,0)</f>
        <v>1</v>
      </c>
      <c r="F2259" s="1">
        <f>IF(Eingabe!I2259="x",1,0)</f>
        <v>0</v>
      </c>
      <c r="G2259" s="90">
        <f t="shared" ref="G2259:G2322" si="209">MAX(E2259:F2259)</f>
        <v>1</v>
      </c>
      <c r="H2259" s="1">
        <f>IF(Eingabe!R2259="x",1,0)</f>
        <v>1</v>
      </c>
      <c r="I2259" s="1">
        <f>IF(Eingabe!S2259="x",1,0)</f>
        <v>0</v>
      </c>
      <c r="J2259" s="1">
        <f t="shared" ref="J2259:J2322" si="210">MAX(H2259:I2259)</f>
        <v>1</v>
      </c>
      <c r="K2259" s="89">
        <f>IF(Eingabe!E2259="x",1,0)</f>
        <v>1</v>
      </c>
      <c r="L2259" s="1">
        <f>IF(Eingabe!F2259="x",1,0)</f>
        <v>0</v>
      </c>
      <c r="M2259" s="90">
        <f t="shared" ref="M2259:M2322" si="211">MAX(K2259:L2259)</f>
        <v>1</v>
      </c>
    </row>
    <row r="2260">
      <c r="A2260" s="5">
        <f>Eingabe!J2260^2*PI()/4</f>
        <v>0</v>
      </c>
      <c r="B2260" s="5">
        <f>Eingabe!K2260*Eingabe!L2260</f>
        <v>0.23999999999999999</v>
      </c>
      <c r="C2260" s="5">
        <f>(Eingabe!K2260*(Eingabe!L2260-Eingabe!K2260)+Eingabe!K2260^2*PI()/4)*0+Eingabe!K2260*Eingabe!L2260</f>
        <v>0.23999999999999999</v>
      </c>
      <c r="D2260" s="89">
        <f>IF(Eingabe!G2260="x",1,0)</f>
        <v>0</v>
      </c>
      <c r="E2260" s="1">
        <f>IF(Eingabe!H2260="x",1,0)</f>
        <v>1</v>
      </c>
      <c r="F2260" s="1">
        <f>IF(Eingabe!I2260="x",1,0)</f>
        <v>0</v>
      </c>
      <c r="G2260" s="90">
        <f t="shared" si="209"/>
        <v>1</v>
      </c>
      <c r="H2260" s="1">
        <f>IF(Eingabe!R2260="x",1,0)</f>
        <v>1</v>
      </c>
      <c r="I2260" s="1">
        <f>IF(Eingabe!S2260="x",1,0)</f>
        <v>0</v>
      </c>
      <c r="J2260" s="1">
        <f t="shared" si="210"/>
        <v>1</v>
      </c>
      <c r="K2260" s="89">
        <f>IF(Eingabe!E2260="x",1,0)</f>
        <v>1</v>
      </c>
      <c r="L2260" s="1">
        <f>IF(Eingabe!F2260="x",1,0)</f>
        <v>0</v>
      </c>
      <c r="M2260" s="90">
        <f t="shared" si="211"/>
        <v>1</v>
      </c>
    </row>
    <row r="2261">
      <c r="A2261" s="5">
        <f>Eingabe!J2261^2*PI()/4</f>
        <v>0</v>
      </c>
      <c r="B2261" s="5">
        <f>Eingabe!K2261*Eingabe!L2261</f>
        <v>0.34999999999999998</v>
      </c>
      <c r="C2261" s="5">
        <f>(Eingabe!K2261*(Eingabe!L2261-Eingabe!K2261)+Eingabe!K2261^2*PI()/4)*0+Eingabe!K2261*Eingabe!L2261</f>
        <v>0.34999999999999998</v>
      </c>
      <c r="D2261" s="89">
        <f>IF(Eingabe!G2261="x",1,0)</f>
        <v>0</v>
      </c>
      <c r="E2261" s="1">
        <f>IF(Eingabe!H2261="x",1,0)</f>
        <v>1</v>
      </c>
      <c r="F2261" s="1">
        <f>IF(Eingabe!I2261="x",1,0)</f>
        <v>0</v>
      </c>
      <c r="G2261" s="90">
        <f t="shared" si="209"/>
        <v>1</v>
      </c>
      <c r="H2261" s="1">
        <f>IF(Eingabe!R2261="x",1,0)</f>
        <v>1</v>
      </c>
      <c r="I2261" s="1">
        <f>IF(Eingabe!S2261="x",1,0)</f>
        <v>0</v>
      </c>
      <c r="J2261" s="1">
        <f t="shared" si="210"/>
        <v>1</v>
      </c>
      <c r="K2261" s="89">
        <f>IF(Eingabe!E2261="x",1,0)</f>
        <v>1</v>
      </c>
      <c r="L2261" s="1">
        <f>IF(Eingabe!F2261="x",1,0)</f>
        <v>0</v>
      </c>
      <c r="M2261" s="90">
        <f t="shared" si="211"/>
        <v>1</v>
      </c>
    </row>
    <row r="2262">
      <c r="A2262" s="5">
        <f>Eingabe!J2262^2*PI()/4</f>
        <v>0</v>
      </c>
      <c r="B2262" s="5">
        <f>Eingabe!K2262*Eingabe!L2262</f>
        <v>0.29999999999999999</v>
      </c>
      <c r="C2262" s="5">
        <f>(Eingabe!K2262*(Eingabe!L2262-Eingabe!K2262)+Eingabe!K2262^2*PI()/4)*0+Eingabe!K2262*Eingabe!L2262</f>
        <v>0.29999999999999999</v>
      </c>
      <c r="D2262" s="89">
        <f>IF(Eingabe!G2262="x",1,0)</f>
        <v>0</v>
      </c>
      <c r="E2262" s="1">
        <f>IF(Eingabe!H2262="x",1,0)</f>
        <v>1</v>
      </c>
      <c r="F2262" s="1">
        <f>IF(Eingabe!I2262="x",1,0)</f>
        <v>0</v>
      </c>
      <c r="G2262" s="90">
        <f t="shared" si="209"/>
        <v>1</v>
      </c>
      <c r="H2262" s="1">
        <f>IF(Eingabe!R2262="x",1,0)</f>
        <v>1</v>
      </c>
      <c r="I2262" s="1">
        <f>IF(Eingabe!S2262="x",1,0)</f>
        <v>0</v>
      </c>
      <c r="J2262" s="1">
        <f t="shared" si="210"/>
        <v>1</v>
      </c>
      <c r="K2262" s="89">
        <f>IF(Eingabe!E2262="x",1,0)</f>
        <v>1</v>
      </c>
      <c r="L2262" s="1">
        <f>IF(Eingabe!F2262="x",1,0)</f>
        <v>0</v>
      </c>
      <c r="M2262" s="90">
        <f t="shared" si="211"/>
        <v>1</v>
      </c>
    </row>
    <row r="2263">
      <c r="A2263" s="5">
        <f>Eingabe!J2263^2*PI()/4</f>
        <v>0</v>
      </c>
      <c r="B2263" s="5">
        <f>Eingabe!K2263*Eingabe!L2263</f>
        <v>0.29999999999999999</v>
      </c>
      <c r="C2263" s="5">
        <f>(Eingabe!K2263*(Eingabe!L2263-Eingabe!K2263)+Eingabe!K2263^2*PI()/4)*0+Eingabe!K2263*Eingabe!L2263</f>
        <v>0.29999999999999999</v>
      </c>
      <c r="D2263" s="89">
        <f>IF(Eingabe!G2263="x",1,0)</f>
        <v>0</v>
      </c>
      <c r="E2263" s="1">
        <f>IF(Eingabe!H2263="x",1,0)</f>
        <v>1</v>
      </c>
      <c r="F2263" s="1">
        <f>IF(Eingabe!I2263="x",1,0)</f>
        <v>0</v>
      </c>
      <c r="G2263" s="90">
        <f t="shared" si="209"/>
        <v>1</v>
      </c>
      <c r="H2263" s="1">
        <f>IF(Eingabe!R2263="x",1,0)</f>
        <v>1</v>
      </c>
      <c r="I2263" s="1">
        <f>IF(Eingabe!S2263="x",1,0)</f>
        <v>0</v>
      </c>
      <c r="J2263" s="1">
        <f t="shared" si="210"/>
        <v>1</v>
      </c>
      <c r="K2263" s="89">
        <f>IF(Eingabe!E2263="x",1,0)</f>
        <v>1</v>
      </c>
      <c r="L2263" s="1">
        <f>IF(Eingabe!F2263="x",1,0)</f>
        <v>0</v>
      </c>
      <c r="M2263" s="90">
        <f t="shared" si="211"/>
        <v>1</v>
      </c>
    </row>
    <row r="2264">
      <c r="A2264" s="5">
        <f>Eingabe!J2264^2*PI()/4</f>
        <v>0</v>
      </c>
      <c r="B2264" s="5">
        <f>Eingabe!K2264*Eingabe!L2264</f>
        <v>0.23999999999999999</v>
      </c>
      <c r="C2264" s="5">
        <f>(Eingabe!K2264*(Eingabe!L2264-Eingabe!K2264)+Eingabe!K2264^2*PI()/4)*0+Eingabe!K2264*Eingabe!L2264</f>
        <v>0.23999999999999999</v>
      </c>
      <c r="D2264" s="89">
        <f>IF(Eingabe!G2264="x",1,0)</f>
        <v>0</v>
      </c>
      <c r="E2264" s="1">
        <f>IF(Eingabe!H2264="x",1,0)</f>
        <v>1</v>
      </c>
      <c r="F2264" s="1">
        <f>IF(Eingabe!I2264="x",1,0)</f>
        <v>0</v>
      </c>
      <c r="G2264" s="90">
        <f t="shared" si="209"/>
        <v>1</v>
      </c>
      <c r="H2264" s="1">
        <f>IF(Eingabe!R2264="x",1,0)</f>
        <v>1</v>
      </c>
      <c r="I2264" s="1">
        <f>IF(Eingabe!S2264="x",1,0)</f>
        <v>0</v>
      </c>
      <c r="J2264" s="1">
        <f t="shared" si="210"/>
        <v>1</v>
      </c>
      <c r="K2264" s="89">
        <f>IF(Eingabe!E2264="x",1,0)</f>
        <v>1</v>
      </c>
      <c r="L2264" s="1">
        <f>IF(Eingabe!F2264="x",1,0)</f>
        <v>0</v>
      </c>
      <c r="M2264" s="90">
        <f t="shared" si="211"/>
        <v>1</v>
      </c>
    </row>
    <row r="2265">
      <c r="A2265" s="5">
        <f>Eingabe!J2265^2*PI()/4</f>
        <v>0</v>
      </c>
      <c r="B2265" s="5">
        <f>Eingabe!K2265*Eingabe!L2265</f>
        <v>0.23999999999999999</v>
      </c>
      <c r="C2265" s="5">
        <f>(Eingabe!K2265*(Eingabe!L2265-Eingabe!K2265)+Eingabe!K2265^2*PI()/4)*0+Eingabe!K2265*Eingabe!L2265</f>
        <v>0.23999999999999999</v>
      </c>
      <c r="D2265" s="89">
        <f>IF(Eingabe!G2265="x",1,0)</f>
        <v>0</v>
      </c>
      <c r="E2265" s="1">
        <f>IF(Eingabe!H2265="x",1,0)</f>
        <v>1</v>
      </c>
      <c r="F2265" s="1">
        <f>IF(Eingabe!I2265="x",1,0)</f>
        <v>0</v>
      </c>
      <c r="G2265" s="90">
        <f t="shared" si="209"/>
        <v>1</v>
      </c>
      <c r="H2265" s="1">
        <f>IF(Eingabe!R2265="x",1,0)</f>
        <v>1</v>
      </c>
      <c r="I2265" s="1">
        <f>IF(Eingabe!S2265="x",1,0)</f>
        <v>0</v>
      </c>
      <c r="J2265" s="1">
        <f t="shared" si="210"/>
        <v>1</v>
      </c>
      <c r="K2265" s="89">
        <f>IF(Eingabe!E2265="x",1,0)</f>
        <v>1</v>
      </c>
      <c r="L2265" s="1">
        <f>IF(Eingabe!F2265="x",1,0)</f>
        <v>0</v>
      </c>
      <c r="M2265" s="90">
        <f t="shared" si="211"/>
        <v>1</v>
      </c>
    </row>
    <row r="2266">
      <c r="A2266" s="5">
        <f>Eingabe!J2266^2*PI()/4</f>
        <v>0</v>
      </c>
      <c r="B2266" s="5">
        <f>Eingabe!K2266*Eingabe!L2266</f>
        <v>0.23999999999999999</v>
      </c>
      <c r="C2266" s="5">
        <f>(Eingabe!K2266*(Eingabe!L2266-Eingabe!K2266)+Eingabe!K2266^2*PI()/4)*0+Eingabe!K2266*Eingabe!L2266</f>
        <v>0.23999999999999999</v>
      </c>
      <c r="D2266" s="89">
        <f>IF(Eingabe!G2266="x",1,0)</f>
        <v>0</v>
      </c>
      <c r="E2266" s="1">
        <f>IF(Eingabe!H2266="x",1,0)</f>
        <v>1</v>
      </c>
      <c r="F2266" s="1">
        <f>IF(Eingabe!I2266="x",1,0)</f>
        <v>0</v>
      </c>
      <c r="G2266" s="90">
        <f t="shared" si="209"/>
        <v>1</v>
      </c>
      <c r="H2266" s="1">
        <f>IF(Eingabe!R2266="x",1,0)</f>
        <v>1</v>
      </c>
      <c r="I2266" s="1">
        <f>IF(Eingabe!S2266="x",1,0)</f>
        <v>0</v>
      </c>
      <c r="J2266" s="1">
        <f t="shared" si="210"/>
        <v>1</v>
      </c>
      <c r="K2266" s="89">
        <f>IF(Eingabe!E2266="x",1,0)</f>
        <v>1</v>
      </c>
      <c r="L2266" s="1">
        <f>IF(Eingabe!F2266="x",1,0)</f>
        <v>0</v>
      </c>
      <c r="M2266" s="90">
        <f t="shared" si="211"/>
        <v>1</v>
      </c>
    </row>
    <row r="2267">
      <c r="A2267" s="5">
        <f>Eingabe!J2267^2*PI()/4</f>
        <v>0</v>
      </c>
      <c r="B2267" s="5">
        <f>Eingabe!K2267*Eingabe!L2267</f>
        <v>0.23999999999999999</v>
      </c>
      <c r="C2267" s="5">
        <f>(Eingabe!K2267*(Eingabe!L2267-Eingabe!K2267)+Eingabe!K2267^2*PI()/4)*0+Eingabe!K2267*Eingabe!L2267</f>
        <v>0.23999999999999999</v>
      </c>
      <c r="D2267" s="89">
        <f>IF(Eingabe!G2267="x",1,0)</f>
        <v>0</v>
      </c>
      <c r="E2267" s="1">
        <f>IF(Eingabe!H2267="x",1,0)</f>
        <v>1</v>
      </c>
      <c r="F2267" s="1">
        <f>IF(Eingabe!I2267="x",1,0)</f>
        <v>0</v>
      </c>
      <c r="G2267" s="90">
        <f t="shared" si="209"/>
        <v>1</v>
      </c>
      <c r="H2267" s="1">
        <f>IF(Eingabe!R2267="x",1,0)</f>
        <v>1</v>
      </c>
      <c r="I2267" s="1">
        <f>IF(Eingabe!S2267="x",1,0)</f>
        <v>0</v>
      </c>
      <c r="J2267" s="1">
        <f t="shared" si="210"/>
        <v>1</v>
      </c>
      <c r="K2267" s="89">
        <f>IF(Eingabe!E2267="x",1,0)</f>
        <v>1</v>
      </c>
      <c r="L2267" s="1">
        <f>IF(Eingabe!F2267="x",1,0)</f>
        <v>0</v>
      </c>
      <c r="M2267" s="90">
        <f t="shared" si="211"/>
        <v>1</v>
      </c>
    </row>
    <row r="2268">
      <c r="A2268" s="5">
        <f>Eingabe!J2268^2*PI()/4</f>
        <v>0</v>
      </c>
      <c r="B2268" s="5">
        <f>Eingabe!K2268*Eingabe!L2268</f>
        <v>0.23999999999999999</v>
      </c>
      <c r="C2268" s="5">
        <f>(Eingabe!K2268*(Eingabe!L2268-Eingabe!K2268)+Eingabe!K2268^2*PI()/4)*0+Eingabe!K2268*Eingabe!L2268</f>
        <v>0.23999999999999999</v>
      </c>
      <c r="D2268" s="89">
        <f>IF(Eingabe!G2268="x",1,0)</f>
        <v>0</v>
      </c>
      <c r="E2268" s="1">
        <f>IF(Eingabe!H2268="x",1,0)</f>
        <v>1</v>
      </c>
      <c r="F2268" s="1">
        <f>IF(Eingabe!I2268="x",1,0)</f>
        <v>0</v>
      </c>
      <c r="G2268" s="90">
        <f t="shared" si="209"/>
        <v>1</v>
      </c>
      <c r="H2268" s="1">
        <f>IF(Eingabe!R2268="x",1,0)</f>
        <v>1</v>
      </c>
      <c r="I2268" s="1">
        <f>IF(Eingabe!S2268="x",1,0)</f>
        <v>0</v>
      </c>
      <c r="J2268" s="1">
        <f t="shared" si="210"/>
        <v>1</v>
      </c>
      <c r="K2268" s="89">
        <f>IF(Eingabe!E2268="x",1,0)</f>
        <v>1</v>
      </c>
      <c r="L2268" s="1">
        <f>IF(Eingabe!F2268="x",1,0)</f>
        <v>0</v>
      </c>
      <c r="M2268" s="90">
        <f t="shared" si="211"/>
        <v>1</v>
      </c>
    </row>
    <row r="2269">
      <c r="A2269" s="5">
        <f>Eingabe!J2269^2*PI()/4</f>
        <v>0</v>
      </c>
      <c r="B2269" s="5">
        <f>Eingabe!K2269*Eingabe!L2269</f>
        <v>0.23999999999999999</v>
      </c>
      <c r="C2269" s="5">
        <f>(Eingabe!K2269*(Eingabe!L2269-Eingabe!K2269)+Eingabe!K2269^2*PI()/4)*0+Eingabe!K2269*Eingabe!L2269</f>
        <v>0.23999999999999999</v>
      </c>
      <c r="D2269" s="89">
        <f>IF(Eingabe!G2269="x",1,0)</f>
        <v>0</v>
      </c>
      <c r="E2269" s="1">
        <f>IF(Eingabe!H2269="x",1,0)</f>
        <v>1</v>
      </c>
      <c r="F2269" s="1">
        <f>IF(Eingabe!I2269="x",1,0)</f>
        <v>0</v>
      </c>
      <c r="G2269" s="90">
        <f t="shared" si="209"/>
        <v>1</v>
      </c>
      <c r="H2269" s="1">
        <f>IF(Eingabe!R2269="x",1,0)</f>
        <v>1</v>
      </c>
      <c r="I2269" s="1">
        <f>IF(Eingabe!S2269="x",1,0)</f>
        <v>0</v>
      </c>
      <c r="J2269" s="1">
        <f t="shared" si="210"/>
        <v>1</v>
      </c>
      <c r="K2269" s="89">
        <f>IF(Eingabe!E2269="x",1,0)</f>
        <v>1</v>
      </c>
      <c r="L2269" s="1">
        <f>IF(Eingabe!F2269="x",1,0)</f>
        <v>0</v>
      </c>
      <c r="M2269" s="90">
        <f t="shared" si="211"/>
        <v>1</v>
      </c>
    </row>
    <row r="2270">
      <c r="A2270" s="5">
        <f>Eingabe!J2270^2*PI()/4</f>
        <v>0</v>
      </c>
      <c r="B2270" s="5">
        <f>Eingabe!K2270*Eingabe!L2270</f>
        <v>0.23999999999999999</v>
      </c>
      <c r="C2270" s="5">
        <f>(Eingabe!K2270*(Eingabe!L2270-Eingabe!K2270)+Eingabe!K2270^2*PI()/4)*0+Eingabe!K2270*Eingabe!L2270</f>
        <v>0.23999999999999999</v>
      </c>
      <c r="D2270" s="89">
        <f>IF(Eingabe!G2270="x",1,0)</f>
        <v>0</v>
      </c>
      <c r="E2270" s="1">
        <f>IF(Eingabe!H2270="x",1,0)</f>
        <v>1</v>
      </c>
      <c r="F2270" s="1">
        <f>IF(Eingabe!I2270="x",1,0)</f>
        <v>0</v>
      </c>
      <c r="G2270" s="90">
        <f t="shared" si="209"/>
        <v>1</v>
      </c>
      <c r="H2270" s="1">
        <f>IF(Eingabe!R2270="x",1,0)</f>
        <v>1</v>
      </c>
      <c r="I2270" s="1">
        <f>IF(Eingabe!S2270="x",1,0)</f>
        <v>0</v>
      </c>
      <c r="J2270" s="1">
        <f t="shared" si="210"/>
        <v>1</v>
      </c>
      <c r="K2270" s="89">
        <f>IF(Eingabe!E2270="x",1,0)</f>
        <v>1</v>
      </c>
      <c r="L2270" s="1">
        <f>IF(Eingabe!F2270="x",1,0)</f>
        <v>0</v>
      </c>
      <c r="M2270" s="90">
        <f t="shared" si="211"/>
        <v>1</v>
      </c>
    </row>
    <row r="2271">
      <c r="A2271" s="5">
        <f>Eingabe!J2271^2*PI()/4</f>
        <v>0</v>
      </c>
      <c r="B2271" s="5">
        <f>Eingabe!K2271*Eingabe!L2271</f>
        <v>0.23999999999999999</v>
      </c>
      <c r="C2271" s="5">
        <f>(Eingabe!K2271*(Eingabe!L2271-Eingabe!K2271)+Eingabe!K2271^2*PI()/4)*0+Eingabe!K2271*Eingabe!L2271</f>
        <v>0.23999999999999999</v>
      </c>
      <c r="D2271" s="89">
        <f>IF(Eingabe!G2271="x",1,0)</f>
        <v>0</v>
      </c>
      <c r="E2271" s="1">
        <f>IF(Eingabe!H2271="x",1,0)</f>
        <v>1</v>
      </c>
      <c r="F2271" s="1">
        <f>IF(Eingabe!I2271="x",1,0)</f>
        <v>0</v>
      </c>
      <c r="G2271" s="90">
        <f t="shared" si="209"/>
        <v>1</v>
      </c>
      <c r="H2271" s="1">
        <f>IF(Eingabe!R2271="x",1,0)</f>
        <v>1</v>
      </c>
      <c r="I2271" s="1">
        <f>IF(Eingabe!S2271="x",1,0)</f>
        <v>0</v>
      </c>
      <c r="J2271" s="1">
        <f t="shared" si="210"/>
        <v>1</v>
      </c>
      <c r="K2271" s="89">
        <f>IF(Eingabe!E2271="x",1,0)</f>
        <v>1</v>
      </c>
      <c r="L2271" s="1">
        <f>IF(Eingabe!F2271="x",1,0)</f>
        <v>0</v>
      </c>
      <c r="M2271" s="90">
        <f t="shared" si="211"/>
        <v>1</v>
      </c>
    </row>
    <row r="2272">
      <c r="A2272" s="5">
        <f>Eingabe!J2272^2*PI()/4</f>
        <v>0</v>
      </c>
      <c r="B2272" s="5">
        <f>Eingabe!K2272*Eingabe!L2272</f>
        <v>0.23999999999999999</v>
      </c>
      <c r="C2272" s="5">
        <f>(Eingabe!K2272*(Eingabe!L2272-Eingabe!K2272)+Eingabe!K2272^2*PI()/4)*0+Eingabe!K2272*Eingabe!L2272</f>
        <v>0.23999999999999999</v>
      </c>
      <c r="D2272" s="89">
        <f>IF(Eingabe!G2272="x",1,0)</f>
        <v>0</v>
      </c>
      <c r="E2272" s="1">
        <f>IF(Eingabe!H2272="x",1,0)</f>
        <v>1</v>
      </c>
      <c r="F2272" s="1">
        <f>IF(Eingabe!I2272="x",1,0)</f>
        <v>0</v>
      </c>
      <c r="G2272" s="90">
        <f t="shared" si="209"/>
        <v>1</v>
      </c>
      <c r="H2272" s="1">
        <f>IF(Eingabe!R2272="x",1,0)</f>
        <v>1</v>
      </c>
      <c r="I2272" s="1">
        <f>IF(Eingabe!S2272="x",1,0)</f>
        <v>0</v>
      </c>
      <c r="J2272" s="1">
        <f t="shared" si="210"/>
        <v>1</v>
      </c>
      <c r="K2272" s="89">
        <f>IF(Eingabe!E2272="x",1,0)</f>
        <v>1</v>
      </c>
      <c r="L2272" s="1">
        <f>IF(Eingabe!F2272="x",1,0)</f>
        <v>0</v>
      </c>
      <c r="M2272" s="90">
        <f t="shared" si="211"/>
        <v>1</v>
      </c>
    </row>
    <row r="2273">
      <c r="A2273" s="5">
        <f>Eingabe!J2273^2*PI()/4</f>
        <v>0</v>
      </c>
      <c r="B2273" s="5">
        <f>Eingabe!K2273*Eingabe!L2273</f>
        <v>0.23999999999999999</v>
      </c>
      <c r="C2273" s="5">
        <f>(Eingabe!K2273*(Eingabe!L2273-Eingabe!K2273)+Eingabe!K2273^2*PI()/4)*0+Eingabe!K2273*Eingabe!L2273</f>
        <v>0.23999999999999999</v>
      </c>
      <c r="D2273" s="89">
        <f>IF(Eingabe!G2273="x",1,0)</f>
        <v>0</v>
      </c>
      <c r="E2273" s="1">
        <f>IF(Eingabe!H2273="x",1,0)</f>
        <v>1</v>
      </c>
      <c r="F2273" s="1">
        <f>IF(Eingabe!I2273="x",1,0)</f>
        <v>0</v>
      </c>
      <c r="G2273" s="90">
        <f t="shared" si="209"/>
        <v>1</v>
      </c>
      <c r="H2273" s="1">
        <f>IF(Eingabe!R2273="x",1,0)</f>
        <v>1</v>
      </c>
      <c r="I2273" s="1">
        <f>IF(Eingabe!S2273="x",1,0)</f>
        <v>0</v>
      </c>
      <c r="J2273" s="1">
        <f t="shared" si="210"/>
        <v>1</v>
      </c>
      <c r="K2273" s="89">
        <f>IF(Eingabe!E2273="x",1,0)</f>
        <v>1</v>
      </c>
      <c r="L2273" s="1">
        <f>IF(Eingabe!F2273="x",1,0)</f>
        <v>0</v>
      </c>
      <c r="M2273" s="90">
        <f t="shared" si="211"/>
        <v>1</v>
      </c>
    </row>
    <row r="2274">
      <c r="A2274" s="5">
        <f>Eingabe!J2274^2*PI()/4</f>
        <v>0</v>
      </c>
      <c r="B2274" s="5">
        <f>Eingabe!K2274*Eingabe!L2274</f>
        <v>0.23999999999999999</v>
      </c>
      <c r="C2274" s="5">
        <f>(Eingabe!K2274*(Eingabe!L2274-Eingabe!K2274)+Eingabe!K2274^2*PI()/4)*0+Eingabe!K2274*Eingabe!L2274</f>
        <v>0.23999999999999999</v>
      </c>
      <c r="D2274" s="89">
        <f>IF(Eingabe!G2274="x",1,0)</f>
        <v>0</v>
      </c>
      <c r="E2274" s="1">
        <f>IF(Eingabe!H2274="x",1,0)</f>
        <v>1</v>
      </c>
      <c r="F2274" s="1">
        <f>IF(Eingabe!I2274="x",1,0)</f>
        <v>0</v>
      </c>
      <c r="G2274" s="90">
        <f t="shared" si="209"/>
        <v>1</v>
      </c>
      <c r="H2274" s="1">
        <f>IF(Eingabe!R2274="x",1,0)</f>
        <v>1</v>
      </c>
      <c r="I2274" s="1">
        <f>IF(Eingabe!S2274="x",1,0)</f>
        <v>0</v>
      </c>
      <c r="J2274" s="1">
        <f t="shared" si="210"/>
        <v>1</v>
      </c>
      <c r="K2274" s="89">
        <f>IF(Eingabe!E2274="x",1,0)</f>
        <v>1</v>
      </c>
      <c r="L2274" s="1">
        <f>IF(Eingabe!F2274="x",1,0)</f>
        <v>0</v>
      </c>
      <c r="M2274" s="90">
        <f t="shared" si="211"/>
        <v>1</v>
      </c>
    </row>
    <row r="2275">
      <c r="A2275" s="5">
        <f>Eingabe!J2275^2*PI()/4</f>
        <v>0</v>
      </c>
      <c r="B2275" s="5">
        <f>Eingabe!K2275*Eingabe!L2275</f>
        <v>0.23999999999999999</v>
      </c>
      <c r="C2275" s="5">
        <f>(Eingabe!K2275*(Eingabe!L2275-Eingabe!K2275)+Eingabe!K2275^2*PI()/4)*0+Eingabe!K2275*Eingabe!L2275</f>
        <v>0.23999999999999999</v>
      </c>
      <c r="D2275" s="89">
        <f>IF(Eingabe!G2275="x",1,0)</f>
        <v>0</v>
      </c>
      <c r="E2275" s="1">
        <f>IF(Eingabe!H2275="x",1,0)</f>
        <v>1</v>
      </c>
      <c r="F2275" s="1">
        <f>IF(Eingabe!I2275="x",1,0)</f>
        <v>0</v>
      </c>
      <c r="G2275" s="90">
        <f t="shared" si="209"/>
        <v>1</v>
      </c>
      <c r="H2275" s="1">
        <f>IF(Eingabe!R2275="x",1,0)</f>
        <v>1</v>
      </c>
      <c r="I2275" s="1">
        <f>IF(Eingabe!S2275="x",1,0)</f>
        <v>0</v>
      </c>
      <c r="J2275" s="1">
        <f t="shared" si="210"/>
        <v>1</v>
      </c>
      <c r="K2275" s="89">
        <f>IF(Eingabe!E2275="x",1,0)</f>
        <v>1</v>
      </c>
      <c r="L2275" s="1">
        <f>IF(Eingabe!F2275="x",1,0)</f>
        <v>0</v>
      </c>
      <c r="M2275" s="90">
        <f t="shared" si="211"/>
        <v>1</v>
      </c>
    </row>
    <row r="2276">
      <c r="A2276" s="5">
        <f>Eingabe!J2276^2*PI()/4</f>
        <v>0</v>
      </c>
      <c r="B2276" s="5">
        <f>Eingabe!K2276*Eingabe!L2276</f>
        <v>0.23999999999999999</v>
      </c>
      <c r="C2276" s="5">
        <f>(Eingabe!K2276*(Eingabe!L2276-Eingabe!K2276)+Eingabe!K2276^2*PI()/4)*0+Eingabe!K2276*Eingabe!L2276</f>
        <v>0.23999999999999999</v>
      </c>
      <c r="D2276" s="89">
        <f>IF(Eingabe!G2276="x",1,0)</f>
        <v>0</v>
      </c>
      <c r="E2276" s="1">
        <f>IF(Eingabe!H2276="x",1,0)</f>
        <v>1</v>
      </c>
      <c r="F2276" s="1">
        <f>IF(Eingabe!I2276="x",1,0)</f>
        <v>0</v>
      </c>
      <c r="G2276" s="90">
        <f t="shared" si="209"/>
        <v>1</v>
      </c>
      <c r="H2276" s="1">
        <f>IF(Eingabe!R2276="x",1,0)</f>
        <v>1</v>
      </c>
      <c r="I2276" s="1">
        <f>IF(Eingabe!S2276="x",1,0)</f>
        <v>0</v>
      </c>
      <c r="J2276" s="1">
        <f t="shared" si="210"/>
        <v>1</v>
      </c>
      <c r="K2276" s="89">
        <f>IF(Eingabe!E2276="x",1,0)</f>
        <v>1</v>
      </c>
      <c r="L2276" s="1">
        <f>IF(Eingabe!F2276="x",1,0)</f>
        <v>0</v>
      </c>
      <c r="M2276" s="90">
        <f t="shared" si="211"/>
        <v>1</v>
      </c>
    </row>
    <row r="2277">
      <c r="A2277" s="5">
        <f>Eingabe!J2277^2*PI()/4</f>
        <v>0</v>
      </c>
      <c r="B2277" s="5">
        <f>Eingabe!K2277*Eingabe!L2277</f>
        <v>0.23999999999999999</v>
      </c>
      <c r="C2277" s="5">
        <f>(Eingabe!K2277*(Eingabe!L2277-Eingabe!K2277)+Eingabe!K2277^2*PI()/4)*0+Eingabe!K2277*Eingabe!L2277</f>
        <v>0.23999999999999999</v>
      </c>
      <c r="D2277" s="89">
        <f>IF(Eingabe!G2277="x",1,0)</f>
        <v>0</v>
      </c>
      <c r="E2277" s="1">
        <f>IF(Eingabe!H2277="x",1,0)</f>
        <v>1</v>
      </c>
      <c r="F2277" s="1">
        <f>IF(Eingabe!I2277="x",1,0)</f>
        <v>0</v>
      </c>
      <c r="G2277" s="90">
        <f t="shared" si="209"/>
        <v>1</v>
      </c>
      <c r="H2277" s="1">
        <f>IF(Eingabe!R2277="x",1,0)</f>
        <v>1</v>
      </c>
      <c r="I2277" s="1">
        <f>IF(Eingabe!S2277="x",1,0)</f>
        <v>0</v>
      </c>
      <c r="J2277" s="1">
        <f t="shared" si="210"/>
        <v>1</v>
      </c>
      <c r="K2277" s="89">
        <f>IF(Eingabe!E2277="x",1,0)</f>
        <v>1</v>
      </c>
      <c r="L2277" s="1">
        <f>IF(Eingabe!F2277="x",1,0)</f>
        <v>0</v>
      </c>
      <c r="M2277" s="90">
        <f t="shared" si="211"/>
        <v>1</v>
      </c>
    </row>
    <row r="2278">
      <c r="A2278" s="5">
        <f>Eingabe!J2278^2*PI()/4</f>
        <v>0</v>
      </c>
      <c r="B2278" s="5">
        <f>Eingabe!K2278*Eingabe!L2278</f>
        <v>0.23999999999999999</v>
      </c>
      <c r="C2278" s="5">
        <f>(Eingabe!K2278*(Eingabe!L2278-Eingabe!K2278)+Eingabe!K2278^2*PI()/4)*0+Eingabe!K2278*Eingabe!L2278</f>
        <v>0.23999999999999999</v>
      </c>
      <c r="D2278" s="89">
        <f>IF(Eingabe!G2278="x",1,0)</f>
        <v>0</v>
      </c>
      <c r="E2278" s="1">
        <f>IF(Eingabe!H2278="x",1,0)</f>
        <v>1</v>
      </c>
      <c r="F2278" s="1">
        <f>IF(Eingabe!I2278="x",1,0)</f>
        <v>0</v>
      </c>
      <c r="G2278" s="90">
        <f t="shared" si="209"/>
        <v>1</v>
      </c>
      <c r="H2278" s="1">
        <f>IF(Eingabe!R2278="x",1,0)</f>
        <v>1</v>
      </c>
      <c r="I2278" s="1">
        <f>IF(Eingabe!S2278="x",1,0)</f>
        <v>0</v>
      </c>
      <c r="J2278" s="1">
        <f t="shared" si="210"/>
        <v>1</v>
      </c>
      <c r="K2278" s="89">
        <f>IF(Eingabe!E2278="x",1,0)</f>
        <v>1</v>
      </c>
      <c r="L2278" s="1">
        <f>IF(Eingabe!F2278="x",1,0)</f>
        <v>0</v>
      </c>
      <c r="M2278" s="90">
        <f t="shared" si="211"/>
        <v>1</v>
      </c>
    </row>
    <row r="2279">
      <c r="A2279" s="5">
        <f>Eingabe!J2279^2*PI()/4</f>
        <v>0</v>
      </c>
      <c r="B2279" s="5">
        <f>Eingabe!K2279*Eingabe!L2279</f>
        <v>0.23999999999999999</v>
      </c>
      <c r="C2279" s="5">
        <f>(Eingabe!K2279*(Eingabe!L2279-Eingabe!K2279)+Eingabe!K2279^2*PI()/4)*0+Eingabe!K2279*Eingabe!L2279</f>
        <v>0.23999999999999999</v>
      </c>
      <c r="D2279" s="89">
        <f>IF(Eingabe!G2279="x",1,0)</f>
        <v>0</v>
      </c>
      <c r="E2279" s="1">
        <f>IF(Eingabe!H2279="x",1,0)</f>
        <v>1</v>
      </c>
      <c r="F2279" s="1">
        <f>IF(Eingabe!I2279="x",1,0)</f>
        <v>0</v>
      </c>
      <c r="G2279" s="90">
        <f t="shared" si="209"/>
        <v>1</v>
      </c>
      <c r="H2279" s="1">
        <f>IF(Eingabe!R2279="x",1,0)</f>
        <v>1</v>
      </c>
      <c r="I2279" s="1">
        <f>IF(Eingabe!S2279="x",1,0)</f>
        <v>0</v>
      </c>
      <c r="J2279" s="1">
        <f t="shared" si="210"/>
        <v>1</v>
      </c>
      <c r="K2279" s="89">
        <f>IF(Eingabe!E2279="x",1,0)</f>
        <v>1</v>
      </c>
      <c r="L2279" s="1">
        <f>IF(Eingabe!F2279="x",1,0)</f>
        <v>0</v>
      </c>
      <c r="M2279" s="90">
        <f t="shared" si="211"/>
        <v>1</v>
      </c>
    </row>
    <row r="2280">
      <c r="A2280" s="5">
        <f>Eingabe!J2280^2*PI()/4</f>
        <v>0</v>
      </c>
      <c r="B2280" s="5">
        <f>Eingabe!K2280*Eingabe!L2280</f>
        <v>0.23999999999999999</v>
      </c>
      <c r="C2280" s="5">
        <f>(Eingabe!K2280*(Eingabe!L2280-Eingabe!K2280)+Eingabe!K2280^2*PI()/4)*0+Eingabe!K2280*Eingabe!L2280</f>
        <v>0.23999999999999999</v>
      </c>
      <c r="D2280" s="89">
        <f>IF(Eingabe!G2280="x",1,0)</f>
        <v>0</v>
      </c>
      <c r="E2280" s="1">
        <f>IF(Eingabe!H2280="x",1,0)</f>
        <v>1</v>
      </c>
      <c r="F2280" s="1">
        <f>IF(Eingabe!I2280="x",1,0)</f>
        <v>0</v>
      </c>
      <c r="G2280" s="90">
        <f t="shared" si="209"/>
        <v>1</v>
      </c>
      <c r="H2280" s="1">
        <f>IF(Eingabe!R2280="x",1,0)</f>
        <v>1</v>
      </c>
      <c r="I2280" s="1">
        <f>IF(Eingabe!S2280="x",1,0)</f>
        <v>0</v>
      </c>
      <c r="J2280" s="1">
        <f t="shared" si="210"/>
        <v>1</v>
      </c>
      <c r="K2280" s="89">
        <f>IF(Eingabe!E2280="x",1,0)</f>
        <v>1</v>
      </c>
      <c r="L2280" s="1">
        <f>IF(Eingabe!F2280="x",1,0)</f>
        <v>0</v>
      </c>
      <c r="M2280" s="90">
        <f t="shared" si="211"/>
        <v>1</v>
      </c>
    </row>
    <row r="2281">
      <c r="A2281" s="5">
        <f>Eingabe!J2281^2*PI()/4</f>
        <v>0</v>
      </c>
      <c r="B2281" s="5">
        <f>Eingabe!K2281*Eingabe!L2281</f>
        <v>0.34999999999999998</v>
      </c>
      <c r="C2281" s="5">
        <f>(Eingabe!K2281*(Eingabe!L2281-Eingabe!K2281)+Eingabe!K2281^2*PI()/4)*0+Eingabe!K2281*Eingabe!L2281</f>
        <v>0.34999999999999998</v>
      </c>
      <c r="D2281" s="89">
        <f>IF(Eingabe!G2281="x",1,0)</f>
        <v>0</v>
      </c>
      <c r="E2281" s="1">
        <f>IF(Eingabe!H2281="x",1,0)</f>
        <v>1</v>
      </c>
      <c r="F2281" s="1">
        <f>IF(Eingabe!I2281="x",1,0)</f>
        <v>0</v>
      </c>
      <c r="G2281" s="90">
        <f t="shared" si="209"/>
        <v>1</v>
      </c>
      <c r="H2281" s="1">
        <f>IF(Eingabe!R2281="x",1,0)</f>
        <v>1</v>
      </c>
      <c r="I2281" s="1">
        <f>IF(Eingabe!S2281="x",1,0)</f>
        <v>0</v>
      </c>
      <c r="J2281" s="1">
        <f t="shared" si="210"/>
        <v>1</v>
      </c>
      <c r="K2281" s="89">
        <f>IF(Eingabe!E2281="x",1,0)</f>
        <v>1</v>
      </c>
      <c r="L2281" s="1">
        <f>IF(Eingabe!F2281="x",1,0)</f>
        <v>0</v>
      </c>
      <c r="M2281" s="90">
        <f t="shared" si="211"/>
        <v>1</v>
      </c>
    </row>
    <row r="2282">
      <c r="A2282" s="5">
        <f>Eingabe!J2282^2*PI()/4</f>
        <v>0</v>
      </c>
      <c r="B2282" s="5">
        <f>Eingabe!K2282*Eingabe!L2282</f>
        <v>0.29999999999999999</v>
      </c>
      <c r="C2282" s="5">
        <f>(Eingabe!K2282*(Eingabe!L2282-Eingabe!K2282)+Eingabe!K2282^2*PI()/4)*0+Eingabe!K2282*Eingabe!L2282</f>
        <v>0.29999999999999999</v>
      </c>
      <c r="D2282" s="89">
        <f>IF(Eingabe!G2282="x",1,0)</f>
        <v>0</v>
      </c>
      <c r="E2282" s="1">
        <f>IF(Eingabe!H2282="x",1,0)</f>
        <v>1</v>
      </c>
      <c r="F2282" s="1">
        <f>IF(Eingabe!I2282="x",1,0)</f>
        <v>0</v>
      </c>
      <c r="G2282" s="90">
        <f t="shared" si="209"/>
        <v>1</v>
      </c>
      <c r="H2282" s="1">
        <f>IF(Eingabe!R2282="x",1,0)</f>
        <v>1</v>
      </c>
      <c r="I2282" s="1">
        <f>IF(Eingabe!S2282="x",1,0)</f>
        <v>0</v>
      </c>
      <c r="J2282" s="1">
        <f t="shared" si="210"/>
        <v>1</v>
      </c>
      <c r="K2282" s="89">
        <f>IF(Eingabe!E2282="x",1,0)</f>
        <v>1</v>
      </c>
      <c r="L2282" s="1">
        <f>IF(Eingabe!F2282="x",1,0)</f>
        <v>0</v>
      </c>
      <c r="M2282" s="90">
        <f t="shared" si="211"/>
        <v>1</v>
      </c>
    </row>
    <row r="2283">
      <c r="A2283" s="5">
        <f>Eingabe!J2283^2*PI()/4</f>
        <v>0</v>
      </c>
      <c r="B2283" s="5">
        <f>Eingabe!K2283*Eingabe!L2283</f>
        <v>0.29999999999999999</v>
      </c>
      <c r="C2283" s="5">
        <f>(Eingabe!K2283*(Eingabe!L2283-Eingabe!K2283)+Eingabe!K2283^2*PI()/4)*0+Eingabe!K2283*Eingabe!L2283</f>
        <v>0.29999999999999999</v>
      </c>
      <c r="D2283" s="89">
        <f>IF(Eingabe!G2283="x",1,0)</f>
        <v>0</v>
      </c>
      <c r="E2283" s="1">
        <f>IF(Eingabe!H2283="x",1,0)</f>
        <v>1</v>
      </c>
      <c r="F2283" s="1">
        <f>IF(Eingabe!I2283="x",1,0)</f>
        <v>0</v>
      </c>
      <c r="G2283" s="90">
        <f t="shared" si="209"/>
        <v>1</v>
      </c>
      <c r="H2283" s="1">
        <f>IF(Eingabe!R2283="x",1,0)</f>
        <v>1</v>
      </c>
      <c r="I2283" s="1">
        <f>IF(Eingabe!S2283="x",1,0)</f>
        <v>0</v>
      </c>
      <c r="J2283" s="1">
        <f t="shared" si="210"/>
        <v>1</v>
      </c>
      <c r="K2283" s="89">
        <f>IF(Eingabe!E2283="x",1,0)</f>
        <v>1</v>
      </c>
      <c r="L2283" s="1">
        <f>IF(Eingabe!F2283="x",1,0)</f>
        <v>0</v>
      </c>
      <c r="M2283" s="90">
        <f t="shared" si="211"/>
        <v>1</v>
      </c>
    </row>
    <row r="2284">
      <c r="A2284" s="5">
        <f>Eingabe!J2284^2*PI()/4</f>
        <v>0</v>
      </c>
      <c r="B2284" s="5">
        <f>Eingabe!K2284*Eingabe!L2284</f>
        <v>0.29999999999999999</v>
      </c>
      <c r="C2284" s="5">
        <f>(Eingabe!K2284*(Eingabe!L2284-Eingabe!K2284)+Eingabe!K2284^2*PI()/4)*0+Eingabe!K2284*Eingabe!L2284</f>
        <v>0.29999999999999999</v>
      </c>
      <c r="D2284" s="89">
        <f>IF(Eingabe!G2284="x",1,0)</f>
        <v>0</v>
      </c>
      <c r="E2284" s="1">
        <f>IF(Eingabe!H2284="x",1,0)</f>
        <v>1</v>
      </c>
      <c r="F2284" s="1">
        <f>IF(Eingabe!I2284="x",1,0)</f>
        <v>0</v>
      </c>
      <c r="G2284" s="90">
        <f t="shared" si="209"/>
        <v>1</v>
      </c>
      <c r="H2284" s="1">
        <f>IF(Eingabe!R2284="x",1,0)</f>
        <v>1</v>
      </c>
      <c r="I2284" s="1">
        <f>IF(Eingabe!S2284="x",1,0)</f>
        <v>0</v>
      </c>
      <c r="J2284" s="1">
        <f t="shared" si="210"/>
        <v>1</v>
      </c>
      <c r="K2284" s="89">
        <f>IF(Eingabe!E2284="x",1,0)</f>
        <v>1</v>
      </c>
      <c r="L2284" s="1">
        <f>IF(Eingabe!F2284="x",1,0)</f>
        <v>0</v>
      </c>
      <c r="M2284" s="90">
        <f t="shared" si="211"/>
        <v>1</v>
      </c>
    </row>
    <row r="2285">
      <c r="A2285" s="5">
        <f>Eingabe!J2285^2*PI()/4</f>
        <v>0</v>
      </c>
      <c r="B2285" s="5">
        <f>Eingabe!K2285*Eingabe!L2285</f>
        <v>0.23999999999999999</v>
      </c>
      <c r="C2285" s="5">
        <f>(Eingabe!K2285*(Eingabe!L2285-Eingabe!K2285)+Eingabe!K2285^2*PI()/4)*0+Eingabe!K2285*Eingabe!L2285</f>
        <v>0.23999999999999999</v>
      </c>
      <c r="D2285" s="89">
        <f>IF(Eingabe!G2285="x",1,0)</f>
        <v>0</v>
      </c>
      <c r="E2285" s="1">
        <f>IF(Eingabe!H2285="x",1,0)</f>
        <v>1</v>
      </c>
      <c r="F2285" s="1">
        <f>IF(Eingabe!I2285="x",1,0)</f>
        <v>0</v>
      </c>
      <c r="G2285" s="90">
        <f t="shared" si="209"/>
        <v>1</v>
      </c>
      <c r="H2285" s="1">
        <f>IF(Eingabe!R2285="x",1,0)</f>
        <v>1</v>
      </c>
      <c r="I2285" s="1">
        <f>IF(Eingabe!S2285="x",1,0)</f>
        <v>0</v>
      </c>
      <c r="J2285" s="1">
        <f t="shared" si="210"/>
        <v>1</v>
      </c>
      <c r="K2285" s="89">
        <f>IF(Eingabe!E2285="x",1,0)</f>
        <v>1</v>
      </c>
      <c r="L2285" s="1">
        <f>IF(Eingabe!F2285="x",1,0)</f>
        <v>0</v>
      </c>
      <c r="M2285" s="90">
        <f t="shared" si="211"/>
        <v>1</v>
      </c>
    </row>
    <row r="2286">
      <c r="A2286" s="5">
        <f>Eingabe!J2286^2*PI()/4</f>
        <v>0</v>
      </c>
      <c r="B2286" s="5">
        <f>Eingabe!K2286*Eingabe!L2286</f>
        <v>0.23999999999999999</v>
      </c>
      <c r="C2286" s="5">
        <f>(Eingabe!K2286*(Eingabe!L2286-Eingabe!K2286)+Eingabe!K2286^2*PI()/4)*0+Eingabe!K2286*Eingabe!L2286</f>
        <v>0.23999999999999999</v>
      </c>
      <c r="D2286" s="89">
        <f>IF(Eingabe!G2286="x",1,0)</f>
        <v>0</v>
      </c>
      <c r="E2286" s="1">
        <f>IF(Eingabe!H2286="x",1,0)</f>
        <v>1</v>
      </c>
      <c r="F2286" s="1">
        <f>IF(Eingabe!I2286="x",1,0)</f>
        <v>0</v>
      </c>
      <c r="G2286" s="90">
        <f t="shared" si="209"/>
        <v>1</v>
      </c>
      <c r="H2286" s="1">
        <f>IF(Eingabe!R2286="x",1,0)</f>
        <v>1</v>
      </c>
      <c r="I2286" s="1">
        <f>IF(Eingabe!S2286="x",1,0)</f>
        <v>0</v>
      </c>
      <c r="J2286" s="1">
        <f t="shared" si="210"/>
        <v>1</v>
      </c>
      <c r="K2286" s="89">
        <f>IF(Eingabe!E2286="x",1,0)</f>
        <v>1</v>
      </c>
      <c r="L2286" s="1">
        <f>IF(Eingabe!F2286="x",1,0)</f>
        <v>0</v>
      </c>
      <c r="M2286" s="90">
        <f t="shared" si="211"/>
        <v>1</v>
      </c>
    </row>
    <row r="2287">
      <c r="A2287" s="5">
        <f>Eingabe!J2287^2*PI()/4</f>
        <v>0</v>
      </c>
      <c r="B2287" s="5">
        <f>Eingabe!K2287*Eingabe!L2287</f>
        <v>0.23999999999999999</v>
      </c>
      <c r="C2287" s="5">
        <f>(Eingabe!K2287*(Eingabe!L2287-Eingabe!K2287)+Eingabe!K2287^2*PI()/4)*0+Eingabe!K2287*Eingabe!L2287</f>
        <v>0.23999999999999999</v>
      </c>
      <c r="D2287" s="89">
        <f>IF(Eingabe!G2287="x",1,0)</f>
        <v>0</v>
      </c>
      <c r="E2287" s="1">
        <f>IF(Eingabe!H2287="x",1,0)</f>
        <v>1</v>
      </c>
      <c r="F2287" s="1">
        <f>IF(Eingabe!I2287="x",1,0)</f>
        <v>0</v>
      </c>
      <c r="G2287" s="90">
        <f t="shared" si="209"/>
        <v>1</v>
      </c>
      <c r="H2287" s="1">
        <f>IF(Eingabe!R2287="x",1,0)</f>
        <v>1</v>
      </c>
      <c r="I2287" s="1">
        <f>IF(Eingabe!S2287="x",1,0)</f>
        <v>0</v>
      </c>
      <c r="J2287" s="1">
        <f t="shared" si="210"/>
        <v>1</v>
      </c>
      <c r="K2287" s="89">
        <f>IF(Eingabe!E2287="x",1,0)</f>
        <v>1</v>
      </c>
      <c r="L2287" s="1">
        <f>IF(Eingabe!F2287="x",1,0)</f>
        <v>0</v>
      </c>
      <c r="M2287" s="90">
        <f t="shared" si="211"/>
        <v>1</v>
      </c>
    </row>
    <row r="2288">
      <c r="A2288" s="5">
        <f>Eingabe!J2288^2*PI()/4</f>
        <v>0</v>
      </c>
      <c r="B2288" s="5">
        <f>Eingabe!K2288*Eingabe!L2288</f>
        <v>0.23999999999999999</v>
      </c>
      <c r="C2288" s="5">
        <f>(Eingabe!K2288*(Eingabe!L2288-Eingabe!K2288)+Eingabe!K2288^2*PI()/4)*0+Eingabe!K2288*Eingabe!L2288</f>
        <v>0.23999999999999999</v>
      </c>
      <c r="D2288" s="89">
        <f>IF(Eingabe!G2288="x",1,0)</f>
        <v>0</v>
      </c>
      <c r="E2288" s="1">
        <f>IF(Eingabe!H2288="x",1,0)</f>
        <v>1</v>
      </c>
      <c r="F2288" s="1">
        <f>IF(Eingabe!I2288="x",1,0)</f>
        <v>0</v>
      </c>
      <c r="G2288" s="90">
        <f t="shared" si="209"/>
        <v>1</v>
      </c>
      <c r="H2288" s="1">
        <f>IF(Eingabe!R2288="x",1,0)</f>
        <v>1</v>
      </c>
      <c r="I2288" s="1">
        <f>IF(Eingabe!S2288="x",1,0)</f>
        <v>0</v>
      </c>
      <c r="J2288" s="1">
        <f t="shared" si="210"/>
        <v>1</v>
      </c>
      <c r="K2288" s="89">
        <f>IF(Eingabe!E2288="x",1,0)</f>
        <v>1</v>
      </c>
      <c r="L2288" s="1">
        <f>IF(Eingabe!F2288="x",1,0)</f>
        <v>0</v>
      </c>
      <c r="M2288" s="90">
        <f t="shared" si="211"/>
        <v>1</v>
      </c>
    </row>
    <row r="2289">
      <c r="A2289" s="5">
        <f>Eingabe!J2289^2*PI()/4</f>
        <v>0</v>
      </c>
      <c r="B2289" s="5">
        <f>Eingabe!K2289*Eingabe!L2289</f>
        <v>0.23999999999999999</v>
      </c>
      <c r="C2289" s="5">
        <f>(Eingabe!K2289*(Eingabe!L2289-Eingabe!K2289)+Eingabe!K2289^2*PI()/4)*0+Eingabe!K2289*Eingabe!L2289</f>
        <v>0.23999999999999999</v>
      </c>
      <c r="D2289" s="89">
        <f>IF(Eingabe!G2289="x",1,0)</f>
        <v>0</v>
      </c>
      <c r="E2289" s="1">
        <f>IF(Eingabe!H2289="x",1,0)</f>
        <v>1</v>
      </c>
      <c r="F2289" s="1">
        <f>IF(Eingabe!I2289="x",1,0)</f>
        <v>0</v>
      </c>
      <c r="G2289" s="90">
        <f t="shared" si="209"/>
        <v>1</v>
      </c>
      <c r="H2289" s="1">
        <f>IF(Eingabe!R2289="x",1,0)</f>
        <v>1</v>
      </c>
      <c r="I2289" s="1">
        <f>IF(Eingabe!S2289="x",1,0)</f>
        <v>0</v>
      </c>
      <c r="J2289" s="1">
        <f t="shared" si="210"/>
        <v>1</v>
      </c>
      <c r="K2289" s="89">
        <f>IF(Eingabe!E2289="x",1,0)</f>
        <v>1</v>
      </c>
      <c r="L2289" s="1">
        <f>IF(Eingabe!F2289="x",1,0)</f>
        <v>0</v>
      </c>
      <c r="M2289" s="90">
        <f t="shared" si="211"/>
        <v>1</v>
      </c>
    </row>
    <row r="2290">
      <c r="A2290" s="5">
        <f>Eingabe!J2290^2*PI()/4</f>
        <v>0</v>
      </c>
      <c r="B2290" s="5">
        <f>Eingabe!K2290*Eingabe!L2290</f>
        <v>0.23999999999999999</v>
      </c>
      <c r="C2290" s="5">
        <f>(Eingabe!K2290*(Eingabe!L2290-Eingabe!K2290)+Eingabe!K2290^2*PI()/4)*0+Eingabe!K2290*Eingabe!L2290</f>
        <v>0.23999999999999999</v>
      </c>
      <c r="D2290" s="89">
        <f>IF(Eingabe!G2290="x",1,0)</f>
        <v>0</v>
      </c>
      <c r="E2290" s="1">
        <f>IF(Eingabe!H2290="x",1,0)</f>
        <v>1</v>
      </c>
      <c r="F2290" s="1">
        <f>IF(Eingabe!I2290="x",1,0)</f>
        <v>0</v>
      </c>
      <c r="G2290" s="90">
        <f t="shared" si="209"/>
        <v>1</v>
      </c>
      <c r="H2290" s="1">
        <f>IF(Eingabe!R2290="x",1,0)</f>
        <v>1</v>
      </c>
      <c r="I2290" s="1">
        <f>IF(Eingabe!S2290="x",1,0)</f>
        <v>0</v>
      </c>
      <c r="J2290" s="1">
        <f t="shared" si="210"/>
        <v>1</v>
      </c>
      <c r="K2290" s="89">
        <f>IF(Eingabe!E2290="x",1,0)</f>
        <v>1</v>
      </c>
      <c r="L2290" s="1">
        <f>IF(Eingabe!F2290="x",1,0)</f>
        <v>0</v>
      </c>
      <c r="M2290" s="90">
        <f t="shared" si="211"/>
        <v>1</v>
      </c>
    </row>
    <row r="2291">
      <c r="A2291" s="5">
        <f>Eingabe!J2291^2*PI()/4</f>
        <v>0</v>
      </c>
      <c r="B2291" s="5">
        <f>Eingabe!K2291*Eingabe!L2291</f>
        <v>0.23999999999999999</v>
      </c>
      <c r="C2291" s="5">
        <f>(Eingabe!K2291*(Eingabe!L2291-Eingabe!K2291)+Eingabe!K2291^2*PI()/4)*0+Eingabe!K2291*Eingabe!L2291</f>
        <v>0.23999999999999999</v>
      </c>
      <c r="D2291" s="89">
        <f>IF(Eingabe!G2291="x",1,0)</f>
        <v>0</v>
      </c>
      <c r="E2291" s="1">
        <f>IF(Eingabe!H2291="x",1,0)</f>
        <v>1</v>
      </c>
      <c r="F2291" s="1">
        <f>IF(Eingabe!I2291="x",1,0)</f>
        <v>0</v>
      </c>
      <c r="G2291" s="90">
        <f t="shared" si="209"/>
        <v>1</v>
      </c>
      <c r="H2291" s="1">
        <f>IF(Eingabe!R2291="x",1,0)</f>
        <v>1</v>
      </c>
      <c r="I2291" s="1">
        <f>IF(Eingabe!S2291="x",1,0)</f>
        <v>0</v>
      </c>
      <c r="J2291" s="1">
        <f t="shared" si="210"/>
        <v>1</v>
      </c>
      <c r="K2291" s="89">
        <f>IF(Eingabe!E2291="x",1,0)</f>
        <v>1</v>
      </c>
      <c r="L2291" s="1">
        <f>IF(Eingabe!F2291="x",1,0)</f>
        <v>0</v>
      </c>
      <c r="M2291" s="90">
        <f t="shared" si="211"/>
        <v>1</v>
      </c>
    </row>
    <row r="2292">
      <c r="A2292" s="5">
        <f>Eingabe!J2292^2*PI()/4</f>
        <v>0</v>
      </c>
      <c r="B2292" s="5">
        <f>Eingabe!K2292*Eingabe!L2292</f>
        <v>0.089999999999999997</v>
      </c>
      <c r="C2292" s="5">
        <f>(Eingabe!K2292*(Eingabe!L2292-Eingabe!K2292)+Eingabe!K2292^2*PI()/4)*0+Eingabe!K2292*Eingabe!L2292</f>
        <v>0.089999999999999997</v>
      </c>
      <c r="D2292" s="89">
        <f>IF(Eingabe!G2292="x",1,0)</f>
        <v>0</v>
      </c>
      <c r="E2292" s="1">
        <f>IF(Eingabe!H2292="x",1,0)</f>
        <v>1</v>
      </c>
      <c r="F2292" s="1">
        <f>IF(Eingabe!I2292="x",1,0)</f>
        <v>0</v>
      </c>
      <c r="G2292" s="90">
        <f t="shared" si="209"/>
        <v>1</v>
      </c>
      <c r="H2292" s="1">
        <f>IF(Eingabe!R2292="x",1,0)</f>
        <v>1</v>
      </c>
      <c r="I2292" s="1">
        <f>IF(Eingabe!S2292="x",1,0)</f>
        <v>0</v>
      </c>
      <c r="J2292" s="1">
        <f t="shared" si="210"/>
        <v>1</v>
      </c>
      <c r="K2292" s="89">
        <f>IF(Eingabe!E2292="x",1,0)</f>
        <v>1</v>
      </c>
      <c r="L2292" s="1">
        <f>IF(Eingabe!F2292="x",1,0)</f>
        <v>0</v>
      </c>
      <c r="M2292" s="90">
        <f t="shared" si="211"/>
        <v>1</v>
      </c>
    </row>
    <row r="2293">
      <c r="A2293" s="5">
        <f>Eingabe!J2293^2*PI()/4</f>
        <v>0</v>
      </c>
      <c r="B2293" s="5">
        <f>Eingabe!K2293*Eingabe!L2293</f>
        <v>0.125</v>
      </c>
      <c r="C2293" s="5">
        <f>(Eingabe!K2293*(Eingabe!L2293-Eingabe!K2293)+Eingabe!K2293^2*PI()/4)*0+Eingabe!K2293*Eingabe!L2293</f>
        <v>0.125</v>
      </c>
      <c r="D2293" s="89">
        <f>IF(Eingabe!G2293="x",1,0)</f>
        <v>0</v>
      </c>
      <c r="E2293" s="1">
        <f>IF(Eingabe!H2293="x",1,0)</f>
        <v>1</v>
      </c>
      <c r="F2293" s="1">
        <f>IF(Eingabe!I2293="x",1,0)</f>
        <v>0</v>
      </c>
      <c r="G2293" s="90">
        <f t="shared" si="209"/>
        <v>1</v>
      </c>
      <c r="H2293" s="1">
        <f>IF(Eingabe!R2293="x",1,0)</f>
        <v>1</v>
      </c>
      <c r="I2293" s="1">
        <f>IF(Eingabe!S2293="x",1,0)</f>
        <v>0</v>
      </c>
      <c r="J2293" s="1">
        <f t="shared" si="210"/>
        <v>1</v>
      </c>
      <c r="K2293" s="89">
        <f>IF(Eingabe!E2293="x",1,0)</f>
        <v>1</v>
      </c>
      <c r="L2293" s="1">
        <f>IF(Eingabe!F2293="x",1,0)</f>
        <v>0</v>
      </c>
      <c r="M2293" s="90">
        <f t="shared" si="211"/>
        <v>1</v>
      </c>
    </row>
    <row r="2294">
      <c r="A2294" s="5">
        <f>Eingabe!J2294^2*PI()/4</f>
        <v>0</v>
      </c>
      <c r="B2294" s="5">
        <f>Eingabe!K2294*Eingabe!L2294</f>
        <v>0.16000000000000003</v>
      </c>
      <c r="C2294" s="5">
        <f>(Eingabe!K2294*(Eingabe!L2294-Eingabe!K2294)+Eingabe!K2294^2*PI()/4)*0+Eingabe!K2294*Eingabe!L2294</f>
        <v>0.16000000000000003</v>
      </c>
      <c r="D2294" s="89">
        <f>IF(Eingabe!G2294="x",1,0)</f>
        <v>0</v>
      </c>
      <c r="E2294" s="1">
        <f>IF(Eingabe!H2294="x",1,0)</f>
        <v>1</v>
      </c>
      <c r="F2294" s="1">
        <f>IF(Eingabe!I2294="x",1,0)</f>
        <v>0</v>
      </c>
      <c r="G2294" s="90">
        <f t="shared" si="209"/>
        <v>1</v>
      </c>
      <c r="H2294" s="1">
        <f>IF(Eingabe!R2294="x",1,0)</f>
        <v>1</v>
      </c>
      <c r="I2294" s="1">
        <f>IF(Eingabe!S2294="x",1,0)</f>
        <v>0</v>
      </c>
      <c r="J2294" s="1">
        <f t="shared" si="210"/>
        <v>1</v>
      </c>
      <c r="K2294" s="89">
        <f>IF(Eingabe!E2294="x",1,0)</f>
        <v>1</v>
      </c>
      <c r="L2294" s="1">
        <f>IF(Eingabe!F2294="x",1,0)</f>
        <v>0</v>
      </c>
      <c r="M2294" s="90">
        <f t="shared" si="211"/>
        <v>1</v>
      </c>
    </row>
    <row r="2295">
      <c r="A2295" s="5">
        <f>Eingabe!J2295^2*PI()/4</f>
        <v>0</v>
      </c>
      <c r="B2295" s="5">
        <f>Eingabe!K2295*Eingabe!L2295</f>
        <v>0.16000000000000003</v>
      </c>
      <c r="C2295" s="5">
        <f>(Eingabe!K2295*(Eingabe!L2295-Eingabe!K2295)+Eingabe!K2295^2*PI()/4)*0+Eingabe!K2295*Eingabe!L2295</f>
        <v>0.16000000000000003</v>
      </c>
      <c r="D2295" s="89">
        <f>IF(Eingabe!G2295="x",1,0)</f>
        <v>0</v>
      </c>
      <c r="E2295" s="1">
        <f>IF(Eingabe!H2295="x",1,0)</f>
        <v>1</v>
      </c>
      <c r="F2295" s="1">
        <f>IF(Eingabe!I2295="x",1,0)</f>
        <v>0</v>
      </c>
      <c r="G2295" s="90">
        <f t="shared" si="209"/>
        <v>1</v>
      </c>
      <c r="H2295" s="1">
        <f>IF(Eingabe!R2295="x",1,0)</f>
        <v>1</v>
      </c>
      <c r="I2295" s="1">
        <f>IF(Eingabe!S2295="x",1,0)</f>
        <v>0</v>
      </c>
      <c r="J2295" s="1">
        <f t="shared" si="210"/>
        <v>1</v>
      </c>
      <c r="K2295" s="89">
        <f>IF(Eingabe!E2295="x",1,0)</f>
        <v>1</v>
      </c>
      <c r="L2295" s="1">
        <f>IF(Eingabe!F2295="x",1,0)</f>
        <v>0</v>
      </c>
      <c r="M2295" s="90">
        <f t="shared" si="211"/>
        <v>1</v>
      </c>
    </row>
    <row r="2296">
      <c r="A2296" s="5">
        <f>Eingabe!J2296^2*PI()/4</f>
        <v>0</v>
      </c>
      <c r="B2296" s="5">
        <f>Eingabe!K2296*Eingabe!L2296</f>
        <v>0.16000000000000003</v>
      </c>
      <c r="C2296" s="5">
        <f>(Eingabe!K2296*(Eingabe!L2296-Eingabe!K2296)+Eingabe!K2296^2*PI()/4)*0+Eingabe!K2296*Eingabe!L2296</f>
        <v>0.16000000000000003</v>
      </c>
      <c r="D2296" s="89">
        <f>IF(Eingabe!G2296="x",1,0)</f>
        <v>0</v>
      </c>
      <c r="E2296" s="1">
        <f>IF(Eingabe!H2296="x",1,0)</f>
        <v>1</v>
      </c>
      <c r="F2296" s="1">
        <f>IF(Eingabe!I2296="x",1,0)</f>
        <v>0</v>
      </c>
      <c r="G2296" s="90">
        <f t="shared" si="209"/>
        <v>1</v>
      </c>
      <c r="H2296" s="1">
        <f>IF(Eingabe!R2296="x",1,0)</f>
        <v>1</v>
      </c>
      <c r="I2296" s="1">
        <f>IF(Eingabe!S2296="x",1,0)</f>
        <v>0</v>
      </c>
      <c r="J2296" s="1">
        <f t="shared" si="210"/>
        <v>1</v>
      </c>
      <c r="K2296" s="89">
        <f>IF(Eingabe!E2296="x",1,0)</f>
        <v>1</v>
      </c>
      <c r="L2296" s="1">
        <f>IF(Eingabe!F2296="x",1,0)</f>
        <v>0</v>
      </c>
      <c r="M2296" s="90">
        <f t="shared" si="211"/>
        <v>1</v>
      </c>
    </row>
    <row r="2297">
      <c r="A2297" s="5">
        <f>Eingabe!J2297^2*PI()/4</f>
        <v>0</v>
      </c>
      <c r="B2297" s="5">
        <f>Eingabe!K2297*Eingabe!L2297</f>
        <v>0.16000000000000003</v>
      </c>
      <c r="C2297" s="5">
        <f>(Eingabe!K2297*(Eingabe!L2297-Eingabe!K2297)+Eingabe!K2297^2*PI()/4)*0+Eingabe!K2297*Eingabe!L2297</f>
        <v>0.16000000000000003</v>
      </c>
      <c r="D2297" s="89">
        <f>IF(Eingabe!G2297="x",1,0)</f>
        <v>0</v>
      </c>
      <c r="E2297" s="1">
        <f>IF(Eingabe!H2297="x",1,0)</f>
        <v>1</v>
      </c>
      <c r="F2297" s="1">
        <f>IF(Eingabe!I2297="x",1,0)</f>
        <v>0</v>
      </c>
      <c r="G2297" s="90">
        <f t="shared" si="209"/>
        <v>1</v>
      </c>
      <c r="H2297" s="1">
        <f>IF(Eingabe!R2297="x",1,0)</f>
        <v>1</v>
      </c>
      <c r="I2297" s="1">
        <f>IF(Eingabe!S2297="x",1,0)</f>
        <v>0</v>
      </c>
      <c r="J2297" s="1">
        <f t="shared" si="210"/>
        <v>1</v>
      </c>
      <c r="K2297" s="89">
        <f>IF(Eingabe!E2297="x",1,0)</f>
        <v>1</v>
      </c>
      <c r="L2297" s="1">
        <f>IF(Eingabe!F2297="x",1,0)</f>
        <v>0</v>
      </c>
      <c r="M2297" s="90">
        <f t="shared" si="211"/>
        <v>1</v>
      </c>
    </row>
    <row r="2298">
      <c r="A2298" s="5">
        <f>Eingabe!J2298^2*PI()/4</f>
        <v>0</v>
      </c>
      <c r="B2298" s="5">
        <f>Eingabe!K2298*Eingabe!L2298</f>
        <v>0.16000000000000003</v>
      </c>
      <c r="C2298" s="5">
        <f>(Eingabe!K2298*(Eingabe!L2298-Eingabe!K2298)+Eingabe!K2298^2*PI()/4)*0+Eingabe!K2298*Eingabe!L2298</f>
        <v>0.16000000000000003</v>
      </c>
      <c r="D2298" s="89">
        <f>IF(Eingabe!G2298="x",1,0)</f>
        <v>0</v>
      </c>
      <c r="E2298" s="1">
        <f>IF(Eingabe!H2298="x",1,0)</f>
        <v>1</v>
      </c>
      <c r="F2298" s="1">
        <f>IF(Eingabe!I2298="x",1,0)</f>
        <v>0</v>
      </c>
      <c r="G2298" s="90">
        <f t="shared" si="209"/>
        <v>1</v>
      </c>
      <c r="H2298" s="1">
        <f>IF(Eingabe!R2298="x",1,0)</f>
        <v>1</v>
      </c>
      <c r="I2298" s="1">
        <f>IF(Eingabe!S2298="x",1,0)</f>
        <v>0</v>
      </c>
      <c r="J2298" s="1">
        <f t="shared" si="210"/>
        <v>1</v>
      </c>
      <c r="K2298" s="89">
        <f>IF(Eingabe!E2298="x",1,0)</f>
        <v>1</v>
      </c>
      <c r="L2298" s="1">
        <f>IF(Eingabe!F2298="x",1,0)</f>
        <v>0</v>
      </c>
      <c r="M2298" s="90">
        <f t="shared" si="211"/>
        <v>1</v>
      </c>
    </row>
    <row r="2299">
      <c r="A2299" s="5">
        <f>Eingabe!J2299^2*PI()/4</f>
        <v>0</v>
      </c>
      <c r="B2299" s="5">
        <f>Eingabe!K2299*Eingabe!L2299</f>
        <v>0.16000000000000003</v>
      </c>
      <c r="C2299" s="5">
        <f>(Eingabe!K2299*(Eingabe!L2299-Eingabe!K2299)+Eingabe!K2299^2*PI()/4)*0+Eingabe!K2299*Eingabe!L2299</f>
        <v>0.16000000000000003</v>
      </c>
      <c r="D2299" s="89">
        <f>IF(Eingabe!G2299="x",1,0)</f>
        <v>0</v>
      </c>
      <c r="E2299" s="1">
        <f>IF(Eingabe!H2299="x",1,0)</f>
        <v>1</v>
      </c>
      <c r="F2299" s="1">
        <f>IF(Eingabe!I2299="x",1,0)</f>
        <v>0</v>
      </c>
      <c r="G2299" s="90">
        <f t="shared" si="209"/>
        <v>1</v>
      </c>
      <c r="H2299" s="1">
        <f>IF(Eingabe!R2299="x",1,0)</f>
        <v>1</v>
      </c>
      <c r="I2299" s="1">
        <f>IF(Eingabe!S2299="x",1,0)</f>
        <v>0</v>
      </c>
      <c r="J2299" s="1">
        <f t="shared" si="210"/>
        <v>1</v>
      </c>
      <c r="K2299" s="89">
        <f>IF(Eingabe!E2299="x",1,0)</f>
        <v>1</v>
      </c>
      <c r="L2299" s="1">
        <f>IF(Eingabe!F2299="x",1,0)</f>
        <v>0</v>
      </c>
      <c r="M2299" s="90">
        <f t="shared" si="211"/>
        <v>1</v>
      </c>
    </row>
    <row r="2300">
      <c r="A2300" s="5">
        <f>Eingabe!J2300^2*PI()/4</f>
        <v>0</v>
      </c>
      <c r="B2300" s="5">
        <f>Eingabe!K2300*Eingabe!L2300</f>
        <v>0.29999999999999999</v>
      </c>
      <c r="C2300" s="5">
        <f>(Eingabe!K2300*(Eingabe!L2300-Eingabe!K2300)+Eingabe!K2300^2*PI()/4)*0+Eingabe!K2300*Eingabe!L2300</f>
        <v>0.29999999999999999</v>
      </c>
      <c r="D2300" s="89">
        <f>IF(Eingabe!G2300="x",1,0)</f>
        <v>0</v>
      </c>
      <c r="E2300" s="1">
        <f>IF(Eingabe!H2300="x",1,0)</f>
        <v>1</v>
      </c>
      <c r="F2300" s="1">
        <f>IF(Eingabe!I2300="x",1,0)</f>
        <v>0</v>
      </c>
      <c r="G2300" s="90">
        <f t="shared" si="209"/>
        <v>1</v>
      </c>
      <c r="H2300" s="1">
        <f>IF(Eingabe!R2300="x",1,0)</f>
        <v>1</v>
      </c>
      <c r="I2300" s="1">
        <f>IF(Eingabe!S2300="x",1,0)</f>
        <v>0</v>
      </c>
      <c r="J2300" s="1">
        <f t="shared" si="210"/>
        <v>1</v>
      </c>
      <c r="K2300" s="89">
        <f>IF(Eingabe!E2300="x",1,0)</f>
        <v>1</v>
      </c>
      <c r="L2300" s="1">
        <f>IF(Eingabe!F2300="x",1,0)</f>
        <v>0</v>
      </c>
      <c r="M2300" s="90">
        <f t="shared" si="211"/>
        <v>1</v>
      </c>
    </row>
    <row r="2301">
      <c r="A2301" s="5">
        <f>Eingabe!J2301^2*PI()/4</f>
        <v>0</v>
      </c>
      <c r="B2301" s="5">
        <f>Eingabe!K2301*Eingabe!L2301</f>
        <v>0.29999999999999999</v>
      </c>
      <c r="C2301" s="5">
        <f>(Eingabe!K2301*(Eingabe!L2301-Eingabe!K2301)+Eingabe!K2301^2*PI()/4)*0+Eingabe!K2301*Eingabe!L2301</f>
        <v>0.29999999999999999</v>
      </c>
      <c r="D2301" s="89">
        <f>IF(Eingabe!G2301="x",1,0)</f>
        <v>0</v>
      </c>
      <c r="E2301" s="1">
        <f>IF(Eingabe!H2301="x",1,0)</f>
        <v>1</v>
      </c>
      <c r="F2301" s="1">
        <f>IF(Eingabe!I2301="x",1,0)</f>
        <v>0</v>
      </c>
      <c r="G2301" s="90">
        <f t="shared" si="209"/>
        <v>1</v>
      </c>
      <c r="H2301" s="1">
        <f>IF(Eingabe!R2301="x",1,0)</f>
        <v>1</v>
      </c>
      <c r="I2301" s="1">
        <f>IF(Eingabe!S2301="x",1,0)</f>
        <v>0</v>
      </c>
      <c r="J2301" s="1">
        <f t="shared" si="210"/>
        <v>1</v>
      </c>
      <c r="K2301" s="89">
        <f>IF(Eingabe!E2301="x",1,0)</f>
        <v>1</v>
      </c>
      <c r="L2301" s="1">
        <f>IF(Eingabe!F2301="x",1,0)</f>
        <v>0</v>
      </c>
      <c r="M2301" s="90">
        <f t="shared" si="211"/>
        <v>1</v>
      </c>
    </row>
    <row r="2302">
      <c r="A2302" s="5">
        <f>Eingabe!J2302^2*PI()/4</f>
        <v>0</v>
      </c>
      <c r="B2302" s="5">
        <f>Eingabe!K2302*Eingabe!L2302</f>
        <v>0.23999999999999999</v>
      </c>
      <c r="C2302" s="5">
        <f>(Eingabe!K2302*(Eingabe!L2302-Eingabe!K2302)+Eingabe!K2302^2*PI()/4)*0+Eingabe!K2302*Eingabe!L2302</f>
        <v>0.23999999999999999</v>
      </c>
      <c r="D2302" s="89">
        <f>IF(Eingabe!G2302="x",1,0)</f>
        <v>0</v>
      </c>
      <c r="E2302" s="1">
        <f>IF(Eingabe!H2302="x",1,0)</f>
        <v>1</v>
      </c>
      <c r="F2302" s="1">
        <f>IF(Eingabe!I2302="x",1,0)</f>
        <v>0</v>
      </c>
      <c r="G2302" s="90">
        <f t="shared" si="209"/>
        <v>1</v>
      </c>
      <c r="H2302" s="1">
        <f>IF(Eingabe!R2302="x",1,0)</f>
        <v>1</v>
      </c>
      <c r="I2302" s="1">
        <f>IF(Eingabe!S2302="x",1,0)</f>
        <v>0</v>
      </c>
      <c r="J2302" s="1">
        <f t="shared" si="210"/>
        <v>1</v>
      </c>
      <c r="K2302" s="89">
        <f>IF(Eingabe!E2302="x",1,0)</f>
        <v>1</v>
      </c>
      <c r="L2302" s="1">
        <f>IF(Eingabe!F2302="x",1,0)</f>
        <v>0</v>
      </c>
      <c r="M2302" s="90">
        <f t="shared" si="211"/>
        <v>1</v>
      </c>
    </row>
    <row r="2303">
      <c r="A2303" s="5">
        <f>Eingabe!J2303^2*PI()/4</f>
        <v>0</v>
      </c>
      <c r="B2303" s="5">
        <f>Eingabe!K2303*Eingabe!L2303</f>
        <v>0.23999999999999999</v>
      </c>
      <c r="C2303" s="5">
        <f>(Eingabe!K2303*(Eingabe!L2303-Eingabe!K2303)+Eingabe!K2303^2*PI()/4)*0+Eingabe!K2303*Eingabe!L2303</f>
        <v>0.23999999999999999</v>
      </c>
      <c r="D2303" s="89">
        <f>IF(Eingabe!G2303="x",1,0)</f>
        <v>0</v>
      </c>
      <c r="E2303" s="1">
        <f>IF(Eingabe!H2303="x",1,0)</f>
        <v>1</v>
      </c>
      <c r="F2303" s="1">
        <f>IF(Eingabe!I2303="x",1,0)</f>
        <v>0</v>
      </c>
      <c r="G2303" s="90">
        <f t="shared" si="209"/>
        <v>1</v>
      </c>
      <c r="H2303" s="1">
        <f>IF(Eingabe!R2303="x",1,0)</f>
        <v>1</v>
      </c>
      <c r="I2303" s="1">
        <f>IF(Eingabe!S2303="x",1,0)</f>
        <v>0</v>
      </c>
      <c r="J2303" s="1">
        <f t="shared" si="210"/>
        <v>1</v>
      </c>
      <c r="K2303" s="89">
        <f>IF(Eingabe!E2303="x",1,0)</f>
        <v>1</v>
      </c>
      <c r="L2303" s="1">
        <f>IF(Eingabe!F2303="x",1,0)</f>
        <v>0</v>
      </c>
      <c r="M2303" s="90">
        <f t="shared" si="211"/>
        <v>1</v>
      </c>
    </row>
    <row r="2304">
      <c r="A2304" s="5">
        <f>Eingabe!J2304^2*PI()/4</f>
        <v>0</v>
      </c>
      <c r="B2304" s="5">
        <f>Eingabe!K2304*Eingabe!L2304</f>
        <v>0.23999999999999999</v>
      </c>
      <c r="C2304" s="5">
        <f>(Eingabe!K2304*(Eingabe!L2304-Eingabe!K2304)+Eingabe!K2304^2*PI()/4)*0+Eingabe!K2304*Eingabe!L2304</f>
        <v>0.23999999999999999</v>
      </c>
      <c r="D2304" s="89">
        <f>IF(Eingabe!G2304="x",1,0)</f>
        <v>0</v>
      </c>
      <c r="E2304" s="1">
        <f>IF(Eingabe!H2304="x",1,0)</f>
        <v>1</v>
      </c>
      <c r="F2304" s="1">
        <f>IF(Eingabe!I2304="x",1,0)</f>
        <v>0</v>
      </c>
      <c r="G2304" s="90">
        <f t="shared" si="209"/>
        <v>1</v>
      </c>
      <c r="H2304" s="1">
        <f>IF(Eingabe!R2304="x",1,0)</f>
        <v>1</v>
      </c>
      <c r="I2304" s="1">
        <f>IF(Eingabe!S2304="x",1,0)</f>
        <v>0</v>
      </c>
      <c r="J2304" s="1">
        <f t="shared" si="210"/>
        <v>1</v>
      </c>
      <c r="K2304" s="89">
        <f>IF(Eingabe!E2304="x",1,0)</f>
        <v>1</v>
      </c>
      <c r="L2304" s="1">
        <f>IF(Eingabe!F2304="x",1,0)</f>
        <v>0</v>
      </c>
      <c r="M2304" s="90">
        <f t="shared" si="211"/>
        <v>1</v>
      </c>
    </row>
    <row r="2305">
      <c r="A2305" s="5">
        <f>Eingabe!J2305^2*PI()/4</f>
        <v>0</v>
      </c>
      <c r="B2305" s="5">
        <f>Eingabe!K2305*Eingabe!L2305</f>
        <v>0.23999999999999999</v>
      </c>
      <c r="C2305" s="5">
        <f>(Eingabe!K2305*(Eingabe!L2305-Eingabe!K2305)+Eingabe!K2305^2*PI()/4)*0+Eingabe!K2305*Eingabe!L2305</f>
        <v>0.23999999999999999</v>
      </c>
      <c r="D2305" s="89">
        <f>IF(Eingabe!G2305="x",1,0)</f>
        <v>0</v>
      </c>
      <c r="E2305" s="1">
        <f>IF(Eingabe!H2305="x",1,0)</f>
        <v>1</v>
      </c>
      <c r="F2305" s="1">
        <f>IF(Eingabe!I2305="x",1,0)</f>
        <v>0</v>
      </c>
      <c r="G2305" s="90">
        <f t="shared" si="209"/>
        <v>1</v>
      </c>
      <c r="H2305" s="1">
        <f>IF(Eingabe!R2305="x",1,0)</f>
        <v>1</v>
      </c>
      <c r="I2305" s="1">
        <f>IF(Eingabe!S2305="x",1,0)</f>
        <v>0</v>
      </c>
      <c r="J2305" s="1">
        <f t="shared" si="210"/>
        <v>1</v>
      </c>
      <c r="K2305" s="89">
        <f>IF(Eingabe!E2305="x",1,0)</f>
        <v>1</v>
      </c>
      <c r="L2305" s="1">
        <f>IF(Eingabe!F2305="x",1,0)</f>
        <v>0</v>
      </c>
      <c r="M2305" s="90">
        <f t="shared" si="211"/>
        <v>1</v>
      </c>
    </row>
    <row r="2306">
      <c r="A2306" s="5">
        <f>Eingabe!J2306^2*PI()/4</f>
        <v>0</v>
      </c>
      <c r="B2306" s="5">
        <f>Eingabe!K2306*Eingabe!L2306</f>
        <v>0.16000000000000003</v>
      </c>
      <c r="C2306" s="5">
        <f>(Eingabe!K2306*(Eingabe!L2306-Eingabe!K2306)+Eingabe!K2306^2*PI()/4)*0+Eingabe!K2306*Eingabe!L2306</f>
        <v>0.16000000000000003</v>
      </c>
      <c r="D2306" s="89">
        <f>IF(Eingabe!G2306="x",1,0)</f>
        <v>0</v>
      </c>
      <c r="E2306" s="1">
        <f>IF(Eingabe!H2306="x",1,0)</f>
        <v>1</v>
      </c>
      <c r="F2306" s="1">
        <f>IF(Eingabe!I2306="x",1,0)</f>
        <v>0</v>
      </c>
      <c r="G2306" s="90">
        <f t="shared" si="209"/>
        <v>1</v>
      </c>
      <c r="H2306" s="1">
        <f>IF(Eingabe!R2306="x",1,0)</f>
        <v>1</v>
      </c>
      <c r="I2306" s="1">
        <f>IF(Eingabe!S2306="x",1,0)</f>
        <v>0</v>
      </c>
      <c r="J2306" s="1">
        <f t="shared" si="210"/>
        <v>1</v>
      </c>
      <c r="K2306" s="89">
        <f>IF(Eingabe!E2306="x",1,0)</f>
        <v>1</v>
      </c>
      <c r="L2306" s="1">
        <f>IF(Eingabe!F2306="x",1,0)</f>
        <v>0</v>
      </c>
      <c r="M2306" s="90">
        <f t="shared" si="211"/>
        <v>1</v>
      </c>
    </row>
    <row r="2307">
      <c r="A2307" s="5">
        <f>Eingabe!J2307^2*PI()/4</f>
        <v>0</v>
      </c>
      <c r="B2307" s="5">
        <f>Eingabe!K2307*Eingabe!L2307</f>
        <v>0.16000000000000003</v>
      </c>
      <c r="C2307" s="5">
        <f>(Eingabe!K2307*(Eingabe!L2307-Eingabe!K2307)+Eingabe!K2307^2*PI()/4)*0+Eingabe!K2307*Eingabe!L2307</f>
        <v>0.16000000000000003</v>
      </c>
      <c r="D2307" s="89">
        <f>IF(Eingabe!G2307="x",1,0)</f>
        <v>0</v>
      </c>
      <c r="E2307" s="1">
        <f>IF(Eingabe!H2307="x",1,0)</f>
        <v>1</v>
      </c>
      <c r="F2307" s="1">
        <f>IF(Eingabe!I2307="x",1,0)</f>
        <v>0</v>
      </c>
      <c r="G2307" s="90">
        <f t="shared" si="209"/>
        <v>1</v>
      </c>
      <c r="H2307" s="1">
        <f>IF(Eingabe!R2307="x",1,0)</f>
        <v>1</v>
      </c>
      <c r="I2307" s="1">
        <f>IF(Eingabe!S2307="x",1,0)</f>
        <v>0</v>
      </c>
      <c r="J2307" s="1">
        <f t="shared" si="210"/>
        <v>1</v>
      </c>
      <c r="K2307" s="89">
        <f>IF(Eingabe!E2307="x",1,0)</f>
        <v>1</v>
      </c>
      <c r="L2307" s="1">
        <f>IF(Eingabe!F2307="x",1,0)</f>
        <v>0</v>
      </c>
      <c r="M2307" s="90">
        <f t="shared" si="211"/>
        <v>1</v>
      </c>
    </row>
    <row r="2308">
      <c r="A2308" s="5">
        <f>Eingabe!J2308^2*PI()/4</f>
        <v>0</v>
      </c>
      <c r="B2308" s="5">
        <f>Eingabe!K2308*Eingabe!L2308</f>
        <v>0.23999999999999999</v>
      </c>
      <c r="C2308" s="5">
        <f>(Eingabe!K2308*(Eingabe!L2308-Eingabe!K2308)+Eingabe!K2308^2*PI()/4)*0+Eingabe!K2308*Eingabe!L2308</f>
        <v>0.23999999999999999</v>
      </c>
      <c r="D2308" s="89">
        <f>IF(Eingabe!G2308="x",1,0)</f>
        <v>0</v>
      </c>
      <c r="E2308" s="1">
        <f>IF(Eingabe!H2308="x",1,0)</f>
        <v>1</v>
      </c>
      <c r="F2308" s="1">
        <f>IF(Eingabe!I2308="x",1,0)</f>
        <v>0</v>
      </c>
      <c r="G2308" s="90">
        <f t="shared" si="209"/>
        <v>1</v>
      </c>
      <c r="H2308" s="1">
        <f>IF(Eingabe!R2308="x",1,0)</f>
        <v>1</v>
      </c>
      <c r="I2308" s="1">
        <f>IF(Eingabe!S2308="x",1,0)</f>
        <v>0</v>
      </c>
      <c r="J2308" s="1">
        <f t="shared" si="210"/>
        <v>1</v>
      </c>
      <c r="K2308" s="89">
        <f>IF(Eingabe!E2308="x",1,0)</f>
        <v>1</v>
      </c>
      <c r="L2308" s="1">
        <f>IF(Eingabe!F2308="x",1,0)</f>
        <v>0</v>
      </c>
      <c r="M2308" s="90">
        <f t="shared" si="211"/>
        <v>1</v>
      </c>
    </row>
    <row r="2309">
      <c r="A2309" s="5">
        <f>Eingabe!J2309^2*PI()/4</f>
        <v>0</v>
      </c>
      <c r="B2309" s="5">
        <f>Eingabe!K2309*Eingabe!L2309</f>
        <v>0.16000000000000003</v>
      </c>
      <c r="C2309" s="5">
        <f>(Eingabe!K2309*(Eingabe!L2309-Eingabe!K2309)+Eingabe!K2309^2*PI()/4)*0+Eingabe!K2309*Eingabe!L2309</f>
        <v>0.16000000000000003</v>
      </c>
      <c r="D2309" s="89">
        <f>IF(Eingabe!G2309="x",1,0)</f>
        <v>0</v>
      </c>
      <c r="E2309" s="1">
        <f>IF(Eingabe!H2309="x",1,0)</f>
        <v>1</v>
      </c>
      <c r="F2309" s="1">
        <f>IF(Eingabe!I2309="x",1,0)</f>
        <v>0</v>
      </c>
      <c r="G2309" s="90">
        <f t="shared" si="209"/>
        <v>1</v>
      </c>
      <c r="H2309" s="1">
        <f>IF(Eingabe!R2309="x",1,0)</f>
        <v>1</v>
      </c>
      <c r="I2309" s="1">
        <f>IF(Eingabe!S2309="x",1,0)</f>
        <v>0</v>
      </c>
      <c r="J2309" s="1">
        <f t="shared" si="210"/>
        <v>1</v>
      </c>
      <c r="K2309" s="89">
        <f>IF(Eingabe!E2309="x",1,0)</f>
        <v>1</v>
      </c>
      <c r="L2309" s="1">
        <f>IF(Eingabe!F2309="x",1,0)</f>
        <v>0</v>
      </c>
      <c r="M2309" s="90">
        <f t="shared" si="211"/>
        <v>1</v>
      </c>
    </row>
    <row r="2310">
      <c r="A2310" s="5">
        <f>Eingabe!J2310^2*PI()/4</f>
        <v>0</v>
      </c>
      <c r="B2310" s="5">
        <f>Eingabe!K2310*Eingabe!L2310</f>
        <v>0.12</v>
      </c>
      <c r="C2310" s="5">
        <f>(Eingabe!K2310*(Eingabe!L2310-Eingabe!K2310)+Eingabe!K2310^2*PI()/4)*0+Eingabe!K2310*Eingabe!L2310</f>
        <v>0.12</v>
      </c>
      <c r="D2310" s="89">
        <f>IF(Eingabe!G2310="x",1,0)</f>
        <v>0</v>
      </c>
      <c r="E2310" s="1">
        <f>IF(Eingabe!H2310="x",1,0)</f>
        <v>1</v>
      </c>
      <c r="F2310" s="1">
        <f>IF(Eingabe!I2310="x",1,0)</f>
        <v>0</v>
      </c>
      <c r="G2310" s="90">
        <f t="shared" si="209"/>
        <v>1</v>
      </c>
      <c r="H2310" s="1">
        <f>IF(Eingabe!R2310="x",1,0)</f>
        <v>1</v>
      </c>
      <c r="I2310" s="1">
        <f>IF(Eingabe!S2310="x",1,0)</f>
        <v>0</v>
      </c>
      <c r="J2310" s="1">
        <f t="shared" si="210"/>
        <v>1</v>
      </c>
      <c r="K2310" s="89">
        <f>IF(Eingabe!E2310="x",1,0)</f>
        <v>1</v>
      </c>
      <c r="L2310" s="1">
        <f>IF(Eingabe!F2310="x",1,0)</f>
        <v>0</v>
      </c>
      <c r="M2310" s="90">
        <f t="shared" si="211"/>
        <v>1</v>
      </c>
    </row>
    <row r="2311">
      <c r="A2311" s="5">
        <f>Eingabe!J2311^2*PI()/4</f>
        <v>0</v>
      </c>
      <c r="B2311" s="5">
        <f>Eingabe!K2311*Eingabe!L2311</f>
        <v>0.12</v>
      </c>
      <c r="C2311" s="5">
        <f>(Eingabe!K2311*(Eingabe!L2311-Eingabe!K2311)+Eingabe!K2311^2*PI()/4)*0+Eingabe!K2311*Eingabe!L2311</f>
        <v>0.12</v>
      </c>
      <c r="D2311" s="89">
        <f>IF(Eingabe!G2311="x",1,0)</f>
        <v>0</v>
      </c>
      <c r="E2311" s="1">
        <f>IF(Eingabe!H2311="x",1,0)</f>
        <v>1</v>
      </c>
      <c r="F2311" s="1">
        <f>IF(Eingabe!I2311="x",1,0)</f>
        <v>0</v>
      </c>
      <c r="G2311" s="90">
        <f t="shared" si="209"/>
        <v>1</v>
      </c>
      <c r="H2311" s="1">
        <f>IF(Eingabe!R2311="x",1,0)</f>
        <v>1</v>
      </c>
      <c r="I2311" s="1">
        <f>IF(Eingabe!S2311="x",1,0)</f>
        <v>0</v>
      </c>
      <c r="J2311" s="1">
        <f t="shared" si="210"/>
        <v>1</v>
      </c>
      <c r="K2311" s="89">
        <f>IF(Eingabe!E2311="x",1,0)</f>
        <v>1</v>
      </c>
      <c r="L2311" s="1">
        <f>IF(Eingabe!F2311="x",1,0)</f>
        <v>0</v>
      </c>
      <c r="M2311" s="90">
        <f t="shared" si="211"/>
        <v>1</v>
      </c>
    </row>
    <row r="2312">
      <c r="A2312" s="5">
        <f>Eingabe!J2312^2*PI()/4</f>
        <v>0</v>
      </c>
      <c r="B2312" s="5">
        <f>Eingabe!K2312*Eingabe!L2312</f>
        <v>0.16000000000000003</v>
      </c>
      <c r="C2312" s="5">
        <f>(Eingabe!K2312*(Eingabe!L2312-Eingabe!K2312)+Eingabe!K2312^2*PI()/4)*0+Eingabe!K2312*Eingabe!L2312</f>
        <v>0.16000000000000003</v>
      </c>
      <c r="D2312" s="89">
        <f>IF(Eingabe!G2312="x",1,0)</f>
        <v>0</v>
      </c>
      <c r="E2312" s="1">
        <f>IF(Eingabe!H2312="x",1,0)</f>
        <v>1</v>
      </c>
      <c r="F2312" s="1">
        <f>IF(Eingabe!I2312="x",1,0)</f>
        <v>0</v>
      </c>
      <c r="G2312" s="90">
        <f t="shared" si="209"/>
        <v>1</v>
      </c>
      <c r="H2312" s="1">
        <f>IF(Eingabe!R2312="x",1,0)</f>
        <v>1</v>
      </c>
      <c r="I2312" s="1">
        <f>IF(Eingabe!S2312="x",1,0)</f>
        <v>0</v>
      </c>
      <c r="J2312" s="1">
        <f t="shared" si="210"/>
        <v>1</v>
      </c>
      <c r="K2312" s="89">
        <f>IF(Eingabe!E2312="x",1,0)</f>
        <v>1</v>
      </c>
      <c r="L2312" s="1">
        <f>IF(Eingabe!F2312="x",1,0)</f>
        <v>0</v>
      </c>
      <c r="M2312" s="90">
        <f t="shared" si="211"/>
        <v>1</v>
      </c>
    </row>
    <row r="2313">
      <c r="A2313" s="5">
        <f>Eingabe!J2313^2*PI()/4</f>
        <v>0</v>
      </c>
      <c r="B2313" s="5">
        <f>Eingabe!K2313*Eingabe!L2313</f>
        <v>0.16000000000000003</v>
      </c>
      <c r="C2313" s="5">
        <f>(Eingabe!K2313*(Eingabe!L2313-Eingabe!K2313)+Eingabe!K2313^2*PI()/4)*0+Eingabe!K2313*Eingabe!L2313</f>
        <v>0.16000000000000003</v>
      </c>
      <c r="D2313" s="89">
        <f>IF(Eingabe!G2313="x",1,0)</f>
        <v>0</v>
      </c>
      <c r="E2313" s="1">
        <f>IF(Eingabe!H2313="x",1,0)</f>
        <v>1</v>
      </c>
      <c r="F2313" s="1">
        <f>IF(Eingabe!I2313="x",1,0)</f>
        <v>0</v>
      </c>
      <c r="G2313" s="90">
        <f t="shared" si="209"/>
        <v>1</v>
      </c>
      <c r="H2313" s="1">
        <f>IF(Eingabe!R2313="x",1,0)</f>
        <v>1</v>
      </c>
      <c r="I2313" s="1">
        <f>IF(Eingabe!S2313="x",1,0)</f>
        <v>0</v>
      </c>
      <c r="J2313" s="1">
        <f t="shared" si="210"/>
        <v>1</v>
      </c>
      <c r="K2313" s="89">
        <f>IF(Eingabe!E2313="x",1,0)</f>
        <v>1</v>
      </c>
      <c r="L2313" s="1">
        <f>IF(Eingabe!F2313="x",1,0)</f>
        <v>0</v>
      </c>
      <c r="M2313" s="90">
        <f t="shared" si="211"/>
        <v>1</v>
      </c>
    </row>
    <row r="2314">
      <c r="A2314" s="5">
        <f>Eingabe!J2314^2*PI()/4</f>
        <v>0</v>
      </c>
      <c r="B2314" s="5">
        <f>Eingabe!K2314*Eingabe!L2314</f>
        <v>0.16000000000000003</v>
      </c>
      <c r="C2314" s="5">
        <f>(Eingabe!K2314*(Eingabe!L2314-Eingabe!K2314)+Eingabe!K2314^2*PI()/4)*0+Eingabe!K2314*Eingabe!L2314</f>
        <v>0.16000000000000003</v>
      </c>
      <c r="D2314" s="89">
        <f>IF(Eingabe!G2314="x",1,0)</f>
        <v>0</v>
      </c>
      <c r="E2314" s="1">
        <f>IF(Eingabe!H2314="x",1,0)</f>
        <v>1</v>
      </c>
      <c r="F2314" s="1">
        <f>IF(Eingabe!I2314="x",1,0)</f>
        <v>0</v>
      </c>
      <c r="G2314" s="90">
        <f t="shared" si="209"/>
        <v>1</v>
      </c>
      <c r="H2314" s="1">
        <f>IF(Eingabe!R2314="x",1,0)</f>
        <v>1</v>
      </c>
      <c r="I2314" s="1">
        <f>IF(Eingabe!S2314="x",1,0)</f>
        <v>0</v>
      </c>
      <c r="J2314" s="1">
        <f t="shared" si="210"/>
        <v>1</v>
      </c>
      <c r="K2314" s="89">
        <f>IF(Eingabe!E2314="x",1,0)</f>
        <v>1</v>
      </c>
      <c r="L2314" s="1">
        <f>IF(Eingabe!F2314="x",1,0)</f>
        <v>0</v>
      </c>
      <c r="M2314" s="90">
        <f t="shared" si="211"/>
        <v>1</v>
      </c>
    </row>
    <row r="2315">
      <c r="A2315" s="5">
        <f>Eingabe!J2315^2*PI()/4</f>
        <v>0</v>
      </c>
      <c r="B2315" s="5">
        <f>Eingabe!K2315*Eingabe!L2315</f>
        <v>0.16000000000000003</v>
      </c>
      <c r="C2315" s="5">
        <f>(Eingabe!K2315*(Eingabe!L2315-Eingabe!K2315)+Eingabe!K2315^2*PI()/4)*0+Eingabe!K2315*Eingabe!L2315</f>
        <v>0.16000000000000003</v>
      </c>
      <c r="D2315" s="89">
        <f>IF(Eingabe!G2315="x",1,0)</f>
        <v>0</v>
      </c>
      <c r="E2315" s="1">
        <f>IF(Eingabe!H2315="x",1,0)</f>
        <v>1</v>
      </c>
      <c r="F2315" s="1">
        <f>IF(Eingabe!I2315="x",1,0)</f>
        <v>0</v>
      </c>
      <c r="G2315" s="90">
        <f t="shared" si="209"/>
        <v>1</v>
      </c>
      <c r="H2315" s="1">
        <f>IF(Eingabe!R2315="x",1,0)</f>
        <v>1</v>
      </c>
      <c r="I2315" s="1">
        <f>IF(Eingabe!S2315="x",1,0)</f>
        <v>0</v>
      </c>
      <c r="J2315" s="1">
        <f t="shared" si="210"/>
        <v>1</v>
      </c>
      <c r="K2315" s="89">
        <f>IF(Eingabe!E2315="x",1,0)</f>
        <v>1</v>
      </c>
      <c r="L2315" s="1">
        <f>IF(Eingabe!F2315="x",1,0)</f>
        <v>0</v>
      </c>
      <c r="M2315" s="90">
        <f t="shared" si="211"/>
        <v>1</v>
      </c>
    </row>
    <row r="2316">
      <c r="A2316" s="5">
        <f>Eingabe!J2316^2*PI()/4</f>
        <v>0</v>
      </c>
      <c r="B2316" s="5">
        <f>Eingabe!K2316*Eingabe!L2316</f>
        <v>0.16000000000000003</v>
      </c>
      <c r="C2316" s="5">
        <f>(Eingabe!K2316*(Eingabe!L2316-Eingabe!K2316)+Eingabe!K2316^2*PI()/4)*0+Eingabe!K2316*Eingabe!L2316</f>
        <v>0.16000000000000003</v>
      </c>
      <c r="D2316" s="89">
        <f>IF(Eingabe!G2316="x",1,0)</f>
        <v>0</v>
      </c>
      <c r="E2316" s="1">
        <f>IF(Eingabe!H2316="x",1,0)</f>
        <v>1</v>
      </c>
      <c r="F2316" s="1">
        <f>IF(Eingabe!I2316="x",1,0)</f>
        <v>0</v>
      </c>
      <c r="G2316" s="90">
        <f t="shared" si="209"/>
        <v>1</v>
      </c>
      <c r="H2316" s="1">
        <f>IF(Eingabe!R2316="x",1,0)</f>
        <v>1</v>
      </c>
      <c r="I2316" s="1">
        <f>IF(Eingabe!S2316="x",1,0)</f>
        <v>0</v>
      </c>
      <c r="J2316" s="1">
        <f t="shared" si="210"/>
        <v>1</v>
      </c>
      <c r="K2316" s="89">
        <f>IF(Eingabe!E2316="x",1,0)</f>
        <v>1</v>
      </c>
      <c r="L2316" s="1">
        <f>IF(Eingabe!F2316="x",1,0)</f>
        <v>0</v>
      </c>
      <c r="M2316" s="90">
        <f t="shared" si="211"/>
        <v>1</v>
      </c>
    </row>
    <row r="2317">
      <c r="A2317" s="5">
        <f>Eingabe!J2317^2*PI()/4</f>
        <v>0</v>
      </c>
      <c r="B2317" s="5">
        <f>Eingabe!K2317*Eingabe!L2317</f>
        <v>0.23999999999999999</v>
      </c>
      <c r="C2317" s="5">
        <f>(Eingabe!K2317*(Eingabe!L2317-Eingabe!K2317)+Eingabe!K2317^2*PI()/4)*0+Eingabe!K2317*Eingabe!L2317</f>
        <v>0.23999999999999999</v>
      </c>
      <c r="D2317" s="89">
        <f>IF(Eingabe!G2317="x",1,0)</f>
        <v>0</v>
      </c>
      <c r="E2317" s="1">
        <f>IF(Eingabe!H2317="x",1,0)</f>
        <v>1</v>
      </c>
      <c r="F2317" s="1">
        <f>IF(Eingabe!I2317="x",1,0)</f>
        <v>0</v>
      </c>
      <c r="G2317" s="90">
        <f t="shared" si="209"/>
        <v>1</v>
      </c>
      <c r="H2317" s="1">
        <f>IF(Eingabe!R2317="x",1,0)</f>
        <v>1</v>
      </c>
      <c r="I2317" s="1">
        <f>IF(Eingabe!S2317="x",1,0)</f>
        <v>0</v>
      </c>
      <c r="J2317" s="1">
        <f t="shared" si="210"/>
        <v>1</v>
      </c>
      <c r="K2317" s="89">
        <f>IF(Eingabe!E2317="x",1,0)</f>
        <v>1</v>
      </c>
      <c r="L2317" s="1">
        <f>IF(Eingabe!F2317="x",1,0)</f>
        <v>0</v>
      </c>
      <c r="M2317" s="90">
        <f t="shared" si="211"/>
        <v>1</v>
      </c>
    </row>
    <row r="2318">
      <c r="A2318" s="5">
        <f>Eingabe!J2318^2*PI()/4</f>
        <v>0</v>
      </c>
      <c r="B2318" s="5">
        <f>Eingabe!K2318*Eingabe!L2318</f>
        <v>0.16000000000000003</v>
      </c>
      <c r="C2318" s="5">
        <f>(Eingabe!K2318*(Eingabe!L2318-Eingabe!K2318)+Eingabe!K2318^2*PI()/4)*0+Eingabe!K2318*Eingabe!L2318</f>
        <v>0.16000000000000003</v>
      </c>
      <c r="D2318" s="89">
        <f>IF(Eingabe!G2318="x",1,0)</f>
        <v>0</v>
      </c>
      <c r="E2318" s="1">
        <f>IF(Eingabe!H2318="x",1,0)</f>
        <v>1</v>
      </c>
      <c r="F2318" s="1">
        <f>IF(Eingabe!I2318="x",1,0)</f>
        <v>0</v>
      </c>
      <c r="G2318" s="90">
        <f t="shared" si="209"/>
        <v>1</v>
      </c>
      <c r="H2318" s="1">
        <f>IF(Eingabe!R2318="x",1,0)</f>
        <v>1</v>
      </c>
      <c r="I2318" s="1">
        <f>IF(Eingabe!S2318="x",1,0)</f>
        <v>0</v>
      </c>
      <c r="J2318" s="1">
        <f t="shared" si="210"/>
        <v>1</v>
      </c>
      <c r="K2318" s="89">
        <f>IF(Eingabe!E2318="x",1,0)</f>
        <v>1</v>
      </c>
      <c r="L2318" s="1">
        <f>IF(Eingabe!F2318="x",1,0)</f>
        <v>0</v>
      </c>
      <c r="M2318" s="90">
        <f t="shared" si="211"/>
        <v>1</v>
      </c>
    </row>
    <row r="2319">
      <c r="A2319" s="5">
        <f>Eingabe!J2319^2*PI()/4</f>
        <v>0</v>
      </c>
      <c r="B2319" s="5">
        <f>Eingabe!K2319*Eingabe!L2319</f>
        <v>0.16000000000000003</v>
      </c>
      <c r="C2319" s="5">
        <f>(Eingabe!K2319*(Eingabe!L2319-Eingabe!K2319)+Eingabe!K2319^2*PI()/4)*0+Eingabe!K2319*Eingabe!L2319</f>
        <v>0.16000000000000003</v>
      </c>
      <c r="D2319" s="89">
        <f>IF(Eingabe!G2319="x",1,0)</f>
        <v>0</v>
      </c>
      <c r="E2319" s="1">
        <f>IF(Eingabe!H2319="x",1,0)</f>
        <v>1</v>
      </c>
      <c r="F2319" s="1">
        <f>IF(Eingabe!I2319="x",1,0)</f>
        <v>0</v>
      </c>
      <c r="G2319" s="90">
        <f t="shared" si="209"/>
        <v>1</v>
      </c>
      <c r="H2319" s="1">
        <f>IF(Eingabe!R2319="x",1,0)</f>
        <v>1</v>
      </c>
      <c r="I2319" s="1">
        <f>IF(Eingabe!S2319="x",1,0)</f>
        <v>0</v>
      </c>
      <c r="J2319" s="1">
        <f t="shared" si="210"/>
        <v>1</v>
      </c>
      <c r="K2319" s="89">
        <f>IF(Eingabe!E2319="x",1,0)</f>
        <v>1</v>
      </c>
      <c r="L2319" s="1">
        <f>IF(Eingabe!F2319="x",1,0)</f>
        <v>0</v>
      </c>
      <c r="M2319" s="90">
        <f t="shared" si="211"/>
        <v>1</v>
      </c>
    </row>
    <row r="2320">
      <c r="A2320" s="5">
        <f>Eingabe!J2320^2*PI()/4</f>
        <v>0</v>
      </c>
      <c r="B2320" s="5">
        <f>Eingabe!K2320*Eingabe!L2320</f>
        <v>0.23999999999999999</v>
      </c>
      <c r="C2320" s="5">
        <f>(Eingabe!K2320*(Eingabe!L2320-Eingabe!K2320)+Eingabe!K2320^2*PI()/4)*0+Eingabe!K2320*Eingabe!L2320</f>
        <v>0.23999999999999999</v>
      </c>
      <c r="D2320" s="89">
        <f>IF(Eingabe!G2320="x",1,0)</f>
        <v>0</v>
      </c>
      <c r="E2320" s="1">
        <f>IF(Eingabe!H2320="x",1,0)</f>
        <v>1</v>
      </c>
      <c r="F2320" s="1">
        <f>IF(Eingabe!I2320="x",1,0)</f>
        <v>0</v>
      </c>
      <c r="G2320" s="90">
        <f t="shared" si="209"/>
        <v>1</v>
      </c>
      <c r="H2320" s="1">
        <f>IF(Eingabe!R2320="x",1,0)</f>
        <v>1</v>
      </c>
      <c r="I2320" s="1">
        <f>IF(Eingabe!S2320="x",1,0)</f>
        <v>0</v>
      </c>
      <c r="J2320" s="1">
        <f t="shared" si="210"/>
        <v>1</v>
      </c>
      <c r="K2320" s="89">
        <f>IF(Eingabe!E2320="x",1,0)</f>
        <v>1</v>
      </c>
      <c r="L2320" s="1">
        <f>IF(Eingabe!F2320="x",1,0)</f>
        <v>0</v>
      </c>
      <c r="M2320" s="90">
        <f t="shared" si="211"/>
        <v>1</v>
      </c>
    </row>
    <row r="2321">
      <c r="A2321" s="5">
        <f>Eingabe!J2321^2*PI()/4</f>
        <v>0</v>
      </c>
      <c r="B2321" s="5">
        <f>Eingabe!K2321*Eingabe!L2321</f>
        <v>0.29999999999999999</v>
      </c>
      <c r="C2321" s="5">
        <f>(Eingabe!K2321*(Eingabe!L2321-Eingabe!K2321)+Eingabe!K2321^2*PI()/4)*0+Eingabe!K2321*Eingabe!L2321</f>
        <v>0.29999999999999999</v>
      </c>
      <c r="D2321" s="89">
        <f>IF(Eingabe!G2321="x",1,0)</f>
        <v>0</v>
      </c>
      <c r="E2321" s="1">
        <f>IF(Eingabe!H2321="x",1,0)</f>
        <v>1</v>
      </c>
      <c r="F2321" s="1">
        <f>IF(Eingabe!I2321="x",1,0)</f>
        <v>0</v>
      </c>
      <c r="G2321" s="90">
        <f t="shared" si="209"/>
        <v>1</v>
      </c>
      <c r="H2321" s="1">
        <f>IF(Eingabe!R2321="x",1,0)</f>
        <v>1</v>
      </c>
      <c r="I2321" s="1">
        <f>IF(Eingabe!S2321="x",1,0)</f>
        <v>0</v>
      </c>
      <c r="J2321" s="1">
        <f t="shared" si="210"/>
        <v>1</v>
      </c>
      <c r="K2321" s="89">
        <f>IF(Eingabe!E2321="x",1,0)</f>
        <v>1</v>
      </c>
      <c r="L2321" s="1">
        <f>IF(Eingabe!F2321="x",1,0)</f>
        <v>0</v>
      </c>
      <c r="M2321" s="90">
        <f t="shared" si="211"/>
        <v>1</v>
      </c>
    </row>
    <row r="2322">
      <c r="A2322" s="5">
        <f>Eingabe!J2322^2*PI()/4</f>
        <v>0</v>
      </c>
      <c r="B2322" s="5">
        <f>Eingabe!K2322*Eingabe!L2322</f>
        <v>0.29999999999999999</v>
      </c>
      <c r="C2322" s="5">
        <f>(Eingabe!K2322*(Eingabe!L2322-Eingabe!K2322)+Eingabe!K2322^2*PI()/4)*0+Eingabe!K2322*Eingabe!L2322</f>
        <v>0.29999999999999999</v>
      </c>
      <c r="D2322" s="89">
        <f>IF(Eingabe!G2322="x",1,0)</f>
        <v>0</v>
      </c>
      <c r="E2322" s="1">
        <f>IF(Eingabe!H2322="x",1,0)</f>
        <v>1</v>
      </c>
      <c r="F2322" s="1">
        <f>IF(Eingabe!I2322="x",1,0)</f>
        <v>0</v>
      </c>
      <c r="G2322" s="90">
        <f t="shared" si="209"/>
        <v>1</v>
      </c>
      <c r="H2322" s="1">
        <f>IF(Eingabe!R2322="x",1,0)</f>
        <v>1</v>
      </c>
      <c r="I2322" s="1">
        <f>IF(Eingabe!S2322="x",1,0)</f>
        <v>0</v>
      </c>
      <c r="J2322" s="1">
        <f t="shared" si="210"/>
        <v>1</v>
      </c>
      <c r="K2322" s="89">
        <f>IF(Eingabe!E2322="x",1,0)</f>
        <v>1</v>
      </c>
      <c r="L2322" s="1">
        <f>IF(Eingabe!F2322="x",1,0)</f>
        <v>0</v>
      </c>
      <c r="M2322" s="90">
        <f t="shared" si="211"/>
        <v>1</v>
      </c>
    </row>
    <row r="2323">
      <c r="A2323" s="5">
        <f>Eingabe!J2323^2*PI()/4</f>
        <v>0</v>
      </c>
      <c r="B2323" s="5">
        <f>Eingabe!K2323*Eingabe!L2323</f>
        <v>0.23999999999999999</v>
      </c>
      <c r="C2323" s="5">
        <f>(Eingabe!K2323*(Eingabe!L2323-Eingabe!K2323)+Eingabe!K2323^2*PI()/4)*0+Eingabe!K2323*Eingabe!L2323</f>
        <v>0.23999999999999999</v>
      </c>
      <c r="D2323" s="89">
        <f>IF(Eingabe!G2323="x",1,0)</f>
        <v>0</v>
      </c>
      <c r="E2323" s="1">
        <f>IF(Eingabe!H2323="x",1,0)</f>
        <v>1</v>
      </c>
      <c r="F2323" s="1">
        <f>IF(Eingabe!I2323="x",1,0)</f>
        <v>0</v>
      </c>
      <c r="G2323" s="90">
        <f t="shared" ref="G2323:G2386" si="212">MAX(E2323:F2323)</f>
        <v>1</v>
      </c>
      <c r="H2323" s="1">
        <f>IF(Eingabe!R2323="x",1,0)</f>
        <v>1</v>
      </c>
      <c r="I2323" s="1">
        <f>IF(Eingabe!S2323="x",1,0)</f>
        <v>0</v>
      </c>
      <c r="J2323" s="1">
        <f t="shared" ref="J2323:J2386" si="213">MAX(H2323:I2323)</f>
        <v>1</v>
      </c>
      <c r="K2323" s="89">
        <f>IF(Eingabe!E2323="x",1,0)</f>
        <v>1</v>
      </c>
      <c r="L2323" s="1">
        <f>IF(Eingabe!F2323="x",1,0)</f>
        <v>0</v>
      </c>
      <c r="M2323" s="90">
        <f t="shared" ref="M2323:M2386" si="214">MAX(K2323:L2323)</f>
        <v>1</v>
      </c>
    </row>
    <row r="2324">
      <c r="A2324" s="5">
        <f>Eingabe!J2324^2*PI()/4</f>
        <v>0</v>
      </c>
      <c r="B2324" s="5">
        <f>Eingabe!K2324*Eingabe!L2324</f>
        <v>0.23999999999999999</v>
      </c>
      <c r="C2324" s="5">
        <f>(Eingabe!K2324*(Eingabe!L2324-Eingabe!K2324)+Eingabe!K2324^2*PI()/4)*0+Eingabe!K2324*Eingabe!L2324</f>
        <v>0.23999999999999999</v>
      </c>
      <c r="D2324" s="89">
        <f>IF(Eingabe!G2324="x",1,0)</f>
        <v>0</v>
      </c>
      <c r="E2324" s="1">
        <f>IF(Eingabe!H2324="x",1,0)</f>
        <v>1</v>
      </c>
      <c r="F2324" s="1">
        <f>IF(Eingabe!I2324="x",1,0)</f>
        <v>0</v>
      </c>
      <c r="G2324" s="90">
        <f t="shared" si="212"/>
        <v>1</v>
      </c>
      <c r="H2324" s="1">
        <f>IF(Eingabe!R2324="x",1,0)</f>
        <v>1</v>
      </c>
      <c r="I2324" s="1">
        <f>IF(Eingabe!S2324="x",1,0)</f>
        <v>0</v>
      </c>
      <c r="J2324" s="1">
        <f t="shared" si="213"/>
        <v>1</v>
      </c>
      <c r="K2324" s="89">
        <f>IF(Eingabe!E2324="x",1,0)</f>
        <v>1</v>
      </c>
      <c r="L2324" s="1">
        <f>IF(Eingabe!F2324="x",1,0)</f>
        <v>0</v>
      </c>
      <c r="M2324" s="90">
        <f t="shared" si="214"/>
        <v>1</v>
      </c>
    </row>
    <row r="2325">
      <c r="A2325" s="5">
        <f>Eingabe!J2325^2*PI()/4</f>
        <v>0</v>
      </c>
      <c r="B2325" s="5">
        <f>Eingabe!K2325*Eingabe!L2325</f>
        <v>0.23999999999999999</v>
      </c>
      <c r="C2325" s="5">
        <f>(Eingabe!K2325*(Eingabe!L2325-Eingabe!K2325)+Eingabe!K2325^2*PI()/4)*0+Eingabe!K2325*Eingabe!L2325</f>
        <v>0.23999999999999999</v>
      </c>
      <c r="D2325" s="89">
        <f>IF(Eingabe!G2325="x",1,0)</f>
        <v>0</v>
      </c>
      <c r="E2325" s="1">
        <f>IF(Eingabe!H2325="x",1,0)</f>
        <v>1</v>
      </c>
      <c r="F2325" s="1">
        <f>IF(Eingabe!I2325="x",1,0)</f>
        <v>0</v>
      </c>
      <c r="G2325" s="90">
        <f t="shared" si="212"/>
        <v>1</v>
      </c>
      <c r="H2325" s="1">
        <f>IF(Eingabe!R2325="x",1,0)</f>
        <v>1</v>
      </c>
      <c r="I2325" s="1">
        <f>IF(Eingabe!S2325="x",1,0)</f>
        <v>0</v>
      </c>
      <c r="J2325" s="1">
        <f t="shared" si="213"/>
        <v>1</v>
      </c>
      <c r="K2325" s="89">
        <f>IF(Eingabe!E2325="x",1,0)</f>
        <v>1</v>
      </c>
      <c r="L2325" s="1">
        <f>IF(Eingabe!F2325="x",1,0)</f>
        <v>0</v>
      </c>
      <c r="M2325" s="90">
        <f t="shared" si="214"/>
        <v>1</v>
      </c>
    </row>
    <row r="2326">
      <c r="A2326" s="5">
        <f>Eingabe!J2326^2*PI()/4</f>
        <v>0</v>
      </c>
      <c r="B2326" s="5">
        <f>Eingabe!K2326*Eingabe!L2326</f>
        <v>0.16000000000000003</v>
      </c>
      <c r="C2326" s="5">
        <f>(Eingabe!K2326*(Eingabe!L2326-Eingabe!K2326)+Eingabe!K2326^2*PI()/4)*0+Eingabe!K2326*Eingabe!L2326</f>
        <v>0.16000000000000003</v>
      </c>
      <c r="D2326" s="89">
        <f>IF(Eingabe!G2326="x",1,0)</f>
        <v>0</v>
      </c>
      <c r="E2326" s="1">
        <f>IF(Eingabe!H2326="x",1,0)</f>
        <v>1</v>
      </c>
      <c r="F2326" s="1">
        <f>IF(Eingabe!I2326="x",1,0)</f>
        <v>0</v>
      </c>
      <c r="G2326" s="90">
        <f t="shared" si="212"/>
        <v>1</v>
      </c>
      <c r="H2326" s="1">
        <f>IF(Eingabe!R2326="x",1,0)</f>
        <v>1</v>
      </c>
      <c r="I2326" s="1">
        <f>IF(Eingabe!S2326="x",1,0)</f>
        <v>0</v>
      </c>
      <c r="J2326" s="1">
        <f t="shared" si="213"/>
        <v>1</v>
      </c>
      <c r="K2326" s="89">
        <f>IF(Eingabe!E2326="x",1,0)</f>
        <v>1</v>
      </c>
      <c r="L2326" s="1">
        <f>IF(Eingabe!F2326="x",1,0)</f>
        <v>0</v>
      </c>
      <c r="M2326" s="90">
        <f t="shared" si="214"/>
        <v>1</v>
      </c>
    </row>
    <row r="2327">
      <c r="A2327" s="5">
        <f>Eingabe!J2327^2*PI()/4</f>
        <v>0</v>
      </c>
      <c r="B2327" s="5">
        <f>Eingabe!K2327*Eingabe!L2327</f>
        <v>0.16000000000000003</v>
      </c>
      <c r="C2327" s="5">
        <f>(Eingabe!K2327*(Eingabe!L2327-Eingabe!K2327)+Eingabe!K2327^2*PI()/4)*0+Eingabe!K2327*Eingabe!L2327</f>
        <v>0.16000000000000003</v>
      </c>
      <c r="D2327" s="89">
        <f>IF(Eingabe!G2327="x",1,0)</f>
        <v>0</v>
      </c>
      <c r="E2327" s="1">
        <f>IF(Eingabe!H2327="x",1,0)</f>
        <v>1</v>
      </c>
      <c r="F2327" s="1">
        <f>IF(Eingabe!I2327="x",1,0)</f>
        <v>0</v>
      </c>
      <c r="G2327" s="90">
        <f t="shared" si="212"/>
        <v>1</v>
      </c>
      <c r="H2327" s="1">
        <f>IF(Eingabe!R2327="x",1,0)</f>
        <v>1</v>
      </c>
      <c r="I2327" s="1">
        <f>IF(Eingabe!S2327="x",1,0)</f>
        <v>0</v>
      </c>
      <c r="J2327" s="1">
        <f t="shared" si="213"/>
        <v>1</v>
      </c>
      <c r="K2327" s="89">
        <f>IF(Eingabe!E2327="x",1,0)</f>
        <v>1</v>
      </c>
      <c r="L2327" s="1">
        <f>IF(Eingabe!F2327="x",1,0)</f>
        <v>0</v>
      </c>
      <c r="M2327" s="90">
        <f t="shared" si="214"/>
        <v>1</v>
      </c>
    </row>
    <row r="2328">
      <c r="A2328" s="5">
        <f>Eingabe!J2328^2*PI()/4</f>
        <v>0</v>
      </c>
      <c r="B2328" s="5">
        <f>Eingabe!K2328*Eingabe!L2328</f>
        <v>0.16000000000000003</v>
      </c>
      <c r="C2328" s="5">
        <f>(Eingabe!K2328*(Eingabe!L2328-Eingabe!K2328)+Eingabe!K2328^2*PI()/4)*0+Eingabe!K2328*Eingabe!L2328</f>
        <v>0.16000000000000003</v>
      </c>
      <c r="D2328" s="89">
        <f>IF(Eingabe!G2328="x",1,0)</f>
        <v>0</v>
      </c>
      <c r="E2328" s="1">
        <f>IF(Eingabe!H2328="x",1,0)</f>
        <v>1</v>
      </c>
      <c r="F2328" s="1">
        <f>IF(Eingabe!I2328="x",1,0)</f>
        <v>0</v>
      </c>
      <c r="G2328" s="90">
        <f t="shared" si="212"/>
        <v>1</v>
      </c>
      <c r="H2328" s="1">
        <f>IF(Eingabe!R2328="x",1,0)</f>
        <v>1</v>
      </c>
      <c r="I2328" s="1">
        <f>IF(Eingabe!S2328="x",1,0)</f>
        <v>0</v>
      </c>
      <c r="J2328" s="1">
        <f t="shared" si="213"/>
        <v>1</v>
      </c>
      <c r="K2328" s="89">
        <f>IF(Eingabe!E2328="x",1,0)</f>
        <v>1</v>
      </c>
      <c r="L2328" s="1">
        <f>IF(Eingabe!F2328="x",1,0)</f>
        <v>0</v>
      </c>
      <c r="M2328" s="90">
        <f t="shared" si="214"/>
        <v>1</v>
      </c>
    </row>
    <row r="2329">
      <c r="A2329" s="5">
        <f>Eingabe!J2329^2*PI()/4</f>
        <v>0</v>
      </c>
      <c r="B2329" s="5">
        <f>Eingabe!K2329*Eingabe!L2329</f>
        <v>0.16000000000000003</v>
      </c>
      <c r="C2329" s="5">
        <f>(Eingabe!K2329*(Eingabe!L2329-Eingabe!K2329)+Eingabe!K2329^2*PI()/4)*0+Eingabe!K2329*Eingabe!L2329</f>
        <v>0.16000000000000003</v>
      </c>
      <c r="D2329" s="89">
        <f>IF(Eingabe!G2329="x",1,0)</f>
        <v>0</v>
      </c>
      <c r="E2329" s="1">
        <f>IF(Eingabe!H2329="x",1,0)</f>
        <v>1</v>
      </c>
      <c r="F2329" s="1">
        <f>IF(Eingabe!I2329="x",1,0)</f>
        <v>0</v>
      </c>
      <c r="G2329" s="90">
        <f t="shared" si="212"/>
        <v>1</v>
      </c>
      <c r="H2329" s="1">
        <f>IF(Eingabe!R2329="x",1,0)</f>
        <v>1</v>
      </c>
      <c r="I2329" s="1">
        <f>IF(Eingabe!S2329="x",1,0)</f>
        <v>0</v>
      </c>
      <c r="J2329" s="1">
        <f t="shared" si="213"/>
        <v>1</v>
      </c>
      <c r="K2329" s="89">
        <f>IF(Eingabe!E2329="x",1,0)</f>
        <v>1</v>
      </c>
      <c r="L2329" s="1">
        <f>IF(Eingabe!F2329="x",1,0)</f>
        <v>0</v>
      </c>
      <c r="M2329" s="90">
        <f t="shared" si="214"/>
        <v>1</v>
      </c>
    </row>
    <row r="2330">
      <c r="A2330" s="5">
        <f>Eingabe!J2330^2*PI()/4</f>
        <v>0</v>
      </c>
      <c r="B2330" s="5">
        <f>Eingabe!K2330*Eingabe!L2330</f>
        <v>0.16000000000000003</v>
      </c>
      <c r="C2330" s="5">
        <f>(Eingabe!K2330*(Eingabe!L2330-Eingabe!K2330)+Eingabe!K2330^2*PI()/4)*0+Eingabe!K2330*Eingabe!L2330</f>
        <v>0.16000000000000003</v>
      </c>
      <c r="D2330" s="89">
        <f>IF(Eingabe!G2330="x",1,0)</f>
        <v>0</v>
      </c>
      <c r="E2330" s="1">
        <f>IF(Eingabe!H2330="x",1,0)</f>
        <v>1</v>
      </c>
      <c r="F2330" s="1">
        <f>IF(Eingabe!I2330="x",1,0)</f>
        <v>0</v>
      </c>
      <c r="G2330" s="90">
        <f t="shared" si="212"/>
        <v>1</v>
      </c>
      <c r="H2330" s="1">
        <f>IF(Eingabe!R2330="x",1,0)</f>
        <v>1</v>
      </c>
      <c r="I2330" s="1">
        <f>IF(Eingabe!S2330="x",1,0)</f>
        <v>0</v>
      </c>
      <c r="J2330" s="1">
        <f t="shared" si="213"/>
        <v>1</v>
      </c>
      <c r="K2330" s="89">
        <f>IF(Eingabe!E2330="x",1,0)</f>
        <v>1</v>
      </c>
      <c r="L2330" s="1">
        <f>IF(Eingabe!F2330="x",1,0)</f>
        <v>0</v>
      </c>
      <c r="M2330" s="90">
        <f t="shared" si="214"/>
        <v>1</v>
      </c>
    </row>
    <row r="2331">
      <c r="A2331" s="5">
        <f>Eingabe!J2331^2*PI()/4</f>
        <v>0</v>
      </c>
      <c r="B2331" s="5">
        <f>Eingabe!K2331*Eingabe!L2331</f>
        <v>0.16000000000000003</v>
      </c>
      <c r="C2331" s="5">
        <f>(Eingabe!K2331*(Eingabe!L2331-Eingabe!K2331)+Eingabe!K2331^2*PI()/4)*0+Eingabe!K2331*Eingabe!L2331</f>
        <v>0.16000000000000003</v>
      </c>
      <c r="D2331" s="89">
        <f>IF(Eingabe!G2331="x",1,0)</f>
        <v>0</v>
      </c>
      <c r="E2331" s="1">
        <f>IF(Eingabe!H2331="x",1,0)</f>
        <v>1</v>
      </c>
      <c r="F2331" s="1">
        <f>IF(Eingabe!I2331="x",1,0)</f>
        <v>0</v>
      </c>
      <c r="G2331" s="90">
        <f t="shared" si="212"/>
        <v>1</v>
      </c>
      <c r="H2331" s="1">
        <f>IF(Eingabe!R2331="x",1,0)</f>
        <v>1</v>
      </c>
      <c r="I2331" s="1">
        <f>IF(Eingabe!S2331="x",1,0)</f>
        <v>0</v>
      </c>
      <c r="J2331" s="1">
        <f t="shared" si="213"/>
        <v>1</v>
      </c>
      <c r="K2331" s="89">
        <f>IF(Eingabe!E2331="x",1,0)</f>
        <v>1</v>
      </c>
      <c r="L2331" s="1">
        <f>IF(Eingabe!F2331="x",1,0)</f>
        <v>0</v>
      </c>
      <c r="M2331" s="90">
        <f t="shared" si="214"/>
        <v>1</v>
      </c>
    </row>
    <row r="2332">
      <c r="A2332" s="5">
        <f>Eingabe!J2332^2*PI()/4</f>
        <v>0</v>
      </c>
      <c r="B2332" s="5">
        <f>Eingabe!K2332*Eingabe!L2332</f>
        <v>0.089999999999999997</v>
      </c>
      <c r="C2332" s="5">
        <f>(Eingabe!K2332*(Eingabe!L2332-Eingabe!K2332)+Eingabe!K2332^2*PI()/4)*0+Eingabe!K2332*Eingabe!L2332</f>
        <v>0.089999999999999997</v>
      </c>
      <c r="D2332" s="89">
        <f>IF(Eingabe!G2332="x",1,0)</f>
        <v>0</v>
      </c>
      <c r="E2332" s="1">
        <f>IF(Eingabe!H2332="x",1,0)</f>
        <v>1</v>
      </c>
      <c r="F2332" s="1">
        <f>IF(Eingabe!I2332="x",1,0)</f>
        <v>0</v>
      </c>
      <c r="G2332" s="90">
        <f t="shared" si="212"/>
        <v>1</v>
      </c>
      <c r="H2332" s="1">
        <f>IF(Eingabe!R2332="x",1,0)</f>
        <v>1</v>
      </c>
      <c r="I2332" s="1">
        <f>IF(Eingabe!S2332="x",1,0)</f>
        <v>0</v>
      </c>
      <c r="J2332" s="1">
        <f t="shared" si="213"/>
        <v>1</v>
      </c>
      <c r="K2332" s="89">
        <f>IF(Eingabe!E2332="x",1,0)</f>
        <v>1</v>
      </c>
      <c r="L2332" s="1">
        <f>IF(Eingabe!F2332="x",1,0)</f>
        <v>0</v>
      </c>
      <c r="M2332" s="90">
        <f t="shared" si="214"/>
        <v>1</v>
      </c>
    </row>
    <row r="2333">
      <c r="A2333" s="5">
        <f>Eingabe!J2333^2*PI()/4</f>
        <v>0</v>
      </c>
      <c r="B2333" s="5">
        <f>Eingabe!K2333*Eingabe!L2333</f>
        <v>0.16000000000000003</v>
      </c>
      <c r="C2333" s="5">
        <f>(Eingabe!K2333*(Eingabe!L2333-Eingabe!K2333)+Eingabe!K2333^2*PI()/4)*0+Eingabe!K2333*Eingabe!L2333</f>
        <v>0.16000000000000003</v>
      </c>
      <c r="D2333" s="89">
        <f>IF(Eingabe!G2333="x",1,0)</f>
        <v>0</v>
      </c>
      <c r="E2333" s="1">
        <f>IF(Eingabe!H2333="x",1,0)</f>
        <v>1</v>
      </c>
      <c r="F2333" s="1">
        <f>IF(Eingabe!I2333="x",1,0)</f>
        <v>0</v>
      </c>
      <c r="G2333" s="90">
        <f t="shared" si="212"/>
        <v>1</v>
      </c>
      <c r="H2333" s="1">
        <f>IF(Eingabe!R2333="x",1,0)</f>
        <v>1</v>
      </c>
      <c r="I2333" s="1">
        <f>IF(Eingabe!S2333="x",1,0)</f>
        <v>0</v>
      </c>
      <c r="J2333" s="1">
        <f t="shared" si="213"/>
        <v>1</v>
      </c>
      <c r="K2333" s="89">
        <f>IF(Eingabe!E2333="x",1,0)</f>
        <v>1</v>
      </c>
      <c r="L2333" s="1">
        <f>IF(Eingabe!F2333="x",1,0)</f>
        <v>0</v>
      </c>
      <c r="M2333" s="90">
        <f t="shared" si="214"/>
        <v>1</v>
      </c>
    </row>
    <row r="2334">
      <c r="A2334" s="5">
        <f>Eingabe!J2334^2*PI()/4</f>
        <v>0</v>
      </c>
      <c r="B2334" s="5">
        <f>Eingabe!K2334*Eingabe!L2334</f>
        <v>0.12249999999999998</v>
      </c>
      <c r="C2334" s="5">
        <f>(Eingabe!K2334*(Eingabe!L2334-Eingabe!K2334)+Eingabe!K2334^2*PI()/4)*0+Eingabe!K2334*Eingabe!L2334</f>
        <v>0.12249999999999998</v>
      </c>
      <c r="D2334" s="89">
        <f>IF(Eingabe!G2334="x",1,0)</f>
        <v>0</v>
      </c>
      <c r="E2334" s="1">
        <f>IF(Eingabe!H2334="x",1,0)</f>
        <v>1</v>
      </c>
      <c r="F2334" s="1">
        <f>IF(Eingabe!I2334="x",1,0)</f>
        <v>0</v>
      </c>
      <c r="G2334" s="90">
        <f t="shared" si="212"/>
        <v>1</v>
      </c>
      <c r="H2334" s="1">
        <f>IF(Eingabe!R2334="x",1,0)</f>
        <v>1</v>
      </c>
      <c r="I2334" s="1">
        <f>IF(Eingabe!S2334="x",1,0)</f>
        <v>0</v>
      </c>
      <c r="J2334" s="1">
        <f t="shared" si="213"/>
        <v>1</v>
      </c>
      <c r="K2334" s="89">
        <f>IF(Eingabe!E2334="x",1,0)</f>
        <v>1</v>
      </c>
      <c r="L2334" s="1">
        <f>IF(Eingabe!F2334="x",1,0)</f>
        <v>0</v>
      </c>
      <c r="M2334" s="90">
        <f t="shared" si="214"/>
        <v>1</v>
      </c>
    </row>
    <row r="2335">
      <c r="A2335" s="5">
        <f>Eingabe!J2335^2*PI()/4</f>
        <v>0</v>
      </c>
      <c r="B2335" s="5">
        <f>Eingabe!K2335*Eingabe!L2335</f>
        <v>0.089999999999999997</v>
      </c>
      <c r="C2335" s="5">
        <f>(Eingabe!K2335*(Eingabe!L2335-Eingabe!K2335)+Eingabe!K2335^2*PI()/4)*0+Eingabe!K2335*Eingabe!L2335</f>
        <v>0.089999999999999997</v>
      </c>
      <c r="D2335" s="89">
        <f>IF(Eingabe!G2335="x",1,0)</f>
        <v>0</v>
      </c>
      <c r="E2335" s="1">
        <f>IF(Eingabe!H2335="x",1,0)</f>
        <v>1</v>
      </c>
      <c r="F2335" s="1">
        <f>IF(Eingabe!I2335="x",1,0)</f>
        <v>0</v>
      </c>
      <c r="G2335" s="90">
        <f t="shared" si="212"/>
        <v>1</v>
      </c>
      <c r="H2335" s="1">
        <f>IF(Eingabe!R2335="x",1,0)</f>
        <v>1</v>
      </c>
      <c r="I2335" s="1">
        <f>IF(Eingabe!S2335="x",1,0)</f>
        <v>0</v>
      </c>
      <c r="J2335" s="1">
        <f t="shared" si="213"/>
        <v>1</v>
      </c>
      <c r="K2335" s="89">
        <f>IF(Eingabe!E2335="x",1,0)</f>
        <v>1</v>
      </c>
      <c r="L2335" s="1">
        <f>IF(Eingabe!F2335="x",1,0)</f>
        <v>0</v>
      </c>
      <c r="M2335" s="90">
        <f t="shared" si="214"/>
        <v>1</v>
      </c>
    </row>
    <row r="2336">
      <c r="A2336" s="5">
        <f>Eingabe!J2336^2*PI()/4</f>
        <v>0</v>
      </c>
      <c r="B2336" s="5">
        <f>Eingabe!K2336*Eingabe!L2336</f>
        <v>0.089999999999999997</v>
      </c>
      <c r="C2336" s="5">
        <f>(Eingabe!K2336*(Eingabe!L2336-Eingabe!K2336)+Eingabe!K2336^2*PI()/4)*0+Eingabe!K2336*Eingabe!L2336</f>
        <v>0.089999999999999997</v>
      </c>
      <c r="D2336" s="89">
        <f>IF(Eingabe!G2336="x",1,0)</f>
        <v>0</v>
      </c>
      <c r="E2336" s="1">
        <f>IF(Eingabe!H2336="x",1,0)</f>
        <v>1</v>
      </c>
      <c r="F2336" s="1">
        <f>IF(Eingabe!I2336="x",1,0)</f>
        <v>0</v>
      </c>
      <c r="G2336" s="90">
        <f t="shared" si="212"/>
        <v>1</v>
      </c>
      <c r="H2336" s="1">
        <f>IF(Eingabe!R2336="x",1,0)</f>
        <v>1</v>
      </c>
      <c r="I2336" s="1">
        <f>IF(Eingabe!S2336="x",1,0)</f>
        <v>0</v>
      </c>
      <c r="J2336" s="1">
        <f t="shared" si="213"/>
        <v>1</v>
      </c>
      <c r="K2336" s="89">
        <f>IF(Eingabe!E2336="x",1,0)</f>
        <v>1</v>
      </c>
      <c r="L2336" s="1">
        <f>IF(Eingabe!F2336="x",1,0)</f>
        <v>0</v>
      </c>
      <c r="M2336" s="90">
        <f t="shared" si="214"/>
        <v>1</v>
      </c>
    </row>
    <row r="2337">
      <c r="A2337" s="5">
        <f>Eingabe!J2337^2*PI()/4</f>
        <v>0</v>
      </c>
      <c r="B2337" s="5">
        <f>Eingabe!K2337*Eingabe!L2337</f>
        <v>0.089999999999999997</v>
      </c>
      <c r="C2337" s="5">
        <f>(Eingabe!K2337*(Eingabe!L2337-Eingabe!K2337)+Eingabe!K2337^2*PI()/4)*0+Eingabe!K2337*Eingabe!L2337</f>
        <v>0.089999999999999997</v>
      </c>
      <c r="D2337" s="89">
        <f>IF(Eingabe!G2337="x",1,0)</f>
        <v>0</v>
      </c>
      <c r="E2337" s="1">
        <f>IF(Eingabe!H2337="x",1,0)</f>
        <v>1</v>
      </c>
      <c r="F2337" s="1">
        <f>IF(Eingabe!I2337="x",1,0)</f>
        <v>0</v>
      </c>
      <c r="G2337" s="90">
        <f t="shared" si="212"/>
        <v>1</v>
      </c>
      <c r="H2337" s="1">
        <f>IF(Eingabe!R2337="x",1,0)</f>
        <v>1</v>
      </c>
      <c r="I2337" s="1">
        <f>IF(Eingabe!S2337="x",1,0)</f>
        <v>0</v>
      </c>
      <c r="J2337" s="1">
        <f t="shared" si="213"/>
        <v>1</v>
      </c>
      <c r="K2337" s="89">
        <f>IF(Eingabe!E2337="x",1,0)</f>
        <v>1</v>
      </c>
      <c r="L2337" s="1">
        <f>IF(Eingabe!F2337="x",1,0)</f>
        <v>0</v>
      </c>
      <c r="M2337" s="90">
        <f t="shared" si="214"/>
        <v>1</v>
      </c>
    </row>
    <row r="2338">
      <c r="A2338" s="5">
        <f>Eingabe!J2338^2*PI()/4</f>
        <v>0</v>
      </c>
      <c r="B2338" s="5">
        <f>Eingabe!K2338*Eingabe!L2338</f>
        <v>0.20250000000000001</v>
      </c>
      <c r="C2338" s="5">
        <f>(Eingabe!K2338*(Eingabe!L2338-Eingabe!K2338)+Eingabe!K2338^2*PI()/4)*0+Eingabe!K2338*Eingabe!L2338</f>
        <v>0.20250000000000001</v>
      </c>
      <c r="D2338" s="89">
        <f>IF(Eingabe!G2338="x",1,0)</f>
        <v>0</v>
      </c>
      <c r="E2338" s="1">
        <f>IF(Eingabe!H2338="x",1,0)</f>
        <v>1</v>
      </c>
      <c r="F2338" s="1">
        <f>IF(Eingabe!I2338="x",1,0)</f>
        <v>0</v>
      </c>
      <c r="G2338" s="90">
        <f t="shared" si="212"/>
        <v>1</v>
      </c>
      <c r="H2338" s="1">
        <f>IF(Eingabe!R2338="x",1,0)</f>
        <v>1</v>
      </c>
      <c r="I2338" s="1">
        <f>IF(Eingabe!S2338="x",1,0)</f>
        <v>0</v>
      </c>
      <c r="J2338" s="1">
        <f t="shared" si="213"/>
        <v>1</v>
      </c>
      <c r="K2338" s="89">
        <f>IF(Eingabe!E2338="x",1,0)</f>
        <v>1</v>
      </c>
      <c r="L2338" s="1">
        <f>IF(Eingabe!F2338="x",1,0)</f>
        <v>0</v>
      </c>
      <c r="M2338" s="90">
        <f t="shared" si="214"/>
        <v>1</v>
      </c>
    </row>
    <row r="2339">
      <c r="A2339" s="5">
        <f>Eingabe!J2339^2*PI()/4</f>
        <v>0</v>
      </c>
      <c r="B2339" s="5">
        <f>Eingabe!K2339*Eingabe!L2339</f>
        <v>0.20250000000000001</v>
      </c>
      <c r="C2339" s="5">
        <f>(Eingabe!K2339*(Eingabe!L2339-Eingabe!K2339)+Eingabe!K2339^2*PI()/4)*0+Eingabe!K2339*Eingabe!L2339</f>
        <v>0.20250000000000001</v>
      </c>
      <c r="D2339" s="89">
        <f>IF(Eingabe!G2339="x",1,0)</f>
        <v>0</v>
      </c>
      <c r="E2339" s="1">
        <f>IF(Eingabe!H2339="x",1,0)</f>
        <v>1</v>
      </c>
      <c r="F2339" s="1">
        <f>IF(Eingabe!I2339="x",1,0)</f>
        <v>0</v>
      </c>
      <c r="G2339" s="90">
        <f t="shared" si="212"/>
        <v>1</v>
      </c>
      <c r="H2339" s="1">
        <f>IF(Eingabe!R2339="x",1,0)</f>
        <v>1</v>
      </c>
      <c r="I2339" s="1">
        <f>IF(Eingabe!S2339="x",1,0)</f>
        <v>0</v>
      </c>
      <c r="J2339" s="1">
        <f t="shared" si="213"/>
        <v>1</v>
      </c>
      <c r="K2339" s="89">
        <f>IF(Eingabe!E2339="x",1,0)</f>
        <v>1</v>
      </c>
      <c r="L2339" s="1">
        <f>IF(Eingabe!F2339="x",1,0)</f>
        <v>0</v>
      </c>
      <c r="M2339" s="90">
        <f t="shared" si="214"/>
        <v>1</v>
      </c>
    </row>
    <row r="2340">
      <c r="A2340" s="5">
        <f>Eingabe!J2340^2*PI()/4</f>
        <v>0</v>
      </c>
      <c r="B2340" s="5">
        <f>Eingabe!K2340*Eingabe!L2340</f>
        <v>0.16000000000000003</v>
      </c>
      <c r="C2340" s="5">
        <f>(Eingabe!K2340*(Eingabe!L2340-Eingabe!K2340)+Eingabe!K2340^2*PI()/4)*0+Eingabe!K2340*Eingabe!L2340</f>
        <v>0.16000000000000003</v>
      </c>
      <c r="D2340" s="89">
        <f>IF(Eingabe!G2340="x",1,0)</f>
        <v>0</v>
      </c>
      <c r="E2340" s="1">
        <f>IF(Eingabe!H2340="x",1,0)</f>
        <v>1</v>
      </c>
      <c r="F2340" s="1">
        <f>IF(Eingabe!I2340="x",1,0)</f>
        <v>0</v>
      </c>
      <c r="G2340" s="90">
        <f t="shared" si="212"/>
        <v>1</v>
      </c>
      <c r="H2340" s="1">
        <f>IF(Eingabe!R2340="x",1,0)</f>
        <v>1</v>
      </c>
      <c r="I2340" s="1">
        <f>IF(Eingabe!S2340="x",1,0)</f>
        <v>0</v>
      </c>
      <c r="J2340" s="1">
        <f t="shared" si="213"/>
        <v>1</v>
      </c>
      <c r="K2340" s="89">
        <f>IF(Eingabe!E2340="x",1,0)</f>
        <v>1</v>
      </c>
      <c r="L2340" s="1">
        <f>IF(Eingabe!F2340="x",1,0)</f>
        <v>0</v>
      </c>
      <c r="M2340" s="90">
        <f t="shared" si="214"/>
        <v>1</v>
      </c>
    </row>
    <row r="2341">
      <c r="A2341" s="5">
        <f>Eingabe!J2341^2*PI()/4</f>
        <v>0</v>
      </c>
      <c r="B2341" s="5">
        <f>Eingabe!K2341*Eingabe!L2341</f>
        <v>0.16000000000000003</v>
      </c>
      <c r="C2341" s="5">
        <f>(Eingabe!K2341*(Eingabe!L2341-Eingabe!K2341)+Eingabe!K2341^2*PI()/4)*0+Eingabe!K2341*Eingabe!L2341</f>
        <v>0.16000000000000003</v>
      </c>
      <c r="D2341" s="89">
        <f>IF(Eingabe!G2341="x",1,0)</f>
        <v>0</v>
      </c>
      <c r="E2341" s="1">
        <f>IF(Eingabe!H2341="x",1,0)</f>
        <v>1</v>
      </c>
      <c r="F2341" s="1">
        <f>IF(Eingabe!I2341="x",1,0)</f>
        <v>0</v>
      </c>
      <c r="G2341" s="90">
        <f t="shared" si="212"/>
        <v>1</v>
      </c>
      <c r="H2341" s="1">
        <f>IF(Eingabe!R2341="x",1,0)</f>
        <v>1</v>
      </c>
      <c r="I2341" s="1">
        <f>IF(Eingabe!S2341="x",1,0)</f>
        <v>0</v>
      </c>
      <c r="J2341" s="1">
        <f t="shared" si="213"/>
        <v>1</v>
      </c>
      <c r="K2341" s="89">
        <f>IF(Eingabe!E2341="x",1,0)</f>
        <v>1</v>
      </c>
      <c r="L2341" s="1">
        <f>IF(Eingabe!F2341="x",1,0)</f>
        <v>0</v>
      </c>
      <c r="M2341" s="90">
        <f t="shared" si="214"/>
        <v>1</v>
      </c>
    </row>
    <row r="2342">
      <c r="A2342" s="5">
        <f>Eingabe!J2342^2*PI()/4</f>
        <v>0</v>
      </c>
      <c r="B2342" s="5">
        <f>Eingabe!K2342*Eingabe!L2342</f>
        <v>0.16000000000000003</v>
      </c>
      <c r="C2342" s="5">
        <f>(Eingabe!K2342*(Eingabe!L2342-Eingabe!K2342)+Eingabe!K2342^2*PI()/4)*0+Eingabe!K2342*Eingabe!L2342</f>
        <v>0.16000000000000003</v>
      </c>
      <c r="D2342" s="89">
        <f>IF(Eingabe!G2342="x",1,0)</f>
        <v>0</v>
      </c>
      <c r="E2342" s="1">
        <f>IF(Eingabe!H2342="x",1,0)</f>
        <v>1</v>
      </c>
      <c r="F2342" s="1">
        <f>IF(Eingabe!I2342="x",1,0)</f>
        <v>0</v>
      </c>
      <c r="G2342" s="90">
        <f t="shared" si="212"/>
        <v>1</v>
      </c>
      <c r="H2342" s="1">
        <f>IF(Eingabe!R2342="x",1,0)</f>
        <v>1</v>
      </c>
      <c r="I2342" s="1">
        <f>IF(Eingabe!S2342="x",1,0)</f>
        <v>0</v>
      </c>
      <c r="J2342" s="1">
        <f t="shared" si="213"/>
        <v>1</v>
      </c>
      <c r="K2342" s="89">
        <f>IF(Eingabe!E2342="x",1,0)</f>
        <v>1</v>
      </c>
      <c r="L2342" s="1">
        <f>IF(Eingabe!F2342="x",1,0)</f>
        <v>0</v>
      </c>
      <c r="M2342" s="90">
        <f t="shared" si="214"/>
        <v>1</v>
      </c>
    </row>
    <row r="2343">
      <c r="A2343" s="5">
        <f>Eingabe!J2343^2*PI()/4</f>
        <v>0</v>
      </c>
      <c r="B2343" s="5">
        <f>Eingabe!K2343*Eingabe!L2343</f>
        <v>0.16000000000000003</v>
      </c>
      <c r="C2343" s="5">
        <f>(Eingabe!K2343*(Eingabe!L2343-Eingabe!K2343)+Eingabe!K2343^2*PI()/4)*0+Eingabe!K2343*Eingabe!L2343</f>
        <v>0.16000000000000003</v>
      </c>
      <c r="D2343" s="89">
        <f>IF(Eingabe!G2343="x",1,0)</f>
        <v>0</v>
      </c>
      <c r="E2343" s="1">
        <f>IF(Eingabe!H2343="x",1,0)</f>
        <v>1</v>
      </c>
      <c r="F2343" s="1">
        <f>IF(Eingabe!I2343="x",1,0)</f>
        <v>0</v>
      </c>
      <c r="G2343" s="90">
        <f t="shared" si="212"/>
        <v>1</v>
      </c>
      <c r="H2343" s="1">
        <f>IF(Eingabe!R2343="x",1,0)</f>
        <v>1</v>
      </c>
      <c r="I2343" s="1">
        <f>IF(Eingabe!S2343="x",1,0)</f>
        <v>0</v>
      </c>
      <c r="J2343" s="1">
        <f t="shared" si="213"/>
        <v>1</v>
      </c>
      <c r="K2343" s="89">
        <f>IF(Eingabe!E2343="x",1,0)</f>
        <v>1</v>
      </c>
      <c r="L2343" s="1">
        <f>IF(Eingabe!F2343="x",1,0)</f>
        <v>0</v>
      </c>
      <c r="M2343" s="90">
        <f t="shared" si="214"/>
        <v>1</v>
      </c>
    </row>
    <row r="2344">
      <c r="A2344" s="5">
        <f>Eingabe!J2344^2*PI()/4</f>
        <v>0</v>
      </c>
      <c r="B2344" s="5">
        <f>Eingabe!K2344*Eingabe!L2344</f>
        <v>0.089999999999999997</v>
      </c>
      <c r="C2344" s="5">
        <f>(Eingabe!K2344*(Eingabe!L2344-Eingabe!K2344)+Eingabe!K2344^2*PI()/4)*0+Eingabe!K2344*Eingabe!L2344</f>
        <v>0.089999999999999997</v>
      </c>
      <c r="D2344" s="89">
        <f>IF(Eingabe!G2344="x",1,0)</f>
        <v>0</v>
      </c>
      <c r="E2344" s="1">
        <f>IF(Eingabe!H2344="x",1,0)</f>
        <v>1</v>
      </c>
      <c r="F2344" s="1">
        <f>IF(Eingabe!I2344="x",1,0)</f>
        <v>0</v>
      </c>
      <c r="G2344" s="90">
        <f t="shared" si="212"/>
        <v>1</v>
      </c>
      <c r="H2344" s="1">
        <f>IF(Eingabe!R2344="x",1,0)</f>
        <v>1</v>
      </c>
      <c r="I2344" s="1">
        <f>IF(Eingabe!S2344="x",1,0)</f>
        <v>0</v>
      </c>
      <c r="J2344" s="1">
        <f t="shared" si="213"/>
        <v>1</v>
      </c>
      <c r="K2344" s="89">
        <f>IF(Eingabe!E2344="x",1,0)</f>
        <v>1</v>
      </c>
      <c r="L2344" s="1">
        <f>IF(Eingabe!F2344="x",1,0)</f>
        <v>0</v>
      </c>
      <c r="M2344" s="90">
        <f t="shared" si="214"/>
        <v>1</v>
      </c>
    </row>
    <row r="2345">
      <c r="A2345" s="5">
        <f>Eingabe!J2345^2*PI()/4</f>
        <v>0</v>
      </c>
      <c r="B2345" s="5">
        <f>Eingabe!K2345*Eingabe!L2345</f>
        <v>0.16000000000000003</v>
      </c>
      <c r="C2345" s="5">
        <f>(Eingabe!K2345*(Eingabe!L2345-Eingabe!K2345)+Eingabe!K2345^2*PI()/4)*0+Eingabe!K2345*Eingabe!L2345</f>
        <v>0.16000000000000003</v>
      </c>
      <c r="D2345" s="89">
        <f>IF(Eingabe!G2345="x",1,0)</f>
        <v>0</v>
      </c>
      <c r="E2345" s="1">
        <f>IF(Eingabe!H2345="x",1,0)</f>
        <v>1</v>
      </c>
      <c r="F2345" s="1">
        <f>IF(Eingabe!I2345="x",1,0)</f>
        <v>0</v>
      </c>
      <c r="G2345" s="90">
        <f t="shared" si="212"/>
        <v>1</v>
      </c>
      <c r="H2345" s="1">
        <f>IF(Eingabe!R2345="x",1,0)</f>
        <v>1</v>
      </c>
      <c r="I2345" s="1">
        <f>IF(Eingabe!S2345="x",1,0)</f>
        <v>0</v>
      </c>
      <c r="J2345" s="1">
        <f t="shared" si="213"/>
        <v>1</v>
      </c>
      <c r="K2345" s="89">
        <f>IF(Eingabe!E2345="x",1,0)</f>
        <v>1</v>
      </c>
      <c r="L2345" s="1">
        <f>IF(Eingabe!F2345="x",1,0)</f>
        <v>0</v>
      </c>
      <c r="M2345" s="90">
        <f t="shared" si="214"/>
        <v>1</v>
      </c>
    </row>
    <row r="2346">
      <c r="A2346" s="5">
        <f>Eingabe!J2346^2*PI()/4</f>
        <v>0</v>
      </c>
      <c r="B2346" s="5">
        <f>Eingabe!K2346*Eingabe!L2346</f>
        <v>0.16000000000000003</v>
      </c>
      <c r="C2346" s="5">
        <f>(Eingabe!K2346*(Eingabe!L2346-Eingabe!K2346)+Eingabe!K2346^2*PI()/4)*0+Eingabe!K2346*Eingabe!L2346</f>
        <v>0.16000000000000003</v>
      </c>
      <c r="D2346" s="89">
        <f>IF(Eingabe!G2346="x",1,0)</f>
        <v>0</v>
      </c>
      <c r="E2346" s="1">
        <f>IF(Eingabe!H2346="x",1,0)</f>
        <v>1</v>
      </c>
      <c r="F2346" s="1">
        <f>IF(Eingabe!I2346="x",1,0)</f>
        <v>0</v>
      </c>
      <c r="G2346" s="90">
        <f t="shared" si="212"/>
        <v>1</v>
      </c>
      <c r="H2346" s="1">
        <f>IF(Eingabe!R2346="x",1,0)</f>
        <v>1</v>
      </c>
      <c r="I2346" s="1">
        <f>IF(Eingabe!S2346="x",1,0)</f>
        <v>0</v>
      </c>
      <c r="J2346" s="1">
        <f t="shared" si="213"/>
        <v>1</v>
      </c>
      <c r="K2346" s="89">
        <f>IF(Eingabe!E2346="x",1,0)</f>
        <v>1</v>
      </c>
      <c r="L2346" s="1">
        <f>IF(Eingabe!F2346="x",1,0)</f>
        <v>0</v>
      </c>
      <c r="M2346" s="90">
        <f t="shared" si="214"/>
        <v>1</v>
      </c>
    </row>
    <row r="2347">
      <c r="A2347" s="5">
        <f>Eingabe!J2347^2*PI()/4</f>
        <v>0</v>
      </c>
      <c r="B2347" s="5">
        <f>Eingabe!K2347*Eingabe!L2347</f>
        <v>0.16000000000000003</v>
      </c>
      <c r="C2347" s="5">
        <f>(Eingabe!K2347*(Eingabe!L2347-Eingabe!K2347)+Eingabe!K2347^2*PI()/4)*0+Eingabe!K2347*Eingabe!L2347</f>
        <v>0.16000000000000003</v>
      </c>
      <c r="D2347" s="89">
        <f>IF(Eingabe!G2347="x",1,0)</f>
        <v>0</v>
      </c>
      <c r="E2347" s="1">
        <f>IF(Eingabe!H2347="x",1,0)</f>
        <v>1</v>
      </c>
      <c r="F2347" s="1">
        <f>IF(Eingabe!I2347="x",1,0)</f>
        <v>0</v>
      </c>
      <c r="G2347" s="90">
        <f t="shared" si="212"/>
        <v>1</v>
      </c>
      <c r="H2347" s="1">
        <f>IF(Eingabe!R2347="x",1,0)</f>
        <v>1</v>
      </c>
      <c r="I2347" s="1">
        <f>IF(Eingabe!S2347="x",1,0)</f>
        <v>0</v>
      </c>
      <c r="J2347" s="1">
        <f t="shared" si="213"/>
        <v>1</v>
      </c>
      <c r="K2347" s="89">
        <f>IF(Eingabe!E2347="x",1,0)</f>
        <v>1</v>
      </c>
      <c r="L2347" s="1">
        <f>IF(Eingabe!F2347="x",1,0)</f>
        <v>0</v>
      </c>
      <c r="M2347" s="90">
        <f t="shared" si="214"/>
        <v>1</v>
      </c>
    </row>
    <row r="2348">
      <c r="A2348" s="5">
        <f>Eingabe!J2348^2*PI()/4</f>
        <v>0</v>
      </c>
      <c r="B2348" s="5">
        <f>Eingabe!K2348*Eingabe!L2348</f>
        <v>0.16000000000000003</v>
      </c>
      <c r="C2348" s="5">
        <f>(Eingabe!K2348*(Eingabe!L2348-Eingabe!K2348)+Eingabe!K2348^2*PI()/4)*0+Eingabe!K2348*Eingabe!L2348</f>
        <v>0.16000000000000003</v>
      </c>
      <c r="D2348" s="89">
        <f>IF(Eingabe!G2348="x",1,0)</f>
        <v>0</v>
      </c>
      <c r="E2348" s="1">
        <f>IF(Eingabe!H2348="x",1,0)</f>
        <v>1</v>
      </c>
      <c r="F2348" s="1">
        <f>IF(Eingabe!I2348="x",1,0)</f>
        <v>0</v>
      </c>
      <c r="G2348" s="90">
        <f t="shared" si="212"/>
        <v>1</v>
      </c>
      <c r="H2348" s="1">
        <f>IF(Eingabe!R2348="x",1,0)</f>
        <v>1</v>
      </c>
      <c r="I2348" s="1">
        <f>IF(Eingabe!S2348="x",1,0)</f>
        <v>0</v>
      </c>
      <c r="J2348" s="1">
        <f t="shared" si="213"/>
        <v>1</v>
      </c>
      <c r="K2348" s="89">
        <f>IF(Eingabe!E2348="x",1,0)</f>
        <v>1</v>
      </c>
      <c r="L2348" s="1">
        <f>IF(Eingabe!F2348="x",1,0)</f>
        <v>0</v>
      </c>
      <c r="M2348" s="90">
        <f t="shared" si="214"/>
        <v>1</v>
      </c>
    </row>
    <row r="2349">
      <c r="A2349" s="5">
        <f>Eingabe!J2349^2*PI()/4</f>
        <v>0</v>
      </c>
      <c r="B2349" s="5">
        <f>Eingabe!K2349*Eingabe!L2349</f>
        <v>0.12</v>
      </c>
      <c r="C2349" s="5">
        <f>(Eingabe!K2349*(Eingabe!L2349-Eingabe!K2349)+Eingabe!K2349^2*PI()/4)*0+Eingabe!K2349*Eingabe!L2349</f>
        <v>0.12</v>
      </c>
      <c r="D2349" s="89">
        <f>IF(Eingabe!G2349="x",1,0)</f>
        <v>0</v>
      </c>
      <c r="E2349" s="1">
        <f>IF(Eingabe!H2349="x",1,0)</f>
        <v>1</v>
      </c>
      <c r="F2349" s="1">
        <f>IF(Eingabe!I2349="x",1,0)</f>
        <v>0</v>
      </c>
      <c r="G2349" s="90">
        <f t="shared" si="212"/>
        <v>1</v>
      </c>
      <c r="H2349" s="1">
        <f>IF(Eingabe!R2349="x",1,0)</f>
        <v>1</v>
      </c>
      <c r="I2349" s="1">
        <f>IF(Eingabe!S2349="x",1,0)</f>
        <v>0</v>
      </c>
      <c r="J2349" s="1">
        <f t="shared" si="213"/>
        <v>1</v>
      </c>
      <c r="K2349" s="89">
        <f>IF(Eingabe!E2349="x",1,0)</f>
        <v>1</v>
      </c>
      <c r="L2349" s="1">
        <f>IF(Eingabe!F2349="x",1,0)</f>
        <v>0</v>
      </c>
      <c r="M2349" s="90">
        <f t="shared" si="214"/>
        <v>1</v>
      </c>
    </row>
    <row r="2350">
      <c r="A2350" s="5">
        <f>Eingabe!J2350^2*PI()/4</f>
        <v>0</v>
      </c>
      <c r="B2350" s="5">
        <f>Eingabe!K2350*Eingabe!L2350</f>
        <v>0.12</v>
      </c>
      <c r="C2350" s="5">
        <f>(Eingabe!K2350*(Eingabe!L2350-Eingabe!K2350)+Eingabe!K2350^2*PI()/4)*0+Eingabe!K2350*Eingabe!L2350</f>
        <v>0.12</v>
      </c>
      <c r="D2350" s="89">
        <f>IF(Eingabe!G2350="x",1,0)</f>
        <v>0</v>
      </c>
      <c r="E2350" s="1">
        <f>IF(Eingabe!H2350="x",1,0)</f>
        <v>1</v>
      </c>
      <c r="F2350" s="1">
        <f>IF(Eingabe!I2350="x",1,0)</f>
        <v>0</v>
      </c>
      <c r="G2350" s="90">
        <f t="shared" si="212"/>
        <v>1</v>
      </c>
      <c r="H2350" s="1">
        <f>IF(Eingabe!R2350="x",1,0)</f>
        <v>1</v>
      </c>
      <c r="I2350" s="1">
        <f>IF(Eingabe!S2350="x",1,0)</f>
        <v>0</v>
      </c>
      <c r="J2350" s="1">
        <f t="shared" si="213"/>
        <v>1</v>
      </c>
      <c r="K2350" s="89">
        <f>IF(Eingabe!E2350="x",1,0)</f>
        <v>1</v>
      </c>
      <c r="L2350" s="1">
        <f>IF(Eingabe!F2350="x",1,0)</f>
        <v>0</v>
      </c>
      <c r="M2350" s="90">
        <f t="shared" si="214"/>
        <v>1</v>
      </c>
    </row>
    <row r="2351">
      <c r="A2351" s="5">
        <f>Eingabe!J2351^2*PI()/4</f>
        <v>0</v>
      </c>
      <c r="B2351" s="5">
        <f>Eingabe!K2351*Eingabe!L2351</f>
        <v>0.16000000000000003</v>
      </c>
      <c r="C2351" s="5">
        <f>(Eingabe!K2351*(Eingabe!L2351-Eingabe!K2351)+Eingabe!K2351^2*PI()/4)*0+Eingabe!K2351*Eingabe!L2351</f>
        <v>0.16000000000000003</v>
      </c>
      <c r="D2351" s="89">
        <f>IF(Eingabe!G2351="x",1,0)</f>
        <v>0</v>
      </c>
      <c r="E2351" s="1">
        <f>IF(Eingabe!H2351="x",1,0)</f>
        <v>1</v>
      </c>
      <c r="F2351" s="1">
        <f>IF(Eingabe!I2351="x",1,0)</f>
        <v>0</v>
      </c>
      <c r="G2351" s="90">
        <f t="shared" si="212"/>
        <v>1</v>
      </c>
      <c r="H2351" s="1">
        <f>IF(Eingabe!R2351="x",1,0)</f>
        <v>1</v>
      </c>
      <c r="I2351" s="1">
        <f>IF(Eingabe!S2351="x",1,0)</f>
        <v>0</v>
      </c>
      <c r="J2351" s="1">
        <f t="shared" si="213"/>
        <v>1</v>
      </c>
      <c r="K2351" s="89">
        <f>IF(Eingabe!E2351="x",1,0)</f>
        <v>1</v>
      </c>
      <c r="L2351" s="1">
        <f>IF(Eingabe!F2351="x",1,0)</f>
        <v>0</v>
      </c>
      <c r="M2351" s="90">
        <f t="shared" si="214"/>
        <v>1</v>
      </c>
    </row>
    <row r="2352">
      <c r="A2352" s="5">
        <f>Eingabe!J2352^2*PI()/4</f>
        <v>0</v>
      </c>
      <c r="B2352" s="5">
        <f>Eingabe!K2352*Eingabe!L2352</f>
        <v>0.089999999999999997</v>
      </c>
      <c r="C2352" s="5">
        <f>(Eingabe!K2352*(Eingabe!L2352-Eingabe!K2352)+Eingabe!K2352^2*PI()/4)*0+Eingabe!K2352*Eingabe!L2352</f>
        <v>0.089999999999999997</v>
      </c>
      <c r="D2352" s="89">
        <f>IF(Eingabe!G2352="x",1,0)</f>
        <v>0</v>
      </c>
      <c r="E2352" s="1">
        <f>IF(Eingabe!H2352="x",1,0)</f>
        <v>1</v>
      </c>
      <c r="F2352" s="1">
        <f>IF(Eingabe!I2352="x",1,0)</f>
        <v>0</v>
      </c>
      <c r="G2352" s="90">
        <f t="shared" si="212"/>
        <v>1</v>
      </c>
      <c r="H2352" s="1">
        <f>IF(Eingabe!R2352="x",1,0)</f>
        <v>1</v>
      </c>
      <c r="I2352" s="1">
        <f>IF(Eingabe!S2352="x",1,0)</f>
        <v>0</v>
      </c>
      <c r="J2352" s="1">
        <f t="shared" si="213"/>
        <v>1</v>
      </c>
      <c r="K2352" s="89">
        <f>IF(Eingabe!E2352="x",1,0)</f>
        <v>1</v>
      </c>
      <c r="L2352" s="1">
        <f>IF(Eingabe!F2352="x",1,0)</f>
        <v>0</v>
      </c>
      <c r="M2352" s="90">
        <f t="shared" si="214"/>
        <v>1</v>
      </c>
    </row>
    <row r="2353">
      <c r="A2353" s="5">
        <f>Eingabe!J2353^2*PI()/4</f>
        <v>0</v>
      </c>
      <c r="B2353" s="5">
        <f>Eingabe!K2353*Eingabe!L2353</f>
        <v>0.1024</v>
      </c>
      <c r="C2353" s="5">
        <f>(Eingabe!K2353*(Eingabe!L2353-Eingabe!K2353)+Eingabe!K2353^2*PI()/4)*0+Eingabe!K2353*Eingabe!L2353</f>
        <v>0.1024</v>
      </c>
      <c r="D2353" s="89">
        <f>IF(Eingabe!G2353="x",1,0)</f>
        <v>0</v>
      </c>
      <c r="E2353" s="1">
        <f>IF(Eingabe!H2353="x",1,0)</f>
        <v>1</v>
      </c>
      <c r="F2353" s="1">
        <f>IF(Eingabe!I2353="x",1,0)</f>
        <v>0</v>
      </c>
      <c r="G2353" s="90">
        <f t="shared" si="212"/>
        <v>1</v>
      </c>
      <c r="H2353" s="1">
        <f>IF(Eingabe!R2353="x",1,0)</f>
        <v>1</v>
      </c>
      <c r="I2353" s="1">
        <f>IF(Eingabe!S2353="x",1,0)</f>
        <v>0</v>
      </c>
      <c r="J2353" s="1">
        <f t="shared" si="213"/>
        <v>1</v>
      </c>
      <c r="K2353" s="89">
        <f>IF(Eingabe!E2353="x",1,0)</f>
        <v>1</v>
      </c>
      <c r="L2353" s="1">
        <f>IF(Eingabe!F2353="x",1,0)</f>
        <v>0</v>
      </c>
      <c r="M2353" s="90">
        <f t="shared" si="214"/>
        <v>1</v>
      </c>
    </row>
    <row r="2354">
      <c r="A2354" s="5">
        <f>Eingabe!J2354^2*PI()/4</f>
        <v>0</v>
      </c>
      <c r="B2354" s="5">
        <f>Eingabe!K2354*Eingabe!L2354</f>
        <v>0.16000000000000003</v>
      </c>
      <c r="C2354" s="5">
        <f>(Eingabe!K2354*(Eingabe!L2354-Eingabe!K2354)+Eingabe!K2354^2*PI()/4)*0+Eingabe!K2354*Eingabe!L2354</f>
        <v>0.16000000000000003</v>
      </c>
      <c r="D2354" s="89">
        <f>IF(Eingabe!G2354="x",1,0)</f>
        <v>0</v>
      </c>
      <c r="E2354" s="1">
        <f>IF(Eingabe!H2354="x",1,0)</f>
        <v>1</v>
      </c>
      <c r="F2354" s="1">
        <f>IF(Eingabe!I2354="x",1,0)</f>
        <v>0</v>
      </c>
      <c r="G2354" s="90">
        <f t="shared" si="212"/>
        <v>1</v>
      </c>
      <c r="H2354" s="1">
        <f>IF(Eingabe!R2354="x",1,0)</f>
        <v>1</v>
      </c>
      <c r="I2354" s="1">
        <f>IF(Eingabe!S2354="x",1,0)</f>
        <v>0</v>
      </c>
      <c r="J2354" s="1">
        <f t="shared" si="213"/>
        <v>1</v>
      </c>
      <c r="K2354" s="89">
        <f>IF(Eingabe!E2354="x",1,0)</f>
        <v>1</v>
      </c>
      <c r="L2354" s="1">
        <f>IF(Eingabe!F2354="x",1,0)</f>
        <v>0</v>
      </c>
      <c r="M2354" s="90">
        <f t="shared" si="214"/>
        <v>1</v>
      </c>
    </row>
    <row r="2355">
      <c r="A2355" s="5">
        <f>Eingabe!J2355^2*PI()/4</f>
        <v>0</v>
      </c>
      <c r="B2355" s="5">
        <f>Eingabe!K2355*Eingabe!L2355</f>
        <v>0.16000000000000003</v>
      </c>
      <c r="C2355" s="5">
        <f>(Eingabe!K2355*(Eingabe!L2355-Eingabe!K2355)+Eingabe!K2355^2*PI()/4)*0+Eingabe!K2355*Eingabe!L2355</f>
        <v>0.16000000000000003</v>
      </c>
      <c r="D2355" s="89">
        <f>IF(Eingabe!G2355="x",1,0)</f>
        <v>0</v>
      </c>
      <c r="E2355" s="1">
        <f>IF(Eingabe!H2355="x",1,0)</f>
        <v>1</v>
      </c>
      <c r="F2355" s="1">
        <f>IF(Eingabe!I2355="x",1,0)</f>
        <v>0</v>
      </c>
      <c r="G2355" s="90">
        <f t="shared" si="212"/>
        <v>1</v>
      </c>
      <c r="H2355" s="1">
        <f>IF(Eingabe!R2355="x",1,0)</f>
        <v>1</v>
      </c>
      <c r="I2355" s="1">
        <f>IF(Eingabe!S2355="x",1,0)</f>
        <v>0</v>
      </c>
      <c r="J2355" s="1">
        <f t="shared" si="213"/>
        <v>1</v>
      </c>
      <c r="K2355" s="89">
        <f>IF(Eingabe!E2355="x",1,0)</f>
        <v>1</v>
      </c>
      <c r="L2355" s="1">
        <f>IF(Eingabe!F2355="x",1,0)</f>
        <v>0</v>
      </c>
      <c r="M2355" s="90">
        <f t="shared" si="214"/>
        <v>1</v>
      </c>
    </row>
    <row r="2356">
      <c r="A2356" s="5">
        <f>Eingabe!J2356^2*PI()/4</f>
        <v>0</v>
      </c>
      <c r="B2356" s="5">
        <f>Eingabe!K2356*Eingabe!L2356</f>
        <v>0.16000000000000003</v>
      </c>
      <c r="C2356" s="5">
        <f>(Eingabe!K2356*(Eingabe!L2356-Eingabe!K2356)+Eingabe!K2356^2*PI()/4)*0+Eingabe!K2356*Eingabe!L2356</f>
        <v>0.16000000000000003</v>
      </c>
      <c r="D2356" s="89">
        <f>IF(Eingabe!G2356="x",1,0)</f>
        <v>0</v>
      </c>
      <c r="E2356" s="1">
        <f>IF(Eingabe!H2356="x",1,0)</f>
        <v>1</v>
      </c>
      <c r="F2356" s="1">
        <f>IF(Eingabe!I2356="x",1,0)</f>
        <v>0</v>
      </c>
      <c r="G2356" s="90">
        <f t="shared" si="212"/>
        <v>1</v>
      </c>
      <c r="H2356" s="1">
        <f>IF(Eingabe!R2356="x",1,0)</f>
        <v>1</v>
      </c>
      <c r="I2356" s="1">
        <f>IF(Eingabe!S2356="x",1,0)</f>
        <v>0</v>
      </c>
      <c r="J2356" s="1">
        <f t="shared" si="213"/>
        <v>1</v>
      </c>
      <c r="K2356" s="89">
        <f>IF(Eingabe!E2356="x",1,0)</f>
        <v>1</v>
      </c>
      <c r="L2356" s="1">
        <f>IF(Eingabe!F2356="x",1,0)</f>
        <v>0</v>
      </c>
      <c r="M2356" s="90">
        <f t="shared" si="214"/>
        <v>1</v>
      </c>
    </row>
    <row r="2357">
      <c r="A2357" s="5">
        <f>Eingabe!J2357^2*PI()/4</f>
        <v>0</v>
      </c>
      <c r="B2357" s="5">
        <f>Eingabe!K2357*Eingabe!L2357</f>
        <v>0.16000000000000003</v>
      </c>
      <c r="C2357" s="5">
        <f>(Eingabe!K2357*(Eingabe!L2357-Eingabe!K2357)+Eingabe!K2357^2*PI()/4)*0+Eingabe!K2357*Eingabe!L2357</f>
        <v>0.16000000000000003</v>
      </c>
      <c r="D2357" s="89">
        <f>IF(Eingabe!G2357="x",1,0)</f>
        <v>0</v>
      </c>
      <c r="E2357" s="1">
        <f>IF(Eingabe!H2357="x",1,0)</f>
        <v>1</v>
      </c>
      <c r="F2357" s="1">
        <f>IF(Eingabe!I2357="x",1,0)</f>
        <v>0</v>
      </c>
      <c r="G2357" s="90">
        <f t="shared" si="212"/>
        <v>1</v>
      </c>
      <c r="H2357" s="1">
        <f>IF(Eingabe!R2357="x",1,0)</f>
        <v>1</v>
      </c>
      <c r="I2357" s="1">
        <f>IF(Eingabe!S2357="x",1,0)</f>
        <v>0</v>
      </c>
      <c r="J2357" s="1">
        <f t="shared" si="213"/>
        <v>1</v>
      </c>
      <c r="K2357" s="89">
        <f>IF(Eingabe!E2357="x",1,0)</f>
        <v>1</v>
      </c>
      <c r="L2357" s="1">
        <f>IF(Eingabe!F2357="x",1,0)</f>
        <v>0</v>
      </c>
      <c r="M2357" s="90">
        <f t="shared" si="214"/>
        <v>1</v>
      </c>
    </row>
    <row r="2358">
      <c r="A2358" s="5">
        <f>Eingabe!J2358^2*PI()/4</f>
        <v>0</v>
      </c>
      <c r="B2358" s="5">
        <f>Eingabe!K2358*Eingabe!L2358</f>
        <v>0.16000000000000003</v>
      </c>
      <c r="C2358" s="5">
        <f>(Eingabe!K2358*(Eingabe!L2358-Eingabe!K2358)+Eingabe!K2358^2*PI()/4)*0+Eingabe!K2358*Eingabe!L2358</f>
        <v>0.16000000000000003</v>
      </c>
      <c r="D2358" s="89">
        <f>IF(Eingabe!G2358="x",1,0)</f>
        <v>0</v>
      </c>
      <c r="E2358" s="1">
        <f>IF(Eingabe!H2358="x",1,0)</f>
        <v>1</v>
      </c>
      <c r="F2358" s="1">
        <f>IF(Eingabe!I2358="x",1,0)</f>
        <v>0</v>
      </c>
      <c r="G2358" s="90">
        <f t="shared" si="212"/>
        <v>1</v>
      </c>
      <c r="H2358" s="1">
        <f>IF(Eingabe!R2358="x",1,0)</f>
        <v>1</v>
      </c>
      <c r="I2358" s="1">
        <f>IF(Eingabe!S2358="x",1,0)</f>
        <v>0</v>
      </c>
      <c r="J2358" s="1">
        <f t="shared" si="213"/>
        <v>1</v>
      </c>
      <c r="K2358" s="89">
        <f>IF(Eingabe!E2358="x",1,0)</f>
        <v>1</v>
      </c>
      <c r="L2358" s="1">
        <f>IF(Eingabe!F2358="x",1,0)</f>
        <v>0</v>
      </c>
      <c r="M2358" s="90">
        <f t="shared" si="214"/>
        <v>1</v>
      </c>
    </row>
    <row r="2359">
      <c r="A2359" s="5">
        <f>Eingabe!J2359^2*PI()/4</f>
        <v>0</v>
      </c>
      <c r="B2359" s="5">
        <f>Eingabe!K2359*Eingabe!L2359</f>
        <v>0.16000000000000003</v>
      </c>
      <c r="C2359" s="5">
        <f>(Eingabe!K2359*(Eingabe!L2359-Eingabe!K2359)+Eingabe!K2359^2*PI()/4)*0+Eingabe!K2359*Eingabe!L2359</f>
        <v>0.16000000000000003</v>
      </c>
      <c r="D2359" s="89">
        <f>IF(Eingabe!G2359="x",1,0)</f>
        <v>0</v>
      </c>
      <c r="E2359" s="1">
        <f>IF(Eingabe!H2359="x",1,0)</f>
        <v>1</v>
      </c>
      <c r="F2359" s="1">
        <f>IF(Eingabe!I2359="x",1,0)</f>
        <v>0</v>
      </c>
      <c r="G2359" s="90">
        <f t="shared" si="212"/>
        <v>1</v>
      </c>
      <c r="H2359" s="1">
        <f>IF(Eingabe!R2359="x",1,0)</f>
        <v>1</v>
      </c>
      <c r="I2359" s="1">
        <f>IF(Eingabe!S2359="x",1,0)</f>
        <v>0</v>
      </c>
      <c r="J2359" s="1">
        <f t="shared" si="213"/>
        <v>1</v>
      </c>
      <c r="K2359" s="89">
        <f>IF(Eingabe!E2359="x",1,0)</f>
        <v>1</v>
      </c>
      <c r="L2359" s="1">
        <f>IF(Eingabe!F2359="x",1,0)</f>
        <v>0</v>
      </c>
      <c r="M2359" s="90">
        <f t="shared" si="214"/>
        <v>1</v>
      </c>
    </row>
    <row r="2360">
      <c r="A2360" s="5">
        <f>Eingabe!J2360^2*PI()/4</f>
        <v>0</v>
      </c>
      <c r="B2360" s="5">
        <f>Eingabe!K2360*Eingabe!L2360</f>
        <v>0.16000000000000003</v>
      </c>
      <c r="C2360" s="5">
        <f>(Eingabe!K2360*(Eingabe!L2360-Eingabe!K2360)+Eingabe!K2360^2*PI()/4)*0+Eingabe!K2360*Eingabe!L2360</f>
        <v>0.16000000000000003</v>
      </c>
      <c r="D2360" s="89">
        <f>IF(Eingabe!G2360="x",1,0)</f>
        <v>0</v>
      </c>
      <c r="E2360" s="1">
        <f>IF(Eingabe!H2360="x",1,0)</f>
        <v>1</v>
      </c>
      <c r="F2360" s="1">
        <f>IF(Eingabe!I2360="x",1,0)</f>
        <v>0</v>
      </c>
      <c r="G2360" s="90">
        <f t="shared" si="212"/>
        <v>1</v>
      </c>
      <c r="H2360" s="1">
        <f>IF(Eingabe!R2360="x",1,0)</f>
        <v>1</v>
      </c>
      <c r="I2360" s="1">
        <f>IF(Eingabe!S2360="x",1,0)</f>
        <v>0</v>
      </c>
      <c r="J2360" s="1">
        <f t="shared" si="213"/>
        <v>1</v>
      </c>
      <c r="K2360" s="89">
        <f>IF(Eingabe!E2360="x",1,0)</f>
        <v>1</v>
      </c>
      <c r="L2360" s="1">
        <f>IF(Eingabe!F2360="x",1,0)</f>
        <v>0</v>
      </c>
      <c r="M2360" s="90">
        <f t="shared" si="214"/>
        <v>1</v>
      </c>
    </row>
    <row r="2361">
      <c r="A2361" s="5">
        <f>Eingabe!J2361^2*PI()/4</f>
        <v>0</v>
      </c>
      <c r="B2361" s="5">
        <f>Eingabe!K2361*Eingabe!L2361</f>
        <v>0.089999999999999997</v>
      </c>
      <c r="C2361" s="5">
        <f>(Eingabe!K2361*(Eingabe!L2361-Eingabe!K2361)+Eingabe!K2361^2*PI()/4)*0+Eingabe!K2361*Eingabe!L2361</f>
        <v>0.089999999999999997</v>
      </c>
      <c r="D2361" s="89">
        <f>IF(Eingabe!G2361="x",1,0)</f>
        <v>0</v>
      </c>
      <c r="E2361" s="1">
        <f>IF(Eingabe!H2361="x",1,0)</f>
        <v>1</v>
      </c>
      <c r="F2361" s="1">
        <f>IF(Eingabe!I2361="x",1,0)</f>
        <v>0</v>
      </c>
      <c r="G2361" s="90">
        <f t="shared" si="212"/>
        <v>1</v>
      </c>
      <c r="H2361" s="1">
        <f>IF(Eingabe!R2361="x",1,0)</f>
        <v>1</v>
      </c>
      <c r="I2361" s="1">
        <f>IF(Eingabe!S2361="x",1,0)</f>
        <v>0</v>
      </c>
      <c r="J2361" s="1">
        <f t="shared" si="213"/>
        <v>1</v>
      </c>
      <c r="K2361" s="89">
        <f>IF(Eingabe!E2361="x",1,0)</f>
        <v>1</v>
      </c>
      <c r="L2361" s="1">
        <f>IF(Eingabe!F2361="x",1,0)</f>
        <v>0</v>
      </c>
      <c r="M2361" s="90">
        <f t="shared" si="214"/>
        <v>1</v>
      </c>
    </row>
    <row r="2362">
      <c r="A2362" s="5">
        <f>Eingabe!J2362^2*PI()/4</f>
        <v>0</v>
      </c>
      <c r="B2362" s="5">
        <f>Eingabe!K2362*Eingabe!L2362</f>
        <v>0.20250000000000001</v>
      </c>
      <c r="C2362" s="5">
        <f>(Eingabe!K2362*(Eingabe!L2362-Eingabe!K2362)+Eingabe!K2362^2*PI()/4)*0+Eingabe!K2362*Eingabe!L2362</f>
        <v>0.20250000000000001</v>
      </c>
      <c r="D2362" s="89">
        <f>IF(Eingabe!G2362="x",1,0)</f>
        <v>0</v>
      </c>
      <c r="E2362" s="1">
        <f>IF(Eingabe!H2362="x",1,0)</f>
        <v>1</v>
      </c>
      <c r="F2362" s="1">
        <f>IF(Eingabe!I2362="x",1,0)</f>
        <v>0</v>
      </c>
      <c r="G2362" s="90">
        <f t="shared" si="212"/>
        <v>1</v>
      </c>
      <c r="H2362" s="1">
        <f>IF(Eingabe!R2362="x",1,0)</f>
        <v>1</v>
      </c>
      <c r="I2362" s="1">
        <f>IF(Eingabe!S2362="x",1,0)</f>
        <v>0</v>
      </c>
      <c r="J2362" s="1">
        <f t="shared" si="213"/>
        <v>1</v>
      </c>
      <c r="K2362" s="89">
        <f>IF(Eingabe!E2362="x",1,0)</f>
        <v>1</v>
      </c>
      <c r="L2362" s="1">
        <f>IF(Eingabe!F2362="x",1,0)</f>
        <v>0</v>
      </c>
      <c r="M2362" s="90">
        <f t="shared" si="214"/>
        <v>1</v>
      </c>
    </row>
    <row r="2363">
      <c r="A2363" s="5">
        <f>Eingabe!J2363^2*PI()/4</f>
        <v>0</v>
      </c>
      <c r="B2363" s="5">
        <f>Eingabe!K2363*Eingabe!L2363</f>
        <v>0.20250000000000001</v>
      </c>
      <c r="C2363" s="5">
        <f>(Eingabe!K2363*(Eingabe!L2363-Eingabe!K2363)+Eingabe!K2363^2*PI()/4)*0+Eingabe!K2363*Eingabe!L2363</f>
        <v>0.20250000000000001</v>
      </c>
      <c r="D2363" s="89">
        <f>IF(Eingabe!G2363="x",1,0)</f>
        <v>0</v>
      </c>
      <c r="E2363" s="1">
        <f>IF(Eingabe!H2363="x",1,0)</f>
        <v>1</v>
      </c>
      <c r="F2363" s="1">
        <f>IF(Eingabe!I2363="x",1,0)</f>
        <v>0</v>
      </c>
      <c r="G2363" s="90">
        <f t="shared" si="212"/>
        <v>1</v>
      </c>
      <c r="H2363" s="1">
        <f>IF(Eingabe!R2363="x",1,0)</f>
        <v>1</v>
      </c>
      <c r="I2363" s="1">
        <f>IF(Eingabe!S2363="x",1,0)</f>
        <v>0</v>
      </c>
      <c r="J2363" s="1">
        <f t="shared" si="213"/>
        <v>1</v>
      </c>
      <c r="K2363" s="89">
        <f>IF(Eingabe!E2363="x",1,0)</f>
        <v>1</v>
      </c>
      <c r="L2363" s="1">
        <f>IF(Eingabe!F2363="x",1,0)</f>
        <v>0</v>
      </c>
      <c r="M2363" s="90">
        <f t="shared" si="214"/>
        <v>1</v>
      </c>
    </row>
    <row r="2364">
      <c r="A2364" s="5">
        <f>Eingabe!J2364^2*PI()/4</f>
        <v>0</v>
      </c>
      <c r="B2364" s="5">
        <f>Eingabe!K2364*Eingabe!L2364</f>
        <v>0.16000000000000003</v>
      </c>
      <c r="C2364" s="5">
        <f>(Eingabe!K2364*(Eingabe!L2364-Eingabe!K2364)+Eingabe!K2364^2*PI()/4)*0+Eingabe!K2364*Eingabe!L2364</f>
        <v>0.16000000000000003</v>
      </c>
      <c r="D2364" s="89">
        <f>IF(Eingabe!G2364="x",1,0)</f>
        <v>0</v>
      </c>
      <c r="E2364" s="1">
        <f>IF(Eingabe!H2364="x",1,0)</f>
        <v>1</v>
      </c>
      <c r="F2364" s="1">
        <f>IF(Eingabe!I2364="x",1,0)</f>
        <v>0</v>
      </c>
      <c r="G2364" s="90">
        <f t="shared" si="212"/>
        <v>1</v>
      </c>
      <c r="H2364" s="1">
        <f>IF(Eingabe!R2364="x",1,0)</f>
        <v>1</v>
      </c>
      <c r="I2364" s="1">
        <f>IF(Eingabe!S2364="x",1,0)</f>
        <v>0</v>
      </c>
      <c r="J2364" s="1">
        <f t="shared" si="213"/>
        <v>1</v>
      </c>
      <c r="K2364" s="89">
        <f>IF(Eingabe!E2364="x",1,0)</f>
        <v>1</v>
      </c>
      <c r="L2364" s="1">
        <f>IF(Eingabe!F2364="x",1,0)</f>
        <v>0</v>
      </c>
      <c r="M2364" s="90">
        <f t="shared" si="214"/>
        <v>1</v>
      </c>
    </row>
    <row r="2365">
      <c r="A2365" s="5">
        <f>Eingabe!J2365^2*PI()/4</f>
        <v>0</v>
      </c>
      <c r="B2365" s="5">
        <f>Eingabe!K2365*Eingabe!L2365</f>
        <v>0.16000000000000003</v>
      </c>
      <c r="C2365" s="5">
        <f>(Eingabe!K2365*(Eingabe!L2365-Eingabe!K2365)+Eingabe!K2365^2*PI()/4)*0+Eingabe!K2365*Eingabe!L2365</f>
        <v>0.16000000000000003</v>
      </c>
      <c r="D2365" s="89">
        <f>IF(Eingabe!G2365="x",1,0)</f>
        <v>0</v>
      </c>
      <c r="E2365" s="1">
        <f>IF(Eingabe!H2365="x",1,0)</f>
        <v>1</v>
      </c>
      <c r="F2365" s="1">
        <f>IF(Eingabe!I2365="x",1,0)</f>
        <v>0</v>
      </c>
      <c r="G2365" s="90">
        <f t="shared" si="212"/>
        <v>1</v>
      </c>
      <c r="H2365" s="1">
        <f>IF(Eingabe!R2365="x",1,0)</f>
        <v>1</v>
      </c>
      <c r="I2365" s="1">
        <f>IF(Eingabe!S2365="x",1,0)</f>
        <v>0</v>
      </c>
      <c r="J2365" s="1">
        <f t="shared" si="213"/>
        <v>1</v>
      </c>
      <c r="K2365" s="89">
        <f>IF(Eingabe!E2365="x",1,0)</f>
        <v>1</v>
      </c>
      <c r="L2365" s="1">
        <f>IF(Eingabe!F2365="x",1,0)</f>
        <v>0</v>
      </c>
      <c r="M2365" s="90">
        <f t="shared" si="214"/>
        <v>1</v>
      </c>
    </row>
    <row r="2366">
      <c r="A2366" s="5">
        <f>Eingabe!J2366^2*PI()/4</f>
        <v>0</v>
      </c>
      <c r="B2366" s="5">
        <f>Eingabe!K2366*Eingabe!L2366</f>
        <v>0.16000000000000003</v>
      </c>
      <c r="C2366" s="5">
        <f>(Eingabe!K2366*(Eingabe!L2366-Eingabe!K2366)+Eingabe!K2366^2*PI()/4)*0+Eingabe!K2366*Eingabe!L2366</f>
        <v>0.16000000000000003</v>
      </c>
      <c r="D2366" s="89">
        <f>IF(Eingabe!G2366="x",1,0)</f>
        <v>0</v>
      </c>
      <c r="E2366" s="1">
        <f>IF(Eingabe!H2366="x",1,0)</f>
        <v>1</v>
      </c>
      <c r="F2366" s="1">
        <f>IF(Eingabe!I2366="x",1,0)</f>
        <v>0</v>
      </c>
      <c r="G2366" s="90">
        <f t="shared" si="212"/>
        <v>1</v>
      </c>
      <c r="H2366" s="1">
        <f>IF(Eingabe!R2366="x",1,0)</f>
        <v>1</v>
      </c>
      <c r="I2366" s="1">
        <f>IF(Eingabe!S2366="x",1,0)</f>
        <v>0</v>
      </c>
      <c r="J2366" s="1">
        <f t="shared" si="213"/>
        <v>1</v>
      </c>
      <c r="K2366" s="89">
        <f>IF(Eingabe!E2366="x",1,0)</f>
        <v>1</v>
      </c>
      <c r="L2366" s="1">
        <f>IF(Eingabe!F2366="x",1,0)</f>
        <v>0</v>
      </c>
      <c r="M2366" s="90">
        <f t="shared" si="214"/>
        <v>1</v>
      </c>
    </row>
    <row r="2367">
      <c r="A2367" s="5">
        <f>Eingabe!J2367^2*PI()/4</f>
        <v>0</v>
      </c>
      <c r="B2367" s="5">
        <f>Eingabe!K2367*Eingabe!L2367</f>
        <v>0.089999999999999997</v>
      </c>
      <c r="C2367" s="5">
        <f>(Eingabe!K2367*(Eingabe!L2367-Eingabe!K2367)+Eingabe!K2367^2*PI()/4)*0+Eingabe!K2367*Eingabe!L2367</f>
        <v>0.089999999999999997</v>
      </c>
      <c r="D2367" s="89">
        <f>IF(Eingabe!G2367="x",1,0)</f>
        <v>0</v>
      </c>
      <c r="E2367" s="1">
        <f>IF(Eingabe!H2367="x",1,0)</f>
        <v>1</v>
      </c>
      <c r="F2367" s="1">
        <f>IF(Eingabe!I2367="x",1,0)</f>
        <v>0</v>
      </c>
      <c r="G2367" s="90">
        <f t="shared" si="212"/>
        <v>1</v>
      </c>
      <c r="H2367" s="1">
        <f>IF(Eingabe!R2367="x",1,0)</f>
        <v>1</v>
      </c>
      <c r="I2367" s="1">
        <f>IF(Eingabe!S2367="x",1,0)</f>
        <v>0</v>
      </c>
      <c r="J2367" s="1">
        <f t="shared" si="213"/>
        <v>1</v>
      </c>
      <c r="K2367" s="89">
        <f>IF(Eingabe!E2367="x",1,0)</f>
        <v>1</v>
      </c>
      <c r="L2367" s="1">
        <f>IF(Eingabe!F2367="x",1,0)</f>
        <v>0</v>
      </c>
      <c r="M2367" s="90">
        <f t="shared" si="214"/>
        <v>1</v>
      </c>
    </row>
    <row r="2368">
      <c r="A2368" s="5">
        <f>Eingabe!J2368^2*PI()/4</f>
        <v>0</v>
      </c>
      <c r="B2368" s="5">
        <f>Eingabe!K2368*Eingabe!L2368</f>
        <v>0.089999999999999997</v>
      </c>
      <c r="C2368" s="5">
        <f>(Eingabe!K2368*(Eingabe!L2368-Eingabe!K2368)+Eingabe!K2368^2*PI()/4)*0+Eingabe!K2368*Eingabe!L2368</f>
        <v>0.089999999999999997</v>
      </c>
      <c r="D2368" s="89">
        <f>IF(Eingabe!G2368="x",1,0)</f>
        <v>0</v>
      </c>
      <c r="E2368" s="1">
        <f>IF(Eingabe!H2368="x",1,0)</f>
        <v>1</v>
      </c>
      <c r="F2368" s="1">
        <f>IF(Eingabe!I2368="x",1,0)</f>
        <v>0</v>
      </c>
      <c r="G2368" s="90">
        <f t="shared" si="212"/>
        <v>1</v>
      </c>
      <c r="H2368" s="1">
        <f>IF(Eingabe!R2368="x",1,0)</f>
        <v>1</v>
      </c>
      <c r="I2368" s="1">
        <f>IF(Eingabe!S2368="x",1,0)</f>
        <v>0</v>
      </c>
      <c r="J2368" s="1">
        <f t="shared" si="213"/>
        <v>1</v>
      </c>
      <c r="K2368" s="89">
        <f>IF(Eingabe!E2368="x",1,0)</f>
        <v>1</v>
      </c>
      <c r="L2368" s="1">
        <f>IF(Eingabe!F2368="x",1,0)</f>
        <v>0</v>
      </c>
      <c r="M2368" s="90">
        <f t="shared" si="214"/>
        <v>1</v>
      </c>
    </row>
    <row r="2369">
      <c r="A2369" s="5">
        <f>Eingabe!J2369^2*PI()/4</f>
        <v>0</v>
      </c>
      <c r="B2369" s="5">
        <f>Eingabe!K2369*Eingabe!L2369</f>
        <v>0.089999999999999997</v>
      </c>
      <c r="C2369" s="5">
        <f>(Eingabe!K2369*(Eingabe!L2369-Eingabe!K2369)+Eingabe!K2369^2*PI()/4)*0+Eingabe!K2369*Eingabe!L2369</f>
        <v>0.089999999999999997</v>
      </c>
      <c r="D2369" s="89">
        <f>IF(Eingabe!G2369="x",1,0)</f>
        <v>0</v>
      </c>
      <c r="E2369" s="1">
        <f>IF(Eingabe!H2369="x",1,0)</f>
        <v>1</v>
      </c>
      <c r="F2369" s="1">
        <f>IF(Eingabe!I2369="x",1,0)</f>
        <v>0</v>
      </c>
      <c r="G2369" s="90">
        <f t="shared" si="212"/>
        <v>1</v>
      </c>
      <c r="H2369" s="1">
        <f>IF(Eingabe!R2369="x",1,0)</f>
        <v>1</v>
      </c>
      <c r="I2369" s="1">
        <f>IF(Eingabe!S2369="x",1,0)</f>
        <v>0</v>
      </c>
      <c r="J2369" s="1">
        <f t="shared" si="213"/>
        <v>1</v>
      </c>
      <c r="K2369" s="89">
        <f>IF(Eingabe!E2369="x",1,0)</f>
        <v>1</v>
      </c>
      <c r="L2369" s="1">
        <f>IF(Eingabe!F2369="x",1,0)</f>
        <v>0</v>
      </c>
      <c r="M2369" s="90">
        <f t="shared" si="214"/>
        <v>1</v>
      </c>
    </row>
    <row r="2370">
      <c r="A2370" s="5">
        <f>Eingabe!J2370^2*PI()/4</f>
        <v>0</v>
      </c>
      <c r="B2370" s="5">
        <f>Eingabe!K2370*Eingabe!L2370</f>
        <v>0.089999999999999997</v>
      </c>
      <c r="C2370" s="5">
        <f>(Eingabe!K2370*(Eingabe!L2370-Eingabe!K2370)+Eingabe!K2370^2*PI()/4)*0+Eingabe!K2370*Eingabe!L2370</f>
        <v>0.089999999999999997</v>
      </c>
      <c r="D2370" s="89">
        <f>IF(Eingabe!G2370="x",1,0)</f>
        <v>0</v>
      </c>
      <c r="E2370" s="1">
        <f>IF(Eingabe!H2370="x",1,0)</f>
        <v>1</v>
      </c>
      <c r="F2370" s="1">
        <f>IF(Eingabe!I2370="x",1,0)</f>
        <v>0</v>
      </c>
      <c r="G2370" s="90">
        <f t="shared" si="212"/>
        <v>1</v>
      </c>
      <c r="H2370" s="1">
        <f>IF(Eingabe!R2370="x",1,0)</f>
        <v>1</v>
      </c>
      <c r="I2370" s="1">
        <f>IF(Eingabe!S2370="x",1,0)</f>
        <v>0</v>
      </c>
      <c r="J2370" s="1">
        <f t="shared" si="213"/>
        <v>1</v>
      </c>
      <c r="K2370" s="89">
        <f>IF(Eingabe!E2370="x",1,0)</f>
        <v>1</v>
      </c>
      <c r="L2370" s="1">
        <f>IF(Eingabe!F2370="x",1,0)</f>
        <v>0</v>
      </c>
      <c r="M2370" s="90">
        <f t="shared" si="214"/>
        <v>1</v>
      </c>
    </row>
    <row r="2371">
      <c r="A2371" s="5">
        <f>Eingabe!J2371^2*PI()/4</f>
        <v>0</v>
      </c>
      <c r="B2371" s="5">
        <f>Eingabe!K2371*Eingabe!L2371</f>
        <v>0.089999999999999997</v>
      </c>
      <c r="C2371" s="5">
        <f>(Eingabe!K2371*(Eingabe!L2371-Eingabe!K2371)+Eingabe!K2371^2*PI()/4)*0+Eingabe!K2371*Eingabe!L2371</f>
        <v>0.089999999999999997</v>
      </c>
      <c r="D2371" s="89">
        <f>IF(Eingabe!G2371="x",1,0)</f>
        <v>0</v>
      </c>
      <c r="E2371" s="1">
        <f>IF(Eingabe!H2371="x",1,0)</f>
        <v>1</v>
      </c>
      <c r="F2371" s="1">
        <f>IF(Eingabe!I2371="x",1,0)</f>
        <v>0</v>
      </c>
      <c r="G2371" s="90">
        <f t="shared" si="212"/>
        <v>1</v>
      </c>
      <c r="H2371" s="1">
        <f>IF(Eingabe!R2371="x",1,0)</f>
        <v>1</v>
      </c>
      <c r="I2371" s="1">
        <f>IF(Eingabe!S2371="x",1,0)</f>
        <v>0</v>
      </c>
      <c r="J2371" s="1">
        <f t="shared" si="213"/>
        <v>1</v>
      </c>
      <c r="K2371" s="89">
        <f>IF(Eingabe!E2371="x",1,0)</f>
        <v>1</v>
      </c>
      <c r="L2371" s="1">
        <f>IF(Eingabe!F2371="x",1,0)</f>
        <v>0</v>
      </c>
      <c r="M2371" s="90">
        <f t="shared" si="214"/>
        <v>1</v>
      </c>
    </row>
    <row r="2372">
      <c r="A2372" s="5">
        <f>Eingabe!J2372^2*PI()/4</f>
        <v>0</v>
      </c>
      <c r="B2372" s="5">
        <f>Eingabe!K2372*Eingabe!L2372</f>
        <v>0.089999999999999997</v>
      </c>
      <c r="C2372" s="5">
        <f>(Eingabe!K2372*(Eingabe!L2372-Eingabe!K2372)+Eingabe!K2372^2*PI()/4)*0+Eingabe!K2372*Eingabe!L2372</f>
        <v>0.089999999999999997</v>
      </c>
      <c r="D2372" s="89">
        <f>IF(Eingabe!G2372="x",1,0)</f>
        <v>0</v>
      </c>
      <c r="E2372" s="1">
        <f>IF(Eingabe!H2372="x",1,0)</f>
        <v>1</v>
      </c>
      <c r="F2372" s="1">
        <f>IF(Eingabe!I2372="x",1,0)</f>
        <v>0</v>
      </c>
      <c r="G2372" s="90">
        <f t="shared" si="212"/>
        <v>1</v>
      </c>
      <c r="H2372" s="1">
        <f>IF(Eingabe!R2372="x",1,0)</f>
        <v>1</v>
      </c>
      <c r="I2372" s="1">
        <f>IF(Eingabe!S2372="x",1,0)</f>
        <v>0</v>
      </c>
      <c r="J2372" s="1">
        <f t="shared" si="213"/>
        <v>1</v>
      </c>
      <c r="K2372" s="89">
        <f>IF(Eingabe!E2372="x",1,0)</f>
        <v>1</v>
      </c>
      <c r="L2372" s="1">
        <f>IF(Eingabe!F2372="x",1,0)</f>
        <v>0</v>
      </c>
      <c r="M2372" s="90">
        <f t="shared" si="214"/>
        <v>1</v>
      </c>
    </row>
    <row r="2373">
      <c r="A2373" s="5">
        <f>Eingabe!J2373^2*PI()/4</f>
        <v>0</v>
      </c>
      <c r="B2373" s="5">
        <f>Eingabe!K2373*Eingabe!L2373</f>
        <v>0.089999999999999997</v>
      </c>
      <c r="C2373" s="5">
        <f>(Eingabe!K2373*(Eingabe!L2373-Eingabe!K2373)+Eingabe!K2373^2*PI()/4)*0+Eingabe!K2373*Eingabe!L2373</f>
        <v>0.089999999999999997</v>
      </c>
      <c r="D2373" s="89">
        <f>IF(Eingabe!G2373="x",1,0)</f>
        <v>0</v>
      </c>
      <c r="E2373" s="1">
        <f>IF(Eingabe!H2373="x",1,0)</f>
        <v>1</v>
      </c>
      <c r="F2373" s="1">
        <f>IF(Eingabe!I2373="x",1,0)</f>
        <v>0</v>
      </c>
      <c r="G2373" s="90">
        <f t="shared" si="212"/>
        <v>1</v>
      </c>
      <c r="H2373" s="1">
        <f>IF(Eingabe!R2373="x",1,0)</f>
        <v>1</v>
      </c>
      <c r="I2373" s="1">
        <f>IF(Eingabe!S2373="x",1,0)</f>
        <v>0</v>
      </c>
      <c r="J2373" s="1">
        <f t="shared" si="213"/>
        <v>1</v>
      </c>
      <c r="K2373" s="89">
        <f>IF(Eingabe!E2373="x",1,0)</f>
        <v>1</v>
      </c>
      <c r="L2373" s="1">
        <f>IF(Eingabe!F2373="x",1,0)</f>
        <v>0</v>
      </c>
      <c r="M2373" s="90">
        <f t="shared" si="214"/>
        <v>1</v>
      </c>
    </row>
    <row r="2374">
      <c r="A2374" s="5">
        <f>Eingabe!J2374^2*PI()/4</f>
        <v>0</v>
      </c>
      <c r="B2374" s="5">
        <f>Eingabe!K2374*Eingabe!L2374</f>
        <v>0.089999999999999997</v>
      </c>
      <c r="C2374" s="5">
        <f>(Eingabe!K2374*(Eingabe!L2374-Eingabe!K2374)+Eingabe!K2374^2*PI()/4)*0+Eingabe!K2374*Eingabe!L2374</f>
        <v>0.089999999999999997</v>
      </c>
      <c r="D2374" s="89">
        <f>IF(Eingabe!G2374="x",1,0)</f>
        <v>0</v>
      </c>
      <c r="E2374" s="1">
        <f>IF(Eingabe!H2374="x",1,0)</f>
        <v>1</v>
      </c>
      <c r="F2374" s="1">
        <f>IF(Eingabe!I2374="x",1,0)</f>
        <v>0</v>
      </c>
      <c r="G2374" s="90">
        <f t="shared" si="212"/>
        <v>1</v>
      </c>
      <c r="H2374" s="1">
        <f>IF(Eingabe!R2374="x",1,0)</f>
        <v>1</v>
      </c>
      <c r="I2374" s="1">
        <f>IF(Eingabe!S2374="x",1,0)</f>
        <v>0</v>
      </c>
      <c r="J2374" s="1">
        <f t="shared" si="213"/>
        <v>1</v>
      </c>
      <c r="K2374" s="89">
        <f>IF(Eingabe!E2374="x",1,0)</f>
        <v>1</v>
      </c>
      <c r="L2374" s="1">
        <f>IF(Eingabe!F2374="x",1,0)</f>
        <v>0</v>
      </c>
      <c r="M2374" s="90">
        <f t="shared" si="214"/>
        <v>1</v>
      </c>
    </row>
    <row r="2375">
      <c r="A2375" s="5">
        <f>Eingabe!J2375^2*PI()/4</f>
        <v>0</v>
      </c>
      <c r="B2375" s="5">
        <f>Eingabe!K2375*Eingabe!L2375</f>
        <v>0.089999999999999997</v>
      </c>
      <c r="C2375" s="5">
        <f>(Eingabe!K2375*(Eingabe!L2375-Eingabe!K2375)+Eingabe!K2375^2*PI()/4)*0+Eingabe!K2375*Eingabe!L2375</f>
        <v>0.089999999999999997</v>
      </c>
      <c r="D2375" s="89">
        <f>IF(Eingabe!G2375="x",1,0)</f>
        <v>0</v>
      </c>
      <c r="E2375" s="1">
        <f>IF(Eingabe!H2375="x",1,0)</f>
        <v>1</v>
      </c>
      <c r="F2375" s="1">
        <f>IF(Eingabe!I2375="x",1,0)</f>
        <v>0</v>
      </c>
      <c r="G2375" s="90">
        <f t="shared" si="212"/>
        <v>1</v>
      </c>
      <c r="H2375" s="1">
        <f>IF(Eingabe!R2375="x",1,0)</f>
        <v>1</v>
      </c>
      <c r="I2375" s="1">
        <f>IF(Eingabe!S2375="x",1,0)</f>
        <v>0</v>
      </c>
      <c r="J2375" s="1">
        <f t="shared" si="213"/>
        <v>1</v>
      </c>
      <c r="K2375" s="89">
        <f>IF(Eingabe!E2375="x",1,0)</f>
        <v>1</v>
      </c>
      <c r="L2375" s="1">
        <f>IF(Eingabe!F2375="x",1,0)</f>
        <v>0</v>
      </c>
      <c r="M2375" s="90">
        <f t="shared" si="214"/>
        <v>1</v>
      </c>
    </row>
    <row r="2376">
      <c r="A2376" s="5">
        <f>Eingabe!J2376^2*PI()/4</f>
        <v>0</v>
      </c>
      <c r="B2376" s="5">
        <f>Eingabe!K2376*Eingabe!L2376</f>
        <v>0.16000000000000003</v>
      </c>
      <c r="C2376" s="5">
        <f>(Eingabe!K2376*(Eingabe!L2376-Eingabe!K2376)+Eingabe!K2376^2*PI()/4)*0+Eingabe!K2376*Eingabe!L2376</f>
        <v>0.16000000000000003</v>
      </c>
      <c r="D2376" s="89">
        <f>IF(Eingabe!G2376="x",1,0)</f>
        <v>0</v>
      </c>
      <c r="E2376" s="1">
        <f>IF(Eingabe!H2376="x",1,0)</f>
        <v>1</v>
      </c>
      <c r="F2376" s="1">
        <f>IF(Eingabe!I2376="x",1,0)</f>
        <v>0</v>
      </c>
      <c r="G2376" s="90">
        <f t="shared" si="212"/>
        <v>1</v>
      </c>
      <c r="H2376" s="1">
        <f>IF(Eingabe!R2376="x",1,0)</f>
        <v>1</v>
      </c>
      <c r="I2376" s="1">
        <f>IF(Eingabe!S2376="x",1,0)</f>
        <v>0</v>
      </c>
      <c r="J2376" s="1">
        <f t="shared" si="213"/>
        <v>1</v>
      </c>
      <c r="K2376" s="89">
        <f>IF(Eingabe!E2376="x",1,0)</f>
        <v>1</v>
      </c>
      <c r="L2376" s="1">
        <f>IF(Eingabe!F2376="x",1,0)</f>
        <v>0</v>
      </c>
      <c r="M2376" s="90">
        <f t="shared" si="214"/>
        <v>1</v>
      </c>
    </row>
    <row r="2377">
      <c r="A2377" s="5">
        <f>Eingabe!J2377^2*PI()/4</f>
        <v>0</v>
      </c>
      <c r="B2377" s="5">
        <f>Eingabe!K2377*Eingabe!L2377</f>
        <v>0.16000000000000003</v>
      </c>
      <c r="C2377" s="5">
        <f>(Eingabe!K2377*(Eingabe!L2377-Eingabe!K2377)+Eingabe!K2377^2*PI()/4)*0+Eingabe!K2377*Eingabe!L2377</f>
        <v>0.16000000000000003</v>
      </c>
      <c r="D2377" s="89">
        <f>IF(Eingabe!G2377="x",1,0)</f>
        <v>0</v>
      </c>
      <c r="E2377" s="1">
        <f>IF(Eingabe!H2377="x",1,0)</f>
        <v>1</v>
      </c>
      <c r="F2377" s="1">
        <f>IF(Eingabe!I2377="x",1,0)</f>
        <v>0</v>
      </c>
      <c r="G2377" s="90">
        <f t="shared" si="212"/>
        <v>1</v>
      </c>
      <c r="H2377" s="1">
        <f>IF(Eingabe!R2377="x",1,0)</f>
        <v>1</v>
      </c>
      <c r="I2377" s="1">
        <f>IF(Eingabe!S2377="x",1,0)</f>
        <v>0</v>
      </c>
      <c r="J2377" s="1">
        <f t="shared" si="213"/>
        <v>1</v>
      </c>
      <c r="K2377" s="89">
        <f>IF(Eingabe!E2377="x",1,0)</f>
        <v>1</v>
      </c>
      <c r="L2377" s="1">
        <f>IF(Eingabe!F2377="x",1,0)</f>
        <v>0</v>
      </c>
      <c r="M2377" s="90">
        <f t="shared" si="214"/>
        <v>1</v>
      </c>
    </row>
    <row r="2378">
      <c r="A2378" s="5">
        <f>Eingabe!J2378^2*PI()/4</f>
        <v>0</v>
      </c>
      <c r="B2378" s="5">
        <f>Eingabe!K2378*Eingabe!L2378</f>
        <v>0.16000000000000003</v>
      </c>
      <c r="C2378" s="5">
        <f>(Eingabe!K2378*(Eingabe!L2378-Eingabe!K2378)+Eingabe!K2378^2*PI()/4)*0+Eingabe!K2378*Eingabe!L2378</f>
        <v>0.16000000000000003</v>
      </c>
      <c r="D2378" s="89">
        <f>IF(Eingabe!G2378="x",1,0)</f>
        <v>0</v>
      </c>
      <c r="E2378" s="1">
        <f>IF(Eingabe!H2378="x",1,0)</f>
        <v>1</v>
      </c>
      <c r="F2378" s="1">
        <f>IF(Eingabe!I2378="x",1,0)</f>
        <v>0</v>
      </c>
      <c r="G2378" s="90">
        <f t="shared" si="212"/>
        <v>1</v>
      </c>
      <c r="H2378" s="1">
        <f>IF(Eingabe!R2378="x",1,0)</f>
        <v>1</v>
      </c>
      <c r="I2378" s="1">
        <f>IF(Eingabe!S2378="x",1,0)</f>
        <v>0</v>
      </c>
      <c r="J2378" s="1">
        <f t="shared" si="213"/>
        <v>1</v>
      </c>
      <c r="K2378" s="89">
        <f>IF(Eingabe!E2378="x",1,0)</f>
        <v>1</v>
      </c>
      <c r="L2378" s="1">
        <f>IF(Eingabe!F2378="x",1,0)</f>
        <v>0</v>
      </c>
      <c r="M2378" s="90">
        <f t="shared" si="214"/>
        <v>1</v>
      </c>
    </row>
    <row r="2379">
      <c r="A2379" s="5">
        <f>Eingabe!J2379^2*PI()/4</f>
        <v>0</v>
      </c>
      <c r="B2379" s="5">
        <f>Eingabe!K2379*Eingabe!L2379</f>
        <v>0.16000000000000003</v>
      </c>
      <c r="C2379" s="5">
        <f>(Eingabe!K2379*(Eingabe!L2379-Eingabe!K2379)+Eingabe!K2379^2*PI()/4)*0+Eingabe!K2379*Eingabe!L2379</f>
        <v>0.16000000000000003</v>
      </c>
      <c r="D2379" s="89">
        <f>IF(Eingabe!G2379="x",1,0)</f>
        <v>0</v>
      </c>
      <c r="E2379" s="1">
        <f>IF(Eingabe!H2379="x",1,0)</f>
        <v>1</v>
      </c>
      <c r="F2379" s="1">
        <f>IF(Eingabe!I2379="x",1,0)</f>
        <v>0</v>
      </c>
      <c r="G2379" s="90">
        <f t="shared" si="212"/>
        <v>1</v>
      </c>
      <c r="H2379" s="1">
        <f>IF(Eingabe!R2379="x",1,0)</f>
        <v>1</v>
      </c>
      <c r="I2379" s="1">
        <f>IF(Eingabe!S2379="x",1,0)</f>
        <v>0</v>
      </c>
      <c r="J2379" s="1">
        <f t="shared" si="213"/>
        <v>1</v>
      </c>
      <c r="K2379" s="89">
        <f>IF(Eingabe!E2379="x",1,0)</f>
        <v>1</v>
      </c>
      <c r="L2379" s="1">
        <f>IF(Eingabe!F2379="x",1,0)</f>
        <v>0</v>
      </c>
      <c r="M2379" s="90">
        <f t="shared" si="214"/>
        <v>1</v>
      </c>
    </row>
    <row r="2380">
      <c r="A2380" s="5">
        <f>Eingabe!J2380^2*PI()/4</f>
        <v>0</v>
      </c>
      <c r="B2380" s="5">
        <f>Eingabe!K2380*Eingabe!L2380</f>
        <v>0.040000000000000008</v>
      </c>
      <c r="C2380" s="5">
        <f>(Eingabe!K2380*(Eingabe!L2380-Eingabe!K2380)+Eingabe!K2380^2*PI()/4)*0+Eingabe!K2380*Eingabe!L2380</f>
        <v>0.040000000000000008</v>
      </c>
      <c r="D2380" s="89">
        <f>IF(Eingabe!G2380="x",1,0)</f>
        <v>0</v>
      </c>
      <c r="E2380" s="1">
        <f>IF(Eingabe!H2380="x",1,0)</f>
        <v>1</v>
      </c>
      <c r="F2380" s="1">
        <f>IF(Eingabe!I2380="x",1,0)</f>
        <v>0</v>
      </c>
      <c r="G2380" s="90">
        <f t="shared" si="212"/>
        <v>1</v>
      </c>
      <c r="H2380" s="1">
        <f>IF(Eingabe!R2380="x",1,0)</f>
        <v>1</v>
      </c>
      <c r="I2380" s="1">
        <f>IF(Eingabe!S2380="x",1,0)</f>
        <v>0</v>
      </c>
      <c r="J2380" s="1">
        <f t="shared" si="213"/>
        <v>1</v>
      </c>
      <c r="K2380" s="89">
        <f>IF(Eingabe!E2380="x",1,0)</f>
        <v>1</v>
      </c>
      <c r="L2380" s="1">
        <f>IF(Eingabe!F2380="x",1,0)</f>
        <v>0</v>
      </c>
      <c r="M2380" s="90">
        <f t="shared" si="214"/>
        <v>1</v>
      </c>
    </row>
    <row r="2381">
      <c r="A2381" s="5">
        <f>Eingabe!J2381^2*PI()/4</f>
        <v>0</v>
      </c>
      <c r="B2381" s="5">
        <f>Eingabe!K2381*Eingabe!L2381</f>
        <v>0.89999999999999991</v>
      </c>
      <c r="C2381" s="5">
        <f>(Eingabe!K2381*(Eingabe!L2381-Eingabe!K2381)+Eingabe!K2381^2*PI()/4)*0+Eingabe!K2381*Eingabe!L2381</f>
        <v>0.89999999999999991</v>
      </c>
      <c r="D2381" s="89">
        <f>IF(Eingabe!G2381="x",1,0)</f>
        <v>0</v>
      </c>
      <c r="E2381" s="1">
        <f>IF(Eingabe!H2381="x",1,0)</f>
        <v>1</v>
      </c>
      <c r="F2381" s="1">
        <f>IF(Eingabe!I2381="x",1,0)</f>
        <v>0</v>
      </c>
      <c r="G2381" s="90">
        <f t="shared" si="212"/>
        <v>1</v>
      </c>
      <c r="H2381" s="1">
        <f>IF(Eingabe!R2381="x",1,0)</f>
        <v>1</v>
      </c>
      <c r="I2381" s="1">
        <f>IF(Eingabe!S2381="x",1,0)</f>
        <v>0</v>
      </c>
      <c r="J2381" s="1">
        <f t="shared" si="213"/>
        <v>1</v>
      </c>
      <c r="K2381" s="89">
        <f>IF(Eingabe!E2381="x",1,0)</f>
        <v>1</v>
      </c>
      <c r="L2381" s="1">
        <f>IF(Eingabe!F2381="x",1,0)</f>
        <v>0</v>
      </c>
      <c r="M2381" s="90">
        <f t="shared" si="214"/>
        <v>1</v>
      </c>
    </row>
    <row r="2382">
      <c r="A2382" s="5">
        <f>Eingabe!J2382^2*PI()/4</f>
        <v>0</v>
      </c>
      <c r="B2382" s="5">
        <f>Eingabe!K2382*Eingabe!L2382</f>
        <v>0.080000000000000016</v>
      </c>
      <c r="C2382" s="5">
        <f>(Eingabe!K2382*(Eingabe!L2382-Eingabe!K2382)+Eingabe!K2382^2*PI()/4)*0+Eingabe!K2382*Eingabe!L2382</f>
        <v>0.080000000000000016</v>
      </c>
      <c r="D2382" s="89">
        <f>IF(Eingabe!G2382="x",1,0)</f>
        <v>0</v>
      </c>
      <c r="E2382" s="1">
        <f>IF(Eingabe!H2382="x",1,0)</f>
        <v>1</v>
      </c>
      <c r="F2382" s="1">
        <f>IF(Eingabe!I2382="x",1,0)</f>
        <v>0</v>
      </c>
      <c r="G2382" s="90">
        <f t="shared" si="212"/>
        <v>1</v>
      </c>
      <c r="H2382" s="1">
        <f>IF(Eingabe!R2382="x",1,0)</f>
        <v>1</v>
      </c>
      <c r="I2382" s="1">
        <f>IF(Eingabe!S2382="x",1,0)</f>
        <v>0</v>
      </c>
      <c r="J2382" s="1">
        <f t="shared" si="213"/>
        <v>1</v>
      </c>
      <c r="K2382" s="89">
        <f>IF(Eingabe!E2382="x",1,0)</f>
        <v>1</v>
      </c>
      <c r="L2382" s="1">
        <f>IF(Eingabe!F2382="x",1,0)</f>
        <v>0</v>
      </c>
      <c r="M2382" s="90">
        <f t="shared" si="214"/>
        <v>1</v>
      </c>
    </row>
    <row r="2383">
      <c r="A2383" s="5">
        <f>Eingabe!J2383^2*PI()/4</f>
        <v>0</v>
      </c>
      <c r="B2383" s="5">
        <f>Eingabe!K2383*Eingabe!L2383</f>
        <v>0.059999999999999998</v>
      </c>
      <c r="C2383" s="5">
        <f>(Eingabe!K2383*(Eingabe!L2383-Eingabe!K2383)+Eingabe!K2383^2*PI()/4)*0+Eingabe!K2383*Eingabe!L2383</f>
        <v>0.059999999999999998</v>
      </c>
      <c r="D2383" s="89">
        <f>IF(Eingabe!G2383="x",1,0)</f>
        <v>0</v>
      </c>
      <c r="E2383" s="1">
        <f>IF(Eingabe!H2383="x",1,0)</f>
        <v>1</v>
      </c>
      <c r="F2383" s="1">
        <f>IF(Eingabe!I2383="x",1,0)</f>
        <v>0</v>
      </c>
      <c r="G2383" s="90">
        <f t="shared" si="212"/>
        <v>1</v>
      </c>
      <c r="H2383" s="1">
        <f>IF(Eingabe!R2383="x",1,0)</f>
        <v>1</v>
      </c>
      <c r="I2383" s="1">
        <f>IF(Eingabe!S2383="x",1,0)</f>
        <v>0</v>
      </c>
      <c r="J2383" s="1">
        <f t="shared" si="213"/>
        <v>1</v>
      </c>
      <c r="K2383" s="89">
        <f>IF(Eingabe!E2383="x",1,0)</f>
        <v>1</v>
      </c>
      <c r="L2383" s="1">
        <f>IF(Eingabe!F2383="x",1,0)</f>
        <v>0</v>
      </c>
      <c r="M2383" s="90">
        <f t="shared" si="214"/>
        <v>1</v>
      </c>
    </row>
    <row r="2384">
      <c r="A2384" s="5">
        <f>Eingabe!J2384^2*PI()/4</f>
        <v>0</v>
      </c>
      <c r="B2384" s="5">
        <f>Eingabe!K2384*Eingabe!L2384</f>
        <v>0.059999999999999998</v>
      </c>
      <c r="C2384" s="5">
        <f>(Eingabe!K2384*(Eingabe!L2384-Eingabe!K2384)+Eingabe!K2384^2*PI()/4)*0+Eingabe!K2384*Eingabe!L2384</f>
        <v>0.059999999999999998</v>
      </c>
      <c r="D2384" s="89">
        <f>IF(Eingabe!G2384="x",1,0)</f>
        <v>0</v>
      </c>
      <c r="E2384" s="1">
        <f>IF(Eingabe!H2384="x",1,0)</f>
        <v>1</v>
      </c>
      <c r="F2384" s="1">
        <f>IF(Eingabe!I2384="x",1,0)</f>
        <v>0</v>
      </c>
      <c r="G2384" s="90">
        <f t="shared" si="212"/>
        <v>1</v>
      </c>
      <c r="H2384" s="1">
        <f>IF(Eingabe!R2384="x",1,0)</f>
        <v>1</v>
      </c>
      <c r="I2384" s="1">
        <f>IF(Eingabe!S2384="x",1,0)</f>
        <v>0</v>
      </c>
      <c r="J2384" s="1">
        <f t="shared" si="213"/>
        <v>1</v>
      </c>
      <c r="K2384" s="89">
        <f>IF(Eingabe!E2384="x",1,0)</f>
        <v>1</v>
      </c>
      <c r="L2384" s="1">
        <f>IF(Eingabe!F2384="x",1,0)</f>
        <v>0</v>
      </c>
      <c r="M2384" s="90">
        <f t="shared" si="214"/>
        <v>1</v>
      </c>
    </row>
    <row r="2385">
      <c r="A2385" s="5">
        <f>Eingabe!J2385^2*PI()/4</f>
        <v>0</v>
      </c>
      <c r="B2385" s="5">
        <f>Eingabe!K2385*Eingabe!L2385</f>
        <v>0.040000000000000008</v>
      </c>
      <c r="C2385" s="5">
        <f>(Eingabe!K2385*(Eingabe!L2385-Eingabe!K2385)+Eingabe!K2385^2*PI()/4)*0+Eingabe!K2385*Eingabe!L2385</f>
        <v>0.040000000000000008</v>
      </c>
      <c r="D2385" s="89">
        <f>IF(Eingabe!G2385="x",1,0)</f>
        <v>0</v>
      </c>
      <c r="E2385" s="1">
        <f>IF(Eingabe!H2385="x",1,0)</f>
        <v>1</v>
      </c>
      <c r="F2385" s="1">
        <f>IF(Eingabe!I2385="x",1,0)</f>
        <v>0</v>
      </c>
      <c r="G2385" s="90">
        <f t="shared" si="212"/>
        <v>1</v>
      </c>
      <c r="H2385" s="1">
        <f>IF(Eingabe!R2385="x",1,0)</f>
        <v>1</v>
      </c>
      <c r="I2385" s="1">
        <f>IF(Eingabe!S2385="x",1,0)</f>
        <v>0</v>
      </c>
      <c r="J2385" s="1">
        <f t="shared" si="213"/>
        <v>1</v>
      </c>
      <c r="K2385" s="89">
        <f>IF(Eingabe!E2385="x",1,0)</f>
        <v>1</v>
      </c>
      <c r="L2385" s="1">
        <f>IF(Eingabe!F2385="x",1,0)</f>
        <v>0</v>
      </c>
      <c r="M2385" s="90">
        <f t="shared" si="214"/>
        <v>1</v>
      </c>
    </row>
    <row r="2386">
      <c r="A2386" s="5">
        <f>Eingabe!J2386^2*PI()/4</f>
        <v>0</v>
      </c>
      <c r="B2386" s="5">
        <f>Eingabe!K2386*Eingabe!L2386</f>
        <v>0.089999999999999997</v>
      </c>
      <c r="C2386" s="5">
        <f>(Eingabe!K2386*(Eingabe!L2386-Eingabe!K2386)+Eingabe!K2386^2*PI()/4)*0+Eingabe!K2386*Eingabe!L2386</f>
        <v>0.089999999999999997</v>
      </c>
      <c r="D2386" s="89">
        <f>IF(Eingabe!G2386="x",1,0)</f>
        <v>0</v>
      </c>
      <c r="E2386" s="1">
        <f>IF(Eingabe!H2386="x",1,0)</f>
        <v>1</v>
      </c>
      <c r="F2386" s="1">
        <f>IF(Eingabe!I2386="x",1,0)</f>
        <v>0</v>
      </c>
      <c r="G2386" s="90">
        <f t="shared" si="212"/>
        <v>1</v>
      </c>
      <c r="H2386" s="1">
        <f>IF(Eingabe!R2386="x",1,0)</f>
        <v>1</v>
      </c>
      <c r="I2386" s="1">
        <f>IF(Eingabe!S2386="x",1,0)</f>
        <v>0</v>
      </c>
      <c r="J2386" s="1">
        <f t="shared" si="213"/>
        <v>1</v>
      </c>
      <c r="K2386" s="89">
        <f>IF(Eingabe!E2386="x",1,0)</f>
        <v>1</v>
      </c>
      <c r="L2386" s="1">
        <f>IF(Eingabe!F2386="x",1,0)</f>
        <v>0</v>
      </c>
      <c r="M2386" s="90">
        <f t="shared" si="214"/>
        <v>1</v>
      </c>
    </row>
    <row r="2387">
      <c r="A2387" s="5">
        <f>Eingabe!J2387^2*PI()/4</f>
        <v>0</v>
      </c>
      <c r="B2387" s="5">
        <f>Eingabe!K2387*Eingabe!L2387</f>
        <v>0.089999999999999997</v>
      </c>
      <c r="C2387" s="5">
        <f>(Eingabe!K2387*(Eingabe!L2387-Eingabe!K2387)+Eingabe!K2387^2*PI()/4)*0+Eingabe!K2387*Eingabe!L2387</f>
        <v>0.089999999999999997</v>
      </c>
      <c r="D2387" s="89">
        <f>IF(Eingabe!G2387="x",1,0)</f>
        <v>0</v>
      </c>
      <c r="E2387" s="1">
        <f>IF(Eingabe!H2387="x",1,0)</f>
        <v>1</v>
      </c>
      <c r="F2387" s="1">
        <f>IF(Eingabe!I2387="x",1,0)</f>
        <v>0</v>
      </c>
      <c r="G2387" s="90">
        <f t="shared" ref="G2387:G2450" si="215">MAX(E2387:F2387)</f>
        <v>1</v>
      </c>
      <c r="H2387" s="1">
        <f>IF(Eingabe!R2387="x",1,0)</f>
        <v>1</v>
      </c>
      <c r="I2387" s="1">
        <f>IF(Eingabe!S2387="x",1,0)</f>
        <v>0</v>
      </c>
      <c r="J2387" s="1">
        <f t="shared" ref="J2387:J2450" si="216">MAX(H2387:I2387)</f>
        <v>1</v>
      </c>
      <c r="K2387" s="89">
        <f>IF(Eingabe!E2387="x",1,0)</f>
        <v>1</v>
      </c>
      <c r="L2387" s="1">
        <f>IF(Eingabe!F2387="x",1,0)</f>
        <v>0</v>
      </c>
      <c r="M2387" s="90">
        <f t="shared" ref="M2387:M2450" si="217">MAX(K2387:L2387)</f>
        <v>1</v>
      </c>
    </row>
    <row r="2388">
      <c r="A2388" s="5">
        <f>Eingabe!J2388^2*PI()/4</f>
        <v>0</v>
      </c>
      <c r="B2388" s="5">
        <f>Eingabe!K2388*Eingabe!L2388</f>
        <v>0.16000000000000003</v>
      </c>
      <c r="C2388" s="5">
        <f>(Eingabe!K2388*(Eingabe!L2388-Eingabe!K2388)+Eingabe!K2388^2*PI()/4)*0+Eingabe!K2388*Eingabe!L2388</f>
        <v>0.16000000000000003</v>
      </c>
      <c r="D2388" s="89">
        <f>IF(Eingabe!G2388="x",1,0)</f>
        <v>0</v>
      </c>
      <c r="E2388" s="1">
        <f>IF(Eingabe!H2388="x",1,0)</f>
        <v>1</v>
      </c>
      <c r="F2388" s="1">
        <f>IF(Eingabe!I2388="x",1,0)</f>
        <v>0</v>
      </c>
      <c r="G2388" s="90">
        <f t="shared" si="215"/>
        <v>1</v>
      </c>
      <c r="H2388" s="1">
        <f>IF(Eingabe!R2388="x",1,0)</f>
        <v>1</v>
      </c>
      <c r="I2388" s="1">
        <f>IF(Eingabe!S2388="x",1,0)</f>
        <v>0</v>
      </c>
      <c r="J2388" s="1">
        <f t="shared" si="216"/>
        <v>1</v>
      </c>
      <c r="K2388" s="89">
        <f>IF(Eingabe!E2388="x",1,0)</f>
        <v>1</v>
      </c>
      <c r="L2388" s="1">
        <f>IF(Eingabe!F2388="x",1,0)</f>
        <v>0</v>
      </c>
      <c r="M2388" s="90">
        <f t="shared" si="217"/>
        <v>1</v>
      </c>
    </row>
    <row r="2389">
      <c r="A2389" s="5">
        <f>Eingabe!J2389^2*PI()/4</f>
        <v>0</v>
      </c>
      <c r="B2389" s="5">
        <f>Eingabe!K2389*Eingabe!L2389</f>
        <v>0.059999999999999998</v>
      </c>
      <c r="C2389" s="5">
        <f>(Eingabe!K2389*(Eingabe!L2389-Eingabe!K2389)+Eingabe!K2389^2*PI()/4)*0+Eingabe!K2389*Eingabe!L2389</f>
        <v>0.059999999999999998</v>
      </c>
      <c r="D2389" s="89">
        <f>IF(Eingabe!G2389="x",1,0)</f>
        <v>0</v>
      </c>
      <c r="E2389" s="1">
        <f>IF(Eingabe!H2389="x",1,0)</f>
        <v>1</v>
      </c>
      <c r="F2389" s="1">
        <f>IF(Eingabe!I2389="x",1,0)</f>
        <v>0</v>
      </c>
      <c r="G2389" s="90">
        <f t="shared" si="215"/>
        <v>1</v>
      </c>
      <c r="H2389" s="1">
        <f>IF(Eingabe!R2389="x",1,0)</f>
        <v>1</v>
      </c>
      <c r="I2389" s="1">
        <f>IF(Eingabe!S2389="x",1,0)</f>
        <v>0</v>
      </c>
      <c r="J2389" s="1">
        <f t="shared" si="216"/>
        <v>1</v>
      </c>
      <c r="K2389" s="89">
        <f>IF(Eingabe!E2389="x",1,0)</f>
        <v>1</v>
      </c>
      <c r="L2389" s="1">
        <f>IF(Eingabe!F2389="x",1,0)</f>
        <v>0</v>
      </c>
      <c r="M2389" s="90">
        <f t="shared" si="217"/>
        <v>1</v>
      </c>
    </row>
    <row r="2390">
      <c r="A2390" s="5">
        <f>Eingabe!J2390^2*PI()/4</f>
        <v>0</v>
      </c>
      <c r="B2390" s="5">
        <f>Eingabe!K2390*Eingabe!L2390</f>
        <v>0.059999999999999998</v>
      </c>
      <c r="C2390" s="5">
        <f>(Eingabe!K2390*(Eingabe!L2390-Eingabe!K2390)+Eingabe!K2390^2*PI()/4)*0+Eingabe!K2390*Eingabe!L2390</f>
        <v>0.059999999999999998</v>
      </c>
      <c r="D2390" s="89">
        <f>IF(Eingabe!G2390="x",1,0)</f>
        <v>0</v>
      </c>
      <c r="E2390" s="1">
        <f>IF(Eingabe!H2390="x",1,0)</f>
        <v>1</v>
      </c>
      <c r="F2390" s="1">
        <f>IF(Eingabe!I2390="x",1,0)</f>
        <v>0</v>
      </c>
      <c r="G2390" s="90">
        <f t="shared" si="215"/>
        <v>1</v>
      </c>
      <c r="H2390" s="1">
        <f>IF(Eingabe!R2390="x",1,0)</f>
        <v>1</v>
      </c>
      <c r="I2390" s="1">
        <f>IF(Eingabe!S2390="x",1,0)</f>
        <v>0</v>
      </c>
      <c r="J2390" s="1">
        <f t="shared" si="216"/>
        <v>1</v>
      </c>
      <c r="K2390" s="89">
        <f>IF(Eingabe!E2390="x",1,0)</f>
        <v>1</v>
      </c>
      <c r="L2390" s="1">
        <f>IF(Eingabe!F2390="x",1,0)</f>
        <v>0</v>
      </c>
      <c r="M2390" s="90">
        <f t="shared" si="217"/>
        <v>1</v>
      </c>
    </row>
    <row r="2391">
      <c r="A2391" s="5">
        <f>Eingabe!J2391^2*PI()/4</f>
        <v>0</v>
      </c>
      <c r="B2391" s="5">
        <f>Eingabe!K2391*Eingabe!L2391</f>
        <v>0.16000000000000003</v>
      </c>
      <c r="C2391" s="5">
        <f>(Eingabe!K2391*(Eingabe!L2391-Eingabe!K2391)+Eingabe!K2391^2*PI()/4)*0+Eingabe!K2391*Eingabe!L2391</f>
        <v>0.16000000000000003</v>
      </c>
      <c r="D2391" s="89">
        <f>IF(Eingabe!G2391="x",1,0)</f>
        <v>0</v>
      </c>
      <c r="E2391" s="1">
        <f>IF(Eingabe!H2391="x",1,0)</f>
        <v>1</v>
      </c>
      <c r="F2391" s="1">
        <f>IF(Eingabe!I2391="x",1,0)</f>
        <v>0</v>
      </c>
      <c r="G2391" s="90">
        <f t="shared" si="215"/>
        <v>1</v>
      </c>
      <c r="H2391" s="1">
        <f>IF(Eingabe!R2391="x",1,0)</f>
        <v>1</v>
      </c>
      <c r="I2391" s="1">
        <f>IF(Eingabe!S2391="x",1,0)</f>
        <v>0</v>
      </c>
      <c r="J2391" s="1">
        <f t="shared" si="216"/>
        <v>1</v>
      </c>
      <c r="K2391" s="89">
        <f>IF(Eingabe!E2391="x",1,0)</f>
        <v>1</v>
      </c>
      <c r="L2391" s="1">
        <f>IF(Eingabe!F2391="x",1,0)</f>
        <v>0</v>
      </c>
      <c r="M2391" s="90">
        <f t="shared" si="217"/>
        <v>1</v>
      </c>
    </row>
    <row r="2392">
      <c r="A2392" s="5">
        <f>Eingabe!J2392^2*PI()/4</f>
        <v>0</v>
      </c>
      <c r="B2392" s="5">
        <f>Eingabe!K2392*Eingabe!L2392</f>
        <v>0.16000000000000003</v>
      </c>
      <c r="C2392" s="5">
        <f>(Eingabe!K2392*(Eingabe!L2392-Eingabe!K2392)+Eingabe!K2392^2*PI()/4)*0+Eingabe!K2392*Eingabe!L2392</f>
        <v>0.16000000000000003</v>
      </c>
      <c r="D2392" s="89">
        <f>IF(Eingabe!G2392="x",1,0)</f>
        <v>0</v>
      </c>
      <c r="E2392" s="1">
        <f>IF(Eingabe!H2392="x",1,0)</f>
        <v>1</v>
      </c>
      <c r="F2392" s="1">
        <f>IF(Eingabe!I2392="x",1,0)</f>
        <v>0</v>
      </c>
      <c r="G2392" s="90">
        <f t="shared" si="215"/>
        <v>1</v>
      </c>
      <c r="H2392" s="1">
        <f>IF(Eingabe!R2392="x",1,0)</f>
        <v>1</v>
      </c>
      <c r="I2392" s="1">
        <f>IF(Eingabe!S2392="x",1,0)</f>
        <v>0</v>
      </c>
      <c r="J2392" s="1">
        <f t="shared" si="216"/>
        <v>1</v>
      </c>
      <c r="K2392" s="89">
        <f>IF(Eingabe!E2392="x",1,0)</f>
        <v>1</v>
      </c>
      <c r="L2392" s="1">
        <f>IF(Eingabe!F2392="x",1,0)</f>
        <v>0</v>
      </c>
      <c r="M2392" s="90">
        <f t="shared" si="217"/>
        <v>1</v>
      </c>
    </row>
    <row r="2393">
      <c r="A2393" s="5">
        <f>Eingabe!J2393^2*PI()/4</f>
        <v>0</v>
      </c>
      <c r="B2393" s="5">
        <f>Eingabe!K2393*Eingabe!L2393</f>
        <v>0.16000000000000003</v>
      </c>
      <c r="C2393" s="5">
        <f>(Eingabe!K2393*(Eingabe!L2393-Eingabe!K2393)+Eingabe!K2393^2*PI()/4)*0+Eingabe!K2393*Eingabe!L2393</f>
        <v>0.16000000000000003</v>
      </c>
      <c r="D2393" s="89">
        <f>IF(Eingabe!G2393="x",1,0)</f>
        <v>0</v>
      </c>
      <c r="E2393" s="1">
        <f>IF(Eingabe!H2393="x",1,0)</f>
        <v>1</v>
      </c>
      <c r="F2393" s="1">
        <f>IF(Eingabe!I2393="x",1,0)</f>
        <v>0</v>
      </c>
      <c r="G2393" s="90">
        <f t="shared" si="215"/>
        <v>1</v>
      </c>
      <c r="H2393" s="1">
        <f>IF(Eingabe!R2393="x",1,0)</f>
        <v>1</v>
      </c>
      <c r="I2393" s="1">
        <f>IF(Eingabe!S2393="x",1,0)</f>
        <v>0</v>
      </c>
      <c r="J2393" s="1">
        <f t="shared" si="216"/>
        <v>1</v>
      </c>
      <c r="K2393" s="89">
        <f>IF(Eingabe!E2393="x",1,0)</f>
        <v>1</v>
      </c>
      <c r="L2393" s="1">
        <f>IF(Eingabe!F2393="x",1,0)</f>
        <v>0</v>
      </c>
      <c r="M2393" s="90">
        <f t="shared" si="217"/>
        <v>1</v>
      </c>
    </row>
    <row r="2394">
      <c r="A2394" s="5">
        <f>Eingabe!J2394^2*PI()/4</f>
        <v>0</v>
      </c>
      <c r="B2394" s="5">
        <f>Eingabe!K2394*Eingabe!L2394</f>
        <v>0.089999999999999997</v>
      </c>
      <c r="C2394" s="5">
        <f>(Eingabe!K2394*(Eingabe!L2394-Eingabe!K2394)+Eingabe!K2394^2*PI()/4)*0+Eingabe!K2394*Eingabe!L2394</f>
        <v>0.089999999999999997</v>
      </c>
      <c r="D2394" s="89">
        <f>IF(Eingabe!G2394="x",1,0)</f>
        <v>0</v>
      </c>
      <c r="E2394" s="1">
        <f>IF(Eingabe!H2394="x",1,0)</f>
        <v>1</v>
      </c>
      <c r="F2394" s="1">
        <f>IF(Eingabe!I2394="x",1,0)</f>
        <v>0</v>
      </c>
      <c r="G2394" s="90">
        <f t="shared" si="215"/>
        <v>1</v>
      </c>
      <c r="H2394" s="1">
        <f>IF(Eingabe!R2394="x",1,0)</f>
        <v>1</v>
      </c>
      <c r="I2394" s="1">
        <f>IF(Eingabe!S2394="x",1,0)</f>
        <v>0</v>
      </c>
      <c r="J2394" s="1">
        <f t="shared" si="216"/>
        <v>1</v>
      </c>
      <c r="K2394" s="89">
        <f>IF(Eingabe!E2394="x",1,0)</f>
        <v>1</v>
      </c>
      <c r="L2394" s="1">
        <f>IF(Eingabe!F2394="x",1,0)</f>
        <v>0</v>
      </c>
      <c r="M2394" s="90">
        <f t="shared" si="217"/>
        <v>1</v>
      </c>
    </row>
    <row r="2395">
      <c r="A2395" s="5">
        <f>Eingabe!J2395^2*PI()/4</f>
        <v>0</v>
      </c>
      <c r="B2395" s="5">
        <f>Eingabe!K2395*Eingabe!L2395</f>
        <v>0.089999999999999997</v>
      </c>
      <c r="C2395" s="5">
        <f>(Eingabe!K2395*(Eingabe!L2395-Eingabe!K2395)+Eingabe!K2395^2*PI()/4)*0+Eingabe!K2395*Eingabe!L2395</f>
        <v>0.089999999999999997</v>
      </c>
      <c r="D2395" s="89">
        <f>IF(Eingabe!G2395="x",1,0)</f>
        <v>0</v>
      </c>
      <c r="E2395" s="1">
        <f>IF(Eingabe!H2395="x",1,0)</f>
        <v>1</v>
      </c>
      <c r="F2395" s="1">
        <f>IF(Eingabe!I2395="x",1,0)</f>
        <v>0</v>
      </c>
      <c r="G2395" s="90">
        <f t="shared" si="215"/>
        <v>1</v>
      </c>
      <c r="H2395" s="1">
        <f>IF(Eingabe!R2395="x",1,0)</f>
        <v>1</v>
      </c>
      <c r="I2395" s="1">
        <f>IF(Eingabe!S2395="x",1,0)</f>
        <v>0</v>
      </c>
      <c r="J2395" s="1">
        <f t="shared" si="216"/>
        <v>1</v>
      </c>
      <c r="K2395" s="89">
        <f>IF(Eingabe!E2395="x",1,0)</f>
        <v>1</v>
      </c>
      <c r="L2395" s="1">
        <f>IF(Eingabe!F2395="x",1,0)</f>
        <v>0</v>
      </c>
      <c r="M2395" s="90">
        <f t="shared" si="217"/>
        <v>1</v>
      </c>
    </row>
    <row r="2396">
      <c r="A2396" s="5">
        <f>Eingabe!J2396^2*PI()/4</f>
        <v>0</v>
      </c>
      <c r="B2396" s="5">
        <f>Eingabe!K2396*Eingabe!L2396</f>
        <v>0.089999999999999997</v>
      </c>
      <c r="C2396" s="5">
        <f>(Eingabe!K2396*(Eingabe!L2396-Eingabe!K2396)+Eingabe!K2396^2*PI()/4)*0+Eingabe!K2396*Eingabe!L2396</f>
        <v>0.089999999999999997</v>
      </c>
      <c r="D2396" s="89">
        <f>IF(Eingabe!G2396="x",1,0)</f>
        <v>0</v>
      </c>
      <c r="E2396" s="1">
        <f>IF(Eingabe!H2396="x",1,0)</f>
        <v>1</v>
      </c>
      <c r="F2396" s="1">
        <f>IF(Eingabe!I2396="x",1,0)</f>
        <v>0</v>
      </c>
      <c r="G2396" s="90">
        <f t="shared" si="215"/>
        <v>1</v>
      </c>
      <c r="H2396" s="1">
        <f>IF(Eingabe!R2396="x",1,0)</f>
        <v>1</v>
      </c>
      <c r="I2396" s="1">
        <f>IF(Eingabe!S2396="x",1,0)</f>
        <v>0</v>
      </c>
      <c r="J2396" s="1">
        <f t="shared" si="216"/>
        <v>1</v>
      </c>
      <c r="K2396" s="89">
        <f>IF(Eingabe!E2396="x",1,0)</f>
        <v>1</v>
      </c>
      <c r="L2396" s="1">
        <f>IF(Eingabe!F2396="x",1,0)</f>
        <v>0</v>
      </c>
      <c r="M2396" s="90">
        <f t="shared" si="217"/>
        <v>1</v>
      </c>
    </row>
    <row r="2397">
      <c r="A2397" s="5">
        <f>Eingabe!J2397^2*PI()/4</f>
        <v>0</v>
      </c>
      <c r="B2397" s="5">
        <f>Eingabe!K2397*Eingabe!L2397</f>
        <v>0.089999999999999997</v>
      </c>
      <c r="C2397" s="5">
        <f>(Eingabe!K2397*(Eingabe!L2397-Eingabe!K2397)+Eingabe!K2397^2*PI()/4)*0+Eingabe!K2397*Eingabe!L2397</f>
        <v>0.089999999999999997</v>
      </c>
      <c r="D2397" s="89">
        <f>IF(Eingabe!G2397="x",1,0)</f>
        <v>0</v>
      </c>
      <c r="E2397" s="1">
        <f>IF(Eingabe!H2397="x",1,0)</f>
        <v>1</v>
      </c>
      <c r="F2397" s="1">
        <f>IF(Eingabe!I2397="x",1,0)</f>
        <v>0</v>
      </c>
      <c r="G2397" s="90">
        <f t="shared" si="215"/>
        <v>1</v>
      </c>
      <c r="H2397" s="1">
        <f>IF(Eingabe!R2397="x",1,0)</f>
        <v>1</v>
      </c>
      <c r="I2397" s="1">
        <f>IF(Eingabe!S2397="x",1,0)</f>
        <v>0</v>
      </c>
      <c r="J2397" s="1">
        <f t="shared" si="216"/>
        <v>1</v>
      </c>
      <c r="K2397" s="89">
        <f>IF(Eingabe!E2397="x",1,0)</f>
        <v>1</v>
      </c>
      <c r="L2397" s="1">
        <f>IF(Eingabe!F2397="x",1,0)</f>
        <v>0</v>
      </c>
      <c r="M2397" s="90">
        <f t="shared" si="217"/>
        <v>1</v>
      </c>
    </row>
    <row r="2398">
      <c r="A2398" s="5">
        <f>Eingabe!J2398^2*PI()/4</f>
        <v>0</v>
      </c>
      <c r="B2398" s="5">
        <f>Eingabe!K2398*Eingabe!L2398</f>
        <v>0.089999999999999997</v>
      </c>
      <c r="C2398" s="5">
        <f>(Eingabe!K2398*(Eingabe!L2398-Eingabe!K2398)+Eingabe!K2398^2*PI()/4)*0+Eingabe!K2398*Eingabe!L2398</f>
        <v>0.089999999999999997</v>
      </c>
      <c r="D2398" s="89">
        <f>IF(Eingabe!G2398="x",1,0)</f>
        <v>0</v>
      </c>
      <c r="E2398" s="1">
        <f>IF(Eingabe!H2398="x",1,0)</f>
        <v>1</v>
      </c>
      <c r="F2398" s="1">
        <f>IF(Eingabe!I2398="x",1,0)</f>
        <v>0</v>
      </c>
      <c r="G2398" s="90">
        <f t="shared" si="215"/>
        <v>1</v>
      </c>
      <c r="H2398" s="1">
        <f>IF(Eingabe!R2398="x",1,0)</f>
        <v>1</v>
      </c>
      <c r="I2398" s="1">
        <f>IF(Eingabe!S2398="x",1,0)</f>
        <v>0</v>
      </c>
      <c r="J2398" s="1">
        <f t="shared" si="216"/>
        <v>1</v>
      </c>
      <c r="K2398" s="89">
        <f>IF(Eingabe!E2398="x",1,0)</f>
        <v>1</v>
      </c>
      <c r="L2398" s="1">
        <f>IF(Eingabe!F2398="x",1,0)</f>
        <v>0</v>
      </c>
      <c r="M2398" s="90">
        <f t="shared" si="217"/>
        <v>1</v>
      </c>
    </row>
    <row r="2399">
      <c r="A2399" s="5">
        <f>Eingabe!J2399^2*PI()/4</f>
        <v>0</v>
      </c>
      <c r="B2399" s="5">
        <f>Eingabe!K2399*Eingabe!L2399</f>
        <v>0.089999999999999997</v>
      </c>
      <c r="C2399" s="5">
        <f>(Eingabe!K2399*(Eingabe!L2399-Eingabe!K2399)+Eingabe!K2399^2*PI()/4)*0+Eingabe!K2399*Eingabe!L2399</f>
        <v>0.089999999999999997</v>
      </c>
      <c r="D2399" s="89">
        <f>IF(Eingabe!G2399="x",1,0)</f>
        <v>0</v>
      </c>
      <c r="E2399" s="1">
        <f>IF(Eingabe!H2399="x",1,0)</f>
        <v>1</v>
      </c>
      <c r="F2399" s="1">
        <f>IF(Eingabe!I2399="x",1,0)</f>
        <v>0</v>
      </c>
      <c r="G2399" s="90">
        <f t="shared" si="215"/>
        <v>1</v>
      </c>
      <c r="H2399" s="1">
        <f>IF(Eingabe!R2399="x",1,0)</f>
        <v>1</v>
      </c>
      <c r="I2399" s="1">
        <f>IF(Eingabe!S2399="x",1,0)</f>
        <v>0</v>
      </c>
      <c r="J2399" s="1">
        <f t="shared" si="216"/>
        <v>1</v>
      </c>
      <c r="K2399" s="89">
        <f>IF(Eingabe!E2399="x",1,0)</f>
        <v>1</v>
      </c>
      <c r="L2399" s="1">
        <f>IF(Eingabe!F2399="x",1,0)</f>
        <v>0</v>
      </c>
      <c r="M2399" s="90">
        <f t="shared" si="217"/>
        <v>1</v>
      </c>
    </row>
    <row r="2400">
      <c r="A2400" s="5">
        <f>Eingabe!J2400^2*PI()/4</f>
        <v>0</v>
      </c>
      <c r="B2400" s="5">
        <f>Eingabe!K2400*Eingabe!L2400</f>
        <v>0.089999999999999997</v>
      </c>
      <c r="C2400" s="5">
        <f>(Eingabe!K2400*(Eingabe!L2400-Eingabe!K2400)+Eingabe!K2400^2*PI()/4)*0+Eingabe!K2400*Eingabe!L2400</f>
        <v>0.089999999999999997</v>
      </c>
      <c r="D2400" s="89">
        <f>IF(Eingabe!G2400="x",1,0)</f>
        <v>0</v>
      </c>
      <c r="E2400" s="1">
        <f>IF(Eingabe!H2400="x",1,0)</f>
        <v>1</v>
      </c>
      <c r="F2400" s="1">
        <f>IF(Eingabe!I2400="x",1,0)</f>
        <v>0</v>
      </c>
      <c r="G2400" s="90">
        <f t="shared" si="215"/>
        <v>1</v>
      </c>
      <c r="H2400" s="1">
        <f>IF(Eingabe!R2400="x",1,0)</f>
        <v>1</v>
      </c>
      <c r="I2400" s="1">
        <f>IF(Eingabe!S2400="x",1,0)</f>
        <v>0</v>
      </c>
      <c r="J2400" s="1">
        <f t="shared" si="216"/>
        <v>1</v>
      </c>
      <c r="K2400" s="89">
        <f>IF(Eingabe!E2400="x",1,0)</f>
        <v>1</v>
      </c>
      <c r="L2400" s="1">
        <f>IF(Eingabe!F2400="x",1,0)</f>
        <v>0</v>
      </c>
      <c r="M2400" s="90">
        <f t="shared" si="217"/>
        <v>1</v>
      </c>
    </row>
    <row r="2401">
      <c r="A2401" s="5">
        <f>Eingabe!J2401^2*PI()/4</f>
        <v>0</v>
      </c>
      <c r="B2401" s="5">
        <f>Eingabe!K2401*Eingabe!L2401</f>
        <v>0.16000000000000003</v>
      </c>
      <c r="C2401" s="5">
        <f>(Eingabe!K2401*(Eingabe!L2401-Eingabe!K2401)+Eingabe!K2401^2*PI()/4)*0+Eingabe!K2401*Eingabe!L2401</f>
        <v>0.16000000000000003</v>
      </c>
      <c r="D2401" s="89">
        <f>IF(Eingabe!G2401="x",1,0)</f>
        <v>0</v>
      </c>
      <c r="E2401" s="1">
        <f>IF(Eingabe!H2401="x",1,0)</f>
        <v>1</v>
      </c>
      <c r="F2401" s="1">
        <f>IF(Eingabe!I2401="x",1,0)</f>
        <v>0</v>
      </c>
      <c r="G2401" s="90">
        <f t="shared" si="215"/>
        <v>1</v>
      </c>
      <c r="H2401" s="1">
        <f>IF(Eingabe!R2401="x",1,0)</f>
        <v>1</v>
      </c>
      <c r="I2401" s="1">
        <f>IF(Eingabe!S2401="x",1,0)</f>
        <v>0</v>
      </c>
      <c r="J2401" s="1">
        <f t="shared" si="216"/>
        <v>1</v>
      </c>
      <c r="K2401" s="89">
        <f>IF(Eingabe!E2401="x",1,0)</f>
        <v>1</v>
      </c>
      <c r="L2401" s="1">
        <f>IF(Eingabe!F2401="x",1,0)</f>
        <v>0</v>
      </c>
      <c r="M2401" s="90">
        <f t="shared" si="217"/>
        <v>1</v>
      </c>
    </row>
    <row r="2402">
      <c r="A2402" s="5">
        <f>Eingabe!J2402^2*PI()/4</f>
        <v>0</v>
      </c>
      <c r="B2402" s="5">
        <f>Eingabe!K2402*Eingabe!L2402</f>
        <v>0.16000000000000003</v>
      </c>
      <c r="C2402" s="5">
        <f>(Eingabe!K2402*(Eingabe!L2402-Eingabe!K2402)+Eingabe!K2402^2*PI()/4)*0+Eingabe!K2402*Eingabe!L2402</f>
        <v>0.16000000000000003</v>
      </c>
      <c r="D2402" s="89">
        <f>IF(Eingabe!G2402="x",1,0)</f>
        <v>0</v>
      </c>
      <c r="E2402" s="1">
        <f>IF(Eingabe!H2402="x",1,0)</f>
        <v>1</v>
      </c>
      <c r="F2402" s="1">
        <f>IF(Eingabe!I2402="x",1,0)</f>
        <v>0</v>
      </c>
      <c r="G2402" s="90">
        <f t="shared" si="215"/>
        <v>1</v>
      </c>
      <c r="H2402" s="1">
        <f>IF(Eingabe!R2402="x",1,0)</f>
        <v>1</v>
      </c>
      <c r="I2402" s="1">
        <f>IF(Eingabe!S2402="x",1,0)</f>
        <v>0</v>
      </c>
      <c r="J2402" s="1">
        <f t="shared" si="216"/>
        <v>1</v>
      </c>
      <c r="K2402" s="89">
        <f>IF(Eingabe!E2402="x",1,0)</f>
        <v>1</v>
      </c>
      <c r="L2402" s="1">
        <f>IF(Eingabe!F2402="x",1,0)</f>
        <v>0</v>
      </c>
      <c r="M2402" s="90">
        <f t="shared" si="217"/>
        <v>1</v>
      </c>
    </row>
    <row r="2403">
      <c r="A2403" s="5">
        <f>Eingabe!J2403^2*PI()/4</f>
        <v>0</v>
      </c>
      <c r="B2403" s="5">
        <f>Eingabe!K2403*Eingabe!L2403</f>
        <v>0.16000000000000003</v>
      </c>
      <c r="C2403" s="5">
        <f>(Eingabe!K2403*(Eingabe!L2403-Eingabe!K2403)+Eingabe!K2403^2*PI()/4)*0+Eingabe!K2403*Eingabe!L2403</f>
        <v>0.16000000000000003</v>
      </c>
      <c r="D2403" s="89">
        <f>IF(Eingabe!G2403="x",1,0)</f>
        <v>0</v>
      </c>
      <c r="E2403" s="1">
        <f>IF(Eingabe!H2403="x",1,0)</f>
        <v>1</v>
      </c>
      <c r="F2403" s="1">
        <f>IF(Eingabe!I2403="x",1,0)</f>
        <v>0</v>
      </c>
      <c r="G2403" s="90">
        <f t="shared" si="215"/>
        <v>1</v>
      </c>
      <c r="H2403" s="1">
        <f>IF(Eingabe!R2403="x",1,0)</f>
        <v>1</v>
      </c>
      <c r="I2403" s="1">
        <f>IF(Eingabe!S2403="x",1,0)</f>
        <v>0</v>
      </c>
      <c r="J2403" s="1">
        <f t="shared" si="216"/>
        <v>1</v>
      </c>
      <c r="K2403" s="89">
        <f>IF(Eingabe!E2403="x",1,0)</f>
        <v>1</v>
      </c>
      <c r="L2403" s="1">
        <f>IF(Eingabe!F2403="x",1,0)</f>
        <v>0</v>
      </c>
      <c r="M2403" s="90">
        <f t="shared" si="217"/>
        <v>1</v>
      </c>
    </row>
    <row r="2404">
      <c r="A2404" s="5">
        <f>Eingabe!J2404^2*PI()/4</f>
        <v>0</v>
      </c>
      <c r="B2404" s="5">
        <f>Eingabe!K2404*Eingabe!L2404</f>
        <v>0.16000000000000003</v>
      </c>
      <c r="C2404" s="5">
        <f>(Eingabe!K2404*(Eingabe!L2404-Eingabe!K2404)+Eingabe!K2404^2*PI()/4)*0+Eingabe!K2404*Eingabe!L2404</f>
        <v>0.16000000000000003</v>
      </c>
      <c r="D2404" s="89">
        <f>IF(Eingabe!G2404="x",1,0)</f>
        <v>0</v>
      </c>
      <c r="E2404" s="1">
        <f>IF(Eingabe!H2404="x",1,0)</f>
        <v>1</v>
      </c>
      <c r="F2404" s="1">
        <f>IF(Eingabe!I2404="x",1,0)</f>
        <v>0</v>
      </c>
      <c r="G2404" s="90">
        <f t="shared" si="215"/>
        <v>1</v>
      </c>
      <c r="H2404" s="1">
        <f>IF(Eingabe!R2404="x",1,0)</f>
        <v>1</v>
      </c>
      <c r="I2404" s="1">
        <f>IF(Eingabe!S2404="x",1,0)</f>
        <v>0</v>
      </c>
      <c r="J2404" s="1">
        <f t="shared" si="216"/>
        <v>1</v>
      </c>
      <c r="K2404" s="89">
        <f>IF(Eingabe!E2404="x",1,0)</f>
        <v>1</v>
      </c>
      <c r="L2404" s="1">
        <f>IF(Eingabe!F2404="x",1,0)</f>
        <v>0</v>
      </c>
      <c r="M2404" s="90">
        <f t="shared" si="217"/>
        <v>1</v>
      </c>
    </row>
    <row r="2405">
      <c r="A2405" s="5">
        <f>Eingabe!J2405^2*PI()/4</f>
        <v>0</v>
      </c>
      <c r="B2405" s="5">
        <f>Eingabe!K2405*Eingabe!L2405</f>
        <v>0.040000000000000008</v>
      </c>
      <c r="C2405" s="5">
        <f>(Eingabe!K2405*(Eingabe!L2405-Eingabe!K2405)+Eingabe!K2405^2*PI()/4)*0+Eingabe!K2405*Eingabe!L2405</f>
        <v>0.040000000000000008</v>
      </c>
      <c r="D2405" s="89">
        <f>IF(Eingabe!G2405="x",1,0)</f>
        <v>0</v>
      </c>
      <c r="E2405" s="1">
        <f>IF(Eingabe!H2405="x",1,0)</f>
        <v>1</v>
      </c>
      <c r="F2405" s="1">
        <f>IF(Eingabe!I2405="x",1,0)</f>
        <v>0</v>
      </c>
      <c r="G2405" s="90">
        <f t="shared" si="215"/>
        <v>1</v>
      </c>
      <c r="H2405" s="1">
        <f>IF(Eingabe!R2405="x",1,0)</f>
        <v>1</v>
      </c>
      <c r="I2405" s="1">
        <f>IF(Eingabe!S2405="x",1,0)</f>
        <v>0</v>
      </c>
      <c r="J2405" s="1">
        <f t="shared" si="216"/>
        <v>1</v>
      </c>
      <c r="K2405" s="89">
        <f>IF(Eingabe!E2405="x",1,0)</f>
        <v>1</v>
      </c>
      <c r="L2405" s="1">
        <f>IF(Eingabe!F2405="x",1,0)</f>
        <v>0</v>
      </c>
      <c r="M2405" s="90">
        <f t="shared" si="217"/>
        <v>1</v>
      </c>
    </row>
    <row r="2406">
      <c r="A2406" s="5">
        <f>Eingabe!J2406^2*PI()/4</f>
        <v>0</v>
      </c>
      <c r="B2406" s="5">
        <f>Eingabe!K2406*Eingabe!L2406</f>
        <v>0.089999999999999997</v>
      </c>
      <c r="C2406" s="5">
        <f>(Eingabe!K2406*(Eingabe!L2406-Eingabe!K2406)+Eingabe!K2406^2*PI()/4)*0+Eingabe!K2406*Eingabe!L2406</f>
        <v>0.089999999999999997</v>
      </c>
      <c r="D2406" s="89">
        <f>IF(Eingabe!G2406="x",1,0)</f>
        <v>0</v>
      </c>
      <c r="E2406" s="1">
        <f>IF(Eingabe!H2406="x",1,0)</f>
        <v>1</v>
      </c>
      <c r="F2406" s="1">
        <f>IF(Eingabe!I2406="x",1,0)</f>
        <v>0</v>
      </c>
      <c r="G2406" s="90">
        <f t="shared" si="215"/>
        <v>1</v>
      </c>
      <c r="H2406" s="1">
        <f>IF(Eingabe!R2406="x",1,0)</f>
        <v>1</v>
      </c>
      <c r="I2406" s="1">
        <f>IF(Eingabe!S2406="x",1,0)</f>
        <v>0</v>
      </c>
      <c r="J2406" s="1">
        <f t="shared" si="216"/>
        <v>1</v>
      </c>
      <c r="K2406" s="89">
        <f>IF(Eingabe!E2406="x",1,0)</f>
        <v>1</v>
      </c>
      <c r="L2406" s="1">
        <f>IF(Eingabe!F2406="x",1,0)</f>
        <v>0</v>
      </c>
      <c r="M2406" s="90">
        <f t="shared" si="217"/>
        <v>1</v>
      </c>
    </row>
    <row r="2407">
      <c r="A2407" s="5">
        <f>Eingabe!J2407^2*PI()/4</f>
        <v>0</v>
      </c>
      <c r="B2407" s="5">
        <f>Eingabe!K2407*Eingabe!L2407</f>
        <v>0.059999999999999998</v>
      </c>
      <c r="C2407" s="5">
        <f>(Eingabe!K2407*(Eingabe!L2407-Eingabe!K2407)+Eingabe!K2407^2*PI()/4)*0+Eingabe!K2407*Eingabe!L2407</f>
        <v>0.059999999999999998</v>
      </c>
      <c r="D2407" s="89">
        <f>IF(Eingabe!G2407="x",1,0)</f>
        <v>0</v>
      </c>
      <c r="E2407" s="1">
        <f>IF(Eingabe!H2407="x",1,0)</f>
        <v>1</v>
      </c>
      <c r="F2407" s="1">
        <f>IF(Eingabe!I2407="x",1,0)</f>
        <v>0</v>
      </c>
      <c r="G2407" s="90">
        <f t="shared" si="215"/>
        <v>1</v>
      </c>
      <c r="H2407" s="1">
        <f>IF(Eingabe!R2407="x",1,0)</f>
        <v>1</v>
      </c>
      <c r="I2407" s="1">
        <f>IF(Eingabe!S2407="x",1,0)</f>
        <v>0</v>
      </c>
      <c r="J2407" s="1">
        <f t="shared" si="216"/>
        <v>1</v>
      </c>
      <c r="K2407" s="89">
        <f>IF(Eingabe!E2407="x",1,0)</f>
        <v>1</v>
      </c>
      <c r="L2407" s="1">
        <f>IF(Eingabe!F2407="x",1,0)</f>
        <v>0</v>
      </c>
      <c r="M2407" s="90">
        <f t="shared" si="217"/>
        <v>1</v>
      </c>
    </row>
    <row r="2408">
      <c r="A2408" s="5">
        <f>Eingabe!J2408^2*PI()/4</f>
        <v>0</v>
      </c>
      <c r="B2408" s="5">
        <f>Eingabe!K2408*Eingabe!L2408</f>
        <v>0.059999999999999998</v>
      </c>
      <c r="C2408" s="5">
        <f>(Eingabe!K2408*(Eingabe!L2408-Eingabe!K2408)+Eingabe!K2408^2*PI()/4)*0+Eingabe!K2408*Eingabe!L2408</f>
        <v>0.059999999999999998</v>
      </c>
      <c r="D2408" s="89">
        <f>IF(Eingabe!G2408="x",1,0)</f>
        <v>0</v>
      </c>
      <c r="E2408" s="1">
        <f>IF(Eingabe!H2408="x",1,0)</f>
        <v>1</v>
      </c>
      <c r="F2408" s="1">
        <f>IF(Eingabe!I2408="x",1,0)</f>
        <v>0</v>
      </c>
      <c r="G2408" s="90">
        <f t="shared" si="215"/>
        <v>1</v>
      </c>
      <c r="H2408" s="1">
        <f>IF(Eingabe!R2408="x",1,0)</f>
        <v>1</v>
      </c>
      <c r="I2408" s="1">
        <f>IF(Eingabe!S2408="x",1,0)</f>
        <v>0</v>
      </c>
      <c r="J2408" s="1">
        <f t="shared" si="216"/>
        <v>1</v>
      </c>
      <c r="K2408" s="89">
        <f>IF(Eingabe!E2408="x",1,0)</f>
        <v>1</v>
      </c>
      <c r="L2408" s="1">
        <f>IF(Eingabe!F2408="x",1,0)</f>
        <v>0</v>
      </c>
      <c r="M2408" s="90">
        <f t="shared" si="217"/>
        <v>1</v>
      </c>
    </row>
    <row r="2409">
      <c r="A2409" s="5">
        <f>Eingabe!J2409^2*PI()/4</f>
        <v>0</v>
      </c>
      <c r="B2409" s="5">
        <f>Eingabe!K2409*Eingabe!L2409</f>
        <v>0.059999999999999998</v>
      </c>
      <c r="C2409" s="5">
        <f>(Eingabe!K2409*(Eingabe!L2409-Eingabe!K2409)+Eingabe!K2409^2*PI()/4)*0+Eingabe!K2409*Eingabe!L2409</f>
        <v>0.059999999999999998</v>
      </c>
      <c r="D2409" s="89">
        <f>IF(Eingabe!G2409="x",1,0)</f>
        <v>0</v>
      </c>
      <c r="E2409" s="1">
        <f>IF(Eingabe!H2409="x",1,0)</f>
        <v>1</v>
      </c>
      <c r="F2409" s="1">
        <f>IF(Eingabe!I2409="x",1,0)</f>
        <v>0</v>
      </c>
      <c r="G2409" s="90">
        <f t="shared" si="215"/>
        <v>1</v>
      </c>
      <c r="H2409" s="1">
        <f>IF(Eingabe!R2409="x",1,0)</f>
        <v>1</v>
      </c>
      <c r="I2409" s="1">
        <f>IF(Eingabe!S2409="x",1,0)</f>
        <v>0</v>
      </c>
      <c r="J2409" s="1">
        <f t="shared" si="216"/>
        <v>1</v>
      </c>
      <c r="K2409" s="89">
        <f>IF(Eingabe!E2409="x",1,0)</f>
        <v>1</v>
      </c>
      <c r="L2409" s="1">
        <f>IF(Eingabe!F2409="x",1,0)</f>
        <v>0</v>
      </c>
      <c r="M2409" s="90">
        <f t="shared" si="217"/>
        <v>1</v>
      </c>
    </row>
    <row r="2410">
      <c r="A2410" s="5">
        <f>Eingabe!J2410^2*PI()/4</f>
        <v>0</v>
      </c>
      <c r="B2410" s="5">
        <f>Eingabe!K2410*Eingabe!L2410</f>
        <v>0.040000000000000008</v>
      </c>
      <c r="C2410" s="5">
        <f>(Eingabe!K2410*(Eingabe!L2410-Eingabe!K2410)+Eingabe!K2410^2*PI()/4)*0+Eingabe!K2410*Eingabe!L2410</f>
        <v>0.040000000000000008</v>
      </c>
      <c r="D2410" s="89">
        <f>IF(Eingabe!G2410="x",1,0)</f>
        <v>0</v>
      </c>
      <c r="E2410" s="1">
        <f>IF(Eingabe!H2410="x",1,0)</f>
        <v>1</v>
      </c>
      <c r="F2410" s="1">
        <f>IF(Eingabe!I2410="x",1,0)</f>
        <v>0</v>
      </c>
      <c r="G2410" s="90">
        <f t="shared" si="215"/>
        <v>1</v>
      </c>
      <c r="H2410" s="1">
        <f>IF(Eingabe!R2410="x",1,0)</f>
        <v>1</v>
      </c>
      <c r="I2410" s="1">
        <f>IF(Eingabe!S2410="x",1,0)</f>
        <v>0</v>
      </c>
      <c r="J2410" s="1">
        <f t="shared" si="216"/>
        <v>1</v>
      </c>
      <c r="K2410" s="89">
        <f>IF(Eingabe!E2410="x",1,0)</f>
        <v>1</v>
      </c>
      <c r="L2410" s="1">
        <f>IF(Eingabe!F2410="x",1,0)</f>
        <v>0</v>
      </c>
      <c r="M2410" s="90">
        <f t="shared" si="217"/>
        <v>1</v>
      </c>
    </row>
    <row r="2411">
      <c r="A2411" s="5">
        <f>Eingabe!J2411^2*PI()/4</f>
        <v>0</v>
      </c>
      <c r="B2411" s="5">
        <f>Eingabe!K2411*Eingabe!L2411</f>
        <v>0.059999999999999998</v>
      </c>
      <c r="C2411" s="5">
        <f>(Eingabe!K2411*(Eingabe!L2411-Eingabe!K2411)+Eingabe!K2411^2*PI()/4)*0+Eingabe!K2411*Eingabe!L2411</f>
        <v>0.059999999999999998</v>
      </c>
      <c r="D2411" s="89">
        <f>IF(Eingabe!G2411="x",1,0)</f>
        <v>0</v>
      </c>
      <c r="E2411" s="1">
        <f>IF(Eingabe!H2411="x",1,0)</f>
        <v>1</v>
      </c>
      <c r="F2411" s="1">
        <f>IF(Eingabe!I2411="x",1,0)</f>
        <v>0</v>
      </c>
      <c r="G2411" s="90">
        <f t="shared" si="215"/>
        <v>1</v>
      </c>
      <c r="H2411" s="1">
        <f>IF(Eingabe!R2411="x",1,0)</f>
        <v>1</v>
      </c>
      <c r="I2411" s="1">
        <f>IF(Eingabe!S2411="x",1,0)</f>
        <v>0</v>
      </c>
      <c r="J2411" s="1">
        <f t="shared" si="216"/>
        <v>1</v>
      </c>
      <c r="K2411" s="89">
        <f>IF(Eingabe!E2411="x",1,0)</f>
        <v>1</v>
      </c>
      <c r="L2411" s="1">
        <f>IF(Eingabe!F2411="x",1,0)</f>
        <v>0</v>
      </c>
      <c r="M2411" s="90">
        <f t="shared" si="217"/>
        <v>1</v>
      </c>
    </row>
    <row r="2412">
      <c r="A2412" s="5">
        <f>Eingabe!J2412^2*PI()/4</f>
        <v>0</v>
      </c>
      <c r="B2412" s="5">
        <f>Eingabe!K2412*Eingabe!L2412</f>
        <v>0.059999999999999998</v>
      </c>
      <c r="C2412" s="5">
        <f>(Eingabe!K2412*(Eingabe!L2412-Eingabe!K2412)+Eingabe!K2412^2*PI()/4)*0+Eingabe!K2412*Eingabe!L2412</f>
        <v>0.059999999999999998</v>
      </c>
      <c r="D2412" s="89">
        <f>IF(Eingabe!G2412="x",1,0)</f>
        <v>0</v>
      </c>
      <c r="E2412" s="1">
        <f>IF(Eingabe!H2412="x",1,0)</f>
        <v>1</v>
      </c>
      <c r="F2412" s="1">
        <f>IF(Eingabe!I2412="x",1,0)</f>
        <v>0</v>
      </c>
      <c r="G2412" s="90">
        <f t="shared" si="215"/>
        <v>1</v>
      </c>
      <c r="H2412" s="1">
        <f>IF(Eingabe!R2412="x",1,0)</f>
        <v>1</v>
      </c>
      <c r="I2412" s="1">
        <f>IF(Eingabe!S2412="x",1,0)</f>
        <v>0</v>
      </c>
      <c r="J2412" s="1">
        <f t="shared" si="216"/>
        <v>1</v>
      </c>
      <c r="K2412" s="89">
        <f>IF(Eingabe!E2412="x",1,0)</f>
        <v>1</v>
      </c>
      <c r="L2412" s="1">
        <f>IF(Eingabe!F2412="x",1,0)</f>
        <v>0</v>
      </c>
      <c r="M2412" s="90">
        <f t="shared" si="217"/>
        <v>1</v>
      </c>
    </row>
    <row r="2413">
      <c r="A2413" s="5">
        <f>Eingabe!J2413^2*PI()/4</f>
        <v>0</v>
      </c>
      <c r="B2413" s="5">
        <f>Eingabe!K2413*Eingabe!L2413</f>
        <v>0.16000000000000003</v>
      </c>
      <c r="C2413" s="5">
        <f>(Eingabe!K2413*(Eingabe!L2413-Eingabe!K2413)+Eingabe!K2413^2*PI()/4)*0+Eingabe!K2413*Eingabe!L2413</f>
        <v>0.16000000000000003</v>
      </c>
      <c r="D2413" s="89">
        <f>IF(Eingabe!G2413="x",1,0)</f>
        <v>0</v>
      </c>
      <c r="E2413" s="1">
        <f>IF(Eingabe!H2413="x",1,0)</f>
        <v>1</v>
      </c>
      <c r="F2413" s="1">
        <f>IF(Eingabe!I2413="x",1,0)</f>
        <v>0</v>
      </c>
      <c r="G2413" s="90">
        <f t="shared" si="215"/>
        <v>1</v>
      </c>
      <c r="H2413" s="1">
        <f>IF(Eingabe!R2413="x",1,0)</f>
        <v>1</v>
      </c>
      <c r="I2413" s="1">
        <f>IF(Eingabe!S2413="x",1,0)</f>
        <v>0</v>
      </c>
      <c r="J2413" s="1">
        <f t="shared" si="216"/>
        <v>1</v>
      </c>
      <c r="K2413" s="89">
        <f>IF(Eingabe!E2413="x",1,0)</f>
        <v>1</v>
      </c>
      <c r="L2413" s="1">
        <f>IF(Eingabe!F2413="x",1,0)</f>
        <v>0</v>
      </c>
      <c r="M2413" s="90">
        <f t="shared" si="217"/>
        <v>1</v>
      </c>
    </row>
    <row r="2414">
      <c r="A2414" s="5">
        <f>Eingabe!J2414^2*PI()/4</f>
        <v>0</v>
      </c>
      <c r="B2414" s="5">
        <f>Eingabe!K2414*Eingabe!L2414</f>
        <v>0.16000000000000003</v>
      </c>
      <c r="C2414" s="5">
        <f>(Eingabe!K2414*(Eingabe!L2414-Eingabe!K2414)+Eingabe!K2414^2*PI()/4)*0+Eingabe!K2414*Eingabe!L2414</f>
        <v>0.16000000000000003</v>
      </c>
      <c r="D2414" s="89">
        <f>IF(Eingabe!G2414="x",1,0)</f>
        <v>0</v>
      </c>
      <c r="E2414" s="1">
        <f>IF(Eingabe!H2414="x",1,0)</f>
        <v>1</v>
      </c>
      <c r="F2414" s="1">
        <f>IF(Eingabe!I2414="x",1,0)</f>
        <v>0</v>
      </c>
      <c r="G2414" s="90">
        <f t="shared" si="215"/>
        <v>1</v>
      </c>
      <c r="H2414" s="1">
        <f>IF(Eingabe!R2414="x",1,0)</f>
        <v>1</v>
      </c>
      <c r="I2414" s="1">
        <f>IF(Eingabe!S2414="x",1,0)</f>
        <v>0</v>
      </c>
      <c r="J2414" s="1">
        <f t="shared" si="216"/>
        <v>1</v>
      </c>
      <c r="K2414" s="89">
        <f>IF(Eingabe!E2414="x",1,0)</f>
        <v>1</v>
      </c>
      <c r="L2414" s="1">
        <f>IF(Eingabe!F2414="x",1,0)</f>
        <v>0</v>
      </c>
      <c r="M2414" s="90">
        <f t="shared" si="217"/>
        <v>1</v>
      </c>
    </row>
    <row r="2415">
      <c r="A2415" s="5">
        <f>Eingabe!J2415^2*PI()/4</f>
        <v>0</v>
      </c>
      <c r="B2415" s="5">
        <f>Eingabe!K2415*Eingabe!L2415</f>
        <v>0.089999999999999997</v>
      </c>
      <c r="C2415" s="5">
        <f>(Eingabe!K2415*(Eingabe!L2415-Eingabe!K2415)+Eingabe!K2415^2*PI()/4)*0+Eingabe!K2415*Eingabe!L2415</f>
        <v>0.089999999999999997</v>
      </c>
      <c r="D2415" s="89">
        <f>IF(Eingabe!G2415="x",1,0)</f>
        <v>0</v>
      </c>
      <c r="E2415" s="1">
        <f>IF(Eingabe!H2415="x",1,0)</f>
        <v>1</v>
      </c>
      <c r="F2415" s="1">
        <f>IF(Eingabe!I2415="x",1,0)</f>
        <v>0</v>
      </c>
      <c r="G2415" s="90">
        <f t="shared" si="215"/>
        <v>1</v>
      </c>
      <c r="H2415" s="1">
        <f>IF(Eingabe!R2415="x",1,0)</f>
        <v>1</v>
      </c>
      <c r="I2415" s="1">
        <f>IF(Eingabe!S2415="x",1,0)</f>
        <v>0</v>
      </c>
      <c r="J2415" s="1">
        <f t="shared" si="216"/>
        <v>1</v>
      </c>
      <c r="K2415" s="89">
        <f>IF(Eingabe!E2415="x",1,0)</f>
        <v>1</v>
      </c>
      <c r="L2415" s="1">
        <f>IF(Eingabe!F2415="x",1,0)</f>
        <v>0</v>
      </c>
      <c r="M2415" s="90">
        <f t="shared" si="217"/>
        <v>1</v>
      </c>
    </row>
    <row r="2416">
      <c r="A2416" s="5">
        <f>Eingabe!J2416^2*PI()/4</f>
        <v>0</v>
      </c>
      <c r="B2416" s="5">
        <f>Eingabe!K2416*Eingabe!L2416</f>
        <v>0.089999999999999997</v>
      </c>
      <c r="C2416" s="5">
        <f>(Eingabe!K2416*(Eingabe!L2416-Eingabe!K2416)+Eingabe!K2416^2*PI()/4)*0+Eingabe!K2416*Eingabe!L2416</f>
        <v>0.089999999999999997</v>
      </c>
      <c r="D2416" s="89">
        <f>IF(Eingabe!G2416="x",1,0)</f>
        <v>0</v>
      </c>
      <c r="E2416" s="1">
        <f>IF(Eingabe!H2416="x",1,0)</f>
        <v>1</v>
      </c>
      <c r="F2416" s="1">
        <f>IF(Eingabe!I2416="x",1,0)</f>
        <v>0</v>
      </c>
      <c r="G2416" s="90">
        <f t="shared" si="215"/>
        <v>1</v>
      </c>
      <c r="H2416" s="1">
        <f>IF(Eingabe!R2416="x",1,0)</f>
        <v>1</v>
      </c>
      <c r="I2416" s="1">
        <f>IF(Eingabe!S2416="x",1,0)</f>
        <v>0</v>
      </c>
      <c r="J2416" s="1">
        <f t="shared" si="216"/>
        <v>1</v>
      </c>
      <c r="K2416" s="89">
        <f>IF(Eingabe!E2416="x",1,0)</f>
        <v>1</v>
      </c>
      <c r="L2416" s="1">
        <f>IF(Eingabe!F2416="x",1,0)</f>
        <v>0</v>
      </c>
      <c r="M2416" s="90">
        <f t="shared" si="217"/>
        <v>1</v>
      </c>
    </row>
    <row r="2417">
      <c r="A2417" s="5">
        <f>Eingabe!J2417^2*PI()/4</f>
        <v>0</v>
      </c>
      <c r="B2417" s="5">
        <f>Eingabe!K2417*Eingabe!L2417</f>
        <v>0.089999999999999997</v>
      </c>
      <c r="C2417" s="5">
        <f>(Eingabe!K2417*(Eingabe!L2417-Eingabe!K2417)+Eingabe!K2417^2*PI()/4)*0+Eingabe!K2417*Eingabe!L2417</f>
        <v>0.089999999999999997</v>
      </c>
      <c r="D2417" s="89">
        <f>IF(Eingabe!G2417="x",1,0)</f>
        <v>0</v>
      </c>
      <c r="E2417" s="1">
        <f>IF(Eingabe!H2417="x",1,0)</f>
        <v>1</v>
      </c>
      <c r="F2417" s="1">
        <f>IF(Eingabe!I2417="x",1,0)</f>
        <v>0</v>
      </c>
      <c r="G2417" s="90">
        <f t="shared" si="215"/>
        <v>1</v>
      </c>
      <c r="H2417" s="1">
        <f>IF(Eingabe!R2417="x",1,0)</f>
        <v>1</v>
      </c>
      <c r="I2417" s="1">
        <f>IF(Eingabe!S2417="x",1,0)</f>
        <v>0</v>
      </c>
      <c r="J2417" s="1">
        <f t="shared" si="216"/>
        <v>1</v>
      </c>
      <c r="K2417" s="89">
        <f>IF(Eingabe!E2417="x",1,0)</f>
        <v>1</v>
      </c>
      <c r="L2417" s="1">
        <f>IF(Eingabe!F2417="x",1,0)</f>
        <v>0</v>
      </c>
      <c r="M2417" s="90">
        <f t="shared" si="217"/>
        <v>1</v>
      </c>
    </row>
    <row r="2418">
      <c r="A2418" s="5">
        <f>Eingabe!J2418^2*PI()/4</f>
        <v>0</v>
      </c>
      <c r="B2418" s="5">
        <f>Eingabe!K2418*Eingabe!L2418</f>
        <v>0.057599999999999998</v>
      </c>
      <c r="C2418" s="5">
        <f>(Eingabe!K2418*(Eingabe!L2418-Eingabe!K2418)+Eingabe!K2418^2*PI()/4)*0+Eingabe!K2418*Eingabe!L2418</f>
        <v>0.057599999999999998</v>
      </c>
      <c r="D2418" s="89">
        <f>IF(Eingabe!G2418="x",1,0)</f>
        <v>0</v>
      </c>
      <c r="E2418" s="1">
        <f>IF(Eingabe!H2418="x",1,0)</f>
        <v>1</v>
      </c>
      <c r="F2418" s="1">
        <f>IF(Eingabe!I2418="x",1,0)</f>
        <v>0</v>
      </c>
      <c r="G2418" s="90">
        <f t="shared" si="215"/>
        <v>1</v>
      </c>
      <c r="H2418" s="1">
        <f>IF(Eingabe!R2418="x",1,0)</f>
        <v>1</v>
      </c>
      <c r="I2418" s="1">
        <f>IF(Eingabe!S2418="x",1,0)</f>
        <v>0</v>
      </c>
      <c r="J2418" s="1">
        <f t="shared" si="216"/>
        <v>1</v>
      </c>
      <c r="K2418" s="89">
        <f>IF(Eingabe!E2418="x",1,0)</f>
        <v>1</v>
      </c>
      <c r="L2418" s="1">
        <f>IF(Eingabe!F2418="x",1,0)</f>
        <v>0</v>
      </c>
      <c r="M2418" s="90">
        <f t="shared" si="217"/>
        <v>1</v>
      </c>
    </row>
    <row r="2419">
      <c r="A2419" s="5">
        <f>Eingabe!J2419^2*PI()/4</f>
        <v>0</v>
      </c>
      <c r="B2419" s="5">
        <f>Eingabe!K2419*Eingabe!L2419</f>
        <v>0.057599999999999998</v>
      </c>
      <c r="C2419" s="5">
        <f>(Eingabe!K2419*(Eingabe!L2419-Eingabe!K2419)+Eingabe!K2419^2*PI()/4)*0+Eingabe!K2419*Eingabe!L2419</f>
        <v>0.057599999999999998</v>
      </c>
      <c r="D2419" s="89">
        <f>IF(Eingabe!G2419="x",1,0)</f>
        <v>0</v>
      </c>
      <c r="E2419" s="1">
        <f>IF(Eingabe!H2419="x",1,0)</f>
        <v>1</v>
      </c>
      <c r="F2419" s="1">
        <f>IF(Eingabe!I2419="x",1,0)</f>
        <v>0</v>
      </c>
      <c r="G2419" s="90">
        <f t="shared" si="215"/>
        <v>1</v>
      </c>
      <c r="H2419" s="1">
        <f>IF(Eingabe!R2419="x",1,0)</f>
        <v>1</v>
      </c>
      <c r="I2419" s="1">
        <f>IF(Eingabe!S2419="x",1,0)</f>
        <v>0</v>
      </c>
      <c r="J2419" s="1">
        <f t="shared" si="216"/>
        <v>1</v>
      </c>
      <c r="K2419" s="89">
        <f>IF(Eingabe!E2419="x",1,0)</f>
        <v>1</v>
      </c>
      <c r="L2419" s="1">
        <f>IF(Eingabe!F2419="x",1,0)</f>
        <v>0</v>
      </c>
      <c r="M2419" s="90">
        <f t="shared" si="217"/>
        <v>1</v>
      </c>
    </row>
    <row r="2420">
      <c r="A2420" s="5">
        <f>Eingabe!J2420^2*PI()/4</f>
        <v>0</v>
      </c>
      <c r="B2420" s="5">
        <f>Eingabe!K2420*Eingabe!L2420</f>
        <v>0.057599999999999998</v>
      </c>
      <c r="C2420" s="5">
        <f>(Eingabe!K2420*(Eingabe!L2420-Eingabe!K2420)+Eingabe!K2420^2*PI()/4)*0+Eingabe!K2420*Eingabe!L2420</f>
        <v>0.057599999999999998</v>
      </c>
      <c r="D2420" s="89">
        <f>IF(Eingabe!G2420="x",1,0)</f>
        <v>0</v>
      </c>
      <c r="E2420" s="1">
        <f>IF(Eingabe!H2420="x",1,0)</f>
        <v>1</v>
      </c>
      <c r="F2420" s="1">
        <f>IF(Eingabe!I2420="x",1,0)</f>
        <v>0</v>
      </c>
      <c r="G2420" s="90">
        <f t="shared" si="215"/>
        <v>1</v>
      </c>
      <c r="H2420" s="1">
        <f>IF(Eingabe!R2420="x",1,0)</f>
        <v>1</v>
      </c>
      <c r="I2420" s="1">
        <f>IF(Eingabe!S2420="x",1,0)</f>
        <v>0</v>
      </c>
      <c r="J2420" s="1">
        <f t="shared" si="216"/>
        <v>1</v>
      </c>
      <c r="K2420" s="89">
        <f>IF(Eingabe!E2420="x",1,0)</f>
        <v>1</v>
      </c>
      <c r="L2420" s="1">
        <f>IF(Eingabe!F2420="x",1,0)</f>
        <v>0</v>
      </c>
      <c r="M2420" s="90">
        <f t="shared" si="217"/>
        <v>1</v>
      </c>
    </row>
    <row r="2421">
      <c r="A2421" s="5">
        <f>Eingabe!J2421^2*PI()/4</f>
        <v>0</v>
      </c>
      <c r="B2421" s="5">
        <f>Eingabe!K2421*Eingabe!L2421</f>
        <v>0.057599999999999998</v>
      </c>
      <c r="C2421" s="5">
        <f>(Eingabe!K2421*(Eingabe!L2421-Eingabe!K2421)+Eingabe!K2421^2*PI()/4)*0+Eingabe!K2421*Eingabe!L2421</f>
        <v>0.057599999999999998</v>
      </c>
      <c r="D2421" s="89">
        <f>IF(Eingabe!G2421="x",1,0)</f>
        <v>0</v>
      </c>
      <c r="E2421" s="1">
        <f>IF(Eingabe!H2421="x",1,0)</f>
        <v>1</v>
      </c>
      <c r="F2421" s="1">
        <f>IF(Eingabe!I2421="x",1,0)</f>
        <v>0</v>
      </c>
      <c r="G2421" s="90">
        <f t="shared" si="215"/>
        <v>1</v>
      </c>
      <c r="H2421" s="1">
        <f>IF(Eingabe!R2421="x",1,0)</f>
        <v>1</v>
      </c>
      <c r="I2421" s="1">
        <f>IF(Eingabe!S2421="x",1,0)</f>
        <v>0</v>
      </c>
      <c r="J2421" s="1">
        <f t="shared" si="216"/>
        <v>1</v>
      </c>
      <c r="K2421" s="89">
        <f>IF(Eingabe!E2421="x",1,0)</f>
        <v>1</v>
      </c>
      <c r="L2421" s="1">
        <f>IF(Eingabe!F2421="x",1,0)</f>
        <v>0</v>
      </c>
      <c r="M2421" s="90">
        <f t="shared" si="217"/>
        <v>1</v>
      </c>
    </row>
    <row r="2422">
      <c r="A2422" s="5">
        <f>Eingabe!J2422^2*PI()/4</f>
        <v>0</v>
      </c>
      <c r="B2422" s="5">
        <f>Eingabe!K2422*Eingabe!L2422</f>
        <v>0.057599999999999998</v>
      </c>
      <c r="C2422" s="5">
        <f>(Eingabe!K2422*(Eingabe!L2422-Eingabe!K2422)+Eingabe!K2422^2*PI()/4)*0+Eingabe!K2422*Eingabe!L2422</f>
        <v>0.057599999999999998</v>
      </c>
      <c r="D2422" s="89">
        <f>IF(Eingabe!G2422="x",1,0)</f>
        <v>0</v>
      </c>
      <c r="E2422" s="1">
        <f>IF(Eingabe!H2422="x",1,0)</f>
        <v>1</v>
      </c>
      <c r="F2422" s="1">
        <f>IF(Eingabe!I2422="x",1,0)</f>
        <v>0</v>
      </c>
      <c r="G2422" s="90">
        <f t="shared" si="215"/>
        <v>1</v>
      </c>
      <c r="H2422" s="1">
        <f>IF(Eingabe!R2422="x",1,0)</f>
        <v>1</v>
      </c>
      <c r="I2422" s="1">
        <f>IF(Eingabe!S2422="x",1,0)</f>
        <v>0</v>
      </c>
      <c r="J2422" s="1">
        <f t="shared" si="216"/>
        <v>1</v>
      </c>
      <c r="K2422" s="89">
        <f>IF(Eingabe!E2422="x",1,0)</f>
        <v>1</v>
      </c>
      <c r="L2422" s="1">
        <f>IF(Eingabe!F2422="x",1,0)</f>
        <v>0</v>
      </c>
      <c r="M2422" s="90">
        <f t="shared" si="217"/>
        <v>1</v>
      </c>
    </row>
    <row r="2423">
      <c r="A2423" s="5">
        <f>Eingabe!J2423^2*PI()/4</f>
        <v>0</v>
      </c>
      <c r="B2423" s="5">
        <f>Eingabe!K2423*Eingabe!L2423</f>
        <v>0.089999999999999997</v>
      </c>
      <c r="C2423" s="5">
        <f>(Eingabe!K2423*(Eingabe!L2423-Eingabe!K2423)+Eingabe!K2423^2*PI()/4)*0+Eingabe!K2423*Eingabe!L2423</f>
        <v>0.089999999999999997</v>
      </c>
      <c r="D2423" s="89">
        <f>IF(Eingabe!G2423="x",1,0)</f>
        <v>0</v>
      </c>
      <c r="E2423" s="1">
        <f>IF(Eingabe!H2423="x",1,0)</f>
        <v>1</v>
      </c>
      <c r="F2423" s="1">
        <f>IF(Eingabe!I2423="x",1,0)</f>
        <v>0</v>
      </c>
      <c r="G2423" s="90">
        <f t="shared" si="215"/>
        <v>1</v>
      </c>
      <c r="H2423" s="1">
        <f>IF(Eingabe!R2423="x",1,0)</f>
        <v>1</v>
      </c>
      <c r="I2423" s="1">
        <f>IF(Eingabe!S2423="x",1,0)</f>
        <v>0</v>
      </c>
      <c r="J2423" s="1">
        <f t="shared" si="216"/>
        <v>1</v>
      </c>
      <c r="K2423" s="89">
        <f>IF(Eingabe!E2423="x",1,0)</f>
        <v>1</v>
      </c>
      <c r="L2423" s="1">
        <f>IF(Eingabe!F2423="x",1,0)</f>
        <v>0</v>
      </c>
      <c r="M2423" s="90">
        <f t="shared" si="217"/>
        <v>1</v>
      </c>
    </row>
    <row r="2424">
      <c r="A2424" s="5">
        <f>Eingabe!J2424^2*PI()/4</f>
        <v>0</v>
      </c>
      <c r="B2424" s="5">
        <f>Eingabe!K2424*Eingabe!L2424</f>
        <v>0.089999999999999997</v>
      </c>
      <c r="C2424" s="5">
        <f>(Eingabe!K2424*(Eingabe!L2424-Eingabe!K2424)+Eingabe!K2424^2*PI()/4)*0+Eingabe!K2424*Eingabe!L2424</f>
        <v>0.089999999999999997</v>
      </c>
      <c r="D2424" s="89">
        <f>IF(Eingabe!G2424="x",1,0)</f>
        <v>0</v>
      </c>
      <c r="E2424" s="1">
        <f>IF(Eingabe!H2424="x",1,0)</f>
        <v>1</v>
      </c>
      <c r="F2424" s="1">
        <f>IF(Eingabe!I2424="x",1,0)</f>
        <v>0</v>
      </c>
      <c r="G2424" s="90">
        <f t="shared" si="215"/>
        <v>1</v>
      </c>
      <c r="H2424" s="1">
        <f>IF(Eingabe!R2424="x",1,0)</f>
        <v>1</v>
      </c>
      <c r="I2424" s="1">
        <f>IF(Eingabe!S2424="x",1,0)</f>
        <v>0</v>
      </c>
      <c r="J2424" s="1">
        <f t="shared" si="216"/>
        <v>1</v>
      </c>
      <c r="K2424" s="89">
        <f>IF(Eingabe!E2424="x",1,0)</f>
        <v>1</v>
      </c>
      <c r="L2424" s="1">
        <f>IF(Eingabe!F2424="x",1,0)</f>
        <v>0</v>
      </c>
      <c r="M2424" s="90">
        <f t="shared" si="217"/>
        <v>1</v>
      </c>
    </row>
    <row r="2425">
      <c r="A2425" s="5">
        <f>Eingabe!J2425^2*PI()/4</f>
        <v>0</v>
      </c>
      <c r="B2425" s="5">
        <f>Eingabe!K2425*Eingabe!L2425</f>
        <v>0.089999999999999997</v>
      </c>
      <c r="C2425" s="5">
        <f>(Eingabe!K2425*(Eingabe!L2425-Eingabe!K2425)+Eingabe!K2425^2*PI()/4)*0+Eingabe!K2425*Eingabe!L2425</f>
        <v>0.089999999999999997</v>
      </c>
      <c r="D2425" s="89">
        <f>IF(Eingabe!G2425="x",1,0)</f>
        <v>0</v>
      </c>
      <c r="E2425" s="1">
        <f>IF(Eingabe!H2425="x",1,0)</f>
        <v>1</v>
      </c>
      <c r="F2425" s="1">
        <f>IF(Eingabe!I2425="x",1,0)</f>
        <v>0</v>
      </c>
      <c r="G2425" s="90">
        <f t="shared" si="215"/>
        <v>1</v>
      </c>
      <c r="H2425" s="1">
        <f>IF(Eingabe!R2425="x",1,0)</f>
        <v>1</v>
      </c>
      <c r="I2425" s="1">
        <f>IF(Eingabe!S2425="x",1,0)</f>
        <v>0</v>
      </c>
      <c r="J2425" s="1">
        <f t="shared" si="216"/>
        <v>1</v>
      </c>
      <c r="K2425" s="89">
        <f>IF(Eingabe!E2425="x",1,0)</f>
        <v>1</v>
      </c>
      <c r="L2425" s="1">
        <f>IF(Eingabe!F2425="x",1,0)</f>
        <v>0</v>
      </c>
      <c r="M2425" s="90">
        <f t="shared" si="217"/>
        <v>1</v>
      </c>
    </row>
    <row r="2426">
      <c r="A2426" s="5">
        <f>Eingabe!J2426^2*PI()/4</f>
        <v>0</v>
      </c>
      <c r="B2426" s="5">
        <f>Eingabe!K2426*Eingabe!L2426</f>
        <v>0.089999999999999997</v>
      </c>
      <c r="C2426" s="5">
        <f>(Eingabe!K2426*(Eingabe!L2426-Eingabe!K2426)+Eingabe!K2426^2*PI()/4)*0+Eingabe!K2426*Eingabe!L2426</f>
        <v>0.089999999999999997</v>
      </c>
      <c r="D2426" s="89">
        <f>IF(Eingabe!G2426="x",1,0)</f>
        <v>0</v>
      </c>
      <c r="E2426" s="1">
        <f>IF(Eingabe!H2426="x",1,0)</f>
        <v>1</v>
      </c>
      <c r="F2426" s="1">
        <f>IF(Eingabe!I2426="x",1,0)</f>
        <v>0</v>
      </c>
      <c r="G2426" s="90">
        <f t="shared" si="215"/>
        <v>1</v>
      </c>
      <c r="H2426" s="1">
        <f>IF(Eingabe!R2426="x",1,0)</f>
        <v>1</v>
      </c>
      <c r="I2426" s="1">
        <f>IF(Eingabe!S2426="x",1,0)</f>
        <v>0</v>
      </c>
      <c r="J2426" s="1">
        <f t="shared" si="216"/>
        <v>1</v>
      </c>
      <c r="K2426" s="89">
        <f>IF(Eingabe!E2426="x",1,0)</f>
        <v>1</v>
      </c>
      <c r="L2426" s="1">
        <f>IF(Eingabe!F2426="x",1,0)</f>
        <v>0</v>
      </c>
      <c r="M2426" s="90">
        <f t="shared" si="217"/>
        <v>1</v>
      </c>
    </row>
    <row r="2427">
      <c r="A2427" s="5">
        <f>Eingabe!J2427^2*PI()/4</f>
        <v>0</v>
      </c>
      <c r="B2427" s="5">
        <f>Eingabe!K2427*Eingabe!L2427</f>
        <v>0.040000000000000008</v>
      </c>
      <c r="C2427" s="5">
        <f>(Eingabe!K2427*(Eingabe!L2427-Eingabe!K2427)+Eingabe!K2427^2*PI()/4)*0+Eingabe!K2427*Eingabe!L2427</f>
        <v>0.040000000000000008</v>
      </c>
      <c r="D2427" s="89">
        <f>IF(Eingabe!G2427="x",1,0)</f>
        <v>0</v>
      </c>
      <c r="E2427" s="1">
        <f>IF(Eingabe!H2427="x",1,0)</f>
        <v>1</v>
      </c>
      <c r="F2427" s="1">
        <f>IF(Eingabe!I2427="x",1,0)</f>
        <v>0</v>
      </c>
      <c r="G2427" s="90">
        <f t="shared" si="215"/>
        <v>1</v>
      </c>
      <c r="H2427" s="1">
        <f>IF(Eingabe!R2427="x",1,0)</f>
        <v>1</v>
      </c>
      <c r="I2427" s="1">
        <f>IF(Eingabe!S2427="x",1,0)</f>
        <v>0</v>
      </c>
      <c r="J2427" s="1">
        <f t="shared" si="216"/>
        <v>1</v>
      </c>
      <c r="K2427" s="89">
        <f>IF(Eingabe!E2427="x",1,0)</f>
        <v>1</v>
      </c>
      <c r="L2427" s="1">
        <f>IF(Eingabe!F2427="x",1,0)</f>
        <v>0</v>
      </c>
      <c r="M2427" s="90">
        <f t="shared" si="217"/>
        <v>1</v>
      </c>
    </row>
    <row r="2428">
      <c r="A2428" s="5">
        <f>Eingabe!J2428^2*PI()/4</f>
        <v>0</v>
      </c>
      <c r="B2428" s="5">
        <f>Eingabe!K2428*Eingabe!L2428</f>
        <v>0.059999999999999998</v>
      </c>
      <c r="C2428" s="5">
        <f>(Eingabe!K2428*(Eingabe!L2428-Eingabe!K2428)+Eingabe!K2428^2*PI()/4)*0+Eingabe!K2428*Eingabe!L2428</f>
        <v>0.059999999999999998</v>
      </c>
      <c r="D2428" s="89">
        <f>IF(Eingabe!G2428="x",1,0)</f>
        <v>0</v>
      </c>
      <c r="E2428" s="1">
        <f>IF(Eingabe!H2428="x",1,0)</f>
        <v>1</v>
      </c>
      <c r="F2428" s="1">
        <f>IF(Eingabe!I2428="x",1,0)</f>
        <v>0</v>
      </c>
      <c r="G2428" s="90">
        <f t="shared" si="215"/>
        <v>1</v>
      </c>
      <c r="H2428" s="1">
        <f>IF(Eingabe!R2428="x",1,0)</f>
        <v>1</v>
      </c>
      <c r="I2428" s="1">
        <f>IF(Eingabe!S2428="x",1,0)</f>
        <v>0</v>
      </c>
      <c r="J2428" s="1">
        <f t="shared" si="216"/>
        <v>1</v>
      </c>
      <c r="K2428" s="89">
        <f>IF(Eingabe!E2428="x",1,0)</f>
        <v>1</v>
      </c>
      <c r="L2428" s="1">
        <f>IF(Eingabe!F2428="x",1,0)</f>
        <v>0</v>
      </c>
      <c r="M2428" s="90">
        <f t="shared" si="217"/>
        <v>1</v>
      </c>
    </row>
    <row r="2429">
      <c r="A2429" s="5">
        <f>Eingabe!J2429^2*PI()/4</f>
        <v>0</v>
      </c>
      <c r="B2429" s="5">
        <f>Eingabe!K2429*Eingabe!L2429</f>
        <v>0.059999999999999998</v>
      </c>
      <c r="C2429" s="5">
        <f>(Eingabe!K2429*(Eingabe!L2429-Eingabe!K2429)+Eingabe!K2429^2*PI()/4)*0+Eingabe!K2429*Eingabe!L2429</f>
        <v>0.059999999999999998</v>
      </c>
      <c r="D2429" s="89">
        <f>IF(Eingabe!G2429="x",1,0)</f>
        <v>0</v>
      </c>
      <c r="E2429" s="1">
        <f>IF(Eingabe!H2429="x",1,0)</f>
        <v>1</v>
      </c>
      <c r="F2429" s="1">
        <f>IF(Eingabe!I2429="x",1,0)</f>
        <v>0</v>
      </c>
      <c r="G2429" s="90">
        <f t="shared" si="215"/>
        <v>1</v>
      </c>
      <c r="H2429" s="1">
        <f>IF(Eingabe!R2429="x",1,0)</f>
        <v>1</v>
      </c>
      <c r="I2429" s="1">
        <f>IF(Eingabe!S2429="x",1,0)</f>
        <v>0</v>
      </c>
      <c r="J2429" s="1">
        <f t="shared" si="216"/>
        <v>1</v>
      </c>
      <c r="K2429" s="89">
        <f>IF(Eingabe!E2429="x",1,0)</f>
        <v>1</v>
      </c>
      <c r="L2429" s="1">
        <f>IF(Eingabe!F2429="x",1,0)</f>
        <v>0</v>
      </c>
      <c r="M2429" s="90">
        <f t="shared" si="217"/>
        <v>1</v>
      </c>
    </row>
    <row r="2430">
      <c r="A2430" s="5">
        <f>Eingabe!J2430^2*PI()/4</f>
        <v>0</v>
      </c>
      <c r="B2430" s="5">
        <f>Eingabe!K2430*Eingabe!L2430</f>
        <v>0.059999999999999998</v>
      </c>
      <c r="C2430" s="5">
        <f>(Eingabe!K2430*(Eingabe!L2430-Eingabe!K2430)+Eingabe!K2430^2*PI()/4)*0+Eingabe!K2430*Eingabe!L2430</f>
        <v>0.059999999999999998</v>
      </c>
      <c r="D2430" s="89">
        <f>IF(Eingabe!G2430="x",1,0)</f>
        <v>0</v>
      </c>
      <c r="E2430" s="1">
        <f>IF(Eingabe!H2430="x",1,0)</f>
        <v>1</v>
      </c>
      <c r="F2430" s="1">
        <f>IF(Eingabe!I2430="x",1,0)</f>
        <v>0</v>
      </c>
      <c r="G2430" s="90">
        <f t="shared" si="215"/>
        <v>1</v>
      </c>
      <c r="H2430" s="1">
        <f>IF(Eingabe!R2430="x",1,0)</f>
        <v>1</v>
      </c>
      <c r="I2430" s="1">
        <f>IF(Eingabe!S2430="x",1,0)</f>
        <v>0</v>
      </c>
      <c r="J2430" s="1">
        <f t="shared" si="216"/>
        <v>1</v>
      </c>
      <c r="K2430" s="89">
        <f>IF(Eingabe!E2430="x",1,0)</f>
        <v>1</v>
      </c>
      <c r="L2430" s="1">
        <f>IF(Eingabe!F2430="x",1,0)</f>
        <v>0</v>
      </c>
      <c r="M2430" s="90">
        <f t="shared" si="217"/>
        <v>1</v>
      </c>
    </row>
    <row r="2431">
      <c r="A2431" s="5">
        <f>Eingabe!J2431^2*PI()/4</f>
        <v>0</v>
      </c>
      <c r="B2431" s="5">
        <f>Eingabe!K2431*Eingabe!L2431</f>
        <v>0.057599999999999998</v>
      </c>
      <c r="C2431" s="5">
        <f>(Eingabe!K2431*(Eingabe!L2431-Eingabe!K2431)+Eingabe!K2431^2*PI()/4)*0+Eingabe!K2431*Eingabe!L2431</f>
        <v>0.057599999999999998</v>
      </c>
      <c r="D2431" s="89">
        <f>IF(Eingabe!G2431="x",1,0)</f>
        <v>0</v>
      </c>
      <c r="E2431" s="1">
        <f>IF(Eingabe!H2431="x",1,0)</f>
        <v>1</v>
      </c>
      <c r="F2431" s="1">
        <f>IF(Eingabe!I2431="x",1,0)</f>
        <v>0</v>
      </c>
      <c r="G2431" s="90">
        <f t="shared" si="215"/>
        <v>1</v>
      </c>
      <c r="H2431" s="1">
        <f>IF(Eingabe!R2431="x",1,0)</f>
        <v>1</v>
      </c>
      <c r="I2431" s="1">
        <f>IF(Eingabe!S2431="x",1,0)</f>
        <v>0</v>
      </c>
      <c r="J2431" s="1">
        <f t="shared" si="216"/>
        <v>1</v>
      </c>
      <c r="K2431" s="89">
        <f>IF(Eingabe!E2431="x",1,0)</f>
        <v>1</v>
      </c>
      <c r="L2431" s="1">
        <f>IF(Eingabe!F2431="x",1,0)</f>
        <v>0</v>
      </c>
      <c r="M2431" s="90">
        <f t="shared" si="217"/>
        <v>1</v>
      </c>
    </row>
    <row r="2432">
      <c r="A2432" s="5">
        <f>Eingabe!J2432^2*PI()/4</f>
        <v>0</v>
      </c>
      <c r="B2432" s="5">
        <f>Eingabe!K2432*Eingabe!L2432</f>
        <v>0.089999999999999997</v>
      </c>
      <c r="C2432" s="5">
        <f>(Eingabe!K2432*(Eingabe!L2432-Eingabe!K2432)+Eingabe!K2432^2*PI()/4)*0+Eingabe!K2432*Eingabe!L2432</f>
        <v>0.089999999999999997</v>
      </c>
      <c r="D2432" s="89">
        <f>IF(Eingabe!G2432="x",1,0)</f>
        <v>0</v>
      </c>
      <c r="E2432" s="1">
        <f>IF(Eingabe!H2432="x",1,0)</f>
        <v>1</v>
      </c>
      <c r="F2432" s="1">
        <f>IF(Eingabe!I2432="x",1,0)</f>
        <v>0</v>
      </c>
      <c r="G2432" s="90">
        <f t="shared" si="215"/>
        <v>1</v>
      </c>
      <c r="H2432" s="1">
        <f>IF(Eingabe!R2432="x",1,0)</f>
        <v>1</v>
      </c>
      <c r="I2432" s="1">
        <f>IF(Eingabe!S2432="x",1,0)</f>
        <v>0</v>
      </c>
      <c r="J2432" s="1">
        <f t="shared" si="216"/>
        <v>1</v>
      </c>
      <c r="K2432" s="89">
        <f>IF(Eingabe!E2432="x",1,0)</f>
        <v>1</v>
      </c>
      <c r="L2432" s="1">
        <f>IF(Eingabe!F2432="x",1,0)</f>
        <v>0</v>
      </c>
      <c r="M2432" s="90">
        <f t="shared" si="217"/>
        <v>1</v>
      </c>
    </row>
    <row r="2433">
      <c r="A2433" s="5">
        <f>Eingabe!J2433^2*PI()/4</f>
        <v>0</v>
      </c>
      <c r="B2433" s="5">
        <f>Eingabe!K2433*Eingabe!L2433</f>
        <v>0.059999999999999998</v>
      </c>
      <c r="C2433" s="5">
        <f>(Eingabe!K2433*(Eingabe!L2433-Eingabe!K2433)+Eingabe!K2433^2*PI()/4)*0+Eingabe!K2433*Eingabe!L2433</f>
        <v>0.059999999999999998</v>
      </c>
      <c r="D2433" s="89">
        <f>IF(Eingabe!G2433="x",1,0)</f>
        <v>0</v>
      </c>
      <c r="E2433" s="1">
        <f>IF(Eingabe!H2433="x",1,0)</f>
        <v>1</v>
      </c>
      <c r="F2433" s="1">
        <f>IF(Eingabe!I2433="x",1,0)</f>
        <v>0</v>
      </c>
      <c r="G2433" s="90">
        <f t="shared" si="215"/>
        <v>1</v>
      </c>
      <c r="H2433" s="1">
        <f>IF(Eingabe!R2433="x",1,0)</f>
        <v>1</v>
      </c>
      <c r="I2433" s="1">
        <f>IF(Eingabe!S2433="x",1,0)</f>
        <v>0</v>
      </c>
      <c r="J2433" s="1">
        <f t="shared" si="216"/>
        <v>1</v>
      </c>
      <c r="K2433" s="89">
        <f>IF(Eingabe!E2433="x",1,0)</f>
        <v>1</v>
      </c>
      <c r="L2433" s="1">
        <f>IF(Eingabe!F2433="x",1,0)</f>
        <v>0</v>
      </c>
      <c r="M2433" s="90">
        <f t="shared" si="217"/>
        <v>1</v>
      </c>
    </row>
    <row r="2434">
      <c r="A2434" s="5">
        <f>Eingabe!J2434^2*PI()/4</f>
        <v>0</v>
      </c>
      <c r="B2434" s="5">
        <f>Eingabe!K2434*Eingabe!L2434</f>
        <v>0.089999999999999997</v>
      </c>
      <c r="C2434" s="5">
        <f>(Eingabe!K2434*(Eingabe!L2434-Eingabe!K2434)+Eingabe!K2434^2*PI()/4)*0+Eingabe!K2434*Eingabe!L2434</f>
        <v>0.089999999999999997</v>
      </c>
      <c r="D2434" s="89">
        <f>IF(Eingabe!G2434="x",1,0)</f>
        <v>0</v>
      </c>
      <c r="E2434" s="1">
        <f>IF(Eingabe!H2434="x",1,0)</f>
        <v>1</v>
      </c>
      <c r="F2434" s="1">
        <f>IF(Eingabe!I2434="x",1,0)</f>
        <v>0</v>
      </c>
      <c r="G2434" s="90">
        <f t="shared" si="215"/>
        <v>1</v>
      </c>
      <c r="H2434" s="1">
        <f>IF(Eingabe!R2434="x",1,0)</f>
        <v>1</v>
      </c>
      <c r="I2434" s="1">
        <f>IF(Eingabe!S2434="x",1,0)</f>
        <v>0</v>
      </c>
      <c r="J2434" s="1">
        <f t="shared" si="216"/>
        <v>1</v>
      </c>
      <c r="K2434" s="89">
        <f>IF(Eingabe!E2434="x",1,0)</f>
        <v>1</v>
      </c>
      <c r="L2434" s="1">
        <f>IF(Eingabe!F2434="x",1,0)</f>
        <v>0</v>
      </c>
      <c r="M2434" s="90">
        <f t="shared" si="217"/>
        <v>1</v>
      </c>
    </row>
    <row r="2435">
      <c r="A2435" s="5">
        <f>Eingabe!J2435^2*PI()/4</f>
        <v>0</v>
      </c>
      <c r="B2435" s="5">
        <f>Eingabe!K2435*Eingabe!L2435</f>
        <v>0.089999999999999997</v>
      </c>
      <c r="C2435" s="5">
        <f>(Eingabe!K2435*(Eingabe!L2435-Eingabe!K2435)+Eingabe!K2435^2*PI()/4)*0+Eingabe!K2435*Eingabe!L2435</f>
        <v>0.089999999999999997</v>
      </c>
      <c r="D2435" s="89">
        <f>IF(Eingabe!G2435="x",1,0)</f>
        <v>0</v>
      </c>
      <c r="E2435" s="1">
        <f>IF(Eingabe!H2435="x",1,0)</f>
        <v>1</v>
      </c>
      <c r="F2435" s="1">
        <f>IF(Eingabe!I2435="x",1,0)</f>
        <v>0</v>
      </c>
      <c r="G2435" s="90">
        <f t="shared" si="215"/>
        <v>1</v>
      </c>
      <c r="H2435" s="1">
        <f>IF(Eingabe!R2435="x",1,0)</f>
        <v>1</v>
      </c>
      <c r="I2435" s="1">
        <f>IF(Eingabe!S2435="x",1,0)</f>
        <v>0</v>
      </c>
      <c r="J2435" s="1">
        <f t="shared" si="216"/>
        <v>1</v>
      </c>
      <c r="K2435" s="89">
        <f>IF(Eingabe!E2435="x",1,0)</f>
        <v>1</v>
      </c>
      <c r="L2435" s="1">
        <f>IF(Eingabe!F2435="x",1,0)</f>
        <v>0</v>
      </c>
      <c r="M2435" s="90">
        <f t="shared" si="217"/>
        <v>1</v>
      </c>
    </row>
    <row r="2436">
      <c r="A2436" s="5">
        <f>Eingabe!J2436^2*PI()/4</f>
        <v>0</v>
      </c>
      <c r="B2436" s="5">
        <f>Eingabe!K2436*Eingabe!L2436</f>
        <v>0.057599999999999998</v>
      </c>
      <c r="C2436" s="5">
        <f>(Eingabe!K2436*(Eingabe!L2436-Eingabe!K2436)+Eingabe!K2436^2*PI()/4)*0+Eingabe!K2436*Eingabe!L2436</f>
        <v>0.057599999999999998</v>
      </c>
      <c r="D2436" s="89">
        <f>IF(Eingabe!G2436="x",1,0)</f>
        <v>0</v>
      </c>
      <c r="E2436" s="1">
        <f>IF(Eingabe!H2436="x",1,0)</f>
        <v>1</v>
      </c>
      <c r="F2436" s="1">
        <f>IF(Eingabe!I2436="x",1,0)</f>
        <v>0</v>
      </c>
      <c r="G2436" s="90">
        <f t="shared" si="215"/>
        <v>1</v>
      </c>
      <c r="H2436" s="1">
        <f>IF(Eingabe!R2436="x",1,0)</f>
        <v>1</v>
      </c>
      <c r="I2436" s="1">
        <f>IF(Eingabe!S2436="x",1,0)</f>
        <v>0</v>
      </c>
      <c r="J2436" s="1">
        <f t="shared" si="216"/>
        <v>1</v>
      </c>
      <c r="K2436" s="89">
        <f>IF(Eingabe!E2436="x",1,0)</f>
        <v>1</v>
      </c>
      <c r="L2436" s="1">
        <f>IF(Eingabe!F2436="x",1,0)</f>
        <v>0</v>
      </c>
      <c r="M2436" s="90">
        <f t="shared" si="217"/>
        <v>1</v>
      </c>
    </row>
    <row r="2437">
      <c r="A2437" s="5">
        <f>Eingabe!J2437^2*PI()/4</f>
        <v>0</v>
      </c>
      <c r="B2437" s="5">
        <f>Eingabe!K2437*Eingabe!L2437</f>
        <v>0.040000000000000008</v>
      </c>
      <c r="C2437" s="5">
        <f>(Eingabe!K2437*(Eingabe!L2437-Eingabe!K2437)+Eingabe!K2437^2*PI()/4)*0+Eingabe!K2437*Eingabe!L2437</f>
        <v>0.040000000000000008</v>
      </c>
      <c r="D2437" s="89">
        <f>IF(Eingabe!G2437="x",1,0)</f>
        <v>0</v>
      </c>
      <c r="E2437" s="1">
        <f>IF(Eingabe!H2437="x",1,0)</f>
        <v>1</v>
      </c>
      <c r="F2437" s="1">
        <f>IF(Eingabe!I2437="x",1,0)</f>
        <v>0</v>
      </c>
      <c r="G2437" s="90">
        <f t="shared" si="215"/>
        <v>1</v>
      </c>
      <c r="H2437" s="1">
        <f>IF(Eingabe!R2437="x",1,0)</f>
        <v>1</v>
      </c>
      <c r="I2437" s="1">
        <f>IF(Eingabe!S2437="x",1,0)</f>
        <v>0</v>
      </c>
      <c r="J2437" s="1">
        <f t="shared" si="216"/>
        <v>1</v>
      </c>
      <c r="K2437" s="89">
        <f>IF(Eingabe!E2437="x",1,0)</f>
        <v>1</v>
      </c>
      <c r="L2437" s="1">
        <f>IF(Eingabe!F2437="x",1,0)</f>
        <v>0</v>
      </c>
      <c r="M2437" s="90">
        <f t="shared" si="217"/>
        <v>1</v>
      </c>
    </row>
    <row r="2438">
      <c r="A2438" s="5">
        <f>Eingabe!J2438^2*PI()/4</f>
        <v>0</v>
      </c>
      <c r="B2438" s="5">
        <f>Eingabe!K2438*Eingabe!L2438</f>
        <v>0.040000000000000008</v>
      </c>
      <c r="C2438" s="5">
        <f>(Eingabe!K2438*(Eingabe!L2438-Eingabe!K2438)+Eingabe!K2438^2*PI()/4)*0+Eingabe!K2438*Eingabe!L2438</f>
        <v>0.040000000000000008</v>
      </c>
      <c r="D2438" s="89">
        <f>IF(Eingabe!G2438="x",1,0)</f>
        <v>0</v>
      </c>
      <c r="E2438" s="1">
        <f>IF(Eingabe!H2438="x",1,0)</f>
        <v>1</v>
      </c>
      <c r="F2438" s="1">
        <f>IF(Eingabe!I2438="x",1,0)</f>
        <v>0</v>
      </c>
      <c r="G2438" s="90">
        <f t="shared" si="215"/>
        <v>1</v>
      </c>
      <c r="H2438" s="1">
        <f>IF(Eingabe!R2438="x",1,0)</f>
        <v>1</v>
      </c>
      <c r="I2438" s="1">
        <f>IF(Eingabe!S2438="x",1,0)</f>
        <v>0</v>
      </c>
      <c r="J2438" s="1">
        <f t="shared" si="216"/>
        <v>1</v>
      </c>
      <c r="K2438" s="89">
        <f>IF(Eingabe!E2438="x",1,0)</f>
        <v>1</v>
      </c>
      <c r="L2438" s="1">
        <f>IF(Eingabe!F2438="x",1,0)</f>
        <v>0</v>
      </c>
      <c r="M2438" s="90">
        <f t="shared" si="217"/>
        <v>1</v>
      </c>
    </row>
    <row r="2439">
      <c r="A2439" s="5">
        <f>Eingabe!J2439^2*PI()/4</f>
        <v>0</v>
      </c>
      <c r="B2439" s="5">
        <f>Eingabe!K2439*Eingabe!L2439</f>
        <v>0.040000000000000008</v>
      </c>
      <c r="C2439" s="5">
        <f>(Eingabe!K2439*(Eingabe!L2439-Eingabe!K2439)+Eingabe!K2439^2*PI()/4)*0+Eingabe!K2439*Eingabe!L2439</f>
        <v>0.040000000000000008</v>
      </c>
      <c r="D2439" s="89">
        <f>IF(Eingabe!G2439="x",1,0)</f>
        <v>0</v>
      </c>
      <c r="E2439" s="1">
        <f>IF(Eingabe!H2439="x",1,0)</f>
        <v>1</v>
      </c>
      <c r="F2439" s="1">
        <f>IF(Eingabe!I2439="x",1,0)</f>
        <v>0</v>
      </c>
      <c r="G2439" s="90">
        <f t="shared" si="215"/>
        <v>1</v>
      </c>
      <c r="H2439" s="1">
        <f>IF(Eingabe!R2439="x",1,0)</f>
        <v>1</v>
      </c>
      <c r="I2439" s="1">
        <f>IF(Eingabe!S2439="x",1,0)</f>
        <v>0</v>
      </c>
      <c r="J2439" s="1">
        <f t="shared" si="216"/>
        <v>1</v>
      </c>
      <c r="K2439" s="89">
        <f>IF(Eingabe!E2439="x",1,0)</f>
        <v>1</v>
      </c>
      <c r="L2439" s="1">
        <f>IF(Eingabe!F2439="x",1,0)</f>
        <v>0</v>
      </c>
      <c r="M2439" s="90">
        <f t="shared" si="217"/>
        <v>1</v>
      </c>
    </row>
    <row r="2440">
      <c r="A2440" s="5">
        <f>Eingabe!J2440^2*PI()/4</f>
        <v>0</v>
      </c>
      <c r="B2440" s="5">
        <f>Eingabe!K2440*Eingabe!L2440</f>
        <v>0.040000000000000008</v>
      </c>
      <c r="C2440" s="5">
        <f>(Eingabe!K2440*(Eingabe!L2440-Eingabe!K2440)+Eingabe!K2440^2*PI()/4)*0+Eingabe!K2440*Eingabe!L2440</f>
        <v>0.040000000000000008</v>
      </c>
      <c r="D2440" s="89">
        <f>IF(Eingabe!G2440="x",1,0)</f>
        <v>0</v>
      </c>
      <c r="E2440" s="1">
        <f>IF(Eingabe!H2440="x",1,0)</f>
        <v>1</v>
      </c>
      <c r="F2440" s="1">
        <f>IF(Eingabe!I2440="x",1,0)</f>
        <v>0</v>
      </c>
      <c r="G2440" s="90">
        <f t="shared" si="215"/>
        <v>1</v>
      </c>
      <c r="H2440" s="1">
        <f>IF(Eingabe!R2440="x",1,0)</f>
        <v>1</v>
      </c>
      <c r="I2440" s="1">
        <f>IF(Eingabe!S2440="x",1,0)</f>
        <v>0</v>
      </c>
      <c r="J2440" s="1">
        <f t="shared" si="216"/>
        <v>1</v>
      </c>
      <c r="K2440" s="89">
        <f>IF(Eingabe!E2440="x",1,0)</f>
        <v>1</v>
      </c>
      <c r="L2440" s="1">
        <f>IF(Eingabe!F2440="x",1,0)</f>
        <v>0</v>
      </c>
      <c r="M2440" s="90">
        <f t="shared" si="217"/>
        <v>1</v>
      </c>
    </row>
    <row r="2441">
      <c r="A2441" s="5">
        <f>Eingabe!J2441^2*PI()/4</f>
        <v>0</v>
      </c>
      <c r="B2441" s="5">
        <f>Eingabe!K2441*Eingabe!L2441</f>
        <v>0.040000000000000008</v>
      </c>
      <c r="C2441" s="5">
        <f>(Eingabe!K2441*(Eingabe!L2441-Eingabe!K2441)+Eingabe!K2441^2*PI()/4)*0+Eingabe!K2441*Eingabe!L2441</f>
        <v>0.040000000000000008</v>
      </c>
      <c r="D2441" s="89">
        <f>IF(Eingabe!G2441="x",1,0)</f>
        <v>0</v>
      </c>
      <c r="E2441" s="1">
        <f>IF(Eingabe!H2441="x",1,0)</f>
        <v>1</v>
      </c>
      <c r="F2441" s="1">
        <f>IF(Eingabe!I2441="x",1,0)</f>
        <v>0</v>
      </c>
      <c r="G2441" s="90">
        <f t="shared" si="215"/>
        <v>1</v>
      </c>
      <c r="H2441" s="1">
        <f>IF(Eingabe!R2441="x",1,0)</f>
        <v>1</v>
      </c>
      <c r="I2441" s="1">
        <f>IF(Eingabe!S2441="x",1,0)</f>
        <v>0</v>
      </c>
      <c r="J2441" s="1">
        <f t="shared" si="216"/>
        <v>1</v>
      </c>
      <c r="K2441" s="89">
        <f>IF(Eingabe!E2441="x",1,0)</f>
        <v>1</v>
      </c>
      <c r="L2441" s="1">
        <f>IF(Eingabe!F2441="x",1,0)</f>
        <v>0</v>
      </c>
      <c r="M2441" s="90">
        <f t="shared" si="217"/>
        <v>1</v>
      </c>
    </row>
    <row r="2442">
      <c r="A2442" s="5">
        <f>Eingabe!J2442^2*PI()/4</f>
        <v>0</v>
      </c>
      <c r="B2442" s="5">
        <f>Eingabe!K2442*Eingabe!L2442</f>
        <v>0.057599999999999998</v>
      </c>
      <c r="C2442" s="5">
        <f>(Eingabe!K2442*(Eingabe!L2442-Eingabe!K2442)+Eingabe!K2442^2*PI()/4)*0+Eingabe!K2442*Eingabe!L2442</f>
        <v>0.057599999999999998</v>
      </c>
      <c r="D2442" s="89">
        <f>IF(Eingabe!G2442="x",1,0)</f>
        <v>0</v>
      </c>
      <c r="E2442" s="1">
        <f>IF(Eingabe!H2442="x",1,0)</f>
        <v>1</v>
      </c>
      <c r="F2442" s="1">
        <f>IF(Eingabe!I2442="x",1,0)</f>
        <v>0</v>
      </c>
      <c r="G2442" s="90">
        <f t="shared" si="215"/>
        <v>1</v>
      </c>
      <c r="H2442" s="1">
        <f>IF(Eingabe!R2442="x",1,0)</f>
        <v>1</v>
      </c>
      <c r="I2442" s="1">
        <f>IF(Eingabe!S2442="x",1,0)</f>
        <v>0</v>
      </c>
      <c r="J2442" s="1">
        <f t="shared" si="216"/>
        <v>1</v>
      </c>
      <c r="K2442" s="89">
        <f>IF(Eingabe!E2442="x",1,0)</f>
        <v>1</v>
      </c>
      <c r="L2442" s="1">
        <f>IF(Eingabe!F2442="x",1,0)</f>
        <v>0</v>
      </c>
      <c r="M2442" s="90">
        <f t="shared" si="217"/>
        <v>1</v>
      </c>
    </row>
    <row r="2443">
      <c r="A2443" s="5">
        <f>Eingabe!J2443^2*PI()/4</f>
        <v>0</v>
      </c>
      <c r="B2443" s="5">
        <f>Eingabe!K2443*Eingabe!L2443</f>
        <v>0.089999999999999997</v>
      </c>
      <c r="C2443" s="5">
        <f>(Eingabe!K2443*(Eingabe!L2443-Eingabe!K2443)+Eingabe!K2443^2*PI()/4)*0+Eingabe!K2443*Eingabe!L2443</f>
        <v>0.089999999999999997</v>
      </c>
      <c r="D2443" s="89">
        <f>IF(Eingabe!G2443="x",1,0)</f>
        <v>0</v>
      </c>
      <c r="E2443" s="1">
        <f>IF(Eingabe!H2443="x",1,0)</f>
        <v>1</v>
      </c>
      <c r="F2443" s="1">
        <f>IF(Eingabe!I2443="x",1,0)</f>
        <v>0</v>
      </c>
      <c r="G2443" s="90">
        <f t="shared" si="215"/>
        <v>1</v>
      </c>
      <c r="H2443" s="1">
        <f>IF(Eingabe!R2443="x",1,0)</f>
        <v>1</v>
      </c>
      <c r="I2443" s="1">
        <f>IF(Eingabe!S2443="x",1,0)</f>
        <v>0</v>
      </c>
      <c r="J2443" s="1">
        <f t="shared" si="216"/>
        <v>1</v>
      </c>
      <c r="K2443" s="89">
        <f>IF(Eingabe!E2443="x",1,0)</f>
        <v>1</v>
      </c>
      <c r="L2443" s="1">
        <f>IF(Eingabe!F2443="x",1,0)</f>
        <v>0</v>
      </c>
      <c r="M2443" s="90">
        <f t="shared" si="217"/>
        <v>1</v>
      </c>
    </row>
    <row r="2444">
      <c r="A2444" s="5">
        <f>Eingabe!J2444^2*PI()/4</f>
        <v>0</v>
      </c>
      <c r="B2444" s="5">
        <f>Eingabe!K2444*Eingabe!L2444</f>
        <v>0.040000000000000008</v>
      </c>
      <c r="C2444" s="5">
        <f>(Eingabe!K2444*(Eingabe!L2444-Eingabe!K2444)+Eingabe!K2444^2*PI()/4)*0+Eingabe!K2444*Eingabe!L2444</f>
        <v>0.040000000000000008</v>
      </c>
      <c r="D2444" s="89">
        <f>IF(Eingabe!G2444="x",1,0)</f>
        <v>0</v>
      </c>
      <c r="E2444" s="1">
        <f>IF(Eingabe!H2444="x",1,0)</f>
        <v>1</v>
      </c>
      <c r="F2444" s="1">
        <f>IF(Eingabe!I2444="x",1,0)</f>
        <v>0</v>
      </c>
      <c r="G2444" s="90">
        <f t="shared" si="215"/>
        <v>1</v>
      </c>
      <c r="H2444" s="1">
        <f>IF(Eingabe!R2444="x",1,0)</f>
        <v>1</v>
      </c>
      <c r="I2444" s="1">
        <f>IF(Eingabe!S2444="x",1,0)</f>
        <v>0</v>
      </c>
      <c r="J2444" s="1">
        <f t="shared" si="216"/>
        <v>1</v>
      </c>
      <c r="K2444" s="89">
        <f>IF(Eingabe!E2444="x",1,0)</f>
        <v>1</v>
      </c>
      <c r="L2444" s="1">
        <f>IF(Eingabe!F2444="x",1,0)</f>
        <v>0</v>
      </c>
      <c r="M2444" s="90">
        <f t="shared" si="217"/>
        <v>1</v>
      </c>
    </row>
    <row r="2445">
      <c r="A2445" s="5">
        <f>Eingabe!J2445^2*PI()/4</f>
        <v>0</v>
      </c>
      <c r="B2445" s="5">
        <f>Eingabe!K2445*Eingabe!L2445</f>
        <v>0.059999999999999998</v>
      </c>
      <c r="C2445" s="5">
        <f>(Eingabe!K2445*(Eingabe!L2445-Eingabe!K2445)+Eingabe!K2445^2*PI()/4)*0+Eingabe!K2445*Eingabe!L2445</f>
        <v>0.059999999999999998</v>
      </c>
      <c r="D2445" s="89">
        <f>IF(Eingabe!G2445="x",1,0)</f>
        <v>0</v>
      </c>
      <c r="E2445" s="1">
        <f>IF(Eingabe!H2445="x",1,0)</f>
        <v>1</v>
      </c>
      <c r="F2445" s="1">
        <f>IF(Eingabe!I2445="x",1,0)</f>
        <v>0</v>
      </c>
      <c r="G2445" s="90">
        <f t="shared" si="215"/>
        <v>1</v>
      </c>
      <c r="H2445" s="1">
        <f>IF(Eingabe!R2445="x",1,0)</f>
        <v>1</v>
      </c>
      <c r="I2445" s="1">
        <f>IF(Eingabe!S2445="x",1,0)</f>
        <v>0</v>
      </c>
      <c r="J2445" s="1">
        <f t="shared" si="216"/>
        <v>1</v>
      </c>
      <c r="K2445" s="89">
        <f>IF(Eingabe!E2445="x",1,0)</f>
        <v>1</v>
      </c>
      <c r="L2445" s="1">
        <f>IF(Eingabe!F2445="x",1,0)</f>
        <v>0</v>
      </c>
      <c r="M2445" s="90">
        <f t="shared" si="217"/>
        <v>1</v>
      </c>
    </row>
    <row r="2446">
      <c r="A2446" s="5">
        <f>Eingabe!J2446^2*PI()/4</f>
        <v>0</v>
      </c>
      <c r="B2446" s="5">
        <f>Eingabe!K2446*Eingabe!L2446</f>
        <v>0.059999999999999998</v>
      </c>
      <c r="C2446" s="5">
        <f>(Eingabe!K2446*(Eingabe!L2446-Eingabe!K2446)+Eingabe!K2446^2*PI()/4)*0+Eingabe!K2446*Eingabe!L2446</f>
        <v>0.059999999999999998</v>
      </c>
      <c r="D2446" s="89">
        <f>IF(Eingabe!G2446="x",1,0)</f>
        <v>0</v>
      </c>
      <c r="E2446" s="1">
        <f>IF(Eingabe!H2446="x",1,0)</f>
        <v>1</v>
      </c>
      <c r="F2446" s="1">
        <f>IF(Eingabe!I2446="x",1,0)</f>
        <v>0</v>
      </c>
      <c r="G2446" s="90">
        <f t="shared" si="215"/>
        <v>1</v>
      </c>
      <c r="H2446" s="1">
        <f>IF(Eingabe!R2446="x",1,0)</f>
        <v>1</v>
      </c>
      <c r="I2446" s="1">
        <f>IF(Eingabe!S2446="x",1,0)</f>
        <v>0</v>
      </c>
      <c r="J2446" s="1">
        <f t="shared" si="216"/>
        <v>1</v>
      </c>
      <c r="K2446" s="89">
        <f>IF(Eingabe!E2446="x",1,0)</f>
        <v>1</v>
      </c>
      <c r="L2446" s="1">
        <f>IF(Eingabe!F2446="x",1,0)</f>
        <v>0</v>
      </c>
      <c r="M2446" s="90">
        <f t="shared" si="217"/>
        <v>1</v>
      </c>
    </row>
    <row r="2447">
      <c r="A2447" s="5">
        <f>Eingabe!J2447^2*PI()/4</f>
        <v>0</v>
      </c>
      <c r="B2447" s="5">
        <f>Eingabe!K2447*Eingabe!L2447</f>
        <v>0.040000000000000008</v>
      </c>
      <c r="C2447" s="5">
        <f>(Eingabe!K2447*(Eingabe!L2447-Eingabe!K2447)+Eingabe!K2447^2*PI()/4)*0+Eingabe!K2447*Eingabe!L2447</f>
        <v>0.040000000000000008</v>
      </c>
      <c r="D2447" s="89">
        <f>IF(Eingabe!G2447="x",1,0)</f>
        <v>0</v>
      </c>
      <c r="E2447" s="1">
        <f>IF(Eingabe!H2447="x",1,0)</f>
        <v>1</v>
      </c>
      <c r="F2447" s="1">
        <f>IF(Eingabe!I2447="x",1,0)</f>
        <v>0</v>
      </c>
      <c r="G2447" s="90">
        <f t="shared" si="215"/>
        <v>1</v>
      </c>
      <c r="H2447" s="1">
        <f>IF(Eingabe!R2447="x",1,0)</f>
        <v>1</v>
      </c>
      <c r="I2447" s="1">
        <f>IF(Eingabe!S2447="x",1,0)</f>
        <v>0</v>
      </c>
      <c r="J2447" s="1">
        <f t="shared" si="216"/>
        <v>1</v>
      </c>
      <c r="K2447" s="89">
        <f>IF(Eingabe!E2447="x",1,0)</f>
        <v>1</v>
      </c>
      <c r="L2447" s="1">
        <f>IF(Eingabe!F2447="x",1,0)</f>
        <v>0</v>
      </c>
      <c r="M2447" s="90">
        <f t="shared" si="217"/>
        <v>1</v>
      </c>
    </row>
    <row r="2448">
      <c r="A2448" s="5">
        <f>Eingabe!J2448^2*PI()/4</f>
        <v>0</v>
      </c>
      <c r="B2448" s="5">
        <f>Eingabe!K2448*Eingabe!L2448</f>
        <v>0.059999999999999998</v>
      </c>
      <c r="C2448" s="5">
        <f>(Eingabe!K2448*(Eingabe!L2448-Eingabe!K2448)+Eingabe!K2448^2*PI()/4)*0+Eingabe!K2448*Eingabe!L2448</f>
        <v>0.059999999999999998</v>
      </c>
      <c r="D2448" s="89">
        <f>IF(Eingabe!G2448="x",1,0)</f>
        <v>0</v>
      </c>
      <c r="E2448" s="1">
        <f>IF(Eingabe!H2448="x",1,0)</f>
        <v>1</v>
      </c>
      <c r="F2448" s="1">
        <f>IF(Eingabe!I2448="x",1,0)</f>
        <v>0</v>
      </c>
      <c r="G2448" s="90">
        <f t="shared" si="215"/>
        <v>1</v>
      </c>
      <c r="H2448" s="1">
        <f>IF(Eingabe!R2448="x",1,0)</f>
        <v>1</v>
      </c>
      <c r="I2448" s="1">
        <f>IF(Eingabe!S2448="x",1,0)</f>
        <v>0</v>
      </c>
      <c r="J2448" s="1">
        <f t="shared" si="216"/>
        <v>1</v>
      </c>
      <c r="K2448" s="89">
        <f>IF(Eingabe!E2448="x",1,0)</f>
        <v>1</v>
      </c>
      <c r="L2448" s="1">
        <f>IF(Eingabe!F2448="x",1,0)</f>
        <v>0</v>
      </c>
      <c r="M2448" s="90">
        <f t="shared" si="217"/>
        <v>1</v>
      </c>
    </row>
    <row r="2449">
      <c r="A2449" s="5">
        <f>Eingabe!J2449^2*PI()/4</f>
        <v>0</v>
      </c>
      <c r="B2449" s="5">
        <f>Eingabe!K2449*Eingabe!L2449</f>
        <v>0.040000000000000008</v>
      </c>
      <c r="C2449" s="5">
        <f>(Eingabe!K2449*(Eingabe!L2449-Eingabe!K2449)+Eingabe!K2449^2*PI()/4)*0+Eingabe!K2449*Eingabe!L2449</f>
        <v>0.040000000000000008</v>
      </c>
      <c r="D2449" s="89">
        <f>IF(Eingabe!G2449="x",1,0)</f>
        <v>0</v>
      </c>
      <c r="E2449" s="1">
        <f>IF(Eingabe!H2449="x",1,0)</f>
        <v>1</v>
      </c>
      <c r="F2449" s="1">
        <f>IF(Eingabe!I2449="x",1,0)</f>
        <v>0</v>
      </c>
      <c r="G2449" s="90">
        <f t="shared" si="215"/>
        <v>1</v>
      </c>
      <c r="H2449" s="1">
        <f>IF(Eingabe!R2449="x",1,0)</f>
        <v>1</v>
      </c>
      <c r="I2449" s="1">
        <f>IF(Eingabe!S2449="x",1,0)</f>
        <v>0</v>
      </c>
      <c r="J2449" s="1">
        <f t="shared" si="216"/>
        <v>1</v>
      </c>
      <c r="K2449" s="89">
        <f>IF(Eingabe!E2449="x",1,0)</f>
        <v>1</v>
      </c>
      <c r="L2449" s="1">
        <f>IF(Eingabe!F2449="x",1,0)</f>
        <v>0</v>
      </c>
      <c r="M2449" s="90">
        <f t="shared" si="217"/>
        <v>1</v>
      </c>
    </row>
    <row r="2450">
      <c r="A2450" s="5">
        <f>Eingabe!J2450^2*PI()/4</f>
        <v>0</v>
      </c>
      <c r="B2450" s="5">
        <f>Eingabe!K2450*Eingabe!L2450</f>
        <v>0.057599999999999998</v>
      </c>
      <c r="C2450" s="5">
        <f>(Eingabe!K2450*(Eingabe!L2450-Eingabe!K2450)+Eingabe!K2450^2*PI()/4)*0+Eingabe!K2450*Eingabe!L2450</f>
        <v>0.057599999999999998</v>
      </c>
      <c r="D2450" s="89">
        <f>IF(Eingabe!G2450="x",1,0)</f>
        <v>0</v>
      </c>
      <c r="E2450" s="1">
        <f>IF(Eingabe!H2450="x",1,0)</f>
        <v>1</v>
      </c>
      <c r="F2450" s="1">
        <f>IF(Eingabe!I2450="x",1,0)</f>
        <v>0</v>
      </c>
      <c r="G2450" s="90">
        <f t="shared" si="215"/>
        <v>1</v>
      </c>
      <c r="H2450" s="1">
        <f>IF(Eingabe!R2450="x",1,0)</f>
        <v>1</v>
      </c>
      <c r="I2450" s="1">
        <f>IF(Eingabe!S2450="x",1,0)</f>
        <v>0</v>
      </c>
      <c r="J2450" s="1">
        <f t="shared" si="216"/>
        <v>1</v>
      </c>
      <c r="K2450" s="89">
        <f>IF(Eingabe!E2450="x",1,0)</f>
        <v>1</v>
      </c>
      <c r="L2450" s="1">
        <f>IF(Eingabe!F2450="x",1,0)</f>
        <v>0</v>
      </c>
      <c r="M2450" s="90">
        <f t="shared" si="217"/>
        <v>1</v>
      </c>
    </row>
    <row r="2451">
      <c r="A2451" s="5">
        <f>Eingabe!J2451^2*PI()/4</f>
        <v>0</v>
      </c>
      <c r="B2451" s="5">
        <f>Eingabe!K2451*Eingabe!L2451</f>
        <v>0.089999999999999997</v>
      </c>
      <c r="C2451" s="5">
        <f>(Eingabe!K2451*(Eingabe!L2451-Eingabe!K2451)+Eingabe!K2451^2*PI()/4)*0+Eingabe!K2451*Eingabe!L2451</f>
        <v>0.089999999999999997</v>
      </c>
      <c r="D2451" s="89">
        <f>IF(Eingabe!G2451="x",1,0)</f>
        <v>0</v>
      </c>
      <c r="E2451" s="1">
        <f>IF(Eingabe!H2451="x",1,0)</f>
        <v>1</v>
      </c>
      <c r="F2451" s="1">
        <f>IF(Eingabe!I2451="x",1,0)</f>
        <v>0</v>
      </c>
      <c r="G2451" s="90">
        <f t="shared" ref="G2451:G2514" si="218">MAX(E2451:F2451)</f>
        <v>1</v>
      </c>
      <c r="H2451" s="1">
        <f>IF(Eingabe!R2451="x",1,0)</f>
        <v>1</v>
      </c>
      <c r="I2451" s="1">
        <f>IF(Eingabe!S2451="x",1,0)</f>
        <v>0</v>
      </c>
      <c r="J2451" s="1">
        <f t="shared" ref="J2451:J2514" si="219">MAX(H2451:I2451)</f>
        <v>1</v>
      </c>
      <c r="K2451" s="89">
        <f>IF(Eingabe!E2451="x",1,0)</f>
        <v>1</v>
      </c>
      <c r="L2451" s="1">
        <f>IF(Eingabe!F2451="x",1,0)</f>
        <v>0</v>
      </c>
      <c r="M2451" s="90">
        <f t="shared" ref="M2451:M2514" si="220">MAX(K2451:L2451)</f>
        <v>1</v>
      </c>
    </row>
    <row r="2452">
      <c r="A2452" s="5">
        <f>Eingabe!J2452^2*PI()/4</f>
        <v>0</v>
      </c>
      <c r="B2452" s="5">
        <f>Eingabe!K2452*Eingabe!L2452</f>
        <v>0.057599999999999998</v>
      </c>
      <c r="C2452" s="5">
        <f>(Eingabe!K2452*(Eingabe!L2452-Eingabe!K2452)+Eingabe!K2452^2*PI()/4)*0+Eingabe!K2452*Eingabe!L2452</f>
        <v>0.057599999999999998</v>
      </c>
      <c r="D2452" s="89">
        <f>IF(Eingabe!G2452="x",1,0)</f>
        <v>0</v>
      </c>
      <c r="E2452" s="1">
        <f>IF(Eingabe!H2452="x",1,0)</f>
        <v>1</v>
      </c>
      <c r="F2452" s="1">
        <f>IF(Eingabe!I2452="x",1,0)</f>
        <v>0</v>
      </c>
      <c r="G2452" s="90">
        <f t="shared" si="218"/>
        <v>1</v>
      </c>
      <c r="H2452" s="1">
        <f>IF(Eingabe!R2452="x",1,0)</f>
        <v>1</v>
      </c>
      <c r="I2452" s="1">
        <f>IF(Eingabe!S2452="x",1,0)</f>
        <v>0</v>
      </c>
      <c r="J2452" s="1">
        <f t="shared" si="219"/>
        <v>1</v>
      </c>
      <c r="K2452" s="89">
        <f>IF(Eingabe!E2452="x",1,0)</f>
        <v>1</v>
      </c>
      <c r="L2452" s="1">
        <f>IF(Eingabe!F2452="x",1,0)</f>
        <v>0</v>
      </c>
      <c r="M2452" s="90">
        <f t="shared" si="220"/>
        <v>1</v>
      </c>
    </row>
    <row r="2453">
      <c r="A2453" s="5">
        <f>Eingabe!J2453^2*PI()/4</f>
        <v>0</v>
      </c>
      <c r="B2453" s="5">
        <f>Eingabe!K2453*Eingabe!L2453</f>
        <v>0.040000000000000008</v>
      </c>
      <c r="C2453" s="5">
        <f>(Eingabe!K2453*(Eingabe!L2453-Eingabe!K2453)+Eingabe!K2453^2*PI()/4)*0+Eingabe!K2453*Eingabe!L2453</f>
        <v>0.040000000000000008</v>
      </c>
      <c r="D2453" s="89">
        <f>IF(Eingabe!G2453="x",1,0)</f>
        <v>0</v>
      </c>
      <c r="E2453" s="1">
        <f>IF(Eingabe!H2453="x",1,0)</f>
        <v>1</v>
      </c>
      <c r="F2453" s="1">
        <f>IF(Eingabe!I2453="x",1,0)</f>
        <v>0</v>
      </c>
      <c r="G2453" s="90">
        <f t="shared" si="218"/>
        <v>1</v>
      </c>
      <c r="H2453" s="1">
        <f>IF(Eingabe!R2453="x",1,0)</f>
        <v>1</v>
      </c>
      <c r="I2453" s="1">
        <f>IF(Eingabe!S2453="x",1,0)</f>
        <v>0</v>
      </c>
      <c r="J2453" s="1">
        <f t="shared" si="219"/>
        <v>1</v>
      </c>
      <c r="K2453" s="89">
        <f>IF(Eingabe!E2453="x",1,0)</f>
        <v>1</v>
      </c>
      <c r="L2453" s="1">
        <f>IF(Eingabe!F2453="x",1,0)</f>
        <v>0</v>
      </c>
      <c r="M2453" s="90">
        <f t="shared" si="220"/>
        <v>1</v>
      </c>
    </row>
    <row r="2454">
      <c r="A2454" s="5">
        <f>Eingabe!J2454^2*PI()/4</f>
        <v>0</v>
      </c>
      <c r="B2454" s="5">
        <f>Eingabe!K2454*Eingabe!L2454</f>
        <v>0.040000000000000008</v>
      </c>
      <c r="C2454" s="5">
        <f>(Eingabe!K2454*(Eingabe!L2454-Eingabe!K2454)+Eingabe!K2454^2*PI()/4)*0+Eingabe!K2454*Eingabe!L2454</f>
        <v>0.040000000000000008</v>
      </c>
      <c r="D2454" s="89">
        <f>IF(Eingabe!G2454="x",1,0)</f>
        <v>0</v>
      </c>
      <c r="E2454" s="1">
        <f>IF(Eingabe!H2454="x",1,0)</f>
        <v>1</v>
      </c>
      <c r="F2454" s="1">
        <f>IF(Eingabe!I2454="x",1,0)</f>
        <v>0</v>
      </c>
      <c r="G2454" s="90">
        <f t="shared" si="218"/>
        <v>1</v>
      </c>
      <c r="H2454" s="1">
        <f>IF(Eingabe!R2454="x",1,0)</f>
        <v>1</v>
      </c>
      <c r="I2454" s="1">
        <f>IF(Eingabe!S2454="x",1,0)</f>
        <v>0</v>
      </c>
      <c r="J2454" s="1">
        <f t="shared" si="219"/>
        <v>1</v>
      </c>
      <c r="K2454" s="89">
        <f>IF(Eingabe!E2454="x",1,0)</f>
        <v>1</v>
      </c>
      <c r="L2454" s="1">
        <f>IF(Eingabe!F2454="x",1,0)</f>
        <v>0</v>
      </c>
      <c r="M2454" s="90">
        <f t="shared" si="220"/>
        <v>1</v>
      </c>
    </row>
    <row r="2455">
      <c r="A2455" s="5">
        <f>Eingabe!J2455^2*PI()/4</f>
        <v>0</v>
      </c>
      <c r="B2455" s="5">
        <f>Eingabe!K2455*Eingabe!L2455</f>
        <v>0.040000000000000008</v>
      </c>
      <c r="C2455" s="5">
        <f>(Eingabe!K2455*(Eingabe!L2455-Eingabe!K2455)+Eingabe!K2455^2*PI()/4)*0+Eingabe!K2455*Eingabe!L2455</f>
        <v>0.040000000000000008</v>
      </c>
      <c r="D2455" s="89">
        <f>IF(Eingabe!G2455="x",1,0)</f>
        <v>0</v>
      </c>
      <c r="E2455" s="1">
        <f>IF(Eingabe!H2455="x",1,0)</f>
        <v>1</v>
      </c>
      <c r="F2455" s="1">
        <f>IF(Eingabe!I2455="x",1,0)</f>
        <v>0</v>
      </c>
      <c r="G2455" s="90">
        <f t="shared" si="218"/>
        <v>1</v>
      </c>
      <c r="H2455" s="1">
        <f>IF(Eingabe!R2455="x",1,0)</f>
        <v>1</v>
      </c>
      <c r="I2455" s="1">
        <f>IF(Eingabe!S2455="x",1,0)</f>
        <v>0</v>
      </c>
      <c r="J2455" s="1">
        <f t="shared" si="219"/>
        <v>1</v>
      </c>
      <c r="K2455" s="89">
        <f>IF(Eingabe!E2455="x",1,0)</f>
        <v>1</v>
      </c>
      <c r="L2455" s="1">
        <f>IF(Eingabe!F2455="x",1,0)</f>
        <v>0</v>
      </c>
      <c r="M2455" s="90">
        <f t="shared" si="220"/>
        <v>1</v>
      </c>
    </row>
    <row r="2456">
      <c r="A2456" s="5">
        <f>Eingabe!J2456^2*PI()/4</f>
        <v>0</v>
      </c>
      <c r="B2456" s="5">
        <f>Eingabe!K2456*Eingabe!L2456</f>
        <v>0.040000000000000008</v>
      </c>
      <c r="C2456" s="5">
        <f>(Eingabe!K2456*(Eingabe!L2456-Eingabe!K2456)+Eingabe!K2456^2*PI()/4)*0+Eingabe!K2456*Eingabe!L2456</f>
        <v>0.040000000000000008</v>
      </c>
      <c r="D2456" s="89">
        <f>IF(Eingabe!G2456="x",1,0)</f>
        <v>0</v>
      </c>
      <c r="E2456" s="1">
        <f>IF(Eingabe!H2456="x",1,0)</f>
        <v>1</v>
      </c>
      <c r="F2456" s="1">
        <f>IF(Eingabe!I2456="x",1,0)</f>
        <v>0</v>
      </c>
      <c r="G2456" s="90">
        <f t="shared" si="218"/>
        <v>1</v>
      </c>
      <c r="H2456" s="1">
        <f>IF(Eingabe!R2456="x",1,0)</f>
        <v>1</v>
      </c>
      <c r="I2456" s="1">
        <f>IF(Eingabe!S2456="x",1,0)</f>
        <v>0</v>
      </c>
      <c r="J2456" s="1">
        <f t="shared" si="219"/>
        <v>1</v>
      </c>
      <c r="K2456" s="89">
        <f>IF(Eingabe!E2456="x",1,0)</f>
        <v>1</v>
      </c>
      <c r="L2456" s="1">
        <f>IF(Eingabe!F2456="x",1,0)</f>
        <v>0</v>
      </c>
      <c r="M2456" s="90">
        <f t="shared" si="220"/>
        <v>1</v>
      </c>
    </row>
    <row r="2457">
      <c r="A2457" s="5">
        <f>Eingabe!J2457^2*PI()/4</f>
        <v>0</v>
      </c>
      <c r="B2457" s="5">
        <f>Eingabe!K2457*Eingabe!L2457</f>
        <v>0.040000000000000008</v>
      </c>
      <c r="C2457" s="5">
        <f>(Eingabe!K2457*(Eingabe!L2457-Eingabe!K2457)+Eingabe!K2457^2*PI()/4)*0+Eingabe!K2457*Eingabe!L2457</f>
        <v>0.040000000000000008</v>
      </c>
      <c r="D2457" s="89">
        <f>IF(Eingabe!G2457="x",1,0)</f>
        <v>0</v>
      </c>
      <c r="E2457" s="1">
        <f>IF(Eingabe!H2457="x",1,0)</f>
        <v>1</v>
      </c>
      <c r="F2457" s="1">
        <f>IF(Eingabe!I2457="x",1,0)</f>
        <v>0</v>
      </c>
      <c r="G2457" s="90">
        <f t="shared" si="218"/>
        <v>1</v>
      </c>
      <c r="H2457" s="1">
        <f>IF(Eingabe!R2457="x",1,0)</f>
        <v>1</v>
      </c>
      <c r="I2457" s="1">
        <f>IF(Eingabe!S2457="x",1,0)</f>
        <v>0</v>
      </c>
      <c r="J2457" s="1">
        <f t="shared" si="219"/>
        <v>1</v>
      </c>
      <c r="K2457" s="89">
        <f>IF(Eingabe!E2457="x",1,0)</f>
        <v>1</v>
      </c>
      <c r="L2457" s="1">
        <f>IF(Eingabe!F2457="x",1,0)</f>
        <v>0</v>
      </c>
      <c r="M2457" s="90">
        <f t="shared" si="220"/>
        <v>1</v>
      </c>
    </row>
    <row r="2458">
      <c r="A2458" s="5">
        <f>Eingabe!J2458^2*PI()/4</f>
        <v>0</v>
      </c>
      <c r="B2458" s="5">
        <f>Eingabe!K2458*Eingabe!L2458</f>
        <v>0.057599999999999998</v>
      </c>
      <c r="C2458" s="5">
        <f>(Eingabe!K2458*(Eingabe!L2458-Eingabe!K2458)+Eingabe!K2458^2*PI()/4)*0+Eingabe!K2458*Eingabe!L2458</f>
        <v>0.057599999999999998</v>
      </c>
      <c r="D2458" s="89">
        <f>IF(Eingabe!G2458="x",1,0)</f>
        <v>0</v>
      </c>
      <c r="E2458" s="1">
        <f>IF(Eingabe!H2458="x",1,0)</f>
        <v>1</v>
      </c>
      <c r="F2458" s="1">
        <f>IF(Eingabe!I2458="x",1,0)</f>
        <v>0</v>
      </c>
      <c r="G2458" s="90">
        <f t="shared" si="218"/>
        <v>1</v>
      </c>
      <c r="H2458" s="1">
        <f>IF(Eingabe!R2458="x",1,0)</f>
        <v>1</v>
      </c>
      <c r="I2458" s="1">
        <f>IF(Eingabe!S2458="x",1,0)</f>
        <v>0</v>
      </c>
      <c r="J2458" s="1">
        <f t="shared" si="219"/>
        <v>1</v>
      </c>
      <c r="K2458" s="89">
        <f>IF(Eingabe!E2458="x",1,0)</f>
        <v>1</v>
      </c>
      <c r="L2458" s="1">
        <f>IF(Eingabe!F2458="x",1,0)</f>
        <v>0</v>
      </c>
      <c r="M2458" s="90">
        <f t="shared" si="220"/>
        <v>1</v>
      </c>
    </row>
    <row r="2459">
      <c r="A2459" s="5">
        <f>Eingabe!J2459^2*PI()/4</f>
        <v>0</v>
      </c>
      <c r="B2459" s="5">
        <f>Eingabe!K2459*Eingabe!L2459</f>
        <v>0.057599999999999998</v>
      </c>
      <c r="C2459" s="5">
        <f>(Eingabe!K2459*(Eingabe!L2459-Eingabe!K2459)+Eingabe!K2459^2*PI()/4)*0+Eingabe!K2459*Eingabe!L2459</f>
        <v>0.057599999999999998</v>
      </c>
      <c r="D2459" s="89">
        <f>IF(Eingabe!G2459="x",1,0)</f>
        <v>0</v>
      </c>
      <c r="E2459" s="1">
        <f>IF(Eingabe!H2459="x",1,0)</f>
        <v>1</v>
      </c>
      <c r="F2459" s="1">
        <f>IF(Eingabe!I2459="x",1,0)</f>
        <v>0</v>
      </c>
      <c r="G2459" s="90">
        <f t="shared" si="218"/>
        <v>1</v>
      </c>
      <c r="H2459" s="1">
        <f>IF(Eingabe!R2459="x",1,0)</f>
        <v>1</v>
      </c>
      <c r="I2459" s="1">
        <f>IF(Eingabe!S2459="x",1,0)</f>
        <v>0</v>
      </c>
      <c r="J2459" s="1">
        <f t="shared" si="219"/>
        <v>1</v>
      </c>
      <c r="K2459" s="89">
        <f>IF(Eingabe!E2459="x",1,0)</f>
        <v>1</v>
      </c>
      <c r="L2459" s="1">
        <f>IF(Eingabe!F2459="x",1,0)</f>
        <v>0</v>
      </c>
      <c r="M2459" s="90">
        <f t="shared" si="220"/>
        <v>1</v>
      </c>
    </row>
    <row r="2460">
      <c r="A2460" s="5">
        <f>Eingabe!J2460^2*PI()/4</f>
        <v>0</v>
      </c>
      <c r="B2460" s="5">
        <f>Eingabe!K2460*Eingabe!L2460</f>
        <v>0.040000000000000008</v>
      </c>
      <c r="C2460" s="5">
        <f>(Eingabe!K2460*(Eingabe!L2460-Eingabe!K2460)+Eingabe!K2460^2*PI()/4)*0+Eingabe!K2460*Eingabe!L2460</f>
        <v>0.040000000000000008</v>
      </c>
      <c r="D2460" s="89">
        <f>IF(Eingabe!G2460="x",1,0)</f>
        <v>0</v>
      </c>
      <c r="E2460" s="1">
        <f>IF(Eingabe!H2460="x",1,0)</f>
        <v>1</v>
      </c>
      <c r="F2460" s="1">
        <f>IF(Eingabe!I2460="x",1,0)</f>
        <v>0</v>
      </c>
      <c r="G2460" s="90">
        <f t="shared" si="218"/>
        <v>1</v>
      </c>
      <c r="H2460" s="1">
        <f>IF(Eingabe!R2460="x",1,0)</f>
        <v>1</v>
      </c>
      <c r="I2460" s="1">
        <f>IF(Eingabe!S2460="x",1,0)</f>
        <v>0</v>
      </c>
      <c r="J2460" s="1">
        <f t="shared" si="219"/>
        <v>1</v>
      </c>
      <c r="K2460" s="89">
        <f>IF(Eingabe!E2460="x",1,0)</f>
        <v>1</v>
      </c>
      <c r="L2460" s="1">
        <f>IF(Eingabe!F2460="x",1,0)</f>
        <v>0</v>
      </c>
      <c r="M2460" s="90">
        <f t="shared" si="220"/>
        <v>1</v>
      </c>
    </row>
    <row r="2461">
      <c r="A2461" s="5">
        <f>Eingabe!J2461^2*PI()/4</f>
        <v>0</v>
      </c>
      <c r="B2461" s="5">
        <f>Eingabe!K2461*Eingabe!L2461</f>
        <v>0.059999999999999998</v>
      </c>
      <c r="C2461" s="5">
        <f>(Eingabe!K2461*(Eingabe!L2461-Eingabe!K2461)+Eingabe!K2461^2*PI()/4)*0+Eingabe!K2461*Eingabe!L2461</f>
        <v>0.059999999999999998</v>
      </c>
      <c r="D2461" s="89">
        <f>IF(Eingabe!G2461="x",1,0)</f>
        <v>0</v>
      </c>
      <c r="E2461" s="1">
        <f>IF(Eingabe!H2461="x",1,0)</f>
        <v>1</v>
      </c>
      <c r="F2461" s="1">
        <f>IF(Eingabe!I2461="x",1,0)</f>
        <v>0</v>
      </c>
      <c r="G2461" s="90">
        <f t="shared" si="218"/>
        <v>1</v>
      </c>
      <c r="H2461" s="1">
        <f>IF(Eingabe!R2461="x",1,0)</f>
        <v>1</v>
      </c>
      <c r="I2461" s="1">
        <f>IF(Eingabe!S2461="x",1,0)</f>
        <v>0</v>
      </c>
      <c r="J2461" s="1">
        <f t="shared" si="219"/>
        <v>1</v>
      </c>
      <c r="K2461" s="89">
        <f>IF(Eingabe!E2461="x",1,0)</f>
        <v>1</v>
      </c>
      <c r="L2461" s="1">
        <f>IF(Eingabe!F2461="x",1,0)</f>
        <v>0</v>
      </c>
      <c r="M2461" s="90">
        <f t="shared" si="220"/>
        <v>1</v>
      </c>
    </row>
    <row r="2462">
      <c r="A2462" s="5">
        <f>Eingabe!J2462^2*PI()/4</f>
        <v>0</v>
      </c>
      <c r="B2462" s="5">
        <f>Eingabe!K2462*Eingabe!L2462</f>
        <v>0.057599999999999998</v>
      </c>
      <c r="C2462" s="5">
        <f>(Eingabe!K2462*(Eingabe!L2462-Eingabe!K2462)+Eingabe!K2462^2*PI()/4)*0+Eingabe!K2462*Eingabe!L2462</f>
        <v>0.057599999999999998</v>
      </c>
      <c r="D2462" s="89">
        <f>IF(Eingabe!G2462="x",1,0)</f>
        <v>0</v>
      </c>
      <c r="E2462" s="1">
        <f>IF(Eingabe!H2462="x",1,0)</f>
        <v>1</v>
      </c>
      <c r="F2462" s="1">
        <f>IF(Eingabe!I2462="x",1,0)</f>
        <v>0</v>
      </c>
      <c r="G2462" s="90">
        <f t="shared" si="218"/>
        <v>1</v>
      </c>
      <c r="H2462" s="1">
        <f>IF(Eingabe!R2462="x",1,0)</f>
        <v>1</v>
      </c>
      <c r="I2462" s="1">
        <f>IF(Eingabe!S2462="x",1,0)</f>
        <v>0</v>
      </c>
      <c r="J2462" s="1">
        <f t="shared" si="219"/>
        <v>1</v>
      </c>
      <c r="K2462" s="89">
        <f>IF(Eingabe!E2462="x",1,0)</f>
        <v>1</v>
      </c>
      <c r="L2462" s="1">
        <f>IF(Eingabe!F2462="x",1,0)</f>
        <v>0</v>
      </c>
      <c r="M2462" s="90">
        <f t="shared" si="220"/>
        <v>1</v>
      </c>
    </row>
    <row r="2463">
      <c r="A2463" s="5">
        <f>Eingabe!J2463^2*PI()/4</f>
        <v>0</v>
      </c>
      <c r="B2463" s="5">
        <f>Eingabe!K2463*Eingabe!L2463</f>
        <v>0.040000000000000008</v>
      </c>
      <c r="C2463" s="5">
        <f>(Eingabe!K2463*(Eingabe!L2463-Eingabe!K2463)+Eingabe!K2463^2*PI()/4)*0+Eingabe!K2463*Eingabe!L2463</f>
        <v>0.040000000000000008</v>
      </c>
      <c r="D2463" s="89">
        <f>IF(Eingabe!G2463="x",1,0)</f>
        <v>0</v>
      </c>
      <c r="E2463" s="1">
        <f>IF(Eingabe!H2463="x",1,0)</f>
        <v>1</v>
      </c>
      <c r="F2463" s="1">
        <f>IF(Eingabe!I2463="x",1,0)</f>
        <v>0</v>
      </c>
      <c r="G2463" s="90">
        <f t="shared" si="218"/>
        <v>1</v>
      </c>
      <c r="H2463" s="1">
        <f>IF(Eingabe!R2463="x",1,0)</f>
        <v>1</v>
      </c>
      <c r="I2463" s="1">
        <f>IF(Eingabe!S2463="x",1,0)</f>
        <v>0</v>
      </c>
      <c r="J2463" s="1">
        <f t="shared" si="219"/>
        <v>1</v>
      </c>
      <c r="K2463" s="89">
        <f>IF(Eingabe!E2463="x",1,0)</f>
        <v>1</v>
      </c>
      <c r="L2463" s="1">
        <f>IF(Eingabe!F2463="x",1,0)</f>
        <v>0</v>
      </c>
      <c r="M2463" s="90">
        <f t="shared" si="220"/>
        <v>1</v>
      </c>
    </row>
    <row r="2464">
      <c r="A2464" s="5">
        <f>Eingabe!J2464^2*PI()/4</f>
        <v>0.12566370614359174</v>
      </c>
      <c r="B2464" s="5">
        <f>Eingabe!K2464*Eingabe!L2464</f>
        <v>0</v>
      </c>
      <c r="C2464" s="5">
        <f>(Eingabe!K2464*(Eingabe!L2464-Eingabe!K2464)+Eingabe!K2464^2*PI()/4)*0+Eingabe!K2464*Eingabe!L2464</f>
        <v>0</v>
      </c>
      <c r="D2464" s="89">
        <f>IF(Eingabe!G2464="x",1,0)</f>
        <v>1</v>
      </c>
      <c r="E2464" s="1">
        <f>IF(Eingabe!H2464="x",1,0)</f>
        <v>0</v>
      </c>
      <c r="F2464" s="1">
        <f>IF(Eingabe!I2464="x",1,0)</f>
        <v>0</v>
      </c>
      <c r="G2464" s="90">
        <f t="shared" si="218"/>
        <v>0</v>
      </c>
      <c r="H2464" s="1">
        <f>IF(Eingabe!R2464="x",1,0)</f>
        <v>1</v>
      </c>
      <c r="I2464" s="1">
        <f>IF(Eingabe!S2464="x",1,0)</f>
        <v>0</v>
      </c>
      <c r="J2464" s="1">
        <f t="shared" si="219"/>
        <v>1</v>
      </c>
      <c r="K2464" s="89">
        <f>IF(Eingabe!E2464="x",1,0)</f>
        <v>1</v>
      </c>
      <c r="L2464" s="1">
        <f>IF(Eingabe!F2464="x",1,0)</f>
        <v>0</v>
      </c>
      <c r="M2464" s="90">
        <f t="shared" si="220"/>
        <v>1</v>
      </c>
    </row>
    <row r="2465">
      <c r="A2465" s="5">
        <f>Eingabe!J2465^2*PI()/4</f>
        <v>0.12566370614359174</v>
      </c>
      <c r="B2465" s="5">
        <f>Eingabe!K2465*Eingabe!L2465</f>
        <v>0</v>
      </c>
      <c r="C2465" s="5">
        <f>(Eingabe!K2465*(Eingabe!L2465-Eingabe!K2465)+Eingabe!K2465^2*PI()/4)*0+Eingabe!K2465*Eingabe!L2465</f>
        <v>0</v>
      </c>
      <c r="D2465" s="89">
        <f>IF(Eingabe!G2465="x",1,0)</f>
        <v>1</v>
      </c>
      <c r="E2465" s="1">
        <f>IF(Eingabe!H2465="x",1,0)</f>
        <v>0</v>
      </c>
      <c r="F2465" s="1">
        <f>IF(Eingabe!I2465="x",1,0)</f>
        <v>0</v>
      </c>
      <c r="G2465" s="90">
        <f t="shared" si="218"/>
        <v>0</v>
      </c>
      <c r="H2465" s="1">
        <f>IF(Eingabe!R2465="x",1,0)</f>
        <v>1</v>
      </c>
      <c r="I2465" s="1">
        <f>IF(Eingabe!S2465="x",1,0)</f>
        <v>0</v>
      </c>
      <c r="J2465" s="1">
        <f t="shared" si="219"/>
        <v>1</v>
      </c>
      <c r="K2465" s="89">
        <f>IF(Eingabe!E2465="x",1,0)</f>
        <v>1</v>
      </c>
      <c r="L2465" s="1">
        <f>IF(Eingabe!F2465="x",1,0)</f>
        <v>0</v>
      </c>
      <c r="M2465" s="90">
        <f t="shared" si="220"/>
        <v>1</v>
      </c>
    </row>
    <row r="2466">
      <c r="A2466" s="5">
        <f>Eingabe!J2466^2*PI()/4</f>
        <v>0.12566370614359174</v>
      </c>
      <c r="B2466" s="5">
        <f>Eingabe!K2466*Eingabe!L2466</f>
        <v>0</v>
      </c>
      <c r="C2466" s="5">
        <f>(Eingabe!K2466*(Eingabe!L2466-Eingabe!K2466)+Eingabe!K2466^2*PI()/4)*0+Eingabe!K2466*Eingabe!L2466</f>
        <v>0</v>
      </c>
      <c r="D2466" s="89">
        <f>IF(Eingabe!G2466="x",1,0)</f>
        <v>1</v>
      </c>
      <c r="E2466" s="1">
        <f>IF(Eingabe!H2466="x",1,0)</f>
        <v>0</v>
      </c>
      <c r="F2466" s="1">
        <f>IF(Eingabe!I2466="x",1,0)</f>
        <v>0</v>
      </c>
      <c r="G2466" s="90">
        <f t="shared" si="218"/>
        <v>0</v>
      </c>
      <c r="H2466" s="1">
        <f>IF(Eingabe!R2466="x",1,0)</f>
        <v>1</v>
      </c>
      <c r="I2466" s="1">
        <f>IF(Eingabe!S2466="x",1,0)</f>
        <v>0</v>
      </c>
      <c r="J2466" s="1">
        <f t="shared" si="219"/>
        <v>1</v>
      </c>
      <c r="K2466" s="89">
        <f>IF(Eingabe!E2466="x",1,0)</f>
        <v>1</v>
      </c>
      <c r="L2466" s="1">
        <f>IF(Eingabe!F2466="x",1,0)</f>
        <v>0</v>
      </c>
      <c r="M2466" s="90">
        <f t="shared" si="220"/>
        <v>1</v>
      </c>
    </row>
    <row r="2467">
      <c r="A2467" s="5">
        <f>Eingabe!J2467^2*PI()/4</f>
        <v>0.12566370614359174</v>
      </c>
      <c r="B2467" s="5">
        <f>Eingabe!K2467*Eingabe!L2467</f>
        <v>0</v>
      </c>
      <c r="C2467" s="5">
        <f>(Eingabe!K2467*(Eingabe!L2467-Eingabe!K2467)+Eingabe!K2467^2*PI()/4)*0+Eingabe!K2467*Eingabe!L2467</f>
        <v>0</v>
      </c>
      <c r="D2467" s="89">
        <f>IF(Eingabe!G2467="x",1,0)</f>
        <v>1</v>
      </c>
      <c r="E2467" s="1">
        <f>IF(Eingabe!H2467="x",1,0)</f>
        <v>0</v>
      </c>
      <c r="F2467" s="1">
        <f>IF(Eingabe!I2467="x",1,0)</f>
        <v>0</v>
      </c>
      <c r="G2467" s="90">
        <f t="shared" si="218"/>
        <v>0</v>
      </c>
      <c r="H2467" s="1">
        <f>IF(Eingabe!R2467="x",1,0)</f>
        <v>1</v>
      </c>
      <c r="I2467" s="1">
        <f>IF(Eingabe!S2467="x",1,0)</f>
        <v>0</v>
      </c>
      <c r="J2467" s="1">
        <f t="shared" si="219"/>
        <v>1</v>
      </c>
      <c r="K2467" s="89">
        <f>IF(Eingabe!E2467="x",1,0)</f>
        <v>1</v>
      </c>
      <c r="L2467" s="1">
        <f>IF(Eingabe!F2467="x",1,0)</f>
        <v>0</v>
      </c>
      <c r="M2467" s="90">
        <f t="shared" si="220"/>
        <v>1</v>
      </c>
    </row>
    <row r="2468">
      <c r="A2468" s="5">
        <f>Eingabe!J2468^2*PI()/4</f>
        <v>0.12566370614359174</v>
      </c>
      <c r="B2468" s="5">
        <f>Eingabe!K2468*Eingabe!L2468</f>
        <v>0</v>
      </c>
      <c r="C2468" s="5">
        <f>(Eingabe!K2468*(Eingabe!L2468-Eingabe!K2468)+Eingabe!K2468^2*PI()/4)*0+Eingabe!K2468*Eingabe!L2468</f>
        <v>0</v>
      </c>
      <c r="D2468" s="89">
        <f>IF(Eingabe!G2468="x",1,0)</f>
        <v>1</v>
      </c>
      <c r="E2468" s="1">
        <f>IF(Eingabe!H2468="x",1,0)</f>
        <v>0</v>
      </c>
      <c r="F2468" s="1">
        <f>IF(Eingabe!I2468="x",1,0)</f>
        <v>0</v>
      </c>
      <c r="G2468" s="90">
        <f t="shared" si="218"/>
        <v>0</v>
      </c>
      <c r="H2468" s="1">
        <f>IF(Eingabe!R2468="x",1,0)</f>
        <v>1</v>
      </c>
      <c r="I2468" s="1">
        <f>IF(Eingabe!S2468="x",1,0)</f>
        <v>0</v>
      </c>
      <c r="J2468" s="1">
        <f t="shared" si="219"/>
        <v>1</v>
      </c>
      <c r="K2468" s="89">
        <f>IF(Eingabe!E2468="x",1,0)</f>
        <v>1</v>
      </c>
      <c r="L2468" s="1">
        <f>IF(Eingabe!F2468="x",1,0)</f>
        <v>0</v>
      </c>
      <c r="M2468" s="90">
        <f t="shared" si="220"/>
        <v>1</v>
      </c>
    </row>
    <row r="2469">
      <c r="A2469" s="5">
        <f>Eingabe!J2469^2*PI()/4</f>
        <v>0.12566370614359174</v>
      </c>
      <c r="B2469" s="5">
        <f>Eingabe!K2469*Eingabe!L2469</f>
        <v>0</v>
      </c>
      <c r="C2469" s="5">
        <f>(Eingabe!K2469*(Eingabe!L2469-Eingabe!K2469)+Eingabe!K2469^2*PI()/4)*0+Eingabe!K2469*Eingabe!L2469</f>
        <v>0</v>
      </c>
      <c r="D2469" s="89">
        <f>IF(Eingabe!G2469="x",1,0)</f>
        <v>1</v>
      </c>
      <c r="E2469" s="1">
        <f>IF(Eingabe!H2469="x",1,0)</f>
        <v>0</v>
      </c>
      <c r="F2469" s="1">
        <f>IF(Eingabe!I2469="x",1,0)</f>
        <v>0</v>
      </c>
      <c r="G2469" s="90">
        <f t="shared" si="218"/>
        <v>0</v>
      </c>
      <c r="H2469" s="1">
        <f>IF(Eingabe!R2469="x",1,0)</f>
        <v>1</v>
      </c>
      <c r="I2469" s="1">
        <f>IF(Eingabe!S2469="x",1,0)</f>
        <v>0</v>
      </c>
      <c r="J2469" s="1">
        <f t="shared" si="219"/>
        <v>1</v>
      </c>
      <c r="K2469" s="89">
        <f>IF(Eingabe!E2469="x",1,0)</f>
        <v>1</v>
      </c>
      <c r="L2469" s="1">
        <f>IF(Eingabe!F2469="x",1,0)</f>
        <v>0</v>
      </c>
      <c r="M2469" s="90">
        <f t="shared" si="220"/>
        <v>1</v>
      </c>
    </row>
    <row r="2470">
      <c r="A2470" s="5">
        <f>Eingabe!J2470^2*PI()/4</f>
        <v>0.12566370614359174</v>
      </c>
      <c r="B2470" s="5">
        <f>Eingabe!K2470*Eingabe!L2470</f>
        <v>0</v>
      </c>
      <c r="C2470" s="5">
        <f>(Eingabe!K2470*(Eingabe!L2470-Eingabe!K2470)+Eingabe!K2470^2*PI()/4)*0+Eingabe!K2470*Eingabe!L2470</f>
        <v>0</v>
      </c>
      <c r="D2470" s="89">
        <f>IF(Eingabe!G2470="x",1,0)</f>
        <v>1</v>
      </c>
      <c r="E2470" s="1">
        <f>IF(Eingabe!H2470="x",1,0)</f>
        <v>0</v>
      </c>
      <c r="F2470" s="1">
        <f>IF(Eingabe!I2470="x",1,0)</f>
        <v>0</v>
      </c>
      <c r="G2470" s="90">
        <f t="shared" si="218"/>
        <v>0</v>
      </c>
      <c r="H2470" s="1">
        <f>IF(Eingabe!R2470="x",1,0)</f>
        <v>1</v>
      </c>
      <c r="I2470" s="1">
        <f>IF(Eingabe!S2470="x",1,0)</f>
        <v>0</v>
      </c>
      <c r="J2470" s="1">
        <f t="shared" si="219"/>
        <v>1</v>
      </c>
      <c r="K2470" s="89">
        <f>IF(Eingabe!E2470="x",1,0)</f>
        <v>1</v>
      </c>
      <c r="L2470" s="1">
        <f>IF(Eingabe!F2470="x",1,0)</f>
        <v>0</v>
      </c>
      <c r="M2470" s="90">
        <f t="shared" si="220"/>
        <v>1</v>
      </c>
    </row>
    <row r="2471">
      <c r="A2471" s="5">
        <f>Eingabe!J2471^2*PI()/4</f>
        <v>0.12566370614359174</v>
      </c>
      <c r="B2471" s="5">
        <f>Eingabe!K2471*Eingabe!L2471</f>
        <v>0</v>
      </c>
      <c r="C2471" s="5">
        <f>(Eingabe!K2471*(Eingabe!L2471-Eingabe!K2471)+Eingabe!K2471^2*PI()/4)*0+Eingabe!K2471*Eingabe!L2471</f>
        <v>0</v>
      </c>
      <c r="D2471" s="89">
        <f>IF(Eingabe!G2471="x",1,0)</f>
        <v>1</v>
      </c>
      <c r="E2471" s="1">
        <f>IF(Eingabe!H2471="x",1,0)</f>
        <v>0</v>
      </c>
      <c r="F2471" s="1">
        <f>IF(Eingabe!I2471="x",1,0)</f>
        <v>0</v>
      </c>
      <c r="G2471" s="90">
        <f t="shared" si="218"/>
        <v>0</v>
      </c>
      <c r="H2471" s="1">
        <f>IF(Eingabe!R2471="x",1,0)</f>
        <v>1</v>
      </c>
      <c r="I2471" s="1">
        <f>IF(Eingabe!S2471="x",1,0)</f>
        <v>0</v>
      </c>
      <c r="J2471" s="1">
        <f t="shared" si="219"/>
        <v>1</v>
      </c>
      <c r="K2471" s="89">
        <f>IF(Eingabe!E2471="x",1,0)</f>
        <v>1</v>
      </c>
      <c r="L2471" s="1">
        <f>IF(Eingabe!F2471="x",1,0)</f>
        <v>0</v>
      </c>
      <c r="M2471" s="90">
        <f t="shared" si="220"/>
        <v>1</v>
      </c>
    </row>
    <row r="2472">
      <c r="A2472" s="5">
        <f>Eingabe!J2472^2*PI()/4</f>
        <v>0.12566370614359174</v>
      </c>
      <c r="B2472" s="5">
        <f>Eingabe!K2472*Eingabe!L2472</f>
        <v>0</v>
      </c>
      <c r="C2472" s="5">
        <f>(Eingabe!K2472*(Eingabe!L2472-Eingabe!K2472)+Eingabe!K2472^2*PI()/4)*0+Eingabe!K2472*Eingabe!L2472</f>
        <v>0</v>
      </c>
      <c r="D2472" s="89">
        <f>IF(Eingabe!G2472="x",1,0)</f>
        <v>1</v>
      </c>
      <c r="E2472" s="1">
        <f>IF(Eingabe!H2472="x",1,0)</f>
        <v>0</v>
      </c>
      <c r="F2472" s="1">
        <f>IF(Eingabe!I2472="x",1,0)</f>
        <v>0</v>
      </c>
      <c r="G2472" s="90">
        <f t="shared" si="218"/>
        <v>0</v>
      </c>
      <c r="H2472" s="1">
        <f>IF(Eingabe!R2472="x",1,0)</f>
        <v>1</v>
      </c>
      <c r="I2472" s="1">
        <f>IF(Eingabe!S2472="x",1,0)</f>
        <v>0</v>
      </c>
      <c r="J2472" s="1">
        <f t="shared" si="219"/>
        <v>1</v>
      </c>
      <c r="K2472" s="89">
        <f>IF(Eingabe!E2472="x",1,0)</f>
        <v>1</v>
      </c>
      <c r="L2472" s="1">
        <f>IF(Eingabe!F2472="x",1,0)</f>
        <v>0</v>
      </c>
      <c r="M2472" s="90">
        <f t="shared" si="220"/>
        <v>1</v>
      </c>
    </row>
    <row r="2473">
      <c r="A2473" s="5">
        <f>Eingabe!J2473^2*PI()/4</f>
        <v>0</v>
      </c>
      <c r="B2473" s="5">
        <f>Eingabe!K2473*Eingabe!L2473</f>
        <v>0.057599999999999998</v>
      </c>
      <c r="C2473" s="5">
        <f>(Eingabe!K2473*(Eingabe!L2473-Eingabe!K2473)+Eingabe!K2473^2*PI()/4)*0+Eingabe!K2473*Eingabe!L2473</f>
        <v>0.057599999999999998</v>
      </c>
      <c r="D2473" s="89">
        <f>IF(Eingabe!G2473="x",1,0)</f>
        <v>0</v>
      </c>
      <c r="E2473" s="1">
        <f>IF(Eingabe!H2473="x",1,0)</f>
        <v>1</v>
      </c>
      <c r="F2473" s="1">
        <f>IF(Eingabe!I2473="x",1,0)</f>
        <v>0</v>
      </c>
      <c r="G2473" s="90">
        <f t="shared" si="218"/>
        <v>1</v>
      </c>
      <c r="H2473" s="1">
        <f>IF(Eingabe!R2473="x",1,0)</f>
        <v>1</v>
      </c>
      <c r="I2473" s="1">
        <f>IF(Eingabe!S2473="x",1,0)</f>
        <v>0</v>
      </c>
      <c r="J2473" s="1">
        <f t="shared" si="219"/>
        <v>1</v>
      </c>
      <c r="K2473" s="89">
        <f>IF(Eingabe!E2473="x",1,0)</f>
        <v>1</v>
      </c>
      <c r="L2473" s="1">
        <f>IF(Eingabe!F2473="x",1,0)</f>
        <v>0</v>
      </c>
      <c r="M2473" s="90">
        <f t="shared" si="220"/>
        <v>1</v>
      </c>
    </row>
    <row r="2474">
      <c r="A2474" s="5">
        <f>Eingabe!J2474^2*PI()/4</f>
        <v>0</v>
      </c>
      <c r="B2474" s="5">
        <f>Eingabe!K2474*Eingabe!L2474</f>
        <v>0.089999999999999997</v>
      </c>
      <c r="C2474" s="5">
        <f>(Eingabe!K2474*(Eingabe!L2474-Eingabe!K2474)+Eingabe!K2474^2*PI()/4)*0+Eingabe!K2474*Eingabe!L2474</f>
        <v>0.089999999999999997</v>
      </c>
      <c r="D2474" s="89">
        <f>IF(Eingabe!G2474="x",1,0)</f>
        <v>0</v>
      </c>
      <c r="E2474" s="1">
        <f>IF(Eingabe!H2474="x",1,0)</f>
        <v>1</v>
      </c>
      <c r="F2474" s="1">
        <f>IF(Eingabe!I2474="x",1,0)</f>
        <v>0</v>
      </c>
      <c r="G2474" s="90">
        <f t="shared" si="218"/>
        <v>1</v>
      </c>
      <c r="H2474" s="1">
        <f>IF(Eingabe!R2474="x",1,0)</f>
        <v>1</v>
      </c>
      <c r="I2474" s="1">
        <f>IF(Eingabe!S2474="x",1,0)</f>
        <v>0</v>
      </c>
      <c r="J2474" s="1">
        <f t="shared" si="219"/>
        <v>1</v>
      </c>
      <c r="K2474" s="89">
        <f>IF(Eingabe!E2474="x",1,0)</f>
        <v>1</v>
      </c>
      <c r="L2474" s="1">
        <f>IF(Eingabe!F2474="x",1,0)</f>
        <v>0</v>
      </c>
      <c r="M2474" s="90">
        <f t="shared" si="220"/>
        <v>1</v>
      </c>
    </row>
    <row r="2475">
      <c r="A2475" s="5">
        <f>Eingabe!J2475^2*PI()/4</f>
        <v>0</v>
      </c>
      <c r="B2475" s="5">
        <f>Eingabe!K2475*Eingabe!L2475</f>
        <v>0.1024</v>
      </c>
      <c r="C2475" s="5">
        <f>(Eingabe!K2475*(Eingabe!L2475-Eingabe!K2475)+Eingabe!K2475^2*PI()/4)*0+Eingabe!K2475*Eingabe!L2475</f>
        <v>0.1024</v>
      </c>
      <c r="D2475" s="89">
        <f>IF(Eingabe!G2475="x",1,0)</f>
        <v>0</v>
      </c>
      <c r="E2475" s="1">
        <f>IF(Eingabe!H2475="x",1,0)</f>
        <v>1</v>
      </c>
      <c r="F2475" s="1">
        <f>IF(Eingabe!I2475="x",1,0)</f>
        <v>0</v>
      </c>
      <c r="G2475" s="90">
        <f t="shared" si="218"/>
        <v>1</v>
      </c>
      <c r="H2475" s="1">
        <f>IF(Eingabe!R2475="x",1,0)</f>
        <v>1</v>
      </c>
      <c r="I2475" s="1">
        <f>IF(Eingabe!S2475="x",1,0)</f>
        <v>0</v>
      </c>
      <c r="J2475" s="1">
        <f t="shared" si="219"/>
        <v>1</v>
      </c>
      <c r="K2475" s="89">
        <f>IF(Eingabe!E2475="x",1,0)</f>
        <v>1</v>
      </c>
      <c r="L2475" s="1">
        <f>IF(Eingabe!F2475="x",1,0)</f>
        <v>0</v>
      </c>
      <c r="M2475" s="90">
        <f t="shared" si="220"/>
        <v>1</v>
      </c>
    </row>
    <row r="2476">
      <c r="A2476" s="5">
        <f>Eingabe!J2476^2*PI()/4</f>
        <v>0</v>
      </c>
      <c r="B2476" s="5">
        <f>Eingabe!K2476*Eingabe!L2476</f>
        <v>0.089999999999999997</v>
      </c>
      <c r="C2476" s="5">
        <f>(Eingabe!K2476*(Eingabe!L2476-Eingabe!K2476)+Eingabe!K2476^2*PI()/4)*0+Eingabe!K2476*Eingabe!L2476</f>
        <v>0.089999999999999997</v>
      </c>
      <c r="D2476" s="89">
        <f>IF(Eingabe!G2476="x",1,0)</f>
        <v>0</v>
      </c>
      <c r="E2476" s="1">
        <f>IF(Eingabe!H2476="x",1,0)</f>
        <v>1</v>
      </c>
      <c r="F2476" s="1">
        <f>IF(Eingabe!I2476="x",1,0)</f>
        <v>0</v>
      </c>
      <c r="G2476" s="90">
        <f t="shared" si="218"/>
        <v>1</v>
      </c>
      <c r="H2476" s="1">
        <f>IF(Eingabe!R2476="x",1,0)</f>
        <v>1</v>
      </c>
      <c r="I2476" s="1">
        <f>IF(Eingabe!S2476="x",1,0)</f>
        <v>0</v>
      </c>
      <c r="J2476" s="1">
        <f t="shared" si="219"/>
        <v>1</v>
      </c>
      <c r="K2476" s="89">
        <f>IF(Eingabe!E2476="x",1,0)</f>
        <v>1</v>
      </c>
      <c r="L2476" s="1">
        <f>IF(Eingabe!F2476="x",1,0)</f>
        <v>0</v>
      </c>
      <c r="M2476" s="90">
        <f t="shared" si="220"/>
        <v>1</v>
      </c>
    </row>
    <row r="2477">
      <c r="A2477" s="5">
        <f>Eingabe!J2477^2*PI()/4</f>
        <v>0</v>
      </c>
      <c r="B2477" s="5">
        <f>Eingabe!K2477*Eingabe!L2477</f>
        <v>0.089999999999999997</v>
      </c>
      <c r="C2477" s="5">
        <f>(Eingabe!K2477*(Eingabe!L2477-Eingabe!K2477)+Eingabe!K2477^2*PI()/4)*0+Eingabe!K2477*Eingabe!L2477</f>
        <v>0.089999999999999997</v>
      </c>
      <c r="D2477" s="89">
        <f>IF(Eingabe!G2477="x",1,0)</f>
        <v>0</v>
      </c>
      <c r="E2477" s="1">
        <f>IF(Eingabe!H2477="x",1,0)</f>
        <v>1</v>
      </c>
      <c r="F2477" s="1">
        <f>IF(Eingabe!I2477="x",1,0)</f>
        <v>0</v>
      </c>
      <c r="G2477" s="90">
        <f t="shared" si="218"/>
        <v>1</v>
      </c>
      <c r="H2477" s="1">
        <f>IF(Eingabe!R2477="x",1,0)</f>
        <v>1</v>
      </c>
      <c r="I2477" s="1">
        <f>IF(Eingabe!S2477="x",1,0)</f>
        <v>0</v>
      </c>
      <c r="J2477" s="1">
        <f t="shared" si="219"/>
        <v>1</v>
      </c>
      <c r="K2477" s="89">
        <f>IF(Eingabe!E2477="x",1,0)</f>
        <v>1</v>
      </c>
      <c r="L2477" s="1">
        <f>IF(Eingabe!F2477="x",1,0)</f>
        <v>0</v>
      </c>
      <c r="M2477" s="90">
        <f t="shared" si="220"/>
        <v>1</v>
      </c>
    </row>
    <row r="2478">
      <c r="A2478" s="5">
        <f>Eingabe!J2478^2*PI()/4</f>
        <v>0</v>
      </c>
      <c r="B2478" s="5">
        <f>Eingabe!K2478*Eingabe!L2478</f>
        <v>0.14999999999999999</v>
      </c>
      <c r="C2478" s="5">
        <f>(Eingabe!K2478*(Eingabe!L2478-Eingabe!K2478)+Eingabe!K2478^2*PI()/4)*0+Eingabe!K2478*Eingabe!L2478</f>
        <v>0.14999999999999999</v>
      </c>
      <c r="D2478" s="89">
        <f>IF(Eingabe!G2478="x",1,0)</f>
        <v>0</v>
      </c>
      <c r="E2478" s="1">
        <f>IF(Eingabe!H2478="x",1,0)</f>
        <v>1</v>
      </c>
      <c r="F2478" s="1">
        <f>IF(Eingabe!I2478="x",1,0)</f>
        <v>0</v>
      </c>
      <c r="G2478" s="90">
        <f t="shared" si="218"/>
        <v>1</v>
      </c>
      <c r="H2478" s="1">
        <f>IF(Eingabe!R2478="x",1,0)</f>
        <v>0</v>
      </c>
      <c r="I2478" s="1">
        <f>IF(Eingabe!S2478="x",1,0)</f>
        <v>0</v>
      </c>
      <c r="J2478" s="1">
        <f t="shared" si="219"/>
        <v>0</v>
      </c>
      <c r="K2478" s="89">
        <f>IF(Eingabe!E2478="x",1,0)</f>
        <v>1</v>
      </c>
      <c r="L2478" s="1">
        <f>IF(Eingabe!F2478="x",1,0)</f>
        <v>0</v>
      </c>
      <c r="M2478" s="90">
        <f t="shared" si="220"/>
        <v>1</v>
      </c>
    </row>
    <row r="2479">
      <c r="A2479" s="5">
        <f>Eingabe!J2479^2*PI()/4</f>
        <v>0</v>
      </c>
      <c r="B2479" s="5">
        <f>Eingabe!K2479*Eingabe!L2479</f>
        <v>0.14999999999999999</v>
      </c>
      <c r="C2479" s="5">
        <f>(Eingabe!K2479*(Eingabe!L2479-Eingabe!K2479)+Eingabe!K2479^2*PI()/4)*0+Eingabe!K2479*Eingabe!L2479</f>
        <v>0.14999999999999999</v>
      </c>
      <c r="D2479" s="89">
        <f>IF(Eingabe!G2479="x",1,0)</f>
        <v>0</v>
      </c>
      <c r="E2479" s="1">
        <f>IF(Eingabe!H2479="x",1,0)</f>
        <v>1</v>
      </c>
      <c r="F2479" s="1">
        <f>IF(Eingabe!I2479="x",1,0)</f>
        <v>0</v>
      </c>
      <c r="G2479" s="90">
        <f t="shared" si="218"/>
        <v>1</v>
      </c>
      <c r="H2479" s="1">
        <f>IF(Eingabe!R2479="x",1,0)</f>
        <v>1</v>
      </c>
      <c r="I2479" s="1">
        <f>IF(Eingabe!S2479="x",1,0)</f>
        <v>0</v>
      </c>
      <c r="J2479" s="1">
        <f t="shared" si="219"/>
        <v>1</v>
      </c>
      <c r="K2479" s="89">
        <f>IF(Eingabe!E2479="x",1,0)</f>
        <v>1</v>
      </c>
      <c r="L2479" s="1">
        <f>IF(Eingabe!F2479="x",1,0)</f>
        <v>0</v>
      </c>
      <c r="M2479" s="90">
        <f t="shared" si="220"/>
        <v>1</v>
      </c>
    </row>
    <row r="2480">
      <c r="A2480" s="5">
        <f>Eingabe!J2480^2*PI()/4</f>
        <v>0</v>
      </c>
      <c r="B2480" s="5">
        <f>Eingabe!K2480*Eingabe!L2480</f>
        <v>0.14999999999999999</v>
      </c>
      <c r="C2480" s="5">
        <f>(Eingabe!K2480*(Eingabe!L2480-Eingabe!K2480)+Eingabe!K2480^2*PI()/4)*0+Eingabe!K2480*Eingabe!L2480</f>
        <v>0.14999999999999999</v>
      </c>
      <c r="D2480" s="89">
        <f>IF(Eingabe!G2480="x",1,0)</f>
        <v>0</v>
      </c>
      <c r="E2480" s="1">
        <f>IF(Eingabe!H2480="x",1,0)</f>
        <v>1</v>
      </c>
      <c r="F2480" s="1">
        <f>IF(Eingabe!I2480="x",1,0)</f>
        <v>0</v>
      </c>
      <c r="G2480" s="90">
        <f t="shared" si="218"/>
        <v>1</v>
      </c>
      <c r="H2480" s="1">
        <f>IF(Eingabe!R2480="x",1,0)</f>
        <v>1</v>
      </c>
      <c r="I2480" s="1">
        <f>IF(Eingabe!S2480="x",1,0)</f>
        <v>0</v>
      </c>
      <c r="J2480" s="1">
        <f t="shared" si="219"/>
        <v>1</v>
      </c>
      <c r="K2480" s="89">
        <f>IF(Eingabe!E2480="x",1,0)</f>
        <v>1</v>
      </c>
      <c r="L2480" s="1">
        <f>IF(Eingabe!F2480="x",1,0)</f>
        <v>0</v>
      </c>
      <c r="M2480" s="90">
        <f t="shared" si="220"/>
        <v>1</v>
      </c>
    </row>
    <row r="2481">
      <c r="A2481" s="5">
        <f>Eingabe!J2481^2*PI()/4</f>
        <v>0</v>
      </c>
      <c r="B2481" s="5">
        <f>Eingabe!K2481*Eingabe!L2481</f>
        <v>0.14999999999999999</v>
      </c>
      <c r="C2481" s="5">
        <f>(Eingabe!K2481*(Eingabe!L2481-Eingabe!K2481)+Eingabe!K2481^2*PI()/4)*0+Eingabe!K2481*Eingabe!L2481</f>
        <v>0.14999999999999999</v>
      </c>
      <c r="D2481" s="89">
        <f>IF(Eingabe!G2481="x",1,0)</f>
        <v>0</v>
      </c>
      <c r="E2481" s="1">
        <f>IF(Eingabe!H2481="x",1,0)</f>
        <v>1</v>
      </c>
      <c r="F2481" s="1">
        <f>IF(Eingabe!I2481="x",1,0)</f>
        <v>0</v>
      </c>
      <c r="G2481" s="90">
        <f t="shared" si="218"/>
        <v>1</v>
      </c>
      <c r="H2481" s="1">
        <f>IF(Eingabe!R2481="x",1,0)</f>
        <v>1</v>
      </c>
      <c r="I2481" s="1">
        <f>IF(Eingabe!S2481="x",1,0)</f>
        <v>0</v>
      </c>
      <c r="J2481" s="1">
        <f t="shared" si="219"/>
        <v>1</v>
      </c>
      <c r="K2481" s="89">
        <f>IF(Eingabe!E2481="x",1,0)</f>
        <v>1</v>
      </c>
      <c r="L2481" s="1">
        <f>IF(Eingabe!F2481="x",1,0)</f>
        <v>0</v>
      </c>
      <c r="M2481" s="90">
        <f t="shared" si="220"/>
        <v>1</v>
      </c>
    </row>
    <row r="2482">
      <c r="A2482" s="5">
        <f>Eingabe!J2482^2*PI()/4</f>
        <v>0</v>
      </c>
      <c r="B2482" s="5">
        <f>Eingabe!K2482*Eingabe!L2482</f>
        <v>0.14999999999999999</v>
      </c>
      <c r="C2482" s="5">
        <f>(Eingabe!K2482*(Eingabe!L2482-Eingabe!K2482)+Eingabe!K2482^2*PI()/4)*0+Eingabe!K2482*Eingabe!L2482</f>
        <v>0.14999999999999999</v>
      </c>
      <c r="D2482" s="89">
        <f>IF(Eingabe!G2482="x",1,0)</f>
        <v>0</v>
      </c>
      <c r="E2482" s="1">
        <f>IF(Eingabe!H2482="x",1,0)</f>
        <v>1</v>
      </c>
      <c r="F2482" s="1">
        <f>IF(Eingabe!I2482="x",1,0)</f>
        <v>0</v>
      </c>
      <c r="G2482" s="90">
        <f t="shared" si="218"/>
        <v>1</v>
      </c>
      <c r="H2482" s="1">
        <f>IF(Eingabe!R2482="x",1,0)</f>
        <v>1</v>
      </c>
      <c r="I2482" s="1">
        <f>IF(Eingabe!S2482="x",1,0)</f>
        <v>0</v>
      </c>
      <c r="J2482" s="1">
        <f t="shared" si="219"/>
        <v>1</v>
      </c>
      <c r="K2482" s="89">
        <f>IF(Eingabe!E2482="x",1,0)</f>
        <v>1</v>
      </c>
      <c r="L2482" s="1">
        <f>IF(Eingabe!F2482="x",1,0)</f>
        <v>0</v>
      </c>
      <c r="M2482" s="90">
        <f t="shared" si="220"/>
        <v>1</v>
      </c>
    </row>
    <row r="2483">
      <c r="A2483" s="5">
        <f>Eingabe!J2483^2*PI()/4</f>
        <v>0</v>
      </c>
      <c r="B2483" s="5">
        <f>Eingabe!K2483*Eingabe!L2483</f>
        <v>0.14999999999999999</v>
      </c>
      <c r="C2483" s="5">
        <f>(Eingabe!K2483*(Eingabe!L2483-Eingabe!K2483)+Eingabe!K2483^2*PI()/4)*0+Eingabe!K2483*Eingabe!L2483</f>
        <v>0.14999999999999999</v>
      </c>
      <c r="D2483" s="89">
        <f>IF(Eingabe!G2483="x",1,0)</f>
        <v>0</v>
      </c>
      <c r="E2483" s="1">
        <f>IF(Eingabe!H2483="x",1,0)</f>
        <v>1</v>
      </c>
      <c r="F2483" s="1">
        <f>IF(Eingabe!I2483="x",1,0)</f>
        <v>0</v>
      </c>
      <c r="G2483" s="90">
        <f t="shared" si="218"/>
        <v>1</v>
      </c>
      <c r="H2483" s="1">
        <f>IF(Eingabe!R2483="x",1,0)</f>
        <v>1</v>
      </c>
      <c r="I2483" s="1">
        <f>IF(Eingabe!S2483="x",1,0)</f>
        <v>0</v>
      </c>
      <c r="J2483" s="1">
        <f t="shared" si="219"/>
        <v>1</v>
      </c>
      <c r="K2483" s="89">
        <f>IF(Eingabe!E2483="x",1,0)</f>
        <v>1</v>
      </c>
      <c r="L2483" s="1">
        <f>IF(Eingabe!F2483="x",1,0)</f>
        <v>0</v>
      </c>
      <c r="M2483" s="90">
        <f t="shared" si="220"/>
        <v>1</v>
      </c>
    </row>
    <row r="2484">
      <c r="A2484" s="5">
        <f>Eingabe!J2484^2*PI()/4</f>
        <v>0</v>
      </c>
      <c r="B2484" s="5">
        <f>Eingabe!K2484*Eingabe!L2484</f>
        <v>0.14999999999999999</v>
      </c>
      <c r="C2484" s="5">
        <f>(Eingabe!K2484*(Eingabe!L2484-Eingabe!K2484)+Eingabe!K2484^2*PI()/4)*0+Eingabe!K2484*Eingabe!L2484</f>
        <v>0.14999999999999999</v>
      </c>
      <c r="D2484" s="89">
        <f>IF(Eingabe!G2484="x",1,0)</f>
        <v>0</v>
      </c>
      <c r="E2484" s="1">
        <f>IF(Eingabe!H2484="x",1,0)</f>
        <v>1</v>
      </c>
      <c r="F2484" s="1">
        <f>IF(Eingabe!I2484="x",1,0)</f>
        <v>0</v>
      </c>
      <c r="G2484" s="90">
        <f t="shared" si="218"/>
        <v>1</v>
      </c>
      <c r="H2484" s="1">
        <f>IF(Eingabe!R2484="x",1,0)</f>
        <v>1</v>
      </c>
      <c r="I2484" s="1">
        <f>IF(Eingabe!S2484="x",1,0)</f>
        <v>0</v>
      </c>
      <c r="J2484" s="1">
        <f t="shared" si="219"/>
        <v>1</v>
      </c>
      <c r="K2484" s="89">
        <f>IF(Eingabe!E2484="x",1,0)</f>
        <v>1</v>
      </c>
      <c r="L2484" s="1">
        <f>IF(Eingabe!F2484="x",1,0)</f>
        <v>0</v>
      </c>
      <c r="M2484" s="90">
        <f t="shared" si="220"/>
        <v>1</v>
      </c>
    </row>
    <row r="2485">
      <c r="A2485" s="5">
        <f>Eingabe!J2485^2*PI()/4</f>
        <v>0</v>
      </c>
      <c r="B2485" s="5">
        <f>Eingabe!K2485*Eingabe!L2485</f>
        <v>0.14999999999999999</v>
      </c>
      <c r="C2485" s="5">
        <f>(Eingabe!K2485*(Eingabe!L2485-Eingabe!K2485)+Eingabe!K2485^2*PI()/4)*0+Eingabe!K2485*Eingabe!L2485</f>
        <v>0.14999999999999999</v>
      </c>
      <c r="D2485" s="89">
        <f>IF(Eingabe!G2485="x",1,0)</f>
        <v>0</v>
      </c>
      <c r="E2485" s="1">
        <f>IF(Eingabe!H2485="x",1,0)</f>
        <v>1</v>
      </c>
      <c r="F2485" s="1">
        <f>IF(Eingabe!I2485="x",1,0)</f>
        <v>0</v>
      </c>
      <c r="G2485" s="90">
        <f t="shared" si="218"/>
        <v>1</v>
      </c>
      <c r="H2485" s="1">
        <f>IF(Eingabe!R2485="x",1,0)</f>
        <v>1</v>
      </c>
      <c r="I2485" s="1">
        <f>IF(Eingabe!S2485="x",1,0)</f>
        <v>0</v>
      </c>
      <c r="J2485" s="1">
        <f t="shared" si="219"/>
        <v>1</v>
      </c>
      <c r="K2485" s="89">
        <f>IF(Eingabe!E2485="x",1,0)</f>
        <v>1</v>
      </c>
      <c r="L2485" s="1">
        <f>IF(Eingabe!F2485="x",1,0)</f>
        <v>0</v>
      </c>
      <c r="M2485" s="90">
        <f t="shared" si="220"/>
        <v>1</v>
      </c>
    </row>
    <row r="2486">
      <c r="A2486" s="5">
        <f>Eingabe!J2486^2*PI()/4</f>
        <v>0</v>
      </c>
      <c r="B2486" s="5">
        <f>Eingabe!K2486*Eingabe!L2486</f>
        <v>0.14999999999999999</v>
      </c>
      <c r="C2486" s="5">
        <f>(Eingabe!K2486*(Eingabe!L2486-Eingabe!K2486)+Eingabe!K2486^2*PI()/4)*0+Eingabe!K2486*Eingabe!L2486</f>
        <v>0.14999999999999999</v>
      </c>
      <c r="D2486" s="89">
        <f>IF(Eingabe!G2486="x",1,0)</f>
        <v>0</v>
      </c>
      <c r="E2486" s="1">
        <f>IF(Eingabe!H2486="x",1,0)</f>
        <v>1</v>
      </c>
      <c r="F2486" s="1">
        <f>IF(Eingabe!I2486="x",1,0)</f>
        <v>0</v>
      </c>
      <c r="G2486" s="90">
        <f t="shared" si="218"/>
        <v>1</v>
      </c>
      <c r="H2486" s="1">
        <f>IF(Eingabe!R2486="x",1,0)</f>
        <v>1</v>
      </c>
      <c r="I2486" s="1">
        <f>IF(Eingabe!S2486="x",1,0)</f>
        <v>0</v>
      </c>
      <c r="J2486" s="1">
        <f t="shared" si="219"/>
        <v>1</v>
      </c>
      <c r="K2486" s="89">
        <f>IF(Eingabe!E2486="x",1,0)</f>
        <v>1</v>
      </c>
      <c r="L2486" s="1">
        <f>IF(Eingabe!F2486="x",1,0)</f>
        <v>0</v>
      </c>
      <c r="M2486" s="90">
        <f t="shared" si="220"/>
        <v>1</v>
      </c>
    </row>
    <row r="2487">
      <c r="A2487" s="5">
        <f>Eingabe!J2487^2*PI()/4</f>
        <v>0</v>
      </c>
      <c r="B2487" s="5">
        <f>Eingabe!K2487*Eingabe!L2487</f>
        <v>0.14999999999999999</v>
      </c>
      <c r="C2487" s="5">
        <f>(Eingabe!K2487*(Eingabe!L2487-Eingabe!K2487)+Eingabe!K2487^2*PI()/4)*0+Eingabe!K2487*Eingabe!L2487</f>
        <v>0.14999999999999999</v>
      </c>
      <c r="D2487" s="89">
        <f>IF(Eingabe!G2487="x",1,0)</f>
        <v>0</v>
      </c>
      <c r="E2487" s="1">
        <f>IF(Eingabe!H2487="x",1,0)</f>
        <v>1</v>
      </c>
      <c r="F2487" s="1">
        <f>IF(Eingabe!I2487="x",1,0)</f>
        <v>0</v>
      </c>
      <c r="G2487" s="90">
        <f t="shared" si="218"/>
        <v>1</v>
      </c>
      <c r="H2487" s="1">
        <f>IF(Eingabe!R2487="x",1,0)</f>
        <v>1</v>
      </c>
      <c r="I2487" s="1">
        <f>IF(Eingabe!S2487="x",1,0)</f>
        <v>0</v>
      </c>
      <c r="J2487" s="1">
        <f t="shared" si="219"/>
        <v>1</v>
      </c>
      <c r="K2487" s="89">
        <f>IF(Eingabe!E2487="x",1,0)</f>
        <v>1</v>
      </c>
      <c r="L2487" s="1">
        <f>IF(Eingabe!F2487="x",1,0)</f>
        <v>0</v>
      </c>
      <c r="M2487" s="90">
        <f t="shared" si="220"/>
        <v>1</v>
      </c>
    </row>
    <row r="2488">
      <c r="A2488" s="5">
        <f>Eingabe!J2488^2*PI()/4</f>
        <v>0</v>
      </c>
      <c r="B2488" s="5">
        <f>Eingabe!K2488*Eingabe!L2488</f>
        <v>0.14999999999999999</v>
      </c>
      <c r="C2488" s="5">
        <f>(Eingabe!K2488*(Eingabe!L2488-Eingabe!K2488)+Eingabe!K2488^2*PI()/4)*0+Eingabe!K2488*Eingabe!L2488</f>
        <v>0.14999999999999999</v>
      </c>
      <c r="D2488" s="89">
        <f>IF(Eingabe!G2488="x",1,0)</f>
        <v>0</v>
      </c>
      <c r="E2488" s="1">
        <f>IF(Eingabe!H2488="x",1,0)</f>
        <v>1</v>
      </c>
      <c r="F2488" s="1">
        <f>IF(Eingabe!I2488="x",1,0)</f>
        <v>0</v>
      </c>
      <c r="G2488" s="90">
        <f t="shared" si="218"/>
        <v>1</v>
      </c>
      <c r="H2488" s="1">
        <f>IF(Eingabe!R2488="x",1,0)</f>
        <v>1</v>
      </c>
      <c r="I2488" s="1">
        <f>IF(Eingabe!S2488="x",1,0)</f>
        <v>0</v>
      </c>
      <c r="J2488" s="1">
        <f t="shared" si="219"/>
        <v>1</v>
      </c>
      <c r="K2488" s="89">
        <f>IF(Eingabe!E2488="x",1,0)</f>
        <v>1</v>
      </c>
      <c r="L2488" s="1">
        <f>IF(Eingabe!F2488="x",1,0)</f>
        <v>0</v>
      </c>
      <c r="M2488" s="90">
        <f t="shared" si="220"/>
        <v>1</v>
      </c>
    </row>
    <row r="2489">
      <c r="A2489" s="5">
        <f>Eingabe!J2489^2*PI()/4</f>
        <v>0</v>
      </c>
      <c r="B2489" s="5">
        <f>Eingabe!K2489*Eingabe!L2489</f>
        <v>0.14999999999999999</v>
      </c>
      <c r="C2489" s="5">
        <f>(Eingabe!K2489*(Eingabe!L2489-Eingabe!K2489)+Eingabe!K2489^2*PI()/4)*0+Eingabe!K2489*Eingabe!L2489</f>
        <v>0.14999999999999999</v>
      </c>
      <c r="D2489" s="89">
        <f>IF(Eingabe!G2489="x",1,0)</f>
        <v>0</v>
      </c>
      <c r="E2489" s="1">
        <f>IF(Eingabe!H2489="x",1,0)</f>
        <v>1</v>
      </c>
      <c r="F2489" s="1">
        <f>IF(Eingabe!I2489="x",1,0)</f>
        <v>0</v>
      </c>
      <c r="G2489" s="90">
        <f t="shared" si="218"/>
        <v>1</v>
      </c>
      <c r="H2489" s="1">
        <f>IF(Eingabe!R2489="x",1,0)</f>
        <v>1</v>
      </c>
      <c r="I2489" s="1">
        <f>IF(Eingabe!S2489="x",1,0)</f>
        <v>0</v>
      </c>
      <c r="J2489" s="1">
        <f t="shared" si="219"/>
        <v>1</v>
      </c>
      <c r="K2489" s="89">
        <f>IF(Eingabe!E2489="x",1,0)</f>
        <v>1</v>
      </c>
      <c r="L2489" s="1">
        <f>IF(Eingabe!F2489="x",1,0)</f>
        <v>0</v>
      </c>
      <c r="M2489" s="90">
        <f t="shared" si="220"/>
        <v>1</v>
      </c>
    </row>
    <row r="2490">
      <c r="A2490" s="5">
        <f>Eingabe!J2490^2*PI()/4</f>
        <v>0</v>
      </c>
      <c r="B2490" s="5">
        <f>Eingabe!K2490*Eingabe!L2490</f>
        <v>0.14999999999999999</v>
      </c>
      <c r="C2490" s="5">
        <f>(Eingabe!K2490*(Eingabe!L2490-Eingabe!K2490)+Eingabe!K2490^2*PI()/4)*0+Eingabe!K2490*Eingabe!L2490</f>
        <v>0.14999999999999999</v>
      </c>
      <c r="D2490" s="89">
        <f>IF(Eingabe!G2490="x",1,0)</f>
        <v>0</v>
      </c>
      <c r="E2490" s="1">
        <f>IF(Eingabe!H2490="x",1,0)</f>
        <v>1</v>
      </c>
      <c r="F2490" s="1">
        <f>IF(Eingabe!I2490="x",1,0)</f>
        <v>0</v>
      </c>
      <c r="G2490" s="90">
        <f t="shared" si="218"/>
        <v>1</v>
      </c>
      <c r="H2490" s="1">
        <f>IF(Eingabe!R2490="x",1,0)</f>
        <v>1</v>
      </c>
      <c r="I2490" s="1">
        <f>IF(Eingabe!S2490="x",1,0)</f>
        <v>0</v>
      </c>
      <c r="J2490" s="1">
        <f t="shared" si="219"/>
        <v>1</v>
      </c>
      <c r="K2490" s="89">
        <f>IF(Eingabe!E2490="x",1,0)</f>
        <v>1</v>
      </c>
      <c r="L2490" s="1">
        <f>IF(Eingabe!F2490="x",1,0)</f>
        <v>0</v>
      </c>
      <c r="M2490" s="90">
        <f t="shared" si="220"/>
        <v>1</v>
      </c>
    </row>
    <row r="2491">
      <c r="A2491" s="5">
        <f>Eingabe!J2491^2*PI()/4</f>
        <v>0</v>
      </c>
      <c r="B2491" s="5">
        <f>Eingabe!K2491*Eingabe!L2491</f>
        <v>0.14999999999999999</v>
      </c>
      <c r="C2491" s="5">
        <f>(Eingabe!K2491*(Eingabe!L2491-Eingabe!K2491)+Eingabe!K2491^2*PI()/4)*0+Eingabe!K2491*Eingabe!L2491</f>
        <v>0.14999999999999999</v>
      </c>
      <c r="D2491" s="89">
        <f>IF(Eingabe!G2491="x",1,0)</f>
        <v>0</v>
      </c>
      <c r="E2491" s="1">
        <f>IF(Eingabe!H2491="x",1,0)</f>
        <v>1</v>
      </c>
      <c r="F2491" s="1">
        <f>IF(Eingabe!I2491="x",1,0)</f>
        <v>0</v>
      </c>
      <c r="G2491" s="90">
        <f t="shared" si="218"/>
        <v>1</v>
      </c>
      <c r="H2491" s="1">
        <f>IF(Eingabe!R2491="x",1,0)</f>
        <v>1</v>
      </c>
      <c r="I2491" s="1">
        <f>IF(Eingabe!S2491="x",1,0)</f>
        <v>0</v>
      </c>
      <c r="J2491" s="1">
        <f t="shared" si="219"/>
        <v>1</v>
      </c>
      <c r="K2491" s="89">
        <f>IF(Eingabe!E2491="x",1,0)</f>
        <v>1</v>
      </c>
      <c r="L2491" s="1">
        <f>IF(Eingabe!F2491="x",1,0)</f>
        <v>0</v>
      </c>
      <c r="M2491" s="90">
        <f t="shared" si="220"/>
        <v>1</v>
      </c>
    </row>
    <row r="2492">
      <c r="A2492" s="5">
        <f>Eingabe!J2492^2*PI()/4</f>
        <v>0</v>
      </c>
      <c r="B2492" s="5">
        <f>Eingabe!K2492*Eingabe!L2492</f>
        <v>0.14999999999999999</v>
      </c>
      <c r="C2492" s="5">
        <f>(Eingabe!K2492*(Eingabe!L2492-Eingabe!K2492)+Eingabe!K2492^2*PI()/4)*0+Eingabe!K2492*Eingabe!L2492</f>
        <v>0.14999999999999999</v>
      </c>
      <c r="D2492" s="89">
        <f>IF(Eingabe!G2492="x",1,0)</f>
        <v>0</v>
      </c>
      <c r="E2492" s="1">
        <f>IF(Eingabe!H2492="x",1,0)</f>
        <v>1</v>
      </c>
      <c r="F2492" s="1">
        <f>IF(Eingabe!I2492="x",1,0)</f>
        <v>0</v>
      </c>
      <c r="G2492" s="90">
        <f t="shared" si="218"/>
        <v>1</v>
      </c>
      <c r="H2492" s="1">
        <f>IF(Eingabe!R2492="x",1,0)</f>
        <v>1</v>
      </c>
      <c r="I2492" s="1">
        <f>IF(Eingabe!S2492="x",1,0)</f>
        <v>0</v>
      </c>
      <c r="J2492" s="1">
        <f t="shared" si="219"/>
        <v>1</v>
      </c>
      <c r="K2492" s="89">
        <f>IF(Eingabe!E2492="x",1,0)</f>
        <v>1</v>
      </c>
      <c r="L2492" s="1">
        <f>IF(Eingabe!F2492="x",1,0)</f>
        <v>0</v>
      </c>
      <c r="M2492" s="90">
        <f t="shared" si="220"/>
        <v>1</v>
      </c>
    </row>
    <row r="2493">
      <c r="A2493" s="5">
        <f>Eingabe!J2493^2*PI()/4</f>
        <v>0</v>
      </c>
      <c r="B2493" s="5">
        <f>Eingabe!K2493*Eingabe!L2493</f>
        <v>0.14999999999999999</v>
      </c>
      <c r="C2493" s="5">
        <f>(Eingabe!K2493*(Eingabe!L2493-Eingabe!K2493)+Eingabe!K2493^2*PI()/4)*0+Eingabe!K2493*Eingabe!L2493</f>
        <v>0.14999999999999999</v>
      </c>
      <c r="D2493" s="89">
        <f>IF(Eingabe!G2493="x",1,0)</f>
        <v>0</v>
      </c>
      <c r="E2493" s="1">
        <f>IF(Eingabe!H2493="x",1,0)</f>
        <v>1</v>
      </c>
      <c r="F2493" s="1">
        <f>IF(Eingabe!I2493="x",1,0)</f>
        <v>0</v>
      </c>
      <c r="G2493" s="90">
        <f t="shared" si="218"/>
        <v>1</v>
      </c>
      <c r="H2493" s="1">
        <f>IF(Eingabe!R2493="x",1,0)</f>
        <v>1</v>
      </c>
      <c r="I2493" s="1">
        <f>IF(Eingabe!S2493="x",1,0)</f>
        <v>0</v>
      </c>
      <c r="J2493" s="1">
        <f t="shared" si="219"/>
        <v>1</v>
      </c>
      <c r="K2493" s="89">
        <f>IF(Eingabe!E2493="x",1,0)</f>
        <v>1</v>
      </c>
      <c r="L2493" s="1">
        <f>IF(Eingabe!F2493="x",1,0)</f>
        <v>0</v>
      </c>
      <c r="M2493" s="90">
        <f t="shared" si="220"/>
        <v>1</v>
      </c>
    </row>
    <row r="2494">
      <c r="A2494" s="5">
        <f>Eingabe!J2494^2*PI()/4</f>
        <v>0</v>
      </c>
      <c r="B2494" s="5">
        <f>Eingabe!K2494*Eingabe!L2494</f>
        <v>0.14999999999999999</v>
      </c>
      <c r="C2494" s="5">
        <f>(Eingabe!K2494*(Eingabe!L2494-Eingabe!K2494)+Eingabe!K2494^2*PI()/4)*0+Eingabe!K2494*Eingabe!L2494</f>
        <v>0.14999999999999999</v>
      </c>
      <c r="D2494" s="89">
        <f>IF(Eingabe!G2494="x",1,0)</f>
        <v>0</v>
      </c>
      <c r="E2494" s="1">
        <f>IF(Eingabe!H2494="x",1,0)</f>
        <v>1</v>
      </c>
      <c r="F2494" s="1">
        <f>IF(Eingabe!I2494="x",1,0)</f>
        <v>0</v>
      </c>
      <c r="G2494" s="90">
        <f t="shared" si="218"/>
        <v>1</v>
      </c>
      <c r="H2494" s="1">
        <f>IF(Eingabe!R2494="x",1,0)</f>
        <v>1</v>
      </c>
      <c r="I2494" s="1">
        <f>IF(Eingabe!S2494="x",1,0)</f>
        <v>0</v>
      </c>
      <c r="J2494" s="1">
        <f t="shared" si="219"/>
        <v>1</v>
      </c>
      <c r="K2494" s="89">
        <f>IF(Eingabe!E2494="x",1,0)</f>
        <v>1</v>
      </c>
      <c r="L2494" s="1">
        <f>IF(Eingabe!F2494="x",1,0)</f>
        <v>0</v>
      </c>
      <c r="M2494" s="90">
        <f t="shared" si="220"/>
        <v>1</v>
      </c>
    </row>
    <row r="2495">
      <c r="A2495" s="5">
        <f>Eingabe!J2495^2*PI()/4</f>
        <v>0</v>
      </c>
      <c r="B2495" s="5">
        <f>Eingabe!K2495*Eingabe!L2495</f>
        <v>0.14999999999999999</v>
      </c>
      <c r="C2495" s="5">
        <f>(Eingabe!K2495*(Eingabe!L2495-Eingabe!K2495)+Eingabe!K2495^2*PI()/4)*0+Eingabe!K2495*Eingabe!L2495</f>
        <v>0.14999999999999999</v>
      </c>
      <c r="D2495" s="89">
        <f>IF(Eingabe!G2495="x",1,0)</f>
        <v>0</v>
      </c>
      <c r="E2495" s="1">
        <f>IF(Eingabe!H2495="x",1,0)</f>
        <v>1</v>
      </c>
      <c r="F2495" s="1">
        <f>IF(Eingabe!I2495="x",1,0)</f>
        <v>0</v>
      </c>
      <c r="G2495" s="90">
        <f t="shared" si="218"/>
        <v>1</v>
      </c>
      <c r="H2495" s="1">
        <f>IF(Eingabe!R2495="x",1,0)</f>
        <v>1</v>
      </c>
      <c r="I2495" s="1">
        <f>IF(Eingabe!S2495="x",1,0)</f>
        <v>0</v>
      </c>
      <c r="J2495" s="1">
        <f t="shared" si="219"/>
        <v>1</v>
      </c>
      <c r="K2495" s="89">
        <f>IF(Eingabe!E2495="x",1,0)</f>
        <v>1</v>
      </c>
      <c r="L2495" s="1">
        <f>IF(Eingabe!F2495="x",1,0)</f>
        <v>0</v>
      </c>
      <c r="M2495" s="90">
        <f t="shared" si="220"/>
        <v>1</v>
      </c>
    </row>
    <row r="2496">
      <c r="A2496" s="5">
        <f>Eingabe!J2496^2*PI()/4</f>
        <v>0</v>
      </c>
      <c r="B2496" s="5">
        <f>Eingabe!K2496*Eingabe!L2496</f>
        <v>0.14999999999999999</v>
      </c>
      <c r="C2496" s="5">
        <f>(Eingabe!K2496*(Eingabe!L2496-Eingabe!K2496)+Eingabe!K2496^2*PI()/4)*0+Eingabe!K2496*Eingabe!L2496</f>
        <v>0.14999999999999999</v>
      </c>
      <c r="D2496" s="89">
        <f>IF(Eingabe!G2496="x",1,0)</f>
        <v>0</v>
      </c>
      <c r="E2496" s="1">
        <f>IF(Eingabe!H2496="x",1,0)</f>
        <v>1</v>
      </c>
      <c r="F2496" s="1">
        <f>IF(Eingabe!I2496="x",1,0)</f>
        <v>0</v>
      </c>
      <c r="G2496" s="90">
        <f t="shared" si="218"/>
        <v>1</v>
      </c>
      <c r="H2496" s="1">
        <f>IF(Eingabe!R2496="x",1,0)</f>
        <v>1</v>
      </c>
      <c r="I2496" s="1">
        <f>IF(Eingabe!S2496="x",1,0)</f>
        <v>0</v>
      </c>
      <c r="J2496" s="1">
        <f t="shared" si="219"/>
        <v>1</v>
      </c>
      <c r="K2496" s="89">
        <f>IF(Eingabe!E2496="x",1,0)</f>
        <v>1</v>
      </c>
      <c r="L2496" s="1">
        <f>IF(Eingabe!F2496="x",1,0)</f>
        <v>0</v>
      </c>
      <c r="M2496" s="90">
        <f t="shared" si="220"/>
        <v>1</v>
      </c>
    </row>
    <row r="2497">
      <c r="A2497" s="5">
        <f>Eingabe!J2497^2*PI()/4</f>
        <v>0</v>
      </c>
      <c r="B2497" s="5">
        <f>Eingabe!K2497*Eingabe!L2497</f>
        <v>0.14999999999999999</v>
      </c>
      <c r="C2497" s="5">
        <f>(Eingabe!K2497*(Eingabe!L2497-Eingabe!K2497)+Eingabe!K2497^2*PI()/4)*0+Eingabe!K2497*Eingabe!L2497</f>
        <v>0.14999999999999999</v>
      </c>
      <c r="D2497" s="89">
        <f>IF(Eingabe!G2497="x",1,0)</f>
        <v>0</v>
      </c>
      <c r="E2497" s="1">
        <f>IF(Eingabe!H2497="x",1,0)</f>
        <v>1</v>
      </c>
      <c r="F2497" s="1">
        <f>IF(Eingabe!I2497="x",1,0)</f>
        <v>0</v>
      </c>
      <c r="G2497" s="90">
        <f t="shared" si="218"/>
        <v>1</v>
      </c>
      <c r="H2497" s="1">
        <f>IF(Eingabe!R2497="x",1,0)</f>
        <v>1</v>
      </c>
      <c r="I2497" s="1">
        <f>IF(Eingabe!S2497="x",1,0)</f>
        <v>0</v>
      </c>
      <c r="J2497" s="1">
        <f t="shared" si="219"/>
        <v>1</v>
      </c>
      <c r="K2497" s="89">
        <f>IF(Eingabe!E2497="x",1,0)</f>
        <v>1</v>
      </c>
      <c r="L2497" s="1">
        <f>IF(Eingabe!F2497="x",1,0)</f>
        <v>0</v>
      </c>
      <c r="M2497" s="90">
        <f t="shared" si="220"/>
        <v>1</v>
      </c>
    </row>
    <row r="2498">
      <c r="A2498" s="5">
        <f>Eingabe!J2498^2*PI()/4</f>
        <v>0</v>
      </c>
      <c r="B2498" s="5">
        <f>Eingabe!K2498*Eingabe!L2498</f>
        <v>0.14999999999999999</v>
      </c>
      <c r="C2498" s="5">
        <f>(Eingabe!K2498*(Eingabe!L2498-Eingabe!K2498)+Eingabe!K2498^2*PI()/4)*0+Eingabe!K2498*Eingabe!L2498</f>
        <v>0.14999999999999999</v>
      </c>
      <c r="D2498" s="89">
        <f>IF(Eingabe!G2498="x",1,0)</f>
        <v>0</v>
      </c>
      <c r="E2498" s="1">
        <f>IF(Eingabe!H2498="x",1,0)</f>
        <v>1</v>
      </c>
      <c r="F2498" s="1">
        <f>IF(Eingabe!I2498="x",1,0)</f>
        <v>0</v>
      </c>
      <c r="G2498" s="90">
        <f t="shared" si="218"/>
        <v>1</v>
      </c>
      <c r="H2498" s="1">
        <f>IF(Eingabe!R2498="x",1,0)</f>
        <v>1</v>
      </c>
      <c r="I2498" s="1">
        <f>IF(Eingabe!S2498="x",1,0)</f>
        <v>0</v>
      </c>
      <c r="J2498" s="1">
        <f t="shared" si="219"/>
        <v>1</v>
      </c>
      <c r="K2498" s="89">
        <f>IF(Eingabe!E2498="x",1,0)</f>
        <v>1</v>
      </c>
      <c r="L2498" s="1">
        <f>IF(Eingabe!F2498="x",1,0)</f>
        <v>0</v>
      </c>
      <c r="M2498" s="90">
        <f t="shared" si="220"/>
        <v>1</v>
      </c>
    </row>
    <row r="2499">
      <c r="A2499" s="5">
        <f>Eingabe!J2499^2*PI()/4</f>
        <v>0</v>
      </c>
      <c r="B2499" s="5">
        <f>Eingabe!K2499*Eingabe!L2499</f>
        <v>0.14999999999999999</v>
      </c>
      <c r="C2499" s="5">
        <f>(Eingabe!K2499*(Eingabe!L2499-Eingabe!K2499)+Eingabe!K2499^2*PI()/4)*0+Eingabe!K2499*Eingabe!L2499</f>
        <v>0.14999999999999999</v>
      </c>
      <c r="D2499" s="89">
        <f>IF(Eingabe!G2499="x",1,0)</f>
        <v>0</v>
      </c>
      <c r="E2499" s="1">
        <f>IF(Eingabe!H2499="x",1,0)</f>
        <v>1</v>
      </c>
      <c r="F2499" s="1">
        <f>IF(Eingabe!I2499="x",1,0)</f>
        <v>0</v>
      </c>
      <c r="G2499" s="90">
        <f t="shared" si="218"/>
        <v>1</v>
      </c>
      <c r="H2499" s="1">
        <f>IF(Eingabe!R2499="x",1,0)</f>
        <v>1</v>
      </c>
      <c r="I2499" s="1">
        <f>IF(Eingabe!S2499="x",1,0)</f>
        <v>0</v>
      </c>
      <c r="J2499" s="1">
        <f t="shared" si="219"/>
        <v>1</v>
      </c>
      <c r="K2499" s="89">
        <f>IF(Eingabe!E2499="x",1,0)</f>
        <v>1</v>
      </c>
      <c r="L2499" s="1">
        <f>IF(Eingabe!F2499="x",1,0)</f>
        <v>0</v>
      </c>
      <c r="M2499" s="90">
        <f t="shared" si="220"/>
        <v>1</v>
      </c>
    </row>
    <row r="2500">
      <c r="A2500" s="5">
        <f>Eingabe!J2500^2*PI()/4</f>
        <v>0</v>
      </c>
      <c r="B2500" s="5">
        <f>Eingabe!K2500*Eingabe!L2500</f>
        <v>0.14999999999999999</v>
      </c>
      <c r="C2500" s="5">
        <f>(Eingabe!K2500*(Eingabe!L2500-Eingabe!K2500)+Eingabe!K2500^2*PI()/4)*0+Eingabe!K2500*Eingabe!L2500</f>
        <v>0.14999999999999999</v>
      </c>
      <c r="D2500" s="89">
        <f>IF(Eingabe!G2500="x",1,0)</f>
        <v>0</v>
      </c>
      <c r="E2500" s="1">
        <f>IF(Eingabe!H2500="x",1,0)</f>
        <v>1</v>
      </c>
      <c r="F2500" s="1">
        <f>IF(Eingabe!I2500="x",1,0)</f>
        <v>0</v>
      </c>
      <c r="G2500" s="90">
        <f t="shared" si="218"/>
        <v>1</v>
      </c>
      <c r="H2500" s="1">
        <f>IF(Eingabe!R2500="x",1,0)</f>
        <v>1</v>
      </c>
      <c r="I2500" s="1">
        <f>IF(Eingabe!S2500="x",1,0)</f>
        <v>0</v>
      </c>
      <c r="J2500" s="1">
        <f t="shared" si="219"/>
        <v>1</v>
      </c>
      <c r="K2500" s="89">
        <f>IF(Eingabe!E2500="x",1,0)</f>
        <v>1</v>
      </c>
      <c r="L2500" s="1">
        <f>IF(Eingabe!F2500="x",1,0)</f>
        <v>0</v>
      </c>
      <c r="M2500" s="90">
        <f t="shared" si="220"/>
        <v>1</v>
      </c>
    </row>
    <row r="2501">
      <c r="A2501" s="5">
        <f>Eingabe!J2501^2*PI()/4</f>
        <v>0</v>
      </c>
      <c r="B2501" s="5">
        <f>Eingabe!K2501*Eingabe!L2501</f>
        <v>0.14999999999999999</v>
      </c>
      <c r="C2501" s="5">
        <f>(Eingabe!K2501*(Eingabe!L2501-Eingabe!K2501)+Eingabe!K2501^2*PI()/4)*0+Eingabe!K2501*Eingabe!L2501</f>
        <v>0.14999999999999999</v>
      </c>
      <c r="D2501" s="89">
        <f>IF(Eingabe!G2501="x",1,0)</f>
        <v>0</v>
      </c>
      <c r="E2501" s="1">
        <f>IF(Eingabe!H2501="x",1,0)</f>
        <v>1</v>
      </c>
      <c r="F2501" s="1">
        <f>IF(Eingabe!I2501="x",1,0)</f>
        <v>0</v>
      </c>
      <c r="G2501" s="90">
        <f t="shared" si="218"/>
        <v>1</v>
      </c>
      <c r="H2501" s="1">
        <f>IF(Eingabe!R2501="x",1,0)</f>
        <v>1</v>
      </c>
      <c r="I2501" s="1">
        <f>IF(Eingabe!S2501="x",1,0)</f>
        <v>0</v>
      </c>
      <c r="J2501" s="1">
        <f t="shared" si="219"/>
        <v>1</v>
      </c>
      <c r="K2501" s="89">
        <f>IF(Eingabe!E2501="x",1,0)</f>
        <v>1</v>
      </c>
      <c r="L2501" s="1">
        <f>IF(Eingabe!F2501="x",1,0)</f>
        <v>0</v>
      </c>
      <c r="M2501" s="90">
        <f t="shared" si="220"/>
        <v>1</v>
      </c>
    </row>
    <row r="2502">
      <c r="A2502" s="5">
        <f>Eingabe!J2502^2*PI()/4</f>
        <v>0</v>
      </c>
      <c r="B2502" s="5">
        <f>Eingabe!K2502*Eingabe!L2502</f>
        <v>0.14999999999999999</v>
      </c>
      <c r="C2502" s="5">
        <f>(Eingabe!K2502*(Eingabe!L2502-Eingabe!K2502)+Eingabe!K2502^2*PI()/4)*0+Eingabe!K2502*Eingabe!L2502</f>
        <v>0.14999999999999999</v>
      </c>
      <c r="D2502" s="89">
        <f>IF(Eingabe!G2502="x",1,0)</f>
        <v>0</v>
      </c>
      <c r="E2502" s="1">
        <f>IF(Eingabe!H2502="x",1,0)</f>
        <v>1</v>
      </c>
      <c r="F2502" s="1">
        <f>IF(Eingabe!I2502="x",1,0)</f>
        <v>0</v>
      </c>
      <c r="G2502" s="90">
        <f t="shared" si="218"/>
        <v>1</v>
      </c>
      <c r="H2502" s="1">
        <f>IF(Eingabe!R2502="x",1,0)</f>
        <v>1</v>
      </c>
      <c r="I2502" s="1">
        <f>IF(Eingabe!S2502="x",1,0)</f>
        <v>0</v>
      </c>
      <c r="J2502" s="1">
        <f t="shared" si="219"/>
        <v>1</v>
      </c>
      <c r="K2502" s="89">
        <f>IF(Eingabe!E2502="x",1,0)</f>
        <v>1</v>
      </c>
      <c r="L2502" s="1">
        <f>IF(Eingabe!F2502="x",1,0)</f>
        <v>0</v>
      </c>
      <c r="M2502" s="90">
        <f t="shared" si="220"/>
        <v>1</v>
      </c>
    </row>
    <row r="2503">
      <c r="A2503" s="5">
        <f>Eingabe!J2503^2*PI()/4</f>
        <v>0</v>
      </c>
      <c r="B2503" s="5">
        <f>Eingabe!K2503*Eingabe!L2503</f>
        <v>0.14999999999999999</v>
      </c>
      <c r="C2503" s="5">
        <f>(Eingabe!K2503*(Eingabe!L2503-Eingabe!K2503)+Eingabe!K2503^2*PI()/4)*0+Eingabe!K2503*Eingabe!L2503</f>
        <v>0.14999999999999999</v>
      </c>
      <c r="D2503" s="89">
        <f>IF(Eingabe!G2503="x",1,0)</f>
        <v>0</v>
      </c>
      <c r="E2503" s="1">
        <f>IF(Eingabe!H2503="x",1,0)</f>
        <v>1</v>
      </c>
      <c r="F2503" s="1">
        <f>IF(Eingabe!I2503="x",1,0)</f>
        <v>0</v>
      </c>
      <c r="G2503" s="90">
        <f t="shared" si="218"/>
        <v>1</v>
      </c>
      <c r="H2503" s="1">
        <f>IF(Eingabe!R2503="x",1,0)</f>
        <v>1</v>
      </c>
      <c r="I2503" s="1">
        <f>IF(Eingabe!S2503="x",1,0)</f>
        <v>0</v>
      </c>
      <c r="J2503" s="1">
        <f t="shared" si="219"/>
        <v>1</v>
      </c>
      <c r="K2503" s="89">
        <f>IF(Eingabe!E2503="x",1,0)</f>
        <v>1</v>
      </c>
      <c r="L2503" s="1">
        <f>IF(Eingabe!F2503="x",1,0)</f>
        <v>0</v>
      </c>
      <c r="M2503" s="90">
        <f t="shared" si="220"/>
        <v>1</v>
      </c>
    </row>
    <row r="2504">
      <c r="A2504" s="5">
        <f>Eingabe!J2504^2*PI()/4</f>
        <v>0</v>
      </c>
      <c r="B2504" s="5">
        <f>Eingabe!K2504*Eingabe!L2504</f>
        <v>0.14999999999999999</v>
      </c>
      <c r="C2504" s="5">
        <f>(Eingabe!K2504*(Eingabe!L2504-Eingabe!K2504)+Eingabe!K2504^2*PI()/4)*0+Eingabe!K2504*Eingabe!L2504</f>
        <v>0.14999999999999999</v>
      </c>
      <c r="D2504" s="89">
        <f>IF(Eingabe!G2504="x",1,0)</f>
        <v>0</v>
      </c>
      <c r="E2504" s="1">
        <f>IF(Eingabe!H2504="x",1,0)</f>
        <v>1</v>
      </c>
      <c r="F2504" s="1">
        <f>IF(Eingabe!I2504="x",1,0)</f>
        <v>0</v>
      </c>
      <c r="G2504" s="90">
        <f t="shared" si="218"/>
        <v>1</v>
      </c>
      <c r="H2504" s="1">
        <f>IF(Eingabe!R2504="x",1,0)</f>
        <v>1</v>
      </c>
      <c r="I2504" s="1">
        <f>IF(Eingabe!S2504="x",1,0)</f>
        <v>0</v>
      </c>
      <c r="J2504" s="1">
        <f t="shared" si="219"/>
        <v>1</v>
      </c>
      <c r="K2504" s="89">
        <f>IF(Eingabe!E2504="x",1,0)</f>
        <v>1</v>
      </c>
      <c r="L2504" s="1">
        <f>IF(Eingabe!F2504="x",1,0)</f>
        <v>0</v>
      </c>
      <c r="M2504" s="90">
        <f t="shared" si="220"/>
        <v>1</v>
      </c>
    </row>
    <row r="2505">
      <c r="A2505" s="5">
        <f>Eingabe!J2505^2*PI()/4</f>
        <v>0</v>
      </c>
      <c r="B2505" s="5">
        <f>Eingabe!K2505*Eingabe!L2505</f>
        <v>0.14999999999999999</v>
      </c>
      <c r="C2505" s="5">
        <f>(Eingabe!K2505*(Eingabe!L2505-Eingabe!K2505)+Eingabe!K2505^2*PI()/4)*0+Eingabe!K2505*Eingabe!L2505</f>
        <v>0.14999999999999999</v>
      </c>
      <c r="D2505" s="89">
        <f>IF(Eingabe!G2505="x",1,0)</f>
        <v>0</v>
      </c>
      <c r="E2505" s="1">
        <f>IF(Eingabe!H2505="x",1,0)</f>
        <v>1</v>
      </c>
      <c r="F2505" s="1">
        <f>IF(Eingabe!I2505="x",1,0)</f>
        <v>0</v>
      </c>
      <c r="G2505" s="90">
        <f t="shared" si="218"/>
        <v>1</v>
      </c>
      <c r="H2505" s="1">
        <f>IF(Eingabe!R2505="x",1,0)</f>
        <v>1</v>
      </c>
      <c r="I2505" s="1">
        <f>IF(Eingabe!S2505="x",1,0)</f>
        <v>0</v>
      </c>
      <c r="J2505" s="1">
        <f t="shared" si="219"/>
        <v>1</v>
      </c>
      <c r="K2505" s="89">
        <f>IF(Eingabe!E2505="x",1,0)</f>
        <v>1</v>
      </c>
      <c r="L2505" s="1">
        <f>IF(Eingabe!F2505="x",1,0)</f>
        <v>0</v>
      </c>
      <c r="M2505" s="90">
        <f t="shared" si="220"/>
        <v>1</v>
      </c>
    </row>
    <row r="2506">
      <c r="A2506" s="5">
        <f>Eingabe!J2506^2*PI()/4</f>
        <v>0</v>
      </c>
      <c r="B2506" s="5">
        <f>Eingabe!K2506*Eingabe!L2506</f>
        <v>0.14999999999999999</v>
      </c>
      <c r="C2506" s="5">
        <f>(Eingabe!K2506*(Eingabe!L2506-Eingabe!K2506)+Eingabe!K2506^2*PI()/4)*0+Eingabe!K2506*Eingabe!L2506</f>
        <v>0.14999999999999999</v>
      </c>
      <c r="D2506" s="89">
        <f>IF(Eingabe!G2506="x",1,0)</f>
        <v>0</v>
      </c>
      <c r="E2506" s="1">
        <f>IF(Eingabe!H2506="x",1,0)</f>
        <v>1</v>
      </c>
      <c r="F2506" s="1">
        <f>IF(Eingabe!I2506="x",1,0)</f>
        <v>0</v>
      </c>
      <c r="G2506" s="90">
        <f t="shared" si="218"/>
        <v>1</v>
      </c>
      <c r="H2506" s="1">
        <f>IF(Eingabe!R2506="x",1,0)</f>
        <v>1</v>
      </c>
      <c r="I2506" s="1">
        <f>IF(Eingabe!S2506="x",1,0)</f>
        <v>0</v>
      </c>
      <c r="J2506" s="1">
        <f t="shared" si="219"/>
        <v>1</v>
      </c>
      <c r="K2506" s="89">
        <f>IF(Eingabe!E2506="x",1,0)</f>
        <v>1</v>
      </c>
      <c r="L2506" s="1">
        <f>IF(Eingabe!F2506="x",1,0)</f>
        <v>0</v>
      </c>
      <c r="M2506" s="90">
        <f t="shared" si="220"/>
        <v>1</v>
      </c>
    </row>
    <row r="2507">
      <c r="A2507" s="5">
        <f>Eingabe!J2507^2*PI()/4</f>
        <v>0</v>
      </c>
      <c r="B2507" s="5">
        <f>Eingabe!K2507*Eingabe!L2507</f>
        <v>0.14999999999999999</v>
      </c>
      <c r="C2507" s="5">
        <f>(Eingabe!K2507*(Eingabe!L2507-Eingabe!K2507)+Eingabe!K2507^2*PI()/4)*0+Eingabe!K2507*Eingabe!L2507</f>
        <v>0.14999999999999999</v>
      </c>
      <c r="D2507" s="89">
        <f>IF(Eingabe!G2507="x",1,0)</f>
        <v>0</v>
      </c>
      <c r="E2507" s="1">
        <f>IF(Eingabe!H2507="x",1,0)</f>
        <v>1</v>
      </c>
      <c r="F2507" s="1">
        <f>IF(Eingabe!I2507="x",1,0)</f>
        <v>0</v>
      </c>
      <c r="G2507" s="90">
        <f t="shared" si="218"/>
        <v>1</v>
      </c>
      <c r="H2507" s="1">
        <f>IF(Eingabe!R2507="x",1,0)</f>
        <v>1</v>
      </c>
      <c r="I2507" s="1">
        <f>IF(Eingabe!S2507="x",1,0)</f>
        <v>0</v>
      </c>
      <c r="J2507" s="1">
        <f t="shared" si="219"/>
        <v>1</v>
      </c>
      <c r="K2507" s="89">
        <f>IF(Eingabe!E2507="x",1,0)</f>
        <v>1</v>
      </c>
      <c r="L2507" s="1">
        <f>IF(Eingabe!F2507="x",1,0)</f>
        <v>0</v>
      </c>
      <c r="M2507" s="90">
        <f t="shared" si="220"/>
        <v>1</v>
      </c>
    </row>
    <row r="2508">
      <c r="A2508" s="5">
        <f>Eingabe!J2508^2*PI()/4</f>
        <v>0</v>
      </c>
      <c r="B2508" s="5">
        <f>Eingabe!K2508*Eingabe!L2508</f>
        <v>0.14999999999999999</v>
      </c>
      <c r="C2508" s="5">
        <f>(Eingabe!K2508*(Eingabe!L2508-Eingabe!K2508)+Eingabe!K2508^2*PI()/4)*0+Eingabe!K2508*Eingabe!L2508</f>
        <v>0.14999999999999999</v>
      </c>
      <c r="D2508" s="89">
        <f>IF(Eingabe!G2508="x",1,0)</f>
        <v>0</v>
      </c>
      <c r="E2508" s="1">
        <f>IF(Eingabe!H2508="x",1,0)</f>
        <v>1</v>
      </c>
      <c r="F2508" s="1">
        <f>IF(Eingabe!I2508="x",1,0)</f>
        <v>0</v>
      </c>
      <c r="G2508" s="90">
        <f t="shared" si="218"/>
        <v>1</v>
      </c>
      <c r="H2508" s="1">
        <f>IF(Eingabe!R2508="x",1,0)</f>
        <v>1</v>
      </c>
      <c r="I2508" s="1">
        <f>IF(Eingabe!S2508="x",1,0)</f>
        <v>0</v>
      </c>
      <c r="J2508" s="1">
        <f t="shared" si="219"/>
        <v>1</v>
      </c>
      <c r="K2508" s="89">
        <f>IF(Eingabe!E2508="x",1,0)</f>
        <v>1</v>
      </c>
      <c r="L2508" s="1">
        <f>IF(Eingabe!F2508="x",1,0)</f>
        <v>0</v>
      </c>
      <c r="M2508" s="90">
        <f t="shared" si="220"/>
        <v>1</v>
      </c>
    </row>
    <row r="2509">
      <c r="A2509" s="5">
        <f>Eingabe!J2509^2*PI()/4</f>
        <v>0</v>
      </c>
      <c r="B2509" s="5">
        <f>Eingabe!K2509*Eingabe!L2509</f>
        <v>0.14999999999999999</v>
      </c>
      <c r="C2509" s="5">
        <f>(Eingabe!K2509*(Eingabe!L2509-Eingabe!K2509)+Eingabe!K2509^2*PI()/4)*0+Eingabe!K2509*Eingabe!L2509</f>
        <v>0.14999999999999999</v>
      </c>
      <c r="D2509" s="89">
        <f>IF(Eingabe!G2509="x",1,0)</f>
        <v>0</v>
      </c>
      <c r="E2509" s="1">
        <f>IF(Eingabe!H2509="x",1,0)</f>
        <v>1</v>
      </c>
      <c r="F2509" s="1">
        <f>IF(Eingabe!I2509="x",1,0)</f>
        <v>0</v>
      </c>
      <c r="G2509" s="90">
        <f t="shared" si="218"/>
        <v>1</v>
      </c>
      <c r="H2509" s="1">
        <f>IF(Eingabe!R2509="x",1,0)</f>
        <v>1</v>
      </c>
      <c r="I2509" s="1">
        <f>IF(Eingabe!S2509="x",1,0)</f>
        <v>0</v>
      </c>
      <c r="J2509" s="1">
        <f t="shared" si="219"/>
        <v>1</v>
      </c>
      <c r="K2509" s="89">
        <f>IF(Eingabe!E2509="x",1,0)</f>
        <v>1</v>
      </c>
      <c r="L2509" s="1">
        <f>IF(Eingabe!F2509="x",1,0)</f>
        <v>0</v>
      </c>
      <c r="M2509" s="90">
        <f t="shared" si="220"/>
        <v>1</v>
      </c>
    </row>
    <row r="2510">
      <c r="A2510" s="5">
        <f>Eingabe!J2510^2*PI()/4</f>
        <v>0</v>
      </c>
      <c r="B2510" s="5">
        <f>Eingabe!K2510*Eingabe!L2510</f>
        <v>0.14999999999999999</v>
      </c>
      <c r="C2510" s="5">
        <f>(Eingabe!K2510*(Eingabe!L2510-Eingabe!K2510)+Eingabe!K2510^2*PI()/4)*0+Eingabe!K2510*Eingabe!L2510</f>
        <v>0.14999999999999999</v>
      </c>
      <c r="D2510" s="89">
        <f>IF(Eingabe!G2510="x",1,0)</f>
        <v>0</v>
      </c>
      <c r="E2510" s="1">
        <f>IF(Eingabe!H2510="x",1,0)</f>
        <v>1</v>
      </c>
      <c r="F2510" s="1">
        <f>IF(Eingabe!I2510="x",1,0)</f>
        <v>0</v>
      </c>
      <c r="G2510" s="90">
        <f t="shared" si="218"/>
        <v>1</v>
      </c>
      <c r="H2510" s="1">
        <f>IF(Eingabe!R2510="x",1,0)</f>
        <v>1</v>
      </c>
      <c r="I2510" s="1">
        <f>IF(Eingabe!S2510="x",1,0)</f>
        <v>0</v>
      </c>
      <c r="J2510" s="1">
        <f t="shared" si="219"/>
        <v>1</v>
      </c>
      <c r="K2510" s="89">
        <f>IF(Eingabe!E2510="x",1,0)</f>
        <v>1</v>
      </c>
      <c r="L2510" s="1">
        <f>IF(Eingabe!F2510="x",1,0)</f>
        <v>0</v>
      </c>
      <c r="M2510" s="90">
        <f t="shared" si="220"/>
        <v>1</v>
      </c>
    </row>
    <row r="2511">
      <c r="A2511" s="5">
        <f>Eingabe!J2511^2*PI()/4</f>
        <v>0</v>
      </c>
      <c r="B2511" s="5">
        <f>Eingabe!K2511*Eingabe!L2511</f>
        <v>0.14999999999999999</v>
      </c>
      <c r="C2511" s="5">
        <f>(Eingabe!K2511*(Eingabe!L2511-Eingabe!K2511)+Eingabe!K2511^2*PI()/4)*0+Eingabe!K2511*Eingabe!L2511</f>
        <v>0.14999999999999999</v>
      </c>
      <c r="D2511" s="89">
        <f>IF(Eingabe!G2511="x",1,0)</f>
        <v>0</v>
      </c>
      <c r="E2511" s="1">
        <f>IF(Eingabe!H2511="x",1,0)</f>
        <v>1</v>
      </c>
      <c r="F2511" s="1">
        <f>IF(Eingabe!I2511="x",1,0)</f>
        <v>0</v>
      </c>
      <c r="G2511" s="90">
        <f t="shared" si="218"/>
        <v>1</v>
      </c>
      <c r="H2511" s="1">
        <f>IF(Eingabe!R2511="x",1,0)</f>
        <v>1</v>
      </c>
      <c r="I2511" s="1">
        <f>IF(Eingabe!S2511="x",1,0)</f>
        <v>0</v>
      </c>
      <c r="J2511" s="1">
        <f t="shared" si="219"/>
        <v>1</v>
      </c>
      <c r="K2511" s="89">
        <f>IF(Eingabe!E2511="x",1,0)</f>
        <v>1</v>
      </c>
      <c r="L2511" s="1">
        <f>IF(Eingabe!F2511="x",1,0)</f>
        <v>0</v>
      </c>
      <c r="M2511" s="90">
        <f t="shared" si="220"/>
        <v>1</v>
      </c>
    </row>
    <row r="2512">
      <c r="A2512" s="5">
        <f>Eingabe!J2512^2*PI()/4</f>
        <v>0</v>
      </c>
      <c r="B2512" s="5">
        <f>Eingabe!K2512*Eingabe!L2512</f>
        <v>0.14999999999999999</v>
      </c>
      <c r="C2512" s="5">
        <f>(Eingabe!K2512*(Eingabe!L2512-Eingabe!K2512)+Eingabe!K2512^2*PI()/4)*0+Eingabe!K2512*Eingabe!L2512</f>
        <v>0.14999999999999999</v>
      </c>
      <c r="D2512" s="89">
        <f>IF(Eingabe!G2512="x",1,0)</f>
        <v>0</v>
      </c>
      <c r="E2512" s="1">
        <f>IF(Eingabe!H2512="x",1,0)</f>
        <v>1</v>
      </c>
      <c r="F2512" s="1">
        <f>IF(Eingabe!I2512="x",1,0)</f>
        <v>0</v>
      </c>
      <c r="G2512" s="90">
        <f t="shared" si="218"/>
        <v>1</v>
      </c>
      <c r="H2512" s="1">
        <f>IF(Eingabe!R2512="x",1,0)</f>
        <v>1</v>
      </c>
      <c r="I2512" s="1">
        <f>IF(Eingabe!S2512="x",1,0)</f>
        <v>0</v>
      </c>
      <c r="J2512" s="1">
        <f t="shared" si="219"/>
        <v>1</v>
      </c>
      <c r="K2512" s="89">
        <f>IF(Eingabe!E2512="x",1,0)</f>
        <v>1</v>
      </c>
      <c r="L2512" s="1">
        <f>IF(Eingabe!F2512="x",1,0)</f>
        <v>0</v>
      </c>
      <c r="M2512" s="90">
        <f t="shared" si="220"/>
        <v>1</v>
      </c>
    </row>
    <row r="2513">
      <c r="A2513" s="5">
        <f>Eingabe!J2513^2*PI()/4</f>
        <v>0</v>
      </c>
      <c r="B2513" s="5">
        <f>Eingabe!K2513*Eingabe!L2513</f>
        <v>0.14999999999999999</v>
      </c>
      <c r="C2513" s="5">
        <f>(Eingabe!K2513*(Eingabe!L2513-Eingabe!K2513)+Eingabe!K2513^2*PI()/4)*0+Eingabe!K2513*Eingabe!L2513</f>
        <v>0.14999999999999999</v>
      </c>
      <c r="D2513" s="89">
        <f>IF(Eingabe!G2513="x",1,0)</f>
        <v>0</v>
      </c>
      <c r="E2513" s="1">
        <f>IF(Eingabe!H2513="x",1,0)</f>
        <v>1</v>
      </c>
      <c r="F2513" s="1">
        <f>IF(Eingabe!I2513="x",1,0)</f>
        <v>0</v>
      </c>
      <c r="G2513" s="90">
        <f t="shared" si="218"/>
        <v>1</v>
      </c>
      <c r="H2513" s="1">
        <f>IF(Eingabe!R2513="x",1,0)</f>
        <v>1</v>
      </c>
      <c r="I2513" s="1">
        <f>IF(Eingabe!S2513="x",1,0)</f>
        <v>0</v>
      </c>
      <c r="J2513" s="1">
        <f t="shared" si="219"/>
        <v>1</v>
      </c>
      <c r="K2513" s="89">
        <f>IF(Eingabe!E2513="x",1,0)</f>
        <v>1</v>
      </c>
      <c r="L2513" s="1">
        <f>IF(Eingabe!F2513="x",1,0)</f>
        <v>0</v>
      </c>
      <c r="M2513" s="90">
        <f t="shared" si="220"/>
        <v>1</v>
      </c>
    </row>
    <row r="2514">
      <c r="A2514" s="5">
        <f>Eingabe!J2514^2*PI()/4</f>
        <v>0</v>
      </c>
      <c r="B2514" s="5">
        <f>Eingabe!K2514*Eingabe!L2514</f>
        <v>0.14999999999999999</v>
      </c>
      <c r="C2514" s="5">
        <f>(Eingabe!K2514*(Eingabe!L2514-Eingabe!K2514)+Eingabe!K2514^2*PI()/4)*0+Eingabe!K2514*Eingabe!L2514</f>
        <v>0.14999999999999999</v>
      </c>
      <c r="D2514" s="89">
        <f>IF(Eingabe!G2514="x",1,0)</f>
        <v>0</v>
      </c>
      <c r="E2514" s="1">
        <f>IF(Eingabe!H2514="x",1,0)</f>
        <v>1</v>
      </c>
      <c r="F2514" s="1">
        <f>IF(Eingabe!I2514="x",1,0)</f>
        <v>0</v>
      </c>
      <c r="G2514" s="90">
        <f t="shared" si="218"/>
        <v>1</v>
      </c>
      <c r="H2514" s="1">
        <f>IF(Eingabe!R2514="x",1,0)</f>
        <v>1</v>
      </c>
      <c r="I2514" s="1">
        <f>IF(Eingabe!S2514="x",1,0)</f>
        <v>0</v>
      </c>
      <c r="J2514" s="1">
        <f t="shared" si="219"/>
        <v>1</v>
      </c>
      <c r="K2514" s="89">
        <f>IF(Eingabe!E2514="x",1,0)</f>
        <v>1</v>
      </c>
      <c r="L2514" s="1">
        <f>IF(Eingabe!F2514="x",1,0)</f>
        <v>0</v>
      </c>
      <c r="M2514" s="90">
        <f t="shared" si="220"/>
        <v>1</v>
      </c>
    </row>
    <row r="2515">
      <c r="A2515" s="5">
        <f>Eingabe!J2515^2*PI()/4</f>
        <v>0</v>
      </c>
      <c r="B2515" s="5">
        <f>Eingabe!K2515*Eingabe!L2515</f>
        <v>0.14999999999999999</v>
      </c>
      <c r="C2515" s="5">
        <f>(Eingabe!K2515*(Eingabe!L2515-Eingabe!K2515)+Eingabe!K2515^2*PI()/4)*0+Eingabe!K2515*Eingabe!L2515</f>
        <v>0.14999999999999999</v>
      </c>
      <c r="D2515" s="89">
        <f>IF(Eingabe!G2515="x",1,0)</f>
        <v>0</v>
      </c>
      <c r="E2515" s="1">
        <f>IF(Eingabe!H2515="x",1,0)</f>
        <v>1</v>
      </c>
      <c r="F2515" s="1">
        <f>IF(Eingabe!I2515="x",1,0)</f>
        <v>0</v>
      </c>
      <c r="G2515" s="90">
        <f t="shared" ref="G2515:G2578" si="221">MAX(E2515:F2515)</f>
        <v>1</v>
      </c>
      <c r="H2515" s="1">
        <f>IF(Eingabe!R2515="x",1,0)</f>
        <v>1</v>
      </c>
      <c r="I2515" s="1">
        <f>IF(Eingabe!S2515="x",1,0)</f>
        <v>0</v>
      </c>
      <c r="J2515" s="1">
        <f t="shared" ref="J2515:J2578" si="222">MAX(H2515:I2515)</f>
        <v>1</v>
      </c>
      <c r="K2515" s="89">
        <f>IF(Eingabe!E2515="x",1,0)</f>
        <v>1</v>
      </c>
      <c r="L2515" s="1">
        <f>IF(Eingabe!F2515="x",1,0)</f>
        <v>0</v>
      </c>
      <c r="M2515" s="90">
        <f t="shared" ref="M2515:M2578" si="223">MAX(K2515:L2515)</f>
        <v>1</v>
      </c>
    </row>
    <row r="2516">
      <c r="A2516" s="5">
        <f>Eingabe!J2516^2*PI()/4</f>
        <v>0</v>
      </c>
      <c r="B2516" s="5">
        <f>Eingabe!K2516*Eingabe!L2516</f>
        <v>0.14999999999999999</v>
      </c>
      <c r="C2516" s="5">
        <f>(Eingabe!K2516*(Eingabe!L2516-Eingabe!K2516)+Eingabe!K2516^2*PI()/4)*0+Eingabe!K2516*Eingabe!L2516</f>
        <v>0.14999999999999999</v>
      </c>
      <c r="D2516" s="89">
        <f>IF(Eingabe!G2516="x",1,0)</f>
        <v>0</v>
      </c>
      <c r="E2516" s="1">
        <f>IF(Eingabe!H2516="x",1,0)</f>
        <v>1</v>
      </c>
      <c r="F2516" s="1">
        <f>IF(Eingabe!I2516="x",1,0)</f>
        <v>0</v>
      </c>
      <c r="G2516" s="90">
        <f t="shared" si="221"/>
        <v>1</v>
      </c>
      <c r="H2516" s="1">
        <f>IF(Eingabe!R2516="x",1,0)</f>
        <v>1</v>
      </c>
      <c r="I2516" s="1">
        <f>IF(Eingabe!S2516="x",1,0)</f>
        <v>0</v>
      </c>
      <c r="J2516" s="1">
        <f t="shared" si="222"/>
        <v>1</v>
      </c>
      <c r="K2516" s="89">
        <f>IF(Eingabe!E2516="x",1,0)</f>
        <v>1</v>
      </c>
      <c r="L2516" s="1">
        <f>IF(Eingabe!F2516="x",1,0)</f>
        <v>0</v>
      </c>
      <c r="M2516" s="90">
        <f t="shared" si="223"/>
        <v>1</v>
      </c>
    </row>
    <row r="2517">
      <c r="A2517" s="5">
        <f>Eingabe!J2517^2*PI()/4</f>
        <v>0</v>
      </c>
      <c r="B2517" s="5">
        <f>Eingabe!K2517*Eingabe!L2517</f>
        <v>0.14999999999999999</v>
      </c>
      <c r="C2517" s="5">
        <f>(Eingabe!K2517*(Eingabe!L2517-Eingabe!K2517)+Eingabe!K2517^2*PI()/4)*0+Eingabe!K2517*Eingabe!L2517</f>
        <v>0.14999999999999999</v>
      </c>
      <c r="D2517" s="89">
        <f>IF(Eingabe!G2517="x",1,0)</f>
        <v>0</v>
      </c>
      <c r="E2517" s="1">
        <f>IF(Eingabe!H2517="x",1,0)</f>
        <v>1</v>
      </c>
      <c r="F2517" s="1">
        <f>IF(Eingabe!I2517="x",1,0)</f>
        <v>0</v>
      </c>
      <c r="G2517" s="90">
        <f t="shared" si="221"/>
        <v>1</v>
      </c>
      <c r="H2517" s="1">
        <f>IF(Eingabe!R2517="x",1,0)</f>
        <v>1</v>
      </c>
      <c r="I2517" s="1">
        <f>IF(Eingabe!S2517="x",1,0)</f>
        <v>0</v>
      </c>
      <c r="J2517" s="1">
        <f t="shared" si="222"/>
        <v>1</v>
      </c>
      <c r="K2517" s="89">
        <f>IF(Eingabe!E2517="x",1,0)</f>
        <v>1</v>
      </c>
      <c r="L2517" s="1">
        <f>IF(Eingabe!F2517="x",1,0)</f>
        <v>0</v>
      </c>
      <c r="M2517" s="90">
        <f t="shared" si="223"/>
        <v>1</v>
      </c>
    </row>
    <row r="2518">
      <c r="A2518" s="5">
        <f>Eingabe!J2518^2*PI()/4</f>
        <v>0</v>
      </c>
      <c r="B2518" s="5">
        <f>Eingabe!K2518*Eingabe!L2518</f>
        <v>0.14999999999999999</v>
      </c>
      <c r="C2518" s="5">
        <f>(Eingabe!K2518*(Eingabe!L2518-Eingabe!K2518)+Eingabe!K2518^2*PI()/4)*0+Eingabe!K2518*Eingabe!L2518</f>
        <v>0.14999999999999999</v>
      </c>
      <c r="D2518" s="89">
        <f>IF(Eingabe!G2518="x",1,0)</f>
        <v>0</v>
      </c>
      <c r="E2518" s="1">
        <f>IF(Eingabe!H2518="x",1,0)</f>
        <v>1</v>
      </c>
      <c r="F2518" s="1">
        <f>IF(Eingabe!I2518="x",1,0)</f>
        <v>0</v>
      </c>
      <c r="G2518" s="90">
        <f t="shared" si="221"/>
        <v>1</v>
      </c>
      <c r="H2518" s="1">
        <f>IF(Eingabe!R2518="x",1,0)</f>
        <v>1</v>
      </c>
      <c r="I2518" s="1">
        <f>IF(Eingabe!S2518="x",1,0)</f>
        <v>0</v>
      </c>
      <c r="J2518" s="1">
        <f t="shared" si="222"/>
        <v>1</v>
      </c>
      <c r="K2518" s="89">
        <f>IF(Eingabe!E2518="x",1,0)</f>
        <v>1</v>
      </c>
      <c r="L2518" s="1">
        <f>IF(Eingabe!F2518="x",1,0)</f>
        <v>0</v>
      </c>
      <c r="M2518" s="90">
        <f t="shared" si="223"/>
        <v>1</v>
      </c>
    </row>
    <row r="2519">
      <c r="A2519" s="5">
        <f>Eingabe!J2519^2*PI()/4</f>
        <v>0</v>
      </c>
      <c r="B2519" s="5">
        <f>Eingabe!K2519*Eingabe!L2519</f>
        <v>0.16500000000000001</v>
      </c>
      <c r="C2519" s="5">
        <f>(Eingabe!K2519*(Eingabe!L2519-Eingabe!K2519)+Eingabe!K2519^2*PI()/4)*0+Eingabe!K2519*Eingabe!L2519</f>
        <v>0.16500000000000001</v>
      </c>
      <c r="D2519" s="89">
        <f>IF(Eingabe!G2519="x",1,0)</f>
        <v>0</v>
      </c>
      <c r="E2519" s="1">
        <f>IF(Eingabe!H2519="x",1,0)</f>
        <v>1</v>
      </c>
      <c r="F2519" s="1">
        <f>IF(Eingabe!I2519="x",1,0)</f>
        <v>0</v>
      </c>
      <c r="G2519" s="90">
        <f t="shared" si="221"/>
        <v>1</v>
      </c>
      <c r="H2519" s="1">
        <f>IF(Eingabe!R2519="x",1,0)</f>
        <v>1</v>
      </c>
      <c r="I2519" s="1">
        <f>IF(Eingabe!S2519="x",1,0)</f>
        <v>0</v>
      </c>
      <c r="J2519" s="1">
        <f t="shared" si="222"/>
        <v>1</v>
      </c>
      <c r="K2519" s="89">
        <f>IF(Eingabe!E2519="x",1,0)</f>
        <v>1</v>
      </c>
      <c r="L2519" s="1">
        <f>IF(Eingabe!F2519="x",1,0)</f>
        <v>0</v>
      </c>
      <c r="M2519" s="90">
        <f t="shared" si="223"/>
        <v>1</v>
      </c>
    </row>
    <row r="2520">
      <c r="A2520" s="5">
        <f>Eingabe!J2520^2*PI()/4</f>
        <v>0</v>
      </c>
      <c r="B2520" s="5">
        <f>Eingabe!K2520*Eingabe!L2520</f>
        <v>0.14999999999999999</v>
      </c>
      <c r="C2520" s="5">
        <f>(Eingabe!K2520*(Eingabe!L2520-Eingabe!K2520)+Eingabe!K2520^2*PI()/4)*0+Eingabe!K2520*Eingabe!L2520</f>
        <v>0.14999999999999999</v>
      </c>
      <c r="D2520" s="89">
        <f>IF(Eingabe!G2520="x",1,0)</f>
        <v>0</v>
      </c>
      <c r="E2520" s="1">
        <f>IF(Eingabe!H2520="x",1,0)</f>
        <v>1</v>
      </c>
      <c r="F2520" s="1">
        <f>IF(Eingabe!I2520="x",1,0)</f>
        <v>0</v>
      </c>
      <c r="G2520" s="90">
        <f t="shared" si="221"/>
        <v>1</v>
      </c>
      <c r="H2520" s="1">
        <f>IF(Eingabe!R2520="x",1,0)</f>
        <v>1</v>
      </c>
      <c r="I2520" s="1">
        <f>IF(Eingabe!S2520="x",1,0)</f>
        <v>0</v>
      </c>
      <c r="J2520" s="1">
        <f t="shared" si="222"/>
        <v>1</v>
      </c>
      <c r="K2520" s="89">
        <f>IF(Eingabe!E2520="x",1,0)</f>
        <v>1</v>
      </c>
      <c r="L2520" s="1">
        <f>IF(Eingabe!F2520="x",1,0)</f>
        <v>0</v>
      </c>
      <c r="M2520" s="90">
        <f t="shared" si="223"/>
        <v>1</v>
      </c>
    </row>
    <row r="2521">
      <c r="A2521" s="5">
        <f>Eingabe!J2521^2*PI()/4</f>
        <v>0</v>
      </c>
      <c r="B2521" s="5">
        <f>Eingabe!K2521*Eingabe!L2521</f>
        <v>0.14999999999999999</v>
      </c>
      <c r="C2521" s="5">
        <f>(Eingabe!K2521*(Eingabe!L2521-Eingabe!K2521)+Eingabe!K2521^2*PI()/4)*0+Eingabe!K2521*Eingabe!L2521</f>
        <v>0.14999999999999999</v>
      </c>
      <c r="D2521" s="89">
        <f>IF(Eingabe!G2521="x",1,0)</f>
        <v>0</v>
      </c>
      <c r="E2521" s="1">
        <f>IF(Eingabe!H2521="x",1,0)</f>
        <v>1</v>
      </c>
      <c r="F2521" s="1">
        <f>IF(Eingabe!I2521="x",1,0)</f>
        <v>0</v>
      </c>
      <c r="G2521" s="90">
        <f t="shared" si="221"/>
        <v>1</v>
      </c>
      <c r="H2521" s="1">
        <f>IF(Eingabe!R2521="x",1,0)</f>
        <v>1</v>
      </c>
      <c r="I2521" s="1">
        <f>IF(Eingabe!S2521="x",1,0)</f>
        <v>0</v>
      </c>
      <c r="J2521" s="1">
        <f t="shared" si="222"/>
        <v>1</v>
      </c>
      <c r="K2521" s="89">
        <f>IF(Eingabe!E2521="x",1,0)</f>
        <v>1</v>
      </c>
      <c r="L2521" s="1">
        <f>IF(Eingabe!F2521="x",1,0)</f>
        <v>0</v>
      </c>
      <c r="M2521" s="90">
        <f t="shared" si="223"/>
        <v>1</v>
      </c>
    </row>
    <row r="2522">
      <c r="A2522" s="5">
        <f>Eingabe!J2522^2*PI()/4</f>
        <v>0</v>
      </c>
      <c r="B2522" s="5">
        <f>Eingabe!K2522*Eingabe!L2522</f>
        <v>0.14999999999999999</v>
      </c>
      <c r="C2522" s="5">
        <f>(Eingabe!K2522*(Eingabe!L2522-Eingabe!K2522)+Eingabe!K2522^2*PI()/4)*0+Eingabe!K2522*Eingabe!L2522</f>
        <v>0.14999999999999999</v>
      </c>
      <c r="D2522" s="89">
        <f>IF(Eingabe!G2522="x",1,0)</f>
        <v>0</v>
      </c>
      <c r="E2522" s="1">
        <f>IF(Eingabe!H2522="x",1,0)</f>
        <v>1</v>
      </c>
      <c r="F2522" s="1">
        <f>IF(Eingabe!I2522="x",1,0)</f>
        <v>0</v>
      </c>
      <c r="G2522" s="90">
        <f t="shared" si="221"/>
        <v>1</v>
      </c>
      <c r="H2522" s="1">
        <f>IF(Eingabe!R2522="x",1,0)</f>
        <v>1</v>
      </c>
      <c r="I2522" s="1">
        <f>IF(Eingabe!S2522="x",1,0)</f>
        <v>0</v>
      </c>
      <c r="J2522" s="1">
        <f t="shared" si="222"/>
        <v>1</v>
      </c>
      <c r="K2522" s="89">
        <f>IF(Eingabe!E2522="x",1,0)</f>
        <v>1</v>
      </c>
      <c r="L2522" s="1">
        <f>IF(Eingabe!F2522="x",1,0)</f>
        <v>0</v>
      </c>
      <c r="M2522" s="90">
        <f t="shared" si="223"/>
        <v>1</v>
      </c>
    </row>
    <row r="2523">
      <c r="A2523" s="5">
        <f>Eingabe!J2523^2*PI()/4</f>
        <v>0</v>
      </c>
      <c r="B2523" s="5">
        <f>Eingabe!K2523*Eingabe!L2523</f>
        <v>0.14999999999999999</v>
      </c>
      <c r="C2523" s="5">
        <f>(Eingabe!K2523*(Eingabe!L2523-Eingabe!K2523)+Eingabe!K2523^2*PI()/4)*0+Eingabe!K2523*Eingabe!L2523</f>
        <v>0.14999999999999999</v>
      </c>
      <c r="D2523" s="89">
        <f>IF(Eingabe!G2523="x",1,0)</f>
        <v>0</v>
      </c>
      <c r="E2523" s="1">
        <f>IF(Eingabe!H2523="x",1,0)</f>
        <v>1</v>
      </c>
      <c r="F2523" s="1">
        <f>IF(Eingabe!I2523="x",1,0)</f>
        <v>0</v>
      </c>
      <c r="G2523" s="90">
        <f t="shared" si="221"/>
        <v>1</v>
      </c>
      <c r="H2523" s="1">
        <f>IF(Eingabe!R2523="x",1,0)</f>
        <v>1</v>
      </c>
      <c r="I2523" s="1">
        <f>IF(Eingabe!S2523="x",1,0)</f>
        <v>0</v>
      </c>
      <c r="J2523" s="1">
        <f t="shared" si="222"/>
        <v>1</v>
      </c>
      <c r="K2523" s="89">
        <f>IF(Eingabe!E2523="x",1,0)</f>
        <v>1</v>
      </c>
      <c r="L2523" s="1">
        <f>IF(Eingabe!F2523="x",1,0)</f>
        <v>0</v>
      </c>
      <c r="M2523" s="90">
        <f t="shared" si="223"/>
        <v>1</v>
      </c>
    </row>
    <row r="2524">
      <c r="A2524" s="5">
        <f>Eingabe!J2524^2*PI()/4</f>
        <v>0</v>
      </c>
      <c r="B2524" s="5">
        <f>Eingabe!K2524*Eingabe!L2524</f>
        <v>0.14999999999999999</v>
      </c>
      <c r="C2524" s="5">
        <f>(Eingabe!K2524*(Eingabe!L2524-Eingabe!K2524)+Eingabe!K2524^2*PI()/4)*0+Eingabe!K2524*Eingabe!L2524</f>
        <v>0.14999999999999999</v>
      </c>
      <c r="D2524" s="89">
        <f>IF(Eingabe!G2524="x",1,0)</f>
        <v>0</v>
      </c>
      <c r="E2524" s="1">
        <f>IF(Eingabe!H2524="x",1,0)</f>
        <v>1</v>
      </c>
      <c r="F2524" s="1">
        <f>IF(Eingabe!I2524="x",1,0)</f>
        <v>0</v>
      </c>
      <c r="G2524" s="90">
        <f t="shared" si="221"/>
        <v>1</v>
      </c>
      <c r="H2524" s="1">
        <f>IF(Eingabe!R2524="x",1,0)</f>
        <v>1</v>
      </c>
      <c r="I2524" s="1">
        <f>IF(Eingabe!S2524="x",1,0)</f>
        <v>0</v>
      </c>
      <c r="J2524" s="1">
        <f t="shared" si="222"/>
        <v>1</v>
      </c>
      <c r="K2524" s="89">
        <f>IF(Eingabe!E2524="x",1,0)</f>
        <v>1</v>
      </c>
      <c r="L2524" s="1">
        <f>IF(Eingabe!F2524="x",1,0)</f>
        <v>0</v>
      </c>
      <c r="M2524" s="90">
        <f t="shared" si="223"/>
        <v>1</v>
      </c>
    </row>
    <row r="2525">
      <c r="A2525" s="5">
        <f>Eingabe!J2525^2*PI()/4</f>
        <v>0</v>
      </c>
      <c r="B2525" s="5">
        <f>Eingabe!K2525*Eingabe!L2525</f>
        <v>0.14999999999999999</v>
      </c>
      <c r="C2525" s="5">
        <f>(Eingabe!K2525*(Eingabe!L2525-Eingabe!K2525)+Eingabe!K2525^2*PI()/4)*0+Eingabe!K2525*Eingabe!L2525</f>
        <v>0.14999999999999999</v>
      </c>
      <c r="D2525" s="89">
        <f>IF(Eingabe!G2525="x",1,0)</f>
        <v>0</v>
      </c>
      <c r="E2525" s="1">
        <f>IF(Eingabe!H2525="x",1,0)</f>
        <v>1</v>
      </c>
      <c r="F2525" s="1">
        <f>IF(Eingabe!I2525="x",1,0)</f>
        <v>0</v>
      </c>
      <c r="G2525" s="90">
        <f t="shared" si="221"/>
        <v>1</v>
      </c>
      <c r="H2525" s="1">
        <f>IF(Eingabe!R2525="x",1,0)</f>
        <v>1</v>
      </c>
      <c r="I2525" s="1">
        <f>IF(Eingabe!S2525="x",1,0)</f>
        <v>0</v>
      </c>
      <c r="J2525" s="1">
        <f t="shared" si="222"/>
        <v>1</v>
      </c>
      <c r="K2525" s="89">
        <f>IF(Eingabe!E2525="x",1,0)</f>
        <v>1</v>
      </c>
      <c r="L2525" s="1">
        <f>IF(Eingabe!F2525="x",1,0)</f>
        <v>0</v>
      </c>
      <c r="M2525" s="90">
        <f t="shared" si="223"/>
        <v>1</v>
      </c>
    </row>
    <row r="2526">
      <c r="A2526" s="5">
        <f>Eingabe!J2526^2*PI()/4</f>
        <v>0</v>
      </c>
      <c r="B2526" s="5">
        <f>Eingabe!K2526*Eingabe!L2526</f>
        <v>0.14999999999999999</v>
      </c>
      <c r="C2526" s="5">
        <f>(Eingabe!K2526*(Eingabe!L2526-Eingabe!K2526)+Eingabe!K2526^2*PI()/4)*0+Eingabe!K2526*Eingabe!L2526</f>
        <v>0.14999999999999999</v>
      </c>
      <c r="D2526" s="89">
        <f>IF(Eingabe!G2526="x",1,0)</f>
        <v>0</v>
      </c>
      <c r="E2526" s="1">
        <f>IF(Eingabe!H2526="x",1,0)</f>
        <v>1</v>
      </c>
      <c r="F2526" s="1">
        <f>IF(Eingabe!I2526="x",1,0)</f>
        <v>0</v>
      </c>
      <c r="G2526" s="90">
        <f t="shared" si="221"/>
        <v>1</v>
      </c>
      <c r="H2526" s="1">
        <f>IF(Eingabe!R2526="x",1,0)</f>
        <v>1</v>
      </c>
      <c r="I2526" s="1">
        <f>IF(Eingabe!S2526="x",1,0)</f>
        <v>0</v>
      </c>
      <c r="J2526" s="1">
        <f t="shared" si="222"/>
        <v>1</v>
      </c>
      <c r="K2526" s="89">
        <f>IF(Eingabe!E2526="x",1,0)</f>
        <v>1</v>
      </c>
      <c r="L2526" s="1">
        <f>IF(Eingabe!F2526="x",1,0)</f>
        <v>0</v>
      </c>
      <c r="M2526" s="90">
        <f t="shared" si="223"/>
        <v>1</v>
      </c>
    </row>
    <row r="2527">
      <c r="A2527" s="5">
        <f>Eingabe!J2527^2*PI()/4</f>
        <v>0</v>
      </c>
      <c r="B2527" s="5">
        <f>Eingabe!K2527*Eingabe!L2527</f>
        <v>0.19949999999999998</v>
      </c>
      <c r="C2527" s="5">
        <f>(Eingabe!K2527*(Eingabe!L2527-Eingabe!K2527)+Eingabe!K2527^2*PI()/4)*0+Eingabe!K2527*Eingabe!L2527</f>
        <v>0.19949999999999998</v>
      </c>
      <c r="D2527" s="89">
        <f>IF(Eingabe!G2527="x",1,0)</f>
        <v>0</v>
      </c>
      <c r="E2527" s="1">
        <f>IF(Eingabe!H2527="x",1,0)</f>
        <v>1</v>
      </c>
      <c r="F2527" s="1">
        <f>IF(Eingabe!I2527="x",1,0)</f>
        <v>0</v>
      </c>
      <c r="G2527" s="90">
        <f t="shared" si="221"/>
        <v>1</v>
      </c>
      <c r="H2527" s="1">
        <f>IF(Eingabe!R2527="x",1,0)</f>
        <v>1</v>
      </c>
      <c r="I2527" s="1">
        <f>IF(Eingabe!S2527="x",1,0)</f>
        <v>0</v>
      </c>
      <c r="J2527" s="1">
        <f t="shared" si="222"/>
        <v>1</v>
      </c>
      <c r="K2527" s="89">
        <f>IF(Eingabe!E2527="x",1,0)</f>
        <v>1</v>
      </c>
      <c r="L2527" s="1">
        <f>IF(Eingabe!F2527="x",1,0)</f>
        <v>0</v>
      </c>
      <c r="M2527" s="90">
        <f t="shared" si="223"/>
        <v>1</v>
      </c>
    </row>
    <row r="2528">
      <c r="A2528" s="5">
        <f>Eingabe!J2528^2*PI()/4</f>
        <v>0</v>
      </c>
      <c r="B2528" s="5">
        <f>Eingabe!K2528*Eingabe!L2528</f>
        <v>0.1024</v>
      </c>
      <c r="C2528" s="5">
        <f>(Eingabe!K2528*(Eingabe!L2528-Eingabe!K2528)+Eingabe!K2528^2*PI()/4)*0+Eingabe!K2528*Eingabe!L2528</f>
        <v>0.1024</v>
      </c>
      <c r="D2528" s="89">
        <f>IF(Eingabe!G2528="x",1,0)</f>
        <v>0</v>
      </c>
      <c r="E2528" s="1">
        <f>IF(Eingabe!H2528="x",1,0)</f>
        <v>1</v>
      </c>
      <c r="F2528" s="1">
        <f>IF(Eingabe!I2528="x",1,0)</f>
        <v>0</v>
      </c>
      <c r="G2528" s="90">
        <f t="shared" si="221"/>
        <v>1</v>
      </c>
      <c r="H2528" s="1">
        <f>IF(Eingabe!R2528="x",1,0)</f>
        <v>1</v>
      </c>
      <c r="I2528" s="1">
        <f>IF(Eingabe!S2528="x",1,0)</f>
        <v>0</v>
      </c>
      <c r="J2528" s="1">
        <f t="shared" si="222"/>
        <v>1</v>
      </c>
      <c r="K2528" s="89">
        <f>IF(Eingabe!E2528="x",1,0)</f>
        <v>1</v>
      </c>
      <c r="L2528" s="1">
        <f>IF(Eingabe!F2528="x",1,0)</f>
        <v>0</v>
      </c>
      <c r="M2528" s="90">
        <f t="shared" si="223"/>
        <v>1</v>
      </c>
    </row>
    <row r="2529">
      <c r="A2529" s="5">
        <f>Eingabe!J2529^2*PI()/4</f>
        <v>0</v>
      </c>
      <c r="B2529" s="5">
        <f>Eingabe!K2529*Eingabe!L2529</f>
        <v>0.14999999999999999</v>
      </c>
      <c r="C2529" s="5">
        <f>(Eingabe!K2529*(Eingabe!L2529-Eingabe!K2529)+Eingabe!K2529^2*PI()/4)*0+Eingabe!K2529*Eingabe!L2529</f>
        <v>0.14999999999999999</v>
      </c>
      <c r="D2529" s="89">
        <f>IF(Eingabe!G2529="x",1,0)</f>
        <v>0</v>
      </c>
      <c r="E2529" s="1">
        <f>IF(Eingabe!H2529="x",1,0)</f>
        <v>1</v>
      </c>
      <c r="F2529" s="1">
        <f>IF(Eingabe!I2529="x",1,0)</f>
        <v>0</v>
      </c>
      <c r="G2529" s="90">
        <f t="shared" si="221"/>
        <v>1</v>
      </c>
      <c r="H2529" s="1">
        <f>IF(Eingabe!R2529="x",1,0)</f>
        <v>1</v>
      </c>
      <c r="I2529" s="1">
        <f>IF(Eingabe!S2529="x",1,0)</f>
        <v>0</v>
      </c>
      <c r="J2529" s="1">
        <f t="shared" si="222"/>
        <v>1</v>
      </c>
      <c r="K2529" s="89">
        <f>IF(Eingabe!E2529="x",1,0)</f>
        <v>1</v>
      </c>
      <c r="L2529" s="1">
        <f>IF(Eingabe!F2529="x",1,0)</f>
        <v>0</v>
      </c>
      <c r="M2529" s="90">
        <f t="shared" si="223"/>
        <v>1</v>
      </c>
    </row>
    <row r="2530">
      <c r="A2530" s="5">
        <f>Eingabe!J2530^2*PI()/4</f>
        <v>0</v>
      </c>
      <c r="B2530" s="5">
        <f>Eingabe!K2530*Eingabe!L2530</f>
        <v>0.14999999999999999</v>
      </c>
      <c r="C2530" s="5">
        <f>(Eingabe!K2530*(Eingabe!L2530-Eingabe!K2530)+Eingabe!K2530^2*PI()/4)*0+Eingabe!K2530*Eingabe!L2530</f>
        <v>0.14999999999999999</v>
      </c>
      <c r="D2530" s="89">
        <f>IF(Eingabe!G2530="x",1,0)</f>
        <v>0</v>
      </c>
      <c r="E2530" s="1">
        <f>IF(Eingabe!H2530="x",1,0)</f>
        <v>1</v>
      </c>
      <c r="F2530" s="1">
        <f>IF(Eingabe!I2530="x",1,0)</f>
        <v>0</v>
      </c>
      <c r="G2530" s="90">
        <f t="shared" si="221"/>
        <v>1</v>
      </c>
      <c r="H2530" s="1">
        <f>IF(Eingabe!R2530="x",1,0)</f>
        <v>1</v>
      </c>
      <c r="I2530" s="1">
        <f>IF(Eingabe!S2530="x",1,0)</f>
        <v>0</v>
      </c>
      <c r="J2530" s="1">
        <f t="shared" si="222"/>
        <v>1</v>
      </c>
      <c r="K2530" s="89">
        <f>IF(Eingabe!E2530="x",1,0)</f>
        <v>1</v>
      </c>
      <c r="L2530" s="1">
        <f>IF(Eingabe!F2530="x",1,0)</f>
        <v>0</v>
      </c>
      <c r="M2530" s="90">
        <f t="shared" si="223"/>
        <v>1</v>
      </c>
    </row>
    <row r="2531">
      <c r="A2531" s="5">
        <f>Eingabe!J2531^2*PI()/4</f>
        <v>0</v>
      </c>
      <c r="B2531" s="5">
        <f>Eingabe!K2531*Eingabe!L2531</f>
        <v>0.14999999999999999</v>
      </c>
      <c r="C2531" s="5">
        <f>(Eingabe!K2531*(Eingabe!L2531-Eingabe!K2531)+Eingabe!K2531^2*PI()/4)*0+Eingabe!K2531*Eingabe!L2531</f>
        <v>0.14999999999999999</v>
      </c>
      <c r="D2531" s="89">
        <f>IF(Eingabe!G2531="x",1,0)</f>
        <v>0</v>
      </c>
      <c r="E2531" s="1">
        <f>IF(Eingabe!H2531="x",1,0)</f>
        <v>1</v>
      </c>
      <c r="F2531" s="1">
        <f>IF(Eingabe!I2531="x",1,0)</f>
        <v>0</v>
      </c>
      <c r="G2531" s="90">
        <f t="shared" si="221"/>
        <v>1</v>
      </c>
      <c r="H2531" s="1">
        <f>IF(Eingabe!R2531="x",1,0)</f>
        <v>1</v>
      </c>
      <c r="I2531" s="1">
        <f>IF(Eingabe!S2531="x",1,0)</f>
        <v>0</v>
      </c>
      <c r="J2531" s="1">
        <f t="shared" si="222"/>
        <v>1</v>
      </c>
      <c r="K2531" s="89">
        <f>IF(Eingabe!E2531="x",1,0)</f>
        <v>1</v>
      </c>
      <c r="L2531" s="1">
        <f>IF(Eingabe!F2531="x",1,0)</f>
        <v>0</v>
      </c>
      <c r="M2531" s="90">
        <f t="shared" si="223"/>
        <v>1</v>
      </c>
    </row>
    <row r="2532">
      <c r="A2532" s="5">
        <f>Eingabe!J2532^2*PI()/4</f>
        <v>0</v>
      </c>
      <c r="B2532" s="5">
        <f>Eingabe!K2532*Eingabe!L2532</f>
        <v>0.14999999999999999</v>
      </c>
      <c r="C2532" s="5">
        <f>(Eingabe!K2532*(Eingabe!L2532-Eingabe!K2532)+Eingabe!K2532^2*PI()/4)*0+Eingabe!K2532*Eingabe!L2532</f>
        <v>0.14999999999999999</v>
      </c>
      <c r="D2532" s="89">
        <f>IF(Eingabe!G2532="x",1,0)</f>
        <v>0</v>
      </c>
      <c r="E2532" s="1">
        <f>IF(Eingabe!H2532="x",1,0)</f>
        <v>1</v>
      </c>
      <c r="F2532" s="1">
        <f>IF(Eingabe!I2532="x",1,0)</f>
        <v>0</v>
      </c>
      <c r="G2532" s="90">
        <f t="shared" si="221"/>
        <v>1</v>
      </c>
      <c r="H2532" s="1">
        <f>IF(Eingabe!R2532="x",1,0)</f>
        <v>1</v>
      </c>
      <c r="I2532" s="1">
        <f>IF(Eingabe!S2532="x",1,0)</f>
        <v>0</v>
      </c>
      <c r="J2532" s="1">
        <f t="shared" si="222"/>
        <v>1</v>
      </c>
      <c r="K2532" s="89">
        <f>IF(Eingabe!E2532="x",1,0)</f>
        <v>1</v>
      </c>
      <c r="L2532" s="1">
        <f>IF(Eingabe!F2532="x",1,0)</f>
        <v>0</v>
      </c>
      <c r="M2532" s="90">
        <f t="shared" si="223"/>
        <v>1</v>
      </c>
    </row>
    <row r="2533">
      <c r="A2533" s="5">
        <f>Eingabe!J2533^2*PI()/4</f>
        <v>0</v>
      </c>
      <c r="B2533" s="5">
        <f>Eingabe!K2533*Eingabe!L2533</f>
        <v>0.14999999999999999</v>
      </c>
      <c r="C2533" s="5">
        <f>(Eingabe!K2533*(Eingabe!L2533-Eingabe!K2533)+Eingabe!K2533^2*PI()/4)*0+Eingabe!K2533*Eingabe!L2533</f>
        <v>0.14999999999999999</v>
      </c>
      <c r="D2533" s="89">
        <f>IF(Eingabe!G2533="x",1,0)</f>
        <v>0</v>
      </c>
      <c r="E2533" s="1">
        <f>IF(Eingabe!H2533="x",1,0)</f>
        <v>1</v>
      </c>
      <c r="F2533" s="1">
        <f>IF(Eingabe!I2533="x",1,0)</f>
        <v>0</v>
      </c>
      <c r="G2533" s="90">
        <f t="shared" si="221"/>
        <v>1</v>
      </c>
      <c r="H2533" s="1">
        <f>IF(Eingabe!R2533="x",1,0)</f>
        <v>1</v>
      </c>
      <c r="I2533" s="1">
        <f>IF(Eingabe!S2533="x",1,0)</f>
        <v>0</v>
      </c>
      <c r="J2533" s="1">
        <f t="shared" si="222"/>
        <v>1</v>
      </c>
      <c r="K2533" s="89">
        <f>IF(Eingabe!E2533="x",1,0)</f>
        <v>1</v>
      </c>
      <c r="L2533" s="1">
        <f>IF(Eingabe!F2533="x",1,0)</f>
        <v>0</v>
      </c>
      <c r="M2533" s="90">
        <f t="shared" si="223"/>
        <v>1</v>
      </c>
    </row>
    <row r="2534">
      <c r="A2534" s="5">
        <f>Eingabe!J2534^2*PI()/4</f>
        <v>0</v>
      </c>
      <c r="B2534" s="5">
        <f>Eingabe!K2534*Eingabe!L2534</f>
        <v>0.14999999999999999</v>
      </c>
      <c r="C2534" s="5">
        <f>(Eingabe!K2534*(Eingabe!L2534-Eingabe!K2534)+Eingabe!K2534^2*PI()/4)*0+Eingabe!K2534*Eingabe!L2534</f>
        <v>0.14999999999999999</v>
      </c>
      <c r="D2534" s="89">
        <f>IF(Eingabe!G2534="x",1,0)</f>
        <v>0</v>
      </c>
      <c r="E2534" s="1">
        <f>IF(Eingabe!H2534="x",1,0)</f>
        <v>1</v>
      </c>
      <c r="F2534" s="1">
        <f>IF(Eingabe!I2534="x",1,0)</f>
        <v>0</v>
      </c>
      <c r="G2534" s="90">
        <f t="shared" si="221"/>
        <v>1</v>
      </c>
      <c r="H2534" s="1">
        <f>IF(Eingabe!R2534="x",1,0)</f>
        <v>1</v>
      </c>
      <c r="I2534" s="1">
        <f>IF(Eingabe!S2534="x",1,0)</f>
        <v>0</v>
      </c>
      <c r="J2534" s="1">
        <f t="shared" si="222"/>
        <v>1</v>
      </c>
      <c r="K2534" s="89">
        <f>IF(Eingabe!E2534="x",1,0)</f>
        <v>1</v>
      </c>
      <c r="L2534" s="1">
        <f>IF(Eingabe!F2534="x",1,0)</f>
        <v>0</v>
      </c>
      <c r="M2534" s="90">
        <f t="shared" si="223"/>
        <v>1</v>
      </c>
    </row>
    <row r="2535">
      <c r="A2535" s="5">
        <f>Eingabe!J2535^2*PI()/4</f>
        <v>0</v>
      </c>
      <c r="B2535" s="5">
        <f>Eingabe!K2535*Eingabe!L2535</f>
        <v>0.14999999999999999</v>
      </c>
      <c r="C2535" s="5">
        <f>(Eingabe!K2535*(Eingabe!L2535-Eingabe!K2535)+Eingabe!K2535^2*PI()/4)*0+Eingabe!K2535*Eingabe!L2535</f>
        <v>0.14999999999999999</v>
      </c>
      <c r="D2535" s="89">
        <f>IF(Eingabe!G2535="x",1,0)</f>
        <v>0</v>
      </c>
      <c r="E2535" s="1">
        <f>IF(Eingabe!H2535="x",1,0)</f>
        <v>1</v>
      </c>
      <c r="F2535" s="1">
        <f>IF(Eingabe!I2535="x",1,0)</f>
        <v>0</v>
      </c>
      <c r="G2535" s="90">
        <f t="shared" si="221"/>
        <v>1</v>
      </c>
      <c r="H2535" s="1">
        <f>IF(Eingabe!R2535="x",1,0)</f>
        <v>1</v>
      </c>
      <c r="I2535" s="1">
        <f>IF(Eingabe!S2535="x",1,0)</f>
        <v>0</v>
      </c>
      <c r="J2535" s="1">
        <f t="shared" si="222"/>
        <v>1</v>
      </c>
      <c r="K2535" s="89">
        <f>IF(Eingabe!E2535="x",1,0)</f>
        <v>1</v>
      </c>
      <c r="L2535" s="1">
        <f>IF(Eingabe!F2535="x",1,0)</f>
        <v>0</v>
      </c>
      <c r="M2535" s="90">
        <f t="shared" si="223"/>
        <v>1</v>
      </c>
    </row>
    <row r="2536">
      <c r="A2536" s="5">
        <f>Eingabe!J2536^2*PI()/4</f>
        <v>0</v>
      </c>
      <c r="B2536" s="5">
        <f>Eingabe!K2536*Eingabe!L2536</f>
        <v>0.14999999999999999</v>
      </c>
      <c r="C2536" s="5">
        <f>(Eingabe!K2536*(Eingabe!L2536-Eingabe!K2536)+Eingabe!K2536^2*PI()/4)*0+Eingabe!K2536*Eingabe!L2536</f>
        <v>0.14999999999999999</v>
      </c>
      <c r="D2536" s="89">
        <f>IF(Eingabe!G2536="x",1,0)</f>
        <v>0</v>
      </c>
      <c r="E2536" s="1">
        <f>IF(Eingabe!H2536="x",1,0)</f>
        <v>1</v>
      </c>
      <c r="F2536" s="1">
        <f>IF(Eingabe!I2536="x",1,0)</f>
        <v>0</v>
      </c>
      <c r="G2536" s="90">
        <f t="shared" si="221"/>
        <v>1</v>
      </c>
      <c r="H2536" s="1">
        <f>IF(Eingabe!R2536="x",1,0)</f>
        <v>1</v>
      </c>
      <c r="I2536" s="1">
        <f>IF(Eingabe!S2536="x",1,0)</f>
        <v>0</v>
      </c>
      <c r="J2536" s="1">
        <f t="shared" si="222"/>
        <v>1</v>
      </c>
      <c r="K2536" s="89">
        <f>IF(Eingabe!E2536="x",1,0)</f>
        <v>1</v>
      </c>
      <c r="L2536" s="1">
        <f>IF(Eingabe!F2536="x",1,0)</f>
        <v>0</v>
      </c>
      <c r="M2536" s="90">
        <f t="shared" si="223"/>
        <v>1</v>
      </c>
    </row>
    <row r="2537">
      <c r="A2537" s="5">
        <f>Eingabe!J2537^2*PI()/4</f>
        <v>0</v>
      </c>
      <c r="B2537" s="5">
        <f>Eingabe!K2537*Eingabe!L2537</f>
        <v>0.14999999999999999</v>
      </c>
      <c r="C2537" s="5">
        <f>(Eingabe!K2537*(Eingabe!L2537-Eingabe!K2537)+Eingabe!K2537^2*PI()/4)*0+Eingabe!K2537*Eingabe!L2537</f>
        <v>0.14999999999999999</v>
      </c>
      <c r="D2537" s="89">
        <f>IF(Eingabe!G2537="x",1,0)</f>
        <v>0</v>
      </c>
      <c r="E2537" s="1">
        <f>IF(Eingabe!H2537="x",1,0)</f>
        <v>1</v>
      </c>
      <c r="F2537" s="1">
        <f>IF(Eingabe!I2537="x",1,0)</f>
        <v>0</v>
      </c>
      <c r="G2537" s="90">
        <f t="shared" si="221"/>
        <v>1</v>
      </c>
      <c r="H2537" s="1">
        <f>IF(Eingabe!R2537="x",1,0)</f>
        <v>1</v>
      </c>
      <c r="I2537" s="1">
        <f>IF(Eingabe!S2537="x",1,0)</f>
        <v>0</v>
      </c>
      <c r="J2537" s="1">
        <f t="shared" si="222"/>
        <v>1</v>
      </c>
      <c r="K2537" s="89">
        <f>IF(Eingabe!E2537="x",1,0)</f>
        <v>1</v>
      </c>
      <c r="L2537" s="1">
        <f>IF(Eingabe!F2537="x",1,0)</f>
        <v>0</v>
      </c>
      <c r="M2537" s="90">
        <f t="shared" si="223"/>
        <v>1</v>
      </c>
    </row>
    <row r="2538">
      <c r="A2538" s="5">
        <f>Eingabe!J2538^2*PI()/4</f>
        <v>0</v>
      </c>
      <c r="B2538" s="5">
        <f>Eingabe!K2538*Eingabe!L2538</f>
        <v>0.14999999999999999</v>
      </c>
      <c r="C2538" s="5">
        <f>(Eingabe!K2538*(Eingabe!L2538-Eingabe!K2538)+Eingabe!K2538^2*PI()/4)*0+Eingabe!K2538*Eingabe!L2538</f>
        <v>0.14999999999999999</v>
      </c>
      <c r="D2538" s="89">
        <f>IF(Eingabe!G2538="x",1,0)</f>
        <v>0</v>
      </c>
      <c r="E2538" s="1">
        <f>IF(Eingabe!H2538="x",1,0)</f>
        <v>1</v>
      </c>
      <c r="F2538" s="1">
        <f>IF(Eingabe!I2538="x",1,0)</f>
        <v>0</v>
      </c>
      <c r="G2538" s="90">
        <f t="shared" si="221"/>
        <v>1</v>
      </c>
      <c r="H2538" s="1">
        <f>IF(Eingabe!R2538="x",1,0)</f>
        <v>1</v>
      </c>
      <c r="I2538" s="1">
        <f>IF(Eingabe!S2538="x",1,0)</f>
        <v>0</v>
      </c>
      <c r="J2538" s="1">
        <f t="shared" si="222"/>
        <v>1</v>
      </c>
      <c r="K2538" s="89">
        <f>IF(Eingabe!E2538="x",1,0)</f>
        <v>1</v>
      </c>
      <c r="L2538" s="1">
        <f>IF(Eingabe!F2538="x",1,0)</f>
        <v>0</v>
      </c>
      <c r="M2538" s="90">
        <f t="shared" si="223"/>
        <v>1</v>
      </c>
    </row>
    <row r="2539">
      <c r="A2539" s="5">
        <f>Eingabe!J2539^2*PI()/4</f>
        <v>0</v>
      </c>
      <c r="B2539" s="5">
        <f>Eingabe!K2539*Eingabe!L2539</f>
        <v>0.14999999999999999</v>
      </c>
      <c r="C2539" s="5">
        <f>(Eingabe!K2539*(Eingabe!L2539-Eingabe!K2539)+Eingabe!K2539^2*PI()/4)*0+Eingabe!K2539*Eingabe!L2539</f>
        <v>0.14999999999999999</v>
      </c>
      <c r="D2539" s="89">
        <f>IF(Eingabe!G2539="x",1,0)</f>
        <v>0</v>
      </c>
      <c r="E2539" s="1">
        <f>IF(Eingabe!H2539="x",1,0)</f>
        <v>1</v>
      </c>
      <c r="F2539" s="1">
        <f>IF(Eingabe!I2539="x",1,0)</f>
        <v>0</v>
      </c>
      <c r="G2539" s="90">
        <f t="shared" si="221"/>
        <v>1</v>
      </c>
      <c r="H2539" s="1">
        <f>IF(Eingabe!R2539="x",1,0)</f>
        <v>1</v>
      </c>
      <c r="I2539" s="1">
        <f>IF(Eingabe!S2539="x",1,0)</f>
        <v>0</v>
      </c>
      <c r="J2539" s="1">
        <f t="shared" si="222"/>
        <v>1</v>
      </c>
      <c r="K2539" s="89">
        <f>IF(Eingabe!E2539="x",1,0)</f>
        <v>1</v>
      </c>
      <c r="L2539" s="1">
        <f>IF(Eingabe!F2539="x",1,0)</f>
        <v>0</v>
      </c>
      <c r="M2539" s="90">
        <f t="shared" si="223"/>
        <v>1</v>
      </c>
    </row>
    <row r="2540">
      <c r="A2540" s="5">
        <f>Eingabe!J2540^2*PI()/4</f>
        <v>0</v>
      </c>
      <c r="B2540" s="5">
        <f>Eingabe!K2540*Eingabe!L2540</f>
        <v>0.14999999999999999</v>
      </c>
      <c r="C2540" s="5">
        <f>(Eingabe!K2540*(Eingabe!L2540-Eingabe!K2540)+Eingabe!K2540^2*PI()/4)*0+Eingabe!K2540*Eingabe!L2540</f>
        <v>0.14999999999999999</v>
      </c>
      <c r="D2540" s="89">
        <f>IF(Eingabe!G2540="x",1,0)</f>
        <v>0</v>
      </c>
      <c r="E2540" s="1">
        <f>IF(Eingabe!H2540="x",1,0)</f>
        <v>1</v>
      </c>
      <c r="F2540" s="1">
        <f>IF(Eingabe!I2540="x",1,0)</f>
        <v>0</v>
      </c>
      <c r="G2540" s="90">
        <f t="shared" si="221"/>
        <v>1</v>
      </c>
      <c r="H2540" s="1">
        <f>IF(Eingabe!R2540="x",1,0)</f>
        <v>1</v>
      </c>
      <c r="I2540" s="1">
        <f>IF(Eingabe!S2540="x",1,0)</f>
        <v>0</v>
      </c>
      <c r="J2540" s="1">
        <f t="shared" si="222"/>
        <v>1</v>
      </c>
      <c r="K2540" s="89">
        <f>IF(Eingabe!E2540="x",1,0)</f>
        <v>1</v>
      </c>
      <c r="L2540" s="1">
        <f>IF(Eingabe!F2540="x",1,0)</f>
        <v>0</v>
      </c>
      <c r="M2540" s="90">
        <f t="shared" si="223"/>
        <v>1</v>
      </c>
    </row>
    <row r="2541">
      <c r="A2541" s="5">
        <f>Eingabe!J2541^2*PI()/4</f>
        <v>0</v>
      </c>
      <c r="B2541" s="5">
        <f>Eingabe!K2541*Eingabe!L2541</f>
        <v>0.14999999999999999</v>
      </c>
      <c r="C2541" s="5">
        <f>(Eingabe!K2541*(Eingabe!L2541-Eingabe!K2541)+Eingabe!K2541^2*PI()/4)*0+Eingabe!K2541*Eingabe!L2541</f>
        <v>0.14999999999999999</v>
      </c>
      <c r="D2541" s="89">
        <f>IF(Eingabe!G2541="x",1,0)</f>
        <v>0</v>
      </c>
      <c r="E2541" s="1">
        <f>IF(Eingabe!H2541="x",1,0)</f>
        <v>1</v>
      </c>
      <c r="F2541" s="1">
        <f>IF(Eingabe!I2541="x",1,0)</f>
        <v>0</v>
      </c>
      <c r="G2541" s="90">
        <f t="shared" si="221"/>
        <v>1</v>
      </c>
      <c r="H2541" s="1">
        <f>IF(Eingabe!R2541="x",1,0)</f>
        <v>1</v>
      </c>
      <c r="I2541" s="1">
        <f>IF(Eingabe!S2541="x",1,0)</f>
        <v>0</v>
      </c>
      <c r="J2541" s="1">
        <f t="shared" si="222"/>
        <v>1</v>
      </c>
      <c r="K2541" s="89">
        <f>IF(Eingabe!E2541="x",1,0)</f>
        <v>1</v>
      </c>
      <c r="L2541" s="1">
        <f>IF(Eingabe!F2541="x",1,0)</f>
        <v>0</v>
      </c>
      <c r="M2541" s="90">
        <f t="shared" si="223"/>
        <v>1</v>
      </c>
    </row>
    <row r="2542">
      <c r="A2542" s="5">
        <f>Eingabe!J2542^2*PI()/4</f>
        <v>0</v>
      </c>
      <c r="B2542" s="5">
        <f>Eingabe!K2542*Eingabe!L2542</f>
        <v>0.14999999999999999</v>
      </c>
      <c r="C2542" s="5">
        <f>(Eingabe!K2542*(Eingabe!L2542-Eingabe!K2542)+Eingabe!K2542^2*PI()/4)*0+Eingabe!K2542*Eingabe!L2542</f>
        <v>0.14999999999999999</v>
      </c>
      <c r="D2542" s="89">
        <f>IF(Eingabe!G2542="x",1,0)</f>
        <v>0</v>
      </c>
      <c r="E2542" s="1">
        <f>IF(Eingabe!H2542="x",1,0)</f>
        <v>1</v>
      </c>
      <c r="F2542" s="1">
        <f>IF(Eingabe!I2542="x",1,0)</f>
        <v>0</v>
      </c>
      <c r="G2542" s="90">
        <f t="shared" si="221"/>
        <v>1</v>
      </c>
      <c r="H2542" s="1">
        <f>IF(Eingabe!R2542="x",1,0)</f>
        <v>1</v>
      </c>
      <c r="I2542" s="1">
        <f>IF(Eingabe!S2542="x",1,0)</f>
        <v>0</v>
      </c>
      <c r="J2542" s="1">
        <f t="shared" si="222"/>
        <v>1</v>
      </c>
      <c r="K2542" s="89">
        <f>IF(Eingabe!E2542="x",1,0)</f>
        <v>1</v>
      </c>
      <c r="L2542" s="1">
        <f>IF(Eingabe!F2542="x",1,0)</f>
        <v>0</v>
      </c>
      <c r="M2542" s="90">
        <f t="shared" si="223"/>
        <v>1</v>
      </c>
    </row>
    <row r="2543">
      <c r="A2543" s="5">
        <f>Eingabe!J2543^2*PI()/4</f>
        <v>0</v>
      </c>
      <c r="B2543" s="5">
        <f>Eingabe!K2543*Eingabe!L2543</f>
        <v>0.14999999999999999</v>
      </c>
      <c r="C2543" s="5">
        <f>(Eingabe!K2543*(Eingabe!L2543-Eingabe!K2543)+Eingabe!K2543^2*PI()/4)*0+Eingabe!K2543*Eingabe!L2543</f>
        <v>0.14999999999999999</v>
      </c>
      <c r="D2543" s="89">
        <f>IF(Eingabe!G2543="x",1,0)</f>
        <v>0</v>
      </c>
      <c r="E2543" s="1">
        <f>IF(Eingabe!H2543="x",1,0)</f>
        <v>1</v>
      </c>
      <c r="F2543" s="1">
        <f>IF(Eingabe!I2543="x",1,0)</f>
        <v>0</v>
      </c>
      <c r="G2543" s="90">
        <f t="shared" si="221"/>
        <v>1</v>
      </c>
      <c r="H2543" s="1">
        <f>IF(Eingabe!R2543="x",1,0)</f>
        <v>1</v>
      </c>
      <c r="I2543" s="1">
        <f>IF(Eingabe!S2543="x",1,0)</f>
        <v>0</v>
      </c>
      <c r="J2543" s="1">
        <f t="shared" si="222"/>
        <v>1</v>
      </c>
      <c r="K2543" s="89">
        <f>IF(Eingabe!E2543="x",1,0)</f>
        <v>1</v>
      </c>
      <c r="L2543" s="1">
        <f>IF(Eingabe!F2543="x",1,0)</f>
        <v>0</v>
      </c>
      <c r="M2543" s="90">
        <f t="shared" si="223"/>
        <v>1</v>
      </c>
    </row>
    <row r="2544">
      <c r="A2544" s="5">
        <f>Eingabe!J2544^2*PI()/4</f>
        <v>0</v>
      </c>
      <c r="B2544" s="5">
        <f>Eingabe!K2544*Eingabe!L2544</f>
        <v>0.14999999999999999</v>
      </c>
      <c r="C2544" s="5">
        <f>(Eingabe!K2544*(Eingabe!L2544-Eingabe!K2544)+Eingabe!K2544^2*PI()/4)*0+Eingabe!K2544*Eingabe!L2544</f>
        <v>0.14999999999999999</v>
      </c>
      <c r="D2544" s="89">
        <f>IF(Eingabe!G2544="x",1,0)</f>
        <v>0</v>
      </c>
      <c r="E2544" s="1">
        <f>IF(Eingabe!H2544="x",1,0)</f>
        <v>1</v>
      </c>
      <c r="F2544" s="1">
        <f>IF(Eingabe!I2544="x",1,0)</f>
        <v>0</v>
      </c>
      <c r="G2544" s="90">
        <f t="shared" si="221"/>
        <v>1</v>
      </c>
      <c r="H2544" s="1">
        <f>IF(Eingabe!R2544="x",1,0)</f>
        <v>1</v>
      </c>
      <c r="I2544" s="1">
        <f>IF(Eingabe!S2544="x",1,0)</f>
        <v>0</v>
      </c>
      <c r="J2544" s="1">
        <f t="shared" si="222"/>
        <v>1</v>
      </c>
      <c r="K2544" s="89">
        <f>IF(Eingabe!E2544="x",1,0)</f>
        <v>1</v>
      </c>
      <c r="L2544" s="1">
        <f>IF(Eingabe!F2544="x",1,0)</f>
        <v>0</v>
      </c>
      <c r="M2544" s="90">
        <f t="shared" si="223"/>
        <v>1</v>
      </c>
    </row>
    <row r="2545">
      <c r="A2545" s="5">
        <f>Eingabe!J2545^2*PI()/4</f>
        <v>0</v>
      </c>
      <c r="B2545" s="5">
        <f>Eingabe!K2545*Eingabe!L2545</f>
        <v>0.14999999999999999</v>
      </c>
      <c r="C2545" s="5">
        <f>(Eingabe!K2545*(Eingabe!L2545-Eingabe!K2545)+Eingabe!K2545^2*PI()/4)*0+Eingabe!K2545*Eingabe!L2545</f>
        <v>0.14999999999999999</v>
      </c>
      <c r="D2545" s="89">
        <f>IF(Eingabe!G2545="x",1,0)</f>
        <v>0</v>
      </c>
      <c r="E2545" s="1">
        <f>IF(Eingabe!H2545="x",1,0)</f>
        <v>1</v>
      </c>
      <c r="F2545" s="1">
        <f>IF(Eingabe!I2545="x",1,0)</f>
        <v>0</v>
      </c>
      <c r="G2545" s="90">
        <f t="shared" si="221"/>
        <v>1</v>
      </c>
      <c r="H2545" s="1">
        <f>IF(Eingabe!R2545="x",1,0)</f>
        <v>1</v>
      </c>
      <c r="I2545" s="1">
        <f>IF(Eingabe!S2545="x",1,0)</f>
        <v>0</v>
      </c>
      <c r="J2545" s="1">
        <f t="shared" si="222"/>
        <v>1</v>
      </c>
      <c r="K2545" s="89">
        <f>IF(Eingabe!E2545="x",1,0)</f>
        <v>1</v>
      </c>
      <c r="L2545" s="1">
        <f>IF(Eingabe!F2545="x",1,0)</f>
        <v>0</v>
      </c>
      <c r="M2545" s="90">
        <f t="shared" si="223"/>
        <v>1</v>
      </c>
    </row>
    <row r="2546">
      <c r="A2546" s="5">
        <f>Eingabe!J2546^2*PI()/4</f>
        <v>0</v>
      </c>
      <c r="B2546" s="5">
        <f>Eingabe!K2546*Eingabe!L2546</f>
        <v>0.14999999999999999</v>
      </c>
      <c r="C2546" s="5">
        <f>(Eingabe!K2546*(Eingabe!L2546-Eingabe!K2546)+Eingabe!K2546^2*PI()/4)*0+Eingabe!K2546*Eingabe!L2546</f>
        <v>0.14999999999999999</v>
      </c>
      <c r="D2546" s="89">
        <f>IF(Eingabe!G2546="x",1,0)</f>
        <v>0</v>
      </c>
      <c r="E2546" s="1">
        <f>IF(Eingabe!H2546="x",1,0)</f>
        <v>1</v>
      </c>
      <c r="F2546" s="1">
        <f>IF(Eingabe!I2546="x",1,0)</f>
        <v>0</v>
      </c>
      <c r="G2546" s="90">
        <f t="shared" si="221"/>
        <v>1</v>
      </c>
      <c r="H2546" s="1">
        <f>IF(Eingabe!R2546="x",1,0)</f>
        <v>1</v>
      </c>
      <c r="I2546" s="1">
        <f>IF(Eingabe!S2546="x",1,0)</f>
        <v>0</v>
      </c>
      <c r="J2546" s="1">
        <f t="shared" si="222"/>
        <v>1</v>
      </c>
      <c r="K2546" s="89">
        <f>IF(Eingabe!E2546="x",1,0)</f>
        <v>1</v>
      </c>
      <c r="L2546" s="1">
        <f>IF(Eingabe!F2546="x",1,0)</f>
        <v>0</v>
      </c>
      <c r="M2546" s="90">
        <f t="shared" si="223"/>
        <v>1</v>
      </c>
    </row>
    <row r="2547">
      <c r="A2547" s="5">
        <f>Eingabe!J2547^2*PI()/4</f>
        <v>0</v>
      </c>
      <c r="B2547" s="5">
        <f>Eingabe!K2547*Eingabe!L2547</f>
        <v>0.14999999999999999</v>
      </c>
      <c r="C2547" s="5">
        <f>(Eingabe!K2547*(Eingabe!L2547-Eingabe!K2547)+Eingabe!K2547^2*PI()/4)*0+Eingabe!K2547*Eingabe!L2547</f>
        <v>0.14999999999999999</v>
      </c>
      <c r="D2547" s="89">
        <f>IF(Eingabe!G2547="x",1,0)</f>
        <v>0</v>
      </c>
      <c r="E2547" s="1">
        <f>IF(Eingabe!H2547="x",1,0)</f>
        <v>1</v>
      </c>
      <c r="F2547" s="1">
        <f>IF(Eingabe!I2547="x",1,0)</f>
        <v>0</v>
      </c>
      <c r="G2547" s="90">
        <f t="shared" si="221"/>
        <v>1</v>
      </c>
      <c r="H2547" s="1">
        <f>IF(Eingabe!R2547="x",1,0)</f>
        <v>1</v>
      </c>
      <c r="I2547" s="1">
        <f>IF(Eingabe!S2547="x",1,0)</f>
        <v>0</v>
      </c>
      <c r="J2547" s="1">
        <f t="shared" si="222"/>
        <v>1</v>
      </c>
      <c r="K2547" s="89">
        <f>IF(Eingabe!E2547="x",1,0)</f>
        <v>1</v>
      </c>
      <c r="L2547" s="1">
        <f>IF(Eingabe!F2547="x",1,0)</f>
        <v>0</v>
      </c>
      <c r="M2547" s="90">
        <f t="shared" si="223"/>
        <v>1</v>
      </c>
    </row>
    <row r="2548">
      <c r="A2548" s="5">
        <f>Eingabe!J2548^2*PI()/4</f>
        <v>0</v>
      </c>
      <c r="B2548" s="5">
        <f>Eingabe!K2548*Eingabe!L2548</f>
        <v>0.14999999999999999</v>
      </c>
      <c r="C2548" s="5">
        <f>(Eingabe!K2548*(Eingabe!L2548-Eingabe!K2548)+Eingabe!K2548^2*PI()/4)*0+Eingabe!K2548*Eingabe!L2548</f>
        <v>0.14999999999999999</v>
      </c>
      <c r="D2548" s="89">
        <f>IF(Eingabe!G2548="x",1,0)</f>
        <v>0</v>
      </c>
      <c r="E2548" s="1">
        <f>IF(Eingabe!H2548="x",1,0)</f>
        <v>1</v>
      </c>
      <c r="F2548" s="1">
        <f>IF(Eingabe!I2548="x",1,0)</f>
        <v>0</v>
      </c>
      <c r="G2548" s="90">
        <f t="shared" si="221"/>
        <v>1</v>
      </c>
      <c r="H2548" s="1">
        <f>IF(Eingabe!R2548="x",1,0)</f>
        <v>1</v>
      </c>
      <c r="I2548" s="1">
        <f>IF(Eingabe!S2548="x",1,0)</f>
        <v>0</v>
      </c>
      <c r="J2548" s="1">
        <f t="shared" si="222"/>
        <v>1</v>
      </c>
      <c r="K2548" s="89">
        <f>IF(Eingabe!E2548="x",1,0)</f>
        <v>1</v>
      </c>
      <c r="L2548" s="1">
        <f>IF(Eingabe!F2548="x",1,0)</f>
        <v>0</v>
      </c>
      <c r="M2548" s="90">
        <f t="shared" si="223"/>
        <v>1</v>
      </c>
    </row>
    <row r="2549">
      <c r="A2549" s="5">
        <f>Eingabe!J2549^2*PI()/4</f>
        <v>0</v>
      </c>
      <c r="B2549" s="5">
        <f>Eingabe!K2549*Eingabe!L2549</f>
        <v>0.14999999999999999</v>
      </c>
      <c r="C2549" s="5">
        <f>(Eingabe!K2549*(Eingabe!L2549-Eingabe!K2549)+Eingabe!K2549^2*PI()/4)*0+Eingabe!K2549*Eingabe!L2549</f>
        <v>0.14999999999999999</v>
      </c>
      <c r="D2549" s="89">
        <f>IF(Eingabe!G2549="x",1,0)</f>
        <v>0</v>
      </c>
      <c r="E2549" s="1">
        <f>IF(Eingabe!H2549="x",1,0)</f>
        <v>1</v>
      </c>
      <c r="F2549" s="1">
        <f>IF(Eingabe!I2549="x",1,0)</f>
        <v>0</v>
      </c>
      <c r="G2549" s="90">
        <f t="shared" si="221"/>
        <v>1</v>
      </c>
      <c r="H2549" s="1">
        <f>IF(Eingabe!R2549="x",1,0)</f>
        <v>1</v>
      </c>
      <c r="I2549" s="1">
        <f>IF(Eingabe!S2549="x",1,0)</f>
        <v>0</v>
      </c>
      <c r="J2549" s="1">
        <f t="shared" si="222"/>
        <v>1</v>
      </c>
      <c r="K2549" s="89">
        <f>IF(Eingabe!E2549="x",1,0)</f>
        <v>1</v>
      </c>
      <c r="L2549" s="1">
        <f>IF(Eingabe!F2549="x",1,0)</f>
        <v>0</v>
      </c>
      <c r="M2549" s="90">
        <f t="shared" si="223"/>
        <v>1</v>
      </c>
    </row>
    <row r="2550">
      <c r="A2550" s="5">
        <f>Eingabe!J2550^2*PI()/4</f>
        <v>0</v>
      </c>
      <c r="B2550" s="5">
        <f>Eingabe!K2550*Eingabe!L2550</f>
        <v>0.14999999999999999</v>
      </c>
      <c r="C2550" s="5">
        <f>(Eingabe!K2550*(Eingabe!L2550-Eingabe!K2550)+Eingabe!K2550^2*PI()/4)*0+Eingabe!K2550*Eingabe!L2550</f>
        <v>0.14999999999999999</v>
      </c>
      <c r="D2550" s="89">
        <f>IF(Eingabe!G2550="x",1,0)</f>
        <v>0</v>
      </c>
      <c r="E2550" s="1">
        <f>IF(Eingabe!H2550="x",1,0)</f>
        <v>1</v>
      </c>
      <c r="F2550" s="1">
        <f>IF(Eingabe!I2550="x",1,0)</f>
        <v>0</v>
      </c>
      <c r="G2550" s="90">
        <f t="shared" si="221"/>
        <v>1</v>
      </c>
      <c r="H2550" s="1">
        <f>IF(Eingabe!R2550="x",1,0)</f>
        <v>1</v>
      </c>
      <c r="I2550" s="1">
        <f>IF(Eingabe!S2550="x",1,0)</f>
        <v>0</v>
      </c>
      <c r="J2550" s="1">
        <f t="shared" si="222"/>
        <v>1</v>
      </c>
      <c r="K2550" s="89">
        <f>IF(Eingabe!E2550="x",1,0)</f>
        <v>1</v>
      </c>
      <c r="L2550" s="1">
        <f>IF(Eingabe!F2550="x",1,0)</f>
        <v>0</v>
      </c>
      <c r="M2550" s="90">
        <f t="shared" si="223"/>
        <v>1</v>
      </c>
    </row>
    <row r="2551">
      <c r="A2551" s="5">
        <f>Eingabe!J2551^2*PI()/4</f>
        <v>0</v>
      </c>
      <c r="B2551" s="5">
        <f>Eingabe!K2551*Eingabe!L2551</f>
        <v>0.14999999999999999</v>
      </c>
      <c r="C2551" s="5">
        <f>(Eingabe!K2551*(Eingabe!L2551-Eingabe!K2551)+Eingabe!K2551^2*PI()/4)*0+Eingabe!K2551*Eingabe!L2551</f>
        <v>0.14999999999999999</v>
      </c>
      <c r="D2551" s="89">
        <f>IF(Eingabe!G2551="x",1,0)</f>
        <v>0</v>
      </c>
      <c r="E2551" s="1">
        <f>IF(Eingabe!H2551="x",1,0)</f>
        <v>1</v>
      </c>
      <c r="F2551" s="1">
        <f>IF(Eingabe!I2551="x",1,0)</f>
        <v>0</v>
      </c>
      <c r="G2551" s="90">
        <f t="shared" si="221"/>
        <v>1</v>
      </c>
      <c r="H2551" s="1">
        <f>IF(Eingabe!R2551="x",1,0)</f>
        <v>1</v>
      </c>
      <c r="I2551" s="1">
        <f>IF(Eingabe!S2551="x",1,0)</f>
        <v>0</v>
      </c>
      <c r="J2551" s="1">
        <f t="shared" si="222"/>
        <v>1</v>
      </c>
      <c r="K2551" s="89">
        <f>IF(Eingabe!E2551="x",1,0)</f>
        <v>1</v>
      </c>
      <c r="L2551" s="1">
        <f>IF(Eingabe!F2551="x",1,0)</f>
        <v>0</v>
      </c>
      <c r="M2551" s="90">
        <f t="shared" si="223"/>
        <v>1</v>
      </c>
    </row>
    <row r="2552">
      <c r="A2552" s="5">
        <f>Eingabe!J2552^2*PI()/4</f>
        <v>0</v>
      </c>
      <c r="B2552" s="5">
        <f>Eingabe!K2552*Eingabe!L2552</f>
        <v>0.14999999999999999</v>
      </c>
      <c r="C2552" s="5">
        <f>(Eingabe!K2552*(Eingabe!L2552-Eingabe!K2552)+Eingabe!K2552^2*PI()/4)*0+Eingabe!K2552*Eingabe!L2552</f>
        <v>0.14999999999999999</v>
      </c>
      <c r="D2552" s="89">
        <f>IF(Eingabe!G2552="x",1,0)</f>
        <v>0</v>
      </c>
      <c r="E2552" s="1">
        <f>IF(Eingabe!H2552="x",1,0)</f>
        <v>1</v>
      </c>
      <c r="F2552" s="1">
        <f>IF(Eingabe!I2552="x",1,0)</f>
        <v>0</v>
      </c>
      <c r="G2552" s="90">
        <f t="shared" si="221"/>
        <v>1</v>
      </c>
      <c r="H2552" s="1">
        <f>IF(Eingabe!R2552="x",1,0)</f>
        <v>1</v>
      </c>
      <c r="I2552" s="1">
        <f>IF(Eingabe!S2552="x",1,0)</f>
        <v>0</v>
      </c>
      <c r="J2552" s="1">
        <f t="shared" si="222"/>
        <v>1</v>
      </c>
      <c r="K2552" s="89">
        <f>IF(Eingabe!E2552="x",1,0)</f>
        <v>1</v>
      </c>
      <c r="L2552" s="1">
        <f>IF(Eingabe!F2552="x",1,0)</f>
        <v>0</v>
      </c>
      <c r="M2552" s="90">
        <f t="shared" si="223"/>
        <v>1</v>
      </c>
    </row>
    <row r="2553">
      <c r="A2553" s="5">
        <f>Eingabe!J2553^2*PI()/4</f>
        <v>0</v>
      </c>
      <c r="B2553" s="5">
        <f>Eingabe!K2553*Eingabe!L2553</f>
        <v>0.14999999999999999</v>
      </c>
      <c r="C2553" s="5">
        <f>(Eingabe!K2553*(Eingabe!L2553-Eingabe!K2553)+Eingabe!K2553^2*PI()/4)*0+Eingabe!K2553*Eingabe!L2553</f>
        <v>0.14999999999999999</v>
      </c>
      <c r="D2553" s="89">
        <f>IF(Eingabe!G2553="x",1,0)</f>
        <v>0</v>
      </c>
      <c r="E2553" s="1">
        <f>IF(Eingabe!H2553="x",1,0)</f>
        <v>1</v>
      </c>
      <c r="F2553" s="1">
        <f>IF(Eingabe!I2553="x",1,0)</f>
        <v>0</v>
      </c>
      <c r="G2553" s="90">
        <f t="shared" si="221"/>
        <v>1</v>
      </c>
      <c r="H2553" s="1">
        <f>IF(Eingabe!R2553="x",1,0)</f>
        <v>1</v>
      </c>
      <c r="I2553" s="1">
        <f>IF(Eingabe!S2553="x",1,0)</f>
        <v>0</v>
      </c>
      <c r="J2553" s="1">
        <f t="shared" si="222"/>
        <v>1</v>
      </c>
      <c r="K2553" s="89">
        <f>IF(Eingabe!E2553="x",1,0)</f>
        <v>1</v>
      </c>
      <c r="L2553" s="1">
        <f>IF(Eingabe!F2553="x",1,0)</f>
        <v>0</v>
      </c>
      <c r="M2553" s="90">
        <f t="shared" si="223"/>
        <v>1</v>
      </c>
    </row>
    <row r="2554">
      <c r="A2554" s="5">
        <f>Eingabe!J2554^2*PI()/4</f>
        <v>0</v>
      </c>
      <c r="B2554" s="5">
        <f>Eingabe!K2554*Eingabe!L2554</f>
        <v>0.14999999999999999</v>
      </c>
      <c r="C2554" s="5">
        <f>(Eingabe!K2554*(Eingabe!L2554-Eingabe!K2554)+Eingabe!K2554^2*PI()/4)*0+Eingabe!K2554*Eingabe!L2554</f>
        <v>0.14999999999999999</v>
      </c>
      <c r="D2554" s="89">
        <f>IF(Eingabe!G2554="x",1,0)</f>
        <v>0</v>
      </c>
      <c r="E2554" s="1">
        <f>IF(Eingabe!H2554="x",1,0)</f>
        <v>1</v>
      </c>
      <c r="F2554" s="1">
        <f>IF(Eingabe!I2554="x",1,0)</f>
        <v>0</v>
      </c>
      <c r="G2554" s="90">
        <f t="shared" si="221"/>
        <v>1</v>
      </c>
      <c r="H2554" s="1">
        <f>IF(Eingabe!R2554="x",1,0)</f>
        <v>1</v>
      </c>
      <c r="I2554" s="1">
        <f>IF(Eingabe!S2554="x",1,0)</f>
        <v>0</v>
      </c>
      <c r="J2554" s="1">
        <f t="shared" si="222"/>
        <v>1</v>
      </c>
      <c r="K2554" s="89">
        <f>IF(Eingabe!E2554="x",1,0)</f>
        <v>1</v>
      </c>
      <c r="L2554" s="1">
        <f>IF(Eingabe!F2554="x",1,0)</f>
        <v>0</v>
      </c>
      <c r="M2554" s="90">
        <f t="shared" si="223"/>
        <v>1</v>
      </c>
    </row>
    <row r="2555">
      <c r="A2555" s="5">
        <f>Eingabe!J2555^2*PI()/4</f>
        <v>0</v>
      </c>
      <c r="B2555" s="5">
        <f>Eingabe!K2555*Eingabe!L2555</f>
        <v>0.14999999999999999</v>
      </c>
      <c r="C2555" s="5">
        <f>(Eingabe!K2555*(Eingabe!L2555-Eingabe!K2555)+Eingabe!K2555^2*PI()/4)*0+Eingabe!K2555*Eingabe!L2555</f>
        <v>0.14999999999999999</v>
      </c>
      <c r="D2555" s="89">
        <f>IF(Eingabe!G2555="x",1,0)</f>
        <v>0</v>
      </c>
      <c r="E2555" s="1">
        <f>IF(Eingabe!H2555="x",1,0)</f>
        <v>1</v>
      </c>
      <c r="F2555" s="1">
        <f>IF(Eingabe!I2555="x",1,0)</f>
        <v>0</v>
      </c>
      <c r="G2555" s="90">
        <f t="shared" si="221"/>
        <v>1</v>
      </c>
      <c r="H2555" s="1">
        <f>IF(Eingabe!R2555="x",1,0)</f>
        <v>1</v>
      </c>
      <c r="I2555" s="1">
        <f>IF(Eingabe!S2555="x",1,0)</f>
        <v>0</v>
      </c>
      <c r="J2555" s="1">
        <f t="shared" si="222"/>
        <v>1</v>
      </c>
      <c r="K2555" s="89">
        <f>IF(Eingabe!E2555="x",1,0)</f>
        <v>1</v>
      </c>
      <c r="L2555" s="1">
        <f>IF(Eingabe!F2555="x",1,0)</f>
        <v>0</v>
      </c>
      <c r="M2555" s="90">
        <f t="shared" si="223"/>
        <v>1</v>
      </c>
    </row>
    <row r="2556">
      <c r="A2556" s="5">
        <f>Eingabe!J2556^2*PI()/4</f>
        <v>0</v>
      </c>
      <c r="B2556" s="5">
        <f>Eingabe!K2556*Eingabe!L2556</f>
        <v>0.14999999999999999</v>
      </c>
      <c r="C2556" s="5">
        <f>(Eingabe!K2556*(Eingabe!L2556-Eingabe!K2556)+Eingabe!K2556^2*PI()/4)*0+Eingabe!K2556*Eingabe!L2556</f>
        <v>0.14999999999999999</v>
      </c>
      <c r="D2556" s="89">
        <f>IF(Eingabe!G2556="x",1,0)</f>
        <v>0</v>
      </c>
      <c r="E2556" s="1">
        <f>IF(Eingabe!H2556="x",1,0)</f>
        <v>1</v>
      </c>
      <c r="F2556" s="1">
        <f>IF(Eingabe!I2556="x",1,0)</f>
        <v>0</v>
      </c>
      <c r="G2556" s="90">
        <f t="shared" si="221"/>
        <v>1</v>
      </c>
      <c r="H2556" s="1">
        <f>IF(Eingabe!R2556="x",1,0)</f>
        <v>1</v>
      </c>
      <c r="I2556" s="1">
        <f>IF(Eingabe!S2556="x",1,0)</f>
        <v>0</v>
      </c>
      <c r="J2556" s="1">
        <f t="shared" si="222"/>
        <v>1</v>
      </c>
      <c r="K2556" s="89">
        <f>IF(Eingabe!E2556="x",1,0)</f>
        <v>1</v>
      </c>
      <c r="L2556" s="1">
        <f>IF(Eingabe!F2556="x",1,0)</f>
        <v>0</v>
      </c>
      <c r="M2556" s="90">
        <f t="shared" si="223"/>
        <v>1</v>
      </c>
    </row>
    <row r="2557">
      <c r="A2557" s="5">
        <f>Eingabe!J2557^2*PI()/4</f>
        <v>0</v>
      </c>
      <c r="B2557" s="5">
        <f>Eingabe!K2557*Eingabe!L2557</f>
        <v>0.14999999999999999</v>
      </c>
      <c r="C2557" s="5">
        <f>(Eingabe!K2557*(Eingabe!L2557-Eingabe!K2557)+Eingabe!K2557^2*PI()/4)*0+Eingabe!K2557*Eingabe!L2557</f>
        <v>0.14999999999999999</v>
      </c>
      <c r="D2557" s="89">
        <f>IF(Eingabe!G2557="x",1,0)</f>
        <v>0</v>
      </c>
      <c r="E2557" s="1">
        <f>IF(Eingabe!H2557="x",1,0)</f>
        <v>1</v>
      </c>
      <c r="F2557" s="1">
        <f>IF(Eingabe!I2557="x",1,0)</f>
        <v>0</v>
      </c>
      <c r="G2557" s="90">
        <f t="shared" si="221"/>
        <v>1</v>
      </c>
      <c r="H2557" s="1">
        <f>IF(Eingabe!R2557="x",1,0)</f>
        <v>1</v>
      </c>
      <c r="I2557" s="1">
        <f>IF(Eingabe!S2557="x",1,0)</f>
        <v>0</v>
      </c>
      <c r="J2557" s="1">
        <f t="shared" si="222"/>
        <v>1</v>
      </c>
      <c r="K2557" s="89">
        <f>IF(Eingabe!E2557="x",1,0)</f>
        <v>1</v>
      </c>
      <c r="L2557" s="1">
        <f>IF(Eingabe!F2557="x",1,0)</f>
        <v>0</v>
      </c>
      <c r="M2557" s="90">
        <f t="shared" si="223"/>
        <v>1</v>
      </c>
    </row>
    <row r="2558">
      <c r="A2558" s="5">
        <f>Eingabe!J2558^2*PI()/4</f>
        <v>0</v>
      </c>
      <c r="B2558" s="5">
        <f>Eingabe!K2558*Eingabe!L2558</f>
        <v>0.14999999999999999</v>
      </c>
      <c r="C2558" s="5">
        <f>(Eingabe!K2558*(Eingabe!L2558-Eingabe!K2558)+Eingabe!K2558^2*PI()/4)*0+Eingabe!K2558*Eingabe!L2558</f>
        <v>0.14999999999999999</v>
      </c>
      <c r="D2558" s="89">
        <f>IF(Eingabe!G2558="x",1,0)</f>
        <v>0</v>
      </c>
      <c r="E2558" s="1">
        <f>IF(Eingabe!H2558="x",1,0)</f>
        <v>1</v>
      </c>
      <c r="F2558" s="1">
        <f>IF(Eingabe!I2558="x",1,0)</f>
        <v>0</v>
      </c>
      <c r="G2558" s="90">
        <f t="shared" si="221"/>
        <v>1</v>
      </c>
      <c r="H2558" s="1">
        <f>IF(Eingabe!R2558="x",1,0)</f>
        <v>1</v>
      </c>
      <c r="I2558" s="1">
        <f>IF(Eingabe!S2558="x",1,0)</f>
        <v>0</v>
      </c>
      <c r="J2558" s="1">
        <f t="shared" si="222"/>
        <v>1</v>
      </c>
      <c r="K2558" s="89">
        <f>IF(Eingabe!E2558="x",1,0)</f>
        <v>1</v>
      </c>
      <c r="L2558" s="1">
        <f>IF(Eingabe!F2558="x",1,0)</f>
        <v>0</v>
      </c>
      <c r="M2558" s="90">
        <f t="shared" si="223"/>
        <v>1</v>
      </c>
    </row>
    <row r="2559">
      <c r="A2559" s="5">
        <f>Eingabe!J2559^2*PI()/4</f>
        <v>0</v>
      </c>
      <c r="B2559" s="5">
        <f>Eingabe!K2559*Eingabe!L2559</f>
        <v>0.14999999999999999</v>
      </c>
      <c r="C2559" s="5">
        <f>(Eingabe!K2559*(Eingabe!L2559-Eingabe!K2559)+Eingabe!K2559^2*PI()/4)*0+Eingabe!K2559*Eingabe!L2559</f>
        <v>0.14999999999999999</v>
      </c>
      <c r="D2559" s="89">
        <f>IF(Eingabe!G2559="x",1,0)</f>
        <v>0</v>
      </c>
      <c r="E2559" s="1">
        <f>IF(Eingabe!H2559="x",1,0)</f>
        <v>1</v>
      </c>
      <c r="F2559" s="1">
        <f>IF(Eingabe!I2559="x",1,0)</f>
        <v>0</v>
      </c>
      <c r="G2559" s="90">
        <f t="shared" si="221"/>
        <v>1</v>
      </c>
      <c r="H2559" s="1">
        <f>IF(Eingabe!R2559="x",1,0)</f>
        <v>1</v>
      </c>
      <c r="I2559" s="1">
        <f>IF(Eingabe!S2559="x",1,0)</f>
        <v>0</v>
      </c>
      <c r="J2559" s="1">
        <f t="shared" si="222"/>
        <v>1</v>
      </c>
      <c r="K2559" s="89">
        <f>IF(Eingabe!E2559="x",1,0)</f>
        <v>1</v>
      </c>
      <c r="L2559" s="1">
        <f>IF(Eingabe!F2559="x",1,0)</f>
        <v>0</v>
      </c>
      <c r="M2559" s="90">
        <f t="shared" si="223"/>
        <v>1</v>
      </c>
    </row>
    <row r="2560">
      <c r="A2560" s="5">
        <f>Eingabe!J2560^2*PI()/4</f>
        <v>0</v>
      </c>
      <c r="B2560" s="5">
        <f>Eingabe!K2560*Eingabe!L2560</f>
        <v>0.14999999999999999</v>
      </c>
      <c r="C2560" s="5">
        <f>(Eingabe!K2560*(Eingabe!L2560-Eingabe!K2560)+Eingabe!K2560^2*PI()/4)*0+Eingabe!K2560*Eingabe!L2560</f>
        <v>0.14999999999999999</v>
      </c>
      <c r="D2560" s="89">
        <f>IF(Eingabe!G2560="x",1,0)</f>
        <v>0</v>
      </c>
      <c r="E2560" s="1">
        <f>IF(Eingabe!H2560="x",1,0)</f>
        <v>1</v>
      </c>
      <c r="F2560" s="1">
        <f>IF(Eingabe!I2560="x",1,0)</f>
        <v>0</v>
      </c>
      <c r="G2560" s="90">
        <f t="shared" si="221"/>
        <v>1</v>
      </c>
      <c r="H2560" s="1">
        <f>IF(Eingabe!R2560="x",1,0)</f>
        <v>1</v>
      </c>
      <c r="I2560" s="1">
        <f>IF(Eingabe!S2560="x",1,0)</f>
        <v>0</v>
      </c>
      <c r="J2560" s="1">
        <f t="shared" si="222"/>
        <v>1</v>
      </c>
      <c r="K2560" s="89">
        <f>IF(Eingabe!E2560="x",1,0)</f>
        <v>1</v>
      </c>
      <c r="L2560" s="1">
        <f>IF(Eingabe!F2560="x",1,0)</f>
        <v>0</v>
      </c>
      <c r="M2560" s="90">
        <f t="shared" si="223"/>
        <v>1</v>
      </c>
    </row>
    <row r="2561">
      <c r="A2561" s="5">
        <f>Eingabe!J2561^2*PI()/4</f>
        <v>0</v>
      </c>
      <c r="B2561" s="5">
        <f>Eingabe!K2561*Eingabe!L2561</f>
        <v>0.14999999999999999</v>
      </c>
      <c r="C2561" s="5">
        <f>(Eingabe!K2561*(Eingabe!L2561-Eingabe!K2561)+Eingabe!K2561^2*PI()/4)*0+Eingabe!K2561*Eingabe!L2561</f>
        <v>0.14999999999999999</v>
      </c>
      <c r="D2561" s="89">
        <f>IF(Eingabe!G2561="x",1,0)</f>
        <v>0</v>
      </c>
      <c r="E2561" s="1">
        <f>IF(Eingabe!H2561="x",1,0)</f>
        <v>1</v>
      </c>
      <c r="F2561" s="1">
        <f>IF(Eingabe!I2561="x",1,0)</f>
        <v>0</v>
      </c>
      <c r="G2561" s="90">
        <f t="shared" si="221"/>
        <v>1</v>
      </c>
      <c r="H2561" s="1">
        <f>IF(Eingabe!R2561="x",1,0)</f>
        <v>1</v>
      </c>
      <c r="I2561" s="1">
        <f>IF(Eingabe!S2561="x",1,0)</f>
        <v>0</v>
      </c>
      <c r="J2561" s="1">
        <f t="shared" si="222"/>
        <v>1</v>
      </c>
      <c r="K2561" s="89">
        <f>IF(Eingabe!E2561="x",1,0)</f>
        <v>1</v>
      </c>
      <c r="L2561" s="1">
        <f>IF(Eingabe!F2561="x",1,0)</f>
        <v>0</v>
      </c>
      <c r="M2561" s="90">
        <f t="shared" si="223"/>
        <v>1</v>
      </c>
    </row>
    <row r="2562">
      <c r="A2562" s="5">
        <f>Eingabe!J2562^2*PI()/4</f>
        <v>0</v>
      </c>
      <c r="B2562" s="5">
        <f>Eingabe!K2562*Eingabe!L2562</f>
        <v>0.14999999999999999</v>
      </c>
      <c r="C2562" s="5">
        <f>(Eingabe!K2562*(Eingabe!L2562-Eingabe!K2562)+Eingabe!K2562^2*PI()/4)*0+Eingabe!K2562*Eingabe!L2562</f>
        <v>0.14999999999999999</v>
      </c>
      <c r="D2562" s="89">
        <f>IF(Eingabe!G2562="x",1,0)</f>
        <v>0</v>
      </c>
      <c r="E2562" s="1">
        <f>IF(Eingabe!H2562="x",1,0)</f>
        <v>1</v>
      </c>
      <c r="F2562" s="1">
        <f>IF(Eingabe!I2562="x",1,0)</f>
        <v>0</v>
      </c>
      <c r="G2562" s="90">
        <f t="shared" si="221"/>
        <v>1</v>
      </c>
      <c r="H2562" s="1">
        <f>IF(Eingabe!R2562="x",1,0)</f>
        <v>1</v>
      </c>
      <c r="I2562" s="1">
        <f>IF(Eingabe!S2562="x",1,0)</f>
        <v>0</v>
      </c>
      <c r="J2562" s="1">
        <f t="shared" si="222"/>
        <v>1</v>
      </c>
      <c r="K2562" s="89">
        <f>IF(Eingabe!E2562="x",1,0)</f>
        <v>1</v>
      </c>
      <c r="L2562" s="1">
        <f>IF(Eingabe!F2562="x",1,0)</f>
        <v>0</v>
      </c>
      <c r="M2562" s="90">
        <f t="shared" si="223"/>
        <v>1</v>
      </c>
    </row>
    <row r="2563">
      <c r="A2563" s="5">
        <f>Eingabe!J2563^2*PI()/4</f>
        <v>0</v>
      </c>
      <c r="B2563" s="5">
        <f>Eingabe!K2563*Eingabe!L2563</f>
        <v>0.14999999999999999</v>
      </c>
      <c r="C2563" s="5">
        <f>(Eingabe!K2563*(Eingabe!L2563-Eingabe!K2563)+Eingabe!K2563^2*PI()/4)*0+Eingabe!K2563*Eingabe!L2563</f>
        <v>0.14999999999999999</v>
      </c>
      <c r="D2563" s="89">
        <f>IF(Eingabe!G2563="x",1,0)</f>
        <v>0</v>
      </c>
      <c r="E2563" s="1">
        <f>IF(Eingabe!H2563="x",1,0)</f>
        <v>1</v>
      </c>
      <c r="F2563" s="1">
        <f>IF(Eingabe!I2563="x",1,0)</f>
        <v>0</v>
      </c>
      <c r="G2563" s="90">
        <f t="shared" si="221"/>
        <v>1</v>
      </c>
      <c r="H2563" s="1">
        <f>IF(Eingabe!R2563="x",1,0)</f>
        <v>1</v>
      </c>
      <c r="I2563" s="1">
        <f>IF(Eingabe!S2563="x",1,0)</f>
        <v>0</v>
      </c>
      <c r="J2563" s="1">
        <f t="shared" si="222"/>
        <v>1</v>
      </c>
      <c r="K2563" s="89">
        <f>IF(Eingabe!E2563="x",1,0)</f>
        <v>1</v>
      </c>
      <c r="L2563" s="1">
        <f>IF(Eingabe!F2563="x",1,0)</f>
        <v>0</v>
      </c>
      <c r="M2563" s="90">
        <f t="shared" si="223"/>
        <v>1</v>
      </c>
    </row>
    <row r="2564">
      <c r="A2564" s="5">
        <f>Eingabe!J2564^2*PI()/4</f>
        <v>0</v>
      </c>
      <c r="B2564" s="5">
        <f>Eingabe!K2564*Eingabe!L2564</f>
        <v>0.14999999999999999</v>
      </c>
      <c r="C2564" s="5">
        <f>(Eingabe!K2564*(Eingabe!L2564-Eingabe!K2564)+Eingabe!K2564^2*PI()/4)*0+Eingabe!K2564*Eingabe!L2564</f>
        <v>0.14999999999999999</v>
      </c>
      <c r="D2564" s="89">
        <f>IF(Eingabe!G2564="x",1,0)</f>
        <v>0</v>
      </c>
      <c r="E2564" s="1">
        <f>IF(Eingabe!H2564="x",1,0)</f>
        <v>1</v>
      </c>
      <c r="F2564" s="1">
        <f>IF(Eingabe!I2564="x",1,0)</f>
        <v>0</v>
      </c>
      <c r="G2564" s="90">
        <f t="shared" si="221"/>
        <v>1</v>
      </c>
      <c r="H2564" s="1">
        <f>IF(Eingabe!R2564="x",1,0)</f>
        <v>1</v>
      </c>
      <c r="I2564" s="1">
        <f>IF(Eingabe!S2564="x",1,0)</f>
        <v>0</v>
      </c>
      <c r="J2564" s="1">
        <f t="shared" si="222"/>
        <v>1</v>
      </c>
      <c r="K2564" s="89">
        <f>IF(Eingabe!E2564="x",1,0)</f>
        <v>1</v>
      </c>
      <c r="L2564" s="1">
        <f>IF(Eingabe!F2564="x",1,0)</f>
        <v>0</v>
      </c>
      <c r="M2564" s="90">
        <f t="shared" si="223"/>
        <v>1</v>
      </c>
    </row>
    <row r="2565">
      <c r="A2565" s="5">
        <f>Eingabe!J2565^2*PI()/4</f>
        <v>0</v>
      </c>
      <c r="B2565" s="5">
        <f>Eingabe!K2565*Eingabe!L2565</f>
        <v>0.14999999999999999</v>
      </c>
      <c r="C2565" s="5">
        <f>(Eingabe!K2565*(Eingabe!L2565-Eingabe!K2565)+Eingabe!K2565^2*PI()/4)*0+Eingabe!K2565*Eingabe!L2565</f>
        <v>0.14999999999999999</v>
      </c>
      <c r="D2565" s="89">
        <f>IF(Eingabe!G2565="x",1,0)</f>
        <v>0</v>
      </c>
      <c r="E2565" s="1">
        <f>IF(Eingabe!H2565="x",1,0)</f>
        <v>1</v>
      </c>
      <c r="F2565" s="1">
        <f>IF(Eingabe!I2565="x",1,0)</f>
        <v>0</v>
      </c>
      <c r="G2565" s="90">
        <f t="shared" si="221"/>
        <v>1</v>
      </c>
      <c r="H2565" s="1">
        <f>IF(Eingabe!R2565="x",1,0)</f>
        <v>1</v>
      </c>
      <c r="I2565" s="1">
        <f>IF(Eingabe!S2565="x",1,0)</f>
        <v>0</v>
      </c>
      <c r="J2565" s="1">
        <f t="shared" si="222"/>
        <v>1</v>
      </c>
      <c r="K2565" s="89">
        <f>IF(Eingabe!E2565="x",1,0)</f>
        <v>1</v>
      </c>
      <c r="L2565" s="1">
        <f>IF(Eingabe!F2565="x",1,0)</f>
        <v>0</v>
      </c>
      <c r="M2565" s="90">
        <f t="shared" si="223"/>
        <v>1</v>
      </c>
    </row>
    <row r="2566">
      <c r="A2566" s="5">
        <f>Eingabe!J2566^2*PI()/4</f>
        <v>0</v>
      </c>
      <c r="B2566" s="5">
        <f>Eingabe!K2566*Eingabe!L2566</f>
        <v>0.14999999999999999</v>
      </c>
      <c r="C2566" s="5">
        <f>(Eingabe!K2566*(Eingabe!L2566-Eingabe!K2566)+Eingabe!K2566^2*PI()/4)*0+Eingabe!K2566*Eingabe!L2566</f>
        <v>0.14999999999999999</v>
      </c>
      <c r="D2566" s="89">
        <f>IF(Eingabe!G2566="x",1,0)</f>
        <v>0</v>
      </c>
      <c r="E2566" s="1">
        <f>IF(Eingabe!H2566="x",1,0)</f>
        <v>1</v>
      </c>
      <c r="F2566" s="1">
        <f>IF(Eingabe!I2566="x",1,0)</f>
        <v>0</v>
      </c>
      <c r="G2566" s="90">
        <f t="shared" si="221"/>
        <v>1</v>
      </c>
      <c r="H2566" s="1">
        <f>IF(Eingabe!R2566="x",1,0)</f>
        <v>1</v>
      </c>
      <c r="I2566" s="1">
        <f>IF(Eingabe!S2566="x",1,0)</f>
        <v>0</v>
      </c>
      <c r="J2566" s="1">
        <f t="shared" si="222"/>
        <v>1</v>
      </c>
      <c r="K2566" s="89">
        <f>IF(Eingabe!E2566="x",1,0)</f>
        <v>1</v>
      </c>
      <c r="L2566" s="1">
        <f>IF(Eingabe!F2566="x",1,0)</f>
        <v>0</v>
      </c>
      <c r="M2566" s="90">
        <f t="shared" si="223"/>
        <v>1</v>
      </c>
    </row>
    <row r="2567">
      <c r="A2567" s="5">
        <f>Eingabe!J2567^2*PI()/4</f>
        <v>0</v>
      </c>
      <c r="B2567" s="5">
        <f>Eingabe!K2567*Eingabe!L2567</f>
        <v>0.14999999999999999</v>
      </c>
      <c r="C2567" s="5">
        <f>(Eingabe!K2567*(Eingabe!L2567-Eingabe!K2567)+Eingabe!K2567^2*PI()/4)*0+Eingabe!K2567*Eingabe!L2567</f>
        <v>0.14999999999999999</v>
      </c>
      <c r="D2567" s="89">
        <f>IF(Eingabe!G2567="x",1,0)</f>
        <v>0</v>
      </c>
      <c r="E2567" s="1">
        <f>IF(Eingabe!H2567="x",1,0)</f>
        <v>1</v>
      </c>
      <c r="F2567" s="1">
        <f>IF(Eingabe!I2567="x",1,0)</f>
        <v>0</v>
      </c>
      <c r="G2567" s="90">
        <f t="shared" si="221"/>
        <v>1</v>
      </c>
      <c r="H2567" s="1">
        <f>IF(Eingabe!R2567="x",1,0)</f>
        <v>1</v>
      </c>
      <c r="I2567" s="1">
        <f>IF(Eingabe!S2567="x",1,0)</f>
        <v>0</v>
      </c>
      <c r="J2567" s="1">
        <f t="shared" si="222"/>
        <v>1</v>
      </c>
      <c r="K2567" s="89">
        <f>IF(Eingabe!E2567="x",1,0)</f>
        <v>1</v>
      </c>
      <c r="L2567" s="1">
        <f>IF(Eingabe!F2567="x",1,0)</f>
        <v>0</v>
      </c>
      <c r="M2567" s="90">
        <f t="shared" si="223"/>
        <v>1</v>
      </c>
    </row>
    <row r="2568">
      <c r="A2568" s="5">
        <f>Eingabe!J2568^2*PI()/4</f>
        <v>0</v>
      </c>
      <c r="B2568" s="5">
        <f>Eingabe!K2568*Eingabe!L2568</f>
        <v>0.14999999999999999</v>
      </c>
      <c r="C2568" s="5">
        <f>(Eingabe!K2568*(Eingabe!L2568-Eingabe!K2568)+Eingabe!K2568^2*PI()/4)*0+Eingabe!K2568*Eingabe!L2568</f>
        <v>0.14999999999999999</v>
      </c>
      <c r="D2568" s="89">
        <f>IF(Eingabe!G2568="x",1,0)</f>
        <v>0</v>
      </c>
      <c r="E2568" s="1">
        <f>IF(Eingabe!H2568="x",1,0)</f>
        <v>1</v>
      </c>
      <c r="F2568" s="1">
        <f>IF(Eingabe!I2568="x",1,0)</f>
        <v>0</v>
      </c>
      <c r="G2568" s="90">
        <f t="shared" si="221"/>
        <v>1</v>
      </c>
      <c r="H2568" s="1">
        <f>IF(Eingabe!R2568="x",1,0)</f>
        <v>1</v>
      </c>
      <c r="I2568" s="1">
        <f>IF(Eingabe!S2568="x",1,0)</f>
        <v>0</v>
      </c>
      <c r="J2568" s="1">
        <f t="shared" si="222"/>
        <v>1</v>
      </c>
      <c r="K2568" s="89">
        <f>IF(Eingabe!E2568="x",1,0)</f>
        <v>1</v>
      </c>
      <c r="L2568" s="1">
        <f>IF(Eingabe!F2568="x",1,0)</f>
        <v>0</v>
      </c>
      <c r="M2568" s="90">
        <f t="shared" si="223"/>
        <v>1</v>
      </c>
    </row>
    <row r="2569">
      <c r="A2569" s="5">
        <f>Eingabe!J2569^2*PI()/4</f>
        <v>0</v>
      </c>
      <c r="B2569" s="5">
        <f>Eingabe!K2569*Eingabe!L2569</f>
        <v>0.14999999999999999</v>
      </c>
      <c r="C2569" s="5">
        <f>(Eingabe!K2569*(Eingabe!L2569-Eingabe!K2569)+Eingabe!K2569^2*PI()/4)*0+Eingabe!K2569*Eingabe!L2569</f>
        <v>0.14999999999999999</v>
      </c>
      <c r="D2569" s="89">
        <f>IF(Eingabe!G2569="x",1,0)</f>
        <v>0</v>
      </c>
      <c r="E2569" s="1">
        <f>IF(Eingabe!H2569="x",1,0)</f>
        <v>1</v>
      </c>
      <c r="F2569" s="1">
        <f>IF(Eingabe!I2569="x",1,0)</f>
        <v>0</v>
      </c>
      <c r="G2569" s="90">
        <f t="shared" si="221"/>
        <v>1</v>
      </c>
      <c r="H2569" s="1">
        <f>IF(Eingabe!R2569="x",1,0)</f>
        <v>1</v>
      </c>
      <c r="I2569" s="1">
        <f>IF(Eingabe!S2569="x",1,0)</f>
        <v>0</v>
      </c>
      <c r="J2569" s="1">
        <f t="shared" si="222"/>
        <v>1</v>
      </c>
      <c r="K2569" s="89">
        <f>IF(Eingabe!E2569="x",1,0)</f>
        <v>1</v>
      </c>
      <c r="L2569" s="1">
        <f>IF(Eingabe!F2569="x",1,0)</f>
        <v>0</v>
      </c>
      <c r="M2569" s="90">
        <f t="shared" si="223"/>
        <v>1</v>
      </c>
    </row>
    <row r="2570">
      <c r="A2570" s="5">
        <f>Eingabe!J2570^2*PI()/4</f>
        <v>0</v>
      </c>
      <c r="B2570" s="5">
        <f>Eingabe!K2570*Eingabe!L2570</f>
        <v>0.14999999999999999</v>
      </c>
      <c r="C2570" s="5">
        <f>(Eingabe!K2570*(Eingabe!L2570-Eingabe!K2570)+Eingabe!K2570^2*PI()/4)*0+Eingabe!K2570*Eingabe!L2570</f>
        <v>0.14999999999999999</v>
      </c>
      <c r="D2570" s="89">
        <f>IF(Eingabe!G2570="x",1,0)</f>
        <v>0</v>
      </c>
      <c r="E2570" s="1">
        <f>IF(Eingabe!H2570="x",1,0)</f>
        <v>1</v>
      </c>
      <c r="F2570" s="1">
        <f>IF(Eingabe!I2570="x",1,0)</f>
        <v>0</v>
      </c>
      <c r="G2570" s="90">
        <f t="shared" si="221"/>
        <v>1</v>
      </c>
      <c r="H2570" s="1">
        <f>IF(Eingabe!R2570="x",1,0)</f>
        <v>1</v>
      </c>
      <c r="I2570" s="1">
        <f>IF(Eingabe!S2570="x",1,0)</f>
        <v>0</v>
      </c>
      <c r="J2570" s="1">
        <f t="shared" si="222"/>
        <v>1</v>
      </c>
      <c r="K2570" s="89">
        <f>IF(Eingabe!E2570="x",1,0)</f>
        <v>1</v>
      </c>
      <c r="L2570" s="1">
        <f>IF(Eingabe!F2570="x",1,0)</f>
        <v>0</v>
      </c>
      <c r="M2570" s="90">
        <f t="shared" si="223"/>
        <v>1</v>
      </c>
    </row>
    <row r="2571">
      <c r="A2571" s="5">
        <f>Eingabe!J2571^2*PI()/4</f>
        <v>0</v>
      </c>
      <c r="B2571" s="5">
        <f>Eingabe!K2571*Eingabe!L2571</f>
        <v>0.14999999999999999</v>
      </c>
      <c r="C2571" s="5">
        <f>(Eingabe!K2571*(Eingabe!L2571-Eingabe!K2571)+Eingabe!K2571^2*PI()/4)*0+Eingabe!K2571*Eingabe!L2571</f>
        <v>0.14999999999999999</v>
      </c>
      <c r="D2571" s="89">
        <f>IF(Eingabe!G2571="x",1,0)</f>
        <v>0</v>
      </c>
      <c r="E2571" s="1">
        <f>IF(Eingabe!H2571="x",1,0)</f>
        <v>1</v>
      </c>
      <c r="F2571" s="1">
        <f>IF(Eingabe!I2571="x",1,0)</f>
        <v>0</v>
      </c>
      <c r="G2571" s="90">
        <f t="shared" si="221"/>
        <v>1</v>
      </c>
      <c r="H2571" s="1">
        <f>IF(Eingabe!R2571="x",1,0)</f>
        <v>1</v>
      </c>
      <c r="I2571" s="1">
        <f>IF(Eingabe!S2571="x",1,0)</f>
        <v>0</v>
      </c>
      <c r="J2571" s="1">
        <f t="shared" si="222"/>
        <v>1</v>
      </c>
      <c r="K2571" s="89">
        <f>IF(Eingabe!E2571="x",1,0)</f>
        <v>1</v>
      </c>
      <c r="L2571" s="1">
        <f>IF(Eingabe!F2571="x",1,0)</f>
        <v>0</v>
      </c>
      <c r="M2571" s="90">
        <f t="shared" si="223"/>
        <v>1</v>
      </c>
    </row>
    <row r="2572">
      <c r="A2572" s="5">
        <f>Eingabe!J2572^2*PI()/4</f>
        <v>0</v>
      </c>
      <c r="B2572" s="5">
        <f>Eingabe!K2572*Eingabe!L2572</f>
        <v>0.14999999999999999</v>
      </c>
      <c r="C2572" s="5">
        <f>(Eingabe!K2572*(Eingabe!L2572-Eingabe!K2572)+Eingabe!K2572^2*PI()/4)*0+Eingabe!K2572*Eingabe!L2572</f>
        <v>0.14999999999999999</v>
      </c>
      <c r="D2572" s="89">
        <f>IF(Eingabe!G2572="x",1,0)</f>
        <v>0</v>
      </c>
      <c r="E2572" s="1">
        <f>IF(Eingabe!H2572="x",1,0)</f>
        <v>1</v>
      </c>
      <c r="F2572" s="1">
        <f>IF(Eingabe!I2572="x",1,0)</f>
        <v>0</v>
      </c>
      <c r="G2572" s="90">
        <f t="shared" si="221"/>
        <v>1</v>
      </c>
      <c r="H2572" s="1">
        <f>IF(Eingabe!R2572="x",1,0)</f>
        <v>1</v>
      </c>
      <c r="I2572" s="1">
        <f>IF(Eingabe!S2572="x",1,0)</f>
        <v>0</v>
      </c>
      <c r="J2572" s="1">
        <f t="shared" si="222"/>
        <v>1</v>
      </c>
      <c r="K2572" s="89">
        <f>IF(Eingabe!E2572="x",1,0)</f>
        <v>1</v>
      </c>
      <c r="L2572" s="1">
        <f>IF(Eingabe!F2572="x",1,0)</f>
        <v>0</v>
      </c>
      <c r="M2572" s="90">
        <f t="shared" si="223"/>
        <v>1</v>
      </c>
    </row>
    <row r="2573">
      <c r="A2573" s="5">
        <f>Eingabe!J2573^2*PI()/4</f>
        <v>0</v>
      </c>
      <c r="B2573" s="5">
        <f>Eingabe!K2573*Eingabe!L2573</f>
        <v>0.14999999999999999</v>
      </c>
      <c r="C2573" s="5">
        <f>(Eingabe!K2573*(Eingabe!L2573-Eingabe!K2573)+Eingabe!K2573^2*PI()/4)*0+Eingabe!K2573*Eingabe!L2573</f>
        <v>0.14999999999999999</v>
      </c>
      <c r="D2573" s="89">
        <f>IF(Eingabe!G2573="x",1,0)</f>
        <v>0</v>
      </c>
      <c r="E2573" s="1">
        <f>IF(Eingabe!H2573="x",1,0)</f>
        <v>1</v>
      </c>
      <c r="F2573" s="1">
        <f>IF(Eingabe!I2573="x",1,0)</f>
        <v>0</v>
      </c>
      <c r="G2573" s="90">
        <f t="shared" si="221"/>
        <v>1</v>
      </c>
      <c r="H2573" s="1">
        <f>IF(Eingabe!R2573="x",1,0)</f>
        <v>1</v>
      </c>
      <c r="I2573" s="1">
        <f>IF(Eingabe!S2573="x",1,0)</f>
        <v>0</v>
      </c>
      <c r="J2573" s="1">
        <f t="shared" si="222"/>
        <v>1</v>
      </c>
      <c r="K2573" s="89">
        <f>IF(Eingabe!E2573="x",1,0)</f>
        <v>1</v>
      </c>
      <c r="L2573" s="1">
        <f>IF(Eingabe!F2573="x",1,0)</f>
        <v>0</v>
      </c>
      <c r="M2573" s="90">
        <f t="shared" si="223"/>
        <v>1</v>
      </c>
    </row>
    <row r="2574">
      <c r="A2574" s="5">
        <f>Eingabe!J2574^2*PI()/4</f>
        <v>0</v>
      </c>
      <c r="B2574" s="5">
        <f>Eingabe!K2574*Eingabe!L2574</f>
        <v>0.14999999999999999</v>
      </c>
      <c r="C2574" s="5">
        <f>(Eingabe!K2574*(Eingabe!L2574-Eingabe!K2574)+Eingabe!K2574^2*PI()/4)*0+Eingabe!K2574*Eingabe!L2574</f>
        <v>0.14999999999999999</v>
      </c>
      <c r="D2574" s="89">
        <f>IF(Eingabe!G2574="x",1,0)</f>
        <v>0</v>
      </c>
      <c r="E2574" s="1">
        <f>IF(Eingabe!H2574="x",1,0)</f>
        <v>1</v>
      </c>
      <c r="F2574" s="1">
        <f>IF(Eingabe!I2574="x",1,0)</f>
        <v>0</v>
      </c>
      <c r="G2574" s="90">
        <f t="shared" si="221"/>
        <v>1</v>
      </c>
      <c r="H2574" s="1">
        <f>IF(Eingabe!R2574="x",1,0)</f>
        <v>1</v>
      </c>
      <c r="I2574" s="1">
        <f>IF(Eingabe!S2574="x",1,0)</f>
        <v>0</v>
      </c>
      <c r="J2574" s="1">
        <f t="shared" si="222"/>
        <v>1</v>
      </c>
      <c r="K2574" s="89">
        <f>IF(Eingabe!E2574="x",1,0)</f>
        <v>1</v>
      </c>
      <c r="L2574" s="1">
        <f>IF(Eingabe!F2574="x",1,0)</f>
        <v>0</v>
      </c>
      <c r="M2574" s="90">
        <f t="shared" si="223"/>
        <v>1</v>
      </c>
    </row>
    <row r="2575">
      <c r="A2575" s="5">
        <f>Eingabe!J2575^2*PI()/4</f>
        <v>0</v>
      </c>
      <c r="B2575" s="5">
        <f>Eingabe!K2575*Eingabe!L2575</f>
        <v>0.14999999999999999</v>
      </c>
      <c r="C2575" s="5">
        <f>(Eingabe!K2575*(Eingabe!L2575-Eingabe!K2575)+Eingabe!K2575^2*PI()/4)*0+Eingabe!K2575*Eingabe!L2575</f>
        <v>0.14999999999999999</v>
      </c>
      <c r="D2575" s="89">
        <f>IF(Eingabe!G2575="x",1,0)</f>
        <v>0</v>
      </c>
      <c r="E2575" s="1">
        <f>IF(Eingabe!H2575="x",1,0)</f>
        <v>1</v>
      </c>
      <c r="F2575" s="1">
        <f>IF(Eingabe!I2575="x",1,0)</f>
        <v>0</v>
      </c>
      <c r="G2575" s="90">
        <f t="shared" si="221"/>
        <v>1</v>
      </c>
      <c r="H2575" s="1">
        <f>IF(Eingabe!R2575="x",1,0)</f>
        <v>1</v>
      </c>
      <c r="I2575" s="1">
        <f>IF(Eingabe!S2575="x",1,0)</f>
        <v>0</v>
      </c>
      <c r="J2575" s="1">
        <f t="shared" si="222"/>
        <v>1</v>
      </c>
      <c r="K2575" s="89">
        <f>IF(Eingabe!E2575="x",1,0)</f>
        <v>1</v>
      </c>
      <c r="L2575" s="1">
        <f>IF(Eingabe!F2575="x",1,0)</f>
        <v>0</v>
      </c>
      <c r="M2575" s="90">
        <f t="shared" si="223"/>
        <v>1</v>
      </c>
    </row>
    <row r="2576">
      <c r="A2576" s="5">
        <f>Eingabe!J2576^2*PI()/4</f>
        <v>0</v>
      </c>
      <c r="B2576" s="5">
        <f>Eingabe!K2576*Eingabe!L2576</f>
        <v>0.14999999999999999</v>
      </c>
      <c r="C2576" s="5">
        <f>(Eingabe!K2576*(Eingabe!L2576-Eingabe!K2576)+Eingabe!K2576^2*PI()/4)*0+Eingabe!K2576*Eingabe!L2576</f>
        <v>0.14999999999999999</v>
      </c>
      <c r="D2576" s="89">
        <f>IF(Eingabe!G2576="x",1,0)</f>
        <v>0</v>
      </c>
      <c r="E2576" s="1">
        <f>IF(Eingabe!H2576="x",1,0)</f>
        <v>1</v>
      </c>
      <c r="F2576" s="1">
        <f>IF(Eingabe!I2576="x",1,0)</f>
        <v>0</v>
      </c>
      <c r="G2576" s="90">
        <f t="shared" si="221"/>
        <v>1</v>
      </c>
      <c r="H2576" s="1">
        <f>IF(Eingabe!R2576="x",1,0)</f>
        <v>1</v>
      </c>
      <c r="I2576" s="1">
        <f>IF(Eingabe!S2576="x",1,0)</f>
        <v>0</v>
      </c>
      <c r="J2576" s="1">
        <f t="shared" si="222"/>
        <v>1</v>
      </c>
      <c r="K2576" s="89">
        <f>IF(Eingabe!E2576="x",1,0)</f>
        <v>1</v>
      </c>
      <c r="L2576" s="1">
        <f>IF(Eingabe!F2576="x",1,0)</f>
        <v>0</v>
      </c>
      <c r="M2576" s="90">
        <f t="shared" si="223"/>
        <v>1</v>
      </c>
    </row>
    <row r="2577">
      <c r="A2577" s="5">
        <f>Eingabe!J2577^2*PI()/4</f>
        <v>0</v>
      </c>
      <c r="B2577" s="5">
        <f>Eingabe!K2577*Eingabe!L2577</f>
        <v>0.14999999999999999</v>
      </c>
      <c r="C2577" s="5">
        <f>(Eingabe!K2577*(Eingabe!L2577-Eingabe!K2577)+Eingabe!K2577^2*PI()/4)*0+Eingabe!K2577*Eingabe!L2577</f>
        <v>0.14999999999999999</v>
      </c>
      <c r="D2577" s="89">
        <f>IF(Eingabe!G2577="x",1,0)</f>
        <v>0</v>
      </c>
      <c r="E2577" s="1">
        <f>IF(Eingabe!H2577="x",1,0)</f>
        <v>1</v>
      </c>
      <c r="F2577" s="1">
        <f>IF(Eingabe!I2577="x",1,0)</f>
        <v>0</v>
      </c>
      <c r="G2577" s="90">
        <f t="shared" si="221"/>
        <v>1</v>
      </c>
      <c r="H2577" s="1">
        <f>IF(Eingabe!R2577="x",1,0)</f>
        <v>1</v>
      </c>
      <c r="I2577" s="1">
        <f>IF(Eingabe!S2577="x",1,0)</f>
        <v>0</v>
      </c>
      <c r="J2577" s="1">
        <f t="shared" si="222"/>
        <v>1</v>
      </c>
      <c r="K2577" s="89">
        <f>IF(Eingabe!E2577="x",1,0)</f>
        <v>1</v>
      </c>
      <c r="L2577" s="1">
        <f>IF(Eingabe!F2577="x",1,0)</f>
        <v>0</v>
      </c>
      <c r="M2577" s="90">
        <f t="shared" si="223"/>
        <v>1</v>
      </c>
    </row>
    <row r="2578">
      <c r="A2578" s="5">
        <f>Eingabe!J2578^2*PI()/4</f>
        <v>0</v>
      </c>
      <c r="B2578" s="5">
        <f>Eingabe!K2578*Eingabe!L2578</f>
        <v>0.14999999999999999</v>
      </c>
      <c r="C2578" s="5">
        <f>(Eingabe!K2578*(Eingabe!L2578-Eingabe!K2578)+Eingabe!K2578^2*PI()/4)*0+Eingabe!K2578*Eingabe!L2578</f>
        <v>0.14999999999999999</v>
      </c>
      <c r="D2578" s="89">
        <f>IF(Eingabe!G2578="x",1,0)</f>
        <v>0</v>
      </c>
      <c r="E2578" s="1">
        <f>IF(Eingabe!H2578="x",1,0)</f>
        <v>1</v>
      </c>
      <c r="F2578" s="1">
        <f>IF(Eingabe!I2578="x",1,0)</f>
        <v>0</v>
      </c>
      <c r="G2578" s="90">
        <f t="shared" si="221"/>
        <v>1</v>
      </c>
      <c r="H2578" s="1">
        <f>IF(Eingabe!R2578="x",1,0)</f>
        <v>1</v>
      </c>
      <c r="I2578" s="1">
        <f>IF(Eingabe!S2578="x",1,0)</f>
        <v>0</v>
      </c>
      <c r="J2578" s="1">
        <f t="shared" si="222"/>
        <v>1</v>
      </c>
      <c r="K2578" s="89">
        <f>IF(Eingabe!E2578="x",1,0)</f>
        <v>1</v>
      </c>
      <c r="L2578" s="1">
        <f>IF(Eingabe!F2578="x",1,0)</f>
        <v>0</v>
      </c>
      <c r="M2578" s="90">
        <f t="shared" si="223"/>
        <v>1</v>
      </c>
    </row>
    <row r="2579">
      <c r="A2579" s="5">
        <f>Eingabe!J2579^2*PI()/4</f>
        <v>0</v>
      </c>
      <c r="B2579" s="5">
        <f>Eingabe!K2579*Eingabe!L2579</f>
        <v>0.14999999999999999</v>
      </c>
      <c r="C2579" s="5">
        <f>(Eingabe!K2579*(Eingabe!L2579-Eingabe!K2579)+Eingabe!K2579^2*PI()/4)*0+Eingabe!K2579*Eingabe!L2579</f>
        <v>0.14999999999999999</v>
      </c>
      <c r="D2579" s="89">
        <f>IF(Eingabe!G2579="x",1,0)</f>
        <v>0</v>
      </c>
      <c r="E2579" s="1">
        <f>IF(Eingabe!H2579="x",1,0)</f>
        <v>1</v>
      </c>
      <c r="F2579" s="1">
        <f>IF(Eingabe!I2579="x",1,0)</f>
        <v>0</v>
      </c>
      <c r="G2579" s="90">
        <f t="shared" ref="G2579:G2642" si="224">MAX(E2579:F2579)</f>
        <v>1</v>
      </c>
      <c r="H2579" s="1">
        <f>IF(Eingabe!R2579="x",1,0)</f>
        <v>1</v>
      </c>
      <c r="I2579" s="1">
        <f>IF(Eingabe!S2579="x",1,0)</f>
        <v>0</v>
      </c>
      <c r="J2579" s="1">
        <f t="shared" ref="J2579:J2642" si="225">MAX(H2579:I2579)</f>
        <v>1</v>
      </c>
      <c r="K2579" s="89">
        <f>IF(Eingabe!E2579="x",1,0)</f>
        <v>1</v>
      </c>
      <c r="L2579" s="1">
        <f>IF(Eingabe!F2579="x",1,0)</f>
        <v>0</v>
      </c>
      <c r="M2579" s="90">
        <f t="shared" ref="M2579:M2642" si="226">MAX(K2579:L2579)</f>
        <v>1</v>
      </c>
    </row>
    <row r="2580">
      <c r="A2580" s="5">
        <f>Eingabe!J2580^2*PI()/4</f>
        <v>0</v>
      </c>
      <c r="B2580" s="5">
        <f>Eingabe!K2580*Eingabe!L2580</f>
        <v>0.14999999999999999</v>
      </c>
      <c r="C2580" s="5">
        <f>(Eingabe!K2580*(Eingabe!L2580-Eingabe!K2580)+Eingabe!K2580^2*PI()/4)*0+Eingabe!K2580*Eingabe!L2580</f>
        <v>0.14999999999999999</v>
      </c>
      <c r="D2580" s="89">
        <f>IF(Eingabe!G2580="x",1,0)</f>
        <v>0</v>
      </c>
      <c r="E2580" s="1">
        <f>IF(Eingabe!H2580="x",1,0)</f>
        <v>1</v>
      </c>
      <c r="F2580" s="1">
        <f>IF(Eingabe!I2580="x",1,0)</f>
        <v>0</v>
      </c>
      <c r="G2580" s="90">
        <f t="shared" si="224"/>
        <v>1</v>
      </c>
      <c r="H2580" s="1">
        <f>IF(Eingabe!R2580="x",1,0)</f>
        <v>1</v>
      </c>
      <c r="I2580" s="1">
        <f>IF(Eingabe!S2580="x",1,0)</f>
        <v>0</v>
      </c>
      <c r="J2580" s="1">
        <f t="shared" si="225"/>
        <v>1</v>
      </c>
      <c r="K2580" s="89">
        <f>IF(Eingabe!E2580="x",1,0)</f>
        <v>1</v>
      </c>
      <c r="L2580" s="1">
        <f>IF(Eingabe!F2580="x",1,0)</f>
        <v>0</v>
      </c>
      <c r="M2580" s="90">
        <f t="shared" si="226"/>
        <v>1</v>
      </c>
    </row>
    <row r="2581">
      <c r="A2581" s="5">
        <f>Eingabe!J2581^2*PI()/4</f>
        <v>0</v>
      </c>
      <c r="B2581" s="5">
        <f>Eingabe!K2581*Eingabe!L2581</f>
        <v>0.14999999999999999</v>
      </c>
      <c r="C2581" s="5">
        <f>(Eingabe!K2581*(Eingabe!L2581-Eingabe!K2581)+Eingabe!K2581^2*PI()/4)*0+Eingabe!K2581*Eingabe!L2581</f>
        <v>0.14999999999999999</v>
      </c>
      <c r="D2581" s="89">
        <f>IF(Eingabe!G2581="x",1,0)</f>
        <v>0</v>
      </c>
      <c r="E2581" s="1">
        <f>IF(Eingabe!H2581="x",1,0)</f>
        <v>1</v>
      </c>
      <c r="F2581" s="1">
        <f>IF(Eingabe!I2581="x",1,0)</f>
        <v>0</v>
      </c>
      <c r="G2581" s="90">
        <f t="shared" si="224"/>
        <v>1</v>
      </c>
      <c r="H2581" s="1">
        <f>IF(Eingabe!R2581="x",1,0)</f>
        <v>1</v>
      </c>
      <c r="I2581" s="1">
        <f>IF(Eingabe!S2581="x",1,0)</f>
        <v>0</v>
      </c>
      <c r="J2581" s="1">
        <f t="shared" si="225"/>
        <v>1</v>
      </c>
      <c r="K2581" s="89">
        <f>IF(Eingabe!E2581="x",1,0)</f>
        <v>1</v>
      </c>
      <c r="L2581" s="1">
        <f>IF(Eingabe!F2581="x",1,0)</f>
        <v>0</v>
      </c>
      <c r="M2581" s="90">
        <f t="shared" si="226"/>
        <v>1</v>
      </c>
    </row>
    <row r="2582">
      <c r="A2582" s="5">
        <f>Eingabe!J2582^2*PI()/4</f>
        <v>0</v>
      </c>
      <c r="B2582" s="5">
        <f>Eingabe!K2582*Eingabe!L2582</f>
        <v>0.14999999999999999</v>
      </c>
      <c r="C2582" s="5">
        <f>(Eingabe!K2582*(Eingabe!L2582-Eingabe!K2582)+Eingabe!K2582^2*PI()/4)*0+Eingabe!K2582*Eingabe!L2582</f>
        <v>0.14999999999999999</v>
      </c>
      <c r="D2582" s="89">
        <f>IF(Eingabe!G2582="x",1,0)</f>
        <v>0</v>
      </c>
      <c r="E2582" s="1">
        <f>IF(Eingabe!H2582="x",1,0)</f>
        <v>1</v>
      </c>
      <c r="F2582" s="1">
        <f>IF(Eingabe!I2582="x",1,0)</f>
        <v>0</v>
      </c>
      <c r="G2582" s="90">
        <f t="shared" si="224"/>
        <v>1</v>
      </c>
      <c r="H2582" s="1">
        <f>IF(Eingabe!R2582="x",1,0)</f>
        <v>1</v>
      </c>
      <c r="I2582" s="1">
        <f>IF(Eingabe!S2582="x",1,0)</f>
        <v>0</v>
      </c>
      <c r="J2582" s="1">
        <f t="shared" si="225"/>
        <v>1</v>
      </c>
      <c r="K2582" s="89">
        <f>IF(Eingabe!E2582="x",1,0)</f>
        <v>1</v>
      </c>
      <c r="L2582" s="1">
        <f>IF(Eingabe!F2582="x",1,0)</f>
        <v>0</v>
      </c>
      <c r="M2582" s="90">
        <f t="shared" si="226"/>
        <v>1</v>
      </c>
    </row>
    <row r="2583">
      <c r="A2583" s="5">
        <f>Eingabe!J2583^2*PI()/4</f>
        <v>0</v>
      </c>
      <c r="B2583" s="5">
        <f>Eingabe!K2583*Eingabe!L2583</f>
        <v>0.089999999999999997</v>
      </c>
      <c r="C2583" s="5">
        <f>(Eingabe!K2583*(Eingabe!L2583-Eingabe!K2583)+Eingabe!K2583^2*PI()/4)*0+Eingabe!K2583*Eingabe!L2583</f>
        <v>0.089999999999999997</v>
      </c>
      <c r="D2583" s="89">
        <f>IF(Eingabe!G2583="x",1,0)</f>
        <v>0</v>
      </c>
      <c r="E2583" s="1">
        <f>IF(Eingabe!H2583="x",1,0)</f>
        <v>1</v>
      </c>
      <c r="F2583" s="1">
        <f>IF(Eingabe!I2583="x",1,0)</f>
        <v>0</v>
      </c>
      <c r="G2583" s="90">
        <f t="shared" si="224"/>
        <v>1</v>
      </c>
      <c r="H2583" s="1">
        <f>IF(Eingabe!R2583="x",1,0)</f>
        <v>1</v>
      </c>
      <c r="I2583" s="1">
        <f>IF(Eingabe!S2583="x",1,0)</f>
        <v>0</v>
      </c>
      <c r="J2583" s="1">
        <f t="shared" si="225"/>
        <v>1</v>
      </c>
      <c r="K2583" s="89">
        <f>IF(Eingabe!E2583="x",1,0)</f>
        <v>1</v>
      </c>
      <c r="L2583" s="1">
        <f>IF(Eingabe!F2583="x",1,0)</f>
        <v>0</v>
      </c>
      <c r="M2583" s="90">
        <f t="shared" si="226"/>
        <v>1</v>
      </c>
    </row>
    <row r="2584">
      <c r="A2584" s="5">
        <f>Eingabe!J2584^2*PI()/4</f>
        <v>0</v>
      </c>
      <c r="B2584" s="5">
        <f>Eingabe!K2584*Eingabe!L2584</f>
        <v>0.089999999999999997</v>
      </c>
      <c r="C2584" s="5">
        <f>(Eingabe!K2584*(Eingabe!L2584-Eingabe!K2584)+Eingabe!K2584^2*PI()/4)*0+Eingabe!K2584*Eingabe!L2584</f>
        <v>0.089999999999999997</v>
      </c>
      <c r="D2584" s="89">
        <f>IF(Eingabe!G2584="x",1,0)</f>
        <v>0</v>
      </c>
      <c r="E2584" s="1">
        <f>IF(Eingabe!H2584="x",1,0)</f>
        <v>1</v>
      </c>
      <c r="F2584" s="1">
        <f>IF(Eingabe!I2584="x",1,0)</f>
        <v>0</v>
      </c>
      <c r="G2584" s="90">
        <f t="shared" si="224"/>
        <v>1</v>
      </c>
      <c r="H2584" s="1">
        <f>IF(Eingabe!R2584="x",1,0)</f>
        <v>1</v>
      </c>
      <c r="I2584" s="1">
        <f>IF(Eingabe!S2584="x",1,0)</f>
        <v>0</v>
      </c>
      <c r="J2584" s="1">
        <f t="shared" si="225"/>
        <v>1</v>
      </c>
      <c r="K2584" s="89">
        <f>IF(Eingabe!E2584="x",1,0)</f>
        <v>1</v>
      </c>
      <c r="L2584" s="1">
        <f>IF(Eingabe!F2584="x",1,0)</f>
        <v>0</v>
      </c>
      <c r="M2584" s="90">
        <f t="shared" si="226"/>
        <v>1</v>
      </c>
    </row>
    <row r="2585">
      <c r="A2585" s="5">
        <f>Eingabe!J2585^2*PI()/4</f>
        <v>0</v>
      </c>
      <c r="B2585" s="5">
        <f>Eingabe!K2585*Eingabe!L2585</f>
        <v>0.089999999999999997</v>
      </c>
      <c r="C2585" s="5">
        <f>(Eingabe!K2585*(Eingabe!L2585-Eingabe!K2585)+Eingabe!K2585^2*PI()/4)*0+Eingabe!K2585*Eingabe!L2585</f>
        <v>0.089999999999999997</v>
      </c>
      <c r="D2585" s="89">
        <f>IF(Eingabe!G2585="x",1,0)</f>
        <v>0</v>
      </c>
      <c r="E2585" s="1">
        <f>IF(Eingabe!H2585="x",1,0)</f>
        <v>1</v>
      </c>
      <c r="F2585" s="1">
        <f>IF(Eingabe!I2585="x",1,0)</f>
        <v>0</v>
      </c>
      <c r="G2585" s="90">
        <f t="shared" si="224"/>
        <v>1</v>
      </c>
      <c r="H2585" s="1">
        <f>IF(Eingabe!R2585="x",1,0)</f>
        <v>1</v>
      </c>
      <c r="I2585" s="1">
        <f>IF(Eingabe!S2585="x",1,0)</f>
        <v>0</v>
      </c>
      <c r="J2585" s="1">
        <f t="shared" si="225"/>
        <v>1</v>
      </c>
      <c r="K2585" s="89">
        <f>IF(Eingabe!E2585="x",1,0)</f>
        <v>1</v>
      </c>
      <c r="L2585" s="1">
        <f>IF(Eingabe!F2585="x",1,0)</f>
        <v>0</v>
      </c>
      <c r="M2585" s="90">
        <f t="shared" si="226"/>
        <v>1</v>
      </c>
    </row>
    <row r="2586">
      <c r="A2586" s="5">
        <f>Eingabe!J2586^2*PI()/4</f>
        <v>0</v>
      </c>
      <c r="B2586" s="5">
        <f>Eingabe!K2586*Eingabe!L2586</f>
        <v>0.089999999999999997</v>
      </c>
      <c r="C2586" s="5">
        <f>(Eingabe!K2586*(Eingabe!L2586-Eingabe!K2586)+Eingabe!K2586^2*PI()/4)*0+Eingabe!K2586*Eingabe!L2586</f>
        <v>0.089999999999999997</v>
      </c>
      <c r="D2586" s="89">
        <f>IF(Eingabe!G2586="x",1,0)</f>
        <v>0</v>
      </c>
      <c r="E2586" s="1">
        <f>IF(Eingabe!H2586="x",1,0)</f>
        <v>1</v>
      </c>
      <c r="F2586" s="1">
        <f>IF(Eingabe!I2586="x",1,0)</f>
        <v>0</v>
      </c>
      <c r="G2586" s="90">
        <f t="shared" si="224"/>
        <v>1</v>
      </c>
      <c r="H2586" s="1">
        <f>IF(Eingabe!R2586="x",1,0)</f>
        <v>1</v>
      </c>
      <c r="I2586" s="1">
        <f>IF(Eingabe!S2586="x",1,0)</f>
        <v>0</v>
      </c>
      <c r="J2586" s="1">
        <f t="shared" si="225"/>
        <v>1</v>
      </c>
      <c r="K2586" s="89">
        <f>IF(Eingabe!E2586="x",1,0)</f>
        <v>1</v>
      </c>
      <c r="L2586" s="1">
        <f>IF(Eingabe!F2586="x",1,0)</f>
        <v>0</v>
      </c>
      <c r="M2586" s="90">
        <f t="shared" si="226"/>
        <v>1</v>
      </c>
    </row>
    <row r="2587">
      <c r="A2587" s="5">
        <f>Eingabe!J2587^2*PI()/4</f>
        <v>0</v>
      </c>
      <c r="B2587" s="5">
        <f>Eingabe!K2587*Eingabe!L2587</f>
        <v>0.089999999999999997</v>
      </c>
      <c r="C2587" s="5">
        <f>(Eingabe!K2587*(Eingabe!L2587-Eingabe!K2587)+Eingabe!K2587^2*PI()/4)*0+Eingabe!K2587*Eingabe!L2587</f>
        <v>0.089999999999999997</v>
      </c>
      <c r="D2587" s="89">
        <f>IF(Eingabe!G2587="x",1,0)</f>
        <v>0</v>
      </c>
      <c r="E2587" s="1">
        <f>IF(Eingabe!H2587="x",1,0)</f>
        <v>1</v>
      </c>
      <c r="F2587" s="1">
        <f>IF(Eingabe!I2587="x",1,0)</f>
        <v>0</v>
      </c>
      <c r="G2587" s="90">
        <f t="shared" si="224"/>
        <v>1</v>
      </c>
      <c r="H2587" s="1">
        <f>IF(Eingabe!R2587="x",1,0)</f>
        <v>1</v>
      </c>
      <c r="I2587" s="1">
        <f>IF(Eingabe!S2587="x",1,0)</f>
        <v>0</v>
      </c>
      <c r="J2587" s="1">
        <f t="shared" si="225"/>
        <v>1</v>
      </c>
      <c r="K2587" s="89">
        <f>IF(Eingabe!E2587="x",1,0)</f>
        <v>1</v>
      </c>
      <c r="L2587" s="1">
        <f>IF(Eingabe!F2587="x",1,0)</f>
        <v>0</v>
      </c>
      <c r="M2587" s="90">
        <f t="shared" si="226"/>
        <v>1</v>
      </c>
    </row>
    <row r="2588">
      <c r="A2588" s="5">
        <f>Eingabe!J2588^2*PI()/4</f>
        <v>0</v>
      </c>
      <c r="B2588" s="5">
        <f>Eingabe!K2588*Eingabe!L2588</f>
        <v>0.089999999999999997</v>
      </c>
      <c r="C2588" s="5">
        <f>(Eingabe!K2588*(Eingabe!L2588-Eingabe!K2588)+Eingabe!K2588^2*PI()/4)*0+Eingabe!K2588*Eingabe!L2588</f>
        <v>0.089999999999999997</v>
      </c>
      <c r="D2588" s="89">
        <f>IF(Eingabe!G2588="x",1,0)</f>
        <v>0</v>
      </c>
      <c r="E2588" s="1">
        <f>IF(Eingabe!H2588="x",1,0)</f>
        <v>1</v>
      </c>
      <c r="F2588" s="1">
        <f>IF(Eingabe!I2588="x",1,0)</f>
        <v>0</v>
      </c>
      <c r="G2588" s="90">
        <f t="shared" si="224"/>
        <v>1</v>
      </c>
      <c r="H2588" s="1">
        <f>IF(Eingabe!R2588="x",1,0)</f>
        <v>1</v>
      </c>
      <c r="I2588" s="1">
        <f>IF(Eingabe!S2588="x",1,0)</f>
        <v>0</v>
      </c>
      <c r="J2588" s="1">
        <f t="shared" si="225"/>
        <v>1</v>
      </c>
      <c r="K2588" s="89">
        <f>IF(Eingabe!E2588="x",1,0)</f>
        <v>1</v>
      </c>
      <c r="L2588" s="1">
        <f>IF(Eingabe!F2588="x",1,0)</f>
        <v>0</v>
      </c>
      <c r="M2588" s="90">
        <f t="shared" si="226"/>
        <v>1</v>
      </c>
    </row>
    <row r="2589">
      <c r="A2589" s="5">
        <f>Eingabe!J2589^2*PI()/4</f>
        <v>0</v>
      </c>
      <c r="B2589" s="5">
        <f>Eingabe!K2589*Eingabe!L2589</f>
        <v>0.089999999999999997</v>
      </c>
      <c r="C2589" s="5">
        <f>(Eingabe!K2589*(Eingabe!L2589-Eingabe!K2589)+Eingabe!K2589^2*PI()/4)*0+Eingabe!K2589*Eingabe!L2589</f>
        <v>0.089999999999999997</v>
      </c>
      <c r="D2589" s="89">
        <f>IF(Eingabe!G2589="x",1,0)</f>
        <v>0</v>
      </c>
      <c r="E2589" s="1">
        <f>IF(Eingabe!H2589="x",1,0)</f>
        <v>1</v>
      </c>
      <c r="F2589" s="1">
        <f>IF(Eingabe!I2589="x",1,0)</f>
        <v>0</v>
      </c>
      <c r="G2589" s="90">
        <f t="shared" si="224"/>
        <v>1</v>
      </c>
      <c r="H2589" s="1">
        <f>IF(Eingabe!R2589="x",1,0)</f>
        <v>1</v>
      </c>
      <c r="I2589" s="1">
        <f>IF(Eingabe!S2589="x",1,0)</f>
        <v>0</v>
      </c>
      <c r="J2589" s="1">
        <f t="shared" si="225"/>
        <v>1</v>
      </c>
      <c r="K2589" s="89">
        <f>IF(Eingabe!E2589="x",1,0)</f>
        <v>1</v>
      </c>
      <c r="L2589" s="1">
        <f>IF(Eingabe!F2589="x",1,0)</f>
        <v>0</v>
      </c>
      <c r="M2589" s="90">
        <f t="shared" si="226"/>
        <v>1</v>
      </c>
    </row>
    <row r="2590">
      <c r="A2590" s="5">
        <f>Eingabe!J2590^2*PI()/4</f>
        <v>0</v>
      </c>
      <c r="B2590" s="5">
        <f>Eingabe!K2590*Eingabe!L2590</f>
        <v>0.089999999999999997</v>
      </c>
      <c r="C2590" s="5">
        <f>(Eingabe!K2590*(Eingabe!L2590-Eingabe!K2590)+Eingabe!K2590^2*PI()/4)*0+Eingabe!K2590*Eingabe!L2590</f>
        <v>0.089999999999999997</v>
      </c>
      <c r="D2590" s="89">
        <f>IF(Eingabe!G2590="x",1,0)</f>
        <v>0</v>
      </c>
      <c r="E2590" s="1">
        <f>IF(Eingabe!H2590="x",1,0)</f>
        <v>1</v>
      </c>
      <c r="F2590" s="1">
        <f>IF(Eingabe!I2590="x",1,0)</f>
        <v>0</v>
      </c>
      <c r="G2590" s="90">
        <f t="shared" si="224"/>
        <v>1</v>
      </c>
      <c r="H2590" s="1">
        <f>IF(Eingabe!R2590="x",1,0)</f>
        <v>1</v>
      </c>
      <c r="I2590" s="1">
        <f>IF(Eingabe!S2590="x",1,0)</f>
        <v>0</v>
      </c>
      <c r="J2590" s="1">
        <f t="shared" si="225"/>
        <v>1</v>
      </c>
      <c r="K2590" s="89">
        <f>IF(Eingabe!E2590="x",1,0)</f>
        <v>1</v>
      </c>
      <c r="L2590" s="1">
        <f>IF(Eingabe!F2590="x",1,0)</f>
        <v>0</v>
      </c>
      <c r="M2590" s="90">
        <f t="shared" si="226"/>
        <v>1</v>
      </c>
    </row>
    <row r="2591">
      <c r="A2591" s="5">
        <f>Eingabe!J2591^2*PI()/4</f>
        <v>0</v>
      </c>
      <c r="B2591" s="5">
        <f>Eingabe!K2591*Eingabe!L2591</f>
        <v>0.089999999999999997</v>
      </c>
      <c r="C2591" s="5">
        <f>(Eingabe!K2591*(Eingabe!L2591-Eingabe!K2591)+Eingabe!K2591^2*PI()/4)*0+Eingabe!K2591*Eingabe!L2591</f>
        <v>0.089999999999999997</v>
      </c>
      <c r="D2591" s="89">
        <f>IF(Eingabe!G2591="x",1,0)</f>
        <v>0</v>
      </c>
      <c r="E2591" s="1">
        <f>IF(Eingabe!H2591="x",1,0)</f>
        <v>1</v>
      </c>
      <c r="F2591" s="1">
        <f>IF(Eingabe!I2591="x",1,0)</f>
        <v>0</v>
      </c>
      <c r="G2591" s="90">
        <f t="shared" si="224"/>
        <v>1</v>
      </c>
      <c r="H2591" s="1">
        <f>IF(Eingabe!R2591="x",1,0)</f>
        <v>1</v>
      </c>
      <c r="I2591" s="1">
        <f>IF(Eingabe!S2591="x",1,0)</f>
        <v>0</v>
      </c>
      <c r="J2591" s="1">
        <f t="shared" si="225"/>
        <v>1</v>
      </c>
      <c r="K2591" s="89">
        <f>IF(Eingabe!E2591="x",1,0)</f>
        <v>1</v>
      </c>
      <c r="L2591" s="1">
        <f>IF(Eingabe!F2591="x",1,0)</f>
        <v>0</v>
      </c>
      <c r="M2591" s="90">
        <f t="shared" si="226"/>
        <v>1</v>
      </c>
    </row>
    <row r="2592">
      <c r="A2592" s="5">
        <f>Eingabe!J2592^2*PI()/4</f>
        <v>0</v>
      </c>
      <c r="B2592" s="5">
        <f>Eingabe!K2592*Eingabe!L2592</f>
        <v>0.089999999999999997</v>
      </c>
      <c r="C2592" s="5">
        <f>(Eingabe!K2592*(Eingabe!L2592-Eingabe!K2592)+Eingabe!K2592^2*PI()/4)*0+Eingabe!K2592*Eingabe!L2592</f>
        <v>0.089999999999999997</v>
      </c>
      <c r="D2592" s="89">
        <f>IF(Eingabe!G2592="x",1,0)</f>
        <v>0</v>
      </c>
      <c r="E2592" s="1">
        <f>IF(Eingabe!H2592="x",1,0)</f>
        <v>1</v>
      </c>
      <c r="F2592" s="1">
        <f>IF(Eingabe!I2592="x",1,0)</f>
        <v>0</v>
      </c>
      <c r="G2592" s="90">
        <f t="shared" si="224"/>
        <v>1</v>
      </c>
      <c r="H2592" s="1">
        <f>IF(Eingabe!R2592="x",1,0)</f>
        <v>1</v>
      </c>
      <c r="I2592" s="1">
        <f>IF(Eingabe!S2592="x",1,0)</f>
        <v>0</v>
      </c>
      <c r="J2592" s="1">
        <f t="shared" si="225"/>
        <v>1</v>
      </c>
      <c r="K2592" s="89">
        <f>IF(Eingabe!E2592="x",1,0)</f>
        <v>1</v>
      </c>
      <c r="L2592" s="1">
        <f>IF(Eingabe!F2592="x",1,0)</f>
        <v>0</v>
      </c>
      <c r="M2592" s="90">
        <f t="shared" si="226"/>
        <v>1</v>
      </c>
    </row>
    <row r="2593">
      <c r="A2593" s="5">
        <f>Eingabe!J2593^2*PI()/4</f>
        <v>0</v>
      </c>
      <c r="B2593" s="5">
        <f>Eingabe!K2593*Eingabe!L2593</f>
        <v>0.089999999999999997</v>
      </c>
      <c r="C2593" s="5">
        <f>(Eingabe!K2593*(Eingabe!L2593-Eingabe!K2593)+Eingabe!K2593^2*PI()/4)*0+Eingabe!K2593*Eingabe!L2593</f>
        <v>0.089999999999999997</v>
      </c>
      <c r="D2593" s="89">
        <f>IF(Eingabe!G2593="x",1,0)</f>
        <v>0</v>
      </c>
      <c r="E2593" s="1">
        <f>IF(Eingabe!H2593="x",1,0)</f>
        <v>1</v>
      </c>
      <c r="F2593" s="1">
        <f>IF(Eingabe!I2593="x",1,0)</f>
        <v>0</v>
      </c>
      <c r="G2593" s="90">
        <f t="shared" si="224"/>
        <v>1</v>
      </c>
      <c r="H2593" s="1">
        <f>IF(Eingabe!R2593="x",1,0)</f>
        <v>1</v>
      </c>
      <c r="I2593" s="1">
        <f>IF(Eingabe!S2593="x",1,0)</f>
        <v>0</v>
      </c>
      <c r="J2593" s="1">
        <f t="shared" si="225"/>
        <v>1</v>
      </c>
      <c r="K2593" s="89">
        <f>IF(Eingabe!E2593="x",1,0)</f>
        <v>1</v>
      </c>
      <c r="L2593" s="1">
        <f>IF(Eingabe!F2593="x",1,0)</f>
        <v>0</v>
      </c>
      <c r="M2593" s="90">
        <f t="shared" si="226"/>
        <v>1</v>
      </c>
    </row>
    <row r="2594">
      <c r="A2594" s="5">
        <f>Eingabe!J2594^2*PI()/4</f>
        <v>0</v>
      </c>
      <c r="B2594" s="5">
        <f>Eingabe!K2594*Eingabe!L2594</f>
        <v>0.089999999999999997</v>
      </c>
      <c r="C2594" s="5">
        <f>(Eingabe!K2594*(Eingabe!L2594-Eingabe!K2594)+Eingabe!K2594^2*PI()/4)*0+Eingabe!K2594*Eingabe!L2594</f>
        <v>0.089999999999999997</v>
      </c>
      <c r="D2594" s="89">
        <f>IF(Eingabe!G2594="x",1,0)</f>
        <v>0</v>
      </c>
      <c r="E2594" s="1">
        <f>IF(Eingabe!H2594="x",1,0)</f>
        <v>1</v>
      </c>
      <c r="F2594" s="1">
        <f>IF(Eingabe!I2594="x",1,0)</f>
        <v>0</v>
      </c>
      <c r="G2594" s="90">
        <f t="shared" si="224"/>
        <v>1</v>
      </c>
      <c r="H2594" s="1">
        <f>IF(Eingabe!R2594="x",1,0)</f>
        <v>1</v>
      </c>
      <c r="I2594" s="1">
        <f>IF(Eingabe!S2594="x",1,0)</f>
        <v>0</v>
      </c>
      <c r="J2594" s="1">
        <f t="shared" si="225"/>
        <v>1</v>
      </c>
      <c r="K2594" s="89">
        <f>IF(Eingabe!E2594="x",1,0)</f>
        <v>1</v>
      </c>
      <c r="L2594" s="1">
        <f>IF(Eingabe!F2594="x",1,0)</f>
        <v>0</v>
      </c>
      <c r="M2594" s="90">
        <f t="shared" si="226"/>
        <v>1</v>
      </c>
    </row>
    <row r="2595">
      <c r="A2595" s="5">
        <f>Eingabe!J2595^2*PI()/4</f>
        <v>0</v>
      </c>
      <c r="B2595" s="5">
        <f>Eingabe!K2595*Eingabe!L2595</f>
        <v>0.089999999999999997</v>
      </c>
      <c r="C2595" s="5">
        <f>(Eingabe!K2595*(Eingabe!L2595-Eingabe!K2595)+Eingabe!K2595^2*PI()/4)*0+Eingabe!K2595*Eingabe!L2595</f>
        <v>0.089999999999999997</v>
      </c>
      <c r="D2595" s="89">
        <f>IF(Eingabe!G2595="x",1,0)</f>
        <v>0</v>
      </c>
      <c r="E2595" s="1">
        <f>IF(Eingabe!H2595="x",1,0)</f>
        <v>1</v>
      </c>
      <c r="F2595" s="1">
        <f>IF(Eingabe!I2595="x",1,0)</f>
        <v>0</v>
      </c>
      <c r="G2595" s="90">
        <f t="shared" si="224"/>
        <v>1</v>
      </c>
      <c r="H2595" s="1">
        <f>IF(Eingabe!R2595="x",1,0)</f>
        <v>1</v>
      </c>
      <c r="I2595" s="1">
        <f>IF(Eingabe!S2595="x",1,0)</f>
        <v>0</v>
      </c>
      <c r="J2595" s="1">
        <f t="shared" si="225"/>
        <v>1</v>
      </c>
      <c r="K2595" s="89">
        <f>IF(Eingabe!E2595="x",1,0)</f>
        <v>1</v>
      </c>
      <c r="L2595" s="1">
        <f>IF(Eingabe!F2595="x",1,0)</f>
        <v>0</v>
      </c>
      <c r="M2595" s="90">
        <f t="shared" si="226"/>
        <v>1</v>
      </c>
    </row>
    <row r="2596">
      <c r="A2596" s="5">
        <f>Eingabe!J2596^2*PI()/4</f>
        <v>0</v>
      </c>
      <c r="B2596" s="5">
        <f>Eingabe!K2596*Eingabe!L2596</f>
        <v>0.089999999999999997</v>
      </c>
      <c r="C2596" s="5">
        <f>(Eingabe!K2596*(Eingabe!L2596-Eingabe!K2596)+Eingabe!K2596^2*PI()/4)*0+Eingabe!K2596*Eingabe!L2596</f>
        <v>0.089999999999999997</v>
      </c>
      <c r="D2596" s="89">
        <f>IF(Eingabe!G2596="x",1,0)</f>
        <v>0</v>
      </c>
      <c r="E2596" s="1">
        <f>IF(Eingabe!H2596="x",1,0)</f>
        <v>1</v>
      </c>
      <c r="F2596" s="1">
        <f>IF(Eingabe!I2596="x",1,0)</f>
        <v>0</v>
      </c>
      <c r="G2596" s="90">
        <f t="shared" si="224"/>
        <v>1</v>
      </c>
      <c r="H2596" s="1">
        <f>IF(Eingabe!R2596="x",1,0)</f>
        <v>1</v>
      </c>
      <c r="I2596" s="1">
        <f>IF(Eingabe!S2596="x",1,0)</f>
        <v>0</v>
      </c>
      <c r="J2596" s="1">
        <f t="shared" si="225"/>
        <v>1</v>
      </c>
      <c r="K2596" s="89">
        <f>IF(Eingabe!E2596="x",1,0)</f>
        <v>1</v>
      </c>
      <c r="L2596" s="1">
        <f>IF(Eingabe!F2596="x",1,0)</f>
        <v>0</v>
      </c>
      <c r="M2596" s="90">
        <f t="shared" si="226"/>
        <v>1</v>
      </c>
    </row>
    <row r="2597">
      <c r="A2597" s="5">
        <f>Eingabe!J2597^2*PI()/4</f>
        <v>0</v>
      </c>
      <c r="B2597" s="5">
        <f>Eingabe!K2597*Eingabe!L2597</f>
        <v>0.089999999999999997</v>
      </c>
      <c r="C2597" s="5">
        <f>(Eingabe!K2597*(Eingabe!L2597-Eingabe!K2597)+Eingabe!K2597^2*PI()/4)*0+Eingabe!K2597*Eingabe!L2597</f>
        <v>0.089999999999999997</v>
      </c>
      <c r="D2597" s="89">
        <f>IF(Eingabe!G2597="x",1,0)</f>
        <v>0</v>
      </c>
      <c r="E2597" s="1">
        <f>IF(Eingabe!H2597="x",1,0)</f>
        <v>1</v>
      </c>
      <c r="F2597" s="1">
        <f>IF(Eingabe!I2597="x",1,0)</f>
        <v>0</v>
      </c>
      <c r="G2597" s="90">
        <f t="shared" si="224"/>
        <v>1</v>
      </c>
      <c r="H2597" s="1">
        <f>IF(Eingabe!R2597="x",1,0)</f>
        <v>1</v>
      </c>
      <c r="I2597" s="1">
        <f>IF(Eingabe!S2597="x",1,0)</f>
        <v>0</v>
      </c>
      <c r="J2597" s="1">
        <f t="shared" si="225"/>
        <v>1</v>
      </c>
      <c r="K2597" s="89">
        <f>IF(Eingabe!E2597="x",1,0)</f>
        <v>1</v>
      </c>
      <c r="L2597" s="1">
        <f>IF(Eingabe!F2597="x",1,0)</f>
        <v>0</v>
      </c>
      <c r="M2597" s="90">
        <f t="shared" si="226"/>
        <v>1</v>
      </c>
    </row>
    <row r="2598">
      <c r="A2598" s="5">
        <f>Eingabe!J2598^2*PI()/4</f>
        <v>0</v>
      </c>
      <c r="B2598" s="5">
        <f>Eingabe!K2598*Eingabe!L2598</f>
        <v>0.089999999999999997</v>
      </c>
      <c r="C2598" s="5">
        <f>(Eingabe!K2598*(Eingabe!L2598-Eingabe!K2598)+Eingabe!K2598^2*PI()/4)*0+Eingabe!K2598*Eingabe!L2598</f>
        <v>0.089999999999999997</v>
      </c>
      <c r="D2598" s="89">
        <f>IF(Eingabe!G2598="x",1,0)</f>
        <v>0</v>
      </c>
      <c r="E2598" s="1">
        <f>IF(Eingabe!H2598="x",1,0)</f>
        <v>1</v>
      </c>
      <c r="F2598" s="1">
        <f>IF(Eingabe!I2598="x",1,0)</f>
        <v>0</v>
      </c>
      <c r="G2598" s="90">
        <f t="shared" si="224"/>
        <v>1</v>
      </c>
      <c r="H2598" s="1">
        <f>IF(Eingabe!R2598="x",1,0)</f>
        <v>1</v>
      </c>
      <c r="I2598" s="1">
        <f>IF(Eingabe!S2598="x",1,0)</f>
        <v>0</v>
      </c>
      <c r="J2598" s="1">
        <f t="shared" si="225"/>
        <v>1</v>
      </c>
      <c r="K2598" s="89">
        <f>IF(Eingabe!E2598="x",1,0)</f>
        <v>1</v>
      </c>
      <c r="L2598" s="1">
        <f>IF(Eingabe!F2598="x",1,0)</f>
        <v>0</v>
      </c>
      <c r="M2598" s="90">
        <f t="shared" si="226"/>
        <v>1</v>
      </c>
    </row>
    <row r="2599">
      <c r="A2599" s="5">
        <f>Eingabe!J2599^2*PI()/4</f>
        <v>0</v>
      </c>
      <c r="B2599" s="5">
        <f>Eingabe!K2599*Eingabe!L2599</f>
        <v>0.089999999999999997</v>
      </c>
      <c r="C2599" s="5">
        <f>(Eingabe!K2599*(Eingabe!L2599-Eingabe!K2599)+Eingabe!K2599^2*PI()/4)*0+Eingabe!K2599*Eingabe!L2599</f>
        <v>0.089999999999999997</v>
      </c>
      <c r="D2599" s="89">
        <f>IF(Eingabe!G2599="x",1,0)</f>
        <v>0</v>
      </c>
      <c r="E2599" s="1">
        <f>IF(Eingabe!H2599="x",1,0)</f>
        <v>1</v>
      </c>
      <c r="F2599" s="1">
        <f>IF(Eingabe!I2599="x",1,0)</f>
        <v>0</v>
      </c>
      <c r="G2599" s="90">
        <f t="shared" si="224"/>
        <v>1</v>
      </c>
      <c r="H2599" s="1">
        <f>IF(Eingabe!R2599="x",1,0)</f>
        <v>1</v>
      </c>
      <c r="I2599" s="1">
        <f>IF(Eingabe!S2599="x",1,0)</f>
        <v>0</v>
      </c>
      <c r="J2599" s="1">
        <f t="shared" si="225"/>
        <v>1</v>
      </c>
      <c r="K2599" s="89">
        <f>IF(Eingabe!E2599="x",1,0)</f>
        <v>1</v>
      </c>
      <c r="L2599" s="1">
        <f>IF(Eingabe!F2599="x",1,0)</f>
        <v>0</v>
      </c>
      <c r="M2599" s="90">
        <f t="shared" si="226"/>
        <v>1</v>
      </c>
    </row>
    <row r="2600">
      <c r="A2600" s="5">
        <f>Eingabe!J2600^2*PI()/4</f>
        <v>0</v>
      </c>
      <c r="B2600" s="5">
        <f>Eingabe!K2600*Eingabe!L2600</f>
        <v>0.089999999999999997</v>
      </c>
      <c r="C2600" s="5">
        <f>(Eingabe!K2600*(Eingabe!L2600-Eingabe!K2600)+Eingabe!K2600^2*PI()/4)*0+Eingabe!K2600*Eingabe!L2600</f>
        <v>0.089999999999999997</v>
      </c>
      <c r="D2600" s="89">
        <f>IF(Eingabe!G2600="x",1,0)</f>
        <v>0</v>
      </c>
      <c r="E2600" s="1">
        <f>IF(Eingabe!H2600="x",1,0)</f>
        <v>1</v>
      </c>
      <c r="F2600" s="1">
        <f>IF(Eingabe!I2600="x",1,0)</f>
        <v>0</v>
      </c>
      <c r="G2600" s="90">
        <f t="shared" si="224"/>
        <v>1</v>
      </c>
      <c r="H2600" s="1">
        <f>IF(Eingabe!R2600="x",1,0)</f>
        <v>1</v>
      </c>
      <c r="I2600" s="1">
        <f>IF(Eingabe!S2600="x",1,0)</f>
        <v>0</v>
      </c>
      <c r="J2600" s="1">
        <f t="shared" si="225"/>
        <v>1</v>
      </c>
      <c r="K2600" s="89">
        <f>IF(Eingabe!E2600="x",1,0)</f>
        <v>1</v>
      </c>
      <c r="L2600" s="1">
        <f>IF(Eingabe!F2600="x",1,0)</f>
        <v>0</v>
      </c>
      <c r="M2600" s="90">
        <f t="shared" si="226"/>
        <v>1</v>
      </c>
    </row>
    <row r="2601">
      <c r="A2601" s="5">
        <f>Eingabe!J2601^2*PI()/4</f>
        <v>0</v>
      </c>
      <c r="B2601" s="5">
        <f>Eingabe!K2601*Eingabe!L2601</f>
        <v>0.089999999999999997</v>
      </c>
      <c r="C2601" s="5">
        <f>(Eingabe!K2601*(Eingabe!L2601-Eingabe!K2601)+Eingabe!K2601^2*PI()/4)*0+Eingabe!K2601*Eingabe!L2601</f>
        <v>0.089999999999999997</v>
      </c>
      <c r="D2601" s="89">
        <f>IF(Eingabe!G2601="x",1,0)</f>
        <v>0</v>
      </c>
      <c r="E2601" s="1">
        <f>IF(Eingabe!H2601="x",1,0)</f>
        <v>1</v>
      </c>
      <c r="F2601" s="1">
        <f>IF(Eingabe!I2601="x",1,0)</f>
        <v>0</v>
      </c>
      <c r="G2601" s="90">
        <f t="shared" si="224"/>
        <v>1</v>
      </c>
      <c r="H2601" s="1">
        <f>IF(Eingabe!R2601="x",1,0)</f>
        <v>1</v>
      </c>
      <c r="I2601" s="1">
        <f>IF(Eingabe!S2601="x",1,0)</f>
        <v>0</v>
      </c>
      <c r="J2601" s="1">
        <f t="shared" si="225"/>
        <v>1</v>
      </c>
      <c r="K2601" s="89">
        <f>IF(Eingabe!E2601="x",1,0)</f>
        <v>1</v>
      </c>
      <c r="L2601" s="1">
        <f>IF(Eingabe!F2601="x",1,0)</f>
        <v>0</v>
      </c>
      <c r="M2601" s="90">
        <f t="shared" si="226"/>
        <v>1</v>
      </c>
    </row>
    <row r="2602">
      <c r="A2602" s="5">
        <f>Eingabe!J2602^2*PI()/4</f>
        <v>0</v>
      </c>
      <c r="B2602" s="5">
        <f>Eingabe!K2602*Eingabe!L2602</f>
        <v>0.089999999999999997</v>
      </c>
      <c r="C2602" s="5">
        <f>(Eingabe!K2602*(Eingabe!L2602-Eingabe!K2602)+Eingabe!K2602^2*PI()/4)*0+Eingabe!K2602*Eingabe!L2602</f>
        <v>0.089999999999999997</v>
      </c>
      <c r="D2602" s="89">
        <f>IF(Eingabe!G2602="x",1,0)</f>
        <v>0</v>
      </c>
      <c r="E2602" s="1">
        <f>IF(Eingabe!H2602="x",1,0)</f>
        <v>1</v>
      </c>
      <c r="F2602" s="1">
        <f>IF(Eingabe!I2602="x",1,0)</f>
        <v>0</v>
      </c>
      <c r="G2602" s="90">
        <f t="shared" si="224"/>
        <v>1</v>
      </c>
      <c r="H2602" s="1">
        <f>IF(Eingabe!R2602="x",1,0)</f>
        <v>1</v>
      </c>
      <c r="I2602" s="1">
        <f>IF(Eingabe!S2602="x",1,0)</f>
        <v>0</v>
      </c>
      <c r="J2602" s="1">
        <f t="shared" si="225"/>
        <v>1</v>
      </c>
      <c r="K2602" s="89">
        <f>IF(Eingabe!E2602="x",1,0)</f>
        <v>1</v>
      </c>
      <c r="L2602" s="1">
        <f>IF(Eingabe!F2602="x",1,0)</f>
        <v>0</v>
      </c>
      <c r="M2602" s="90">
        <f t="shared" si="226"/>
        <v>1</v>
      </c>
    </row>
    <row r="2603">
      <c r="A2603" s="5">
        <f>Eingabe!J2603^2*PI()/4</f>
        <v>0</v>
      </c>
      <c r="B2603" s="5">
        <f>Eingabe!K2603*Eingabe!L2603</f>
        <v>0.089999999999999997</v>
      </c>
      <c r="C2603" s="5">
        <f>(Eingabe!K2603*(Eingabe!L2603-Eingabe!K2603)+Eingabe!K2603^2*PI()/4)*0+Eingabe!K2603*Eingabe!L2603</f>
        <v>0.089999999999999997</v>
      </c>
      <c r="D2603" s="89">
        <f>IF(Eingabe!G2603="x",1,0)</f>
        <v>0</v>
      </c>
      <c r="E2603" s="1">
        <f>IF(Eingabe!H2603="x",1,0)</f>
        <v>1</v>
      </c>
      <c r="F2603" s="1">
        <f>IF(Eingabe!I2603="x",1,0)</f>
        <v>0</v>
      </c>
      <c r="G2603" s="90">
        <f t="shared" si="224"/>
        <v>1</v>
      </c>
      <c r="H2603" s="1">
        <f>IF(Eingabe!R2603="x",1,0)</f>
        <v>1</v>
      </c>
      <c r="I2603" s="1">
        <f>IF(Eingabe!S2603="x",1,0)</f>
        <v>0</v>
      </c>
      <c r="J2603" s="1">
        <f t="shared" si="225"/>
        <v>1</v>
      </c>
      <c r="K2603" s="89">
        <f>IF(Eingabe!E2603="x",1,0)</f>
        <v>1</v>
      </c>
      <c r="L2603" s="1">
        <f>IF(Eingabe!F2603="x",1,0)</f>
        <v>0</v>
      </c>
      <c r="M2603" s="90">
        <f t="shared" si="226"/>
        <v>1</v>
      </c>
    </row>
    <row r="2604">
      <c r="A2604" s="5">
        <f>Eingabe!J2604^2*PI()/4</f>
        <v>0</v>
      </c>
      <c r="B2604" s="5">
        <f>Eingabe!K2604*Eingabe!L2604</f>
        <v>0.089999999999999997</v>
      </c>
      <c r="C2604" s="5">
        <f>(Eingabe!K2604*(Eingabe!L2604-Eingabe!K2604)+Eingabe!K2604^2*PI()/4)*0+Eingabe!K2604*Eingabe!L2604</f>
        <v>0.089999999999999997</v>
      </c>
      <c r="D2604" s="89">
        <f>IF(Eingabe!G2604="x",1,0)</f>
        <v>0</v>
      </c>
      <c r="E2604" s="1">
        <f>IF(Eingabe!H2604="x",1,0)</f>
        <v>1</v>
      </c>
      <c r="F2604" s="1">
        <f>IF(Eingabe!I2604="x",1,0)</f>
        <v>0</v>
      </c>
      <c r="G2604" s="90">
        <f t="shared" si="224"/>
        <v>1</v>
      </c>
      <c r="H2604" s="1">
        <f>IF(Eingabe!R2604="x",1,0)</f>
        <v>1</v>
      </c>
      <c r="I2604" s="1">
        <f>IF(Eingabe!S2604="x",1,0)</f>
        <v>0</v>
      </c>
      <c r="J2604" s="1">
        <f t="shared" si="225"/>
        <v>1</v>
      </c>
      <c r="K2604" s="89">
        <f>IF(Eingabe!E2604="x",1,0)</f>
        <v>1</v>
      </c>
      <c r="L2604" s="1">
        <f>IF(Eingabe!F2604="x",1,0)</f>
        <v>0</v>
      </c>
      <c r="M2604" s="90">
        <f t="shared" si="226"/>
        <v>1</v>
      </c>
    </row>
    <row r="2605">
      <c r="A2605" s="5">
        <f>Eingabe!J2605^2*PI()/4</f>
        <v>0</v>
      </c>
      <c r="B2605" s="5">
        <f>Eingabe!K2605*Eingabe!L2605</f>
        <v>0.089999999999999997</v>
      </c>
      <c r="C2605" s="5">
        <f>(Eingabe!K2605*(Eingabe!L2605-Eingabe!K2605)+Eingabe!K2605^2*PI()/4)*0+Eingabe!K2605*Eingabe!L2605</f>
        <v>0.089999999999999997</v>
      </c>
      <c r="D2605" s="89">
        <f>IF(Eingabe!G2605="x",1,0)</f>
        <v>0</v>
      </c>
      <c r="E2605" s="1">
        <f>IF(Eingabe!H2605="x",1,0)</f>
        <v>1</v>
      </c>
      <c r="F2605" s="1">
        <f>IF(Eingabe!I2605="x",1,0)</f>
        <v>0</v>
      </c>
      <c r="G2605" s="90">
        <f t="shared" si="224"/>
        <v>1</v>
      </c>
      <c r="H2605" s="1">
        <f>IF(Eingabe!R2605="x",1,0)</f>
        <v>1</v>
      </c>
      <c r="I2605" s="1">
        <f>IF(Eingabe!S2605="x",1,0)</f>
        <v>0</v>
      </c>
      <c r="J2605" s="1">
        <f t="shared" si="225"/>
        <v>1</v>
      </c>
      <c r="K2605" s="89">
        <f>IF(Eingabe!E2605="x",1,0)</f>
        <v>1</v>
      </c>
      <c r="L2605" s="1">
        <f>IF(Eingabe!F2605="x",1,0)</f>
        <v>0</v>
      </c>
      <c r="M2605" s="90">
        <f t="shared" si="226"/>
        <v>1</v>
      </c>
    </row>
    <row r="2606">
      <c r="A2606" s="5">
        <f>Eingabe!J2606^2*PI()/4</f>
        <v>0</v>
      </c>
      <c r="B2606" s="5">
        <f>Eingabe!K2606*Eingabe!L2606</f>
        <v>0.089999999999999997</v>
      </c>
      <c r="C2606" s="5">
        <f>(Eingabe!K2606*(Eingabe!L2606-Eingabe!K2606)+Eingabe!K2606^2*PI()/4)*0+Eingabe!K2606*Eingabe!L2606</f>
        <v>0.089999999999999997</v>
      </c>
      <c r="D2606" s="89">
        <f>IF(Eingabe!G2606="x",1,0)</f>
        <v>0</v>
      </c>
      <c r="E2606" s="1">
        <f>IF(Eingabe!H2606="x",1,0)</f>
        <v>1</v>
      </c>
      <c r="F2606" s="1">
        <f>IF(Eingabe!I2606="x",1,0)</f>
        <v>0</v>
      </c>
      <c r="G2606" s="90">
        <f t="shared" si="224"/>
        <v>1</v>
      </c>
      <c r="H2606" s="1">
        <f>IF(Eingabe!R2606="x",1,0)</f>
        <v>1</v>
      </c>
      <c r="I2606" s="1">
        <f>IF(Eingabe!S2606="x",1,0)</f>
        <v>0</v>
      </c>
      <c r="J2606" s="1">
        <f t="shared" si="225"/>
        <v>1</v>
      </c>
      <c r="K2606" s="89">
        <f>IF(Eingabe!E2606="x",1,0)</f>
        <v>1</v>
      </c>
      <c r="L2606" s="1">
        <f>IF(Eingabe!F2606="x",1,0)</f>
        <v>0</v>
      </c>
      <c r="M2606" s="90">
        <f t="shared" si="226"/>
        <v>1</v>
      </c>
    </row>
    <row r="2607">
      <c r="A2607" s="5">
        <f>Eingabe!J2607^2*PI()/4</f>
        <v>0</v>
      </c>
      <c r="B2607" s="5">
        <f>Eingabe!K2607*Eingabe!L2607</f>
        <v>0.089999999999999997</v>
      </c>
      <c r="C2607" s="5">
        <f>(Eingabe!K2607*(Eingabe!L2607-Eingabe!K2607)+Eingabe!K2607^2*PI()/4)*0+Eingabe!K2607*Eingabe!L2607</f>
        <v>0.089999999999999997</v>
      </c>
      <c r="D2607" s="89">
        <f>IF(Eingabe!G2607="x",1,0)</f>
        <v>0</v>
      </c>
      <c r="E2607" s="1">
        <f>IF(Eingabe!H2607="x",1,0)</f>
        <v>1</v>
      </c>
      <c r="F2607" s="1">
        <f>IF(Eingabe!I2607="x",1,0)</f>
        <v>0</v>
      </c>
      <c r="G2607" s="90">
        <f t="shared" si="224"/>
        <v>1</v>
      </c>
      <c r="H2607" s="1">
        <f>IF(Eingabe!R2607="x",1,0)</f>
        <v>1</v>
      </c>
      <c r="I2607" s="1">
        <f>IF(Eingabe!S2607="x",1,0)</f>
        <v>0</v>
      </c>
      <c r="J2607" s="1">
        <f t="shared" si="225"/>
        <v>1</v>
      </c>
      <c r="K2607" s="89">
        <f>IF(Eingabe!E2607="x",1,0)</f>
        <v>1</v>
      </c>
      <c r="L2607" s="1">
        <f>IF(Eingabe!F2607="x",1,0)</f>
        <v>0</v>
      </c>
      <c r="M2607" s="90">
        <f t="shared" si="226"/>
        <v>1</v>
      </c>
    </row>
    <row r="2608">
      <c r="A2608" s="5">
        <f>Eingabe!J2608^2*PI()/4</f>
        <v>0</v>
      </c>
      <c r="B2608" s="5">
        <f>Eingabe!K2608*Eingabe!L2608</f>
        <v>0.089999999999999997</v>
      </c>
      <c r="C2608" s="5">
        <f>(Eingabe!K2608*(Eingabe!L2608-Eingabe!K2608)+Eingabe!K2608^2*PI()/4)*0+Eingabe!K2608*Eingabe!L2608</f>
        <v>0.089999999999999997</v>
      </c>
      <c r="D2608" s="89">
        <f>IF(Eingabe!G2608="x",1,0)</f>
        <v>0</v>
      </c>
      <c r="E2608" s="1">
        <f>IF(Eingabe!H2608="x",1,0)</f>
        <v>1</v>
      </c>
      <c r="F2608" s="1">
        <f>IF(Eingabe!I2608="x",1,0)</f>
        <v>0</v>
      </c>
      <c r="G2608" s="90">
        <f t="shared" si="224"/>
        <v>1</v>
      </c>
      <c r="H2608" s="1">
        <f>IF(Eingabe!R2608="x",1,0)</f>
        <v>1</v>
      </c>
      <c r="I2608" s="1">
        <f>IF(Eingabe!S2608="x",1,0)</f>
        <v>0</v>
      </c>
      <c r="J2608" s="1">
        <f t="shared" si="225"/>
        <v>1</v>
      </c>
      <c r="K2608" s="89">
        <f>IF(Eingabe!E2608="x",1,0)</f>
        <v>1</v>
      </c>
      <c r="L2608" s="1">
        <f>IF(Eingabe!F2608="x",1,0)</f>
        <v>0</v>
      </c>
      <c r="M2608" s="90">
        <f t="shared" si="226"/>
        <v>1</v>
      </c>
    </row>
    <row r="2609">
      <c r="A2609" s="5">
        <f>Eingabe!J2609^2*PI()/4</f>
        <v>0</v>
      </c>
      <c r="B2609" s="5">
        <f>Eingabe!K2609*Eingabe!L2609</f>
        <v>0.089999999999999997</v>
      </c>
      <c r="C2609" s="5">
        <f>(Eingabe!K2609*(Eingabe!L2609-Eingabe!K2609)+Eingabe!K2609^2*PI()/4)*0+Eingabe!K2609*Eingabe!L2609</f>
        <v>0.089999999999999997</v>
      </c>
      <c r="D2609" s="89">
        <f>IF(Eingabe!G2609="x",1,0)</f>
        <v>0</v>
      </c>
      <c r="E2609" s="1">
        <f>IF(Eingabe!H2609="x",1,0)</f>
        <v>1</v>
      </c>
      <c r="F2609" s="1">
        <f>IF(Eingabe!I2609="x",1,0)</f>
        <v>0</v>
      </c>
      <c r="G2609" s="90">
        <f t="shared" si="224"/>
        <v>1</v>
      </c>
      <c r="H2609" s="1">
        <f>IF(Eingabe!R2609="x",1,0)</f>
        <v>1</v>
      </c>
      <c r="I2609" s="1">
        <f>IF(Eingabe!S2609="x",1,0)</f>
        <v>0</v>
      </c>
      <c r="J2609" s="1">
        <f t="shared" si="225"/>
        <v>1</v>
      </c>
      <c r="K2609" s="89">
        <f>IF(Eingabe!E2609="x",1,0)</f>
        <v>1</v>
      </c>
      <c r="L2609" s="1">
        <f>IF(Eingabe!F2609="x",1,0)</f>
        <v>0</v>
      </c>
      <c r="M2609" s="90">
        <f t="shared" si="226"/>
        <v>1</v>
      </c>
    </row>
    <row r="2610">
      <c r="A2610" s="5">
        <f>Eingabe!J2610^2*PI()/4</f>
        <v>0</v>
      </c>
      <c r="B2610" s="5">
        <f>Eingabe!K2610*Eingabe!L2610</f>
        <v>0.089999999999999997</v>
      </c>
      <c r="C2610" s="5">
        <f>(Eingabe!K2610*(Eingabe!L2610-Eingabe!K2610)+Eingabe!K2610^2*PI()/4)*0+Eingabe!K2610*Eingabe!L2610</f>
        <v>0.089999999999999997</v>
      </c>
      <c r="D2610" s="89">
        <f>IF(Eingabe!G2610="x",1,0)</f>
        <v>0</v>
      </c>
      <c r="E2610" s="1">
        <f>IF(Eingabe!H2610="x",1,0)</f>
        <v>1</v>
      </c>
      <c r="F2610" s="1">
        <f>IF(Eingabe!I2610="x",1,0)</f>
        <v>0</v>
      </c>
      <c r="G2610" s="90">
        <f t="shared" si="224"/>
        <v>1</v>
      </c>
      <c r="H2610" s="1">
        <f>IF(Eingabe!R2610="x",1,0)</f>
        <v>1</v>
      </c>
      <c r="I2610" s="1">
        <f>IF(Eingabe!S2610="x",1,0)</f>
        <v>0</v>
      </c>
      <c r="J2610" s="1">
        <f t="shared" si="225"/>
        <v>1</v>
      </c>
      <c r="K2610" s="89">
        <f>IF(Eingabe!E2610="x",1,0)</f>
        <v>1</v>
      </c>
      <c r="L2610" s="1">
        <f>IF(Eingabe!F2610="x",1,0)</f>
        <v>0</v>
      </c>
      <c r="M2610" s="90">
        <f t="shared" si="226"/>
        <v>1</v>
      </c>
    </row>
    <row r="2611">
      <c r="A2611" s="5">
        <f>Eingabe!J2611^2*PI()/4</f>
        <v>0</v>
      </c>
      <c r="B2611" s="5">
        <f>Eingabe!K2611*Eingabe!L2611</f>
        <v>0.089999999999999997</v>
      </c>
      <c r="C2611" s="5">
        <f>(Eingabe!K2611*(Eingabe!L2611-Eingabe!K2611)+Eingabe!K2611^2*PI()/4)*0+Eingabe!K2611*Eingabe!L2611</f>
        <v>0.089999999999999997</v>
      </c>
      <c r="D2611" s="89">
        <f>IF(Eingabe!G2611="x",1,0)</f>
        <v>0</v>
      </c>
      <c r="E2611" s="1">
        <f>IF(Eingabe!H2611="x",1,0)</f>
        <v>1</v>
      </c>
      <c r="F2611" s="1">
        <f>IF(Eingabe!I2611="x",1,0)</f>
        <v>0</v>
      </c>
      <c r="G2611" s="90">
        <f t="shared" si="224"/>
        <v>1</v>
      </c>
      <c r="H2611" s="1">
        <f>IF(Eingabe!R2611="x",1,0)</f>
        <v>1</v>
      </c>
      <c r="I2611" s="1">
        <f>IF(Eingabe!S2611="x",1,0)</f>
        <v>0</v>
      </c>
      <c r="J2611" s="1">
        <f t="shared" si="225"/>
        <v>1</v>
      </c>
      <c r="K2611" s="89">
        <f>IF(Eingabe!E2611="x",1,0)</f>
        <v>1</v>
      </c>
      <c r="L2611" s="1">
        <f>IF(Eingabe!F2611="x",1,0)</f>
        <v>0</v>
      </c>
      <c r="M2611" s="90">
        <f t="shared" si="226"/>
        <v>1</v>
      </c>
    </row>
    <row r="2612">
      <c r="A2612" s="5">
        <f>Eingabe!J2612^2*PI()/4</f>
        <v>0</v>
      </c>
      <c r="B2612" s="5">
        <f>Eingabe!K2612*Eingabe!L2612</f>
        <v>0.089999999999999997</v>
      </c>
      <c r="C2612" s="5">
        <f>(Eingabe!K2612*(Eingabe!L2612-Eingabe!K2612)+Eingabe!K2612^2*PI()/4)*0+Eingabe!K2612*Eingabe!L2612</f>
        <v>0.089999999999999997</v>
      </c>
      <c r="D2612" s="89">
        <f>IF(Eingabe!G2612="x",1,0)</f>
        <v>0</v>
      </c>
      <c r="E2612" s="1">
        <f>IF(Eingabe!H2612="x",1,0)</f>
        <v>1</v>
      </c>
      <c r="F2612" s="1">
        <f>IF(Eingabe!I2612="x",1,0)</f>
        <v>0</v>
      </c>
      <c r="G2612" s="90">
        <f t="shared" si="224"/>
        <v>1</v>
      </c>
      <c r="H2612" s="1">
        <f>IF(Eingabe!R2612="x",1,0)</f>
        <v>1</v>
      </c>
      <c r="I2612" s="1">
        <f>IF(Eingabe!S2612="x",1,0)</f>
        <v>0</v>
      </c>
      <c r="J2612" s="1">
        <f t="shared" si="225"/>
        <v>1</v>
      </c>
      <c r="K2612" s="89">
        <f>IF(Eingabe!E2612="x",1,0)</f>
        <v>1</v>
      </c>
      <c r="L2612" s="1">
        <f>IF(Eingabe!F2612="x",1,0)</f>
        <v>0</v>
      </c>
      <c r="M2612" s="90">
        <f t="shared" si="226"/>
        <v>1</v>
      </c>
    </row>
    <row r="2613">
      <c r="A2613" s="5">
        <f>Eingabe!J2613^2*PI()/4</f>
        <v>0</v>
      </c>
      <c r="B2613" s="5">
        <f>Eingabe!K2613*Eingabe!L2613</f>
        <v>0.089999999999999997</v>
      </c>
      <c r="C2613" s="5">
        <f>(Eingabe!K2613*(Eingabe!L2613-Eingabe!K2613)+Eingabe!K2613^2*PI()/4)*0+Eingabe!K2613*Eingabe!L2613</f>
        <v>0.089999999999999997</v>
      </c>
      <c r="D2613" s="89">
        <f>IF(Eingabe!G2613="x",1,0)</f>
        <v>0</v>
      </c>
      <c r="E2613" s="1">
        <f>IF(Eingabe!H2613="x",1,0)</f>
        <v>1</v>
      </c>
      <c r="F2613" s="1">
        <f>IF(Eingabe!I2613="x",1,0)</f>
        <v>0</v>
      </c>
      <c r="G2613" s="90">
        <f t="shared" si="224"/>
        <v>1</v>
      </c>
      <c r="H2613" s="1">
        <f>IF(Eingabe!R2613="x",1,0)</f>
        <v>1</v>
      </c>
      <c r="I2613" s="1">
        <f>IF(Eingabe!S2613="x",1,0)</f>
        <v>0</v>
      </c>
      <c r="J2613" s="1">
        <f t="shared" si="225"/>
        <v>1</v>
      </c>
      <c r="K2613" s="89">
        <f>IF(Eingabe!E2613="x",1,0)</f>
        <v>1</v>
      </c>
      <c r="L2613" s="1">
        <f>IF(Eingabe!F2613="x",1,0)</f>
        <v>0</v>
      </c>
      <c r="M2613" s="90">
        <f t="shared" si="226"/>
        <v>1</v>
      </c>
    </row>
    <row r="2614">
      <c r="A2614" s="5">
        <f>Eingabe!J2614^2*PI()/4</f>
        <v>0</v>
      </c>
      <c r="B2614" s="5">
        <f>Eingabe!K2614*Eingabe!L2614</f>
        <v>0.089999999999999997</v>
      </c>
      <c r="C2614" s="5">
        <f>(Eingabe!K2614*(Eingabe!L2614-Eingabe!K2614)+Eingabe!K2614^2*PI()/4)*0+Eingabe!K2614*Eingabe!L2614</f>
        <v>0.089999999999999997</v>
      </c>
      <c r="D2614" s="89">
        <f>IF(Eingabe!G2614="x",1,0)</f>
        <v>0</v>
      </c>
      <c r="E2614" s="1">
        <f>IF(Eingabe!H2614="x",1,0)</f>
        <v>1</v>
      </c>
      <c r="F2614" s="1">
        <f>IF(Eingabe!I2614="x",1,0)</f>
        <v>0</v>
      </c>
      <c r="G2614" s="90">
        <f t="shared" si="224"/>
        <v>1</v>
      </c>
      <c r="H2614" s="1">
        <f>IF(Eingabe!R2614="x",1,0)</f>
        <v>1</v>
      </c>
      <c r="I2614" s="1">
        <f>IF(Eingabe!S2614="x",1,0)</f>
        <v>0</v>
      </c>
      <c r="J2614" s="1">
        <f t="shared" si="225"/>
        <v>1</v>
      </c>
      <c r="K2614" s="89">
        <f>IF(Eingabe!E2614="x",1,0)</f>
        <v>1</v>
      </c>
      <c r="L2614" s="1">
        <f>IF(Eingabe!F2614="x",1,0)</f>
        <v>0</v>
      </c>
      <c r="M2614" s="90">
        <f t="shared" si="226"/>
        <v>1</v>
      </c>
    </row>
    <row r="2615">
      <c r="A2615" s="5">
        <f>Eingabe!J2615^2*PI()/4</f>
        <v>0</v>
      </c>
      <c r="B2615" s="5">
        <f>Eingabe!K2615*Eingabe!L2615</f>
        <v>0.089999999999999997</v>
      </c>
      <c r="C2615" s="5">
        <f>(Eingabe!K2615*(Eingabe!L2615-Eingabe!K2615)+Eingabe!K2615^2*PI()/4)*0+Eingabe!K2615*Eingabe!L2615</f>
        <v>0.089999999999999997</v>
      </c>
      <c r="D2615" s="89">
        <f>IF(Eingabe!G2615="x",1,0)</f>
        <v>0</v>
      </c>
      <c r="E2615" s="1">
        <f>IF(Eingabe!H2615="x",1,0)</f>
        <v>1</v>
      </c>
      <c r="F2615" s="1">
        <f>IF(Eingabe!I2615="x",1,0)</f>
        <v>0</v>
      </c>
      <c r="G2615" s="90">
        <f t="shared" si="224"/>
        <v>1</v>
      </c>
      <c r="H2615" s="1">
        <f>IF(Eingabe!R2615="x",1,0)</f>
        <v>1</v>
      </c>
      <c r="I2615" s="1">
        <f>IF(Eingabe!S2615="x",1,0)</f>
        <v>0</v>
      </c>
      <c r="J2615" s="1">
        <f t="shared" si="225"/>
        <v>1</v>
      </c>
      <c r="K2615" s="89">
        <f>IF(Eingabe!E2615="x",1,0)</f>
        <v>1</v>
      </c>
      <c r="L2615" s="1">
        <f>IF(Eingabe!F2615="x",1,0)</f>
        <v>0</v>
      </c>
      <c r="M2615" s="90">
        <f t="shared" si="226"/>
        <v>1</v>
      </c>
    </row>
    <row r="2616">
      <c r="A2616" s="5">
        <f>Eingabe!J2616^2*PI()/4</f>
        <v>0</v>
      </c>
      <c r="B2616" s="5">
        <f>Eingabe!K2616*Eingabe!L2616</f>
        <v>0.089999999999999997</v>
      </c>
      <c r="C2616" s="5">
        <f>(Eingabe!K2616*(Eingabe!L2616-Eingabe!K2616)+Eingabe!K2616^2*PI()/4)*0+Eingabe!K2616*Eingabe!L2616</f>
        <v>0.089999999999999997</v>
      </c>
      <c r="D2616" s="89">
        <f>IF(Eingabe!G2616="x",1,0)</f>
        <v>0</v>
      </c>
      <c r="E2616" s="1">
        <f>IF(Eingabe!H2616="x",1,0)</f>
        <v>1</v>
      </c>
      <c r="F2616" s="1">
        <f>IF(Eingabe!I2616="x",1,0)</f>
        <v>0</v>
      </c>
      <c r="G2616" s="90">
        <f t="shared" si="224"/>
        <v>1</v>
      </c>
      <c r="H2616" s="1">
        <f>IF(Eingabe!R2616="x",1,0)</f>
        <v>1</v>
      </c>
      <c r="I2616" s="1">
        <f>IF(Eingabe!S2616="x",1,0)</f>
        <v>0</v>
      </c>
      <c r="J2616" s="1">
        <f t="shared" si="225"/>
        <v>1</v>
      </c>
      <c r="K2616" s="89">
        <f>IF(Eingabe!E2616="x",1,0)</f>
        <v>1</v>
      </c>
      <c r="L2616" s="1">
        <f>IF(Eingabe!F2616="x",1,0)</f>
        <v>0</v>
      </c>
      <c r="M2616" s="90">
        <f t="shared" si="226"/>
        <v>1</v>
      </c>
    </row>
    <row r="2617">
      <c r="A2617" s="5">
        <f>Eingabe!J2617^2*PI()/4</f>
        <v>0</v>
      </c>
      <c r="B2617" s="5">
        <f>Eingabe!K2617*Eingabe!L2617</f>
        <v>0.089999999999999997</v>
      </c>
      <c r="C2617" s="5">
        <f>(Eingabe!K2617*(Eingabe!L2617-Eingabe!K2617)+Eingabe!K2617^2*PI()/4)*0+Eingabe!K2617*Eingabe!L2617</f>
        <v>0.089999999999999997</v>
      </c>
      <c r="D2617" s="89">
        <f>IF(Eingabe!G2617="x",1,0)</f>
        <v>0</v>
      </c>
      <c r="E2617" s="1">
        <f>IF(Eingabe!H2617="x",1,0)</f>
        <v>1</v>
      </c>
      <c r="F2617" s="1">
        <f>IF(Eingabe!I2617="x",1,0)</f>
        <v>0</v>
      </c>
      <c r="G2617" s="90">
        <f t="shared" si="224"/>
        <v>1</v>
      </c>
      <c r="H2617" s="1">
        <f>IF(Eingabe!R2617="x",1,0)</f>
        <v>1</v>
      </c>
      <c r="I2617" s="1">
        <f>IF(Eingabe!S2617="x",1,0)</f>
        <v>0</v>
      </c>
      <c r="J2617" s="1">
        <f t="shared" si="225"/>
        <v>1</v>
      </c>
      <c r="K2617" s="89">
        <f>IF(Eingabe!E2617="x",1,0)</f>
        <v>1</v>
      </c>
      <c r="L2617" s="1">
        <f>IF(Eingabe!F2617="x",1,0)</f>
        <v>0</v>
      </c>
      <c r="M2617" s="90">
        <f t="shared" si="226"/>
        <v>1</v>
      </c>
    </row>
    <row r="2618">
      <c r="A2618" s="5">
        <f>Eingabe!J2618^2*PI()/4</f>
        <v>0</v>
      </c>
      <c r="B2618" s="5">
        <f>Eingabe!K2618*Eingabe!L2618</f>
        <v>0.089999999999999997</v>
      </c>
      <c r="C2618" s="5">
        <f>(Eingabe!K2618*(Eingabe!L2618-Eingabe!K2618)+Eingabe!K2618^2*PI()/4)*0+Eingabe!K2618*Eingabe!L2618</f>
        <v>0.089999999999999997</v>
      </c>
      <c r="D2618" s="89">
        <f>IF(Eingabe!G2618="x",1,0)</f>
        <v>0</v>
      </c>
      <c r="E2618" s="1">
        <f>IF(Eingabe!H2618="x",1,0)</f>
        <v>1</v>
      </c>
      <c r="F2618" s="1">
        <f>IF(Eingabe!I2618="x",1,0)</f>
        <v>0</v>
      </c>
      <c r="G2618" s="90">
        <f t="shared" si="224"/>
        <v>1</v>
      </c>
      <c r="H2618" s="1">
        <f>IF(Eingabe!R2618="x",1,0)</f>
        <v>1</v>
      </c>
      <c r="I2618" s="1">
        <f>IF(Eingabe!S2618="x",1,0)</f>
        <v>0</v>
      </c>
      <c r="J2618" s="1">
        <f t="shared" si="225"/>
        <v>1</v>
      </c>
      <c r="K2618" s="89">
        <f>IF(Eingabe!E2618="x",1,0)</f>
        <v>1</v>
      </c>
      <c r="L2618" s="1">
        <f>IF(Eingabe!F2618="x",1,0)</f>
        <v>0</v>
      </c>
      <c r="M2618" s="90">
        <f t="shared" si="226"/>
        <v>1</v>
      </c>
    </row>
    <row r="2619">
      <c r="A2619" s="5">
        <f>Eingabe!J2619^2*PI()/4</f>
        <v>0</v>
      </c>
      <c r="B2619" s="5">
        <f>Eingabe!K2619*Eingabe!L2619</f>
        <v>0.089999999999999997</v>
      </c>
      <c r="C2619" s="5">
        <f>(Eingabe!K2619*(Eingabe!L2619-Eingabe!K2619)+Eingabe!K2619^2*PI()/4)*0+Eingabe!K2619*Eingabe!L2619</f>
        <v>0.089999999999999997</v>
      </c>
      <c r="D2619" s="89">
        <f>IF(Eingabe!G2619="x",1,0)</f>
        <v>0</v>
      </c>
      <c r="E2619" s="1">
        <f>IF(Eingabe!H2619="x",1,0)</f>
        <v>1</v>
      </c>
      <c r="F2619" s="1">
        <f>IF(Eingabe!I2619="x",1,0)</f>
        <v>0</v>
      </c>
      <c r="G2619" s="90">
        <f t="shared" si="224"/>
        <v>1</v>
      </c>
      <c r="H2619" s="1">
        <f>IF(Eingabe!R2619="x",1,0)</f>
        <v>1</v>
      </c>
      <c r="I2619" s="1">
        <f>IF(Eingabe!S2619="x",1,0)</f>
        <v>0</v>
      </c>
      <c r="J2619" s="1">
        <f t="shared" si="225"/>
        <v>1</v>
      </c>
      <c r="K2619" s="89">
        <f>IF(Eingabe!E2619="x",1,0)</f>
        <v>1</v>
      </c>
      <c r="L2619" s="1">
        <f>IF(Eingabe!F2619="x",1,0)</f>
        <v>0</v>
      </c>
      <c r="M2619" s="90">
        <f t="shared" si="226"/>
        <v>1</v>
      </c>
    </row>
    <row r="2620">
      <c r="A2620" s="5">
        <f>Eingabe!J2620^2*PI()/4</f>
        <v>0</v>
      </c>
      <c r="B2620" s="5">
        <f>Eingabe!K2620*Eingabe!L2620</f>
        <v>0.089999999999999997</v>
      </c>
      <c r="C2620" s="5">
        <f>(Eingabe!K2620*(Eingabe!L2620-Eingabe!K2620)+Eingabe!K2620^2*PI()/4)*0+Eingabe!K2620*Eingabe!L2620</f>
        <v>0.089999999999999997</v>
      </c>
      <c r="D2620" s="89">
        <f>IF(Eingabe!G2620="x",1,0)</f>
        <v>0</v>
      </c>
      <c r="E2620" s="1">
        <f>IF(Eingabe!H2620="x",1,0)</f>
        <v>1</v>
      </c>
      <c r="F2620" s="1">
        <f>IF(Eingabe!I2620="x",1,0)</f>
        <v>0</v>
      </c>
      <c r="G2620" s="90">
        <f t="shared" si="224"/>
        <v>1</v>
      </c>
      <c r="H2620" s="1">
        <f>IF(Eingabe!R2620="x",1,0)</f>
        <v>1</v>
      </c>
      <c r="I2620" s="1">
        <f>IF(Eingabe!S2620="x",1,0)</f>
        <v>0</v>
      </c>
      <c r="J2620" s="1">
        <f t="shared" si="225"/>
        <v>1</v>
      </c>
      <c r="K2620" s="89">
        <f>IF(Eingabe!E2620="x",1,0)</f>
        <v>1</v>
      </c>
      <c r="L2620" s="1">
        <f>IF(Eingabe!F2620="x",1,0)</f>
        <v>0</v>
      </c>
      <c r="M2620" s="90">
        <f t="shared" si="226"/>
        <v>1</v>
      </c>
    </row>
    <row r="2621">
      <c r="A2621" s="5">
        <f>Eingabe!J2621^2*PI()/4</f>
        <v>0</v>
      </c>
      <c r="B2621" s="5">
        <f>Eingabe!K2621*Eingabe!L2621</f>
        <v>0.089999999999999997</v>
      </c>
      <c r="C2621" s="5">
        <f>(Eingabe!K2621*(Eingabe!L2621-Eingabe!K2621)+Eingabe!K2621^2*PI()/4)*0+Eingabe!K2621*Eingabe!L2621</f>
        <v>0.089999999999999997</v>
      </c>
      <c r="D2621" s="89">
        <f>IF(Eingabe!G2621="x",1,0)</f>
        <v>0</v>
      </c>
      <c r="E2621" s="1">
        <f>IF(Eingabe!H2621="x",1,0)</f>
        <v>1</v>
      </c>
      <c r="F2621" s="1">
        <f>IF(Eingabe!I2621="x",1,0)</f>
        <v>0</v>
      </c>
      <c r="G2621" s="90">
        <f t="shared" si="224"/>
        <v>1</v>
      </c>
      <c r="H2621" s="1">
        <f>IF(Eingabe!R2621="x",1,0)</f>
        <v>1</v>
      </c>
      <c r="I2621" s="1">
        <f>IF(Eingabe!S2621="x",1,0)</f>
        <v>0</v>
      </c>
      <c r="J2621" s="1">
        <f t="shared" si="225"/>
        <v>1</v>
      </c>
      <c r="K2621" s="89">
        <f>IF(Eingabe!E2621="x",1,0)</f>
        <v>1</v>
      </c>
      <c r="L2621" s="1">
        <f>IF(Eingabe!F2621="x",1,0)</f>
        <v>0</v>
      </c>
      <c r="M2621" s="90">
        <f t="shared" si="226"/>
        <v>1</v>
      </c>
    </row>
    <row r="2622">
      <c r="A2622" s="5">
        <f>Eingabe!J2622^2*PI()/4</f>
        <v>0</v>
      </c>
      <c r="B2622" s="5">
        <f>Eingabe!K2622*Eingabe!L2622</f>
        <v>0.089999999999999997</v>
      </c>
      <c r="C2622" s="5">
        <f>(Eingabe!K2622*(Eingabe!L2622-Eingabe!K2622)+Eingabe!K2622^2*PI()/4)*0+Eingabe!K2622*Eingabe!L2622</f>
        <v>0.089999999999999997</v>
      </c>
      <c r="D2622" s="89">
        <f>IF(Eingabe!G2622="x",1,0)</f>
        <v>0</v>
      </c>
      <c r="E2622" s="1">
        <f>IF(Eingabe!H2622="x",1,0)</f>
        <v>1</v>
      </c>
      <c r="F2622" s="1">
        <f>IF(Eingabe!I2622="x",1,0)</f>
        <v>0</v>
      </c>
      <c r="G2622" s="90">
        <f t="shared" si="224"/>
        <v>1</v>
      </c>
      <c r="H2622" s="1">
        <f>IF(Eingabe!R2622="x",1,0)</f>
        <v>1</v>
      </c>
      <c r="I2622" s="1">
        <f>IF(Eingabe!S2622="x",1,0)</f>
        <v>0</v>
      </c>
      <c r="J2622" s="1">
        <f t="shared" si="225"/>
        <v>1</v>
      </c>
      <c r="K2622" s="89">
        <f>IF(Eingabe!E2622="x",1,0)</f>
        <v>1</v>
      </c>
      <c r="L2622" s="1">
        <f>IF(Eingabe!F2622="x",1,0)</f>
        <v>0</v>
      </c>
      <c r="M2622" s="90">
        <f t="shared" si="226"/>
        <v>1</v>
      </c>
    </row>
    <row r="2623">
      <c r="A2623" s="5">
        <f>Eingabe!J2623^2*PI()/4</f>
        <v>0</v>
      </c>
      <c r="B2623" s="5">
        <f>Eingabe!K2623*Eingabe!L2623</f>
        <v>0.089999999999999997</v>
      </c>
      <c r="C2623" s="5">
        <f>(Eingabe!K2623*(Eingabe!L2623-Eingabe!K2623)+Eingabe!K2623^2*PI()/4)*0+Eingabe!K2623*Eingabe!L2623</f>
        <v>0.089999999999999997</v>
      </c>
      <c r="D2623" s="89">
        <f>IF(Eingabe!G2623="x",1,0)</f>
        <v>0</v>
      </c>
      <c r="E2623" s="1">
        <f>IF(Eingabe!H2623="x",1,0)</f>
        <v>1</v>
      </c>
      <c r="F2623" s="1">
        <f>IF(Eingabe!I2623="x",1,0)</f>
        <v>0</v>
      </c>
      <c r="G2623" s="90">
        <f t="shared" si="224"/>
        <v>1</v>
      </c>
      <c r="H2623" s="1">
        <f>IF(Eingabe!R2623="x",1,0)</f>
        <v>1</v>
      </c>
      <c r="I2623" s="1">
        <f>IF(Eingabe!S2623="x",1,0)</f>
        <v>0</v>
      </c>
      <c r="J2623" s="1">
        <f t="shared" si="225"/>
        <v>1</v>
      </c>
      <c r="K2623" s="89">
        <f>IF(Eingabe!E2623="x",1,0)</f>
        <v>1</v>
      </c>
      <c r="L2623" s="1">
        <f>IF(Eingabe!F2623="x",1,0)</f>
        <v>0</v>
      </c>
      <c r="M2623" s="90">
        <f t="shared" si="226"/>
        <v>1</v>
      </c>
    </row>
    <row r="2624">
      <c r="A2624" s="5">
        <f>Eingabe!J2624^2*PI()/4</f>
        <v>0</v>
      </c>
      <c r="B2624" s="5">
        <f>Eingabe!K2624*Eingabe!L2624</f>
        <v>0.089999999999999997</v>
      </c>
      <c r="C2624" s="5">
        <f>(Eingabe!K2624*(Eingabe!L2624-Eingabe!K2624)+Eingabe!K2624^2*PI()/4)*0+Eingabe!K2624*Eingabe!L2624</f>
        <v>0.089999999999999997</v>
      </c>
      <c r="D2624" s="89">
        <f>IF(Eingabe!G2624="x",1,0)</f>
        <v>0</v>
      </c>
      <c r="E2624" s="1">
        <f>IF(Eingabe!H2624="x",1,0)</f>
        <v>1</v>
      </c>
      <c r="F2624" s="1">
        <f>IF(Eingabe!I2624="x",1,0)</f>
        <v>0</v>
      </c>
      <c r="G2624" s="90">
        <f t="shared" si="224"/>
        <v>1</v>
      </c>
      <c r="H2624" s="1">
        <f>IF(Eingabe!R2624="x",1,0)</f>
        <v>1</v>
      </c>
      <c r="I2624" s="1">
        <f>IF(Eingabe!S2624="x",1,0)</f>
        <v>0</v>
      </c>
      <c r="J2624" s="1">
        <f t="shared" si="225"/>
        <v>1</v>
      </c>
      <c r="K2624" s="89">
        <f>IF(Eingabe!E2624="x",1,0)</f>
        <v>1</v>
      </c>
      <c r="L2624" s="1">
        <f>IF(Eingabe!F2624="x",1,0)</f>
        <v>0</v>
      </c>
      <c r="M2624" s="90">
        <f t="shared" si="226"/>
        <v>1</v>
      </c>
    </row>
    <row r="2625">
      <c r="A2625" s="5">
        <f>Eingabe!J2625^2*PI()/4</f>
        <v>0</v>
      </c>
      <c r="B2625" s="5">
        <f>Eingabe!K2625*Eingabe!L2625</f>
        <v>0.089999999999999997</v>
      </c>
      <c r="C2625" s="5">
        <f>(Eingabe!K2625*(Eingabe!L2625-Eingabe!K2625)+Eingabe!K2625^2*PI()/4)*0+Eingabe!K2625*Eingabe!L2625</f>
        <v>0.089999999999999997</v>
      </c>
      <c r="D2625" s="89">
        <f>IF(Eingabe!G2625="x",1,0)</f>
        <v>0</v>
      </c>
      <c r="E2625" s="1">
        <f>IF(Eingabe!H2625="x",1,0)</f>
        <v>1</v>
      </c>
      <c r="F2625" s="1">
        <f>IF(Eingabe!I2625="x",1,0)</f>
        <v>0</v>
      </c>
      <c r="G2625" s="90">
        <f t="shared" si="224"/>
        <v>1</v>
      </c>
      <c r="H2625" s="1">
        <f>IF(Eingabe!R2625="x",1,0)</f>
        <v>1</v>
      </c>
      <c r="I2625" s="1">
        <f>IF(Eingabe!S2625="x",1,0)</f>
        <v>0</v>
      </c>
      <c r="J2625" s="1">
        <f t="shared" si="225"/>
        <v>1</v>
      </c>
      <c r="K2625" s="89">
        <f>IF(Eingabe!E2625="x",1,0)</f>
        <v>1</v>
      </c>
      <c r="L2625" s="1">
        <f>IF(Eingabe!F2625="x",1,0)</f>
        <v>0</v>
      </c>
      <c r="M2625" s="90">
        <f t="shared" si="226"/>
        <v>1</v>
      </c>
    </row>
    <row r="2626">
      <c r="A2626" s="5">
        <f>Eingabe!J2626^2*PI()/4</f>
        <v>0</v>
      </c>
      <c r="B2626" s="5">
        <f>Eingabe!K2626*Eingabe!L2626</f>
        <v>0.089999999999999997</v>
      </c>
      <c r="C2626" s="5">
        <f>(Eingabe!K2626*(Eingabe!L2626-Eingabe!K2626)+Eingabe!K2626^2*PI()/4)*0+Eingabe!K2626*Eingabe!L2626</f>
        <v>0.089999999999999997</v>
      </c>
      <c r="D2626" s="89">
        <f>IF(Eingabe!G2626="x",1,0)</f>
        <v>0</v>
      </c>
      <c r="E2626" s="1">
        <f>IF(Eingabe!H2626="x",1,0)</f>
        <v>1</v>
      </c>
      <c r="F2626" s="1">
        <f>IF(Eingabe!I2626="x",1,0)</f>
        <v>0</v>
      </c>
      <c r="G2626" s="90">
        <f t="shared" si="224"/>
        <v>1</v>
      </c>
      <c r="H2626" s="1">
        <f>IF(Eingabe!R2626="x",1,0)</f>
        <v>1</v>
      </c>
      <c r="I2626" s="1">
        <f>IF(Eingabe!S2626="x",1,0)</f>
        <v>0</v>
      </c>
      <c r="J2626" s="1">
        <f t="shared" si="225"/>
        <v>1</v>
      </c>
      <c r="K2626" s="89">
        <f>IF(Eingabe!E2626="x",1,0)</f>
        <v>1</v>
      </c>
      <c r="L2626" s="1">
        <f>IF(Eingabe!F2626="x",1,0)</f>
        <v>0</v>
      </c>
      <c r="M2626" s="90">
        <f t="shared" si="226"/>
        <v>1</v>
      </c>
    </row>
    <row r="2627">
      <c r="A2627" s="5">
        <f>Eingabe!J2627^2*PI()/4</f>
        <v>0</v>
      </c>
      <c r="B2627" s="5">
        <f>Eingabe!K2627*Eingabe!L2627</f>
        <v>0.089999999999999997</v>
      </c>
      <c r="C2627" s="5">
        <f>(Eingabe!K2627*(Eingabe!L2627-Eingabe!K2627)+Eingabe!K2627^2*PI()/4)*0+Eingabe!K2627*Eingabe!L2627</f>
        <v>0.089999999999999997</v>
      </c>
      <c r="D2627" s="89">
        <f>IF(Eingabe!G2627="x",1,0)</f>
        <v>0</v>
      </c>
      <c r="E2627" s="1">
        <f>IF(Eingabe!H2627="x",1,0)</f>
        <v>1</v>
      </c>
      <c r="F2627" s="1">
        <f>IF(Eingabe!I2627="x",1,0)</f>
        <v>0</v>
      </c>
      <c r="G2627" s="90">
        <f t="shared" si="224"/>
        <v>1</v>
      </c>
      <c r="H2627" s="1">
        <f>IF(Eingabe!R2627="x",1,0)</f>
        <v>1</v>
      </c>
      <c r="I2627" s="1">
        <f>IF(Eingabe!S2627="x",1,0)</f>
        <v>0</v>
      </c>
      <c r="J2627" s="1">
        <f t="shared" si="225"/>
        <v>1</v>
      </c>
      <c r="K2627" s="89">
        <f>IF(Eingabe!E2627="x",1,0)</f>
        <v>1</v>
      </c>
      <c r="L2627" s="1">
        <f>IF(Eingabe!F2627="x",1,0)</f>
        <v>0</v>
      </c>
      <c r="M2627" s="90">
        <f t="shared" si="226"/>
        <v>1</v>
      </c>
    </row>
    <row r="2628">
      <c r="A2628" s="5">
        <f>Eingabe!J2628^2*PI()/4</f>
        <v>0</v>
      </c>
      <c r="B2628" s="5">
        <f>Eingabe!K2628*Eingabe!L2628</f>
        <v>0.089999999999999997</v>
      </c>
      <c r="C2628" s="5">
        <f>(Eingabe!K2628*(Eingabe!L2628-Eingabe!K2628)+Eingabe!K2628^2*PI()/4)*0+Eingabe!K2628*Eingabe!L2628</f>
        <v>0.089999999999999997</v>
      </c>
      <c r="D2628" s="89">
        <f>IF(Eingabe!G2628="x",1,0)</f>
        <v>0</v>
      </c>
      <c r="E2628" s="1">
        <f>IF(Eingabe!H2628="x",1,0)</f>
        <v>1</v>
      </c>
      <c r="F2628" s="1">
        <f>IF(Eingabe!I2628="x",1,0)</f>
        <v>0</v>
      </c>
      <c r="G2628" s="90">
        <f t="shared" si="224"/>
        <v>1</v>
      </c>
      <c r="H2628" s="1">
        <f>IF(Eingabe!R2628="x",1,0)</f>
        <v>1</v>
      </c>
      <c r="I2628" s="1">
        <f>IF(Eingabe!S2628="x",1,0)</f>
        <v>0</v>
      </c>
      <c r="J2628" s="1">
        <f t="shared" si="225"/>
        <v>1</v>
      </c>
      <c r="K2628" s="89">
        <f>IF(Eingabe!E2628="x",1,0)</f>
        <v>1</v>
      </c>
      <c r="L2628" s="1">
        <f>IF(Eingabe!F2628="x",1,0)</f>
        <v>0</v>
      </c>
      <c r="M2628" s="90">
        <f t="shared" si="226"/>
        <v>1</v>
      </c>
    </row>
    <row r="2629">
      <c r="A2629" s="5">
        <f>Eingabe!J2629^2*PI()/4</f>
        <v>0</v>
      </c>
      <c r="B2629" s="5">
        <f>Eingabe!K2629*Eingabe!L2629</f>
        <v>0.089999999999999997</v>
      </c>
      <c r="C2629" s="5">
        <f>(Eingabe!K2629*(Eingabe!L2629-Eingabe!K2629)+Eingabe!K2629^2*PI()/4)*0+Eingabe!K2629*Eingabe!L2629</f>
        <v>0.089999999999999997</v>
      </c>
      <c r="D2629" s="89">
        <f>IF(Eingabe!G2629="x",1,0)</f>
        <v>0</v>
      </c>
      <c r="E2629" s="1">
        <f>IF(Eingabe!H2629="x",1,0)</f>
        <v>1</v>
      </c>
      <c r="F2629" s="1">
        <f>IF(Eingabe!I2629="x",1,0)</f>
        <v>0</v>
      </c>
      <c r="G2629" s="90">
        <f t="shared" si="224"/>
        <v>1</v>
      </c>
      <c r="H2629" s="1">
        <f>IF(Eingabe!R2629="x",1,0)</f>
        <v>1</v>
      </c>
      <c r="I2629" s="1">
        <f>IF(Eingabe!S2629="x",1,0)</f>
        <v>0</v>
      </c>
      <c r="J2629" s="1">
        <f t="shared" si="225"/>
        <v>1</v>
      </c>
      <c r="K2629" s="89">
        <f>IF(Eingabe!E2629="x",1,0)</f>
        <v>1</v>
      </c>
      <c r="L2629" s="1">
        <f>IF(Eingabe!F2629="x",1,0)</f>
        <v>0</v>
      </c>
      <c r="M2629" s="90">
        <f t="shared" si="226"/>
        <v>1</v>
      </c>
    </row>
    <row r="2630">
      <c r="A2630" s="5">
        <f>Eingabe!J2630^2*PI()/4</f>
        <v>0</v>
      </c>
      <c r="B2630" s="5">
        <f>Eingabe!K2630*Eingabe!L2630</f>
        <v>0.089999999999999997</v>
      </c>
      <c r="C2630" s="5">
        <f>(Eingabe!K2630*(Eingabe!L2630-Eingabe!K2630)+Eingabe!K2630^2*PI()/4)*0+Eingabe!K2630*Eingabe!L2630</f>
        <v>0.089999999999999997</v>
      </c>
      <c r="D2630" s="89">
        <f>IF(Eingabe!G2630="x",1,0)</f>
        <v>0</v>
      </c>
      <c r="E2630" s="1">
        <f>IF(Eingabe!H2630="x",1,0)</f>
        <v>1</v>
      </c>
      <c r="F2630" s="1">
        <f>IF(Eingabe!I2630="x",1,0)</f>
        <v>0</v>
      </c>
      <c r="G2630" s="90">
        <f t="shared" si="224"/>
        <v>1</v>
      </c>
      <c r="H2630" s="1">
        <f>IF(Eingabe!R2630="x",1,0)</f>
        <v>1</v>
      </c>
      <c r="I2630" s="1">
        <f>IF(Eingabe!S2630="x",1,0)</f>
        <v>0</v>
      </c>
      <c r="J2630" s="1">
        <f t="shared" si="225"/>
        <v>1</v>
      </c>
      <c r="K2630" s="89">
        <f>IF(Eingabe!E2630="x",1,0)</f>
        <v>1</v>
      </c>
      <c r="L2630" s="1">
        <f>IF(Eingabe!F2630="x",1,0)</f>
        <v>0</v>
      </c>
      <c r="M2630" s="90">
        <f t="shared" si="226"/>
        <v>1</v>
      </c>
    </row>
    <row r="2631">
      <c r="A2631" s="5">
        <f>Eingabe!J2631^2*PI()/4</f>
        <v>0</v>
      </c>
      <c r="B2631" s="5">
        <f>Eingabe!K2631*Eingabe!L2631</f>
        <v>0.089999999999999997</v>
      </c>
      <c r="C2631" s="5">
        <f>(Eingabe!K2631*(Eingabe!L2631-Eingabe!K2631)+Eingabe!K2631^2*PI()/4)*0+Eingabe!K2631*Eingabe!L2631</f>
        <v>0.089999999999999997</v>
      </c>
      <c r="D2631" s="89">
        <f>IF(Eingabe!G2631="x",1,0)</f>
        <v>0</v>
      </c>
      <c r="E2631" s="1">
        <f>IF(Eingabe!H2631="x",1,0)</f>
        <v>1</v>
      </c>
      <c r="F2631" s="1">
        <f>IF(Eingabe!I2631="x",1,0)</f>
        <v>0</v>
      </c>
      <c r="G2631" s="90">
        <f t="shared" si="224"/>
        <v>1</v>
      </c>
      <c r="H2631" s="1">
        <f>IF(Eingabe!R2631="x",1,0)</f>
        <v>1</v>
      </c>
      <c r="I2631" s="1">
        <f>IF(Eingabe!S2631="x",1,0)</f>
        <v>0</v>
      </c>
      <c r="J2631" s="1">
        <f t="shared" si="225"/>
        <v>1</v>
      </c>
      <c r="K2631" s="89">
        <f>IF(Eingabe!E2631="x",1,0)</f>
        <v>1</v>
      </c>
      <c r="L2631" s="1">
        <f>IF(Eingabe!F2631="x",1,0)</f>
        <v>0</v>
      </c>
      <c r="M2631" s="90">
        <f t="shared" si="226"/>
        <v>1</v>
      </c>
    </row>
    <row r="2632">
      <c r="A2632" s="5">
        <f>Eingabe!J2632^2*PI()/4</f>
        <v>0</v>
      </c>
      <c r="B2632" s="5">
        <f>Eingabe!K2632*Eingabe!L2632</f>
        <v>0.089999999999999997</v>
      </c>
      <c r="C2632" s="5">
        <f>(Eingabe!K2632*(Eingabe!L2632-Eingabe!K2632)+Eingabe!K2632^2*PI()/4)*0+Eingabe!K2632*Eingabe!L2632</f>
        <v>0.089999999999999997</v>
      </c>
      <c r="D2632" s="89">
        <f>IF(Eingabe!G2632="x",1,0)</f>
        <v>0</v>
      </c>
      <c r="E2632" s="1">
        <f>IF(Eingabe!H2632="x",1,0)</f>
        <v>1</v>
      </c>
      <c r="F2632" s="1">
        <f>IF(Eingabe!I2632="x",1,0)</f>
        <v>0</v>
      </c>
      <c r="G2632" s="90">
        <f t="shared" si="224"/>
        <v>1</v>
      </c>
      <c r="H2632" s="1">
        <f>IF(Eingabe!R2632="x",1,0)</f>
        <v>1</v>
      </c>
      <c r="I2632" s="1">
        <f>IF(Eingabe!S2632="x",1,0)</f>
        <v>0</v>
      </c>
      <c r="J2632" s="1">
        <f t="shared" si="225"/>
        <v>1</v>
      </c>
      <c r="K2632" s="89">
        <f>IF(Eingabe!E2632="x",1,0)</f>
        <v>1</v>
      </c>
      <c r="L2632" s="1">
        <f>IF(Eingabe!F2632="x",1,0)</f>
        <v>0</v>
      </c>
      <c r="M2632" s="90">
        <f t="shared" si="226"/>
        <v>1</v>
      </c>
    </row>
    <row r="2633">
      <c r="A2633" s="5">
        <f>Eingabe!J2633^2*PI()/4</f>
        <v>0</v>
      </c>
      <c r="B2633" s="5">
        <f>Eingabe!K2633*Eingabe!L2633</f>
        <v>0.089999999999999997</v>
      </c>
      <c r="C2633" s="5">
        <f>(Eingabe!K2633*(Eingabe!L2633-Eingabe!K2633)+Eingabe!K2633^2*PI()/4)*0+Eingabe!K2633*Eingabe!L2633</f>
        <v>0.089999999999999997</v>
      </c>
      <c r="D2633" s="89">
        <f>IF(Eingabe!G2633="x",1,0)</f>
        <v>0</v>
      </c>
      <c r="E2633" s="1">
        <f>IF(Eingabe!H2633="x",1,0)</f>
        <v>1</v>
      </c>
      <c r="F2633" s="1">
        <f>IF(Eingabe!I2633="x",1,0)</f>
        <v>0</v>
      </c>
      <c r="G2633" s="90">
        <f t="shared" si="224"/>
        <v>1</v>
      </c>
      <c r="H2633" s="1">
        <f>IF(Eingabe!R2633="x",1,0)</f>
        <v>1</v>
      </c>
      <c r="I2633" s="1">
        <f>IF(Eingabe!S2633="x",1,0)</f>
        <v>0</v>
      </c>
      <c r="J2633" s="1">
        <f t="shared" si="225"/>
        <v>1</v>
      </c>
      <c r="K2633" s="89">
        <f>IF(Eingabe!E2633="x",1,0)</f>
        <v>1</v>
      </c>
      <c r="L2633" s="1">
        <f>IF(Eingabe!F2633="x",1,0)</f>
        <v>0</v>
      </c>
      <c r="M2633" s="90">
        <f t="shared" si="226"/>
        <v>1</v>
      </c>
    </row>
    <row r="2634">
      <c r="A2634" s="5">
        <f>Eingabe!J2634^2*PI()/4</f>
        <v>0</v>
      </c>
      <c r="B2634" s="5">
        <f>Eingabe!K2634*Eingabe!L2634</f>
        <v>0.089999999999999997</v>
      </c>
      <c r="C2634" s="5">
        <f>(Eingabe!K2634*(Eingabe!L2634-Eingabe!K2634)+Eingabe!K2634^2*PI()/4)*0+Eingabe!K2634*Eingabe!L2634</f>
        <v>0.089999999999999997</v>
      </c>
      <c r="D2634" s="89">
        <f>IF(Eingabe!G2634="x",1,0)</f>
        <v>0</v>
      </c>
      <c r="E2634" s="1">
        <f>IF(Eingabe!H2634="x",1,0)</f>
        <v>1</v>
      </c>
      <c r="F2634" s="1">
        <f>IF(Eingabe!I2634="x",1,0)</f>
        <v>0</v>
      </c>
      <c r="G2634" s="90">
        <f t="shared" si="224"/>
        <v>1</v>
      </c>
      <c r="H2634" s="1">
        <f>IF(Eingabe!R2634="x",1,0)</f>
        <v>1</v>
      </c>
      <c r="I2634" s="1">
        <f>IF(Eingabe!S2634="x",1,0)</f>
        <v>0</v>
      </c>
      <c r="J2634" s="1">
        <f t="shared" si="225"/>
        <v>1</v>
      </c>
      <c r="K2634" s="89">
        <f>IF(Eingabe!E2634="x",1,0)</f>
        <v>1</v>
      </c>
      <c r="L2634" s="1">
        <f>IF(Eingabe!F2634="x",1,0)</f>
        <v>0</v>
      </c>
      <c r="M2634" s="90">
        <f t="shared" si="226"/>
        <v>1</v>
      </c>
    </row>
    <row r="2635">
      <c r="A2635" s="5">
        <f>Eingabe!J2635^2*PI()/4</f>
        <v>0</v>
      </c>
      <c r="B2635" s="5">
        <f>Eingabe!K2635*Eingabe!L2635</f>
        <v>0.089999999999999997</v>
      </c>
      <c r="C2635" s="5">
        <f>(Eingabe!K2635*(Eingabe!L2635-Eingabe!K2635)+Eingabe!K2635^2*PI()/4)*0+Eingabe!K2635*Eingabe!L2635</f>
        <v>0.089999999999999997</v>
      </c>
      <c r="D2635" s="89">
        <f>IF(Eingabe!G2635="x",1,0)</f>
        <v>0</v>
      </c>
      <c r="E2635" s="1">
        <f>IF(Eingabe!H2635="x",1,0)</f>
        <v>1</v>
      </c>
      <c r="F2635" s="1">
        <f>IF(Eingabe!I2635="x",1,0)</f>
        <v>0</v>
      </c>
      <c r="G2635" s="90">
        <f t="shared" si="224"/>
        <v>1</v>
      </c>
      <c r="H2635" s="1">
        <f>IF(Eingabe!R2635="x",1,0)</f>
        <v>1</v>
      </c>
      <c r="I2635" s="1">
        <f>IF(Eingabe!S2635="x",1,0)</f>
        <v>0</v>
      </c>
      <c r="J2635" s="1">
        <f t="shared" si="225"/>
        <v>1</v>
      </c>
      <c r="K2635" s="89">
        <f>IF(Eingabe!E2635="x",1,0)</f>
        <v>1</v>
      </c>
      <c r="L2635" s="1">
        <f>IF(Eingabe!F2635="x",1,0)</f>
        <v>0</v>
      </c>
      <c r="M2635" s="90">
        <f t="shared" si="226"/>
        <v>1</v>
      </c>
    </row>
    <row r="2636">
      <c r="A2636" s="5">
        <f>Eingabe!J2636^2*PI()/4</f>
        <v>0</v>
      </c>
      <c r="B2636" s="5">
        <f>Eingabe!K2636*Eingabe!L2636</f>
        <v>0.040000000000000008</v>
      </c>
      <c r="C2636" s="5">
        <f>(Eingabe!K2636*(Eingabe!L2636-Eingabe!K2636)+Eingabe!K2636^2*PI()/4)*0+Eingabe!K2636*Eingabe!L2636</f>
        <v>0.040000000000000008</v>
      </c>
      <c r="D2636" s="89">
        <f>IF(Eingabe!G2636="x",1,0)</f>
        <v>0</v>
      </c>
      <c r="E2636" s="1">
        <f>IF(Eingabe!H2636="x",1,0)</f>
        <v>1</v>
      </c>
      <c r="F2636" s="1">
        <f>IF(Eingabe!I2636="x",1,0)</f>
        <v>0</v>
      </c>
      <c r="G2636" s="90">
        <f t="shared" si="224"/>
        <v>1</v>
      </c>
      <c r="H2636" s="1">
        <f>IF(Eingabe!R2636="x",1,0)</f>
        <v>1</v>
      </c>
      <c r="I2636" s="1">
        <f>IF(Eingabe!S2636="x",1,0)</f>
        <v>0</v>
      </c>
      <c r="J2636" s="1">
        <f t="shared" si="225"/>
        <v>1</v>
      </c>
      <c r="K2636" s="89">
        <f>IF(Eingabe!E2636="x",1,0)</f>
        <v>1</v>
      </c>
      <c r="L2636" s="1">
        <f>IF(Eingabe!F2636="x",1,0)</f>
        <v>0</v>
      </c>
      <c r="M2636" s="90">
        <f t="shared" si="226"/>
        <v>1</v>
      </c>
    </row>
    <row r="2637">
      <c r="A2637" s="5">
        <f>Eingabe!J2637^2*PI()/4</f>
        <v>0</v>
      </c>
      <c r="B2637" s="5">
        <f>Eingabe!K2637*Eingabe!L2637</f>
        <v>0.040000000000000008</v>
      </c>
      <c r="C2637" s="5">
        <f>(Eingabe!K2637*(Eingabe!L2637-Eingabe!K2637)+Eingabe!K2637^2*PI()/4)*0+Eingabe!K2637*Eingabe!L2637</f>
        <v>0.040000000000000008</v>
      </c>
      <c r="D2637" s="89">
        <f>IF(Eingabe!G2637="x",1,0)</f>
        <v>0</v>
      </c>
      <c r="E2637" s="1">
        <f>IF(Eingabe!H2637="x",1,0)</f>
        <v>1</v>
      </c>
      <c r="F2637" s="1">
        <f>IF(Eingabe!I2637="x",1,0)</f>
        <v>0</v>
      </c>
      <c r="G2637" s="90">
        <f t="shared" si="224"/>
        <v>1</v>
      </c>
      <c r="H2637" s="1">
        <f>IF(Eingabe!R2637="x",1,0)</f>
        <v>1</v>
      </c>
      <c r="I2637" s="1">
        <f>IF(Eingabe!S2637="x",1,0)</f>
        <v>0</v>
      </c>
      <c r="J2637" s="1">
        <f t="shared" si="225"/>
        <v>1</v>
      </c>
      <c r="K2637" s="89">
        <f>IF(Eingabe!E2637="x",1,0)</f>
        <v>1</v>
      </c>
      <c r="L2637" s="1">
        <f>IF(Eingabe!F2637="x",1,0)</f>
        <v>0</v>
      </c>
      <c r="M2637" s="90">
        <f t="shared" si="226"/>
        <v>1</v>
      </c>
    </row>
    <row r="2638">
      <c r="A2638" s="5">
        <f>Eingabe!J2638^2*PI()/4</f>
        <v>0</v>
      </c>
      <c r="B2638" s="5">
        <f>Eingabe!K2638*Eingabe!L2638</f>
        <v>0.089999999999999997</v>
      </c>
      <c r="C2638" s="5">
        <f>(Eingabe!K2638*(Eingabe!L2638-Eingabe!K2638)+Eingabe!K2638^2*PI()/4)*0+Eingabe!K2638*Eingabe!L2638</f>
        <v>0.089999999999999997</v>
      </c>
      <c r="D2638" s="89">
        <f>IF(Eingabe!G2638="x",1,0)</f>
        <v>0</v>
      </c>
      <c r="E2638" s="1">
        <f>IF(Eingabe!H2638="x",1,0)</f>
        <v>1</v>
      </c>
      <c r="F2638" s="1">
        <f>IF(Eingabe!I2638="x",1,0)</f>
        <v>0</v>
      </c>
      <c r="G2638" s="90">
        <f t="shared" si="224"/>
        <v>1</v>
      </c>
      <c r="H2638" s="1">
        <f>IF(Eingabe!R2638="x",1,0)</f>
        <v>1</v>
      </c>
      <c r="I2638" s="1">
        <f>IF(Eingabe!S2638="x",1,0)</f>
        <v>0</v>
      </c>
      <c r="J2638" s="1">
        <f t="shared" si="225"/>
        <v>1</v>
      </c>
      <c r="K2638" s="89">
        <f>IF(Eingabe!E2638="x",1,0)</f>
        <v>1</v>
      </c>
      <c r="L2638" s="1">
        <f>IF(Eingabe!F2638="x",1,0)</f>
        <v>0</v>
      </c>
      <c r="M2638" s="90">
        <f t="shared" si="226"/>
        <v>1</v>
      </c>
    </row>
    <row r="2639">
      <c r="A2639" s="5">
        <f>Eingabe!J2639^2*PI()/4</f>
        <v>0</v>
      </c>
      <c r="B2639" s="5">
        <f>Eingabe!K2639*Eingabe!L2639</f>
        <v>0.040000000000000008</v>
      </c>
      <c r="C2639" s="5">
        <f>(Eingabe!K2639*(Eingabe!L2639-Eingabe!K2639)+Eingabe!K2639^2*PI()/4)*0+Eingabe!K2639*Eingabe!L2639</f>
        <v>0.040000000000000008</v>
      </c>
      <c r="D2639" s="89">
        <f>IF(Eingabe!G2639="x",1,0)</f>
        <v>0</v>
      </c>
      <c r="E2639" s="1">
        <f>IF(Eingabe!H2639="x",1,0)</f>
        <v>1</v>
      </c>
      <c r="F2639" s="1">
        <f>IF(Eingabe!I2639="x",1,0)</f>
        <v>0</v>
      </c>
      <c r="G2639" s="90">
        <f t="shared" si="224"/>
        <v>1</v>
      </c>
      <c r="H2639" s="1">
        <f>IF(Eingabe!R2639="x",1,0)</f>
        <v>1</v>
      </c>
      <c r="I2639" s="1">
        <f>IF(Eingabe!S2639="x",1,0)</f>
        <v>0</v>
      </c>
      <c r="J2639" s="1">
        <f t="shared" si="225"/>
        <v>1</v>
      </c>
      <c r="K2639" s="89">
        <f>IF(Eingabe!E2639="x",1,0)</f>
        <v>1</v>
      </c>
      <c r="L2639" s="1">
        <f>IF(Eingabe!F2639="x",1,0)</f>
        <v>0</v>
      </c>
      <c r="M2639" s="90">
        <f t="shared" si="226"/>
        <v>1</v>
      </c>
    </row>
    <row r="2640">
      <c r="A2640" s="5">
        <f>Eingabe!J2640^2*PI()/4</f>
        <v>0</v>
      </c>
      <c r="B2640" s="5">
        <f>Eingabe!K2640*Eingabe!L2640</f>
        <v>0.040000000000000008</v>
      </c>
      <c r="C2640" s="5">
        <f>(Eingabe!K2640*(Eingabe!L2640-Eingabe!K2640)+Eingabe!K2640^2*PI()/4)*0+Eingabe!K2640*Eingabe!L2640</f>
        <v>0.040000000000000008</v>
      </c>
      <c r="D2640" s="89">
        <f>IF(Eingabe!G2640="x",1,0)</f>
        <v>0</v>
      </c>
      <c r="E2640" s="1">
        <f>IF(Eingabe!H2640="x",1,0)</f>
        <v>1</v>
      </c>
      <c r="F2640" s="1">
        <f>IF(Eingabe!I2640="x",1,0)</f>
        <v>0</v>
      </c>
      <c r="G2640" s="90">
        <f t="shared" si="224"/>
        <v>1</v>
      </c>
      <c r="H2640" s="1">
        <f>IF(Eingabe!R2640="x",1,0)</f>
        <v>1</v>
      </c>
      <c r="I2640" s="1">
        <f>IF(Eingabe!S2640="x",1,0)</f>
        <v>0</v>
      </c>
      <c r="J2640" s="1">
        <f t="shared" si="225"/>
        <v>1</v>
      </c>
      <c r="K2640" s="89">
        <f>IF(Eingabe!E2640="x",1,0)</f>
        <v>1</v>
      </c>
      <c r="L2640" s="1">
        <f>IF(Eingabe!F2640="x",1,0)</f>
        <v>0</v>
      </c>
      <c r="M2640" s="90">
        <f t="shared" si="226"/>
        <v>1</v>
      </c>
    </row>
    <row r="2641">
      <c r="A2641" s="5">
        <f>Eingabe!J2641^2*PI()/4</f>
        <v>0</v>
      </c>
      <c r="B2641" s="5">
        <f>Eingabe!K2641*Eingabe!L2641</f>
        <v>0.040000000000000008</v>
      </c>
      <c r="C2641" s="5">
        <f>(Eingabe!K2641*(Eingabe!L2641-Eingabe!K2641)+Eingabe!K2641^2*PI()/4)*0+Eingabe!K2641*Eingabe!L2641</f>
        <v>0.040000000000000008</v>
      </c>
      <c r="D2641" s="89">
        <f>IF(Eingabe!G2641="x",1,0)</f>
        <v>0</v>
      </c>
      <c r="E2641" s="1">
        <f>IF(Eingabe!H2641="x",1,0)</f>
        <v>1</v>
      </c>
      <c r="F2641" s="1">
        <f>IF(Eingabe!I2641="x",1,0)</f>
        <v>0</v>
      </c>
      <c r="G2641" s="90">
        <f t="shared" si="224"/>
        <v>1</v>
      </c>
      <c r="H2641" s="1">
        <f>IF(Eingabe!R2641="x",1,0)</f>
        <v>1</v>
      </c>
      <c r="I2641" s="1">
        <f>IF(Eingabe!S2641="x",1,0)</f>
        <v>0</v>
      </c>
      <c r="J2641" s="1">
        <f t="shared" si="225"/>
        <v>1</v>
      </c>
      <c r="K2641" s="89">
        <f>IF(Eingabe!E2641="x",1,0)</f>
        <v>1</v>
      </c>
      <c r="L2641" s="1">
        <f>IF(Eingabe!F2641="x",1,0)</f>
        <v>0</v>
      </c>
      <c r="M2641" s="90">
        <f t="shared" si="226"/>
        <v>1</v>
      </c>
    </row>
    <row r="2642">
      <c r="A2642" s="5">
        <f>Eingabe!J2642^2*PI()/4</f>
        <v>0</v>
      </c>
      <c r="B2642" s="5">
        <f>Eingabe!K2642*Eingabe!L2642</f>
        <v>0.040000000000000008</v>
      </c>
      <c r="C2642" s="5">
        <f>(Eingabe!K2642*(Eingabe!L2642-Eingabe!K2642)+Eingabe!K2642^2*PI()/4)*0+Eingabe!K2642*Eingabe!L2642</f>
        <v>0.040000000000000008</v>
      </c>
      <c r="D2642" s="89">
        <f>IF(Eingabe!G2642="x",1,0)</f>
        <v>0</v>
      </c>
      <c r="E2642" s="1">
        <f>IF(Eingabe!H2642="x",1,0)</f>
        <v>1</v>
      </c>
      <c r="F2642" s="1">
        <f>IF(Eingabe!I2642="x",1,0)</f>
        <v>0</v>
      </c>
      <c r="G2642" s="90">
        <f t="shared" si="224"/>
        <v>1</v>
      </c>
      <c r="H2642" s="1">
        <f>IF(Eingabe!R2642="x",1,0)</f>
        <v>1</v>
      </c>
      <c r="I2642" s="1">
        <f>IF(Eingabe!S2642="x",1,0)</f>
        <v>0</v>
      </c>
      <c r="J2642" s="1">
        <f t="shared" si="225"/>
        <v>1</v>
      </c>
      <c r="K2642" s="89">
        <f>IF(Eingabe!E2642="x",1,0)</f>
        <v>1</v>
      </c>
      <c r="L2642" s="1">
        <f>IF(Eingabe!F2642="x",1,0)</f>
        <v>0</v>
      </c>
      <c r="M2642" s="90">
        <f t="shared" si="226"/>
        <v>1</v>
      </c>
    </row>
    <row r="2643">
      <c r="A2643" s="5">
        <f>Eingabe!J2643^2*PI()/4</f>
        <v>0</v>
      </c>
      <c r="B2643" s="5">
        <f>Eingabe!K2643*Eingabe!L2643</f>
        <v>0.040000000000000008</v>
      </c>
      <c r="C2643" s="5">
        <f>(Eingabe!K2643*(Eingabe!L2643-Eingabe!K2643)+Eingabe!K2643^2*PI()/4)*0+Eingabe!K2643*Eingabe!L2643</f>
        <v>0.040000000000000008</v>
      </c>
      <c r="D2643" s="89">
        <f>IF(Eingabe!G2643="x",1,0)</f>
        <v>0</v>
      </c>
      <c r="E2643" s="1">
        <f>IF(Eingabe!H2643="x",1,0)</f>
        <v>1</v>
      </c>
      <c r="F2643" s="1">
        <f>IF(Eingabe!I2643="x",1,0)</f>
        <v>0</v>
      </c>
      <c r="G2643" s="90">
        <f t="shared" ref="G2643:G2706" si="227">MAX(E2643:F2643)</f>
        <v>1</v>
      </c>
      <c r="H2643" s="1">
        <f>IF(Eingabe!R2643="x",1,0)</f>
        <v>1</v>
      </c>
      <c r="I2643" s="1">
        <f>IF(Eingabe!S2643="x",1,0)</f>
        <v>0</v>
      </c>
      <c r="J2643" s="1">
        <f t="shared" ref="J2643:J2706" si="228">MAX(H2643:I2643)</f>
        <v>1</v>
      </c>
      <c r="K2643" s="89">
        <f>IF(Eingabe!E2643="x",1,0)</f>
        <v>1</v>
      </c>
      <c r="L2643" s="1">
        <f>IF(Eingabe!F2643="x",1,0)</f>
        <v>0</v>
      </c>
      <c r="M2643" s="90">
        <f t="shared" ref="M2643:M2706" si="229">MAX(K2643:L2643)</f>
        <v>1</v>
      </c>
    </row>
    <row r="2644">
      <c r="A2644" s="5">
        <f>Eingabe!J2644^2*PI()/4</f>
        <v>0</v>
      </c>
      <c r="B2644" s="5">
        <f>Eingabe!K2644*Eingabe!L2644</f>
        <v>0.040000000000000008</v>
      </c>
      <c r="C2644" s="5">
        <f>(Eingabe!K2644*(Eingabe!L2644-Eingabe!K2644)+Eingabe!K2644^2*PI()/4)*0+Eingabe!K2644*Eingabe!L2644</f>
        <v>0.040000000000000008</v>
      </c>
      <c r="D2644" s="89">
        <f>IF(Eingabe!G2644="x",1,0)</f>
        <v>0</v>
      </c>
      <c r="E2644" s="1">
        <f>IF(Eingabe!H2644="x",1,0)</f>
        <v>1</v>
      </c>
      <c r="F2644" s="1">
        <f>IF(Eingabe!I2644="x",1,0)</f>
        <v>0</v>
      </c>
      <c r="G2644" s="90">
        <f t="shared" si="227"/>
        <v>1</v>
      </c>
      <c r="H2644" s="1">
        <f>IF(Eingabe!R2644="x",1,0)</f>
        <v>1</v>
      </c>
      <c r="I2644" s="1">
        <f>IF(Eingabe!S2644="x",1,0)</f>
        <v>0</v>
      </c>
      <c r="J2644" s="1">
        <f t="shared" si="228"/>
        <v>1</v>
      </c>
      <c r="K2644" s="89">
        <f>IF(Eingabe!E2644="x",1,0)</f>
        <v>1</v>
      </c>
      <c r="L2644" s="1">
        <f>IF(Eingabe!F2644="x",1,0)</f>
        <v>0</v>
      </c>
      <c r="M2644" s="90">
        <f t="shared" si="229"/>
        <v>1</v>
      </c>
    </row>
    <row r="2645">
      <c r="A2645" s="5">
        <f>Eingabe!J2645^2*PI()/4</f>
        <v>0</v>
      </c>
      <c r="B2645" s="5">
        <f>Eingabe!K2645*Eingabe!L2645</f>
        <v>0.040000000000000008</v>
      </c>
      <c r="C2645" s="5">
        <f>(Eingabe!K2645*(Eingabe!L2645-Eingabe!K2645)+Eingabe!K2645^2*PI()/4)*0+Eingabe!K2645*Eingabe!L2645</f>
        <v>0.040000000000000008</v>
      </c>
      <c r="D2645" s="89">
        <f>IF(Eingabe!G2645="x",1,0)</f>
        <v>0</v>
      </c>
      <c r="E2645" s="1">
        <f>IF(Eingabe!H2645="x",1,0)</f>
        <v>1</v>
      </c>
      <c r="F2645" s="1">
        <f>IF(Eingabe!I2645="x",1,0)</f>
        <v>0</v>
      </c>
      <c r="G2645" s="90">
        <f t="shared" si="227"/>
        <v>1</v>
      </c>
      <c r="H2645" s="1">
        <f>IF(Eingabe!R2645="x",1,0)</f>
        <v>1</v>
      </c>
      <c r="I2645" s="1">
        <f>IF(Eingabe!S2645="x",1,0)</f>
        <v>0</v>
      </c>
      <c r="J2645" s="1">
        <f t="shared" si="228"/>
        <v>1</v>
      </c>
      <c r="K2645" s="89">
        <f>IF(Eingabe!E2645="x",1,0)</f>
        <v>1</v>
      </c>
      <c r="L2645" s="1">
        <f>IF(Eingabe!F2645="x",1,0)</f>
        <v>0</v>
      </c>
      <c r="M2645" s="90">
        <f t="shared" si="229"/>
        <v>1</v>
      </c>
    </row>
    <row r="2646">
      <c r="A2646" s="5">
        <f>Eingabe!J2646^2*PI()/4</f>
        <v>0</v>
      </c>
      <c r="B2646" s="5">
        <f>Eingabe!K2646*Eingabe!L2646</f>
        <v>0.089999999999999997</v>
      </c>
      <c r="C2646" s="5">
        <f>(Eingabe!K2646*(Eingabe!L2646-Eingabe!K2646)+Eingabe!K2646^2*PI()/4)*0+Eingabe!K2646*Eingabe!L2646</f>
        <v>0.089999999999999997</v>
      </c>
      <c r="D2646" s="89">
        <f>IF(Eingabe!G2646="x",1,0)</f>
        <v>0</v>
      </c>
      <c r="E2646" s="1">
        <f>IF(Eingabe!H2646="x",1,0)</f>
        <v>1</v>
      </c>
      <c r="F2646" s="1">
        <f>IF(Eingabe!I2646="x",1,0)</f>
        <v>0</v>
      </c>
      <c r="G2646" s="90">
        <f t="shared" si="227"/>
        <v>1</v>
      </c>
      <c r="H2646" s="1">
        <f>IF(Eingabe!R2646="x",1,0)</f>
        <v>1</v>
      </c>
      <c r="I2646" s="1">
        <f>IF(Eingabe!S2646="x",1,0)</f>
        <v>0</v>
      </c>
      <c r="J2646" s="1">
        <f t="shared" si="228"/>
        <v>1</v>
      </c>
      <c r="K2646" s="89">
        <f>IF(Eingabe!E2646="x",1,0)</f>
        <v>1</v>
      </c>
      <c r="L2646" s="1">
        <f>IF(Eingabe!F2646="x",1,0)</f>
        <v>0</v>
      </c>
      <c r="M2646" s="90">
        <f t="shared" si="229"/>
        <v>1</v>
      </c>
    </row>
    <row r="2647">
      <c r="A2647" s="5">
        <f>Eingabe!J2647^2*PI()/4</f>
        <v>0</v>
      </c>
      <c r="B2647" s="5">
        <f>Eingabe!K2647*Eingabe!L2647</f>
        <v>0.057599999999999998</v>
      </c>
      <c r="C2647" s="5">
        <f>(Eingabe!K2647*(Eingabe!L2647-Eingabe!K2647)+Eingabe!K2647^2*PI()/4)*0+Eingabe!K2647*Eingabe!L2647</f>
        <v>0.057599999999999998</v>
      </c>
      <c r="D2647" s="89">
        <f>IF(Eingabe!G2647="x",1,0)</f>
        <v>0</v>
      </c>
      <c r="E2647" s="1">
        <f>IF(Eingabe!H2647="x",1,0)</f>
        <v>1</v>
      </c>
      <c r="F2647" s="1">
        <f>IF(Eingabe!I2647="x",1,0)</f>
        <v>0</v>
      </c>
      <c r="G2647" s="90">
        <f t="shared" si="227"/>
        <v>1</v>
      </c>
      <c r="H2647" s="1">
        <f>IF(Eingabe!R2647="x",1,0)</f>
        <v>1</v>
      </c>
      <c r="I2647" s="1">
        <f>IF(Eingabe!S2647="x",1,0)</f>
        <v>0</v>
      </c>
      <c r="J2647" s="1">
        <f t="shared" si="228"/>
        <v>1</v>
      </c>
      <c r="K2647" s="89">
        <f>IF(Eingabe!E2647="x",1,0)</f>
        <v>1</v>
      </c>
      <c r="L2647" s="1">
        <f>IF(Eingabe!F2647="x",1,0)</f>
        <v>0</v>
      </c>
      <c r="M2647" s="90">
        <f t="shared" si="229"/>
        <v>1</v>
      </c>
    </row>
    <row r="2648">
      <c r="A2648" s="5">
        <f>Eingabe!J2648^2*PI()/4</f>
        <v>0</v>
      </c>
      <c r="B2648" s="5">
        <f>Eingabe!K2648*Eingabe!L2648</f>
        <v>0.057599999999999998</v>
      </c>
      <c r="C2648" s="5">
        <f>(Eingabe!K2648*(Eingabe!L2648-Eingabe!K2648)+Eingabe!K2648^2*PI()/4)*0+Eingabe!K2648*Eingabe!L2648</f>
        <v>0.057599999999999998</v>
      </c>
      <c r="D2648" s="89">
        <f>IF(Eingabe!G2648="x",1,0)</f>
        <v>0</v>
      </c>
      <c r="E2648" s="1">
        <f>IF(Eingabe!H2648="x",1,0)</f>
        <v>1</v>
      </c>
      <c r="F2648" s="1">
        <f>IF(Eingabe!I2648="x",1,0)</f>
        <v>0</v>
      </c>
      <c r="G2648" s="90">
        <f t="shared" si="227"/>
        <v>1</v>
      </c>
      <c r="H2648" s="1">
        <f>IF(Eingabe!R2648="x",1,0)</f>
        <v>1</v>
      </c>
      <c r="I2648" s="1">
        <f>IF(Eingabe!S2648="x",1,0)</f>
        <v>0</v>
      </c>
      <c r="J2648" s="1">
        <f t="shared" si="228"/>
        <v>1</v>
      </c>
      <c r="K2648" s="89">
        <f>IF(Eingabe!E2648="x",1,0)</f>
        <v>1</v>
      </c>
      <c r="L2648" s="1">
        <f>IF(Eingabe!F2648="x",1,0)</f>
        <v>0</v>
      </c>
      <c r="M2648" s="90">
        <f t="shared" si="229"/>
        <v>1</v>
      </c>
    </row>
    <row r="2649">
      <c r="A2649" s="5">
        <f>Eingabe!J2649^2*PI()/4</f>
        <v>0</v>
      </c>
      <c r="B2649" s="5">
        <f>Eingabe!K2649*Eingabe!L2649</f>
        <v>0.057599999999999998</v>
      </c>
      <c r="C2649" s="5">
        <f>(Eingabe!K2649*(Eingabe!L2649-Eingabe!K2649)+Eingabe!K2649^2*PI()/4)*0+Eingabe!K2649*Eingabe!L2649</f>
        <v>0.057599999999999998</v>
      </c>
      <c r="D2649" s="89">
        <f>IF(Eingabe!G2649="x",1,0)</f>
        <v>0</v>
      </c>
      <c r="E2649" s="1">
        <f>IF(Eingabe!H2649="x",1,0)</f>
        <v>1</v>
      </c>
      <c r="F2649" s="1">
        <f>IF(Eingabe!I2649="x",1,0)</f>
        <v>0</v>
      </c>
      <c r="G2649" s="90">
        <f t="shared" si="227"/>
        <v>1</v>
      </c>
      <c r="H2649" s="1">
        <f>IF(Eingabe!R2649="x",1,0)</f>
        <v>1</v>
      </c>
      <c r="I2649" s="1">
        <f>IF(Eingabe!S2649="x",1,0)</f>
        <v>0</v>
      </c>
      <c r="J2649" s="1">
        <f t="shared" si="228"/>
        <v>1</v>
      </c>
      <c r="K2649" s="89">
        <f>IF(Eingabe!E2649="x",1,0)</f>
        <v>1</v>
      </c>
      <c r="L2649" s="1">
        <f>IF(Eingabe!F2649="x",1,0)</f>
        <v>0</v>
      </c>
      <c r="M2649" s="90">
        <f t="shared" si="229"/>
        <v>1</v>
      </c>
    </row>
    <row r="2650">
      <c r="A2650" s="5">
        <f>Eingabe!J2650^2*PI()/4</f>
        <v>0</v>
      </c>
      <c r="B2650" s="5">
        <f>Eingabe!K2650*Eingabe!L2650</f>
        <v>0.057599999999999998</v>
      </c>
      <c r="C2650" s="5">
        <f>(Eingabe!K2650*(Eingabe!L2650-Eingabe!K2650)+Eingabe!K2650^2*PI()/4)*0+Eingabe!K2650*Eingabe!L2650</f>
        <v>0.057599999999999998</v>
      </c>
      <c r="D2650" s="89">
        <f>IF(Eingabe!G2650="x",1,0)</f>
        <v>0</v>
      </c>
      <c r="E2650" s="1">
        <f>IF(Eingabe!H2650="x",1,0)</f>
        <v>1</v>
      </c>
      <c r="F2650" s="1">
        <f>IF(Eingabe!I2650="x",1,0)</f>
        <v>0</v>
      </c>
      <c r="G2650" s="90">
        <f t="shared" si="227"/>
        <v>1</v>
      </c>
      <c r="H2650" s="1">
        <f>IF(Eingabe!R2650="x",1,0)</f>
        <v>1</v>
      </c>
      <c r="I2650" s="1">
        <f>IF(Eingabe!S2650="x",1,0)</f>
        <v>0</v>
      </c>
      <c r="J2650" s="1">
        <f t="shared" si="228"/>
        <v>1</v>
      </c>
      <c r="K2650" s="89">
        <f>IF(Eingabe!E2650="x",1,0)</f>
        <v>1</v>
      </c>
      <c r="L2650" s="1">
        <f>IF(Eingabe!F2650="x",1,0)</f>
        <v>0</v>
      </c>
      <c r="M2650" s="90">
        <f t="shared" si="229"/>
        <v>1</v>
      </c>
    </row>
    <row r="2651">
      <c r="A2651" s="5">
        <f>Eingabe!J2651^2*PI()/4</f>
        <v>0</v>
      </c>
      <c r="B2651" s="5">
        <f>Eingabe!K2651*Eingabe!L2651</f>
        <v>0.057599999999999998</v>
      </c>
      <c r="C2651" s="5">
        <f>(Eingabe!K2651*(Eingabe!L2651-Eingabe!K2651)+Eingabe!K2651^2*PI()/4)*0+Eingabe!K2651*Eingabe!L2651</f>
        <v>0.057599999999999998</v>
      </c>
      <c r="D2651" s="89">
        <f>IF(Eingabe!G2651="x",1,0)</f>
        <v>0</v>
      </c>
      <c r="E2651" s="1">
        <f>IF(Eingabe!H2651="x",1,0)</f>
        <v>1</v>
      </c>
      <c r="F2651" s="1">
        <f>IF(Eingabe!I2651="x",1,0)</f>
        <v>0</v>
      </c>
      <c r="G2651" s="90">
        <f t="shared" si="227"/>
        <v>1</v>
      </c>
      <c r="H2651" s="1">
        <f>IF(Eingabe!R2651="x",1,0)</f>
        <v>1</v>
      </c>
      <c r="I2651" s="1">
        <f>IF(Eingabe!S2651="x",1,0)</f>
        <v>0</v>
      </c>
      <c r="J2651" s="1">
        <f t="shared" si="228"/>
        <v>1</v>
      </c>
      <c r="K2651" s="89">
        <f>IF(Eingabe!E2651="x",1,0)</f>
        <v>1</v>
      </c>
      <c r="L2651" s="1">
        <f>IF(Eingabe!F2651="x",1,0)</f>
        <v>0</v>
      </c>
      <c r="M2651" s="90">
        <f t="shared" si="229"/>
        <v>1</v>
      </c>
    </row>
    <row r="2652">
      <c r="A2652" s="5">
        <f>Eingabe!J2652^2*PI()/4</f>
        <v>0</v>
      </c>
      <c r="B2652" s="5">
        <f>Eingabe!K2652*Eingabe!L2652</f>
        <v>0.057599999999999998</v>
      </c>
      <c r="C2652" s="5">
        <f>(Eingabe!K2652*(Eingabe!L2652-Eingabe!K2652)+Eingabe!K2652^2*PI()/4)*0+Eingabe!K2652*Eingabe!L2652</f>
        <v>0.057599999999999998</v>
      </c>
      <c r="D2652" s="89">
        <f>IF(Eingabe!G2652="x",1,0)</f>
        <v>0</v>
      </c>
      <c r="E2652" s="1">
        <f>IF(Eingabe!H2652="x",1,0)</f>
        <v>1</v>
      </c>
      <c r="F2652" s="1">
        <f>IF(Eingabe!I2652="x",1,0)</f>
        <v>0</v>
      </c>
      <c r="G2652" s="90">
        <f t="shared" si="227"/>
        <v>1</v>
      </c>
      <c r="H2652" s="1">
        <f>IF(Eingabe!R2652="x",1,0)</f>
        <v>1</v>
      </c>
      <c r="I2652" s="1">
        <f>IF(Eingabe!S2652="x",1,0)</f>
        <v>0</v>
      </c>
      <c r="J2652" s="1">
        <f t="shared" si="228"/>
        <v>1</v>
      </c>
      <c r="K2652" s="89">
        <f>IF(Eingabe!E2652="x",1,0)</f>
        <v>1</v>
      </c>
      <c r="L2652" s="1">
        <f>IF(Eingabe!F2652="x",1,0)</f>
        <v>0</v>
      </c>
      <c r="M2652" s="90">
        <f t="shared" si="229"/>
        <v>1</v>
      </c>
    </row>
    <row r="2653">
      <c r="A2653" s="5">
        <f>Eingabe!J2653^2*PI()/4</f>
        <v>0</v>
      </c>
      <c r="B2653" s="5">
        <f>Eingabe!K2653*Eingabe!L2653</f>
        <v>0.057599999999999998</v>
      </c>
      <c r="C2653" s="5">
        <f>(Eingabe!K2653*(Eingabe!L2653-Eingabe!K2653)+Eingabe!K2653^2*PI()/4)*0+Eingabe!K2653*Eingabe!L2653</f>
        <v>0.057599999999999998</v>
      </c>
      <c r="D2653" s="89">
        <f>IF(Eingabe!G2653="x",1,0)</f>
        <v>0</v>
      </c>
      <c r="E2653" s="1">
        <f>IF(Eingabe!H2653="x",1,0)</f>
        <v>1</v>
      </c>
      <c r="F2653" s="1">
        <f>IF(Eingabe!I2653="x",1,0)</f>
        <v>0</v>
      </c>
      <c r="G2653" s="90">
        <f t="shared" si="227"/>
        <v>1</v>
      </c>
      <c r="H2653" s="1">
        <f>IF(Eingabe!R2653="x",1,0)</f>
        <v>1</v>
      </c>
      <c r="I2653" s="1">
        <f>IF(Eingabe!S2653="x",1,0)</f>
        <v>0</v>
      </c>
      <c r="J2653" s="1">
        <f t="shared" si="228"/>
        <v>1</v>
      </c>
      <c r="K2653" s="89">
        <f>IF(Eingabe!E2653="x",1,0)</f>
        <v>1</v>
      </c>
      <c r="L2653" s="1">
        <f>IF(Eingabe!F2653="x",1,0)</f>
        <v>0</v>
      </c>
      <c r="M2653" s="90">
        <f t="shared" si="229"/>
        <v>1</v>
      </c>
    </row>
    <row r="2654">
      <c r="A2654" s="5">
        <f>Eingabe!J2654^2*PI()/4</f>
        <v>0</v>
      </c>
      <c r="B2654" s="5">
        <f>Eingabe!K2654*Eingabe!L2654</f>
        <v>0.057599999999999998</v>
      </c>
      <c r="C2654" s="5">
        <f>(Eingabe!K2654*(Eingabe!L2654-Eingabe!K2654)+Eingabe!K2654^2*PI()/4)*0+Eingabe!K2654*Eingabe!L2654</f>
        <v>0.057599999999999998</v>
      </c>
      <c r="D2654" s="89">
        <f>IF(Eingabe!G2654="x",1,0)</f>
        <v>0</v>
      </c>
      <c r="E2654" s="1">
        <f>IF(Eingabe!H2654="x",1,0)</f>
        <v>1</v>
      </c>
      <c r="F2654" s="1">
        <f>IF(Eingabe!I2654="x",1,0)</f>
        <v>0</v>
      </c>
      <c r="G2654" s="90">
        <f t="shared" si="227"/>
        <v>1</v>
      </c>
      <c r="H2654" s="1">
        <f>IF(Eingabe!R2654="x",1,0)</f>
        <v>1</v>
      </c>
      <c r="I2654" s="1">
        <f>IF(Eingabe!S2654="x",1,0)</f>
        <v>0</v>
      </c>
      <c r="J2654" s="1">
        <f t="shared" si="228"/>
        <v>1</v>
      </c>
      <c r="K2654" s="89">
        <f>IF(Eingabe!E2654="x",1,0)</f>
        <v>1</v>
      </c>
      <c r="L2654" s="1">
        <f>IF(Eingabe!F2654="x",1,0)</f>
        <v>0</v>
      </c>
      <c r="M2654" s="90">
        <f t="shared" si="229"/>
        <v>1</v>
      </c>
    </row>
    <row r="2655">
      <c r="A2655" s="5">
        <f>Eingabe!J2655^2*PI()/4</f>
        <v>0</v>
      </c>
      <c r="B2655" s="5">
        <f>Eingabe!K2655*Eingabe!L2655</f>
        <v>0.089999999999999997</v>
      </c>
      <c r="C2655" s="5">
        <f>(Eingabe!K2655*(Eingabe!L2655-Eingabe!K2655)+Eingabe!K2655^2*PI()/4)*0+Eingabe!K2655*Eingabe!L2655</f>
        <v>0.089999999999999997</v>
      </c>
      <c r="D2655" s="89">
        <f>IF(Eingabe!G2655="x",1,0)</f>
        <v>0</v>
      </c>
      <c r="E2655" s="1">
        <f>IF(Eingabe!H2655="x",1,0)</f>
        <v>1</v>
      </c>
      <c r="F2655" s="1">
        <f>IF(Eingabe!I2655="x",1,0)</f>
        <v>0</v>
      </c>
      <c r="G2655" s="90">
        <f t="shared" si="227"/>
        <v>1</v>
      </c>
      <c r="H2655" s="1">
        <f>IF(Eingabe!R2655="x",1,0)</f>
        <v>1</v>
      </c>
      <c r="I2655" s="1">
        <f>IF(Eingabe!S2655="x",1,0)</f>
        <v>0</v>
      </c>
      <c r="J2655" s="1">
        <f t="shared" si="228"/>
        <v>1</v>
      </c>
      <c r="K2655" s="89">
        <f>IF(Eingabe!E2655="x",1,0)</f>
        <v>1</v>
      </c>
      <c r="L2655" s="1">
        <f>IF(Eingabe!F2655="x",1,0)</f>
        <v>0</v>
      </c>
      <c r="M2655" s="90">
        <f t="shared" si="229"/>
        <v>1</v>
      </c>
    </row>
    <row r="2656">
      <c r="A2656" s="5">
        <f>Eingabe!J2656^2*PI()/4</f>
        <v>0</v>
      </c>
      <c r="B2656" s="5">
        <f>Eingabe!K2656*Eingabe!L2656</f>
        <v>0.089999999999999997</v>
      </c>
      <c r="C2656" s="5">
        <f>(Eingabe!K2656*(Eingabe!L2656-Eingabe!K2656)+Eingabe!K2656^2*PI()/4)*0+Eingabe!K2656*Eingabe!L2656</f>
        <v>0.089999999999999997</v>
      </c>
      <c r="D2656" s="89">
        <f>IF(Eingabe!G2656="x",1,0)</f>
        <v>0</v>
      </c>
      <c r="E2656" s="1">
        <f>IF(Eingabe!H2656="x",1,0)</f>
        <v>1</v>
      </c>
      <c r="F2656" s="1">
        <f>IF(Eingabe!I2656="x",1,0)</f>
        <v>0</v>
      </c>
      <c r="G2656" s="90">
        <f t="shared" si="227"/>
        <v>1</v>
      </c>
      <c r="H2656" s="1">
        <f>IF(Eingabe!R2656="x",1,0)</f>
        <v>1</v>
      </c>
      <c r="I2656" s="1">
        <f>IF(Eingabe!S2656="x",1,0)</f>
        <v>0</v>
      </c>
      <c r="J2656" s="1">
        <f t="shared" si="228"/>
        <v>1</v>
      </c>
      <c r="K2656" s="89">
        <f>IF(Eingabe!E2656="x",1,0)</f>
        <v>1</v>
      </c>
      <c r="L2656" s="1">
        <f>IF(Eingabe!F2656="x",1,0)</f>
        <v>0</v>
      </c>
      <c r="M2656" s="90">
        <f t="shared" si="229"/>
        <v>1</v>
      </c>
    </row>
    <row r="2657">
      <c r="A2657" s="5">
        <f>Eingabe!J2657^2*PI()/4</f>
        <v>0</v>
      </c>
      <c r="B2657" s="5">
        <f>Eingabe!K2657*Eingabe!L2657</f>
        <v>0.089999999999999997</v>
      </c>
      <c r="C2657" s="5">
        <f>(Eingabe!K2657*(Eingabe!L2657-Eingabe!K2657)+Eingabe!K2657^2*PI()/4)*0+Eingabe!K2657*Eingabe!L2657</f>
        <v>0.089999999999999997</v>
      </c>
      <c r="D2657" s="89">
        <f>IF(Eingabe!G2657="x",1,0)</f>
        <v>0</v>
      </c>
      <c r="E2657" s="1">
        <f>IF(Eingabe!H2657="x",1,0)</f>
        <v>1</v>
      </c>
      <c r="F2657" s="1">
        <f>IF(Eingabe!I2657="x",1,0)</f>
        <v>0</v>
      </c>
      <c r="G2657" s="90">
        <f t="shared" si="227"/>
        <v>1</v>
      </c>
      <c r="H2657" s="1">
        <f>IF(Eingabe!R2657="x",1,0)</f>
        <v>1</v>
      </c>
      <c r="I2657" s="1">
        <f>IF(Eingabe!S2657="x",1,0)</f>
        <v>0</v>
      </c>
      <c r="J2657" s="1">
        <f t="shared" si="228"/>
        <v>1</v>
      </c>
      <c r="K2657" s="89">
        <f>IF(Eingabe!E2657="x",1,0)</f>
        <v>1</v>
      </c>
      <c r="L2657" s="1">
        <f>IF(Eingabe!F2657="x",1,0)</f>
        <v>0</v>
      </c>
      <c r="M2657" s="90">
        <f t="shared" si="229"/>
        <v>1</v>
      </c>
    </row>
    <row r="2658">
      <c r="A2658" s="5">
        <f>Eingabe!J2658^2*PI()/4</f>
        <v>0</v>
      </c>
      <c r="B2658" s="5">
        <f>Eingabe!K2658*Eingabe!L2658</f>
        <v>0.089999999999999997</v>
      </c>
      <c r="C2658" s="5">
        <f>(Eingabe!K2658*(Eingabe!L2658-Eingabe!K2658)+Eingabe!K2658^2*PI()/4)*0+Eingabe!K2658*Eingabe!L2658</f>
        <v>0.089999999999999997</v>
      </c>
      <c r="D2658" s="89">
        <f>IF(Eingabe!G2658="x",1,0)</f>
        <v>0</v>
      </c>
      <c r="E2658" s="1">
        <f>IF(Eingabe!H2658="x",1,0)</f>
        <v>1</v>
      </c>
      <c r="F2658" s="1">
        <f>IF(Eingabe!I2658="x",1,0)</f>
        <v>0</v>
      </c>
      <c r="G2658" s="90">
        <f t="shared" si="227"/>
        <v>1</v>
      </c>
      <c r="H2658" s="1">
        <f>IF(Eingabe!R2658="x",1,0)</f>
        <v>1</v>
      </c>
      <c r="I2658" s="1">
        <f>IF(Eingabe!S2658="x",1,0)</f>
        <v>0</v>
      </c>
      <c r="J2658" s="1">
        <f t="shared" si="228"/>
        <v>1</v>
      </c>
      <c r="K2658" s="89">
        <f>IF(Eingabe!E2658="x",1,0)</f>
        <v>1</v>
      </c>
      <c r="L2658" s="1">
        <f>IF(Eingabe!F2658="x",1,0)</f>
        <v>0</v>
      </c>
      <c r="M2658" s="90">
        <f t="shared" si="229"/>
        <v>1</v>
      </c>
    </row>
    <row r="2659">
      <c r="A2659" s="5">
        <f>Eingabe!J2659^2*PI()/4</f>
        <v>0</v>
      </c>
      <c r="B2659" s="5">
        <f>Eingabe!K2659*Eingabe!L2659</f>
        <v>0.040000000000000008</v>
      </c>
      <c r="C2659" s="5">
        <f>(Eingabe!K2659*(Eingabe!L2659-Eingabe!K2659)+Eingabe!K2659^2*PI()/4)*0+Eingabe!K2659*Eingabe!L2659</f>
        <v>0.040000000000000008</v>
      </c>
      <c r="D2659" s="89">
        <f>IF(Eingabe!G2659="x",1,0)</f>
        <v>0</v>
      </c>
      <c r="E2659" s="1">
        <f>IF(Eingabe!H2659="x",1,0)</f>
        <v>1</v>
      </c>
      <c r="F2659" s="1">
        <f>IF(Eingabe!I2659="x",1,0)</f>
        <v>0</v>
      </c>
      <c r="G2659" s="90">
        <f t="shared" si="227"/>
        <v>1</v>
      </c>
      <c r="H2659" s="1">
        <f>IF(Eingabe!R2659="x",1,0)</f>
        <v>1</v>
      </c>
      <c r="I2659" s="1">
        <f>IF(Eingabe!S2659="x",1,0)</f>
        <v>0</v>
      </c>
      <c r="J2659" s="1">
        <f t="shared" si="228"/>
        <v>1</v>
      </c>
      <c r="K2659" s="89">
        <f>IF(Eingabe!E2659="x",1,0)</f>
        <v>1</v>
      </c>
      <c r="L2659" s="1">
        <f>IF(Eingabe!F2659="x",1,0)</f>
        <v>0</v>
      </c>
      <c r="M2659" s="90">
        <f t="shared" si="229"/>
        <v>1</v>
      </c>
    </row>
    <row r="2660">
      <c r="A2660" s="5">
        <f>Eingabe!J2660^2*PI()/4</f>
        <v>0</v>
      </c>
      <c r="B2660" s="5">
        <f>Eingabe!K2660*Eingabe!L2660</f>
        <v>0.040000000000000008</v>
      </c>
      <c r="C2660" s="5">
        <f>(Eingabe!K2660*(Eingabe!L2660-Eingabe!K2660)+Eingabe!K2660^2*PI()/4)*0+Eingabe!K2660*Eingabe!L2660</f>
        <v>0.040000000000000008</v>
      </c>
      <c r="D2660" s="89">
        <f>IF(Eingabe!G2660="x",1,0)</f>
        <v>0</v>
      </c>
      <c r="E2660" s="1">
        <f>IF(Eingabe!H2660="x",1,0)</f>
        <v>1</v>
      </c>
      <c r="F2660" s="1">
        <f>IF(Eingabe!I2660="x",1,0)</f>
        <v>0</v>
      </c>
      <c r="G2660" s="90">
        <f t="shared" si="227"/>
        <v>1</v>
      </c>
      <c r="H2660" s="1">
        <f>IF(Eingabe!R2660="x",1,0)</f>
        <v>1</v>
      </c>
      <c r="I2660" s="1">
        <f>IF(Eingabe!S2660="x",1,0)</f>
        <v>0</v>
      </c>
      <c r="J2660" s="1">
        <f t="shared" si="228"/>
        <v>1</v>
      </c>
      <c r="K2660" s="89">
        <f>IF(Eingabe!E2660="x",1,0)</f>
        <v>1</v>
      </c>
      <c r="L2660" s="1">
        <f>IF(Eingabe!F2660="x",1,0)</f>
        <v>0</v>
      </c>
      <c r="M2660" s="90">
        <f t="shared" si="229"/>
        <v>1</v>
      </c>
    </row>
    <row r="2661">
      <c r="A2661" s="5">
        <f>Eingabe!J2661^2*PI()/4</f>
        <v>0</v>
      </c>
      <c r="B2661" s="5">
        <f>Eingabe!K2661*Eingabe!L2661</f>
        <v>0.040000000000000008</v>
      </c>
      <c r="C2661" s="5">
        <f>(Eingabe!K2661*(Eingabe!L2661-Eingabe!K2661)+Eingabe!K2661^2*PI()/4)*0+Eingabe!K2661*Eingabe!L2661</f>
        <v>0.040000000000000008</v>
      </c>
      <c r="D2661" s="89">
        <f>IF(Eingabe!G2661="x",1,0)</f>
        <v>0</v>
      </c>
      <c r="E2661" s="1">
        <f>IF(Eingabe!H2661="x",1,0)</f>
        <v>1</v>
      </c>
      <c r="F2661" s="1">
        <f>IF(Eingabe!I2661="x",1,0)</f>
        <v>0</v>
      </c>
      <c r="G2661" s="90">
        <f t="shared" si="227"/>
        <v>1</v>
      </c>
      <c r="H2661" s="1">
        <f>IF(Eingabe!R2661="x",1,0)</f>
        <v>1</v>
      </c>
      <c r="I2661" s="1">
        <f>IF(Eingabe!S2661="x",1,0)</f>
        <v>0</v>
      </c>
      <c r="J2661" s="1">
        <f t="shared" si="228"/>
        <v>1</v>
      </c>
      <c r="K2661" s="89">
        <f>IF(Eingabe!E2661="x",1,0)</f>
        <v>1</v>
      </c>
      <c r="L2661" s="1">
        <f>IF(Eingabe!F2661="x",1,0)</f>
        <v>0</v>
      </c>
      <c r="M2661" s="90">
        <f t="shared" si="229"/>
        <v>1</v>
      </c>
    </row>
    <row r="2662">
      <c r="A2662" s="5">
        <f>Eingabe!J2662^2*PI()/4</f>
        <v>0</v>
      </c>
      <c r="B2662" s="5">
        <f>Eingabe!K2662*Eingabe!L2662</f>
        <v>0.040000000000000008</v>
      </c>
      <c r="C2662" s="5">
        <f>(Eingabe!K2662*(Eingabe!L2662-Eingabe!K2662)+Eingabe!K2662^2*PI()/4)*0+Eingabe!K2662*Eingabe!L2662</f>
        <v>0.040000000000000008</v>
      </c>
      <c r="D2662" s="89">
        <f>IF(Eingabe!G2662="x",1,0)</f>
        <v>0</v>
      </c>
      <c r="E2662" s="1">
        <f>IF(Eingabe!H2662="x",1,0)</f>
        <v>1</v>
      </c>
      <c r="F2662" s="1">
        <f>IF(Eingabe!I2662="x",1,0)</f>
        <v>0</v>
      </c>
      <c r="G2662" s="90">
        <f t="shared" si="227"/>
        <v>1</v>
      </c>
      <c r="H2662" s="1">
        <f>IF(Eingabe!R2662="x",1,0)</f>
        <v>1</v>
      </c>
      <c r="I2662" s="1">
        <f>IF(Eingabe!S2662="x",1,0)</f>
        <v>0</v>
      </c>
      <c r="J2662" s="1">
        <f t="shared" si="228"/>
        <v>1</v>
      </c>
      <c r="K2662" s="89">
        <f>IF(Eingabe!E2662="x",1,0)</f>
        <v>1</v>
      </c>
      <c r="L2662" s="1">
        <f>IF(Eingabe!F2662="x",1,0)</f>
        <v>0</v>
      </c>
      <c r="M2662" s="90">
        <f t="shared" si="229"/>
        <v>1</v>
      </c>
    </row>
    <row r="2663">
      <c r="A2663" s="5">
        <f>Eingabe!J2663^2*PI()/4</f>
        <v>0</v>
      </c>
      <c r="B2663" s="5">
        <f>Eingabe!K2663*Eingabe!L2663</f>
        <v>0.040000000000000008</v>
      </c>
      <c r="C2663" s="5">
        <f>(Eingabe!K2663*(Eingabe!L2663-Eingabe!K2663)+Eingabe!K2663^2*PI()/4)*0+Eingabe!K2663*Eingabe!L2663</f>
        <v>0.040000000000000008</v>
      </c>
      <c r="D2663" s="89">
        <f>IF(Eingabe!G2663="x",1,0)</f>
        <v>0</v>
      </c>
      <c r="E2663" s="1">
        <f>IF(Eingabe!H2663="x",1,0)</f>
        <v>1</v>
      </c>
      <c r="F2663" s="1">
        <f>IF(Eingabe!I2663="x",1,0)</f>
        <v>0</v>
      </c>
      <c r="G2663" s="90">
        <f t="shared" si="227"/>
        <v>1</v>
      </c>
      <c r="H2663" s="1">
        <f>IF(Eingabe!R2663="x",1,0)</f>
        <v>1</v>
      </c>
      <c r="I2663" s="1">
        <f>IF(Eingabe!S2663="x",1,0)</f>
        <v>0</v>
      </c>
      <c r="J2663" s="1">
        <f t="shared" si="228"/>
        <v>1</v>
      </c>
      <c r="K2663" s="89">
        <f>IF(Eingabe!E2663="x",1,0)</f>
        <v>1</v>
      </c>
      <c r="L2663" s="1">
        <f>IF(Eingabe!F2663="x",1,0)</f>
        <v>0</v>
      </c>
      <c r="M2663" s="90">
        <f t="shared" si="229"/>
        <v>1</v>
      </c>
    </row>
    <row r="2664">
      <c r="A2664" s="5">
        <f>Eingabe!J2664^2*PI()/4</f>
        <v>0</v>
      </c>
      <c r="B2664" s="5">
        <f>Eingabe!K2664*Eingabe!L2664</f>
        <v>0.057599999999999998</v>
      </c>
      <c r="C2664" s="5">
        <f>(Eingabe!K2664*(Eingabe!L2664-Eingabe!K2664)+Eingabe!K2664^2*PI()/4)*0+Eingabe!K2664*Eingabe!L2664</f>
        <v>0.057599999999999998</v>
      </c>
      <c r="D2664" s="89">
        <f>IF(Eingabe!G2664="x",1,0)</f>
        <v>0</v>
      </c>
      <c r="E2664" s="1">
        <f>IF(Eingabe!H2664="x",1,0)</f>
        <v>1</v>
      </c>
      <c r="F2664" s="1">
        <f>IF(Eingabe!I2664="x",1,0)</f>
        <v>0</v>
      </c>
      <c r="G2664" s="90">
        <f t="shared" si="227"/>
        <v>1</v>
      </c>
      <c r="H2664" s="1">
        <f>IF(Eingabe!R2664="x",1,0)</f>
        <v>1</v>
      </c>
      <c r="I2664" s="1">
        <f>IF(Eingabe!S2664="x",1,0)</f>
        <v>0</v>
      </c>
      <c r="J2664" s="1">
        <f t="shared" si="228"/>
        <v>1</v>
      </c>
      <c r="K2664" s="89">
        <f>IF(Eingabe!E2664="x",1,0)</f>
        <v>1</v>
      </c>
      <c r="L2664" s="1">
        <f>IF(Eingabe!F2664="x",1,0)</f>
        <v>0</v>
      </c>
      <c r="M2664" s="90">
        <f t="shared" si="229"/>
        <v>1</v>
      </c>
    </row>
    <row r="2665">
      <c r="A2665" s="5">
        <f>Eingabe!J2665^2*PI()/4</f>
        <v>0</v>
      </c>
      <c r="B2665" s="5">
        <f>Eingabe!K2665*Eingabe!L2665</f>
        <v>0.040000000000000008</v>
      </c>
      <c r="C2665" s="5">
        <f>(Eingabe!K2665*(Eingabe!L2665-Eingabe!K2665)+Eingabe!K2665^2*PI()/4)*0+Eingabe!K2665*Eingabe!L2665</f>
        <v>0.040000000000000008</v>
      </c>
      <c r="D2665" s="89">
        <f>IF(Eingabe!G2665="x",1,0)</f>
        <v>0</v>
      </c>
      <c r="E2665" s="1">
        <f>IF(Eingabe!H2665="x",1,0)</f>
        <v>1</v>
      </c>
      <c r="F2665" s="1">
        <f>IF(Eingabe!I2665="x",1,0)</f>
        <v>0</v>
      </c>
      <c r="G2665" s="90">
        <f t="shared" si="227"/>
        <v>1</v>
      </c>
      <c r="H2665" s="1">
        <f>IF(Eingabe!R2665="x",1,0)</f>
        <v>1</v>
      </c>
      <c r="I2665" s="1">
        <f>IF(Eingabe!S2665="x",1,0)</f>
        <v>0</v>
      </c>
      <c r="J2665" s="1">
        <f t="shared" si="228"/>
        <v>1</v>
      </c>
      <c r="K2665" s="89">
        <f>IF(Eingabe!E2665="x",1,0)</f>
        <v>1</v>
      </c>
      <c r="L2665" s="1">
        <f>IF(Eingabe!F2665="x",1,0)</f>
        <v>0</v>
      </c>
      <c r="M2665" s="90">
        <f t="shared" si="229"/>
        <v>1</v>
      </c>
    </row>
    <row r="2666">
      <c r="A2666" s="5">
        <f>Eingabe!J2666^2*PI()/4</f>
        <v>0</v>
      </c>
      <c r="B2666" s="5">
        <f>Eingabe!K2666*Eingabe!L2666</f>
        <v>0.040000000000000008</v>
      </c>
      <c r="C2666" s="5">
        <f>(Eingabe!K2666*(Eingabe!L2666-Eingabe!K2666)+Eingabe!K2666^2*PI()/4)*0+Eingabe!K2666*Eingabe!L2666</f>
        <v>0.040000000000000008</v>
      </c>
      <c r="D2666" s="89">
        <f>IF(Eingabe!G2666="x",1,0)</f>
        <v>0</v>
      </c>
      <c r="E2666" s="1">
        <f>IF(Eingabe!H2666="x",1,0)</f>
        <v>1</v>
      </c>
      <c r="F2666" s="1">
        <f>IF(Eingabe!I2666="x",1,0)</f>
        <v>0</v>
      </c>
      <c r="G2666" s="90">
        <f t="shared" si="227"/>
        <v>1</v>
      </c>
      <c r="H2666" s="1">
        <f>IF(Eingabe!R2666="x",1,0)</f>
        <v>1</v>
      </c>
      <c r="I2666" s="1">
        <f>IF(Eingabe!S2666="x",1,0)</f>
        <v>0</v>
      </c>
      <c r="J2666" s="1">
        <f t="shared" si="228"/>
        <v>1</v>
      </c>
      <c r="K2666" s="89">
        <f>IF(Eingabe!E2666="x",1,0)</f>
        <v>1</v>
      </c>
      <c r="L2666" s="1">
        <f>IF(Eingabe!F2666="x",1,0)</f>
        <v>0</v>
      </c>
      <c r="M2666" s="90">
        <f t="shared" si="229"/>
        <v>1</v>
      </c>
    </row>
    <row r="2667">
      <c r="A2667" s="5">
        <f>Eingabe!J2667^2*PI()/4</f>
        <v>0</v>
      </c>
      <c r="B2667" s="5">
        <f>Eingabe!K2667*Eingabe!L2667</f>
        <v>0.040000000000000008</v>
      </c>
      <c r="C2667" s="5">
        <f>(Eingabe!K2667*(Eingabe!L2667-Eingabe!K2667)+Eingabe!K2667^2*PI()/4)*0+Eingabe!K2667*Eingabe!L2667</f>
        <v>0.040000000000000008</v>
      </c>
      <c r="D2667" s="89">
        <f>IF(Eingabe!G2667="x",1,0)</f>
        <v>0</v>
      </c>
      <c r="E2667" s="1">
        <f>IF(Eingabe!H2667="x",1,0)</f>
        <v>1</v>
      </c>
      <c r="F2667" s="1">
        <f>IF(Eingabe!I2667="x",1,0)</f>
        <v>0</v>
      </c>
      <c r="G2667" s="90">
        <f t="shared" si="227"/>
        <v>1</v>
      </c>
      <c r="H2667" s="1">
        <f>IF(Eingabe!R2667="x",1,0)</f>
        <v>1</v>
      </c>
      <c r="I2667" s="1">
        <f>IF(Eingabe!S2667="x",1,0)</f>
        <v>0</v>
      </c>
      <c r="J2667" s="1">
        <f t="shared" si="228"/>
        <v>1</v>
      </c>
      <c r="K2667" s="89">
        <f>IF(Eingabe!E2667="x",1,0)</f>
        <v>1</v>
      </c>
      <c r="L2667" s="1">
        <f>IF(Eingabe!F2667="x",1,0)</f>
        <v>0</v>
      </c>
      <c r="M2667" s="90">
        <f t="shared" si="229"/>
        <v>1</v>
      </c>
    </row>
    <row r="2668">
      <c r="A2668" s="5">
        <f>Eingabe!J2668^2*PI()/4</f>
        <v>0</v>
      </c>
      <c r="B2668" s="5">
        <f>Eingabe!K2668*Eingabe!L2668</f>
        <v>0.040000000000000008</v>
      </c>
      <c r="C2668" s="5">
        <f>(Eingabe!K2668*(Eingabe!L2668-Eingabe!K2668)+Eingabe!K2668^2*PI()/4)*0+Eingabe!K2668*Eingabe!L2668</f>
        <v>0.040000000000000008</v>
      </c>
      <c r="D2668" s="89">
        <f>IF(Eingabe!G2668="x",1,0)</f>
        <v>0</v>
      </c>
      <c r="E2668" s="1">
        <f>IF(Eingabe!H2668="x",1,0)</f>
        <v>1</v>
      </c>
      <c r="F2668" s="1">
        <f>IF(Eingabe!I2668="x",1,0)</f>
        <v>0</v>
      </c>
      <c r="G2668" s="90">
        <f t="shared" si="227"/>
        <v>1</v>
      </c>
      <c r="H2668" s="1">
        <f>IF(Eingabe!R2668="x",1,0)</f>
        <v>1</v>
      </c>
      <c r="I2668" s="1">
        <f>IF(Eingabe!S2668="x",1,0)</f>
        <v>0</v>
      </c>
      <c r="J2668" s="1">
        <f t="shared" si="228"/>
        <v>1</v>
      </c>
      <c r="K2668" s="89">
        <f>IF(Eingabe!E2668="x",1,0)</f>
        <v>1</v>
      </c>
      <c r="L2668" s="1">
        <f>IF(Eingabe!F2668="x",1,0)</f>
        <v>0</v>
      </c>
      <c r="M2668" s="90">
        <f t="shared" si="229"/>
        <v>1</v>
      </c>
    </row>
    <row r="2669">
      <c r="A2669" s="5">
        <f>Eingabe!J2669^2*PI()/4</f>
        <v>0</v>
      </c>
      <c r="B2669" s="5">
        <f>Eingabe!K2669*Eingabe!L2669</f>
        <v>0.040000000000000008</v>
      </c>
      <c r="C2669" s="5">
        <f>(Eingabe!K2669*(Eingabe!L2669-Eingabe!K2669)+Eingabe!K2669^2*PI()/4)*0+Eingabe!K2669*Eingabe!L2669</f>
        <v>0.040000000000000008</v>
      </c>
      <c r="D2669" s="89">
        <f>IF(Eingabe!G2669="x",1,0)</f>
        <v>0</v>
      </c>
      <c r="E2669" s="1">
        <f>IF(Eingabe!H2669="x",1,0)</f>
        <v>1</v>
      </c>
      <c r="F2669" s="1">
        <f>IF(Eingabe!I2669="x",1,0)</f>
        <v>0</v>
      </c>
      <c r="G2669" s="90">
        <f t="shared" si="227"/>
        <v>1</v>
      </c>
      <c r="H2669" s="1">
        <f>IF(Eingabe!R2669="x",1,0)</f>
        <v>1</v>
      </c>
      <c r="I2669" s="1">
        <f>IF(Eingabe!S2669="x",1,0)</f>
        <v>0</v>
      </c>
      <c r="J2669" s="1">
        <f t="shared" si="228"/>
        <v>1</v>
      </c>
      <c r="K2669" s="89">
        <f>IF(Eingabe!E2669="x",1,0)</f>
        <v>1</v>
      </c>
      <c r="L2669" s="1">
        <f>IF(Eingabe!F2669="x",1,0)</f>
        <v>0</v>
      </c>
      <c r="M2669" s="90">
        <f t="shared" si="229"/>
        <v>1</v>
      </c>
    </row>
    <row r="2670">
      <c r="A2670" s="5">
        <f>Eingabe!J2670^2*PI()/4</f>
        <v>0</v>
      </c>
      <c r="B2670" s="5">
        <f>Eingabe!K2670*Eingabe!L2670</f>
        <v>0.057599999999999998</v>
      </c>
      <c r="C2670" s="5">
        <f>(Eingabe!K2670*(Eingabe!L2670-Eingabe!K2670)+Eingabe!K2670^2*PI()/4)*0+Eingabe!K2670*Eingabe!L2670</f>
        <v>0.057599999999999998</v>
      </c>
      <c r="D2670" s="89">
        <f>IF(Eingabe!G2670="x",1,0)</f>
        <v>0</v>
      </c>
      <c r="E2670" s="1">
        <f>IF(Eingabe!H2670="x",1,0)</f>
        <v>1</v>
      </c>
      <c r="F2670" s="1">
        <f>IF(Eingabe!I2670="x",1,0)</f>
        <v>0</v>
      </c>
      <c r="G2670" s="90">
        <f t="shared" si="227"/>
        <v>1</v>
      </c>
      <c r="H2670" s="1">
        <f>IF(Eingabe!R2670="x",1,0)</f>
        <v>1</v>
      </c>
      <c r="I2670" s="1">
        <f>IF(Eingabe!S2670="x",1,0)</f>
        <v>0</v>
      </c>
      <c r="J2670" s="1">
        <f t="shared" si="228"/>
        <v>1</v>
      </c>
      <c r="K2670" s="89">
        <f>IF(Eingabe!E2670="x",1,0)</f>
        <v>1</v>
      </c>
      <c r="L2670" s="1">
        <f>IF(Eingabe!F2670="x",1,0)</f>
        <v>0</v>
      </c>
      <c r="M2670" s="90">
        <f t="shared" si="229"/>
        <v>1</v>
      </c>
    </row>
    <row r="2671">
      <c r="A2671" s="5">
        <f>Eingabe!J2671^2*PI()/4</f>
        <v>0</v>
      </c>
      <c r="B2671" s="5">
        <f>Eingabe!K2671*Eingabe!L2671</f>
        <v>0.040000000000000008</v>
      </c>
      <c r="C2671" s="5">
        <f>(Eingabe!K2671*(Eingabe!L2671-Eingabe!K2671)+Eingabe!K2671^2*PI()/4)*0+Eingabe!K2671*Eingabe!L2671</f>
        <v>0.040000000000000008</v>
      </c>
      <c r="D2671" s="89">
        <f>IF(Eingabe!G2671="x",1,0)</f>
        <v>0</v>
      </c>
      <c r="E2671" s="1">
        <f>IF(Eingabe!H2671="x",1,0)</f>
        <v>1</v>
      </c>
      <c r="F2671" s="1">
        <f>IF(Eingabe!I2671="x",1,0)</f>
        <v>0</v>
      </c>
      <c r="G2671" s="90">
        <f t="shared" si="227"/>
        <v>1</v>
      </c>
      <c r="H2671" s="1">
        <f>IF(Eingabe!R2671="x",1,0)</f>
        <v>1</v>
      </c>
      <c r="I2671" s="1">
        <f>IF(Eingabe!S2671="x",1,0)</f>
        <v>0</v>
      </c>
      <c r="J2671" s="1">
        <f t="shared" si="228"/>
        <v>1</v>
      </c>
      <c r="K2671" s="89">
        <f>IF(Eingabe!E2671="x",1,0)</f>
        <v>1</v>
      </c>
      <c r="L2671" s="1">
        <f>IF(Eingabe!F2671="x",1,0)</f>
        <v>0</v>
      </c>
      <c r="M2671" s="90">
        <f t="shared" si="229"/>
        <v>1</v>
      </c>
    </row>
    <row r="2672">
      <c r="A2672" s="5">
        <f>Eingabe!J2672^2*PI()/4</f>
        <v>0</v>
      </c>
      <c r="B2672" s="5">
        <f>Eingabe!K2672*Eingabe!L2672</f>
        <v>0.040000000000000008</v>
      </c>
      <c r="C2672" s="5">
        <f>(Eingabe!K2672*(Eingabe!L2672-Eingabe!K2672)+Eingabe!K2672^2*PI()/4)*0+Eingabe!K2672*Eingabe!L2672</f>
        <v>0.040000000000000008</v>
      </c>
      <c r="D2672" s="89">
        <f>IF(Eingabe!G2672="x",1,0)</f>
        <v>0</v>
      </c>
      <c r="E2672" s="1">
        <f>IF(Eingabe!H2672="x",1,0)</f>
        <v>1</v>
      </c>
      <c r="F2672" s="1">
        <f>IF(Eingabe!I2672="x",1,0)</f>
        <v>0</v>
      </c>
      <c r="G2672" s="90">
        <f t="shared" si="227"/>
        <v>1</v>
      </c>
      <c r="H2672" s="1">
        <f>IF(Eingabe!R2672="x",1,0)</f>
        <v>1</v>
      </c>
      <c r="I2672" s="1">
        <f>IF(Eingabe!S2672="x",1,0)</f>
        <v>0</v>
      </c>
      <c r="J2672" s="1">
        <f t="shared" si="228"/>
        <v>1</v>
      </c>
      <c r="K2672" s="89">
        <f>IF(Eingabe!E2672="x",1,0)</f>
        <v>1</v>
      </c>
      <c r="L2672" s="1">
        <f>IF(Eingabe!F2672="x",1,0)</f>
        <v>0</v>
      </c>
      <c r="M2672" s="90">
        <f t="shared" si="229"/>
        <v>1</v>
      </c>
    </row>
    <row r="2673">
      <c r="A2673" s="5">
        <f>Eingabe!J2673^2*PI()/4</f>
        <v>0</v>
      </c>
      <c r="B2673" s="5">
        <f>Eingabe!K2673*Eingabe!L2673</f>
        <v>0.040000000000000008</v>
      </c>
      <c r="C2673" s="5">
        <f>(Eingabe!K2673*(Eingabe!L2673-Eingabe!K2673)+Eingabe!K2673^2*PI()/4)*0+Eingabe!K2673*Eingabe!L2673</f>
        <v>0.040000000000000008</v>
      </c>
      <c r="D2673" s="89">
        <f>IF(Eingabe!G2673="x",1,0)</f>
        <v>0</v>
      </c>
      <c r="E2673" s="1">
        <f>IF(Eingabe!H2673="x",1,0)</f>
        <v>1</v>
      </c>
      <c r="F2673" s="1">
        <f>IF(Eingabe!I2673="x",1,0)</f>
        <v>0</v>
      </c>
      <c r="G2673" s="90">
        <f t="shared" si="227"/>
        <v>1</v>
      </c>
      <c r="H2673" s="1">
        <f>IF(Eingabe!R2673="x",1,0)</f>
        <v>1</v>
      </c>
      <c r="I2673" s="1">
        <f>IF(Eingabe!S2673="x",1,0)</f>
        <v>0</v>
      </c>
      <c r="J2673" s="1">
        <f t="shared" si="228"/>
        <v>1</v>
      </c>
      <c r="K2673" s="89">
        <f>IF(Eingabe!E2673="x",1,0)</f>
        <v>1</v>
      </c>
      <c r="L2673" s="1">
        <f>IF(Eingabe!F2673="x",1,0)</f>
        <v>0</v>
      </c>
      <c r="M2673" s="90">
        <f t="shared" si="229"/>
        <v>1</v>
      </c>
    </row>
    <row r="2674">
      <c r="A2674" s="5">
        <f>Eingabe!J2674^2*PI()/4</f>
        <v>0</v>
      </c>
      <c r="B2674" s="5">
        <f>Eingabe!K2674*Eingabe!L2674</f>
        <v>0.057599999999999998</v>
      </c>
      <c r="C2674" s="5">
        <f>(Eingabe!K2674*(Eingabe!L2674-Eingabe!K2674)+Eingabe!K2674^2*PI()/4)*0+Eingabe!K2674*Eingabe!L2674</f>
        <v>0.057599999999999998</v>
      </c>
      <c r="D2674" s="89">
        <f>IF(Eingabe!G2674="x",1,0)</f>
        <v>0</v>
      </c>
      <c r="E2674" s="1">
        <f>IF(Eingabe!H2674="x",1,0)</f>
        <v>1</v>
      </c>
      <c r="F2674" s="1">
        <f>IF(Eingabe!I2674="x",1,0)</f>
        <v>0</v>
      </c>
      <c r="G2674" s="90">
        <f t="shared" si="227"/>
        <v>1</v>
      </c>
      <c r="H2674" s="1">
        <f>IF(Eingabe!R2674="x",1,0)</f>
        <v>1</v>
      </c>
      <c r="I2674" s="1">
        <f>IF(Eingabe!S2674="x",1,0)</f>
        <v>0</v>
      </c>
      <c r="J2674" s="1">
        <f t="shared" si="228"/>
        <v>1</v>
      </c>
      <c r="K2674" s="89">
        <f>IF(Eingabe!E2674="x",1,0)</f>
        <v>1</v>
      </c>
      <c r="L2674" s="1">
        <f>IF(Eingabe!F2674="x",1,0)</f>
        <v>0</v>
      </c>
      <c r="M2674" s="90">
        <f t="shared" si="229"/>
        <v>1</v>
      </c>
    </row>
    <row r="2675">
      <c r="A2675" s="5">
        <f>Eingabe!J2675^2*PI()/4</f>
        <v>0</v>
      </c>
      <c r="B2675" s="5">
        <f>Eingabe!K2675*Eingabe!L2675</f>
        <v>0.040000000000000008</v>
      </c>
      <c r="C2675" s="5">
        <f>(Eingabe!K2675*(Eingabe!L2675-Eingabe!K2675)+Eingabe!K2675^2*PI()/4)*0+Eingabe!K2675*Eingabe!L2675</f>
        <v>0.040000000000000008</v>
      </c>
      <c r="D2675" s="89">
        <f>IF(Eingabe!G2675="x",1,0)</f>
        <v>0</v>
      </c>
      <c r="E2675" s="1">
        <f>IF(Eingabe!H2675="x",1,0)</f>
        <v>1</v>
      </c>
      <c r="F2675" s="1">
        <f>IF(Eingabe!I2675="x",1,0)</f>
        <v>0</v>
      </c>
      <c r="G2675" s="90">
        <f t="shared" si="227"/>
        <v>1</v>
      </c>
      <c r="H2675" s="1">
        <f>IF(Eingabe!R2675="x",1,0)</f>
        <v>1</v>
      </c>
      <c r="I2675" s="1">
        <f>IF(Eingabe!S2675="x",1,0)</f>
        <v>0</v>
      </c>
      <c r="J2675" s="1">
        <f t="shared" si="228"/>
        <v>1</v>
      </c>
      <c r="K2675" s="89">
        <f>IF(Eingabe!E2675="x",1,0)</f>
        <v>1</v>
      </c>
      <c r="L2675" s="1">
        <f>IF(Eingabe!F2675="x",1,0)</f>
        <v>0</v>
      </c>
      <c r="M2675" s="90">
        <f t="shared" si="229"/>
        <v>1</v>
      </c>
    </row>
    <row r="2676">
      <c r="A2676" s="5">
        <f>Eingabe!J2676^2*PI()/4</f>
        <v>0</v>
      </c>
      <c r="B2676" s="5">
        <f>Eingabe!K2676*Eingabe!L2676</f>
        <v>0.040000000000000008</v>
      </c>
      <c r="C2676" s="5">
        <f>(Eingabe!K2676*(Eingabe!L2676-Eingabe!K2676)+Eingabe!K2676^2*PI()/4)*0+Eingabe!K2676*Eingabe!L2676</f>
        <v>0.040000000000000008</v>
      </c>
      <c r="D2676" s="89">
        <f>IF(Eingabe!G2676="x",1,0)</f>
        <v>0</v>
      </c>
      <c r="E2676" s="1">
        <f>IF(Eingabe!H2676="x",1,0)</f>
        <v>1</v>
      </c>
      <c r="F2676" s="1">
        <f>IF(Eingabe!I2676="x",1,0)</f>
        <v>0</v>
      </c>
      <c r="G2676" s="90">
        <f t="shared" si="227"/>
        <v>1</v>
      </c>
      <c r="H2676" s="1">
        <f>IF(Eingabe!R2676="x",1,0)</f>
        <v>1</v>
      </c>
      <c r="I2676" s="1">
        <f>IF(Eingabe!S2676="x",1,0)</f>
        <v>0</v>
      </c>
      <c r="J2676" s="1">
        <f t="shared" si="228"/>
        <v>1</v>
      </c>
      <c r="K2676" s="89">
        <f>IF(Eingabe!E2676="x",1,0)</f>
        <v>1</v>
      </c>
      <c r="L2676" s="1">
        <f>IF(Eingabe!F2676="x",1,0)</f>
        <v>0</v>
      </c>
      <c r="M2676" s="90">
        <f t="shared" si="229"/>
        <v>1</v>
      </c>
    </row>
    <row r="2677">
      <c r="A2677" s="5">
        <f>Eingabe!J2677^2*PI()/4</f>
        <v>0</v>
      </c>
      <c r="B2677" s="5">
        <f>Eingabe!K2677*Eingabe!L2677</f>
        <v>0.057599999999999998</v>
      </c>
      <c r="C2677" s="5">
        <f>(Eingabe!K2677*(Eingabe!L2677-Eingabe!K2677)+Eingabe!K2677^2*PI()/4)*0+Eingabe!K2677*Eingabe!L2677</f>
        <v>0.057599999999999998</v>
      </c>
      <c r="D2677" s="89">
        <f>IF(Eingabe!G2677="x",1,0)</f>
        <v>0</v>
      </c>
      <c r="E2677" s="1">
        <f>IF(Eingabe!H2677="x",1,0)</f>
        <v>1</v>
      </c>
      <c r="F2677" s="1">
        <f>IF(Eingabe!I2677="x",1,0)</f>
        <v>0</v>
      </c>
      <c r="G2677" s="90">
        <f t="shared" si="227"/>
        <v>1</v>
      </c>
      <c r="H2677" s="1">
        <f>IF(Eingabe!R2677="x",1,0)</f>
        <v>1</v>
      </c>
      <c r="I2677" s="1">
        <f>IF(Eingabe!S2677="x",1,0)</f>
        <v>0</v>
      </c>
      <c r="J2677" s="1">
        <f t="shared" si="228"/>
        <v>1</v>
      </c>
      <c r="K2677" s="89">
        <f>IF(Eingabe!E2677="x",1,0)</f>
        <v>1</v>
      </c>
      <c r="L2677" s="1">
        <f>IF(Eingabe!F2677="x",1,0)</f>
        <v>0</v>
      </c>
      <c r="M2677" s="90">
        <f t="shared" si="229"/>
        <v>1</v>
      </c>
    </row>
    <row r="2678">
      <c r="A2678" s="5">
        <f>Eingabe!J2678^2*PI()/4</f>
        <v>0</v>
      </c>
      <c r="B2678" s="5">
        <f>Eingabe!K2678*Eingabe!L2678</f>
        <v>0.12</v>
      </c>
      <c r="C2678" s="5">
        <f>(Eingabe!K2678*(Eingabe!L2678-Eingabe!K2678)+Eingabe!K2678^2*PI()/4)*0+Eingabe!K2678*Eingabe!L2678</f>
        <v>0.12</v>
      </c>
      <c r="D2678" s="89">
        <f>IF(Eingabe!G2678="x",1,0)</f>
        <v>0</v>
      </c>
      <c r="E2678" s="1">
        <f>IF(Eingabe!H2678="x",1,0)</f>
        <v>1</v>
      </c>
      <c r="F2678" s="1">
        <f>IF(Eingabe!I2678="x",1,0)</f>
        <v>0</v>
      </c>
      <c r="G2678" s="90">
        <f t="shared" si="227"/>
        <v>1</v>
      </c>
      <c r="H2678" s="1">
        <f>IF(Eingabe!R2678="x",1,0)</f>
        <v>1</v>
      </c>
      <c r="I2678" s="1">
        <f>IF(Eingabe!S2678="x",1,0)</f>
        <v>0</v>
      </c>
      <c r="J2678" s="1">
        <f t="shared" si="228"/>
        <v>1</v>
      </c>
      <c r="K2678" s="89">
        <f>IF(Eingabe!E2678="x",1,0)</f>
        <v>1</v>
      </c>
      <c r="L2678" s="1">
        <f>IF(Eingabe!F2678="x",1,0)</f>
        <v>0</v>
      </c>
      <c r="M2678" s="90">
        <f t="shared" si="229"/>
        <v>1</v>
      </c>
    </row>
    <row r="2679">
      <c r="A2679" s="5">
        <f>Eingabe!J2679^2*PI()/4</f>
        <v>0</v>
      </c>
      <c r="B2679" s="5">
        <f>Eingabe!K2679*Eingabe!L2679</f>
        <v>0.12</v>
      </c>
      <c r="C2679" s="5">
        <f>(Eingabe!K2679*(Eingabe!L2679-Eingabe!K2679)+Eingabe!K2679^2*PI()/4)*0+Eingabe!K2679*Eingabe!L2679</f>
        <v>0.12</v>
      </c>
      <c r="D2679" s="89">
        <f>IF(Eingabe!G2679="x",1,0)</f>
        <v>0</v>
      </c>
      <c r="E2679" s="1">
        <f>IF(Eingabe!H2679="x",1,0)</f>
        <v>1</v>
      </c>
      <c r="F2679" s="1">
        <f>IF(Eingabe!I2679="x",1,0)</f>
        <v>0</v>
      </c>
      <c r="G2679" s="90">
        <f t="shared" si="227"/>
        <v>1</v>
      </c>
      <c r="H2679" s="1">
        <f>IF(Eingabe!R2679="x",1,0)</f>
        <v>1</v>
      </c>
      <c r="I2679" s="1">
        <f>IF(Eingabe!S2679="x",1,0)</f>
        <v>0</v>
      </c>
      <c r="J2679" s="1">
        <f t="shared" si="228"/>
        <v>1</v>
      </c>
      <c r="K2679" s="89">
        <f>IF(Eingabe!E2679="x",1,0)</f>
        <v>1</v>
      </c>
      <c r="L2679" s="1">
        <f>IF(Eingabe!F2679="x",1,0)</f>
        <v>0</v>
      </c>
      <c r="M2679" s="90">
        <f t="shared" si="229"/>
        <v>1</v>
      </c>
    </row>
    <row r="2680">
      <c r="A2680" s="5">
        <f>Eingabe!J2680^2*PI()/4</f>
        <v>0</v>
      </c>
      <c r="B2680" s="5">
        <f>Eingabe!K2680*Eingabe!L2680</f>
        <v>0.12</v>
      </c>
      <c r="C2680" s="5">
        <f>(Eingabe!K2680*(Eingabe!L2680-Eingabe!K2680)+Eingabe!K2680^2*PI()/4)*0+Eingabe!K2680*Eingabe!L2680</f>
        <v>0.12</v>
      </c>
      <c r="D2680" s="89">
        <f>IF(Eingabe!G2680="x",1,0)</f>
        <v>0</v>
      </c>
      <c r="E2680" s="1">
        <f>IF(Eingabe!H2680="x",1,0)</f>
        <v>1</v>
      </c>
      <c r="F2680" s="1">
        <f>IF(Eingabe!I2680="x",1,0)</f>
        <v>0</v>
      </c>
      <c r="G2680" s="90">
        <f t="shared" si="227"/>
        <v>1</v>
      </c>
      <c r="H2680" s="1">
        <f>IF(Eingabe!R2680="x",1,0)</f>
        <v>1</v>
      </c>
      <c r="I2680" s="1">
        <f>IF(Eingabe!S2680="x",1,0)</f>
        <v>0</v>
      </c>
      <c r="J2680" s="1">
        <f t="shared" si="228"/>
        <v>1</v>
      </c>
      <c r="K2680" s="89">
        <f>IF(Eingabe!E2680="x",1,0)</f>
        <v>1</v>
      </c>
      <c r="L2680" s="1">
        <f>IF(Eingabe!F2680="x",1,0)</f>
        <v>0</v>
      </c>
      <c r="M2680" s="90">
        <f t="shared" si="229"/>
        <v>1</v>
      </c>
    </row>
    <row r="2681">
      <c r="A2681" s="5">
        <f>Eingabe!J2681^2*PI()/4</f>
        <v>0</v>
      </c>
      <c r="B2681" s="5">
        <f>Eingabe!K2681*Eingabe!L2681</f>
        <v>0.12</v>
      </c>
      <c r="C2681" s="5">
        <f>(Eingabe!K2681*(Eingabe!L2681-Eingabe!K2681)+Eingabe!K2681^2*PI()/4)*0+Eingabe!K2681*Eingabe!L2681</f>
        <v>0.12</v>
      </c>
      <c r="D2681" s="89">
        <f>IF(Eingabe!G2681="x",1,0)</f>
        <v>0</v>
      </c>
      <c r="E2681" s="1">
        <f>IF(Eingabe!H2681="x",1,0)</f>
        <v>1</v>
      </c>
      <c r="F2681" s="1">
        <f>IF(Eingabe!I2681="x",1,0)</f>
        <v>0</v>
      </c>
      <c r="G2681" s="90">
        <f t="shared" si="227"/>
        <v>1</v>
      </c>
      <c r="H2681" s="1">
        <f>IF(Eingabe!R2681="x",1,0)</f>
        <v>1</v>
      </c>
      <c r="I2681" s="1">
        <f>IF(Eingabe!S2681="x",1,0)</f>
        <v>0</v>
      </c>
      <c r="J2681" s="1">
        <f t="shared" si="228"/>
        <v>1</v>
      </c>
      <c r="K2681" s="89">
        <f>IF(Eingabe!E2681="x",1,0)</f>
        <v>1</v>
      </c>
      <c r="L2681" s="1">
        <f>IF(Eingabe!F2681="x",1,0)</f>
        <v>0</v>
      </c>
      <c r="M2681" s="90">
        <f t="shared" si="229"/>
        <v>1</v>
      </c>
    </row>
    <row r="2682">
      <c r="A2682" s="5">
        <f>Eingabe!J2682^2*PI()/4</f>
        <v>0</v>
      </c>
      <c r="B2682" s="5">
        <f>Eingabe!K2682*Eingabe!L2682</f>
        <v>0.12</v>
      </c>
      <c r="C2682" s="5">
        <f>(Eingabe!K2682*(Eingabe!L2682-Eingabe!K2682)+Eingabe!K2682^2*PI()/4)*0+Eingabe!K2682*Eingabe!L2682</f>
        <v>0.12</v>
      </c>
      <c r="D2682" s="89">
        <f>IF(Eingabe!G2682="x",1,0)</f>
        <v>0</v>
      </c>
      <c r="E2682" s="1">
        <f>IF(Eingabe!H2682="x",1,0)</f>
        <v>1</v>
      </c>
      <c r="F2682" s="1">
        <f>IF(Eingabe!I2682="x",1,0)</f>
        <v>0</v>
      </c>
      <c r="G2682" s="90">
        <f t="shared" si="227"/>
        <v>1</v>
      </c>
      <c r="H2682" s="1">
        <f>IF(Eingabe!R2682="x",1,0)</f>
        <v>1</v>
      </c>
      <c r="I2682" s="1">
        <f>IF(Eingabe!S2682="x",1,0)</f>
        <v>0</v>
      </c>
      <c r="J2682" s="1">
        <f t="shared" si="228"/>
        <v>1</v>
      </c>
      <c r="K2682" s="89">
        <f>IF(Eingabe!E2682="x",1,0)</f>
        <v>1</v>
      </c>
      <c r="L2682" s="1">
        <f>IF(Eingabe!F2682="x",1,0)</f>
        <v>0</v>
      </c>
      <c r="M2682" s="90">
        <f t="shared" si="229"/>
        <v>1</v>
      </c>
    </row>
    <row r="2683">
      <c r="A2683" s="5">
        <f>Eingabe!J2683^2*PI()/4</f>
        <v>0</v>
      </c>
      <c r="B2683" s="5">
        <f>Eingabe!K2683*Eingabe!L2683</f>
        <v>0.12</v>
      </c>
      <c r="C2683" s="5">
        <f>(Eingabe!K2683*(Eingabe!L2683-Eingabe!K2683)+Eingabe!K2683^2*PI()/4)*0+Eingabe!K2683*Eingabe!L2683</f>
        <v>0.12</v>
      </c>
      <c r="D2683" s="89">
        <f>IF(Eingabe!G2683="x",1,0)</f>
        <v>0</v>
      </c>
      <c r="E2683" s="1">
        <f>IF(Eingabe!H2683="x",1,0)</f>
        <v>1</v>
      </c>
      <c r="F2683" s="1">
        <f>IF(Eingabe!I2683="x",1,0)</f>
        <v>0</v>
      </c>
      <c r="G2683" s="90">
        <f t="shared" si="227"/>
        <v>1</v>
      </c>
      <c r="H2683" s="1">
        <f>IF(Eingabe!R2683="x",1,0)</f>
        <v>1</v>
      </c>
      <c r="I2683" s="1">
        <f>IF(Eingabe!S2683="x",1,0)</f>
        <v>0</v>
      </c>
      <c r="J2683" s="1">
        <f t="shared" si="228"/>
        <v>1</v>
      </c>
      <c r="K2683" s="89">
        <f>IF(Eingabe!E2683="x",1,0)</f>
        <v>1</v>
      </c>
      <c r="L2683" s="1">
        <f>IF(Eingabe!F2683="x",1,0)</f>
        <v>0</v>
      </c>
      <c r="M2683" s="90">
        <f t="shared" si="229"/>
        <v>1</v>
      </c>
    </row>
    <row r="2684">
      <c r="A2684" s="5">
        <f>Eingabe!J2684^2*PI()/4</f>
        <v>0</v>
      </c>
      <c r="B2684" s="5">
        <f>Eingabe!K2684*Eingabe!L2684</f>
        <v>0.12</v>
      </c>
      <c r="C2684" s="5">
        <f>(Eingabe!K2684*(Eingabe!L2684-Eingabe!K2684)+Eingabe!K2684^2*PI()/4)*0+Eingabe!K2684*Eingabe!L2684</f>
        <v>0.12</v>
      </c>
      <c r="D2684" s="89">
        <f>IF(Eingabe!G2684="x",1,0)</f>
        <v>0</v>
      </c>
      <c r="E2684" s="1">
        <f>IF(Eingabe!H2684="x",1,0)</f>
        <v>1</v>
      </c>
      <c r="F2684" s="1">
        <f>IF(Eingabe!I2684="x",1,0)</f>
        <v>0</v>
      </c>
      <c r="G2684" s="90">
        <f t="shared" si="227"/>
        <v>1</v>
      </c>
      <c r="H2684" s="1">
        <f>IF(Eingabe!R2684="x",1,0)</f>
        <v>1</v>
      </c>
      <c r="I2684" s="1">
        <f>IF(Eingabe!S2684="x",1,0)</f>
        <v>0</v>
      </c>
      <c r="J2684" s="1">
        <f t="shared" si="228"/>
        <v>1</v>
      </c>
      <c r="K2684" s="89">
        <f>IF(Eingabe!E2684="x",1,0)</f>
        <v>1</v>
      </c>
      <c r="L2684" s="1">
        <f>IF(Eingabe!F2684="x",1,0)</f>
        <v>0</v>
      </c>
      <c r="M2684" s="90">
        <f t="shared" si="229"/>
        <v>1</v>
      </c>
    </row>
    <row r="2685">
      <c r="A2685" s="5">
        <f>Eingabe!J2685^2*PI()/4</f>
        <v>0</v>
      </c>
      <c r="B2685" s="5">
        <f>Eingabe!K2685*Eingabe!L2685</f>
        <v>0.12</v>
      </c>
      <c r="C2685" s="5">
        <f>(Eingabe!K2685*(Eingabe!L2685-Eingabe!K2685)+Eingabe!K2685^2*PI()/4)*0+Eingabe!K2685*Eingabe!L2685</f>
        <v>0.12</v>
      </c>
      <c r="D2685" s="89">
        <f>IF(Eingabe!G2685="x",1,0)</f>
        <v>0</v>
      </c>
      <c r="E2685" s="1">
        <f>IF(Eingabe!H2685="x",1,0)</f>
        <v>1</v>
      </c>
      <c r="F2685" s="1">
        <f>IF(Eingabe!I2685="x",1,0)</f>
        <v>0</v>
      </c>
      <c r="G2685" s="90">
        <f t="shared" si="227"/>
        <v>1</v>
      </c>
      <c r="H2685" s="1">
        <f>IF(Eingabe!R2685="x",1,0)</f>
        <v>1</v>
      </c>
      <c r="I2685" s="1">
        <f>IF(Eingabe!S2685="x",1,0)</f>
        <v>0</v>
      </c>
      <c r="J2685" s="1">
        <f t="shared" si="228"/>
        <v>1</v>
      </c>
      <c r="K2685" s="89">
        <f>IF(Eingabe!E2685="x",1,0)</f>
        <v>1</v>
      </c>
      <c r="L2685" s="1">
        <f>IF(Eingabe!F2685="x",1,0)</f>
        <v>0</v>
      </c>
      <c r="M2685" s="90">
        <f t="shared" si="229"/>
        <v>1</v>
      </c>
    </row>
    <row r="2686">
      <c r="A2686" s="5">
        <f>Eingabe!J2686^2*PI()/4</f>
        <v>0</v>
      </c>
      <c r="B2686" s="5">
        <f>Eingabe!K2686*Eingabe!L2686</f>
        <v>0.12</v>
      </c>
      <c r="C2686" s="5">
        <f>(Eingabe!K2686*(Eingabe!L2686-Eingabe!K2686)+Eingabe!K2686^2*PI()/4)*0+Eingabe!K2686*Eingabe!L2686</f>
        <v>0.12</v>
      </c>
      <c r="D2686" s="89">
        <f>IF(Eingabe!G2686="x",1,0)</f>
        <v>0</v>
      </c>
      <c r="E2686" s="1">
        <f>IF(Eingabe!H2686="x",1,0)</f>
        <v>1</v>
      </c>
      <c r="F2686" s="1">
        <f>IF(Eingabe!I2686="x",1,0)</f>
        <v>0</v>
      </c>
      <c r="G2686" s="90">
        <f t="shared" si="227"/>
        <v>1</v>
      </c>
      <c r="H2686" s="1">
        <f>IF(Eingabe!R2686="x",1,0)</f>
        <v>1</v>
      </c>
      <c r="I2686" s="1">
        <f>IF(Eingabe!S2686="x",1,0)</f>
        <v>0</v>
      </c>
      <c r="J2686" s="1">
        <f t="shared" si="228"/>
        <v>1</v>
      </c>
      <c r="K2686" s="89">
        <f>IF(Eingabe!E2686="x",1,0)</f>
        <v>1</v>
      </c>
      <c r="L2686" s="1">
        <f>IF(Eingabe!F2686="x",1,0)</f>
        <v>0</v>
      </c>
      <c r="M2686" s="90">
        <f t="shared" si="229"/>
        <v>1</v>
      </c>
    </row>
    <row r="2687">
      <c r="A2687" s="5">
        <f>Eingabe!J2687^2*PI()/4</f>
        <v>0</v>
      </c>
      <c r="B2687" s="5">
        <f>Eingabe!K2687*Eingabe!L2687</f>
        <v>0.12</v>
      </c>
      <c r="C2687" s="5">
        <f>(Eingabe!K2687*(Eingabe!L2687-Eingabe!K2687)+Eingabe!K2687^2*PI()/4)*0+Eingabe!K2687*Eingabe!L2687</f>
        <v>0.12</v>
      </c>
      <c r="D2687" s="89">
        <f>IF(Eingabe!G2687="x",1,0)</f>
        <v>0</v>
      </c>
      <c r="E2687" s="1">
        <f>IF(Eingabe!H2687="x",1,0)</f>
        <v>1</v>
      </c>
      <c r="F2687" s="1">
        <f>IF(Eingabe!I2687="x",1,0)</f>
        <v>0</v>
      </c>
      <c r="G2687" s="90">
        <f t="shared" si="227"/>
        <v>1</v>
      </c>
      <c r="H2687" s="1">
        <f>IF(Eingabe!R2687="x",1,0)</f>
        <v>1</v>
      </c>
      <c r="I2687" s="1">
        <f>IF(Eingabe!S2687="x",1,0)</f>
        <v>0</v>
      </c>
      <c r="J2687" s="1">
        <f t="shared" si="228"/>
        <v>1</v>
      </c>
      <c r="K2687" s="89">
        <f>IF(Eingabe!E2687="x",1,0)</f>
        <v>1</v>
      </c>
      <c r="L2687" s="1">
        <f>IF(Eingabe!F2687="x",1,0)</f>
        <v>0</v>
      </c>
      <c r="M2687" s="90">
        <f t="shared" si="229"/>
        <v>1</v>
      </c>
    </row>
    <row r="2688">
      <c r="A2688" s="5">
        <f>Eingabe!J2688^2*PI()/4</f>
        <v>0</v>
      </c>
      <c r="B2688" s="5">
        <f>Eingabe!K2688*Eingabe!L2688</f>
        <v>0.12</v>
      </c>
      <c r="C2688" s="5">
        <f>(Eingabe!K2688*(Eingabe!L2688-Eingabe!K2688)+Eingabe!K2688^2*PI()/4)*0+Eingabe!K2688*Eingabe!L2688</f>
        <v>0.12</v>
      </c>
      <c r="D2688" s="89">
        <f>IF(Eingabe!G2688="x",1,0)</f>
        <v>0</v>
      </c>
      <c r="E2688" s="1">
        <f>IF(Eingabe!H2688="x",1,0)</f>
        <v>1</v>
      </c>
      <c r="F2688" s="1">
        <f>IF(Eingabe!I2688="x",1,0)</f>
        <v>0</v>
      </c>
      <c r="G2688" s="90">
        <f t="shared" si="227"/>
        <v>1</v>
      </c>
      <c r="H2688" s="1">
        <f>IF(Eingabe!R2688="x",1,0)</f>
        <v>1</v>
      </c>
      <c r="I2688" s="1">
        <f>IF(Eingabe!S2688="x",1,0)</f>
        <v>0</v>
      </c>
      <c r="J2688" s="1">
        <f t="shared" si="228"/>
        <v>1</v>
      </c>
      <c r="K2688" s="89">
        <f>IF(Eingabe!E2688="x",1,0)</f>
        <v>1</v>
      </c>
      <c r="L2688" s="1">
        <f>IF(Eingabe!F2688="x",1,0)</f>
        <v>0</v>
      </c>
      <c r="M2688" s="90">
        <f t="shared" si="229"/>
        <v>1</v>
      </c>
    </row>
    <row r="2689">
      <c r="A2689" s="5">
        <f>Eingabe!J2689^2*PI()/4</f>
        <v>0</v>
      </c>
      <c r="B2689" s="5">
        <f>Eingabe!K2689*Eingabe!L2689</f>
        <v>0.12</v>
      </c>
      <c r="C2689" s="5">
        <f>(Eingabe!K2689*(Eingabe!L2689-Eingabe!K2689)+Eingabe!K2689^2*PI()/4)*0+Eingabe!K2689*Eingabe!L2689</f>
        <v>0.12</v>
      </c>
      <c r="D2689" s="89">
        <f>IF(Eingabe!G2689="x",1,0)</f>
        <v>0</v>
      </c>
      <c r="E2689" s="1">
        <f>IF(Eingabe!H2689="x",1,0)</f>
        <v>1</v>
      </c>
      <c r="F2689" s="1">
        <f>IF(Eingabe!I2689="x",1,0)</f>
        <v>0</v>
      </c>
      <c r="G2689" s="90">
        <f t="shared" si="227"/>
        <v>1</v>
      </c>
      <c r="H2689" s="1">
        <f>IF(Eingabe!R2689="x",1,0)</f>
        <v>1</v>
      </c>
      <c r="I2689" s="1">
        <f>IF(Eingabe!S2689="x",1,0)</f>
        <v>0</v>
      </c>
      <c r="J2689" s="1">
        <f t="shared" si="228"/>
        <v>1</v>
      </c>
      <c r="K2689" s="89">
        <f>IF(Eingabe!E2689="x",1,0)</f>
        <v>1</v>
      </c>
      <c r="L2689" s="1">
        <f>IF(Eingabe!F2689="x",1,0)</f>
        <v>0</v>
      </c>
      <c r="M2689" s="90">
        <f t="shared" si="229"/>
        <v>1</v>
      </c>
    </row>
    <row r="2690">
      <c r="A2690" s="5">
        <f>Eingabe!J2690^2*PI()/4</f>
        <v>0</v>
      </c>
      <c r="B2690" s="5">
        <f>Eingabe!K2690*Eingabe!L2690</f>
        <v>0.12</v>
      </c>
      <c r="C2690" s="5">
        <f>(Eingabe!K2690*(Eingabe!L2690-Eingabe!K2690)+Eingabe!K2690^2*PI()/4)*0+Eingabe!K2690*Eingabe!L2690</f>
        <v>0.12</v>
      </c>
      <c r="D2690" s="89">
        <f>IF(Eingabe!G2690="x",1,0)</f>
        <v>0</v>
      </c>
      <c r="E2690" s="1">
        <f>IF(Eingabe!H2690="x",1,0)</f>
        <v>1</v>
      </c>
      <c r="F2690" s="1">
        <f>IF(Eingabe!I2690="x",1,0)</f>
        <v>0</v>
      </c>
      <c r="G2690" s="90">
        <f t="shared" si="227"/>
        <v>1</v>
      </c>
      <c r="H2690" s="1">
        <f>IF(Eingabe!R2690="x",1,0)</f>
        <v>1</v>
      </c>
      <c r="I2690" s="1">
        <f>IF(Eingabe!S2690="x",1,0)</f>
        <v>0</v>
      </c>
      <c r="J2690" s="1">
        <f t="shared" si="228"/>
        <v>1</v>
      </c>
      <c r="K2690" s="89">
        <f>IF(Eingabe!E2690="x",1,0)</f>
        <v>1</v>
      </c>
      <c r="L2690" s="1">
        <f>IF(Eingabe!F2690="x",1,0)</f>
        <v>0</v>
      </c>
      <c r="M2690" s="90">
        <f t="shared" si="229"/>
        <v>1</v>
      </c>
    </row>
    <row r="2691">
      <c r="A2691" s="5">
        <f>Eingabe!J2691^2*PI()/4</f>
        <v>0</v>
      </c>
      <c r="B2691" s="5">
        <f>Eingabe!K2691*Eingabe!L2691</f>
        <v>0.12</v>
      </c>
      <c r="C2691" s="5">
        <f>(Eingabe!K2691*(Eingabe!L2691-Eingabe!K2691)+Eingabe!K2691^2*PI()/4)*0+Eingabe!K2691*Eingabe!L2691</f>
        <v>0.12</v>
      </c>
      <c r="D2691" s="89">
        <f>IF(Eingabe!G2691="x",1,0)</f>
        <v>0</v>
      </c>
      <c r="E2691" s="1">
        <f>IF(Eingabe!H2691="x",1,0)</f>
        <v>1</v>
      </c>
      <c r="F2691" s="1">
        <f>IF(Eingabe!I2691="x",1,0)</f>
        <v>0</v>
      </c>
      <c r="G2691" s="90">
        <f t="shared" si="227"/>
        <v>1</v>
      </c>
      <c r="H2691" s="1">
        <f>IF(Eingabe!R2691="x",1,0)</f>
        <v>1</v>
      </c>
      <c r="I2691" s="1">
        <f>IF(Eingabe!S2691="x",1,0)</f>
        <v>0</v>
      </c>
      <c r="J2691" s="1">
        <f t="shared" si="228"/>
        <v>1</v>
      </c>
      <c r="K2691" s="89">
        <f>IF(Eingabe!E2691="x",1,0)</f>
        <v>1</v>
      </c>
      <c r="L2691" s="1">
        <f>IF(Eingabe!F2691="x",1,0)</f>
        <v>0</v>
      </c>
      <c r="M2691" s="90">
        <f t="shared" si="229"/>
        <v>1</v>
      </c>
    </row>
    <row r="2692">
      <c r="A2692" s="5">
        <f>Eingabe!J2692^2*PI()/4</f>
        <v>0</v>
      </c>
      <c r="B2692" s="5">
        <f>Eingabe!K2692*Eingabe!L2692</f>
        <v>0.12</v>
      </c>
      <c r="C2692" s="5">
        <f>(Eingabe!K2692*(Eingabe!L2692-Eingabe!K2692)+Eingabe!K2692^2*PI()/4)*0+Eingabe!K2692*Eingabe!L2692</f>
        <v>0.12</v>
      </c>
      <c r="D2692" s="89">
        <f>IF(Eingabe!G2692="x",1,0)</f>
        <v>0</v>
      </c>
      <c r="E2692" s="1">
        <f>IF(Eingabe!H2692="x",1,0)</f>
        <v>1</v>
      </c>
      <c r="F2692" s="1">
        <f>IF(Eingabe!I2692="x",1,0)</f>
        <v>0</v>
      </c>
      <c r="G2692" s="90">
        <f t="shared" si="227"/>
        <v>1</v>
      </c>
      <c r="H2692" s="1">
        <f>IF(Eingabe!R2692="x",1,0)</f>
        <v>1</v>
      </c>
      <c r="I2692" s="1">
        <f>IF(Eingabe!S2692="x",1,0)</f>
        <v>0</v>
      </c>
      <c r="J2692" s="1">
        <f t="shared" si="228"/>
        <v>1</v>
      </c>
      <c r="K2692" s="89">
        <f>IF(Eingabe!E2692="x",1,0)</f>
        <v>1</v>
      </c>
      <c r="L2692" s="1">
        <f>IF(Eingabe!F2692="x",1,0)</f>
        <v>0</v>
      </c>
      <c r="M2692" s="90">
        <f t="shared" si="229"/>
        <v>1</v>
      </c>
    </row>
    <row r="2693">
      <c r="A2693" s="5">
        <f>Eingabe!J2693^2*PI()/4</f>
        <v>0</v>
      </c>
      <c r="B2693" s="5">
        <f>Eingabe!K2693*Eingabe!L2693</f>
        <v>0.12</v>
      </c>
      <c r="C2693" s="5">
        <f>(Eingabe!K2693*(Eingabe!L2693-Eingabe!K2693)+Eingabe!K2693^2*PI()/4)*0+Eingabe!K2693*Eingabe!L2693</f>
        <v>0.12</v>
      </c>
      <c r="D2693" s="89">
        <f>IF(Eingabe!G2693="x",1,0)</f>
        <v>0</v>
      </c>
      <c r="E2693" s="1">
        <f>IF(Eingabe!H2693="x",1,0)</f>
        <v>1</v>
      </c>
      <c r="F2693" s="1">
        <f>IF(Eingabe!I2693="x",1,0)</f>
        <v>0</v>
      </c>
      <c r="G2693" s="90">
        <f t="shared" si="227"/>
        <v>1</v>
      </c>
      <c r="H2693" s="1">
        <f>IF(Eingabe!R2693="x",1,0)</f>
        <v>1</v>
      </c>
      <c r="I2693" s="1">
        <f>IF(Eingabe!S2693="x",1,0)</f>
        <v>0</v>
      </c>
      <c r="J2693" s="1">
        <f t="shared" si="228"/>
        <v>1</v>
      </c>
      <c r="K2693" s="89">
        <f>IF(Eingabe!E2693="x",1,0)</f>
        <v>1</v>
      </c>
      <c r="L2693" s="1">
        <f>IF(Eingabe!F2693="x",1,0)</f>
        <v>0</v>
      </c>
      <c r="M2693" s="90">
        <f t="shared" si="229"/>
        <v>1</v>
      </c>
    </row>
    <row r="2694">
      <c r="A2694" s="5">
        <f>Eingabe!J2694^2*PI()/4</f>
        <v>0</v>
      </c>
      <c r="B2694" s="5">
        <f>Eingabe!K2694*Eingabe!L2694</f>
        <v>0.12</v>
      </c>
      <c r="C2694" s="5">
        <f>(Eingabe!K2694*(Eingabe!L2694-Eingabe!K2694)+Eingabe!K2694^2*PI()/4)*0+Eingabe!K2694*Eingabe!L2694</f>
        <v>0.12</v>
      </c>
      <c r="D2694" s="89">
        <f>IF(Eingabe!G2694="x",1,0)</f>
        <v>0</v>
      </c>
      <c r="E2694" s="1">
        <f>IF(Eingabe!H2694="x",1,0)</f>
        <v>1</v>
      </c>
      <c r="F2694" s="1">
        <f>IF(Eingabe!I2694="x",1,0)</f>
        <v>0</v>
      </c>
      <c r="G2694" s="90">
        <f t="shared" si="227"/>
        <v>1</v>
      </c>
      <c r="H2694" s="1">
        <f>IF(Eingabe!R2694="x",1,0)</f>
        <v>1</v>
      </c>
      <c r="I2694" s="1">
        <f>IF(Eingabe!S2694="x",1,0)</f>
        <v>0</v>
      </c>
      <c r="J2694" s="1">
        <f t="shared" si="228"/>
        <v>1</v>
      </c>
      <c r="K2694" s="89">
        <f>IF(Eingabe!E2694="x",1,0)</f>
        <v>1</v>
      </c>
      <c r="L2694" s="1">
        <f>IF(Eingabe!F2694="x",1,0)</f>
        <v>0</v>
      </c>
      <c r="M2694" s="90">
        <f t="shared" si="229"/>
        <v>1</v>
      </c>
    </row>
    <row r="2695">
      <c r="A2695" s="5">
        <f>Eingabe!J2695^2*PI()/4</f>
        <v>0</v>
      </c>
      <c r="B2695" s="5">
        <f>Eingabe!K2695*Eingabe!L2695</f>
        <v>0.12</v>
      </c>
      <c r="C2695" s="5">
        <f>(Eingabe!K2695*(Eingabe!L2695-Eingabe!K2695)+Eingabe!K2695^2*PI()/4)*0+Eingabe!K2695*Eingabe!L2695</f>
        <v>0.12</v>
      </c>
      <c r="D2695" s="89">
        <f>IF(Eingabe!G2695="x",1,0)</f>
        <v>0</v>
      </c>
      <c r="E2695" s="1">
        <f>IF(Eingabe!H2695="x",1,0)</f>
        <v>1</v>
      </c>
      <c r="F2695" s="1">
        <f>IF(Eingabe!I2695="x",1,0)</f>
        <v>0</v>
      </c>
      <c r="G2695" s="90">
        <f t="shared" si="227"/>
        <v>1</v>
      </c>
      <c r="H2695" s="1">
        <f>IF(Eingabe!R2695="x",1,0)</f>
        <v>1</v>
      </c>
      <c r="I2695" s="1">
        <f>IF(Eingabe!S2695="x",1,0)</f>
        <v>0</v>
      </c>
      <c r="J2695" s="1">
        <f t="shared" si="228"/>
        <v>1</v>
      </c>
      <c r="K2695" s="89">
        <f>IF(Eingabe!E2695="x",1,0)</f>
        <v>1</v>
      </c>
      <c r="L2695" s="1">
        <f>IF(Eingabe!F2695="x",1,0)</f>
        <v>0</v>
      </c>
      <c r="M2695" s="90">
        <f t="shared" si="229"/>
        <v>1</v>
      </c>
    </row>
    <row r="2696">
      <c r="A2696" s="5">
        <f>Eingabe!J2696^2*PI()/4</f>
        <v>0</v>
      </c>
      <c r="B2696" s="5">
        <f>Eingabe!K2696*Eingabe!L2696</f>
        <v>0.12</v>
      </c>
      <c r="C2696" s="5">
        <f>(Eingabe!K2696*(Eingabe!L2696-Eingabe!K2696)+Eingabe!K2696^2*PI()/4)*0+Eingabe!K2696*Eingabe!L2696</f>
        <v>0.12</v>
      </c>
      <c r="D2696" s="89">
        <f>IF(Eingabe!G2696="x",1,0)</f>
        <v>0</v>
      </c>
      <c r="E2696" s="1">
        <f>IF(Eingabe!H2696="x",1,0)</f>
        <v>1</v>
      </c>
      <c r="F2696" s="1">
        <f>IF(Eingabe!I2696="x",1,0)</f>
        <v>0</v>
      </c>
      <c r="G2696" s="90">
        <f t="shared" si="227"/>
        <v>1</v>
      </c>
      <c r="H2696" s="1">
        <f>IF(Eingabe!R2696="x",1,0)</f>
        <v>1</v>
      </c>
      <c r="I2696" s="1">
        <f>IF(Eingabe!S2696="x",1,0)</f>
        <v>0</v>
      </c>
      <c r="J2696" s="1">
        <f t="shared" si="228"/>
        <v>1</v>
      </c>
      <c r="K2696" s="89">
        <f>IF(Eingabe!E2696="x",1,0)</f>
        <v>1</v>
      </c>
      <c r="L2696" s="1">
        <f>IF(Eingabe!F2696="x",1,0)</f>
        <v>0</v>
      </c>
      <c r="M2696" s="90">
        <f t="shared" si="229"/>
        <v>1</v>
      </c>
    </row>
    <row r="2697">
      <c r="A2697" s="5">
        <f>Eingabe!J2697^2*PI()/4</f>
        <v>0</v>
      </c>
      <c r="B2697" s="5">
        <f>Eingabe!K2697*Eingabe!L2697</f>
        <v>0.12</v>
      </c>
      <c r="C2697" s="5">
        <f>(Eingabe!K2697*(Eingabe!L2697-Eingabe!K2697)+Eingabe!K2697^2*PI()/4)*0+Eingabe!K2697*Eingabe!L2697</f>
        <v>0.12</v>
      </c>
      <c r="D2697" s="89">
        <f>IF(Eingabe!G2697="x",1,0)</f>
        <v>0</v>
      </c>
      <c r="E2697" s="1">
        <f>IF(Eingabe!H2697="x",1,0)</f>
        <v>1</v>
      </c>
      <c r="F2697" s="1">
        <f>IF(Eingabe!I2697="x",1,0)</f>
        <v>0</v>
      </c>
      <c r="G2697" s="90">
        <f t="shared" si="227"/>
        <v>1</v>
      </c>
      <c r="H2697" s="1">
        <f>IF(Eingabe!R2697="x",1,0)</f>
        <v>1</v>
      </c>
      <c r="I2697" s="1">
        <f>IF(Eingabe!S2697="x",1,0)</f>
        <v>0</v>
      </c>
      <c r="J2697" s="1">
        <f t="shared" si="228"/>
        <v>1</v>
      </c>
      <c r="K2697" s="89">
        <f>IF(Eingabe!E2697="x",1,0)</f>
        <v>1</v>
      </c>
      <c r="L2697" s="1">
        <f>IF(Eingabe!F2697="x",1,0)</f>
        <v>0</v>
      </c>
      <c r="M2697" s="90">
        <f t="shared" si="229"/>
        <v>1</v>
      </c>
    </row>
    <row r="2698">
      <c r="A2698" s="5">
        <f>Eingabe!J2698^2*PI()/4</f>
        <v>0</v>
      </c>
      <c r="B2698" s="5">
        <f>Eingabe!K2698*Eingabe!L2698</f>
        <v>0.12</v>
      </c>
      <c r="C2698" s="5">
        <f>(Eingabe!K2698*(Eingabe!L2698-Eingabe!K2698)+Eingabe!K2698^2*PI()/4)*0+Eingabe!K2698*Eingabe!L2698</f>
        <v>0.12</v>
      </c>
      <c r="D2698" s="89">
        <f>IF(Eingabe!G2698="x",1,0)</f>
        <v>0</v>
      </c>
      <c r="E2698" s="1">
        <f>IF(Eingabe!H2698="x",1,0)</f>
        <v>1</v>
      </c>
      <c r="F2698" s="1">
        <f>IF(Eingabe!I2698="x",1,0)</f>
        <v>0</v>
      </c>
      <c r="G2698" s="90">
        <f t="shared" si="227"/>
        <v>1</v>
      </c>
      <c r="H2698" s="1">
        <f>IF(Eingabe!R2698="x",1,0)</f>
        <v>1</v>
      </c>
      <c r="I2698" s="1">
        <f>IF(Eingabe!S2698="x",1,0)</f>
        <v>0</v>
      </c>
      <c r="J2698" s="1">
        <f t="shared" si="228"/>
        <v>1</v>
      </c>
      <c r="K2698" s="89">
        <f>IF(Eingabe!E2698="x",1,0)</f>
        <v>1</v>
      </c>
      <c r="L2698" s="1">
        <f>IF(Eingabe!F2698="x",1,0)</f>
        <v>0</v>
      </c>
      <c r="M2698" s="90">
        <f t="shared" si="229"/>
        <v>1</v>
      </c>
    </row>
    <row r="2699">
      <c r="A2699" s="5">
        <f>Eingabe!J2699^2*PI()/4</f>
        <v>0</v>
      </c>
      <c r="B2699" s="5">
        <f>Eingabe!K2699*Eingabe!L2699</f>
        <v>0.12</v>
      </c>
      <c r="C2699" s="5">
        <f>(Eingabe!K2699*(Eingabe!L2699-Eingabe!K2699)+Eingabe!K2699^2*PI()/4)*0+Eingabe!K2699*Eingabe!L2699</f>
        <v>0.12</v>
      </c>
      <c r="D2699" s="89">
        <f>IF(Eingabe!G2699="x",1,0)</f>
        <v>0</v>
      </c>
      <c r="E2699" s="1">
        <f>IF(Eingabe!H2699="x",1,0)</f>
        <v>1</v>
      </c>
      <c r="F2699" s="1">
        <f>IF(Eingabe!I2699="x",1,0)</f>
        <v>0</v>
      </c>
      <c r="G2699" s="90">
        <f t="shared" si="227"/>
        <v>1</v>
      </c>
      <c r="H2699" s="1">
        <f>IF(Eingabe!R2699="x",1,0)</f>
        <v>1</v>
      </c>
      <c r="I2699" s="1">
        <f>IF(Eingabe!S2699="x",1,0)</f>
        <v>0</v>
      </c>
      <c r="J2699" s="1">
        <f t="shared" si="228"/>
        <v>1</v>
      </c>
      <c r="K2699" s="89">
        <f>IF(Eingabe!E2699="x",1,0)</f>
        <v>1</v>
      </c>
      <c r="L2699" s="1">
        <f>IF(Eingabe!F2699="x",1,0)</f>
        <v>0</v>
      </c>
      <c r="M2699" s="90">
        <f t="shared" si="229"/>
        <v>1</v>
      </c>
    </row>
    <row r="2700">
      <c r="A2700" s="5">
        <f>Eingabe!J2700^2*PI()/4</f>
        <v>0</v>
      </c>
      <c r="B2700" s="5">
        <f>Eingabe!K2700*Eingabe!L2700</f>
        <v>0.12</v>
      </c>
      <c r="C2700" s="5">
        <f>(Eingabe!K2700*(Eingabe!L2700-Eingabe!K2700)+Eingabe!K2700^2*PI()/4)*0+Eingabe!K2700*Eingabe!L2700</f>
        <v>0.12</v>
      </c>
      <c r="D2700" s="89">
        <f>IF(Eingabe!G2700="x",1,0)</f>
        <v>0</v>
      </c>
      <c r="E2700" s="1">
        <f>IF(Eingabe!H2700="x",1,0)</f>
        <v>1</v>
      </c>
      <c r="F2700" s="1">
        <f>IF(Eingabe!I2700="x",1,0)</f>
        <v>0</v>
      </c>
      <c r="G2700" s="90">
        <f t="shared" si="227"/>
        <v>1</v>
      </c>
      <c r="H2700" s="1">
        <f>IF(Eingabe!R2700="x",1,0)</f>
        <v>1</v>
      </c>
      <c r="I2700" s="1">
        <f>IF(Eingabe!S2700="x",1,0)</f>
        <v>0</v>
      </c>
      <c r="J2700" s="1">
        <f t="shared" si="228"/>
        <v>1</v>
      </c>
      <c r="K2700" s="89">
        <f>IF(Eingabe!E2700="x",1,0)</f>
        <v>1</v>
      </c>
      <c r="L2700" s="1">
        <f>IF(Eingabe!F2700="x",1,0)</f>
        <v>0</v>
      </c>
      <c r="M2700" s="90">
        <f t="shared" si="229"/>
        <v>1</v>
      </c>
    </row>
    <row r="2701">
      <c r="A2701" s="5">
        <f>Eingabe!J2701^2*PI()/4</f>
        <v>0</v>
      </c>
      <c r="B2701" s="5">
        <f>Eingabe!K2701*Eingabe!L2701</f>
        <v>0.12</v>
      </c>
      <c r="C2701" s="5">
        <f>(Eingabe!K2701*(Eingabe!L2701-Eingabe!K2701)+Eingabe!K2701^2*PI()/4)*0+Eingabe!K2701*Eingabe!L2701</f>
        <v>0.12</v>
      </c>
      <c r="D2701" s="89">
        <f>IF(Eingabe!G2701="x",1,0)</f>
        <v>0</v>
      </c>
      <c r="E2701" s="1">
        <f>IF(Eingabe!H2701="x",1,0)</f>
        <v>1</v>
      </c>
      <c r="F2701" s="1">
        <f>IF(Eingabe!I2701="x",1,0)</f>
        <v>0</v>
      </c>
      <c r="G2701" s="90">
        <f t="shared" si="227"/>
        <v>1</v>
      </c>
      <c r="H2701" s="1">
        <f>IF(Eingabe!R2701="x",1,0)</f>
        <v>1</v>
      </c>
      <c r="I2701" s="1">
        <f>IF(Eingabe!S2701="x",1,0)</f>
        <v>0</v>
      </c>
      <c r="J2701" s="1">
        <f t="shared" si="228"/>
        <v>1</v>
      </c>
      <c r="K2701" s="89">
        <f>IF(Eingabe!E2701="x",1,0)</f>
        <v>1</v>
      </c>
      <c r="L2701" s="1">
        <f>IF(Eingabe!F2701="x",1,0)</f>
        <v>0</v>
      </c>
      <c r="M2701" s="90">
        <f t="shared" si="229"/>
        <v>1</v>
      </c>
    </row>
    <row r="2702">
      <c r="A2702" s="5">
        <f>Eingabe!J2702^2*PI()/4</f>
        <v>0</v>
      </c>
      <c r="B2702" s="5">
        <f>Eingabe!K2702*Eingabe!L2702</f>
        <v>0.074999999999999997</v>
      </c>
      <c r="C2702" s="5">
        <f>(Eingabe!K2702*(Eingabe!L2702-Eingabe!K2702)+Eingabe!K2702^2*PI()/4)*0+Eingabe!K2702*Eingabe!L2702</f>
        <v>0.074999999999999997</v>
      </c>
      <c r="D2702" s="89">
        <f>IF(Eingabe!G2702="x",1,0)</f>
        <v>0</v>
      </c>
      <c r="E2702" s="1">
        <f>IF(Eingabe!H2702="x",1,0)</f>
        <v>1</v>
      </c>
      <c r="F2702" s="1">
        <f>IF(Eingabe!I2702="x",1,0)</f>
        <v>0</v>
      </c>
      <c r="G2702" s="90">
        <f t="shared" si="227"/>
        <v>1</v>
      </c>
      <c r="H2702" s="1">
        <f>IF(Eingabe!R2702="x",1,0)</f>
        <v>1</v>
      </c>
      <c r="I2702" s="1">
        <f>IF(Eingabe!S2702="x",1,0)</f>
        <v>0</v>
      </c>
      <c r="J2702" s="1">
        <f t="shared" si="228"/>
        <v>1</v>
      </c>
      <c r="K2702" s="89">
        <f>IF(Eingabe!E2702="x",1,0)</f>
        <v>1</v>
      </c>
      <c r="L2702" s="1">
        <f>IF(Eingabe!F2702="x",1,0)</f>
        <v>0</v>
      </c>
      <c r="M2702" s="90">
        <f t="shared" si="229"/>
        <v>1</v>
      </c>
    </row>
    <row r="2703">
      <c r="A2703" s="5">
        <f>Eingabe!J2703^2*PI()/4</f>
        <v>0</v>
      </c>
      <c r="B2703" s="5">
        <f>Eingabe!K2703*Eingabe!L2703</f>
        <v>0.074999999999999997</v>
      </c>
      <c r="C2703" s="5">
        <f>(Eingabe!K2703*(Eingabe!L2703-Eingabe!K2703)+Eingabe!K2703^2*PI()/4)*0+Eingabe!K2703*Eingabe!L2703</f>
        <v>0.074999999999999997</v>
      </c>
      <c r="D2703" s="89">
        <f>IF(Eingabe!G2703="x",1,0)</f>
        <v>0</v>
      </c>
      <c r="E2703" s="1">
        <f>IF(Eingabe!H2703="x",1,0)</f>
        <v>1</v>
      </c>
      <c r="F2703" s="1">
        <f>IF(Eingabe!I2703="x",1,0)</f>
        <v>0</v>
      </c>
      <c r="G2703" s="90">
        <f t="shared" si="227"/>
        <v>1</v>
      </c>
      <c r="H2703" s="1">
        <f>IF(Eingabe!R2703="x",1,0)</f>
        <v>1</v>
      </c>
      <c r="I2703" s="1">
        <f>IF(Eingabe!S2703="x",1,0)</f>
        <v>0</v>
      </c>
      <c r="J2703" s="1">
        <f t="shared" si="228"/>
        <v>1</v>
      </c>
      <c r="K2703" s="89">
        <f>IF(Eingabe!E2703="x",1,0)</f>
        <v>1</v>
      </c>
      <c r="L2703" s="1">
        <f>IF(Eingabe!F2703="x",1,0)</f>
        <v>0</v>
      </c>
      <c r="M2703" s="90">
        <f t="shared" si="229"/>
        <v>1</v>
      </c>
    </row>
    <row r="2704">
      <c r="A2704" s="5">
        <f>Eingabe!J2704^2*PI()/4</f>
        <v>0</v>
      </c>
      <c r="B2704" s="5">
        <f>Eingabe!K2704*Eingabe!L2704</f>
        <v>0.074999999999999997</v>
      </c>
      <c r="C2704" s="5">
        <f>(Eingabe!K2704*(Eingabe!L2704-Eingabe!K2704)+Eingabe!K2704^2*PI()/4)*0+Eingabe!K2704*Eingabe!L2704</f>
        <v>0.074999999999999997</v>
      </c>
      <c r="D2704" s="89">
        <f>IF(Eingabe!G2704="x",1,0)</f>
        <v>0</v>
      </c>
      <c r="E2704" s="1">
        <f>IF(Eingabe!H2704="x",1,0)</f>
        <v>1</v>
      </c>
      <c r="F2704" s="1">
        <f>IF(Eingabe!I2704="x",1,0)</f>
        <v>0</v>
      </c>
      <c r="G2704" s="90">
        <f t="shared" si="227"/>
        <v>1</v>
      </c>
      <c r="H2704" s="1">
        <f>IF(Eingabe!R2704="x",1,0)</f>
        <v>1</v>
      </c>
      <c r="I2704" s="1">
        <f>IF(Eingabe!S2704="x",1,0)</f>
        <v>0</v>
      </c>
      <c r="J2704" s="1">
        <f t="shared" si="228"/>
        <v>1</v>
      </c>
      <c r="K2704" s="89">
        <f>IF(Eingabe!E2704="x",1,0)</f>
        <v>1</v>
      </c>
      <c r="L2704" s="1">
        <f>IF(Eingabe!F2704="x",1,0)</f>
        <v>0</v>
      </c>
      <c r="M2704" s="90">
        <f t="shared" si="229"/>
        <v>1</v>
      </c>
    </row>
    <row r="2705">
      <c r="A2705" s="5">
        <f>Eingabe!J2705^2*PI()/4</f>
        <v>0</v>
      </c>
      <c r="B2705" s="5">
        <f>Eingabe!K2705*Eingabe!L2705</f>
        <v>0.074999999999999997</v>
      </c>
      <c r="C2705" s="5">
        <f>(Eingabe!K2705*(Eingabe!L2705-Eingabe!K2705)+Eingabe!K2705^2*PI()/4)*0+Eingabe!K2705*Eingabe!L2705</f>
        <v>0.074999999999999997</v>
      </c>
      <c r="D2705" s="89">
        <f>IF(Eingabe!G2705="x",1,0)</f>
        <v>0</v>
      </c>
      <c r="E2705" s="1">
        <f>IF(Eingabe!H2705="x",1,0)</f>
        <v>1</v>
      </c>
      <c r="F2705" s="1">
        <f>IF(Eingabe!I2705="x",1,0)</f>
        <v>0</v>
      </c>
      <c r="G2705" s="90">
        <f t="shared" si="227"/>
        <v>1</v>
      </c>
      <c r="H2705" s="1">
        <f>IF(Eingabe!R2705="x",1,0)</f>
        <v>1</v>
      </c>
      <c r="I2705" s="1">
        <f>IF(Eingabe!S2705="x",1,0)</f>
        <v>0</v>
      </c>
      <c r="J2705" s="1">
        <f t="shared" si="228"/>
        <v>1</v>
      </c>
      <c r="K2705" s="89">
        <f>IF(Eingabe!E2705="x",1,0)</f>
        <v>1</v>
      </c>
      <c r="L2705" s="1">
        <f>IF(Eingabe!F2705="x",1,0)</f>
        <v>0</v>
      </c>
      <c r="M2705" s="90">
        <f t="shared" si="229"/>
        <v>1</v>
      </c>
    </row>
    <row r="2706">
      <c r="A2706" s="5">
        <f>Eingabe!J2706^2*PI()/4</f>
        <v>0</v>
      </c>
      <c r="B2706" s="5">
        <f>Eingabe!K2706*Eingabe!L2706</f>
        <v>0.074999999999999997</v>
      </c>
      <c r="C2706" s="5">
        <f>(Eingabe!K2706*(Eingabe!L2706-Eingabe!K2706)+Eingabe!K2706^2*PI()/4)*0+Eingabe!K2706*Eingabe!L2706</f>
        <v>0.074999999999999997</v>
      </c>
      <c r="D2706" s="89">
        <f>IF(Eingabe!G2706="x",1,0)</f>
        <v>0</v>
      </c>
      <c r="E2706" s="1">
        <f>IF(Eingabe!H2706="x",1,0)</f>
        <v>1</v>
      </c>
      <c r="F2706" s="1">
        <f>IF(Eingabe!I2706="x",1,0)</f>
        <v>0</v>
      </c>
      <c r="G2706" s="90">
        <f t="shared" si="227"/>
        <v>1</v>
      </c>
      <c r="H2706" s="1">
        <f>IF(Eingabe!R2706="x",1,0)</f>
        <v>1</v>
      </c>
      <c r="I2706" s="1">
        <f>IF(Eingabe!S2706="x",1,0)</f>
        <v>0</v>
      </c>
      <c r="J2706" s="1">
        <f t="shared" si="228"/>
        <v>1</v>
      </c>
      <c r="K2706" s="89">
        <f>IF(Eingabe!E2706="x",1,0)</f>
        <v>1</v>
      </c>
      <c r="L2706" s="1">
        <f>IF(Eingabe!F2706="x",1,0)</f>
        <v>0</v>
      </c>
      <c r="M2706" s="90">
        <f t="shared" si="229"/>
        <v>1</v>
      </c>
    </row>
    <row r="2707">
      <c r="A2707" s="5">
        <f>Eingabe!J2707^2*PI()/4</f>
        <v>0</v>
      </c>
      <c r="B2707" s="5">
        <f>Eingabe!K2707*Eingabe!L2707</f>
        <v>0.074999999999999997</v>
      </c>
      <c r="C2707" s="5">
        <f>(Eingabe!K2707*(Eingabe!L2707-Eingabe!K2707)+Eingabe!K2707^2*PI()/4)*0+Eingabe!K2707*Eingabe!L2707</f>
        <v>0.074999999999999997</v>
      </c>
      <c r="D2707" s="89">
        <f>IF(Eingabe!G2707="x",1,0)</f>
        <v>0</v>
      </c>
      <c r="E2707" s="1">
        <f>IF(Eingabe!H2707="x",1,0)</f>
        <v>1</v>
      </c>
      <c r="F2707" s="1">
        <f>IF(Eingabe!I2707="x",1,0)</f>
        <v>0</v>
      </c>
      <c r="G2707" s="90">
        <f t="shared" ref="G2707:G2770" si="230">MAX(E2707:F2707)</f>
        <v>1</v>
      </c>
      <c r="H2707" s="1">
        <f>IF(Eingabe!R2707="x",1,0)</f>
        <v>1</v>
      </c>
      <c r="I2707" s="1">
        <f>IF(Eingabe!S2707="x",1,0)</f>
        <v>0</v>
      </c>
      <c r="J2707" s="1">
        <f t="shared" ref="J2707:J2770" si="231">MAX(H2707:I2707)</f>
        <v>1</v>
      </c>
      <c r="K2707" s="89">
        <f>IF(Eingabe!E2707="x",1,0)</f>
        <v>1</v>
      </c>
      <c r="L2707" s="1">
        <f>IF(Eingabe!F2707="x",1,0)</f>
        <v>0</v>
      </c>
      <c r="M2707" s="90">
        <f t="shared" ref="M2707:M2770" si="232">MAX(K2707:L2707)</f>
        <v>1</v>
      </c>
    </row>
    <row r="2708">
      <c r="A2708" s="5">
        <f>Eingabe!J2708^2*PI()/4</f>
        <v>0</v>
      </c>
      <c r="B2708" s="5">
        <f>Eingabe!K2708*Eingabe!L2708</f>
        <v>0.12</v>
      </c>
      <c r="C2708" s="5">
        <f>(Eingabe!K2708*(Eingabe!L2708-Eingabe!K2708)+Eingabe!K2708^2*PI()/4)*0+Eingabe!K2708*Eingabe!L2708</f>
        <v>0.12</v>
      </c>
      <c r="D2708" s="89">
        <f>IF(Eingabe!G2708="x",1,0)</f>
        <v>0</v>
      </c>
      <c r="E2708" s="1">
        <f>IF(Eingabe!H2708="x",1,0)</f>
        <v>1</v>
      </c>
      <c r="F2708" s="1">
        <f>IF(Eingabe!I2708="x",1,0)</f>
        <v>0</v>
      </c>
      <c r="G2708" s="90">
        <f t="shared" si="230"/>
        <v>1</v>
      </c>
      <c r="H2708" s="1">
        <f>IF(Eingabe!R2708="x",1,0)</f>
        <v>1</v>
      </c>
      <c r="I2708" s="1">
        <f>IF(Eingabe!S2708="x",1,0)</f>
        <v>0</v>
      </c>
      <c r="J2708" s="1">
        <f t="shared" si="231"/>
        <v>1</v>
      </c>
      <c r="K2708" s="89">
        <f>IF(Eingabe!E2708="x",1,0)</f>
        <v>1</v>
      </c>
      <c r="L2708" s="1">
        <f>IF(Eingabe!F2708="x",1,0)</f>
        <v>0</v>
      </c>
      <c r="M2708" s="90">
        <f t="shared" si="232"/>
        <v>1</v>
      </c>
    </row>
    <row r="2709">
      <c r="A2709" s="5">
        <f>Eingabe!J2709^2*PI()/4</f>
        <v>0</v>
      </c>
      <c r="B2709" s="5">
        <f>Eingabe!K2709*Eingabe!L2709</f>
        <v>0.12</v>
      </c>
      <c r="C2709" s="5">
        <f>(Eingabe!K2709*(Eingabe!L2709-Eingabe!K2709)+Eingabe!K2709^2*PI()/4)*0+Eingabe!K2709*Eingabe!L2709</f>
        <v>0.12</v>
      </c>
      <c r="D2709" s="89">
        <f>IF(Eingabe!G2709="x",1,0)</f>
        <v>0</v>
      </c>
      <c r="E2709" s="1">
        <f>IF(Eingabe!H2709="x",1,0)</f>
        <v>1</v>
      </c>
      <c r="F2709" s="1">
        <f>IF(Eingabe!I2709="x",1,0)</f>
        <v>0</v>
      </c>
      <c r="G2709" s="90">
        <f t="shared" si="230"/>
        <v>1</v>
      </c>
      <c r="H2709" s="1">
        <f>IF(Eingabe!R2709="x",1,0)</f>
        <v>1</v>
      </c>
      <c r="I2709" s="1">
        <f>IF(Eingabe!S2709="x",1,0)</f>
        <v>0</v>
      </c>
      <c r="J2709" s="1">
        <f t="shared" si="231"/>
        <v>1</v>
      </c>
      <c r="K2709" s="89">
        <f>IF(Eingabe!E2709="x",1,0)</f>
        <v>1</v>
      </c>
      <c r="L2709" s="1">
        <f>IF(Eingabe!F2709="x",1,0)</f>
        <v>0</v>
      </c>
      <c r="M2709" s="90">
        <f t="shared" si="232"/>
        <v>1</v>
      </c>
    </row>
    <row r="2710">
      <c r="A2710" s="5">
        <f>Eingabe!J2710^2*PI()/4</f>
        <v>0</v>
      </c>
      <c r="B2710" s="5">
        <f>Eingabe!K2710*Eingabe!L2710</f>
        <v>0.12</v>
      </c>
      <c r="C2710" s="5">
        <f>(Eingabe!K2710*(Eingabe!L2710-Eingabe!K2710)+Eingabe!K2710^2*PI()/4)*0+Eingabe!K2710*Eingabe!L2710</f>
        <v>0.12</v>
      </c>
      <c r="D2710" s="89">
        <f>IF(Eingabe!G2710="x",1,0)</f>
        <v>0</v>
      </c>
      <c r="E2710" s="1">
        <f>IF(Eingabe!H2710="x",1,0)</f>
        <v>1</v>
      </c>
      <c r="F2710" s="1">
        <f>IF(Eingabe!I2710="x",1,0)</f>
        <v>0</v>
      </c>
      <c r="G2710" s="90">
        <f t="shared" si="230"/>
        <v>1</v>
      </c>
      <c r="H2710" s="1">
        <f>IF(Eingabe!R2710="x",1,0)</f>
        <v>1</v>
      </c>
      <c r="I2710" s="1">
        <f>IF(Eingabe!S2710="x",1,0)</f>
        <v>0</v>
      </c>
      <c r="J2710" s="1">
        <f t="shared" si="231"/>
        <v>1</v>
      </c>
      <c r="K2710" s="89">
        <f>IF(Eingabe!E2710="x",1,0)</f>
        <v>1</v>
      </c>
      <c r="L2710" s="1">
        <f>IF(Eingabe!F2710="x",1,0)</f>
        <v>0</v>
      </c>
      <c r="M2710" s="90">
        <f t="shared" si="232"/>
        <v>1</v>
      </c>
    </row>
    <row r="2711">
      <c r="A2711" s="5">
        <f>Eingabe!J2711^2*PI()/4</f>
        <v>0</v>
      </c>
      <c r="B2711" s="5">
        <f>Eingabe!K2711*Eingabe!L2711</f>
        <v>0.12</v>
      </c>
      <c r="C2711" s="5">
        <f>(Eingabe!K2711*(Eingabe!L2711-Eingabe!K2711)+Eingabe!K2711^2*PI()/4)*0+Eingabe!K2711*Eingabe!L2711</f>
        <v>0.12</v>
      </c>
      <c r="D2711" s="89">
        <f>IF(Eingabe!G2711="x",1,0)</f>
        <v>0</v>
      </c>
      <c r="E2711" s="1">
        <f>IF(Eingabe!H2711="x",1,0)</f>
        <v>1</v>
      </c>
      <c r="F2711" s="1">
        <f>IF(Eingabe!I2711="x",1,0)</f>
        <v>0</v>
      </c>
      <c r="G2711" s="90">
        <f t="shared" si="230"/>
        <v>1</v>
      </c>
      <c r="H2711" s="1">
        <f>IF(Eingabe!R2711="x",1,0)</f>
        <v>1</v>
      </c>
      <c r="I2711" s="1">
        <f>IF(Eingabe!S2711="x",1,0)</f>
        <v>0</v>
      </c>
      <c r="J2711" s="1">
        <f t="shared" si="231"/>
        <v>1</v>
      </c>
      <c r="K2711" s="89">
        <f>IF(Eingabe!E2711="x",1,0)</f>
        <v>1</v>
      </c>
      <c r="L2711" s="1">
        <f>IF(Eingabe!F2711="x",1,0)</f>
        <v>0</v>
      </c>
      <c r="M2711" s="90">
        <f t="shared" si="232"/>
        <v>1</v>
      </c>
    </row>
    <row r="2712">
      <c r="A2712" s="5">
        <f>Eingabe!J2712^2*PI()/4</f>
        <v>0</v>
      </c>
      <c r="B2712" s="5">
        <f>Eingabe!K2712*Eingabe!L2712</f>
        <v>0.074999999999999997</v>
      </c>
      <c r="C2712" s="5">
        <f>(Eingabe!K2712*(Eingabe!L2712-Eingabe!K2712)+Eingabe!K2712^2*PI()/4)*0+Eingabe!K2712*Eingabe!L2712</f>
        <v>0.074999999999999997</v>
      </c>
      <c r="D2712" s="89">
        <f>IF(Eingabe!G2712="x",1,0)</f>
        <v>0</v>
      </c>
      <c r="E2712" s="1">
        <f>IF(Eingabe!H2712="x",1,0)</f>
        <v>1</v>
      </c>
      <c r="F2712" s="1">
        <f>IF(Eingabe!I2712="x",1,0)</f>
        <v>0</v>
      </c>
      <c r="G2712" s="90">
        <f t="shared" si="230"/>
        <v>1</v>
      </c>
      <c r="H2712" s="1">
        <f>IF(Eingabe!R2712="x",1,0)</f>
        <v>1</v>
      </c>
      <c r="I2712" s="1">
        <f>IF(Eingabe!S2712="x",1,0)</f>
        <v>0</v>
      </c>
      <c r="J2712" s="1">
        <f t="shared" si="231"/>
        <v>1</v>
      </c>
      <c r="K2712" s="89">
        <f>IF(Eingabe!E2712="x",1,0)</f>
        <v>1</v>
      </c>
      <c r="L2712" s="1">
        <f>IF(Eingabe!F2712="x",1,0)</f>
        <v>0</v>
      </c>
      <c r="M2712" s="90">
        <f t="shared" si="232"/>
        <v>1</v>
      </c>
    </row>
    <row r="2713">
      <c r="A2713" s="5">
        <f>Eingabe!J2713^2*PI()/4</f>
        <v>0</v>
      </c>
      <c r="B2713" s="5">
        <f>Eingabe!K2713*Eingabe!L2713</f>
        <v>0.074999999999999997</v>
      </c>
      <c r="C2713" s="5">
        <f>(Eingabe!K2713*(Eingabe!L2713-Eingabe!K2713)+Eingabe!K2713^2*PI()/4)*0+Eingabe!K2713*Eingabe!L2713</f>
        <v>0.074999999999999997</v>
      </c>
      <c r="D2713" s="89">
        <f>IF(Eingabe!G2713="x",1,0)</f>
        <v>0</v>
      </c>
      <c r="E2713" s="1">
        <f>IF(Eingabe!H2713="x",1,0)</f>
        <v>1</v>
      </c>
      <c r="F2713" s="1">
        <f>IF(Eingabe!I2713="x",1,0)</f>
        <v>0</v>
      </c>
      <c r="G2713" s="90">
        <f t="shared" si="230"/>
        <v>1</v>
      </c>
      <c r="H2713" s="1">
        <f>IF(Eingabe!R2713="x",1,0)</f>
        <v>1</v>
      </c>
      <c r="I2713" s="1">
        <f>IF(Eingabe!S2713="x",1,0)</f>
        <v>0</v>
      </c>
      <c r="J2713" s="1">
        <f t="shared" si="231"/>
        <v>1</v>
      </c>
      <c r="K2713" s="89">
        <f>IF(Eingabe!E2713="x",1,0)</f>
        <v>1</v>
      </c>
      <c r="L2713" s="1">
        <f>IF(Eingabe!F2713="x",1,0)</f>
        <v>0</v>
      </c>
      <c r="M2713" s="90">
        <f t="shared" si="232"/>
        <v>1</v>
      </c>
    </row>
    <row r="2714">
      <c r="A2714" s="5">
        <f>Eingabe!J2714^2*PI()/4</f>
        <v>0</v>
      </c>
      <c r="B2714" s="5">
        <f>Eingabe!K2714*Eingabe!L2714</f>
        <v>0.074999999999999997</v>
      </c>
      <c r="C2714" s="5">
        <f>(Eingabe!K2714*(Eingabe!L2714-Eingabe!K2714)+Eingabe!K2714^2*PI()/4)*0+Eingabe!K2714*Eingabe!L2714</f>
        <v>0.074999999999999997</v>
      </c>
      <c r="D2714" s="89">
        <f>IF(Eingabe!G2714="x",1,0)</f>
        <v>0</v>
      </c>
      <c r="E2714" s="1">
        <f>IF(Eingabe!H2714="x",1,0)</f>
        <v>1</v>
      </c>
      <c r="F2714" s="1">
        <f>IF(Eingabe!I2714="x",1,0)</f>
        <v>0</v>
      </c>
      <c r="G2714" s="90">
        <f t="shared" si="230"/>
        <v>1</v>
      </c>
      <c r="H2714" s="1">
        <f>IF(Eingabe!R2714="x",1,0)</f>
        <v>1</v>
      </c>
      <c r="I2714" s="1">
        <f>IF(Eingabe!S2714="x",1,0)</f>
        <v>0</v>
      </c>
      <c r="J2714" s="1">
        <f t="shared" si="231"/>
        <v>1</v>
      </c>
      <c r="K2714" s="89">
        <f>IF(Eingabe!E2714="x",1,0)</f>
        <v>1</v>
      </c>
      <c r="L2714" s="1">
        <f>IF(Eingabe!F2714="x",1,0)</f>
        <v>0</v>
      </c>
      <c r="M2714" s="90">
        <f t="shared" si="232"/>
        <v>1</v>
      </c>
    </row>
    <row r="2715">
      <c r="A2715" s="5">
        <f>Eingabe!J2715^2*PI()/4</f>
        <v>0</v>
      </c>
      <c r="B2715" s="5">
        <f>Eingabe!K2715*Eingabe!L2715</f>
        <v>0.12</v>
      </c>
      <c r="C2715" s="5">
        <f>(Eingabe!K2715*(Eingabe!L2715-Eingabe!K2715)+Eingabe!K2715^2*PI()/4)*0+Eingabe!K2715*Eingabe!L2715</f>
        <v>0.12</v>
      </c>
      <c r="D2715" s="89">
        <f>IF(Eingabe!G2715="x",1,0)</f>
        <v>0</v>
      </c>
      <c r="E2715" s="1">
        <f>IF(Eingabe!H2715="x",1,0)</f>
        <v>1</v>
      </c>
      <c r="F2715" s="1">
        <f>IF(Eingabe!I2715="x",1,0)</f>
        <v>0</v>
      </c>
      <c r="G2715" s="90">
        <f t="shared" si="230"/>
        <v>1</v>
      </c>
      <c r="H2715" s="1">
        <f>IF(Eingabe!R2715="x",1,0)</f>
        <v>1</v>
      </c>
      <c r="I2715" s="1">
        <f>IF(Eingabe!S2715="x",1,0)</f>
        <v>0</v>
      </c>
      <c r="J2715" s="1">
        <f t="shared" si="231"/>
        <v>1</v>
      </c>
      <c r="K2715" s="89">
        <f>IF(Eingabe!E2715="x",1,0)</f>
        <v>1</v>
      </c>
      <c r="L2715" s="1">
        <f>IF(Eingabe!F2715="x",1,0)</f>
        <v>0</v>
      </c>
      <c r="M2715" s="90">
        <f t="shared" si="232"/>
        <v>1</v>
      </c>
    </row>
    <row r="2716">
      <c r="A2716" s="5">
        <f>Eingabe!J2716^2*PI()/4</f>
        <v>0</v>
      </c>
      <c r="B2716" s="5">
        <f>Eingabe!K2716*Eingabe!L2716</f>
        <v>0.12</v>
      </c>
      <c r="C2716" s="5">
        <f>(Eingabe!K2716*(Eingabe!L2716-Eingabe!K2716)+Eingabe!K2716^2*PI()/4)*0+Eingabe!K2716*Eingabe!L2716</f>
        <v>0.12</v>
      </c>
      <c r="D2716" s="89">
        <f>IF(Eingabe!G2716="x",1,0)</f>
        <v>0</v>
      </c>
      <c r="E2716" s="1">
        <f>IF(Eingabe!H2716="x",1,0)</f>
        <v>1</v>
      </c>
      <c r="F2716" s="1">
        <f>IF(Eingabe!I2716="x",1,0)</f>
        <v>0</v>
      </c>
      <c r="G2716" s="90">
        <f t="shared" si="230"/>
        <v>1</v>
      </c>
      <c r="H2716" s="1">
        <f>IF(Eingabe!R2716="x",1,0)</f>
        <v>1</v>
      </c>
      <c r="I2716" s="1">
        <f>IF(Eingabe!S2716="x",1,0)</f>
        <v>0</v>
      </c>
      <c r="J2716" s="1">
        <f t="shared" si="231"/>
        <v>1</v>
      </c>
      <c r="K2716" s="89">
        <f>IF(Eingabe!E2716="x",1,0)</f>
        <v>1</v>
      </c>
      <c r="L2716" s="1">
        <f>IF(Eingabe!F2716="x",1,0)</f>
        <v>0</v>
      </c>
      <c r="M2716" s="90">
        <f t="shared" si="232"/>
        <v>1</v>
      </c>
    </row>
    <row r="2717">
      <c r="A2717" s="5">
        <f>Eingabe!J2717^2*PI()/4</f>
        <v>0</v>
      </c>
      <c r="B2717" s="5">
        <f>Eingabe!K2717*Eingabe!L2717</f>
        <v>0.12</v>
      </c>
      <c r="C2717" s="5">
        <f>(Eingabe!K2717*(Eingabe!L2717-Eingabe!K2717)+Eingabe!K2717^2*PI()/4)*0+Eingabe!K2717*Eingabe!L2717</f>
        <v>0.12</v>
      </c>
      <c r="D2717" s="89">
        <f>IF(Eingabe!G2717="x",1,0)</f>
        <v>0</v>
      </c>
      <c r="E2717" s="1">
        <f>IF(Eingabe!H2717="x",1,0)</f>
        <v>1</v>
      </c>
      <c r="F2717" s="1">
        <f>IF(Eingabe!I2717="x",1,0)</f>
        <v>0</v>
      </c>
      <c r="G2717" s="90">
        <f t="shared" si="230"/>
        <v>1</v>
      </c>
      <c r="H2717" s="1">
        <f>IF(Eingabe!R2717="x",1,0)</f>
        <v>1</v>
      </c>
      <c r="I2717" s="1">
        <f>IF(Eingabe!S2717="x",1,0)</f>
        <v>0</v>
      </c>
      <c r="J2717" s="1">
        <f t="shared" si="231"/>
        <v>1</v>
      </c>
      <c r="K2717" s="89">
        <f>IF(Eingabe!E2717="x",1,0)</f>
        <v>1</v>
      </c>
      <c r="L2717" s="1">
        <f>IF(Eingabe!F2717="x",1,0)</f>
        <v>0</v>
      </c>
      <c r="M2717" s="90">
        <f t="shared" si="232"/>
        <v>1</v>
      </c>
    </row>
    <row r="2718">
      <c r="A2718" s="5">
        <f>Eingabe!J2718^2*PI()/4</f>
        <v>0</v>
      </c>
      <c r="B2718" s="5">
        <f>Eingabe!K2718*Eingabe!L2718</f>
        <v>0.12</v>
      </c>
      <c r="C2718" s="5">
        <f>(Eingabe!K2718*(Eingabe!L2718-Eingabe!K2718)+Eingabe!K2718^2*PI()/4)*0+Eingabe!K2718*Eingabe!L2718</f>
        <v>0.12</v>
      </c>
      <c r="D2718" s="89">
        <f>IF(Eingabe!G2718="x",1,0)</f>
        <v>0</v>
      </c>
      <c r="E2718" s="1">
        <f>IF(Eingabe!H2718="x",1,0)</f>
        <v>1</v>
      </c>
      <c r="F2718" s="1">
        <f>IF(Eingabe!I2718="x",1,0)</f>
        <v>0</v>
      </c>
      <c r="G2718" s="90">
        <f t="shared" si="230"/>
        <v>1</v>
      </c>
      <c r="H2718" s="1">
        <f>IF(Eingabe!R2718="x",1,0)</f>
        <v>1</v>
      </c>
      <c r="I2718" s="1">
        <f>IF(Eingabe!S2718="x",1,0)</f>
        <v>0</v>
      </c>
      <c r="J2718" s="1">
        <f t="shared" si="231"/>
        <v>1</v>
      </c>
      <c r="K2718" s="89">
        <f>IF(Eingabe!E2718="x",1,0)</f>
        <v>1</v>
      </c>
      <c r="L2718" s="1">
        <f>IF(Eingabe!F2718="x",1,0)</f>
        <v>0</v>
      </c>
      <c r="M2718" s="90">
        <f t="shared" si="232"/>
        <v>1</v>
      </c>
    </row>
    <row r="2719">
      <c r="A2719" s="5">
        <f>Eingabe!J2719^2*PI()/4</f>
        <v>0</v>
      </c>
      <c r="B2719" s="5">
        <f>Eingabe!K2719*Eingabe!L2719</f>
        <v>0.12</v>
      </c>
      <c r="C2719" s="5">
        <f>(Eingabe!K2719*(Eingabe!L2719-Eingabe!K2719)+Eingabe!K2719^2*PI()/4)*0+Eingabe!K2719*Eingabe!L2719</f>
        <v>0.12</v>
      </c>
      <c r="D2719" s="89">
        <f>IF(Eingabe!G2719="x",1,0)</f>
        <v>0</v>
      </c>
      <c r="E2719" s="1">
        <f>IF(Eingabe!H2719="x",1,0)</f>
        <v>1</v>
      </c>
      <c r="F2719" s="1">
        <f>IF(Eingabe!I2719="x",1,0)</f>
        <v>0</v>
      </c>
      <c r="G2719" s="90">
        <f t="shared" si="230"/>
        <v>1</v>
      </c>
      <c r="H2719" s="1">
        <f>IF(Eingabe!R2719="x",1,0)</f>
        <v>1</v>
      </c>
      <c r="I2719" s="1">
        <f>IF(Eingabe!S2719="x",1,0)</f>
        <v>0</v>
      </c>
      <c r="J2719" s="1">
        <f t="shared" si="231"/>
        <v>1</v>
      </c>
      <c r="K2719" s="89">
        <f>IF(Eingabe!E2719="x",1,0)</f>
        <v>1</v>
      </c>
      <c r="L2719" s="1">
        <f>IF(Eingabe!F2719="x",1,0)</f>
        <v>0</v>
      </c>
      <c r="M2719" s="90">
        <f t="shared" si="232"/>
        <v>1</v>
      </c>
    </row>
    <row r="2720">
      <c r="A2720" s="5">
        <f>Eingabe!J2720^2*PI()/4</f>
        <v>0</v>
      </c>
      <c r="B2720" s="5">
        <f>Eingabe!K2720*Eingabe!L2720</f>
        <v>0.12</v>
      </c>
      <c r="C2720" s="5">
        <f>(Eingabe!K2720*(Eingabe!L2720-Eingabe!K2720)+Eingabe!K2720^2*PI()/4)*0+Eingabe!K2720*Eingabe!L2720</f>
        <v>0.12</v>
      </c>
      <c r="D2720" s="89">
        <f>IF(Eingabe!G2720="x",1,0)</f>
        <v>0</v>
      </c>
      <c r="E2720" s="1">
        <f>IF(Eingabe!H2720="x",1,0)</f>
        <v>1</v>
      </c>
      <c r="F2720" s="1">
        <f>IF(Eingabe!I2720="x",1,0)</f>
        <v>0</v>
      </c>
      <c r="G2720" s="90">
        <f t="shared" si="230"/>
        <v>1</v>
      </c>
      <c r="H2720" s="1">
        <f>IF(Eingabe!R2720="x",1,0)</f>
        <v>1</v>
      </c>
      <c r="I2720" s="1">
        <f>IF(Eingabe!S2720="x",1,0)</f>
        <v>0</v>
      </c>
      <c r="J2720" s="1">
        <f t="shared" si="231"/>
        <v>1</v>
      </c>
      <c r="K2720" s="89">
        <f>IF(Eingabe!E2720="x",1,0)</f>
        <v>1</v>
      </c>
      <c r="L2720" s="1">
        <f>IF(Eingabe!F2720="x",1,0)</f>
        <v>0</v>
      </c>
      <c r="M2720" s="90">
        <f t="shared" si="232"/>
        <v>1</v>
      </c>
    </row>
    <row r="2721">
      <c r="A2721" s="5">
        <f>Eingabe!J2721^2*PI()/4</f>
        <v>0</v>
      </c>
      <c r="B2721" s="5">
        <f>Eingabe!K2721*Eingabe!L2721</f>
        <v>0.074999999999999997</v>
      </c>
      <c r="C2721" s="5">
        <f>(Eingabe!K2721*(Eingabe!L2721-Eingabe!K2721)+Eingabe!K2721^2*PI()/4)*0+Eingabe!K2721*Eingabe!L2721</f>
        <v>0.074999999999999997</v>
      </c>
      <c r="D2721" s="89">
        <f>IF(Eingabe!G2721="x",1,0)</f>
        <v>0</v>
      </c>
      <c r="E2721" s="1">
        <f>IF(Eingabe!H2721="x",1,0)</f>
        <v>1</v>
      </c>
      <c r="F2721" s="1">
        <f>IF(Eingabe!I2721="x",1,0)</f>
        <v>0</v>
      </c>
      <c r="G2721" s="90">
        <f t="shared" si="230"/>
        <v>1</v>
      </c>
      <c r="H2721" s="1">
        <f>IF(Eingabe!R2721="x",1,0)</f>
        <v>1</v>
      </c>
      <c r="I2721" s="1">
        <f>IF(Eingabe!S2721="x",1,0)</f>
        <v>0</v>
      </c>
      <c r="J2721" s="1">
        <f t="shared" si="231"/>
        <v>1</v>
      </c>
      <c r="K2721" s="89">
        <f>IF(Eingabe!E2721="x",1,0)</f>
        <v>1</v>
      </c>
      <c r="L2721" s="1">
        <f>IF(Eingabe!F2721="x",1,0)</f>
        <v>0</v>
      </c>
      <c r="M2721" s="90">
        <f t="shared" si="232"/>
        <v>1</v>
      </c>
    </row>
    <row r="2722">
      <c r="A2722" s="5">
        <f>Eingabe!J2722^2*PI()/4</f>
        <v>0</v>
      </c>
      <c r="B2722" s="5">
        <f>Eingabe!K2722*Eingabe!L2722</f>
        <v>0.074999999999999997</v>
      </c>
      <c r="C2722" s="5">
        <f>(Eingabe!K2722*(Eingabe!L2722-Eingabe!K2722)+Eingabe!K2722^2*PI()/4)*0+Eingabe!K2722*Eingabe!L2722</f>
        <v>0.074999999999999997</v>
      </c>
      <c r="D2722" s="89">
        <f>IF(Eingabe!G2722="x",1,0)</f>
        <v>0</v>
      </c>
      <c r="E2722" s="1">
        <f>IF(Eingabe!H2722="x",1,0)</f>
        <v>1</v>
      </c>
      <c r="F2722" s="1">
        <f>IF(Eingabe!I2722="x",1,0)</f>
        <v>0</v>
      </c>
      <c r="G2722" s="90">
        <f t="shared" si="230"/>
        <v>1</v>
      </c>
      <c r="H2722" s="1">
        <f>IF(Eingabe!R2722="x",1,0)</f>
        <v>1</v>
      </c>
      <c r="I2722" s="1">
        <f>IF(Eingabe!S2722="x",1,0)</f>
        <v>0</v>
      </c>
      <c r="J2722" s="1">
        <f t="shared" si="231"/>
        <v>1</v>
      </c>
      <c r="K2722" s="89">
        <f>IF(Eingabe!E2722="x",1,0)</f>
        <v>1</v>
      </c>
      <c r="L2722" s="1">
        <f>IF(Eingabe!F2722="x",1,0)</f>
        <v>0</v>
      </c>
      <c r="M2722" s="90">
        <f t="shared" si="232"/>
        <v>1</v>
      </c>
    </row>
    <row r="2723">
      <c r="A2723" s="5">
        <f>Eingabe!J2723^2*PI()/4</f>
        <v>0</v>
      </c>
      <c r="B2723" s="5">
        <f>Eingabe!K2723*Eingabe!L2723</f>
        <v>0.089999999999999997</v>
      </c>
      <c r="C2723" s="5">
        <f>(Eingabe!K2723*(Eingabe!L2723-Eingabe!K2723)+Eingabe!K2723^2*PI()/4)*0+Eingabe!K2723*Eingabe!L2723</f>
        <v>0.089999999999999997</v>
      </c>
      <c r="D2723" s="89">
        <f>IF(Eingabe!G2723="x",1,0)</f>
        <v>0</v>
      </c>
      <c r="E2723" s="1">
        <f>IF(Eingabe!H2723="x",1,0)</f>
        <v>1</v>
      </c>
      <c r="F2723" s="1">
        <f>IF(Eingabe!I2723="x",1,0)</f>
        <v>0</v>
      </c>
      <c r="G2723" s="90">
        <f t="shared" si="230"/>
        <v>1</v>
      </c>
      <c r="H2723" s="1">
        <f>IF(Eingabe!R2723="x",1,0)</f>
        <v>1</v>
      </c>
      <c r="I2723" s="1">
        <f>IF(Eingabe!S2723="x",1,0)</f>
        <v>0</v>
      </c>
      <c r="J2723" s="1">
        <f t="shared" si="231"/>
        <v>1</v>
      </c>
      <c r="K2723" s="89">
        <f>IF(Eingabe!E2723="x",1,0)</f>
        <v>1</v>
      </c>
      <c r="L2723" s="1">
        <f>IF(Eingabe!F2723="x",1,0)</f>
        <v>0</v>
      </c>
      <c r="M2723" s="90">
        <f t="shared" si="232"/>
        <v>1</v>
      </c>
    </row>
    <row r="2724">
      <c r="A2724" s="5">
        <f>Eingabe!J2724^2*PI()/4</f>
        <v>0</v>
      </c>
      <c r="B2724" s="5">
        <f>Eingabe!K2724*Eingabe!L2724</f>
        <v>0.074999999999999997</v>
      </c>
      <c r="C2724" s="5">
        <f>(Eingabe!K2724*(Eingabe!L2724-Eingabe!K2724)+Eingabe!K2724^2*PI()/4)*0+Eingabe!K2724*Eingabe!L2724</f>
        <v>0.074999999999999997</v>
      </c>
      <c r="D2724" s="89">
        <f>IF(Eingabe!G2724="x",1,0)</f>
        <v>0</v>
      </c>
      <c r="E2724" s="1">
        <f>IF(Eingabe!H2724="x",1,0)</f>
        <v>1</v>
      </c>
      <c r="F2724" s="1">
        <f>IF(Eingabe!I2724="x",1,0)</f>
        <v>0</v>
      </c>
      <c r="G2724" s="90">
        <f t="shared" si="230"/>
        <v>1</v>
      </c>
      <c r="H2724" s="1">
        <f>IF(Eingabe!R2724="x",1,0)</f>
        <v>1</v>
      </c>
      <c r="I2724" s="1">
        <f>IF(Eingabe!S2724="x",1,0)</f>
        <v>0</v>
      </c>
      <c r="J2724" s="1">
        <f t="shared" si="231"/>
        <v>1</v>
      </c>
      <c r="K2724" s="89">
        <f>IF(Eingabe!E2724="x",1,0)</f>
        <v>1</v>
      </c>
      <c r="L2724" s="1">
        <f>IF(Eingabe!F2724="x",1,0)</f>
        <v>0</v>
      </c>
      <c r="M2724" s="90">
        <f t="shared" si="232"/>
        <v>1</v>
      </c>
    </row>
    <row r="2725">
      <c r="A2725" s="5">
        <f>Eingabe!J2725^2*PI()/4</f>
        <v>0</v>
      </c>
      <c r="B2725" s="5">
        <f>Eingabe!K2725*Eingabe!L2725</f>
        <v>0.074999999999999997</v>
      </c>
      <c r="C2725" s="5">
        <f>(Eingabe!K2725*(Eingabe!L2725-Eingabe!K2725)+Eingabe!K2725^2*PI()/4)*0+Eingabe!K2725*Eingabe!L2725</f>
        <v>0.074999999999999997</v>
      </c>
      <c r="D2725" s="89">
        <f>IF(Eingabe!G2725="x",1,0)</f>
        <v>0</v>
      </c>
      <c r="E2725" s="1">
        <f>IF(Eingabe!H2725="x",1,0)</f>
        <v>1</v>
      </c>
      <c r="F2725" s="1">
        <f>IF(Eingabe!I2725="x",1,0)</f>
        <v>0</v>
      </c>
      <c r="G2725" s="90">
        <f t="shared" si="230"/>
        <v>1</v>
      </c>
      <c r="H2725" s="1">
        <f>IF(Eingabe!R2725="x",1,0)</f>
        <v>1</v>
      </c>
      <c r="I2725" s="1">
        <f>IF(Eingabe!S2725="x",1,0)</f>
        <v>0</v>
      </c>
      <c r="J2725" s="1">
        <f t="shared" si="231"/>
        <v>1</v>
      </c>
      <c r="K2725" s="89">
        <f>IF(Eingabe!E2725="x",1,0)</f>
        <v>1</v>
      </c>
      <c r="L2725" s="1">
        <f>IF(Eingabe!F2725="x",1,0)</f>
        <v>0</v>
      </c>
      <c r="M2725" s="90">
        <f t="shared" si="232"/>
        <v>1</v>
      </c>
    </row>
    <row r="2726">
      <c r="A2726" s="5">
        <f>Eingabe!J2726^2*PI()/4</f>
        <v>0.031415926535897934</v>
      </c>
      <c r="B2726" s="5">
        <f>Eingabe!K2726*Eingabe!L2726</f>
        <v>0</v>
      </c>
      <c r="C2726" s="5">
        <f>(Eingabe!K2726*(Eingabe!L2726-Eingabe!K2726)+Eingabe!K2726^2*PI()/4)*0+Eingabe!K2726*Eingabe!L2726</f>
        <v>0</v>
      </c>
      <c r="D2726" s="89">
        <f>IF(Eingabe!G2726="x",1,0)</f>
        <v>1</v>
      </c>
      <c r="E2726" s="1">
        <f>IF(Eingabe!H2726="x",1,0)</f>
        <v>0</v>
      </c>
      <c r="F2726" s="1">
        <f>IF(Eingabe!I2726="x",1,0)</f>
        <v>0</v>
      </c>
      <c r="G2726" s="90">
        <f t="shared" si="230"/>
        <v>0</v>
      </c>
      <c r="H2726" s="1">
        <f>IF(Eingabe!R2726="x",1,0)</f>
        <v>1</v>
      </c>
      <c r="I2726" s="1">
        <f>IF(Eingabe!S2726="x",1,0)</f>
        <v>0</v>
      </c>
      <c r="J2726" s="1">
        <f t="shared" si="231"/>
        <v>1</v>
      </c>
      <c r="K2726" s="89">
        <f>IF(Eingabe!E2726="x",1,0)</f>
        <v>1</v>
      </c>
      <c r="L2726" s="1">
        <f>IF(Eingabe!F2726="x",1,0)</f>
        <v>0</v>
      </c>
      <c r="M2726" s="90">
        <f t="shared" si="232"/>
        <v>1</v>
      </c>
    </row>
    <row r="2727">
      <c r="A2727" s="5">
        <f>Eingabe!J2727^2*PI()/4</f>
        <v>0</v>
      </c>
      <c r="B2727" s="5">
        <f>Eingabe!K2727*Eingabe!L2727</f>
        <v>0.28622500000000001</v>
      </c>
      <c r="C2727" s="5">
        <f>(Eingabe!K2727*(Eingabe!L2727-Eingabe!K2727)+Eingabe!K2727^2*PI()/4)*0+Eingabe!K2727*Eingabe!L2727</f>
        <v>0.28622500000000001</v>
      </c>
      <c r="D2727" s="89">
        <f>IF(Eingabe!G2727="x",1,0)</f>
        <v>0</v>
      </c>
      <c r="E2727" s="1">
        <f>IF(Eingabe!H2727="x",1,0)</f>
        <v>1</v>
      </c>
      <c r="F2727" s="1">
        <f>IF(Eingabe!I2727="x",1,0)</f>
        <v>0</v>
      </c>
      <c r="G2727" s="90">
        <f t="shared" si="230"/>
        <v>1</v>
      </c>
      <c r="H2727" s="1">
        <f>IF(Eingabe!R2727="x",1,0)</f>
        <v>1</v>
      </c>
      <c r="I2727" s="1">
        <f>IF(Eingabe!S2727="x",1,0)</f>
        <v>0</v>
      </c>
      <c r="J2727" s="1">
        <f t="shared" si="231"/>
        <v>1</v>
      </c>
      <c r="K2727" s="89">
        <f>IF(Eingabe!E2727="x",1,0)</f>
        <v>1</v>
      </c>
      <c r="L2727" s="1">
        <f>IF(Eingabe!F2727="x",1,0)</f>
        <v>0</v>
      </c>
      <c r="M2727" s="90">
        <f t="shared" si="232"/>
        <v>1</v>
      </c>
    </row>
    <row r="2728">
      <c r="A2728" s="5">
        <f>Eingabe!J2728^2*PI()/4</f>
        <v>0</v>
      </c>
      <c r="B2728" s="5">
        <f>Eingabe!K2728*Eingabe!L2728</f>
        <v>0.28622500000000001</v>
      </c>
      <c r="C2728" s="5">
        <f>(Eingabe!K2728*(Eingabe!L2728-Eingabe!K2728)+Eingabe!K2728^2*PI()/4)*0+Eingabe!K2728*Eingabe!L2728</f>
        <v>0.28622500000000001</v>
      </c>
      <c r="D2728" s="89">
        <f>IF(Eingabe!G2728="x",1,0)</f>
        <v>0</v>
      </c>
      <c r="E2728" s="1">
        <f>IF(Eingabe!H2728="x",1,0)</f>
        <v>1</v>
      </c>
      <c r="F2728" s="1">
        <f>IF(Eingabe!I2728="x",1,0)</f>
        <v>0</v>
      </c>
      <c r="G2728" s="90">
        <f t="shared" si="230"/>
        <v>1</v>
      </c>
      <c r="H2728" s="1">
        <f>IF(Eingabe!R2728="x",1,0)</f>
        <v>1</v>
      </c>
      <c r="I2728" s="1">
        <f>IF(Eingabe!S2728="x",1,0)</f>
        <v>0</v>
      </c>
      <c r="J2728" s="1">
        <f t="shared" si="231"/>
        <v>1</v>
      </c>
      <c r="K2728" s="89">
        <f>IF(Eingabe!E2728="x",1,0)</f>
        <v>1</v>
      </c>
      <c r="L2728" s="1">
        <f>IF(Eingabe!F2728="x",1,0)</f>
        <v>0</v>
      </c>
      <c r="M2728" s="90">
        <f t="shared" si="232"/>
        <v>1</v>
      </c>
    </row>
    <row r="2729">
      <c r="A2729" s="5">
        <f>Eingabe!J2729^2*PI()/4</f>
        <v>0</v>
      </c>
      <c r="B2729" s="5">
        <f>Eingabe!K2729*Eingabe!L2729</f>
        <v>0.10000000000000001</v>
      </c>
      <c r="C2729" s="5">
        <f>(Eingabe!K2729*(Eingabe!L2729-Eingabe!K2729)+Eingabe!K2729^2*PI()/4)*0+Eingabe!K2729*Eingabe!L2729</f>
        <v>0.10000000000000001</v>
      </c>
      <c r="D2729" s="89">
        <f>IF(Eingabe!G2729="x",1,0)</f>
        <v>0</v>
      </c>
      <c r="E2729" s="1">
        <f>IF(Eingabe!H2729="x",1,0)</f>
        <v>1</v>
      </c>
      <c r="F2729" s="1">
        <f>IF(Eingabe!I2729="x",1,0)</f>
        <v>0</v>
      </c>
      <c r="G2729" s="90">
        <f t="shared" si="230"/>
        <v>1</v>
      </c>
      <c r="H2729" s="1">
        <f>IF(Eingabe!R2729="x",1,0)</f>
        <v>1</v>
      </c>
      <c r="I2729" s="1">
        <f>IF(Eingabe!S2729="x",1,0)</f>
        <v>0</v>
      </c>
      <c r="J2729" s="1">
        <f t="shared" si="231"/>
        <v>1</v>
      </c>
      <c r="K2729" s="89">
        <f>IF(Eingabe!E2729="x",1,0)</f>
        <v>1</v>
      </c>
      <c r="L2729" s="1">
        <f>IF(Eingabe!F2729="x",1,0)</f>
        <v>0</v>
      </c>
      <c r="M2729" s="90">
        <f t="shared" si="232"/>
        <v>1</v>
      </c>
    </row>
    <row r="2730">
      <c r="A2730" s="5">
        <f>Eingabe!J2730^2*PI()/4</f>
        <v>0</v>
      </c>
      <c r="B2730" s="5">
        <f>Eingabe!K2730*Eingabe!L2730</f>
        <v>0.10000000000000001</v>
      </c>
      <c r="C2730" s="5">
        <f>(Eingabe!K2730*(Eingabe!L2730-Eingabe!K2730)+Eingabe!K2730^2*PI()/4)*0+Eingabe!K2730*Eingabe!L2730</f>
        <v>0.10000000000000001</v>
      </c>
      <c r="D2730" s="89">
        <f>IF(Eingabe!G2730="x",1,0)</f>
        <v>0</v>
      </c>
      <c r="E2730" s="1">
        <f>IF(Eingabe!H2730="x",1,0)</f>
        <v>1</v>
      </c>
      <c r="F2730" s="1">
        <f>IF(Eingabe!I2730="x",1,0)</f>
        <v>0</v>
      </c>
      <c r="G2730" s="90">
        <f t="shared" si="230"/>
        <v>1</v>
      </c>
      <c r="H2730" s="1">
        <f>IF(Eingabe!R2730="x",1,0)</f>
        <v>1</v>
      </c>
      <c r="I2730" s="1">
        <f>IF(Eingabe!S2730="x",1,0)</f>
        <v>0</v>
      </c>
      <c r="J2730" s="1">
        <f t="shared" si="231"/>
        <v>1</v>
      </c>
      <c r="K2730" s="89">
        <f>IF(Eingabe!E2730="x",1,0)</f>
        <v>1</v>
      </c>
      <c r="L2730" s="1">
        <f>IF(Eingabe!F2730="x",1,0)</f>
        <v>0</v>
      </c>
      <c r="M2730" s="90">
        <f t="shared" si="232"/>
        <v>1</v>
      </c>
    </row>
    <row r="2731">
      <c r="A2731" s="5">
        <f>Eingabe!J2731^2*PI()/4</f>
        <v>0</v>
      </c>
      <c r="B2731" s="5">
        <f>Eingabe!K2731*Eingabe!L2731</f>
        <v>0.10000000000000001</v>
      </c>
      <c r="C2731" s="5">
        <f>(Eingabe!K2731*(Eingabe!L2731-Eingabe!K2731)+Eingabe!K2731^2*PI()/4)*0+Eingabe!K2731*Eingabe!L2731</f>
        <v>0.10000000000000001</v>
      </c>
      <c r="D2731" s="89">
        <f>IF(Eingabe!G2731="x",1,0)</f>
        <v>0</v>
      </c>
      <c r="E2731" s="1">
        <f>IF(Eingabe!H2731="x",1,0)</f>
        <v>1</v>
      </c>
      <c r="F2731" s="1">
        <f>IF(Eingabe!I2731="x",1,0)</f>
        <v>0</v>
      </c>
      <c r="G2731" s="90">
        <f t="shared" si="230"/>
        <v>1</v>
      </c>
      <c r="H2731" s="1">
        <f>IF(Eingabe!R2731="x",1,0)</f>
        <v>1</v>
      </c>
      <c r="I2731" s="1">
        <f>IF(Eingabe!S2731="x",1,0)</f>
        <v>0</v>
      </c>
      <c r="J2731" s="1">
        <f t="shared" si="231"/>
        <v>1</v>
      </c>
      <c r="K2731" s="89">
        <f>IF(Eingabe!E2731="x",1,0)</f>
        <v>1</v>
      </c>
      <c r="L2731" s="1">
        <f>IF(Eingabe!F2731="x",1,0)</f>
        <v>0</v>
      </c>
      <c r="M2731" s="90">
        <f t="shared" si="232"/>
        <v>1</v>
      </c>
    </row>
    <row r="2732">
      <c r="A2732" s="5">
        <f>Eingabe!J2732^2*PI()/4</f>
        <v>0</v>
      </c>
      <c r="B2732" s="5">
        <f>Eingabe!K2732*Eingabe!L2732</f>
        <v>0.10000000000000001</v>
      </c>
      <c r="C2732" s="5">
        <f>(Eingabe!K2732*(Eingabe!L2732-Eingabe!K2732)+Eingabe!K2732^2*PI()/4)*0+Eingabe!K2732*Eingabe!L2732</f>
        <v>0.10000000000000001</v>
      </c>
      <c r="D2732" s="89">
        <f>IF(Eingabe!G2732="x",1,0)</f>
        <v>0</v>
      </c>
      <c r="E2732" s="1">
        <f>IF(Eingabe!H2732="x",1,0)</f>
        <v>1</v>
      </c>
      <c r="F2732" s="1">
        <f>IF(Eingabe!I2732="x",1,0)</f>
        <v>0</v>
      </c>
      <c r="G2732" s="90">
        <f t="shared" si="230"/>
        <v>1</v>
      </c>
      <c r="H2732" s="1">
        <f>IF(Eingabe!R2732="x",1,0)</f>
        <v>1</v>
      </c>
      <c r="I2732" s="1">
        <f>IF(Eingabe!S2732="x",1,0)</f>
        <v>0</v>
      </c>
      <c r="J2732" s="1">
        <f t="shared" si="231"/>
        <v>1</v>
      </c>
      <c r="K2732" s="89">
        <f>IF(Eingabe!E2732="x",1,0)</f>
        <v>1</v>
      </c>
      <c r="L2732" s="1">
        <f>IF(Eingabe!F2732="x",1,0)</f>
        <v>0</v>
      </c>
      <c r="M2732" s="90">
        <f t="shared" si="232"/>
        <v>1</v>
      </c>
    </row>
    <row r="2733">
      <c r="A2733" s="5">
        <f>Eingabe!J2733^2*PI()/4</f>
        <v>0</v>
      </c>
      <c r="B2733" s="5">
        <f>Eingabe!K2733*Eingabe!L2733</f>
        <v>0.10000000000000001</v>
      </c>
      <c r="C2733" s="5">
        <f>(Eingabe!K2733*(Eingabe!L2733-Eingabe!K2733)+Eingabe!K2733^2*PI()/4)*0+Eingabe!K2733*Eingabe!L2733</f>
        <v>0.10000000000000001</v>
      </c>
      <c r="D2733" s="89">
        <f>IF(Eingabe!G2733="x",1,0)</f>
        <v>0</v>
      </c>
      <c r="E2733" s="1">
        <f>IF(Eingabe!H2733="x",1,0)</f>
        <v>1</v>
      </c>
      <c r="F2733" s="1">
        <f>IF(Eingabe!I2733="x",1,0)</f>
        <v>0</v>
      </c>
      <c r="G2733" s="90">
        <f t="shared" si="230"/>
        <v>1</v>
      </c>
      <c r="H2733" s="1">
        <f>IF(Eingabe!R2733="x",1,0)</f>
        <v>1</v>
      </c>
      <c r="I2733" s="1">
        <f>IF(Eingabe!S2733="x",1,0)</f>
        <v>0</v>
      </c>
      <c r="J2733" s="1">
        <f t="shared" si="231"/>
        <v>1</v>
      </c>
      <c r="K2733" s="89">
        <f>IF(Eingabe!E2733="x",1,0)</f>
        <v>1</v>
      </c>
      <c r="L2733" s="1">
        <f>IF(Eingabe!F2733="x",1,0)</f>
        <v>0</v>
      </c>
      <c r="M2733" s="90">
        <f t="shared" si="232"/>
        <v>1</v>
      </c>
    </row>
    <row r="2734">
      <c r="A2734" s="5">
        <f>Eingabe!J2734^2*PI()/4</f>
        <v>0</v>
      </c>
      <c r="B2734" s="5">
        <f>Eingabe!K2734*Eingabe!L2734</f>
        <v>0.14999999999999999</v>
      </c>
      <c r="C2734" s="5">
        <f>(Eingabe!K2734*(Eingabe!L2734-Eingabe!K2734)+Eingabe!K2734^2*PI()/4)*0+Eingabe!K2734*Eingabe!L2734</f>
        <v>0.14999999999999999</v>
      </c>
      <c r="D2734" s="89">
        <f>IF(Eingabe!G2734="x",1,0)</f>
        <v>0</v>
      </c>
      <c r="E2734" s="1">
        <f>IF(Eingabe!H2734="x",1,0)</f>
        <v>1</v>
      </c>
      <c r="F2734" s="1">
        <f>IF(Eingabe!I2734="x",1,0)</f>
        <v>0</v>
      </c>
      <c r="G2734" s="90">
        <f t="shared" si="230"/>
        <v>1</v>
      </c>
      <c r="H2734" s="1">
        <f>IF(Eingabe!R2734="x",1,0)</f>
        <v>1</v>
      </c>
      <c r="I2734" s="1">
        <f>IF(Eingabe!S2734="x",1,0)</f>
        <v>0</v>
      </c>
      <c r="J2734" s="1">
        <f t="shared" si="231"/>
        <v>1</v>
      </c>
      <c r="K2734" s="89">
        <f>IF(Eingabe!E2734="x",1,0)</f>
        <v>1</v>
      </c>
      <c r="L2734" s="1">
        <f>IF(Eingabe!F2734="x",1,0)</f>
        <v>0</v>
      </c>
      <c r="M2734" s="90">
        <f t="shared" si="232"/>
        <v>1</v>
      </c>
    </row>
    <row r="2735">
      <c r="A2735" s="5">
        <f>Eingabe!J2735^2*PI()/4</f>
        <v>0</v>
      </c>
      <c r="B2735" s="5">
        <f>Eingabe!K2735*Eingabe!L2735</f>
        <v>0.10000000000000001</v>
      </c>
      <c r="C2735" s="5">
        <f>(Eingabe!K2735*(Eingabe!L2735-Eingabe!K2735)+Eingabe!K2735^2*PI()/4)*0+Eingabe!K2735*Eingabe!L2735</f>
        <v>0.10000000000000001</v>
      </c>
      <c r="D2735" s="89">
        <f>IF(Eingabe!G2735="x",1,0)</f>
        <v>0</v>
      </c>
      <c r="E2735" s="1">
        <f>IF(Eingabe!H2735="x",1,0)</f>
        <v>1</v>
      </c>
      <c r="F2735" s="1">
        <f>IF(Eingabe!I2735="x",1,0)</f>
        <v>0</v>
      </c>
      <c r="G2735" s="90">
        <f t="shared" si="230"/>
        <v>1</v>
      </c>
      <c r="H2735" s="1">
        <f>IF(Eingabe!R2735="x",1,0)</f>
        <v>1</v>
      </c>
      <c r="I2735" s="1">
        <f>IF(Eingabe!S2735="x",1,0)</f>
        <v>0</v>
      </c>
      <c r="J2735" s="1">
        <f t="shared" si="231"/>
        <v>1</v>
      </c>
      <c r="K2735" s="89">
        <f>IF(Eingabe!E2735="x",1,0)</f>
        <v>1</v>
      </c>
      <c r="L2735" s="1">
        <f>IF(Eingabe!F2735="x",1,0)</f>
        <v>0</v>
      </c>
      <c r="M2735" s="90">
        <f t="shared" si="232"/>
        <v>1</v>
      </c>
    </row>
    <row r="2736">
      <c r="A2736" s="5">
        <f>Eingabe!J2736^2*PI()/4</f>
        <v>0</v>
      </c>
      <c r="B2736" s="5">
        <f>Eingabe!K2736*Eingabe!L2736</f>
        <v>0.10000000000000001</v>
      </c>
      <c r="C2736" s="5">
        <f>(Eingabe!K2736*(Eingabe!L2736-Eingabe!K2736)+Eingabe!K2736^2*PI()/4)*0+Eingabe!K2736*Eingabe!L2736</f>
        <v>0.10000000000000001</v>
      </c>
      <c r="D2736" s="89">
        <f>IF(Eingabe!G2736="x",1,0)</f>
        <v>0</v>
      </c>
      <c r="E2736" s="1">
        <f>IF(Eingabe!H2736="x",1,0)</f>
        <v>1</v>
      </c>
      <c r="F2736" s="1">
        <f>IF(Eingabe!I2736="x",1,0)</f>
        <v>0</v>
      </c>
      <c r="G2736" s="90">
        <f t="shared" si="230"/>
        <v>1</v>
      </c>
      <c r="H2736" s="1">
        <f>IF(Eingabe!R2736="x",1,0)</f>
        <v>1</v>
      </c>
      <c r="I2736" s="1">
        <f>IF(Eingabe!S2736="x",1,0)</f>
        <v>0</v>
      </c>
      <c r="J2736" s="1">
        <f t="shared" si="231"/>
        <v>1</v>
      </c>
      <c r="K2736" s="89">
        <f>IF(Eingabe!E2736="x",1,0)</f>
        <v>1</v>
      </c>
      <c r="L2736" s="1">
        <f>IF(Eingabe!F2736="x",1,0)</f>
        <v>0</v>
      </c>
      <c r="M2736" s="90">
        <f t="shared" si="232"/>
        <v>1</v>
      </c>
    </row>
    <row r="2737">
      <c r="A2737" s="5">
        <f>Eingabe!J2737^2*PI()/4</f>
        <v>0</v>
      </c>
      <c r="B2737" s="5">
        <f>Eingabe!K2737*Eingabe!L2737</f>
        <v>0.10000000000000001</v>
      </c>
      <c r="C2737" s="5">
        <f>(Eingabe!K2737*(Eingabe!L2737-Eingabe!K2737)+Eingabe!K2737^2*PI()/4)*0+Eingabe!K2737*Eingabe!L2737</f>
        <v>0.10000000000000001</v>
      </c>
      <c r="D2737" s="89">
        <f>IF(Eingabe!G2737="x",1,0)</f>
        <v>0</v>
      </c>
      <c r="E2737" s="1">
        <f>IF(Eingabe!H2737="x",1,0)</f>
        <v>1</v>
      </c>
      <c r="F2737" s="1">
        <f>IF(Eingabe!I2737="x",1,0)</f>
        <v>0</v>
      </c>
      <c r="G2737" s="90">
        <f t="shared" si="230"/>
        <v>1</v>
      </c>
      <c r="H2737" s="1">
        <f>IF(Eingabe!R2737="x",1,0)</f>
        <v>1</v>
      </c>
      <c r="I2737" s="1">
        <f>IF(Eingabe!S2737="x",1,0)</f>
        <v>0</v>
      </c>
      <c r="J2737" s="1">
        <f t="shared" si="231"/>
        <v>1</v>
      </c>
      <c r="K2737" s="89">
        <f>IF(Eingabe!E2737="x",1,0)</f>
        <v>1</v>
      </c>
      <c r="L2737" s="1">
        <f>IF(Eingabe!F2737="x",1,0)</f>
        <v>0</v>
      </c>
      <c r="M2737" s="90">
        <f t="shared" si="232"/>
        <v>1</v>
      </c>
    </row>
    <row r="2738">
      <c r="A2738" s="5">
        <f>Eingabe!J2738^2*PI()/4</f>
        <v>0</v>
      </c>
      <c r="B2738" s="5">
        <f>Eingabe!K2738*Eingabe!L2738</f>
        <v>0.10000000000000001</v>
      </c>
      <c r="C2738" s="5">
        <f>(Eingabe!K2738*(Eingabe!L2738-Eingabe!K2738)+Eingabe!K2738^2*PI()/4)*0+Eingabe!K2738*Eingabe!L2738</f>
        <v>0.10000000000000001</v>
      </c>
      <c r="D2738" s="89">
        <f>IF(Eingabe!G2738="x",1,0)</f>
        <v>0</v>
      </c>
      <c r="E2738" s="1">
        <f>IF(Eingabe!H2738="x",1,0)</f>
        <v>1</v>
      </c>
      <c r="F2738" s="1">
        <f>IF(Eingabe!I2738="x",1,0)</f>
        <v>0</v>
      </c>
      <c r="G2738" s="90">
        <f t="shared" si="230"/>
        <v>1</v>
      </c>
      <c r="H2738" s="1">
        <f>IF(Eingabe!R2738="x",1,0)</f>
        <v>1</v>
      </c>
      <c r="I2738" s="1">
        <f>IF(Eingabe!S2738="x",1,0)</f>
        <v>0</v>
      </c>
      <c r="J2738" s="1">
        <f t="shared" si="231"/>
        <v>1</v>
      </c>
      <c r="K2738" s="89">
        <f>IF(Eingabe!E2738="x",1,0)</f>
        <v>1</v>
      </c>
      <c r="L2738" s="1">
        <f>IF(Eingabe!F2738="x",1,0)</f>
        <v>0</v>
      </c>
      <c r="M2738" s="90">
        <f t="shared" si="232"/>
        <v>1</v>
      </c>
    </row>
    <row r="2739">
      <c r="A2739" s="5">
        <f>Eingabe!J2739^2*PI()/4</f>
        <v>0</v>
      </c>
      <c r="B2739" s="5">
        <f>Eingabe!K2739*Eingabe!L2739</f>
        <v>0.14999999999999999</v>
      </c>
      <c r="C2739" s="5">
        <f>(Eingabe!K2739*(Eingabe!L2739-Eingabe!K2739)+Eingabe!K2739^2*PI()/4)*0+Eingabe!K2739*Eingabe!L2739</f>
        <v>0.14999999999999999</v>
      </c>
      <c r="D2739" s="89">
        <f>IF(Eingabe!G2739="x",1,0)</f>
        <v>0</v>
      </c>
      <c r="E2739" s="1">
        <f>IF(Eingabe!H2739="x",1,0)</f>
        <v>1</v>
      </c>
      <c r="F2739" s="1">
        <f>IF(Eingabe!I2739="x",1,0)</f>
        <v>0</v>
      </c>
      <c r="G2739" s="90">
        <f t="shared" si="230"/>
        <v>1</v>
      </c>
      <c r="H2739" s="1">
        <f>IF(Eingabe!R2739="x",1,0)</f>
        <v>1</v>
      </c>
      <c r="I2739" s="1">
        <f>IF(Eingabe!S2739="x",1,0)</f>
        <v>0</v>
      </c>
      <c r="J2739" s="1">
        <f t="shared" si="231"/>
        <v>1</v>
      </c>
      <c r="K2739" s="89">
        <f>IF(Eingabe!E2739="x",1,0)</f>
        <v>1</v>
      </c>
      <c r="L2739" s="1">
        <f>IF(Eingabe!F2739="x",1,0)</f>
        <v>0</v>
      </c>
      <c r="M2739" s="90">
        <f t="shared" si="232"/>
        <v>1</v>
      </c>
    </row>
    <row r="2740">
      <c r="A2740" s="5">
        <f>Eingabe!J2740^2*PI()/4</f>
        <v>0</v>
      </c>
      <c r="B2740" s="5">
        <f>Eingabe!K2740*Eingabe!L2740</f>
        <v>0.14999999999999999</v>
      </c>
      <c r="C2740" s="5">
        <f>(Eingabe!K2740*(Eingabe!L2740-Eingabe!K2740)+Eingabe!K2740^2*PI()/4)*0+Eingabe!K2740*Eingabe!L2740</f>
        <v>0.14999999999999999</v>
      </c>
      <c r="D2740" s="89">
        <f>IF(Eingabe!G2740="x",1,0)</f>
        <v>0</v>
      </c>
      <c r="E2740" s="1">
        <f>IF(Eingabe!H2740="x",1,0)</f>
        <v>1</v>
      </c>
      <c r="F2740" s="1">
        <f>IF(Eingabe!I2740="x",1,0)</f>
        <v>0</v>
      </c>
      <c r="G2740" s="90">
        <f t="shared" si="230"/>
        <v>1</v>
      </c>
      <c r="H2740" s="1">
        <f>IF(Eingabe!R2740="x",1,0)</f>
        <v>1</v>
      </c>
      <c r="I2740" s="1">
        <f>IF(Eingabe!S2740="x",1,0)</f>
        <v>0</v>
      </c>
      <c r="J2740" s="1">
        <f t="shared" si="231"/>
        <v>1</v>
      </c>
      <c r="K2740" s="89">
        <f>IF(Eingabe!E2740="x",1,0)</f>
        <v>1</v>
      </c>
      <c r="L2740" s="1">
        <f>IF(Eingabe!F2740="x",1,0)</f>
        <v>0</v>
      </c>
      <c r="M2740" s="90">
        <f t="shared" si="232"/>
        <v>1</v>
      </c>
    </row>
    <row r="2741">
      <c r="A2741" s="5">
        <f>Eingabe!J2741^2*PI()/4</f>
        <v>0</v>
      </c>
      <c r="B2741" s="5">
        <f>Eingabe!K2741*Eingabe!L2741</f>
        <v>0.14999999999999999</v>
      </c>
      <c r="C2741" s="5">
        <f>(Eingabe!K2741*(Eingabe!L2741-Eingabe!K2741)+Eingabe!K2741^2*PI()/4)*0+Eingabe!K2741*Eingabe!L2741</f>
        <v>0.14999999999999999</v>
      </c>
      <c r="D2741" s="89">
        <f>IF(Eingabe!G2741="x",1,0)</f>
        <v>0</v>
      </c>
      <c r="E2741" s="1">
        <f>IF(Eingabe!H2741="x",1,0)</f>
        <v>1</v>
      </c>
      <c r="F2741" s="1">
        <f>IF(Eingabe!I2741="x",1,0)</f>
        <v>0</v>
      </c>
      <c r="G2741" s="90">
        <f t="shared" si="230"/>
        <v>1</v>
      </c>
      <c r="H2741" s="1">
        <f>IF(Eingabe!R2741="x",1,0)</f>
        <v>1</v>
      </c>
      <c r="I2741" s="1">
        <f>IF(Eingabe!S2741="x",1,0)</f>
        <v>0</v>
      </c>
      <c r="J2741" s="1">
        <f t="shared" si="231"/>
        <v>1</v>
      </c>
      <c r="K2741" s="89">
        <f>IF(Eingabe!E2741="x",1,0)</f>
        <v>1</v>
      </c>
      <c r="L2741" s="1">
        <f>IF(Eingabe!F2741="x",1,0)</f>
        <v>0</v>
      </c>
      <c r="M2741" s="90">
        <f t="shared" si="232"/>
        <v>1</v>
      </c>
    </row>
    <row r="2742">
      <c r="A2742" s="5">
        <f>Eingabe!J2742^2*PI()/4</f>
        <v>0</v>
      </c>
      <c r="B2742" s="5">
        <f>Eingabe!K2742*Eingabe!L2742</f>
        <v>0.10000000000000001</v>
      </c>
      <c r="C2742" s="5">
        <f>(Eingabe!K2742*(Eingabe!L2742-Eingabe!K2742)+Eingabe!K2742^2*PI()/4)*0+Eingabe!K2742*Eingabe!L2742</f>
        <v>0.10000000000000001</v>
      </c>
      <c r="D2742" s="89">
        <f>IF(Eingabe!G2742="x",1,0)</f>
        <v>0</v>
      </c>
      <c r="E2742" s="1">
        <f>IF(Eingabe!H2742="x",1,0)</f>
        <v>1</v>
      </c>
      <c r="F2742" s="1">
        <f>IF(Eingabe!I2742="x",1,0)</f>
        <v>0</v>
      </c>
      <c r="G2742" s="90">
        <f t="shared" si="230"/>
        <v>1</v>
      </c>
      <c r="H2742" s="1">
        <f>IF(Eingabe!R2742="x",1,0)</f>
        <v>1</v>
      </c>
      <c r="I2742" s="1">
        <f>IF(Eingabe!S2742="x",1,0)</f>
        <v>0</v>
      </c>
      <c r="J2742" s="1">
        <f t="shared" si="231"/>
        <v>1</v>
      </c>
      <c r="K2742" s="89">
        <f>IF(Eingabe!E2742="x",1,0)</f>
        <v>1</v>
      </c>
      <c r="L2742" s="1">
        <f>IF(Eingabe!F2742="x",1,0)</f>
        <v>0</v>
      </c>
      <c r="M2742" s="90">
        <f t="shared" si="232"/>
        <v>1</v>
      </c>
    </row>
    <row r="2743">
      <c r="A2743" s="5">
        <f>Eingabe!J2743^2*PI()/4</f>
        <v>0</v>
      </c>
      <c r="B2743" s="5">
        <f>Eingabe!K2743*Eingabe!L2743</f>
        <v>0.10000000000000001</v>
      </c>
      <c r="C2743" s="5">
        <f>(Eingabe!K2743*(Eingabe!L2743-Eingabe!K2743)+Eingabe!K2743^2*PI()/4)*0+Eingabe!K2743*Eingabe!L2743</f>
        <v>0.10000000000000001</v>
      </c>
      <c r="D2743" s="89">
        <f>IF(Eingabe!G2743="x",1,0)</f>
        <v>0</v>
      </c>
      <c r="E2743" s="1">
        <f>IF(Eingabe!H2743="x",1,0)</f>
        <v>1</v>
      </c>
      <c r="F2743" s="1">
        <f>IF(Eingabe!I2743="x",1,0)</f>
        <v>0</v>
      </c>
      <c r="G2743" s="90">
        <f t="shared" si="230"/>
        <v>1</v>
      </c>
      <c r="H2743" s="1">
        <f>IF(Eingabe!R2743="x",1,0)</f>
        <v>1</v>
      </c>
      <c r="I2743" s="1">
        <f>IF(Eingabe!S2743="x",1,0)</f>
        <v>0</v>
      </c>
      <c r="J2743" s="1">
        <f t="shared" si="231"/>
        <v>1</v>
      </c>
      <c r="K2743" s="89">
        <f>IF(Eingabe!E2743="x",1,0)</f>
        <v>1</v>
      </c>
      <c r="L2743" s="1">
        <f>IF(Eingabe!F2743="x",1,0)</f>
        <v>0</v>
      </c>
      <c r="M2743" s="90">
        <f t="shared" si="232"/>
        <v>1</v>
      </c>
    </row>
    <row r="2744">
      <c r="A2744" s="5">
        <f>Eingabe!J2744^2*PI()/4</f>
        <v>0</v>
      </c>
      <c r="B2744" s="5">
        <f>Eingabe!K2744*Eingabe!L2744</f>
        <v>0.14999999999999999</v>
      </c>
      <c r="C2744" s="5">
        <f>(Eingabe!K2744*(Eingabe!L2744-Eingabe!K2744)+Eingabe!K2744^2*PI()/4)*0+Eingabe!K2744*Eingabe!L2744</f>
        <v>0.14999999999999999</v>
      </c>
      <c r="D2744" s="89">
        <f>IF(Eingabe!G2744="x",1,0)</f>
        <v>0</v>
      </c>
      <c r="E2744" s="1">
        <f>IF(Eingabe!H2744="x",1,0)</f>
        <v>1</v>
      </c>
      <c r="F2744" s="1">
        <f>IF(Eingabe!I2744="x",1,0)</f>
        <v>0</v>
      </c>
      <c r="G2744" s="90">
        <f t="shared" si="230"/>
        <v>1</v>
      </c>
      <c r="H2744" s="1">
        <f>IF(Eingabe!R2744="x",1,0)</f>
        <v>1</v>
      </c>
      <c r="I2744" s="1">
        <f>IF(Eingabe!S2744="x",1,0)</f>
        <v>0</v>
      </c>
      <c r="J2744" s="1">
        <f t="shared" si="231"/>
        <v>1</v>
      </c>
      <c r="K2744" s="89">
        <f>IF(Eingabe!E2744="x",1,0)</f>
        <v>1</v>
      </c>
      <c r="L2744" s="1">
        <f>IF(Eingabe!F2744="x",1,0)</f>
        <v>0</v>
      </c>
      <c r="M2744" s="90">
        <f t="shared" si="232"/>
        <v>1</v>
      </c>
    </row>
    <row r="2745">
      <c r="A2745" s="5">
        <f>Eingabe!J2745^2*PI()/4</f>
        <v>0</v>
      </c>
      <c r="B2745" s="5">
        <f>Eingabe!K2745*Eingabe!L2745</f>
        <v>0.14999999999999999</v>
      </c>
      <c r="C2745" s="5">
        <f>(Eingabe!K2745*(Eingabe!L2745-Eingabe!K2745)+Eingabe!K2745^2*PI()/4)*0+Eingabe!K2745*Eingabe!L2745</f>
        <v>0.14999999999999999</v>
      </c>
      <c r="D2745" s="89">
        <f>IF(Eingabe!G2745="x",1,0)</f>
        <v>0</v>
      </c>
      <c r="E2745" s="1">
        <f>IF(Eingabe!H2745="x",1,0)</f>
        <v>1</v>
      </c>
      <c r="F2745" s="1">
        <f>IF(Eingabe!I2745="x",1,0)</f>
        <v>0</v>
      </c>
      <c r="G2745" s="90">
        <f t="shared" si="230"/>
        <v>1</v>
      </c>
      <c r="H2745" s="1">
        <f>IF(Eingabe!R2745="x",1,0)</f>
        <v>1</v>
      </c>
      <c r="I2745" s="1">
        <f>IF(Eingabe!S2745="x",1,0)</f>
        <v>0</v>
      </c>
      <c r="J2745" s="1">
        <f t="shared" si="231"/>
        <v>1</v>
      </c>
      <c r="K2745" s="89">
        <f>IF(Eingabe!E2745="x",1,0)</f>
        <v>1</v>
      </c>
      <c r="L2745" s="1">
        <f>IF(Eingabe!F2745="x",1,0)</f>
        <v>0</v>
      </c>
      <c r="M2745" s="90">
        <f t="shared" si="232"/>
        <v>1</v>
      </c>
    </row>
    <row r="2746">
      <c r="A2746" s="5">
        <f>Eingabe!J2746^2*PI()/4</f>
        <v>0</v>
      </c>
      <c r="B2746" s="5">
        <f>Eingabe!K2746*Eingabe!L2746</f>
        <v>0.14999999999999999</v>
      </c>
      <c r="C2746" s="5">
        <f>(Eingabe!K2746*(Eingabe!L2746-Eingabe!K2746)+Eingabe!K2746^2*PI()/4)*0+Eingabe!K2746*Eingabe!L2746</f>
        <v>0.14999999999999999</v>
      </c>
      <c r="D2746" s="89">
        <f>IF(Eingabe!G2746="x",1,0)</f>
        <v>0</v>
      </c>
      <c r="E2746" s="1">
        <f>IF(Eingabe!H2746="x",1,0)</f>
        <v>1</v>
      </c>
      <c r="F2746" s="1">
        <f>IF(Eingabe!I2746="x",1,0)</f>
        <v>0</v>
      </c>
      <c r="G2746" s="90">
        <f t="shared" si="230"/>
        <v>1</v>
      </c>
      <c r="H2746" s="1">
        <f>IF(Eingabe!R2746="x",1,0)</f>
        <v>1</v>
      </c>
      <c r="I2746" s="1">
        <f>IF(Eingabe!S2746="x",1,0)</f>
        <v>0</v>
      </c>
      <c r="J2746" s="1">
        <f t="shared" si="231"/>
        <v>1</v>
      </c>
      <c r="K2746" s="89">
        <f>IF(Eingabe!E2746="x",1,0)</f>
        <v>1</v>
      </c>
      <c r="L2746" s="1">
        <f>IF(Eingabe!F2746="x",1,0)</f>
        <v>0</v>
      </c>
      <c r="M2746" s="90">
        <f t="shared" si="232"/>
        <v>1</v>
      </c>
    </row>
    <row r="2747">
      <c r="A2747" s="5">
        <f>Eingabe!J2747^2*PI()/4</f>
        <v>0</v>
      </c>
      <c r="B2747" s="5">
        <f>Eingabe!K2747*Eingabe!L2747</f>
        <v>0.14999999999999999</v>
      </c>
      <c r="C2747" s="5">
        <f>(Eingabe!K2747*(Eingabe!L2747-Eingabe!K2747)+Eingabe!K2747^2*PI()/4)*0+Eingabe!K2747*Eingabe!L2747</f>
        <v>0.14999999999999999</v>
      </c>
      <c r="D2747" s="89">
        <f>IF(Eingabe!G2747="x",1,0)</f>
        <v>0</v>
      </c>
      <c r="E2747" s="1">
        <f>IF(Eingabe!H2747="x",1,0)</f>
        <v>1</v>
      </c>
      <c r="F2747" s="1">
        <f>IF(Eingabe!I2747="x",1,0)</f>
        <v>0</v>
      </c>
      <c r="G2747" s="90">
        <f t="shared" si="230"/>
        <v>1</v>
      </c>
      <c r="H2747" s="1">
        <f>IF(Eingabe!R2747="x",1,0)</f>
        <v>1</v>
      </c>
      <c r="I2747" s="1">
        <f>IF(Eingabe!S2747="x",1,0)</f>
        <v>0</v>
      </c>
      <c r="J2747" s="1">
        <f t="shared" si="231"/>
        <v>1</v>
      </c>
      <c r="K2747" s="89">
        <f>IF(Eingabe!E2747="x",1,0)</f>
        <v>1</v>
      </c>
      <c r="L2747" s="1">
        <f>IF(Eingabe!F2747="x",1,0)</f>
        <v>0</v>
      </c>
      <c r="M2747" s="90">
        <f t="shared" si="232"/>
        <v>1</v>
      </c>
    </row>
    <row r="2748">
      <c r="A2748" s="5">
        <f>Eingabe!J2748^2*PI()/4</f>
        <v>0</v>
      </c>
      <c r="B2748" s="5">
        <f>Eingabe!K2748*Eingabe!L2748</f>
        <v>0.14999999999999999</v>
      </c>
      <c r="C2748" s="5">
        <f>(Eingabe!K2748*(Eingabe!L2748-Eingabe!K2748)+Eingabe!K2748^2*PI()/4)*0+Eingabe!K2748*Eingabe!L2748</f>
        <v>0.14999999999999999</v>
      </c>
      <c r="D2748" s="89">
        <f>IF(Eingabe!G2748="x",1,0)</f>
        <v>0</v>
      </c>
      <c r="E2748" s="1">
        <f>IF(Eingabe!H2748="x",1,0)</f>
        <v>1</v>
      </c>
      <c r="F2748" s="1">
        <f>IF(Eingabe!I2748="x",1,0)</f>
        <v>0</v>
      </c>
      <c r="G2748" s="90">
        <f t="shared" si="230"/>
        <v>1</v>
      </c>
      <c r="H2748" s="1">
        <f>IF(Eingabe!R2748="x",1,0)</f>
        <v>1</v>
      </c>
      <c r="I2748" s="1">
        <f>IF(Eingabe!S2748="x",1,0)</f>
        <v>0</v>
      </c>
      <c r="J2748" s="1">
        <f t="shared" si="231"/>
        <v>1</v>
      </c>
      <c r="K2748" s="89">
        <f>IF(Eingabe!E2748="x",1,0)</f>
        <v>1</v>
      </c>
      <c r="L2748" s="1">
        <f>IF(Eingabe!F2748="x",1,0)</f>
        <v>0</v>
      </c>
      <c r="M2748" s="90">
        <f t="shared" si="232"/>
        <v>1</v>
      </c>
    </row>
    <row r="2749">
      <c r="A2749" s="5">
        <f>Eingabe!J2749^2*PI()/4</f>
        <v>0</v>
      </c>
      <c r="B2749" s="5">
        <f>Eingabe!K2749*Eingabe!L2749</f>
        <v>0.14999999999999999</v>
      </c>
      <c r="C2749" s="5">
        <f>(Eingabe!K2749*(Eingabe!L2749-Eingabe!K2749)+Eingabe!K2749^2*PI()/4)*0+Eingabe!K2749*Eingabe!L2749</f>
        <v>0.14999999999999999</v>
      </c>
      <c r="D2749" s="89">
        <f>IF(Eingabe!G2749="x",1,0)</f>
        <v>0</v>
      </c>
      <c r="E2749" s="1">
        <f>IF(Eingabe!H2749="x",1,0)</f>
        <v>1</v>
      </c>
      <c r="F2749" s="1">
        <f>IF(Eingabe!I2749="x",1,0)</f>
        <v>0</v>
      </c>
      <c r="G2749" s="90">
        <f t="shared" si="230"/>
        <v>1</v>
      </c>
      <c r="H2749" s="1">
        <f>IF(Eingabe!R2749="x",1,0)</f>
        <v>1</v>
      </c>
      <c r="I2749" s="1">
        <f>IF(Eingabe!S2749="x",1,0)</f>
        <v>0</v>
      </c>
      <c r="J2749" s="1">
        <f t="shared" si="231"/>
        <v>1</v>
      </c>
      <c r="K2749" s="89">
        <f>IF(Eingabe!E2749="x",1,0)</f>
        <v>1</v>
      </c>
      <c r="L2749" s="1">
        <f>IF(Eingabe!F2749="x",1,0)</f>
        <v>0</v>
      </c>
      <c r="M2749" s="90">
        <f t="shared" si="232"/>
        <v>1</v>
      </c>
    </row>
    <row r="2750">
      <c r="A2750" s="5">
        <f>Eingabe!J2750^2*PI()/4</f>
        <v>0</v>
      </c>
      <c r="B2750" s="5">
        <f>Eingabe!K2750*Eingabe!L2750</f>
        <v>0.14999999999999999</v>
      </c>
      <c r="C2750" s="5">
        <f>(Eingabe!K2750*(Eingabe!L2750-Eingabe!K2750)+Eingabe!K2750^2*PI()/4)*0+Eingabe!K2750*Eingabe!L2750</f>
        <v>0.14999999999999999</v>
      </c>
      <c r="D2750" s="89">
        <f>IF(Eingabe!G2750="x",1,0)</f>
        <v>0</v>
      </c>
      <c r="E2750" s="1">
        <f>IF(Eingabe!H2750="x",1,0)</f>
        <v>1</v>
      </c>
      <c r="F2750" s="1">
        <f>IF(Eingabe!I2750="x",1,0)</f>
        <v>0</v>
      </c>
      <c r="G2750" s="90">
        <f t="shared" si="230"/>
        <v>1</v>
      </c>
      <c r="H2750" s="1">
        <f>IF(Eingabe!R2750="x",1,0)</f>
        <v>1</v>
      </c>
      <c r="I2750" s="1">
        <f>IF(Eingabe!S2750="x",1,0)</f>
        <v>0</v>
      </c>
      <c r="J2750" s="1">
        <f t="shared" si="231"/>
        <v>1</v>
      </c>
      <c r="K2750" s="89">
        <f>IF(Eingabe!E2750="x",1,0)</f>
        <v>1</v>
      </c>
      <c r="L2750" s="1">
        <f>IF(Eingabe!F2750="x",1,0)</f>
        <v>0</v>
      </c>
      <c r="M2750" s="90">
        <f t="shared" si="232"/>
        <v>1</v>
      </c>
    </row>
    <row r="2751">
      <c r="A2751" s="5">
        <f>Eingabe!J2751^2*PI()/4</f>
        <v>0</v>
      </c>
      <c r="B2751" s="5">
        <f>Eingabe!K2751*Eingabe!L2751</f>
        <v>0.20000000000000001</v>
      </c>
      <c r="C2751" s="5">
        <f>(Eingabe!K2751*(Eingabe!L2751-Eingabe!K2751)+Eingabe!K2751^2*PI()/4)*0+Eingabe!K2751*Eingabe!L2751</f>
        <v>0.20000000000000001</v>
      </c>
      <c r="D2751" s="89">
        <f>IF(Eingabe!G2751="x",1,0)</f>
        <v>0</v>
      </c>
      <c r="E2751" s="1">
        <f>IF(Eingabe!H2751="x",1,0)</f>
        <v>1</v>
      </c>
      <c r="F2751" s="1">
        <f>IF(Eingabe!I2751="x",1,0)</f>
        <v>0</v>
      </c>
      <c r="G2751" s="90">
        <f t="shared" si="230"/>
        <v>1</v>
      </c>
      <c r="H2751" s="1">
        <f>IF(Eingabe!R2751="x",1,0)</f>
        <v>1</v>
      </c>
      <c r="I2751" s="1">
        <f>IF(Eingabe!S2751="x",1,0)</f>
        <v>0</v>
      </c>
      <c r="J2751" s="1">
        <f t="shared" si="231"/>
        <v>1</v>
      </c>
      <c r="K2751" s="89">
        <f>IF(Eingabe!E2751="x",1,0)</f>
        <v>1</v>
      </c>
      <c r="L2751" s="1">
        <f>IF(Eingabe!F2751="x",1,0)</f>
        <v>0</v>
      </c>
      <c r="M2751" s="90">
        <f t="shared" si="232"/>
        <v>1</v>
      </c>
    </row>
    <row r="2752">
      <c r="A2752" s="5">
        <f>Eingabe!J2752^2*PI()/4</f>
        <v>0</v>
      </c>
      <c r="B2752" s="5">
        <f>Eingabe!K2752*Eingabe!L2752</f>
        <v>0.20000000000000001</v>
      </c>
      <c r="C2752" s="5">
        <f>(Eingabe!K2752*(Eingabe!L2752-Eingabe!K2752)+Eingabe!K2752^2*PI()/4)*0+Eingabe!K2752*Eingabe!L2752</f>
        <v>0.20000000000000001</v>
      </c>
      <c r="D2752" s="89">
        <f>IF(Eingabe!G2752="x",1,0)</f>
        <v>0</v>
      </c>
      <c r="E2752" s="1">
        <f>IF(Eingabe!H2752="x",1,0)</f>
        <v>1</v>
      </c>
      <c r="F2752" s="1">
        <f>IF(Eingabe!I2752="x",1,0)</f>
        <v>0</v>
      </c>
      <c r="G2752" s="90">
        <f t="shared" si="230"/>
        <v>1</v>
      </c>
      <c r="H2752" s="1">
        <f>IF(Eingabe!R2752="x",1,0)</f>
        <v>1</v>
      </c>
      <c r="I2752" s="1">
        <f>IF(Eingabe!S2752="x",1,0)</f>
        <v>0</v>
      </c>
      <c r="J2752" s="1">
        <f t="shared" si="231"/>
        <v>1</v>
      </c>
      <c r="K2752" s="89">
        <f>IF(Eingabe!E2752="x",1,0)</f>
        <v>1</v>
      </c>
      <c r="L2752" s="1">
        <f>IF(Eingabe!F2752="x",1,0)</f>
        <v>0</v>
      </c>
      <c r="M2752" s="90">
        <f t="shared" si="232"/>
        <v>1</v>
      </c>
    </row>
    <row r="2753">
      <c r="A2753" s="5">
        <f>Eingabe!J2753^2*PI()/4</f>
        <v>0</v>
      </c>
      <c r="B2753" s="5">
        <f>Eingabe!K2753*Eingabe!L2753</f>
        <v>0.10000000000000001</v>
      </c>
      <c r="C2753" s="5">
        <f>(Eingabe!K2753*(Eingabe!L2753-Eingabe!K2753)+Eingabe!K2753^2*PI()/4)*0+Eingabe!K2753*Eingabe!L2753</f>
        <v>0.10000000000000001</v>
      </c>
      <c r="D2753" s="89">
        <f>IF(Eingabe!G2753="x",1,0)</f>
        <v>0</v>
      </c>
      <c r="E2753" s="1">
        <f>IF(Eingabe!H2753="x",1,0)</f>
        <v>1</v>
      </c>
      <c r="F2753" s="1">
        <f>IF(Eingabe!I2753="x",1,0)</f>
        <v>0</v>
      </c>
      <c r="G2753" s="90">
        <f t="shared" si="230"/>
        <v>1</v>
      </c>
      <c r="H2753" s="1">
        <f>IF(Eingabe!R2753="x",1,0)</f>
        <v>1</v>
      </c>
      <c r="I2753" s="1">
        <f>IF(Eingabe!S2753="x",1,0)</f>
        <v>0</v>
      </c>
      <c r="J2753" s="1">
        <f t="shared" si="231"/>
        <v>1</v>
      </c>
      <c r="K2753" s="89">
        <f>IF(Eingabe!E2753="x",1,0)</f>
        <v>1</v>
      </c>
      <c r="L2753" s="1">
        <f>IF(Eingabe!F2753="x",1,0)</f>
        <v>0</v>
      </c>
      <c r="M2753" s="90">
        <f t="shared" si="232"/>
        <v>1</v>
      </c>
    </row>
    <row r="2754">
      <c r="A2754" s="5">
        <f>Eingabe!J2754^2*PI()/4</f>
        <v>0</v>
      </c>
      <c r="B2754" s="5">
        <f>Eingabe!K2754*Eingabe!L2754</f>
        <v>0.10000000000000001</v>
      </c>
      <c r="C2754" s="5">
        <f>(Eingabe!K2754*(Eingabe!L2754-Eingabe!K2754)+Eingabe!K2754^2*PI()/4)*0+Eingabe!K2754*Eingabe!L2754</f>
        <v>0.10000000000000001</v>
      </c>
      <c r="D2754" s="89">
        <f>IF(Eingabe!G2754="x",1,0)</f>
        <v>0</v>
      </c>
      <c r="E2754" s="1">
        <f>IF(Eingabe!H2754="x",1,0)</f>
        <v>1</v>
      </c>
      <c r="F2754" s="1">
        <f>IF(Eingabe!I2754="x",1,0)</f>
        <v>0</v>
      </c>
      <c r="G2754" s="90">
        <f t="shared" si="230"/>
        <v>1</v>
      </c>
      <c r="H2754" s="1">
        <f>IF(Eingabe!R2754="x",1,0)</f>
        <v>1</v>
      </c>
      <c r="I2754" s="1">
        <f>IF(Eingabe!S2754="x",1,0)</f>
        <v>0</v>
      </c>
      <c r="J2754" s="1">
        <f t="shared" si="231"/>
        <v>1</v>
      </c>
      <c r="K2754" s="89">
        <f>IF(Eingabe!E2754="x",1,0)</f>
        <v>1</v>
      </c>
      <c r="L2754" s="1">
        <f>IF(Eingabe!F2754="x",1,0)</f>
        <v>0</v>
      </c>
      <c r="M2754" s="90">
        <f t="shared" si="232"/>
        <v>1</v>
      </c>
    </row>
    <row r="2755">
      <c r="A2755" s="5">
        <f>Eingabe!J2755^2*PI()/4</f>
        <v>0</v>
      </c>
      <c r="B2755" s="5">
        <f>Eingabe!K2755*Eingabe!L2755</f>
        <v>0.10000000000000001</v>
      </c>
      <c r="C2755" s="5">
        <f>(Eingabe!K2755*(Eingabe!L2755-Eingabe!K2755)+Eingabe!K2755^2*PI()/4)*0+Eingabe!K2755*Eingabe!L2755</f>
        <v>0.10000000000000001</v>
      </c>
      <c r="D2755" s="89">
        <f>IF(Eingabe!G2755="x",1,0)</f>
        <v>0</v>
      </c>
      <c r="E2755" s="1">
        <f>IF(Eingabe!H2755="x",1,0)</f>
        <v>1</v>
      </c>
      <c r="F2755" s="1">
        <f>IF(Eingabe!I2755="x",1,0)</f>
        <v>0</v>
      </c>
      <c r="G2755" s="90">
        <f t="shared" si="230"/>
        <v>1</v>
      </c>
      <c r="H2755" s="1">
        <f>IF(Eingabe!R2755="x",1,0)</f>
        <v>1</v>
      </c>
      <c r="I2755" s="1">
        <f>IF(Eingabe!S2755="x",1,0)</f>
        <v>0</v>
      </c>
      <c r="J2755" s="1">
        <f t="shared" si="231"/>
        <v>1</v>
      </c>
      <c r="K2755" s="89">
        <f>IF(Eingabe!E2755="x",1,0)</f>
        <v>1</v>
      </c>
      <c r="L2755" s="1">
        <f>IF(Eingabe!F2755="x",1,0)</f>
        <v>0</v>
      </c>
      <c r="M2755" s="90">
        <f t="shared" si="232"/>
        <v>1</v>
      </c>
    </row>
    <row r="2756">
      <c r="A2756" s="5">
        <f>Eingabe!J2756^2*PI()/4</f>
        <v>0</v>
      </c>
      <c r="B2756" s="5">
        <f>Eingabe!K2756*Eingabe!L2756</f>
        <v>0.10000000000000001</v>
      </c>
      <c r="C2756" s="5">
        <f>(Eingabe!K2756*(Eingabe!L2756-Eingabe!K2756)+Eingabe!K2756^2*PI()/4)*0+Eingabe!K2756*Eingabe!L2756</f>
        <v>0.10000000000000001</v>
      </c>
      <c r="D2756" s="89">
        <f>IF(Eingabe!G2756="x",1,0)</f>
        <v>0</v>
      </c>
      <c r="E2756" s="1">
        <f>IF(Eingabe!H2756="x",1,0)</f>
        <v>1</v>
      </c>
      <c r="F2756" s="1">
        <f>IF(Eingabe!I2756="x",1,0)</f>
        <v>0</v>
      </c>
      <c r="G2756" s="90">
        <f t="shared" si="230"/>
        <v>1</v>
      </c>
      <c r="H2756" s="1">
        <f>IF(Eingabe!R2756="x",1,0)</f>
        <v>1</v>
      </c>
      <c r="I2756" s="1">
        <f>IF(Eingabe!S2756="x",1,0)</f>
        <v>0</v>
      </c>
      <c r="J2756" s="1">
        <f t="shared" si="231"/>
        <v>1</v>
      </c>
      <c r="K2756" s="89">
        <f>IF(Eingabe!E2756="x",1,0)</f>
        <v>1</v>
      </c>
      <c r="L2756" s="1">
        <f>IF(Eingabe!F2756="x",1,0)</f>
        <v>0</v>
      </c>
      <c r="M2756" s="90">
        <f t="shared" si="232"/>
        <v>1</v>
      </c>
    </row>
    <row r="2757">
      <c r="A2757" s="5">
        <f>Eingabe!J2757^2*PI()/4</f>
        <v>0</v>
      </c>
      <c r="B2757" s="5">
        <f>Eingabe!K2757*Eingabe!L2757</f>
        <v>0.10000000000000001</v>
      </c>
      <c r="C2757" s="5">
        <f>(Eingabe!K2757*(Eingabe!L2757-Eingabe!K2757)+Eingabe!K2757^2*PI()/4)*0+Eingabe!K2757*Eingabe!L2757</f>
        <v>0.10000000000000001</v>
      </c>
      <c r="D2757" s="89">
        <f>IF(Eingabe!G2757="x",1,0)</f>
        <v>0</v>
      </c>
      <c r="E2757" s="1">
        <f>IF(Eingabe!H2757="x",1,0)</f>
        <v>1</v>
      </c>
      <c r="F2757" s="1">
        <f>IF(Eingabe!I2757="x",1,0)</f>
        <v>0</v>
      </c>
      <c r="G2757" s="90">
        <f t="shared" si="230"/>
        <v>1</v>
      </c>
      <c r="H2757" s="1">
        <f>IF(Eingabe!R2757="x",1,0)</f>
        <v>1</v>
      </c>
      <c r="I2757" s="1">
        <f>IF(Eingabe!S2757="x",1,0)</f>
        <v>0</v>
      </c>
      <c r="J2757" s="1">
        <f t="shared" si="231"/>
        <v>1</v>
      </c>
      <c r="K2757" s="89">
        <f>IF(Eingabe!E2757="x",1,0)</f>
        <v>1</v>
      </c>
      <c r="L2757" s="1">
        <f>IF(Eingabe!F2757="x",1,0)</f>
        <v>0</v>
      </c>
      <c r="M2757" s="90">
        <f t="shared" si="232"/>
        <v>1</v>
      </c>
    </row>
    <row r="2758">
      <c r="A2758" s="5">
        <f>Eingabe!J2758^2*PI()/4</f>
        <v>0</v>
      </c>
      <c r="B2758" s="5">
        <f>Eingabe!K2758*Eingabe!L2758</f>
        <v>0.10000000000000001</v>
      </c>
      <c r="C2758" s="5">
        <f>(Eingabe!K2758*(Eingabe!L2758-Eingabe!K2758)+Eingabe!K2758^2*PI()/4)*0+Eingabe!K2758*Eingabe!L2758</f>
        <v>0.10000000000000001</v>
      </c>
      <c r="D2758" s="89">
        <f>IF(Eingabe!G2758="x",1,0)</f>
        <v>0</v>
      </c>
      <c r="E2758" s="1">
        <f>IF(Eingabe!H2758="x",1,0)</f>
        <v>1</v>
      </c>
      <c r="F2758" s="1">
        <f>IF(Eingabe!I2758="x",1,0)</f>
        <v>0</v>
      </c>
      <c r="G2758" s="90">
        <f t="shared" si="230"/>
        <v>1</v>
      </c>
      <c r="H2758" s="1">
        <f>IF(Eingabe!R2758="x",1,0)</f>
        <v>1</v>
      </c>
      <c r="I2758" s="1">
        <f>IF(Eingabe!S2758="x",1,0)</f>
        <v>0</v>
      </c>
      <c r="J2758" s="1">
        <f t="shared" si="231"/>
        <v>1</v>
      </c>
      <c r="K2758" s="89">
        <f>IF(Eingabe!E2758="x",1,0)</f>
        <v>1</v>
      </c>
      <c r="L2758" s="1">
        <f>IF(Eingabe!F2758="x",1,0)</f>
        <v>0</v>
      </c>
      <c r="M2758" s="90">
        <f t="shared" si="232"/>
        <v>1</v>
      </c>
    </row>
    <row r="2759">
      <c r="A2759" s="5">
        <f>Eingabe!J2759^2*PI()/4</f>
        <v>0</v>
      </c>
      <c r="B2759" s="5">
        <f>Eingabe!K2759*Eingabe!L2759</f>
        <v>0.10000000000000001</v>
      </c>
      <c r="C2759" s="5">
        <f>(Eingabe!K2759*(Eingabe!L2759-Eingabe!K2759)+Eingabe!K2759^2*PI()/4)*0+Eingabe!K2759*Eingabe!L2759</f>
        <v>0.10000000000000001</v>
      </c>
      <c r="D2759" s="89">
        <f>IF(Eingabe!G2759="x",1,0)</f>
        <v>0</v>
      </c>
      <c r="E2759" s="1">
        <f>IF(Eingabe!H2759="x",1,0)</f>
        <v>1</v>
      </c>
      <c r="F2759" s="1">
        <f>IF(Eingabe!I2759="x",1,0)</f>
        <v>0</v>
      </c>
      <c r="G2759" s="90">
        <f t="shared" si="230"/>
        <v>1</v>
      </c>
      <c r="H2759" s="1">
        <f>IF(Eingabe!R2759="x",1,0)</f>
        <v>1</v>
      </c>
      <c r="I2759" s="1">
        <f>IF(Eingabe!S2759="x",1,0)</f>
        <v>0</v>
      </c>
      <c r="J2759" s="1">
        <f t="shared" si="231"/>
        <v>1</v>
      </c>
      <c r="K2759" s="89">
        <f>IF(Eingabe!E2759="x",1,0)</f>
        <v>1</v>
      </c>
      <c r="L2759" s="1">
        <f>IF(Eingabe!F2759="x",1,0)</f>
        <v>0</v>
      </c>
      <c r="M2759" s="90">
        <f t="shared" si="232"/>
        <v>1</v>
      </c>
    </row>
    <row r="2760">
      <c r="A2760" s="5">
        <f>Eingabe!J2760^2*PI()/4</f>
        <v>0</v>
      </c>
      <c r="B2760" s="5">
        <f>Eingabe!K2760*Eingabe!L2760</f>
        <v>0.10000000000000001</v>
      </c>
      <c r="C2760" s="5">
        <f>(Eingabe!K2760*(Eingabe!L2760-Eingabe!K2760)+Eingabe!K2760^2*PI()/4)*0+Eingabe!K2760*Eingabe!L2760</f>
        <v>0.10000000000000001</v>
      </c>
      <c r="D2760" s="89">
        <f>IF(Eingabe!G2760="x",1,0)</f>
        <v>0</v>
      </c>
      <c r="E2760" s="1">
        <f>IF(Eingabe!H2760="x",1,0)</f>
        <v>1</v>
      </c>
      <c r="F2760" s="1">
        <f>IF(Eingabe!I2760="x",1,0)</f>
        <v>0</v>
      </c>
      <c r="G2760" s="90">
        <f t="shared" si="230"/>
        <v>1</v>
      </c>
      <c r="H2760" s="1">
        <f>IF(Eingabe!R2760="x",1,0)</f>
        <v>1</v>
      </c>
      <c r="I2760" s="1">
        <f>IF(Eingabe!S2760="x",1,0)</f>
        <v>0</v>
      </c>
      <c r="J2760" s="1">
        <f t="shared" si="231"/>
        <v>1</v>
      </c>
      <c r="K2760" s="89">
        <f>IF(Eingabe!E2760="x",1,0)</f>
        <v>1</v>
      </c>
      <c r="L2760" s="1">
        <f>IF(Eingabe!F2760="x",1,0)</f>
        <v>0</v>
      </c>
      <c r="M2760" s="90">
        <f t="shared" si="232"/>
        <v>1</v>
      </c>
    </row>
    <row r="2761">
      <c r="A2761" s="5">
        <f>Eingabe!J2761^2*PI()/4</f>
        <v>0</v>
      </c>
      <c r="B2761" s="5">
        <f>Eingabe!K2761*Eingabe!L2761</f>
        <v>0.10000000000000001</v>
      </c>
      <c r="C2761" s="5">
        <f>(Eingabe!K2761*(Eingabe!L2761-Eingabe!K2761)+Eingabe!K2761^2*PI()/4)*0+Eingabe!K2761*Eingabe!L2761</f>
        <v>0.10000000000000001</v>
      </c>
      <c r="D2761" s="89">
        <f>IF(Eingabe!G2761="x",1,0)</f>
        <v>0</v>
      </c>
      <c r="E2761" s="1">
        <f>IF(Eingabe!H2761="x",1,0)</f>
        <v>1</v>
      </c>
      <c r="F2761" s="1">
        <f>IF(Eingabe!I2761="x",1,0)</f>
        <v>0</v>
      </c>
      <c r="G2761" s="90">
        <f t="shared" si="230"/>
        <v>1</v>
      </c>
      <c r="H2761" s="1">
        <f>IF(Eingabe!R2761="x",1,0)</f>
        <v>1</v>
      </c>
      <c r="I2761" s="1">
        <f>IF(Eingabe!S2761="x",1,0)</f>
        <v>0</v>
      </c>
      <c r="J2761" s="1">
        <f t="shared" si="231"/>
        <v>1</v>
      </c>
      <c r="K2761" s="89">
        <f>IF(Eingabe!E2761="x",1,0)</f>
        <v>1</v>
      </c>
      <c r="L2761" s="1">
        <f>IF(Eingabe!F2761="x",1,0)</f>
        <v>0</v>
      </c>
      <c r="M2761" s="90">
        <f t="shared" si="232"/>
        <v>1</v>
      </c>
    </row>
    <row r="2762">
      <c r="A2762" s="5">
        <f>Eingabe!J2762^2*PI()/4</f>
        <v>0</v>
      </c>
      <c r="B2762" s="5">
        <f>Eingabe!K2762*Eingabe!L2762</f>
        <v>0.10000000000000001</v>
      </c>
      <c r="C2762" s="5">
        <f>(Eingabe!K2762*(Eingabe!L2762-Eingabe!K2762)+Eingabe!K2762^2*PI()/4)*0+Eingabe!K2762*Eingabe!L2762</f>
        <v>0.10000000000000001</v>
      </c>
      <c r="D2762" s="89">
        <f>IF(Eingabe!G2762="x",1,0)</f>
        <v>0</v>
      </c>
      <c r="E2762" s="1">
        <f>IF(Eingabe!H2762="x",1,0)</f>
        <v>1</v>
      </c>
      <c r="F2762" s="1">
        <f>IF(Eingabe!I2762="x",1,0)</f>
        <v>0</v>
      </c>
      <c r="G2762" s="90">
        <f t="shared" si="230"/>
        <v>1</v>
      </c>
      <c r="H2762" s="1">
        <f>IF(Eingabe!R2762="x",1,0)</f>
        <v>1</v>
      </c>
      <c r="I2762" s="1">
        <f>IF(Eingabe!S2762="x",1,0)</f>
        <v>0</v>
      </c>
      <c r="J2762" s="1">
        <f t="shared" si="231"/>
        <v>1</v>
      </c>
      <c r="K2762" s="89">
        <f>IF(Eingabe!E2762="x",1,0)</f>
        <v>1</v>
      </c>
      <c r="L2762" s="1">
        <f>IF(Eingabe!F2762="x",1,0)</f>
        <v>0</v>
      </c>
      <c r="M2762" s="90">
        <f t="shared" si="232"/>
        <v>1</v>
      </c>
    </row>
    <row r="2763">
      <c r="A2763" s="5">
        <f>Eingabe!J2763^2*PI()/4</f>
        <v>0</v>
      </c>
      <c r="B2763" s="5">
        <f>Eingabe!K2763*Eingabe!L2763</f>
        <v>0.14999999999999999</v>
      </c>
      <c r="C2763" s="5">
        <f>(Eingabe!K2763*(Eingabe!L2763-Eingabe!K2763)+Eingabe!K2763^2*PI()/4)*0+Eingabe!K2763*Eingabe!L2763</f>
        <v>0.14999999999999999</v>
      </c>
      <c r="D2763" s="89">
        <f>IF(Eingabe!G2763="x",1,0)</f>
        <v>0</v>
      </c>
      <c r="E2763" s="1">
        <f>IF(Eingabe!H2763="x",1,0)</f>
        <v>1</v>
      </c>
      <c r="F2763" s="1">
        <f>IF(Eingabe!I2763="x",1,0)</f>
        <v>0</v>
      </c>
      <c r="G2763" s="90">
        <f t="shared" si="230"/>
        <v>1</v>
      </c>
      <c r="H2763" s="1">
        <f>IF(Eingabe!R2763="x",1,0)</f>
        <v>1</v>
      </c>
      <c r="I2763" s="1">
        <f>IF(Eingabe!S2763="x",1,0)</f>
        <v>0</v>
      </c>
      <c r="J2763" s="1">
        <f t="shared" si="231"/>
        <v>1</v>
      </c>
      <c r="K2763" s="89">
        <f>IF(Eingabe!E2763="x",1,0)</f>
        <v>1</v>
      </c>
      <c r="L2763" s="1">
        <f>IF(Eingabe!F2763="x",1,0)</f>
        <v>0</v>
      </c>
      <c r="M2763" s="90">
        <f t="shared" si="232"/>
        <v>1</v>
      </c>
    </row>
    <row r="2764">
      <c r="A2764" s="5">
        <f>Eingabe!J2764^2*PI()/4</f>
        <v>0</v>
      </c>
      <c r="B2764" s="5">
        <f>Eingabe!K2764*Eingabe!L2764</f>
        <v>0.14999999999999999</v>
      </c>
      <c r="C2764" s="5">
        <f>(Eingabe!K2764*(Eingabe!L2764-Eingabe!K2764)+Eingabe!K2764^2*PI()/4)*0+Eingabe!K2764*Eingabe!L2764</f>
        <v>0.14999999999999999</v>
      </c>
      <c r="D2764" s="89">
        <f>IF(Eingabe!G2764="x",1,0)</f>
        <v>0</v>
      </c>
      <c r="E2764" s="1">
        <f>IF(Eingabe!H2764="x",1,0)</f>
        <v>1</v>
      </c>
      <c r="F2764" s="1">
        <f>IF(Eingabe!I2764="x",1,0)</f>
        <v>0</v>
      </c>
      <c r="G2764" s="90">
        <f t="shared" si="230"/>
        <v>1</v>
      </c>
      <c r="H2764" s="1">
        <f>IF(Eingabe!R2764="x",1,0)</f>
        <v>1</v>
      </c>
      <c r="I2764" s="1">
        <f>IF(Eingabe!S2764="x",1,0)</f>
        <v>0</v>
      </c>
      <c r="J2764" s="1">
        <f t="shared" si="231"/>
        <v>1</v>
      </c>
      <c r="K2764" s="89">
        <f>IF(Eingabe!E2764="x",1,0)</f>
        <v>1</v>
      </c>
      <c r="L2764" s="1">
        <f>IF(Eingabe!F2764="x",1,0)</f>
        <v>0</v>
      </c>
      <c r="M2764" s="90">
        <f t="shared" si="232"/>
        <v>1</v>
      </c>
    </row>
    <row r="2765">
      <c r="A2765" s="5">
        <f>Eingabe!J2765^2*PI()/4</f>
        <v>0</v>
      </c>
      <c r="B2765" s="5">
        <f>Eingabe!K2765*Eingabe!L2765</f>
        <v>0.14999999999999999</v>
      </c>
      <c r="C2765" s="5">
        <f>(Eingabe!K2765*(Eingabe!L2765-Eingabe!K2765)+Eingabe!K2765^2*PI()/4)*0+Eingabe!K2765*Eingabe!L2765</f>
        <v>0.14999999999999999</v>
      </c>
      <c r="D2765" s="89">
        <f>IF(Eingabe!G2765="x",1,0)</f>
        <v>0</v>
      </c>
      <c r="E2765" s="1">
        <f>IF(Eingabe!H2765="x",1,0)</f>
        <v>1</v>
      </c>
      <c r="F2765" s="1">
        <f>IF(Eingabe!I2765="x",1,0)</f>
        <v>0</v>
      </c>
      <c r="G2765" s="90">
        <f t="shared" si="230"/>
        <v>1</v>
      </c>
      <c r="H2765" s="1">
        <f>IF(Eingabe!R2765="x",1,0)</f>
        <v>1</v>
      </c>
      <c r="I2765" s="1">
        <f>IF(Eingabe!S2765="x",1,0)</f>
        <v>0</v>
      </c>
      <c r="J2765" s="1">
        <f t="shared" si="231"/>
        <v>1</v>
      </c>
      <c r="K2765" s="89">
        <f>IF(Eingabe!E2765="x",1,0)</f>
        <v>1</v>
      </c>
      <c r="L2765" s="1">
        <f>IF(Eingabe!F2765="x",1,0)</f>
        <v>0</v>
      </c>
      <c r="M2765" s="90">
        <f t="shared" si="232"/>
        <v>1</v>
      </c>
    </row>
    <row r="2766">
      <c r="A2766" s="5">
        <f>Eingabe!J2766^2*PI()/4</f>
        <v>0</v>
      </c>
      <c r="B2766" s="5">
        <f>Eingabe!K2766*Eingabe!L2766</f>
        <v>0.10000000000000001</v>
      </c>
      <c r="C2766" s="5">
        <f>(Eingabe!K2766*(Eingabe!L2766-Eingabe!K2766)+Eingabe!K2766^2*PI()/4)*0+Eingabe!K2766*Eingabe!L2766</f>
        <v>0.10000000000000001</v>
      </c>
      <c r="D2766" s="89">
        <f>IF(Eingabe!G2766="x",1,0)</f>
        <v>0</v>
      </c>
      <c r="E2766" s="1">
        <f>IF(Eingabe!H2766="x",1,0)</f>
        <v>1</v>
      </c>
      <c r="F2766" s="1">
        <f>IF(Eingabe!I2766="x",1,0)</f>
        <v>0</v>
      </c>
      <c r="G2766" s="90">
        <f t="shared" si="230"/>
        <v>1</v>
      </c>
      <c r="H2766" s="1">
        <f>IF(Eingabe!R2766="x",1,0)</f>
        <v>1</v>
      </c>
      <c r="I2766" s="1">
        <f>IF(Eingabe!S2766="x",1,0)</f>
        <v>0</v>
      </c>
      <c r="J2766" s="1">
        <f t="shared" si="231"/>
        <v>1</v>
      </c>
      <c r="K2766" s="89">
        <f>IF(Eingabe!E2766="x",1,0)</f>
        <v>1</v>
      </c>
      <c r="L2766" s="1">
        <f>IF(Eingabe!F2766="x",1,0)</f>
        <v>0</v>
      </c>
      <c r="M2766" s="90">
        <f t="shared" si="232"/>
        <v>1</v>
      </c>
    </row>
    <row r="2767">
      <c r="A2767" s="5">
        <f>Eingabe!J2767^2*PI()/4</f>
        <v>0</v>
      </c>
      <c r="B2767" s="5">
        <f>Eingabe!K2767*Eingabe!L2767</f>
        <v>0.10000000000000001</v>
      </c>
      <c r="C2767" s="5">
        <f>(Eingabe!K2767*(Eingabe!L2767-Eingabe!K2767)+Eingabe!K2767^2*PI()/4)*0+Eingabe!K2767*Eingabe!L2767</f>
        <v>0.10000000000000001</v>
      </c>
      <c r="D2767" s="89">
        <f>IF(Eingabe!G2767="x",1,0)</f>
        <v>0</v>
      </c>
      <c r="E2767" s="1">
        <f>IF(Eingabe!H2767="x",1,0)</f>
        <v>1</v>
      </c>
      <c r="F2767" s="1">
        <f>IF(Eingabe!I2767="x",1,0)</f>
        <v>0</v>
      </c>
      <c r="G2767" s="90">
        <f t="shared" si="230"/>
        <v>1</v>
      </c>
      <c r="H2767" s="1">
        <f>IF(Eingabe!R2767="x",1,0)</f>
        <v>1</v>
      </c>
      <c r="I2767" s="1">
        <f>IF(Eingabe!S2767="x",1,0)</f>
        <v>0</v>
      </c>
      <c r="J2767" s="1">
        <f t="shared" si="231"/>
        <v>1</v>
      </c>
      <c r="K2767" s="89">
        <f>IF(Eingabe!E2767="x",1,0)</f>
        <v>1</v>
      </c>
      <c r="L2767" s="1">
        <f>IF(Eingabe!F2767="x",1,0)</f>
        <v>0</v>
      </c>
      <c r="M2767" s="90">
        <f t="shared" si="232"/>
        <v>1</v>
      </c>
    </row>
    <row r="2768">
      <c r="A2768" s="5">
        <f>Eingabe!J2768^2*PI()/4</f>
        <v>0</v>
      </c>
      <c r="B2768" s="5">
        <f>Eingabe!K2768*Eingabe!L2768</f>
        <v>0.10000000000000001</v>
      </c>
      <c r="C2768" s="5">
        <f>(Eingabe!K2768*(Eingabe!L2768-Eingabe!K2768)+Eingabe!K2768^2*PI()/4)*0+Eingabe!K2768*Eingabe!L2768</f>
        <v>0.10000000000000001</v>
      </c>
      <c r="D2768" s="89">
        <f>IF(Eingabe!G2768="x",1,0)</f>
        <v>0</v>
      </c>
      <c r="E2768" s="1">
        <f>IF(Eingabe!H2768="x",1,0)</f>
        <v>1</v>
      </c>
      <c r="F2768" s="1">
        <f>IF(Eingabe!I2768="x",1,0)</f>
        <v>0</v>
      </c>
      <c r="G2768" s="90">
        <f t="shared" si="230"/>
        <v>1</v>
      </c>
      <c r="H2768" s="1">
        <f>IF(Eingabe!R2768="x",1,0)</f>
        <v>1</v>
      </c>
      <c r="I2768" s="1">
        <f>IF(Eingabe!S2768="x",1,0)</f>
        <v>0</v>
      </c>
      <c r="J2768" s="1">
        <f t="shared" si="231"/>
        <v>1</v>
      </c>
      <c r="K2768" s="89">
        <f>IF(Eingabe!E2768="x",1,0)</f>
        <v>1</v>
      </c>
      <c r="L2768" s="1">
        <f>IF(Eingabe!F2768="x",1,0)</f>
        <v>0</v>
      </c>
      <c r="M2768" s="90">
        <f t="shared" si="232"/>
        <v>1</v>
      </c>
    </row>
    <row r="2769">
      <c r="A2769" s="5">
        <f>Eingabe!J2769^2*PI()/4</f>
        <v>0</v>
      </c>
      <c r="B2769" s="5">
        <f>Eingabe!K2769*Eingabe!L2769</f>
        <v>0.10000000000000001</v>
      </c>
      <c r="C2769" s="5">
        <f>(Eingabe!K2769*(Eingabe!L2769-Eingabe!K2769)+Eingabe!K2769^2*PI()/4)*0+Eingabe!K2769*Eingabe!L2769</f>
        <v>0.10000000000000001</v>
      </c>
      <c r="D2769" s="89">
        <f>IF(Eingabe!G2769="x",1,0)</f>
        <v>0</v>
      </c>
      <c r="E2769" s="1">
        <f>IF(Eingabe!H2769="x",1,0)</f>
        <v>1</v>
      </c>
      <c r="F2769" s="1">
        <f>IF(Eingabe!I2769="x",1,0)</f>
        <v>0</v>
      </c>
      <c r="G2769" s="90">
        <f t="shared" si="230"/>
        <v>1</v>
      </c>
      <c r="H2769" s="1">
        <f>IF(Eingabe!R2769="x",1,0)</f>
        <v>1</v>
      </c>
      <c r="I2769" s="1">
        <f>IF(Eingabe!S2769="x",1,0)</f>
        <v>0</v>
      </c>
      <c r="J2769" s="1">
        <f t="shared" si="231"/>
        <v>1</v>
      </c>
      <c r="K2769" s="89">
        <f>IF(Eingabe!E2769="x",1,0)</f>
        <v>1</v>
      </c>
      <c r="L2769" s="1">
        <f>IF(Eingabe!F2769="x",1,0)</f>
        <v>0</v>
      </c>
      <c r="M2769" s="90">
        <f t="shared" si="232"/>
        <v>1</v>
      </c>
    </row>
    <row r="2770">
      <c r="A2770" s="5">
        <f>Eingabe!J2770^2*PI()/4</f>
        <v>0</v>
      </c>
      <c r="B2770" s="5">
        <f>Eingabe!K2770*Eingabe!L2770</f>
        <v>0.10000000000000001</v>
      </c>
      <c r="C2770" s="5">
        <f>(Eingabe!K2770*(Eingabe!L2770-Eingabe!K2770)+Eingabe!K2770^2*PI()/4)*0+Eingabe!K2770*Eingabe!L2770</f>
        <v>0.10000000000000001</v>
      </c>
      <c r="D2770" s="89">
        <f>IF(Eingabe!G2770="x",1,0)</f>
        <v>0</v>
      </c>
      <c r="E2770" s="1">
        <f>IF(Eingabe!H2770="x",1,0)</f>
        <v>1</v>
      </c>
      <c r="F2770" s="1">
        <f>IF(Eingabe!I2770="x",1,0)</f>
        <v>0</v>
      </c>
      <c r="G2770" s="90">
        <f t="shared" si="230"/>
        <v>1</v>
      </c>
      <c r="H2770" s="1">
        <f>IF(Eingabe!R2770="x",1,0)</f>
        <v>1</v>
      </c>
      <c r="I2770" s="1">
        <f>IF(Eingabe!S2770="x",1,0)</f>
        <v>0</v>
      </c>
      <c r="J2770" s="1">
        <f t="shared" si="231"/>
        <v>1</v>
      </c>
      <c r="K2770" s="89">
        <f>IF(Eingabe!E2770="x",1,0)</f>
        <v>1</v>
      </c>
      <c r="L2770" s="1">
        <f>IF(Eingabe!F2770="x",1,0)</f>
        <v>0</v>
      </c>
      <c r="M2770" s="90">
        <f t="shared" si="232"/>
        <v>1</v>
      </c>
    </row>
    <row r="2771">
      <c r="A2771" s="5">
        <f>Eingabe!J2771^2*PI()/4</f>
        <v>0</v>
      </c>
      <c r="B2771" s="5">
        <f>Eingabe!K2771*Eingabe!L2771</f>
        <v>0.14999999999999999</v>
      </c>
      <c r="C2771" s="5">
        <f>(Eingabe!K2771*(Eingabe!L2771-Eingabe!K2771)+Eingabe!K2771^2*PI()/4)*0+Eingabe!K2771*Eingabe!L2771</f>
        <v>0.14999999999999999</v>
      </c>
      <c r="D2771" s="89">
        <f>IF(Eingabe!G2771="x",1,0)</f>
        <v>0</v>
      </c>
      <c r="E2771" s="1">
        <f>IF(Eingabe!H2771="x",1,0)</f>
        <v>1</v>
      </c>
      <c r="F2771" s="1">
        <f>IF(Eingabe!I2771="x",1,0)</f>
        <v>0</v>
      </c>
      <c r="G2771" s="90">
        <f t="shared" ref="G2771:G2834" si="233">MAX(E2771:F2771)</f>
        <v>1</v>
      </c>
      <c r="H2771" s="1">
        <f>IF(Eingabe!R2771="x",1,0)</f>
        <v>1</v>
      </c>
      <c r="I2771" s="1">
        <f>IF(Eingabe!S2771="x",1,0)</f>
        <v>0</v>
      </c>
      <c r="J2771" s="1">
        <f t="shared" ref="J2771:J2834" si="234">MAX(H2771:I2771)</f>
        <v>1</v>
      </c>
      <c r="K2771" s="89">
        <f>IF(Eingabe!E2771="x",1,0)</f>
        <v>1</v>
      </c>
      <c r="L2771" s="1">
        <f>IF(Eingabe!F2771="x",1,0)</f>
        <v>0</v>
      </c>
      <c r="M2771" s="90">
        <f t="shared" ref="M2771:M2834" si="235">MAX(K2771:L2771)</f>
        <v>1</v>
      </c>
    </row>
    <row r="2772">
      <c r="A2772" s="5">
        <f>Eingabe!J2772^2*PI()/4</f>
        <v>0</v>
      </c>
      <c r="B2772" s="5">
        <f>Eingabe!K2772*Eingabe!L2772</f>
        <v>0.14999999999999999</v>
      </c>
      <c r="C2772" s="5">
        <f>(Eingabe!K2772*(Eingabe!L2772-Eingabe!K2772)+Eingabe!K2772^2*PI()/4)*0+Eingabe!K2772*Eingabe!L2772</f>
        <v>0.14999999999999999</v>
      </c>
      <c r="D2772" s="89">
        <f>IF(Eingabe!G2772="x",1,0)</f>
        <v>0</v>
      </c>
      <c r="E2772" s="1">
        <f>IF(Eingabe!H2772="x",1,0)</f>
        <v>1</v>
      </c>
      <c r="F2772" s="1">
        <f>IF(Eingabe!I2772="x",1,0)</f>
        <v>0</v>
      </c>
      <c r="G2772" s="90">
        <f t="shared" si="233"/>
        <v>1</v>
      </c>
      <c r="H2772" s="1">
        <f>IF(Eingabe!R2772="x",1,0)</f>
        <v>1</v>
      </c>
      <c r="I2772" s="1">
        <f>IF(Eingabe!S2772="x",1,0)</f>
        <v>0</v>
      </c>
      <c r="J2772" s="1">
        <f t="shared" si="234"/>
        <v>1</v>
      </c>
      <c r="K2772" s="89">
        <f>IF(Eingabe!E2772="x",1,0)</f>
        <v>1</v>
      </c>
      <c r="L2772" s="1">
        <f>IF(Eingabe!F2772="x",1,0)</f>
        <v>0</v>
      </c>
      <c r="M2772" s="90">
        <f t="shared" si="235"/>
        <v>1</v>
      </c>
    </row>
    <row r="2773">
      <c r="A2773" s="5">
        <f>Eingabe!J2773^2*PI()/4</f>
        <v>0</v>
      </c>
      <c r="B2773" s="5">
        <f>Eingabe!K2773*Eingabe!L2773</f>
        <v>0.14999999999999999</v>
      </c>
      <c r="C2773" s="5">
        <f>(Eingabe!K2773*(Eingabe!L2773-Eingabe!K2773)+Eingabe!K2773^2*PI()/4)*0+Eingabe!K2773*Eingabe!L2773</f>
        <v>0.14999999999999999</v>
      </c>
      <c r="D2773" s="89">
        <f>IF(Eingabe!G2773="x",1,0)</f>
        <v>0</v>
      </c>
      <c r="E2773" s="1">
        <f>IF(Eingabe!H2773="x",1,0)</f>
        <v>1</v>
      </c>
      <c r="F2773" s="1">
        <f>IF(Eingabe!I2773="x",1,0)</f>
        <v>0</v>
      </c>
      <c r="G2773" s="90">
        <f t="shared" si="233"/>
        <v>1</v>
      </c>
      <c r="H2773" s="1">
        <f>IF(Eingabe!R2773="x",1,0)</f>
        <v>1</v>
      </c>
      <c r="I2773" s="1">
        <f>IF(Eingabe!S2773="x",1,0)</f>
        <v>0</v>
      </c>
      <c r="J2773" s="1">
        <f t="shared" si="234"/>
        <v>1</v>
      </c>
      <c r="K2773" s="89">
        <f>IF(Eingabe!E2773="x",1,0)</f>
        <v>1</v>
      </c>
      <c r="L2773" s="1">
        <f>IF(Eingabe!F2773="x",1,0)</f>
        <v>0</v>
      </c>
      <c r="M2773" s="90">
        <f t="shared" si="235"/>
        <v>1</v>
      </c>
    </row>
    <row r="2774">
      <c r="A2774" s="5">
        <f>Eingabe!J2774^2*PI()/4</f>
        <v>0</v>
      </c>
      <c r="B2774" s="5">
        <f>Eingabe!K2774*Eingabe!L2774</f>
        <v>0.14999999999999999</v>
      </c>
      <c r="C2774" s="5">
        <f>(Eingabe!K2774*(Eingabe!L2774-Eingabe!K2774)+Eingabe!K2774^2*PI()/4)*0+Eingabe!K2774*Eingabe!L2774</f>
        <v>0.14999999999999999</v>
      </c>
      <c r="D2774" s="89">
        <f>IF(Eingabe!G2774="x",1,0)</f>
        <v>0</v>
      </c>
      <c r="E2774" s="1">
        <f>IF(Eingabe!H2774="x",1,0)</f>
        <v>1</v>
      </c>
      <c r="F2774" s="1">
        <f>IF(Eingabe!I2774="x",1,0)</f>
        <v>0</v>
      </c>
      <c r="G2774" s="90">
        <f t="shared" si="233"/>
        <v>1</v>
      </c>
      <c r="H2774" s="1">
        <f>IF(Eingabe!R2774="x",1,0)</f>
        <v>1</v>
      </c>
      <c r="I2774" s="1">
        <f>IF(Eingabe!S2774="x",1,0)</f>
        <v>0</v>
      </c>
      <c r="J2774" s="1">
        <f t="shared" si="234"/>
        <v>1</v>
      </c>
      <c r="K2774" s="89">
        <f>IF(Eingabe!E2774="x",1,0)</f>
        <v>1</v>
      </c>
      <c r="L2774" s="1">
        <f>IF(Eingabe!F2774="x",1,0)</f>
        <v>0</v>
      </c>
      <c r="M2774" s="90">
        <f t="shared" si="235"/>
        <v>1</v>
      </c>
    </row>
    <row r="2775">
      <c r="A2775" s="5">
        <f>Eingabe!J2775^2*PI()/4</f>
        <v>0</v>
      </c>
      <c r="B2775" s="5">
        <f>Eingabe!K2775*Eingabe!L2775</f>
        <v>0.14999999999999999</v>
      </c>
      <c r="C2775" s="5">
        <f>(Eingabe!K2775*(Eingabe!L2775-Eingabe!K2775)+Eingabe!K2775^2*PI()/4)*0+Eingabe!K2775*Eingabe!L2775</f>
        <v>0.14999999999999999</v>
      </c>
      <c r="D2775" s="89">
        <f>IF(Eingabe!G2775="x",1,0)</f>
        <v>0</v>
      </c>
      <c r="E2775" s="1">
        <f>IF(Eingabe!H2775="x",1,0)</f>
        <v>1</v>
      </c>
      <c r="F2775" s="1">
        <f>IF(Eingabe!I2775="x",1,0)</f>
        <v>0</v>
      </c>
      <c r="G2775" s="90">
        <f t="shared" si="233"/>
        <v>1</v>
      </c>
      <c r="H2775" s="1">
        <f>IF(Eingabe!R2775="x",1,0)</f>
        <v>1</v>
      </c>
      <c r="I2775" s="1">
        <f>IF(Eingabe!S2775="x",1,0)</f>
        <v>0</v>
      </c>
      <c r="J2775" s="1">
        <f t="shared" si="234"/>
        <v>1</v>
      </c>
      <c r="K2775" s="89">
        <f>IF(Eingabe!E2775="x",1,0)</f>
        <v>1</v>
      </c>
      <c r="L2775" s="1">
        <f>IF(Eingabe!F2775="x",1,0)</f>
        <v>0</v>
      </c>
      <c r="M2775" s="90">
        <f t="shared" si="235"/>
        <v>1</v>
      </c>
    </row>
    <row r="2776">
      <c r="A2776" s="5">
        <f>Eingabe!J2776^2*PI()/4</f>
        <v>0</v>
      </c>
      <c r="B2776" s="5">
        <f>Eingabe!K2776*Eingabe!L2776</f>
        <v>0.14999999999999999</v>
      </c>
      <c r="C2776" s="5">
        <f>(Eingabe!K2776*(Eingabe!L2776-Eingabe!K2776)+Eingabe!K2776^2*PI()/4)*0+Eingabe!K2776*Eingabe!L2776</f>
        <v>0.14999999999999999</v>
      </c>
      <c r="D2776" s="89">
        <f>IF(Eingabe!G2776="x",1,0)</f>
        <v>0</v>
      </c>
      <c r="E2776" s="1">
        <f>IF(Eingabe!H2776="x",1,0)</f>
        <v>1</v>
      </c>
      <c r="F2776" s="1">
        <f>IF(Eingabe!I2776="x",1,0)</f>
        <v>0</v>
      </c>
      <c r="G2776" s="90">
        <f t="shared" si="233"/>
        <v>1</v>
      </c>
      <c r="H2776" s="1">
        <f>IF(Eingabe!R2776="x",1,0)</f>
        <v>1</v>
      </c>
      <c r="I2776" s="1">
        <f>IF(Eingabe!S2776="x",1,0)</f>
        <v>0</v>
      </c>
      <c r="J2776" s="1">
        <f t="shared" si="234"/>
        <v>1</v>
      </c>
      <c r="K2776" s="89">
        <f>IF(Eingabe!E2776="x",1,0)</f>
        <v>1</v>
      </c>
      <c r="L2776" s="1">
        <f>IF(Eingabe!F2776="x",1,0)</f>
        <v>0</v>
      </c>
      <c r="M2776" s="90">
        <f t="shared" si="235"/>
        <v>1</v>
      </c>
    </row>
    <row r="2777">
      <c r="A2777" s="5">
        <f>Eingabe!J2777^2*PI()/4</f>
        <v>0</v>
      </c>
      <c r="B2777" s="5">
        <f>Eingabe!K2777*Eingabe!L2777</f>
        <v>0.16000000000000003</v>
      </c>
      <c r="C2777" s="5">
        <f>(Eingabe!K2777*(Eingabe!L2777-Eingabe!K2777)+Eingabe!K2777^2*PI()/4)*0+Eingabe!K2777*Eingabe!L2777</f>
        <v>0.16000000000000003</v>
      </c>
      <c r="D2777" s="89">
        <f>IF(Eingabe!G2777="x",1,0)</f>
        <v>0</v>
      </c>
      <c r="E2777" s="1">
        <f>IF(Eingabe!H2777="x",1,0)</f>
        <v>1</v>
      </c>
      <c r="F2777" s="1">
        <f>IF(Eingabe!I2777="x",1,0)</f>
        <v>0</v>
      </c>
      <c r="G2777" s="90">
        <f t="shared" si="233"/>
        <v>1</v>
      </c>
      <c r="H2777" s="1">
        <f>IF(Eingabe!R2777="x",1,0)</f>
        <v>1</v>
      </c>
      <c r="I2777" s="1">
        <f>IF(Eingabe!S2777="x",1,0)</f>
        <v>0</v>
      </c>
      <c r="J2777" s="1">
        <f t="shared" si="234"/>
        <v>1</v>
      </c>
      <c r="K2777" s="89">
        <f>IF(Eingabe!E2777="x",1,0)</f>
        <v>1</v>
      </c>
      <c r="L2777" s="1">
        <f>IF(Eingabe!F2777="x",1,0)</f>
        <v>0</v>
      </c>
      <c r="M2777" s="90">
        <f t="shared" si="235"/>
        <v>1</v>
      </c>
    </row>
    <row r="2778">
      <c r="A2778" s="5">
        <f>Eingabe!J2778^2*PI()/4</f>
        <v>0</v>
      </c>
      <c r="B2778" s="5">
        <f>Eingabe!K2778*Eingabe!L2778</f>
        <v>0.16000000000000003</v>
      </c>
      <c r="C2778" s="5">
        <f>(Eingabe!K2778*(Eingabe!L2778-Eingabe!K2778)+Eingabe!K2778^2*PI()/4)*0+Eingabe!K2778*Eingabe!L2778</f>
        <v>0.16000000000000003</v>
      </c>
      <c r="D2778" s="89">
        <f>IF(Eingabe!G2778="x",1,0)</f>
        <v>0</v>
      </c>
      <c r="E2778" s="1">
        <f>IF(Eingabe!H2778="x",1,0)</f>
        <v>1</v>
      </c>
      <c r="F2778" s="1">
        <f>IF(Eingabe!I2778="x",1,0)</f>
        <v>0</v>
      </c>
      <c r="G2778" s="90">
        <f t="shared" si="233"/>
        <v>1</v>
      </c>
      <c r="H2778" s="1">
        <f>IF(Eingabe!R2778="x",1,0)</f>
        <v>1</v>
      </c>
      <c r="I2778" s="1">
        <f>IF(Eingabe!S2778="x",1,0)</f>
        <v>0</v>
      </c>
      <c r="J2778" s="1">
        <f t="shared" si="234"/>
        <v>1</v>
      </c>
      <c r="K2778" s="89">
        <f>IF(Eingabe!E2778="x",1,0)</f>
        <v>1</v>
      </c>
      <c r="L2778" s="1">
        <f>IF(Eingabe!F2778="x",1,0)</f>
        <v>0</v>
      </c>
      <c r="M2778" s="90">
        <f t="shared" si="235"/>
        <v>1</v>
      </c>
    </row>
    <row r="2779">
      <c r="A2779" s="5">
        <f>Eingabe!J2779^2*PI()/4</f>
        <v>0</v>
      </c>
      <c r="B2779" s="5">
        <f>Eingabe!K2779*Eingabe!L2779</f>
        <v>0.16000000000000003</v>
      </c>
      <c r="C2779" s="5">
        <f>(Eingabe!K2779*(Eingabe!L2779-Eingabe!K2779)+Eingabe!K2779^2*PI()/4)*0+Eingabe!K2779*Eingabe!L2779</f>
        <v>0.16000000000000003</v>
      </c>
      <c r="D2779" s="89">
        <f>IF(Eingabe!G2779="x",1,0)</f>
        <v>0</v>
      </c>
      <c r="E2779" s="1">
        <f>IF(Eingabe!H2779="x",1,0)</f>
        <v>1</v>
      </c>
      <c r="F2779" s="1">
        <f>IF(Eingabe!I2779="x",1,0)</f>
        <v>0</v>
      </c>
      <c r="G2779" s="90">
        <f t="shared" si="233"/>
        <v>1</v>
      </c>
      <c r="H2779" s="1">
        <f>IF(Eingabe!R2779="x",1,0)</f>
        <v>1</v>
      </c>
      <c r="I2779" s="1">
        <f>IF(Eingabe!S2779="x",1,0)</f>
        <v>0</v>
      </c>
      <c r="J2779" s="1">
        <f t="shared" si="234"/>
        <v>1</v>
      </c>
      <c r="K2779" s="89">
        <f>IF(Eingabe!E2779="x",1,0)</f>
        <v>1</v>
      </c>
      <c r="L2779" s="1">
        <f>IF(Eingabe!F2779="x",1,0)</f>
        <v>0</v>
      </c>
      <c r="M2779" s="90">
        <f t="shared" si="235"/>
        <v>1</v>
      </c>
    </row>
    <row r="2780">
      <c r="A2780" s="5">
        <f>Eingabe!J2780^2*PI()/4</f>
        <v>0</v>
      </c>
      <c r="B2780" s="5">
        <f>Eingabe!K2780*Eingabe!L2780</f>
        <v>0.069999999999999993</v>
      </c>
      <c r="C2780" s="5">
        <f>(Eingabe!K2780*(Eingabe!L2780-Eingabe!K2780)+Eingabe!K2780^2*PI()/4)*0+Eingabe!K2780*Eingabe!L2780</f>
        <v>0.069999999999999993</v>
      </c>
      <c r="D2780" s="89">
        <f>IF(Eingabe!G2780="x",1,0)</f>
        <v>0</v>
      </c>
      <c r="E2780" s="1">
        <f>IF(Eingabe!H2780="x",1,0)</f>
        <v>1</v>
      </c>
      <c r="F2780" s="1">
        <f>IF(Eingabe!I2780="x",1,0)</f>
        <v>0</v>
      </c>
      <c r="G2780" s="90">
        <f t="shared" si="233"/>
        <v>1</v>
      </c>
      <c r="H2780" s="1">
        <f>IF(Eingabe!R2780="x",1,0)</f>
        <v>1</v>
      </c>
      <c r="I2780" s="1">
        <f>IF(Eingabe!S2780="x",1,0)</f>
        <v>0</v>
      </c>
      <c r="J2780" s="1">
        <f t="shared" si="234"/>
        <v>1</v>
      </c>
      <c r="K2780" s="89">
        <f>IF(Eingabe!E2780="x",1,0)</f>
        <v>1</v>
      </c>
      <c r="L2780" s="1">
        <f>IF(Eingabe!F2780="x",1,0)</f>
        <v>0</v>
      </c>
      <c r="M2780" s="90">
        <f t="shared" si="235"/>
        <v>1</v>
      </c>
    </row>
    <row r="2781">
      <c r="A2781" s="5">
        <f>Eingabe!J2781^2*PI()/4</f>
        <v>0</v>
      </c>
      <c r="B2781" s="5">
        <f>Eingabe!K2781*Eingabe!L2781</f>
        <v>0.069999999999999993</v>
      </c>
      <c r="C2781" s="5">
        <f>(Eingabe!K2781*(Eingabe!L2781-Eingabe!K2781)+Eingabe!K2781^2*PI()/4)*0+Eingabe!K2781*Eingabe!L2781</f>
        <v>0.069999999999999993</v>
      </c>
      <c r="D2781" s="89">
        <f>IF(Eingabe!G2781="x",1,0)</f>
        <v>0</v>
      </c>
      <c r="E2781" s="1">
        <f>IF(Eingabe!H2781="x",1,0)</f>
        <v>1</v>
      </c>
      <c r="F2781" s="1">
        <f>IF(Eingabe!I2781="x",1,0)</f>
        <v>0</v>
      </c>
      <c r="G2781" s="90">
        <f t="shared" si="233"/>
        <v>1</v>
      </c>
      <c r="H2781" s="1">
        <f>IF(Eingabe!R2781="x",1,0)</f>
        <v>1</v>
      </c>
      <c r="I2781" s="1">
        <f>IF(Eingabe!S2781="x",1,0)</f>
        <v>0</v>
      </c>
      <c r="J2781" s="1">
        <f t="shared" si="234"/>
        <v>1</v>
      </c>
      <c r="K2781" s="89">
        <f>IF(Eingabe!E2781="x",1,0)</f>
        <v>1</v>
      </c>
      <c r="L2781" s="1">
        <f>IF(Eingabe!F2781="x",1,0)</f>
        <v>0</v>
      </c>
      <c r="M2781" s="90">
        <f t="shared" si="235"/>
        <v>1</v>
      </c>
    </row>
    <row r="2782">
      <c r="A2782" s="5">
        <f>Eingabe!J2782^2*PI()/4</f>
        <v>0</v>
      </c>
      <c r="B2782" s="5">
        <f>Eingabe!K2782*Eingabe!L2782</f>
        <v>0.12249999999999998</v>
      </c>
      <c r="C2782" s="5">
        <f>(Eingabe!K2782*(Eingabe!L2782-Eingabe!K2782)+Eingabe!K2782^2*PI()/4)*0+Eingabe!K2782*Eingabe!L2782</f>
        <v>0.12249999999999998</v>
      </c>
      <c r="D2782" s="89">
        <f>IF(Eingabe!G2782="x",1,0)</f>
        <v>0</v>
      </c>
      <c r="E2782" s="1">
        <f>IF(Eingabe!H2782="x",1,0)</f>
        <v>1</v>
      </c>
      <c r="F2782" s="1">
        <f>IF(Eingabe!I2782="x",1,0)</f>
        <v>0</v>
      </c>
      <c r="G2782" s="90">
        <f t="shared" si="233"/>
        <v>1</v>
      </c>
      <c r="H2782" s="1">
        <f>IF(Eingabe!R2782="x",1,0)</f>
        <v>1</v>
      </c>
      <c r="I2782" s="1">
        <f>IF(Eingabe!S2782="x",1,0)</f>
        <v>0</v>
      </c>
      <c r="J2782" s="1">
        <f t="shared" si="234"/>
        <v>1</v>
      </c>
      <c r="K2782" s="89">
        <f>IF(Eingabe!E2782="x",1,0)</f>
        <v>1</v>
      </c>
      <c r="L2782" s="1">
        <f>IF(Eingabe!F2782="x",1,0)</f>
        <v>0</v>
      </c>
      <c r="M2782" s="90">
        <f t="shared" si="235"/>
        <v>1</v>
      </c>
    </row>
    <row r="2783">
      <c r="A2783" s="5">
        <f>Eingabe!J2783^2*PI()/4</f>
        <v>0</v>
      </c>
      <c r="B2783" s="5">
        <f>Eingabe!K2783*Eingabe!L2783</f>
        <v>0.12249999999999998</v>
      </c>
      <c r="C2783" s="5">
        <f>(Eingabe!K2783*(Eingabe!L2783-Eingabe!K2783)+Eingabe!K2783^2*PI()/4)*0+Eingabe!K2783*Eingabe!L2783</f>
        <v>0.12249999999999998</v>
      </c>
      <c r="D2783" s="89">
        <f>IF(Eingabe!G2783="x",1,0)</f>
        <v>0</v>
      </c>
      <c r="E2783" s="1">
        <f>IF(Eingabe!H2783="x",1,0)</f>
        <v>1</v>
      </c>
      <c r="F2783" s="1">
        <f>IF(Eingabe!I2783="x",1,0)</f>
        <v>0</v>
      </c>
      <c r="G2783" s="90">
        <f t="shared" si="233"/>
        <v>1</v>
      </c>
      <c r="H2783" s="1">
        <f>IF(Eingabe!R2783="x",1,0)</f>
        <v>1</v>
      </c>
      <c r="I2783" s="1">
        <f>IF(Eingabe!S2783="x",1,0)</f>
        <v>0</v>
      </c>
      <c r="J2783" s="1">
        <f t="shared" si="234"/>
        <v>1</v>
      </c>
      <c r="K2783" s="89">
        <f>IF(Eingabe!E2783="x",1,0)</f>
        <v>1</v>
      </c>
      <c r="L2783" s="1">
        <f>IF(Eingabe!F2783="x",1,0)</f>
        <v>0</v>
      </c>
      <c r="M2783" s="90">
        <f t="shared" si="235"/>
        <v>1</v>
      </c>
    </row>
    <row r="2784">
      <c r="A2784" s="5">
        <f>Eingabe!J2784^2*PI()/4</f>
        <v>0</v>
      </c>
      <c r="B2784" s="5">
        <f>Eingabe!K2784*Eingabe!L2784</f>
        <v>0.12249999999999998</v>
      </c>
      <c r="C2784" s="5">
        <f>(Eingabe!K2784*(Eingabe!L2784-Eingabe!K2784)+Eingabe!K2784^2*PI()/4)*0+Eingabe!K2784*Eingabe!L2784</f>
        <v>0.12249999999999998</v>
      </c>
      <c r="D2784" s="89">
        <f>IF(Eingabe!G2784="x",1,0)</f>
        <v>0</v>
      </c>
      <c r="E2784" s="1">
        <f>IF(Eingabe!H2784="x",1,0)</f>
        <v>1</v>
      </c>
      <c r="F2784" s="1">
        <f>IF(Eingabe!I2784="x",1,0)</f>
        <v>0</v>
      </c>
      <c r="G2784" s="90">
        <f t="shared" si="233"/>
        <v>1</v>
      </c>
      <c r="H2784" s="1">
        <f>IF(Eingabe!R2784="x",1,0)</f>
        <v>1</v>
      </c>
      <c r="I2784" s="1">
        <f>IF(Eingabe!S2784="x",1,0)</f>
        <v>0</v>
      </c>
      <c r="J2784" s="1">
        <f t="shared" si="234"/>
        <v>1</v>
      </c>
      <c r="K2784" s="89">
        <f>IF(Eingabe!E2784="x",1,0)</f>
        <v>1</v>
      </c>
      <c r="L2784" s="1">
        <f>IF(Eingabe!F2784="x",1,0)</f>
        <v>0</v>
      </c>
      <c r="M2784" s="90">
        <f t="shared" si="235"/>
        <v>1</v>
      </c>
    </row>
    <row r="2785">
      <c r="A2785" s="5">
        <f>Eingabe!J2785^2*PI()/4</f>
        <v>0</v>
      </c>
      <c r="B2785" s="5">
        <f>Eingabe!K2785*Eingabe!L2785</f>
        <v>0.12249999999999998</v>
      </c>
      <c r="C2785" s="5">
        <f>(Eingabe!K2785*(Eingabe!L2785-Eingabe!K2785)+Eingabe!K2785^2*PI()/4)*0+Eingabe!K2785*Eingabe!L2785</f>
        <v>0.12249999999999998</v>
      </c>
      <c r="D2785" s="89">
        <f>IF(Eingabe!G2785="x",1,0)</f>
        <v>0</v>
      </c>
      <c r="E2785" s="1">
        <f>IF(Eingabe!H2785="x",1,0)</f>
        <v>1</v>
      </c>
      <c r="F2785" s="1">
        <f>IF(Eingabe!I2785="x",1,0)</f>
        <v>0</v>
      </c>
      <c r="G2785" s="90">
        <f t="shared" si="233"/>
        <v>1</v>
      </c>
      <c r="H2785" s="1">
        <f>IF(Eingabe!R2785="x",1,0)</f>
        <v>1</v>
      </c>
      <c r="I2785" s="1">
        <f>IF(Eingabe!S2785="x",1,0)</f>
        <v>0</v>
      </c>
      <c r="J2785" s="1">
        <f t="shared" si="234"/>
        <v>1</v>
      </c>
      <c r="K2785" s="89">
        <f>IF(Eingabe!E2785="x",1,0)</f>
        <v>1</v>
      </c>
      <c r="L2785" s="1">
        <f>IF(Eingabe!F2785="x",1,0)</f>
        <v>0</v>
      </c>
      <c r="M2785" s="90">
        <f t="shared" si="235"/>
        <v>1</v>
      </c>
    </row>
    <row r="2786">
      <c r="A2786" s="5">
        <f>Eingabe!J2786^2*PI()/4</f>
        <v>0</v>
      </c>
      <c r="B2786" s="5">
        <f>Eingabe!K2786*Eingabe!L2786</f>
        <v>0.12249999999999998</v>
      </c>
      <c r="C2786" s="5">
        <f>(Eingabe!K2786*(Eingabe!L2786-Eingabe!K2786)+Eingabe!K2786^2*PI()/4)*0+Eingabe!K2786*Eingabe!L2786</f>
        <v>0.12249999999999998</v>
      </c>
      <c r="D2786" s="89">
        <f>IF(Eingabe!G2786="x",1,0)</f>
        <v>0</v>
      </c>
      <c r="E2786" s="1">
        <f>IF(Eingabe!H2786="x",1,0)</f>
        <v>1</v>
      </c>
      <c r="F2786" s="1">
        <f>IF(Eingabe!I2786="x",1,0)</f>
        <v>0</v>
      </c>
      <c r="G2786" s="90">
        <f t="shared" si="233"/>
        <v>1</v>
      </c>
      <c r="H2786" s="1">
        <f>IF(Eingabe!R2786="x",1,0)</f>
        <v>1</v>
      </c>
      <c r="I2786" s="1">
        <f>IF(Eingabe!S2786="x",1,0)</f>
        <v>0</v>
      </c>
      <c r="J2786" s="1">
        <f t="shared" si="234"/>
        <v>1</v>
      </c>
      <c r="K2786" s="89">
        <f>IF(Eingabe!E2786="x",1,0)</f>
        <v>1</v>
      </c>
      <c r="L2786" s="1">
        <f>IF(Eingabe!F2786="x",1,0)</f>
        <v>0</v>
      </c>
      <c r="M2786" s="90">
        <f t="shared" si="235"/>
        <v>1</v>
      </c>
    </row>
    <row r="2787">
      <c r="A2787" s="5">
        <f>Eingabe!J2787^2*PI()/4</f>
        <v>0</v>
      </c>
      <c r="B2787" s="5">
        <f>Eingabe!K2787*Eingabe!L2787</f>
        <v>0.12249999999999998</v>
      </c>
      <c r="C2787" s="5">
        <f>(Eingabe!K2787*(Eingabe!L2787-Eingabe!K2787)+Eingabe!K2787^2*PI()/4)*0+Eingabe!K2787*Eingabe!L2787</f>
        <v>0.12249999999999998</v>
      </c>
      <c r="D2787" s="89">
        <f>IF(Eingabe!G2787="x",1,0)</f>
        <v>0</v>
      </c>
      <c r="E2787" s="1">
        <f>IF(Eingabe!H2787="x",1,0)</f>
        <v>1</v>
      </c>
      <c r="F2787" s="1">
        <f>IF(Eingabe!I2787="x",1,0)</f>
        <v>0</v>
      </c>
      <c r="G2787" s="90">
        <f t="shared" si="233"/>
        <v>1</v>
      </c>
      <c r="H2787" s="1">
        <f>IF(Eingabe!R2787="x",1,0)</f>
        <v>1</v>
      </c>
      <c r="I2787" s="1">
        <f>IF(Eingabe!S2787="x",1,0)</f>
        <v>0</v>
      </c>
      <c r="J2787" s="1">
        <f t="shared" si="234"/>
        <v>1</v>
      </c>
      <c r="K2787" s="89">
        <f>IF(Eingabe!E2787="x",1,0)</f>
        <v>1</v>
      </c>
      <c r="L2787" s="1">
        <f>IF(Eingabe!F2787="x",1,0)</f>
        <v>0</v>
      </c>
      <c r="M2787" s="90">
        <f t="shared" si="235"/>
        <v>1</v>
      </c>
    </row>
    <row r="2788">
      <c r="A2788" s="5">
        <f>Eingabe!J2788^2*PI()/4</f>
        <v>0</v>
      </c>
      <c r="B2788" s="5">
        <f>Eingabe!K2788*Eingabe!L2788</f>
        <v>0.16875000000000001</v>
      </c>
      <c r="C2788" s="5">
        <f>(Eingabe!K2788*(Eingabe!L2788-Eingabe!K2788)+Eingabe!K2788^2*PI()/4)*0+Eingabe!K2788*Eingabe!L2788</f>
        <v>0.16875000000000001</v>
      </c>
      <c r="D2788" s="89">
        <f>IF(Eingabe!G2788="x",1,0)</f>
        <v>0</v>
      </c>
      <c r="E2788" s="1">
        <f>IF(Eingabe!H2788="x",1,0)</f>
        <v>1</v>
      </c>
      <c r="F2788" s="1">
        <f>IF(Eingabe!I2788="x",1,0)</f>
        <v>0</v>
      </c>
      <c r="G2788" s="90">
        <f t="shared" si="233"/>
        <v>1</v>
      </c>
      <c r="H2788" s="1">
        <f>IF(Eingabe!R2788="x",1,0)</f>
        <v>1</v>
      </c>
      <c r="I2788" s="1">
        <f>IF(Eingabe!S2788="x",1,0)</f>
        <v>0</v>
      </c>
      <c r="J2788" s="1">
        <f t="shared" si="234"/>
        <v>1</v>
      </c>
      <c r="K2788" s="89">
        <f>IF(Eingabe!E2788="x",1,0)</f>
        <v>1</v>
      </c>
      <c r="L2788" s="1">
        <f>IF(Eingabe!F2788="x",1,0)</f>
        <v>0</v>
      </c>
      <c r="M2788" s="90">
        <f t="shared" si="235"/>
        <v>1</v>
      </c>
    </row>
    <row r="2789">
      <c r="A2789" s="5">
        <f>Eingabe!J2789^2*PI()/4</f>
        <v>0</v>
      </c>
      <c r="B2789" s="5">
        <f>Eingabe!K2789*Eingabe!L2789</f>
        <v>0.1125</v>
      </c>
      <c r="C2789" s="5">
        <f>(Eingabe!K2789*(Eingabe!L2789-Eingabe!K2789)+Eingabe!K2789^2*PI()/4)*0+Eingabe!K2789*Eingabe!L2789</f>
        <v>0.1125</v>
      </c>
      <c r="D2789" s="89">
        <f>IF(Eingabe!G2789="x",1,0)</f>
        <v>0</v>
      </c>
      <c r="E2789" s="1">
        <f>IF(Eingabe!H2789="x",1,0)</f>
        <v>1</v>
      </c>
      <c r="F2789" s="1">
        <f>IF(Eingabe!I2789="x",1,0)</f>
        <v>0</v>
      </c>
      <c r="G2789" s="90">
        <f t="shared" si="233"/>
        <v>1</v>
      </c>
      <c r="H2789" s="1">
        <f>IF(Eingabe!R2789="x",1,0)</f>
        <v>1</v>
      </c>
      <c r="I2789" s="1">
        <f>IF(Eingabe!S2789="x",1,0)</f>
        <v>0</v>
      </c>
      <c r="J2789" s="1">
        <f t="shared" si="234"/>
        <v>1</v>
      </c>
      <c r="K2789" s="89">
        <f>IF(Eingabe!E2789="x",1,0)</f>
        <v>1</v>
      </c>
      <c r="L2789" s="1">
        <f>IF(Eingabe!F2789="x",1,0)</f>
        <v>0</v>
      </c>
      <c r="M2789" s="90">
        <f t="shared" si="235"/>
        <v>1</v>
      </c>
    </row>
    <row r="2790">
      <c r="A2790" s="5">
        <f>Eingabe!J2790^2*PI()/4</f>
        <v>0</v>
      </c>
      <c r="B2790" s="5">
        <f>Eingabe!K2790*Eingabe!L2790</f>
        <v>0.16875000000000001</v>
      </c>
      <c r="C2790" s="5">
        <f>(Eingabe!K2790*(Eingabe!L2790-Eingabe!K2790)+Eingabe!K2790^2*PI()/4)*0+Eingabe!K2790*Eingabe!L2790</f>
        <v>0.16875000000000001</v>
      </c>
      <c r="D2790" s="89">
        <f>IF(Eingabe!G2790="x",1,0)</f>
        <v>0</v>
      </c>
      <c r="E2790" s="1">
        <f>IF(Eingabe!H2790="x",1,0)</f>
        <v>1</v>
      </c>
      <c r="F2790" s="1">
        <f>IF(Eingabe!I2790="x",1,0)</f>
        <v>0</v>
      </c>
      <c r="G2790" s="90">
        <f t="shared" si="233"/>
        <v>1</v>
      </c>
      <c r="H2790" s="1">
        <f>IF(Eingabe!R2790="x",1,0)</f>
        <v>1</v>
      </c>
      <c r="I2790" s="1">
        <f>IF(Eingabe!S2790="x",1,0)</f>
        <v>0</v>
      </c>
      <c r="J2790" s="1">
        <f t="shared" si="234"/>
        <v>1</v>
      </c>
      <c r="K2790" s="89">
        <f>IF(Eingabe!E2790="x",1,0)</f>
        <v>1</v>
      </c>
      <c r="L2790" s="1">
        <f>IF(Eingabe!F2790="x",1,0)</f>
        <v>0</v>
      </c>
      <c r="M2790" s="90">
        <f t="shared" si="235"/>
        <v>1</v>
      </c>
    </row>
    <row r="2791">
      <c r="A2791" s="5">
        <f>Eingabe!J2791^2*PI()/4</f>
        <v>0</v>
      </c>
      <c r="B2791" s="5">
        <f>Eingabe!K2791*Eingabe!L2791</f>
        <v>0.1125</v>
      </c>
      <c r="C2791" s="5">
        <f>(Eingabe!K2791*(Eingabe!L2791-Eingabe!K2791)+Eingabe!K2791^2*PI()/4)*0+Eingabe!K2791*Eingabe!L2791</f>
        <v>0.1125</v>
      </c>
      <c r="D2791" s="89">
        <f>IF(Eingabe!G2791="x",1,0)</f>
        <v>0</v>
      </c>
      <c r="E2791" s="1">
        <f>IF(Eingabe!H2791="x",1,0)</f>
        <v>1</v>
      </c>
      <c r="F2791" s="1">
        <f>IF(Eingabe!I2791="x",1,0)</f>
        <v>0</v>
      </c>
      <c r="G2791" s="90">
        <f t="shared" si="233"/>
        <v>1</v>
      </c>
      <c r="H2791" s="1">
        <f>IF(Eingabe!R2791="x",1,0)</f>
        <v>1</v>
      </c>
      <c r="I2791" s="1">
        <f>IF(Eingabe!S2791="x",1,0)</f>
        <v>0</v>
      </c>
      <c r="J2791" s="1">
        <f t="shared" si="234"/>
        <v>1</v>
      </c>
      <c r="K2791" s="89">
        <f>IF(Eingabe!E2791="x",1,0)</f>
        <v>1</v>
      </c>
      <c r="L2791" s="1">
        <f>IF(Eingabe!F2791="x",1,0)</f>
        <v>0</v>
      </c>
      <c r="M2791" s="90">
        <f t="shared" si="235"/>
        <v>1</v>
      </c>
    </row>
    <row r="2792">
      <c r="A2792" s="5">
        <f>Eingabe!J2792^2*PI()/4</f>
        <v>0</v>
      </c>
      <c r="B2792" s="5">
        <f>Eingabe!K2792*Eingabe!L2792</f>
        <v>0.1125</v>
      </c>
      <c r="C2792" s="5">
        <f>(Eingabe!K2792*(Eingabe!L2792-Eingabe!K2792)+Eingabe!K2792^2*PI()/4)*0+Eingabe!K2792*Eingabe!L2792</f>
        <v>0.1125</v>
      </c>
      <c r="D2792" s="89">
        <f>IF(Eingabe!G2792="x",1,0)</f>
        <v>0</v>
      </c>
      <c r="E2792" s="1">
        <f>IF(Eingabe!H2792="x",1,0)</f>
        <v>1</v>
      </c>
      <c r="F2792" s="1">
        <f>IF(Eingabe!I2792="x",1,0)</f>
        <v>0</v>
      </c>
      <c r="G2792" s="90">
        <f t="shared" si="233"/>
        <v>1</v>
      </c>
      <c r="H2792" s="1">
        <f>IF(Eingabe!R2792="x",1,0)</f>
        <v>1</v>
      </c>
      <c r="I2792" s="1">
        <f>IF(Eingabe!S2792="x",1,0)</f>
        <v>0</v>
      </c>
      <c r="J2792" s="1">
        <f t="shared" si="234"/>
        <v>1</v>
      </c>
      <c r="K2792" s="89">
        <f>IF(Eingabe!E2792="x",1,0)</f>
        <v>1</v>
      </c>
      <c r="L2792" s="1">
        <f>IF(Eingabe!F2792="x",1,0)</f>
        <v>0</v>
      </c>
      <c r="M2792" s="90">
        <f t="shared" si="235"/>
        <v>1</v>
      </c>
    </row>
    <row r="2793">
      <c r="A2793" s="5">
        <f>Eingabe!J2793^2*PI()/4</f>
        <v>0</v>
      </c>
      <c r="B2793" s="5">
        <f>Eingabe!K2793*Eingabe!L2793</f>
        <v>0.1125</v>
      </c>
      <c r="C2793" s="5">
        <f>(Eingabe!K2793*(Eingabe!L2793-Eingabe!K2793)+Eingabe!K2793^2*PI()/4)*0+Eingabe!K2793*Eingabe!L2793</f>
        <v>0.1125</v>
      </c>
      <c r="D2793" s="89">
        <f>IF(Eingabe!G2793="x",1,0)</f>
        <v>0</v>
      </c>
      <c r="E2793" s="1">
        <f>IF(Eingabe!H2793="x",1,0)</f>
        <v>1</v>
      </c>
      <c r="F2793" s="1">
        <f>IF(Eingabe!I2793="x",1,0)</f>
        <v>0</v>
      </c>
      <c r="G2793" s="90">
        <f t="shared" si="233"/>
        <v>1</v>
      </c>
      <c r="H2793" s="1">
        <f>IF(Eingabe!R2793="x",1,0)</f>
        <v>1</v>
      </c>
      <c r="I2793" s="1">
        <f>IF(Eingabe!S2793="x",1,0)</f>
        <v>0</v>
      </c>
      <c r="J2793" s="1">
        <f t="shared" si="234"/>
        <v>1</v>
      </c>
      <c r="K2793" s="89">
        <f>IF(Eingabe!E2793="x",1,0)</f>
        <v>1</v>
      </c>
      <c r="L2793" s="1">
        <f>IF(Eingabe!F2793="x",1,0)</f>
        <v>0</v>
      </c>
      <c r="M2793" s="90">
        <f t="shared" si="235"/>
        <v>1</v>
      </c>
    </row>
    <row r="2794">
      <c r="A2794" s="5">
        <f>Eingabe!J2794^2*PI()/4</f>
        <v>0</v>
      </c>
      <c r="B2794" s="5">
        <f>Eingabe!K2794*Eingabe!L2794</f>
        <v>0.1125</v>
      </c>
      <c r="C2794" s="5">
        <f>(Eingabe!K2794*(Eingabe!L2794-Eingabe!K2794)+Eingabe!K2794^2*PI()/4)*0+Eingabe!K2794*Eingabe!L2794</f>
        <v>0.1125</v>
      </c>
      <c r="D2794" s="89">
        <f>IF(Eingabe!G2794="x",1,0)</f>
        <v>0</v>
      </c>
      <c r="E2794" s="1">
        <f>IF(Eingabe!H2794="x",1,0)</f>
        <v>1</v>
      </c>
      <c r="F2794" s="1">
        <f>IF(Eingabe!I2794="x",1,0)</f>
        <v>0</v>
      </c>
      <c r="G2794" s="90">
        <f t="shared" si="233"/>
        <v>1</v>
      </c>
      <c r="H2794" s="1">
        <f>IF(Eingabe!R2794="x",1,0)</f>
        <v>1</v>
      </c>
      <c r="I2794" s="1">
        <f>IF(Eingabe!S2794="x",1,0)</f>
        <v>0</v>
      </c>
      <c r="J2794" s="1">
        <f t="shared" si="234"/>
        <v>1</v>
      </c>
      <c r="K2794" s="89">
        <f>IF(Eingabe!E2794="x",1,0)</f>
        <v>1</v>
      </c>
      <c r="L2794" s="1">
        <f>IF(Eingabe!F2794="x",1,0)</f>
        <v>0</v>
      </c>
      <c r="M2794" s="90">
        <f t="shared" si="235"/>
        <v>1</v>
      </c>
    </row>
    <row r="2795">
      <c r="A2795" s="5">
        <f>Eingabe!J2795^2*PI()/4</f>
        <v>0</v>
      </c>
      <c r="B2795" s="5">
        <f>Eingabe!K2795*Eingabe!L2795</f>
        <v>0.1125</v>
      </c>
      <c r="C2795" s="5">
        <f>(Eingabe!K2795*(Eingabe!L2795-Eingabe!K2795)+Eingabe!K2795^2*PI()/4)*0+Eingabe!K2795*Eingabe!L2795</f>
        <v>0.1125</v>
      </c>
      <c r="D2795" s="89">
        <f>IF(Eingabe!G2795="x",1,0)</f>
        <v>0</v>
      </c>
      <c r="E2795" s="1">
        <f>IF(Eingabe!H2795="x",1,0)</f>
        <v>1</v>
      </c>
      <c r="F2795" s="1">
        <f>IF(Eingabe!I2795="x",1,0)</f>
        <v>0</v>
      </c>
      <c r="G2795" s="90">
        <f t="shared" si="233"/>
        <v>1</v>
      </c>
      <c r="H2795" s="1">
        <f>IF(Eingabe!R2795="x",1,0)</f>
        <v>1</v>
      </c>
      <c r="I2795" s="1">
        <f>IF(Eingabe!S2795="x",1,0)</f>
        <v>0</v>
      </c>
      <c r="J2795" s="1">
        <f t="shared" si="234"/>
        <v>1</v>
      </c>
      <c r="K2795" s="89">
        <f>IF(Eingabe!E2795="x",1,0)</f>
        <v>1</v>
      </c>
      <c r="L2795" s="1">
        <f>IF(Eingabe!F2795="x",1,0)</f>
        <v>0</v>
      </c>
      <c r="M2795" s="90">
        <f t="shared" si="235"/>
        <v>1</v>
      </c>
    </row>
    <row r="2796">
      <c r="A2796" s="5">
        <f>Eingabe!J2796^2*PI()/4</f>
        <v>0</v>
      </c>
      <c r="B2796" s="5">
        <f>Eingabe!K2796*Eingabe!L2796</f>
        <v>0.1125</v>
      </c>
      <c r="C2796" s="5">
        <f>(Eingabe!K2796*(Eingabe!L2796-Eingabe!K2796)+Eingabe!K2796^2*PI()/4)*0+Eingabe!K2796*Eingabe!L2796</f>
        <v>0.1125</v>
      </c>
      <c r="D2796" s="89">
        <f>IF(Eingabe!G2796="x",1,0)</f>
        <v>0</v>
      </c>
      <c r="E2796" s="1">
        <f>IF(Eingabe!H2796="x",1,0)</f>
        <v>1</v>
      </c>
      <c r="F2796" s="1">
        <f>IF(Eingabe!I2796="x",1,0)</f>
        <v>0</v>
      </c>
      <c r="G2796" s="90">
        <f t="shared" si="233"/>
        <v>1</v>
      </c>
      <c r="H2796" s="1">
        <f>IF(Eingabe!R2796="x",1,0)</f>
        <v>1</v>
      </c>
      <c r="I2796" s="1">
        <f>IF(Eingabe!S2796="x",1,0)</f>
        <v>0</v>
      </c>
      <c r="J2796" s="1">
        <f t="shared" si="234"/>
        <v>1</v>
      </c>
      <c r="K2796" s="89">
        <f>IF(Eingabe!E2796="x",1,0)</f>
        <v>1</v>
      </c>
      <c r="L2796" s="1">
        <f>IF(Eingabe!F2796="x",1,0)</f>
        <v>0</v>
      </c>
      <c r="M2796" s="90">
        <f t="shared" si="235"/>
        <v>1</v>
      </c>
    </row>
    <row r="2797">
      <c r="A2797" s="5">
        <f>Eingabe!J2797^2*PI()/4</f>
        <v>0</v>
      </c>
      <c r="B2797" s="5">
        <f>Eingabe!K2797*Eingabe!L2797</f>
        <v>0.1125</v>
      </c>
      <c r="C2797" s="5">
        <f>(Eingabe!K2797*(Eingabe!L2797-Eingabe!K2797)+Eingabe!K2797^2*PI()/4)*0+Eingabe!K2797*Eingabe!L2797</f>
        <v>0.1125</v>
      </c>
      <c r="D2797" s="89">
        <f>IF(Eingabe!G2797="x",1,0)</f>
        <v>0</v>
      </c>
      <c r="E2797" s="1">
        <f>IF(Eingabe!H2797="x",1,0)</f>
        <v>1</v>
      </c>
      <c r="F2797" s="1">
        <f>IF(Eingabe!I2797="x",1,0)</f>
        <v>0</v>
      </c>
      <c r="G2797" s="90">
        <f t="shared" si="233"/>
        <v>1</v>
      </c>
      <c r="H2797" s="1">
        <f>IF(Eingabe!R2797="x",1,0)</f>
        <v>1</v>
      </c>
      <c r="I2797" s="1">
        <f>IF(Eingabe!S2797="x",1,0)</f>
        <v>0</v>
      </c>
      <c r="J2797" s="1">
        <f t="shared" si="234"/>
        <v>1</v>
      </c>
      <c r="K2797" s="89">
        <f>IF(Eingabe!E2797="x",1,0)</f>
        <v>1</v>
      </c>
      <c r="L2797" s="1">
        <f>IF(Eingabe!F2797="x",1,0)</f>
        <v>0</v>
      </c>
      <c r="M2797" s="90">
        <f t="shared" si="235"/>
        <v>1</v>
      </c>
    </row>
    <row r="2798">
      <c r="A2798" s="5">
        <f>Eingabe!J2798^2*PI()/4</f>
        <v>0</v>
      </c>
      <c r="B2798" s="5">
        <f>Eingabe!K2798*Eingabe!L2798</f>
        <v>0.1125</v>
      </c>
      <c r="C2798" s="5">
        <f>(Eingabe!K2798*(Eingabe!L2798-Eingabe!K2798)+Eingabe!K2798^2*PI()/4)*0+Eingabe!K2798*Eingabe!L2798</f>
        <v>0.1125</v>
      </c>
      <c r="D2798" s="89">
        <f>IF(Eingabe!G2798="x",1,0)</f>
        <v>0</v>
      </c>
      <c r="E2798" s="1">
        <f>IF(Eingabe!H2798="x",1,0)</f>
        <v>1</v>
      </c>
      <c r="F2798" s="1">
        <f>IF(Eingabe!I2798="x",1,0)</f>
        <v>0</v>
      </c>
      <c r="G2798" s="90">
        <f t="shared" si="233"/>
        <v>1</v>
      </c>
      <c r="H2798" s="1">
        <f>IF(Eingabe!R2798="x",1,0)</f>
        <v>1</v>
      </c>
      <c r="I2798" s="1">
        <f>IF(Eingabe!S2798="x",1,0)</f>
        <v>0</v>
      </c>
      <c r="J2798" s="1">
        <f t="shared" si="234"/>
        <v>1</v>
      </c>
      <c r="K2798" s="89">
        <f>IF(Eingabe!E2798="x",1,0)</f>
        <v>1</v>
      </c>
      <c r="L2798" s="1">
        <f>IF(Eingabe!F2798="x",1,0)</f>
        <v>0</v>
      </c>
      <c r="M2798" s="90">
        <f t="shared" si="235"/>
        <v>1</v>
      </c>
    </row>
    <row r="2799">
      <c r="A2799" s="5">
        <f>Eingabe!J2799^2*PI()/4</f>
        <v>0</v>
      </c>
      <c r="B2799" s="5">
        <f>Eingabe!K2799*Eingabe!L2799</f>
        <v>0.1125</v>
      </c>
      <c r="C2799" s="5">
        <f>(Eingabe!K2799*(Eingabe!L2799-Eingabe!K2799)+Eingabe!K2799^2*PI()/4)*0+Eingabe!K2799*Eingabe!L2799</f>
        <v>0.1125</v>
      </c>
      <c r="D2799" s="89">
        <f>IF(Eingabe!G2799="x",1,0)</f>
        <v>0</v>
      </c>
      <c r="E2799" s="1">
        <f>IF(Eingabe!H2799="x",1,0)</f>
        <v>1</v>
      </c>
      <c r="F2799" s="1">
        <f>IF(Eingabe!I2799="x",1,0)</f>
        <v>0</v>
      </c>
      <c r="G2799" s="90">
        <f t="shared" si="233"/>
        <v>1</v>
      </c>
      <c r="H2799" s="1">
        <f>IF(Eingabe!R2799="x",1,0)</f>
        <v>1</v>
      </c>
      <c r="I2799" s="1">
        <f>IF(Eingabe!S2799="x",1,0)</f>
        <v>0</v>
      </c>
      <c r="J2799" s="1">
        <f t="shared" si="234"/>
        <v>1</v>
      </c>
      <c r="K2799" s="89">
        <f>IF(Eingabe!E2799="x",1,0)</f>
        <v>1</v>
      </c>
      <c r="L2799" s="1">
        <f>IF(Eingabe!F2799="x",1,0)</f>
        <v>0</v>
      </c>
      <c r="M2799" s="90">
        <f t="shared" si="235"/>
        <v>1</v>
      </c>
    </row>
    <row r="2800">
      <c r="A2800" s="5">
        <f>Eingabe!J2800^2*PI()/4</f>
        <v>0</v>
      </c>
      <c r="B2800" s="5">
        <f>Eingabe!K2800*Eingabe!L2800</f>
        <v>0.087499999999999994</v>
      </c>
      <c r="C2800" s="5">
        <f>(Eingabe!K2800*(Eingabe!L2800-Eingabe!K2800)+Eingabe!K2800^2*PI()/4)*0+Eingabe!K2800*Eingabe!L2800</f>
        <v>0.087499999999999994</v>
      </c>
      <c r="D2800" s="89">
        <f>IF(Eingabe!G2800="x",1,0)</f>
        <v>0</v>
      </c>
      <c r="E2800" s="1">
        <f>IF(Eingabe!H2800="x",1,0)</f>
        <v>1</v>
      </c>
      <c r="F2800" s="1">
        <f>IF(Eingabe!I2800="x",1,0)</f>
        <v>0</v>
      </c>
      <c r="G2800" s="90">
        <f t="shared" si="233"/>
        <v>1</v>
      </c>
      <c r="H2800" s="1">
        <f>IF(Eingabe!R2800="x",1,0)</f>
        <v>1</v>
      </c>
      <c r="I2800" s="1">
        <f>IF(Eingabe!S2800="x",1,0)</f>
        <v>0</v>
      </c>
      <c r="J2800" s="1">
        <f t="shared" si="234"/>
        <v>1</v>
      </c>
      <c r="K2800" s="89">
        <f>IF(Eingabe!E2800="x",1,0)</f>
        <v>1</v>
      </c>
      <c r="L2800" s="1">
        <f>IF(Eingabe!F2800="x",1,0)</f>
        <v>0</v>
      </c>
      <c r="M2800" s="90">
        <f t="shared" si="235"/>
        <v>1</v>
      </c>
    </row>
    <row r="2801">
      <c r="A2801" s="5">
        <f>Eingabe!J2801^2*PI()/4</f>
        <v>0</v>
      </c>
      <c r="B2801" s="5">
        <f>Eingabe!K2801*Eingabe!L2801</f>
        <v>0.087499999999999994</v>
      </c>
      <c r="C2801" s="5">
        <f>(Eingabe!K2801*(Eingabe!L2801-Eingabe!K2801)+Eingabe!K2801^2*PI()/4)*0+Eingabe!K2801*Eingabe!L2801</f>
        <v>0.087499999999999994</v>
      </c>
      <c r="D2801" s="89">
        <f>IF(Eingabe!G2801="x",1,0)</f>
        <v>0</v>
      </c>
      <c r="E2801" s="1">
        <f>IF(Eingabe!H2801="x",1,0)</f>
        <v>1</v>
      </c>
      <c r="F2801" s="1">
        <f>IF(Eingabe!I2801="x",1,0)</f>
        <v>0</v>
      </c>
      <c r="G2801" s="90">
        <f t="shared" si="233"/>
        <v>1</v>
      </c>
      <c r="H2801" s="1">
        <f>IF(Eingabe!R2801="x",1,0)</f>
        <v>1</v>
      </c>
      <c r="I2801" s="1">
        <f>IF(Eingabe!S2801="x",1,0)</f>
        <v>0</v>
      </c>
      <c r="J2801" s="1">
        <f t="shared" si="234"/>
        <v>1</v>
      </c>
      <c r="K2801" s="89">
        <f>IF(Eingabe!E2801="x",1,0)</f>
        <v>1</v>
      </c>
      <c r="L2801" s="1">
        <f>IF(Eingabe!F2801="x",1,0)</f>
        <v>0</v>
      </c>
      <c r="M2801" s="90">
        <f t="shared" si="235"/>
        <v>1</v>
      </c>
    </row>
    <row r="2802">
      <c r="A2802" s="5">
        <f>Eingabe!J2802^2*PI()/4</f>
        <v>0</v>
      </c>
      <c r="B2802" s="5">
        <f>Eingabe!K2802*Eingabe!L2802</f>
        <v>0.087499999999999994</v>
      </c>
      <c r="C2802" s="5">
        <f>(Eingabe!K2802*(Eingabe!L2802-Eingabe!K2802)+Eingabe!K2802^2*PI()/4)*0+Eingabe!K2802*Eingabe!L2802</f>
        <v>0.087499999999999994</v>
      </c>
      <c r="D2802" s="89">
        <f>IF(Eingabe!G2802="x",1,0)</f>
        <v>0</v>
      </c>
      <c r="E2802" s="1">
        <f>IF(Eingabe!H2802="x",1,0)</f>
        <v>1</v>
      </c>
      <c r="F2802" s="1">
        <f>IF(Eingabe!I2802="x",1,0)</f>
        <v>0</v>
      </c>
      <c r="G2802" s="90">
        <f t="shared" si="233"/>
        <v>1</v>
      </c>
      <c r="H2802" s="1">
        <f>IF(Eingabe!R2802="x",1,0)</f>
        <v>1</v>
      </c>
      <c r="I2802" s="1">
        <f>IF(Eingabe!S2802="x",1,0)</f>
        <v>0</v>
      </c>
      <c r="J2802" s="1">
        <f t="shared" si="234"/>
        <v>1</v>
      </c>
      <c r="K2802" s="89">
        <f>IF(Eingabe!E2802="x",1,0)</f>
        <v>1</v>
      </c>
      <c r="L2802" s="1">
        <f>IF(Eingabe!F2802="x",1,0)</f>
        <v>0</v>
      </c>
      <c r="M2802" s="90">
        <f t="shared" si="235"/>
        <v>1</v>
      </c>
    </row>
    <row r="2803">
      <c r="A2803" s="5">
        <f>Eingabe!J2803^2*PI()/4</f>
        <v>0</v>
      </c>
      <c r="B2803" s="5">
        <f>Eingabe!K2803*Eingabe!L2803</f>
        <v>0.14999999999999999</v>
      </c>
      <c r="C2803" s="5">
        <f>(Eingabe!K2803*(Eingabe!L2803-Eingabe!K2803)+Eingabe!K2803^2*PI()/4)*0+Eingabe!K2803*Eingabe!L2803</f>
        <v>0.14999999999999999</v>
      </c>
      <c r="D2803" s="89">
        <f>IF(Eingabe!G2803="x",1,0)</f>
        <v>0</v>
      </c>
      <c r="E2803" s="1">
        <f>IF(Eingabe!H2803="x",1,0)</f>
        <v>1</v>
      </c>
      <c r="F2803" s="1">
        <f>IF(Eingabe!I2803="x",1,0)</f>
        <v>0</v>
      </c>
      <c r="G2803" s="90">
        <f t="shared" si="233"/>
        <v>1</v>
      </c>
      <c r="H2803" s="1">
        <f>IF(Eingabe!R2803="x",1,0)</f>
        <v>1</v>
      </c>
      <c r="I2803" s="1">
        <f>IF(Eingabe!S2803="x",1,0)</f>
        <v>0</v>
      </c>
      <c r="J2803" s="1">
        <f t="shared" si="234"/>
        <v>1</v>
      </c>
      <c r="K2803" s="89">
        <f>IF(Eingabe!E2803="x",1,0)</f>
        <v>1</v>
      </c>
      <c r="L2803" s="1">
        <f>IF(Eingabe!F2803="x",1,0)</f>
        <v>0</v>
      </c>
      <c r="M2803" s="90">
        <f t="shared" si="235"/>
        <v>1</v>
      </c>
    </row>
    <row r="2804">
      <c r="A2804" s="5">
        <f>Eingabe!J2804^2*PI()/4</f>
        <v>0</v>
      </c>
      <c r="B2804" s="5">
        <f>Eingabe!K2804*Eingabe!L2804</f>
        <v>0.14999999999999999</v>
      </c>
      <c r="C2804" s="5">
        <f>(Eingabe!K2804*(Eingabe!L2804-Eingabe!K2804)+Eingabe!K2804^2*PI()/4)*0+Eingabe!K2804*Eingabe!L2804</f>
        <v>0.14999999999999999</v>
      </c>
      <c r="D2804" s="89">
        <f>IF(Eingabe!G2804="x",1,0)</f>
        <v>0</v>
      </c>
      <c r="E2804" s="1">
        <f>IF(Eingabe!H2804="x",1,0)</f>
        <v>1</v>
      </c>
      <c r="F2804" s="1">
        <f>IF(Eingabe!I2804="x",1,0)</f>
        <v>0</v>
      </c>
      <c r="G2804" s="90">
        <f t="shared" si="233"/>
        <v>1</v>
      </c>
      <c r="H2804" s="1">
        <f>IF(Eingabe!R2804="x",1,0)</f>
        <v>1</v>
      </c>
      <c r="I2804" s="1">
        <f>IF(Eingabe!S2804="x",1,0)</f>
        <v>0</v>
      </c>
      <c r="J2804" s="1">
        <f t="shared" si="234"/>
        <v>1</v>
      </c>
      <c r="K2804" s="89">
        <f>IF(Eingabe!E2804="x",1,0)</f>
        <v>1</v>
      </c>
      <c r="L2804" s="1">
        <f>IF(Eingabe!F2804="x",1,0)</f>
        <v>0</v>
      </c>
      <c r="M2804" s="90">
        <f t="shared" si="235"/>
        <v>1</v>
      </c>
    </row>
    <row r="2805">
      <c r="A2805" s="5">
        <f>Eingabe!J2805^2*PI()/4</f>
        <v>0</v>
      </c>
      <c r="B2805" s="5">
        <f>Eingabe!K2805*Eingabe!L2805</f>
        <v>0.14999999999999999</v>
      </c>
      <c r="C2805" s="5">
        <f>(Eingabe!K2805*(Eingabe!L2805-Eingabe!K2805)+Eingabe!K2805^2*PI()/4)*0+Eingabe!K2805*Eingabe!L2805</f>
        <v>0.14999999999999999</v>
      </c>
      <c r="D2805" s="89">
        <f>IF(Eingabe!G2805="x",1,0)</f>
        <v>0</v>
      </c>
      <c r="E2805" s="1">
        <f>IF(Eingabe!H2805="x",1,0)</f>
        <v>1</v>
      </c>
      <c r="F2805" s="1">
        <f>IF(Eingabe!I2805="x",1,0)</f>
        <v>0</v>
      </c>
      <c r="G2805" s="90">
        <f t="shared" si="233"/>
        <v>1</v>
      </c>
      <c r="H2805" s="1">
        <f>IF(Eingabe!R2805="x",1,0)</f>
        <v>1</v>
      </c>
      <c r="I2805" s="1">
        <f>IF(Eingabe!S2805="x",1,0)</f>
        <v>0</v>
      </c>
      <c r="J2805" s="1">
        <f t="shared" si="234"/>
        <v>1</v>
      </c>
      <c r="K2805" s="89">
        <f>IF(Eingabe!E2805="x",1,0)</f>
        <v>1</v>
      </c>
      <c r="L2805" s="1">
        <f>IF(Eingabe!F2805="x",1,0)</f>
        <v>0</v>
      </c>
      <c r="M2805" s="90">
        <f t="shared" si="235"/>
        <v>1</v>
      </c>
    </row>
    <row r="2806">
      <c r="A2806" s="5">
        <f>Eingabe!J2806^2*PI()/4</f>
        <v>0</v>
      </c>
      <c r="B2806" s="5">
        <f>Eingabe!K2806*Eingabe!L2806</f>
        <v>0.14999999999999999</v>
      </c>
      <c r="C2806" s="5">
        <f>(Eingabe!K2806*(Eingabe!L2806-Eingabe!K2806)+Eingabe!K2806^2*PI()/4)*0+Eingabe!K2806*Eingabe!L2806</f>
        <v>0.14999999999999999</v>
      </c>
      <c r="D2806" s="89">
        <f>IF(Eingabe!G2806="x",1,0)</f>
        <v>0</v>
      </c>
      <c r="E2806" s="1">
        <f>IF(Eingabe!H2806="x",1,0)</f>
        <v>1</v>
      </c>
      <c r="F2806" s="1">
        <f>IF(Eingabe!I2806="x",1,0)</f>
        <v>0</v>
      </c>
      <c r="G2806" s="90">
        <f t="shared" si="233"/>
        <v>1</v>
      </c>
      <c r="H2806" s="1">
        <f>IF(Eingabe!R2806="x",1,0)</f>
        <v>1</v>
      </c>
      <c r="I2806" s="1">
        <f>IF(Eingabe!S2806="x",1,0)</f>
        <v>0</v>
      </c>
      <c r="J2806" s="1">
        <f t="shared" si="234"/>
        <v>1</v>
      </c>
      <c r="K2806" s="89">
        <f>IF(Eingabe!E2806="x",1,0)</f>
        <v>1</v>
      </c>
      <c r="L2806" s="1">
        <f>IF(Eingabe!F2806="x",1,0)</f>
        <v>0</v>
      </c>
      <c r="M2806" s="90">
        <f t="shared" si="235"/>
        <v>1</v>
      </c>
    </row>
    <row r="2807">
      <c r="A2807" s="5">
        <f>Eingabe!J2807^2*PI()/4</f>
        <v>0</v>
      </c>
      <c r="B2807" s="5">
        <f>Eingabe!K2807*Eingabe!L2807</f>
        <v>0.14999999999999999</v>
      </c>
      <c r="C2807" s="5">
        <f>(Eingabe!K2807*(Eingabe!L2807-Eingabe!K2807)+Eingabe!K2807^2*PI()/4)*0+Eingabe!K2807*Eingabe!L2807</f>
        <v>0.14999999999999999</v>
      </c>
      <c r="D2807" s="89">
        <f>IF(Eingabe!G2807="x",1,0)</f>
        <v>0</v>
      </c>
      <c r="E2807" s="1">
        <f>IF(Eingabe!H2807="x",1,0)</f>
        <v>1</v>
      </c>
      <c r="F2807" s="1">
        <f>IF(Eingabe!I2807="x",1,0)</f>
        <v>0</v>
      </c>
      <c r="G2807" s="90">
        <f t="shared" si="233"/>
        <v>1</v>
      </c>
      <c r="H2807" s="1">
        <f>IF(Eingabe!R2807="x",1,0)</f>
        <v>1</v>
      </c>
      <c r="I2807" s="1">
        <f>IF(Eingabe!S2807="x",1,0)</f>
        <v>0</v>
      </c>
      <c r="J2807" s="1">
        <f t="shared" si="234"/>
        <v>1</v>
      </c>
      <c r="K2807" s="89">
        <f>IF(Eingabe!E2807="x",1,0)</f>
        <v>1</v>
      </c>
      <c r="L2807" s="1">
        <f>IF(Eingabe!F2807="x",1,0)</f>
        <v>0</v>
      </c>
      <c r="M2807" s="90">
        <f t="shared" si="235"/>
        <v>1</v>
      </c>
    </row>
    <row r="2808">
      <c r="A2808" s="5">
        <f>Eingabe!J2808^2*PI()/4</f>
        <v>0</v>
      </c>
      <c r="B2808" s="5">
        <f>Eingabe!K2808*Eingabe!L2808</f>
        <v>0.14999999999999999</v>
      </c>
      <c r="C2808" s="5">
        <f>(Eingabe!K2808*(Eingabe!L2808-Eingabe!K2808)+Eingabe!K2808^2*PI()/4)*0+Eingabe!K2808*Eingabe!L2808</f>
        <v>0.14999999999999999</v>
      </c>
      <c r="D2808" s="89">
        <f>IF(Eingabe!G2808="x",1,0)</f>
        <v>0</v>
      </c>
      <c r="E2808" s="1">
        <f>IF(Eingabe!H2808="x",1,0)</f>
        <v>1</v>
      </c>
      <c r="F2808" s="1">
        <f>IF(Eingabe!I2808="x",1,0)</f>
        <v>0</v>
      </c>
      <c r="G2808" s="90">
        <f t="shared" si="233"/>
        <v>1</v>
      </c>
      <c r="H2808" s="1">
        <f>IF(Eingabe!R2808="x",1,0)</f>
        <v>1</v>
      </c>
      <c r="I2808" s="1">
        <f>IF(Eingabe!S2808="x",1,0)</f>
        <v>0</v>
      </c>
      <c r="J2808" s="1">
        <f t="shared" si="234"/>
        <v>1</v>
      </c>
      <c r="K2808" s="89">
        <f>IF(Eingabe!E2808="x",1,0)</f>
        <v>1</v>
      </c>
      <c r="L2808" s="1">
        <f>IF(Eingabe!F2808="x",1,0)</f>
        <v>0</v>
      </c>
      <c r="M2808" s="90">
        <f t="shared" si="235"/>
        <v>1</v>
      </c>
    </row>
    <row r="2809">
      <c r="A2809" s="5">
        <f>Eingabe!J2809^2*PI()/4</f>
        <v>0</v>
      </c>
      <c r="B2809" s="5">
        <f>Eingabe!K2809*Eingabe!L2809</f>
        <v>0.14999999999999999</v>
      </c>
      <c r="C2809" s="5">
        <f>(Eingabe!K2809*(Eingabe!L2809-Eingabe!K2809)+Eingabe!K2809^2*PI()/4)*0+Eingabe!K2809*Eingabe!L2809</f>
        <v>0.14999999999999999</v>
      </c>
      <c r="D2809" s="89">
        <f>IF(Eingabe!G2809="x",1,0)</f>
        <v>0</v>
      </c>
      <c r="E2809" s="1">
        <f>IF(Eingabe!H2809="x",1,0)</f>
        <v>1</v>
      </c>
      <c r="F2809" s="1">
        <f>IF(Eingabe!I2809="x",1,0)</f>
        <v>0</v>
      </c>
      <c r="G2809" s="90">
        <f t="shared" si="233"/>
        <v>1</v>
      </c>
      <c r="H2809" s="1">
        <f>IF(Eingabe!R2809="x",1,0)</f>
        <v>1</v>
      </c>
      <c r="I2809" s="1">
        <f>IF(Eingabe!S2809="x",1,0)</f>
        <v>0</v>
      </c>
      <c r="J2809" s="1">
        <f t="shared" si="234"/>
        <v>1</v>
      </c>
      <c r="K2809" s="89">
        <f>IF(Eingabe!E2809="x",1,0)</f>
        <v>1</v>
      </c>
      <c r="L2809" s="1">
        <f>IF(Eingabe!F2809="x",1,0)</f>
        <v>0</v>
      </c>
      <c r="M2809" s="90">
        <f t="shared" si="235"/>
        <v>1</v>
      </c>
    </row>
    <row r="2810">
      <c r="A2810" s="5">
        <f>Eingabe!J2810^2*PI()/4</f>
        <v>0</v>
      </c>
      <c r="B2810" s="5">
        <f>Eingabe!K2810*Eingabe!L2810</f>
        <v>0.14999999999999999</v>
      </c>
      <c r="C2810" s="5">
        <f>(Eingabe!K2810*(Eingabe!L2810-Eingabe!K2810)+Eingabe!K2810^2*PI()/4)*0+Eingabe!K2810*Eingabe!L2810</f>
        <v>0.14999999999999999</v>
      </c>
      <c r="D2810" s="89">
        <f>IF(Eingabe!G2810="x",1,0)</f>
        <v>0</v>
      </c>
      <c r="E2810" s="1">
        <f>IF(Eingabe!H2810="x",1,0)</f>
        <v>1</v>
      </c>
      <c r="F2810" s="1">
        <f>IF(Eingabe!I2810="x",1,0)</f>
        <v>0</v>
      </c>
      <c r="G2810" s="90">
        <f t="shared" si="233"/>
        <v>1</v>
      </c>
      <c r="H2810" s="1">
        <f>IF(Eingabe!R2810="x",1,0)</f>
        <v>1</v>
      </c>
      <c r="I2810" s="1">
        <f>IF(Eingabe!S2810="x",1,0)</f>
        <v>0</v>
      </c>
      <c r="J2810" s="1">
        <f t="shared" si="234"/>
        <v>1</v>
      </c>
      <c r="K2810" s="89">
        <f>IF(Eingabe!E2810="x",1,0)</f>
        <v>1</v>
      </c>
      <c r="L2810" s="1">
        <f>IF(Eingabe!F2810="x",1,0)</f>
        <v>0</v>
      </c>
      <c r="M2810" s="90">
        <f t="shared" si="235"/>
        <v>1</v>
      </c>
    </row>
    <row r="2811">
      <c r="A2811" s="5">
        <f>Eingabe!J2811^2*PI()/4</f>
        <v>0</v>
      </c>
      <c r="B2811" s="5">
        <f>Eingabe!K2811*Eingabe!L2811</f>
        <v>0.14999999999999999</v>
      </c>
      <c r="C2811" s="5">
        <f>(Eingabe!K2811*(Eingabe!L2811-Eingabe!K2811)+Eingabe!K2811^2*PI()/4)*0+Eingabe!K2811*Eingabe!L2811</f>
        <v>0.14999999999999999</v>
      </c>
      <c r="D2811" s="89">
        <f>IF(Eingabe!G2811="x",1,0)</f>
        <v>0</v>
      </c>
      <c r="E2811" s="1">
        <f>IF(Eingabe!H2811="x",1,0)</f>
        <v>1</v>
      </c>
      <c r="F2811" s="1">
        <f>IF(Eingabe!I2811="x",1,0)</f>
        <v>0</v>
      </c>
      <c r="G2811" s="90">
        <f t="shared" si="233"/>
        <v>1</v>
      </c>
      <c r="H2811" s="1">
        <f>IF(Eingabe!R2811="x",1,0)</f>
        <v>1</v>
      </c>
      <c r="I2811" s="1">
        <f>IF(Eingabe!S2811="x",1,0)</f>
        <v>0</v>
      </c>
      <c r="J2811" s="1">
        <f t="shared" si="234"/>
        <v>1</v>
      </c>
      <c r="K2811" s="89">
        <f>IF(Eingabe!E2811="x",1,0)</f>
        <v>1</v>
      </c>
      <c r="L2811" s="1">
        <f>IF(Eingabe!F2811="x",1,0)</f>
        <v>0</v>
      </c>
      <c r="M2811" s="90">
        <f t="shared" si="235"/>
        <v>1</v>
      </c>
    </row>
    <row r="2812">
      <c r="A2812" s="5">
        <f>Eingabe!J2812^2*PI()/4</f>
        <v>0</v>
      </c>
      <c r="B2812" s="5">
        <f>Eingabe!K2812*Eingabe!L2812</f>
        <v>0.14999999999999999</v>
      </c>
      <c r="C2812" s="5">
        <f>(Eingabe!K2812*(Eingabe!L2812-Eingabe!K2812)+Eingabe!K2812^2*PI()/4)*0+Eingabe!K2812*Eingabe!L2812</f>
        <v>0.14999999999999999</v>
      </c>
      <c r="D2812" s="89">
        <f>IF(Eingabe!G2812="x",1,0)</f>
        <v>0</v>
      </c>
      <c r="E2812" s="1">
        <f>IF(Eingabe!H2812="x",1,0)</f>
        <v>1</v>
      </c>
      <c r="F2812" s="1">
        <f>IF(Eingabe!I2812="x",1,0)</f>
        <v>0</v>
      </c>
      <c r="G2812" s="90">
        <f t="shared" si="233"/>
        <v>1</v>
      </c>
      <c r="H2812" s="1">
        <f>IF(Eingabe!R2812="x",1,0)</f>
        <v>1</v>
      </c>
      <c r="I2812" s="1">
        <f>IF(Eingabe!S2812="x",1,0)</f>
        <v>0</v>
      </c>
      <c r="J2812" s="1">
        <f t="shared" si="234"/>
        <v>1</v>
      </c>
      <c r="K2812" s="89">
        <f>IF(Eingabe!E2812="x",1,0)</f>
        <v>1</v>
      </c>
      <c r="L2812" s="1">
        <f>IF(Eingabe!F2812="x",1,0)</f>
        <v>0</v>
      </c>
      <c r="M2812" s="90">
        <f t="shared" si="235"/>
        <v>1</v>
      </c>
    </row>
    <row r="2813">
      <c r="A2813" s="5">
        <f>Eingabe!J2813^2*PI()/4</f>
        <v>0</v>
      </c>
      <c r="B2813" s="5">
        <f>Eingabe!K2813*Eingabe!L2813</f>
        <v>0.14999999999999999</v>
      </c>
      <c r="C2813" s="5">
        <f>(Eingabe!K2813*(Eingabe!L2813-Eingabe!K2813)+Eingabe!K2813^2*PI()/4)*0+Eingabe!K2813*Eingabe!L2813</f>
        <v>0.14999999999999999</v>
      </c>
      <c r="D2813" s="89">
        <f>IF(Eingabe!G2813="x",1,0)</f>
        <v>0</v>
      </c>
      <c r="E2813" s="1">
        <f>IF(Eingabe!H2813="x",1,0)</f>
        <v>1</v>
      </c>
      <c r="F2813" s="1">
        <f>IF(Eingabe!I2813="x",1,0)</f>
        <v>0</v>
      </c>
      <c r="G2813" s="90">
        <f t="shared" si="233"/>
        <v>1</v>
      </c>
      <c r="H2813" s="1">
        <f>IF(Eingabe!R2813="x",1,0)</f>
        <v>1</v>
      </c>
      <c r="I2813" s="1">
        <f>IF(Eingabe!S2813="x",1,0)</f>
        <v>0</v>
      </c>
      <c r="J2813" s="1">
        <f t="shared" si="234"/>
        <v>1</v>
      </c>
      <c r="K2813" s="89">
        <f>IF(Eingabe!E2813="x",1,0)</f>
        <v>1</v>
      </c>
      <c r="L2813" s="1">
        <f>IF(Eingabe!F2813="x",1,0)</f>
        <v>0</v>
      </c>
      <c r="M2813" s="90">
        <f t="shared" si="235"/>
        <v>1</v>
      </c>
    </row>
    <row r="2814">
      <c r="A2814" s="5">
        <f>Eingabe!J2814^2*PI()/4</f>
        <v>0</v>
      </c>
      <c r="B2814" s="5">
        <f>Eingabe!K2814*Eingabe!L2814</f>
        <v>0.14999999999999999</v>
      </c>
      <c r="C2814" s="5">
        <f>(Eingabe!K2814*(Eingabe!L2814-Eingabe!K2814)+Eingabe!K2814^2*PI()/4)*0+Eingabe!K2814*Eingabe!L2814</f>
        <v>0.14999999999999999</v>
      </c>
      <c r="D2814" s="89">
        <f>IF(Eingabe!G2814="x",1,0)</f>
        <v>0</v>
      </c>
      <c r="E2814" s="1">
        <f>IF(Eingabe!H2814="x",1,0)</f>
        <v>1</v>
      </c>
      <c r="F2814" s="1">
        <f>IF(Eingabe!I2814="x",1,0)</f>
        <v>0</v>
      </c>
      <c r="G2814" s="90">
        <f t="shared" si="233"/>
        <v>1</v>
      </c>
      <c r="H2814" s="1">
        <f>IF(Eingabe!R2814="x",1,0)</f>
        <v>1</v>
      </c>
      <c r="I2814" s="1">
        <f>IF(Eingabe!S2814="x",1,0)</f>
        <v>0</v>
      </c>
      <c r="J2814" s="1">
        <f t="shared" si="234"/>
        <v>1</v>
      </c>
      <c r="K2814" s="89">
        <f>IF(Eingabe!E2814="x",1,0)</f>
        <v>1</v>
      </c>
      <c r="L2814" s="1">
        <f>IF(Eingabe!F2814="x",1,0)</f>
        <v>0</v>
      </c>
      <c r="M2814" s="90">
        <f t="shared" si="235"/>
        <v>1</v>
      </c>
    </row>
    <row r="2815">
      <c r="A2815" s="5">
        <f>Eingabe!J2815^2*PI()/4</f>
        <v>0</v>
      </c>
      <c r="B2815" s="5">
        <f>Eingabe!K2815*Eingabe!L2815</f>
        <v>0.14999999999999999</v>
      </c>
      <c r="C2815" s="5">
        <f>(Eingabe!K2815*(Eingabe!L2815-Eingabe!K2815)+Eingabe!K2815^2*PI()/4)*0+Eingabe!K2815*Eingabe!L2815</f>
        <v>0.14999999999999999</v>
      </c>
      <c r="D2815" s="89">
        <f>IF(Eingabe!G2815="x",1,0)</f>
        <v>0</v>
      </c>
      <c r="E2815" s="1">
        <f>IF(Eingabe!H2815="x",1,0)</f>
        <v>1</v>
      </c>
      <c r="F2815" s="1">
        <f>IF(Eingabe!I2815="x",1,0)</f>
        <v>0</v>
      </c>
      <c r="G2815" s="90">
        <f t="shared" si="233"/>
        <v>1</v>
      </c>
      <c r="H2815" s="1">
        <f>IF(Eingabe!R2815="x",1,0)</f>
        <v>1</v>
      </c>
      <c r="I2815" s="1">
        <f>IF(Eingabe!S2815="x",1,0)</f>
        <v>0</v>
      </c>
      <c r="J2815" s="1">
        <f t="shared" si="234"/>
        <v>1</v>
      </c>
      <c r="K2815" s="89">
        <f>IF(Eingabe!E2815="x",1,0)</f>
        <v>1</v>
      </c>
      <c r="L2815" s="1">
        <f>IF(Eingabe!F2815="x",1,0)</f>
        <v>0</v>
      </c>
      <c r="M2815" s="90">
        <f t="shared" si="235"/>
        <v>1</v>
      </c>
    </row>
    <row r="2816">
      <c r="A2816" s="5">
        <f>Eingabe!J2816^2*PI()/4</f>
        <v>0</v>
      </c>
      <c r="B2816" s="5">
        <f>Eingabe!K2816*Eingabe!L2816</f>
        <v>0.14999999999999999</v>
      </c>
      <c r="C2816" s="5">
        <f>(Eingabe!K2816*(Eingabe!L2816-Eingabe!K2816)+Eingabe!K2816^2*PI()/4)*0+Eingabe!K2816*Eingabe!L2816</f>
        <v>0.14999999999999999</v>
      </c>
      <c r="D2816" s="89">
        <f>IF(Eingabe!G2816="x",1,0)</f>
        <v>0</v>
      </c>
      <c r="E2816" s="1">
        <f>IF(Eingabe!H2816="x",1,0)</f>
        <v>1</v>
      </c>
      <c r="F2816" s="1">
        <f>IF(Eingabe!I2816="x",1,0)</f>
        <v>0</v>
      </c>
      <c r="G2816" s="90">
        <f t="shared" si="233"/>
        <v>1</v>
      </c>
      <c r="H2816" s="1">
        <f>IF(Eingabe!R2816="x",1,0)</f>
        <v>1</v>
      </c>
      <c r="I2816" s="1">
        <f>IF(Eingabe!S2816="x",1,0)</f>
        <v>0</v>
      </c>
      <c r="J2816" s="1">
        <f t="shared" si="234"/>
        <v>1</v>
      </c>
      <c r="K2816" s="89">
        <f>IF(Eingabe!E2816="x",1,0)</f>
        <v>1</v>
      </c>
      <c r="L2816" s="1">
        <f>IF(Eingabe!F2816="x",1,0)</f>
        <v>0</v>
      </c>
      <c r="M2816" s="90">
        <f t="shared" si="235"/>
        <v>1</v>
      </c>
    </row>
    <row r="2817">
      <c r="A2817" s="5">
        <f>Eingabe!J2817^2*PI()/4</f>
        <v>0</v>
      </c>
      <c r="B2817" s="5">
        <f>Eingabe!K2817*Eingabe!L2817</f>
        <v>0.14999999999999999</v>
      </c>
      <c r="C2817" s="5">
        <f>(Eingabe!K2817*(Eingabe!L2817-Eingabe!K2817)+Eingabe!K2817^2*PI()/4)*0+Eingabe!K2817*Eingabe!L2817</f>
        <v>0.14999999999999999</v>
      </c>
      <c r="D2817" s="89">
        <f>IF(Eingabe!G2817="x",1,0)</f>
        <v>0</v>
      </c>
      <c r="E2817" s="1">
        <f>IF(Eingabe!H2817="x",1,0)</f>
        <v>1</v>
      </c>
      <c r="F2817" s="1">
        <f>IF(Eingabe!I2817="x",1,0)</f>
        <v>0</v>
      </c>
      <c r="G2817" s="90">
        <f t="shared" si="233"/>
        <v>1</v>
      </c>
      <c r="H2817" s="1">
        <f>IF(Eingabe!R2817="x",1,0)</f>
        <v>1</v>
      </c>
      <c r="I2817" s="1">
        <f>IF(Eingabe!S2817="x",1,0)</f>
        <v>0</v>
      </c>
      <c r="J2817" s="1">
        <f t="shared" si="234"/>
        <v>1</v>
      </c>
      <c r="K2817" s="89">
        <f>IF(Eingabe!E2817="x",1,0)</f>
        <v>1</v>
      </c>
      <c r="L2817" s="1">
        <f>IF(Eingabe!F2817="x",1,0)</f>
        <v>0</v>
      </c>
      <c r="M2817" s="90">
        <f t="shared" si="235"/>
        <v>1</v>
      </c>
    </row>
    <row r="2818">
      <c r="A2818" s="5">
        <f>Eingabe!J2818^2*PI()/4</f>
        <v>0</v>
      </c>
      <c r="B2818" s="5">
        <f>Eingabe!K2818*Eingabe!L2818</f>
        <v>0.14999999999999999</v>
      </c>
      <c r="C2818" s="5">
        <f>(Eingabe!K2818*(Eingabe!L2818-Eingabe!K2818)+Eingabe!K2818^2*PI()/4)*0+Eingabe!K2818*Eingabe!L2818</f>
        <v>0.14999999999999999</v>
      </c>
      <c r="D2818" s="89">
        <f>IF(Eingabe!G2818="x",1,0)</f>
        <v>0</v>
      </c>
      <c r="E2818" s="1">
        <f>IF(Eingabe!H2818="x",1,0)</f>
        <v>1</v>
      </c>
      <c r="F2818" s="1">
        <f>IF(Eingabe!I2818="x",1,0)</f>
        <v>0</v>
      </c>
      <c r="G2818" s="90">
        <f t="shared" si="233"/>
        <v>1</v>
      </c>
      <c r="H2818" s="1">
        <f>IF(Eingabe!R2818="x",1,0)</f>
        <v>1</v>
      </c>
      <c r="I2818" s="1">
        <f>IF(Eingabe!S2818="x",1,0)</f>
        <v>0</v>
      </c>
      <c r="J2818" s="1">
        <f t="shared" si="234"/>
        <v>1</v>
      </c>
      <c r="K2818" s="89">
        <f>IF(Eingabe!E2818="x",1,0)</f>
        <v>1</v>
      </c>
      <c r="L2818" s="1">
        <f>IF(Eingabe!F2818="x",1,0)</f>
        <v>0</v>
      </c>
      <c r="M2818" s="90">
        <f t="shared" si="235"/>
        <v>1</v>
      </c>
    </row>
    <row r="2819">
      <c r="A2819" s="5">
        <f>Eingabe!J2819^2*PI()/4</f>
        <v>0</v>
      </c>
      <c r="B2819" s="5">
        <f>Eingabe!K2819*Eingabe!L2819</f>
        <v>0.14999999999999999</v>
      </c>
      <c r="C2819" s="5">
        <f>(Eingabe!K2819*(Eingabe!L2819-Eingabe!K2819)+Eingabe!K2819^2*PI()/4)*0+Eingabe!K2819*Eingabe!L2819</f>
        <v>0.14999999999999999</v>
      </c>
      <c r="D2819" s="89">
        <f>IF(Eingabe!G2819="x",1,0)</f>
        <v>0</v>
      </c>
      <c r="E2819" s="1">
        <f>IF(Eingabe!H2819="x",1,0)</f>
        <v>1</v>
      </c>
      <c r="F2819" s="1">
        <f>IF(Eingabe!I2819="x",1,0)</f>
        <v>0</v>
      </c>
      <c r="G2819" s="90">
        <f t="shared" si="233"/>
        <v>1</v>
      </c>
      <c r="H2819" s="1">
        <f>IF(Eingabe!R2819="x",1,0)</f>
        <v>1</v>
      </c>
      <c r="I2819" s="1">
        <f>IF(Eingabe!S2819="x",1,0)</f>
        <v>0</v>
      </c>
      <c r="J2819" s="1">
        <f t="shared" si="234"/>
        <v>1</v>
      </c>
      <c r="K2819" s="89">
        <f>IF(Eingabe!E2819="x",1,0)</f>
        <v>1</v>
      </c>
      <c r="L2819" s="1">
        <f>IF(Eingabe!F2819="x",1,0)</f>
        <v>0</v>
      </c>
      <c r="M2819" s="90">
        <f t="shared" si="235"/>
        <v>1</v>
      </c>
    </row>
    <row r="2820">
      <c r="A2820" s="5">
        <f>Eingabe!J2820^2*PI()/4</f>
        <v>0</v>
      </c>
      <c r="B2820" s="5">
        <f>Eingabe!K2820*Eingabe!L2820</f>
        <v>0.14999999999999999</v>
      </c>
      <c r="C2820" s="5">
        <f>(Eingabe!K2820*(Eingabe!L2820-Eingabe!K2820)+Eingabe!K2820^2*PI()/4)*0+Eingabe!K2820*Eingabe!L2820</f>
        <v>0.14999999999999999</v>
      </c>
      <c r="D2820" s="89">
        <f>IF(Eingabe!G2820="x",1,0)</f>
        <v>0</v>
      </c>
      <c r="E2820" s="1">
        <f>IF(Eingabe!H2820="x",1,0)</f>
        <v>1</v>
      </c>
      <c r="F2820" s="1">
        <f>IF(Eingabe!I2820="x",1,0)</f>
        <v>0</v>
      </c>
      <c r="G2820" s="90">
        <f t="shared" si="233"/>
        <v>1</v>
      </c>
      <c r="H2820" s="1">
        <f>IF(Eingabe!R2820="x",1,0)</f>
        <v>1</v>
      </c>
      <c r="I2820" s="1">
        <f>IF(Eingabe!S2820="x",1,0)</f>
        <v>0</v>
      </c>
      <c r="J2820" s="1">
        <f t="shared" si="234"/>
        <v>1</v>
      </c>
      <c r="K2820" s="89">
        <f>IF(Eingabe!E2820="x",1,0)</f>
        <v>1</v>
      </c>
      <c r="L2820" s="1">
        <f>IF(Eingabe!F2820="x",1,0)</f>
        <v>0</v>
      </c>
      <c r="M2820" s="90">
        <f t="shared" si="235"/>
        <v>1</v>
      </c>
    </row>
    <row r="2821">
      <c r="A2821" s="5">
        <f>Eingabe!J2821^2*PI()/4</f>
        <v>0</v>
      </c>
      <c r="B2821" s="5">
        <f>Eingabe!K2821*Eingabe!L2821</f>
        <v>0.14999999999999999</v>
      </c>
      <c r="C2821" s="5">
        <f>(Eingabe!K2821*(Eingabe!L2821-Eingabe!K2821)+Eingabe!K2821^2*PI()/4)*0+Eingabe!K2821*Eingabe!L2821</f>
        <v>0.14999999999999999</v>
      </c>
      <c r="D2821" s="89">
        <f>IF(Eingabe!G2821="x",1,0)</f>
        <v>0</v>
      </c>
      <c r="E2821" s="1">
        <f>IF(Eingabe!H2821="x",1,0)</f>
        <v>1</v>
      </c>
      <c r="F2821" s="1">
        <f>IF(Eingabe!I2821="x",1,0)</f>
        <v>0</v>
      </c>
      <c r="G2821" s="90">
        <f t="shared" si="233"/>
        <v>1</v>
      </c>
      <c r="H2821" s="1">
        <f>IF(Eingabe!R2821="x",1,0)</f>
        <v>1</v>
      </c>
      <c r="I2821" s="1">
        <f>IF(Eingabe!S2821="x",1,0)</f>
        <v>0</v>
      </c>
      <c r="J2821" s="1">
        <f t="shared" si="234"/>
        <v>1</v>
      </c>
      <c r="K2821" s="89">
        <f>IF(Eingabe!E2821="x",1,0)</f>
        <v>1</v>
      </c>
      <c r="L2821" s="1">
        <f>IF(Eingabe!F2821="x",1,0)</f>
        <v>0</v>
      </c>
      <c r="M2821" s="90">
        <f t="shared" si="235"/>
        <v>1</v>
      </c>
    </row>
    <row r="2822">
      <c r="A2822" s="5">
        <f>Eingabe!J2822^2*PI()/4</f>
        <v>0</v>
      </c>
      <c r="B2822" s="5">
        <f>Eingabe!K2822*Eingabe!L2822</f>
        <v>0.14999999999999999</v>
      </c>
      <c r="C2822" s="5">
        <f>(Eingabe!K2822*(Eingabe!L2822-Eingabe!K2822)+Eingabe!K2822^2*PI()/4)*0+Eingabe!K2822*Eingabe!L2822</f>
        <v>0.14999999999999999</v>
      </c>
      <c r="D2822" s="89">
        <f>IF(Eingabe!G2822="x",1,0)</f>
        <v>0</v>
      </c>
      <c r="E2822" s="1">
        <f>IF(Eingabe!H2822="x",1,0)</f>
        <v>1</v>
      </c>
      <c r="F2822" s="1">
        <f>IF(Eingabe!I2822="x",1,0)</f>
        <v>0</v>
      </c>
      <c r="G2822" s="90">
        <f t="shared" si="233"/>
        <v>1</v>
      </c>
      <c r="H2822" s="1">
        <f>IF(Eingabe!R2822="x",1,0)</f>
        <v>1</v>
      </c>
      <c r="I2822" s="1">
        <f>IF(Eingabe!S2822="x",1,0)</f>
        <v>0</v>
      </c>
      <c r="J2822" s="1">
        <f t="shared" si="234"/>
        <v>1</v>
      </c>
      <c r="K2822" s="89">
        <f>IF(Eingabe!E2822="x",1,0)</f>
        <v>1</v>
      </c>
      <c r="L2822" s="1">
        <f>IF(Eingabe!F2822="x",1,0)</f>
        <v>0</v>
      </c>
      <c r="M2822" s="90">
        <f t="shared" si="235"/>
        <v>1</v>
      </c>
    </row>
    <row r="2823">
      <c r="A2823" s="5">
        <f>Eingabe!J2823^2*PI()/4</f>
        <v>0</v>
      </c>
      <c r="B2823" s="5">
        <f>Eingabe!K2823*Eingabe!L2823</f>
        <v>0.14999999999999999</v>
      </c>
      <c r="C2823" s="5">
        <f>(Eingabe!K2823*(Eingabe!L2823-Eingabe!K2823)+Eingabe!K2823^2*PI()/4)*0+Eingabe!K2823*Eingabe!L2823</f>
        <v>0.14999999999999999</v>
      </c>
      <c r="D2823" s="89">
        <f>IF(Eingabe!G2823="x",1,0)</f>
        <v>0</v>
      </c>
      <c r="E2823" s="1">
        <f>IF(Eingabe!H2823="x",1,0)</f>
        <v>1</v>
      </c>
      <c r="F2823" s="1">
        <f>IF(Eingabe!I2823="x",1,0)</f>
        <v>0</v>
      </c>
      <c r="G2823" s="90">
        <f t="shared" si="233"/>
        <v>1</v>
      </c>
      <c r="H2823" s="1">
        <f>IF(Eingabe!R2823="x",1,0)</f>
        <v>1</v>
      </c>
      <c r="I2823" s="1">
        <f>IF(Eingabe!S2823="x",1,0)</f>
        <v>0</v>
      </c>
      <c r="J2823" s="1">
        <f t="shared" si="234"/>
        <v>1</v>
      </c>
      <c r="K2823" s="89">
        <f>IF(Eingabe!E2823="x",1,0)</f>
        <v>1</v>
      </c>
      <c r="L2823" s="1">
        <f>IF(Eingabe!F2823="x",1,0)</f>
        <v>0</v>
      </c>
      <c r="M2823" s="90">
        <f t="shared" si="235"/>
        <v>1</v>
      </c>
    </row>
    <row r="2824">
      <c r="A2824" s="5">
        <f>Eingabe!J2824^2*PI()/4</f>
        <v>0</v>
      </c>
      <c r="B2824" s="5">
        <f>Eingabe!K2824*Eingabe!L2824</f>
        <v>0.14999999999999999</v>
      </c>
      <c r="C2824" s="5">
        <f>(Eingabe!K2824*(Eingabe!L2824-Eingabe!K2824)+Eingabe!K2824^2*PI()/4)*0+Eingabe!K2824*Eingabe!L2824</f>
        <v>0.14999999999999999</v>
      </c>
      <c r="D2824" s="89">
        <f>IF(Eingabe!G2824="x",1,0)</f>
        <v>0</v>
      </c>
      <c r="E2824" s="1">
        <f>IF(Eingabe!H2824="x",1,0)</f>
        <v>1</v>
      </c>
      <c r="F2824" s="1">
        <f>IF(Eingabe!I2824="x",1,0)</f>
        <v>0</v>
      </c>
      <c r="G2824" s="90">
        <f t="shared" si="233"/>
        <v>1</v>
      </c>
      <c r="H2824" s="1">
        <f>IF(Eingabe!R2824="x",1,0)</f>
        <v>1</v>
      </c>
      <c r="I2824" s="1">
        <f>IF(Eingabe!S2824="x",1,0)</f>
        <v>0</v>
      </c>
      <c r="J2824" s="1">
        <f t="shared" si="234"/>
        <v>1</v>
      </c>
      <c r="K2824" s="89">
        <f>IF(Eingabe!E2824="x",1,0)</f>
        <v>1</v>
      </c>
      <c r="L2824" s="1">
        <f>IF(Eingabe!F2824="x",1,0)</f>
        <v>0</v>
      </c>
      <c r="M2824" s="90">
        <f t="shared" si="235"/>
        <v>1</v>
      </c>
    </row>
    <row r="2825">
      <c r="A2825" s="5">
        <f>Eingabe!J2825^2*PI()/4</f>
        <v>0</v>
      </c>
      <c r="B2825" s="5">
        <f>Eingabe!K2825*Eingabe!L2825</f>
        <v>0.14999999999999999</v>
      </c>
      <c r="C2825" s="5">
        <f>(Eingabe!K2825*(Eingabe!L2825-Eingabe!K2825)+Eingabe!K2825^2*PI()/4)*0+Eingabe!K2825*Eingabe!L2825</f>
        <v>0.14999999999999999</v>
      </c>
      <c r="D2825" s="89">
        <f>IF(Eingabe!G2825="x",1,0)</f>
        <v>0</v>
      </c>
      <c r="E2825" s="1">
        <f>IF(Eingabe!H2825="x",1,0)</f>
        <v>1</v>
      </c>
      <c r="F2825" s="1">
        <f>IF(Eingabe!I2825="x",1,0)</f>
        <v>0</v>
      </c>
      <c r="G2825" s="90">
        <f t="shared" si="233"/>
        <v>1</v>
      </c>
      <c r="H2825" s="1">
        <f>IF(Eingabe!R2825="x",1,0)</f>
        <v>1</v>
      </c>
      <c r="I2825" s="1">
        <f>IF(Eingabe!S2825="x",1,0)</f>
        <v>0</v>
      </c>
      <c r="J2825" s="1">
        <f t="shared" si="234"/>
        <v>1</v>
      </c>
      <c r="K2825" s="89">
        <f>IF(Eingabe!E2825="x",1,0)</f>
        <v>1</v>
      </c>
      <c r="L2825" s="1">
        <f>IF(Eingabe!F2825="x",1,0)</f>
        <v>0</v>
      </c>
      <c r="M2825" s="90">
        <f t="shared" si="235"/>
        <v>1</v>
      </c>
    </row>
    <row r="2826">
      <c r="A2826" s="5">
        <f>Eingabe!J2826^2*PI()/4</f>
        <v>0</v>
      </c>
      <c r="B2826" s="5">
        <f>Eingabe!K2826*Eingabe!L2826</f>
        <v>0.14999999999999999</v>
      </c>
      <c r="C2826" s="5">
        <f>(Eingabe!K2826*(Eingabe!L2826-Eingabe!K2826)+Eingabe!K2826^2*PI()/4)*0+Eingabe!K2826*Eingabe!L2826</f>
        <v>0.14999999999999999</v>
      </c>
      <c r="D2826" s="89">
        <f>IF(Eingabe!G2826="x",1,0)</f>
        <v>0</v>
      </c>
      <c r="E2826" s="1">
        <f>IF(Eingabe!H2826="x",1,0)</f>
        <v>1</v>
      </c>
      <c r="F2826" s="1">
        <f>IF(Eingabe!I2826="x",1,0)</f>
        <v>0</v>
      </c>
      <c r="G2826" s="90">
        <f t="shared" si="233"/>
        <v>1</v>
      </c>
      <c r="H2826" s="1">
        <f>IF(Eingabe!R2826="x",1,0)</f>
        <v>1</v>
      </c>
      <c r="I2826" s="1">
        <f>IF(Eingabe!S2826="x",1,0)</f>
        <v>0</v>
      </c>
      <c r="J2826" s="1">
        <f t="shared" si="234"/>
        <v>1</v>
      </c>
      <c r="K2826" s="89">
        <f>IF(Eingabe!E2826="x",1,0)</f>
        <v>1</v>
      </c>
      <c r="L2826" s="1">
        <f>IF(Eingabe!F2826="x",1,0)</f>
        <v>0</v>
      </c>
      <c r="M2826" s="90">
        <f t="shared" si="235"/>
        <v>1</v>
      </c>
    </row>
    <row r="2827">
      <c r="A2827" s="5">
        <f>Eingabe!J2827^2*PI()/4</f>
        <v>0</v>
      </c>
      <c r="B2827" s="5">
        <f>Eingabe!K2827*Eingabe!L2827</f>
        <v>0.14999999999999999</v>
      </c>
      <c r="C2827" s="5">
        <f>(Eingabe!K2827*(Eingabe!L2827-Eingabe!K2827)+Eingabe!K2827^2*PI()/4)*0+Eingabe!K2827*Eingabe!L2827</f>
        <v>0.14999999999999999</v>
      </c>
      <c r="D2827" s="89">
        <f>IF(Eingabe!G2827="x",1,0)</f>
        <v>0</v>
      </c>
      <c r="E2827" s="1">
        <f>IF(Eingabe!H2827="x",1,0)</f>
        <v>1</v>
      </c>
      <c r="F2827" s="1">
        <f>IF(Eingabe!I2827="x",1,0)</f>
        <v>0</v>
      </c>
      <c r="G2827" s="90">
        <f t="shared" si="233"/>
        <v>1</v>
      </c>
      <c r="H2827" s="1">
        <f>IF(Eingabe!R2827="x",1,0)</f>
        <v>1</v>
      </c>
      <c r="I2827" s="1">
        <f>IF(Eingabe!S2827="x",1,0)</f>
        <v>0</v>
      </c>
      <c r="J2827" s="1">
        <f t="shared" si="234"/>
        <v>1</v>
      </c>
      <c r="K2827" s="89">
        <f>IF(Eingabe!E2827="x",1,0)</f>
        <v>1</v>
      </c>
      <c r="L2827" s="1">
        <f>IF(Eingabe!F2827="x",1,0)</f>
        <v>0</v>
      </c>
      <c r="M2827" s="90">
        <f t="shared" si="235"/>
        <v>1</v>
      </c>
    </row>
    <row r="2828">
      <c r="A2828" s="5">
        <f>Eingabe!J2828^2*PI()/4</f>
        <v>0</v>
      </c>
      <c r="B2828" s="5">
        <f>Eingabe!K2828*Eingabe!L2828</f>
        <v>0.14999999999999999</v>
      </c>
      <c r="C2828" s="5">
        <f>(Eingabe!K2828*(Eingabe!L2828-Eingabe!K2828)+Eingabe!K2828^2*PI()/4)*0+Eingabe!K2828*Eingabe!L2828</f>
        <v>0.14999999999999999</v>
      </c>
      <c r="D2828" s="89">
        <f>IF(Eingabe!G2828="x",1,0)</f>
        <v>0</v>
      </c>
      <c r="E2828" s="1">
        <f>IF(Eingabe!H2828="x",1,0)</f>
        <v>1</v>
      </c>
      <c r="F2828" s="1">
        <f>IF(Eingabe!I2828="x",1,0)</f>
        <v>0</v>
      </c>
      <c r="G2828" s="90">
        <f t="shared" si="233"/>
        <v>1</v>
      </c>
      <c r="H2828" s="1">
        <f>IF(Eingabe!R2828="x",1,0)</f>
        <v>1</v>
      </c>
      <c r="I2828" s="1">
        <f>IF(Eingabe!S2828="x",1,0)</f>
        <v>0</v>
      </c>
      <c r="J2828" s="1">
        <f t="shared" si="234"/>
        <v>1</v>
      </c>
      <c r="K2828" s="89">
        <f>IF(Eingabe!E2828="x",1,0)</f>
        <v>1</v>
      </c>
      <c r="L2828" s="1">
        <f>IF(Eingabe!F2828="x",1,0)</f>
        <v>0</v>
      </c>
      <c r="M2828" s="90">
        <f t="shared" si="235"/>
        <v>1</v>
      </c>
    </row>
    <row r="2829">
      <c r="A2829" s="5">
        <f>Eingabe!J2829^2*PI()/4</f>
        <v>0</v>
      </c>
      <c r="B2829" s="5">
        <f>Eingabe!K2829*Eingabe!L2829</f>
        <v>0.14999999999999999</v>
      </c>
      <c r="C2829" s="5">
        <f>(Eingabe!K2829*(Eingabe!L2829-Eingabe!K2829)+Eingabe!K2829^2*PI()/4)*0+Eingabe!K2829*Eingabe!L2829</f>
        <v>0.14999999999999999</v>
      </c>
      <c r="D2829" s="89">
        <f>IF(Eingabe!G2829="x",1,0)</f>
        <v>0</v>
      </c>
      <c r="E2829" s="1">
        <f>IF(Eingabe!H2829="x",1,0)</f>
        <v>1</v>
      </c>
      <c r="F2829" s="1">
        <f>IF(Eingabe!I2829="x",1,0)</f>
        <v>0</v>
      </c>
      <c r="G2829" s="90">
        <f t="shared" si="233"/>
        <v>1</v>
      </c>
      <c r="H2829" s="1">
        <f>IF(Eingabe!R2829="x",1,0)</f>
        <v>1</v>
      </c>
      <c r="I2829" s="1">
        <f>IF(Eingabe!S2829="x",1,0)</f>
        <v>0</v>
      </c>
      <c r="J2829" s="1">
        <f t="shared" si="234"/>
        <v>1</v>
      </c>
      <c r="K2829" s="89">
        <f>IF(Eingabe!E2829="x",1,0)</f>
        <v>1</v>
      </c>
      <c r="L2829" s="1">
        <f>IF(Eingabe!F2829="x",1,0)</f>
        <v>0</v>
      </c>
      <c r="M2829" s="90">
        <f t="shared" si="235"/>
        <v>1</v>
      </c>
    </row>
    <row r="2830">
      <c r="A2830" s="5">
        <f>Eingabe!J2830^2*PI()/4</f>
        <v>0</v>
      </c>
      <c r="B2830" s="5">
        <f>Eingabe!K2830*Eingabe!L2830</f>
        <v>0.14999999999999999</v>
      </c>
      <c r="C2830" s="5">
        <f>(Eingabe!K2830*(Eingabe!L2830-Eingabe!K2830)+Eingabe!K2830^2*PI()/4)*0+Eingabe!K2830*Eingabe!L2830</f>
        <v>0.14999999999999999</v>
      </c>
      <c r="D2830" s="89">
        <f>IF(Eingabe!G2830="x",1,0)</f>
        <v>0</v>
      </c>
      <c r="E2830" s="1">
        <f>IF(Eingabe!H2830="x",1,0)</f>
        <v>1</v>
      </c>
      <c r="F2830" s="1">
        <f>IF(Eingabe!I2830="x",1,0)</f>
        <v>0</v>
      </c>
      <c r="G2830" s="90">
        <f t="shared" si="233"/>
        <v>1</v>
      </c>
      <c r="H2830" s="1">
        <f>IF(Eingabe!R2830="x",1,0)</f>
        <v>1</v>
      </c>
      <c r="I2830" s="1">
        <f>IF(Eingabe!S2830="x",1,0)</f>
        <v>0</v>
      </c>
      <c r="J2830" s="1">
        <f t="shared" si="234"/>
        <v>1</v>
      </c>
      <c r="K2830" s="89">
        <f>IF(Eingabe!E2830="x",1,0)</f>
        <v>1</v>
      </c>
      <c r="L2830" s="1">
        <f>IF(Eingabe!F2830="x",1,0)</f>
        <v>0</v>
      </c>
      <c r="M2830" s="90">
        <f t="shared" si="235"/>
        <v>1</v>
      </c>
    </row>
    <row r="2831">
      <c r="A2831" s="5">
        <f>Eingabe!J2831^2*PI()/4</f>
        <v>0</v>
      </c>
      <c r="B2831" s="5">
        <f>Eingabe!K2831*Eingabe!L2831</f>
        <v>0.14999999999999999</v>
      </c>
      <c r="C2831" s="5">
        <f>(Eingabe!K2831*(Eingabe!L2831-Eingabe!K2831)+Eingabe!K2831^2*PI()/4)*0+Eingabe!K2831*Eingabe!L2831</f>
        <v>0.14999999999999999</v>
      </c>
      <c r="D2831" s="89">
        <f>IF(Eingabe!G2831="x",1,0)</f>
        <v>0</v>
      </c>
      <c r="E2831" s="1">
        <f>IF(Eingabe!H2831="x",1,0)</f>
        <v>1</v>
      </c>
      <c r="F2831" s="1">
        <f>IF(Eingabe!I2831="x",1,0)</f>
        <v>0</v>
      </c>
      <c r="G2831" s="90">
        <f t="shared" si="233"/>
        <v>1</v>
      </c>
      <c r="H2831" s="1">
        <f>IF(Eingabe!R2831="x",1,0)</f>
        <v>1</v>
      </c>
      <c r="I2831" s="1">
        <f>IF(Eingabe!S2831="x",1,0)</f>
        <v>0</v>
      </c>
      <c r="J2831" s="1">
        <f t="shared" si="234"/>
        <v>1</v>
      </c>
      <c r="K2831" s="89">
        <f>IF(Eingabe!E2831="x",1,0)</f>
        <v>1</v>
      </c>
      <c r="L2831" s="1">
        <f>IF(Eingabe!F2831="x",1,0)</f>
        <v>0</v>
      </c>
      <c r="M2831" s="90">
        <f t="shared" si="235"/>
        <v>1</v>
      </c>
    </row>
    <row r="2832">
      <c r="A2832" s="5">
        <f>Eingabe!J2832^2*PI()/4</f>
        <v>0</v>
      </c>
      <c r="B2832" s="5">
        <f>Eingabe!K2832*Eingabe!L2832</f>
        <v>0.14999999999999999</v>
      </c>
      <c r="C2832" s="5">
        <f>(Eingabe!K2832*(Eingabe!L2832-Eingabe!K2832)+Eingabe!K2832^2*PI()/4)*0+Eingabe!K2832*Eingabe!L2832</f>
        <v>0.14999999999999999</v>
      </c>
      <c r="D2832" s="89">
        <f>IF(Eingabe!G2832="x",1,0)</f>
        <v>0</v>
      </c>
      <c r="E2832" s="1">
        <f>IF(Eingabe!H2832="x",1,0)</f>
        <v>1</v>
      </c>
      <c r="F2832" s="1">
        <f>IF(Eingabe!I2832="x",1,0)</f>
        <v>0</v>
      </c>
      <c r="G2832" s="90">
        <f t="shared" si="233"/>
        <v>1</v>
      </c>
      <c r="H2832" s="1">
        <f>IF(Eingabe!R2832="x",1,0)</f>
        <v>1</v>
      </c>
      <c r="I2832" s="1">
        <f>IF(Eingabe!S2832="x",1,0)</f>
        <v>0</v>
      </c>
      <c r="J2832" s="1">
        <f t="shared" si="234"/>
        <v>1</v>
      </c>
      <c r="K2832" s="89">
        <f>IF(Eingabe!E2832="x",1,0)</f>
        <v>1</v>
      </c>
      <c r="L2832" s="1">
        <f>IF(Eingabe!F2832="x",1,0)</f>
        <v>0</v>
      </c>
      <c r="M2832" s="90">
        <f t="shared" si="235"/>
        <v>1</v>
      </c>
    </row>
    <row r="2833">
      <c r="A2833" s="5">
        <f>Eingabe!J2833^2*PI()/4</f>
        <v>0</v>
      </c>
      <c r="B2833" s="5">
        <f>Eingabe!K2833*Eingabe!L2833</f>
        <v>0.14999999999999999</v>
      </c>
      <c r="C2833" s="5">
        <f>(Eingabe!K2833*(Eingabe!L2833-Eingabe!K2833)+Eingabe!K2833^2*PI()/4)*0+Eingabe!K2833*Eingabe!L2833</f>
        <v>0.14999999999999999</v>
      </c>
      <c r="D2833" s="89">
        <f>IF(Eingabe!G2833="x",1,0)</f>
        <v>0</v>
      </c>
      <c r="E2833" s="1">
        <f>IF(Eingabe!H2833="x",1,0)</f>
        <v>1</v>
      </c>
      <c r="F2833" s="1">
        <f>IF(Eingabe!I2833="x",1,0)</f>
        <v>0</v>
      </c>
      <c r="G2833" s="90">
        <f t="shared" si="233"/>
        <v>1</v>
      </c>
      <c r="H2833" s="1">
        <f>IF(Eingabe!R2833="x",1,0)</f>
        <v>1</v>
      </c>
      <c r="I2833" s="1">
        <f>IF(Eingabe!S2833="x",1,0)</f>
        <v>0</v>
      </c>
      <c r="J2833" s="1">
        <f t="shared" si="234"/>
        <v>1</v>
      </c>
      <c r="K2833" s="89">
        <f>IF(Eingabe!E2833="x",1,0)</f>
        <v>1</v>
      </c>
      <c r="L2833" s="1">
        <f>IF(Eingabe!F2833="x",1,0)</f>
        <v>0</v>
      </c>
      <c r="M2833" s="90">
        <f t="shared" si="235"/>
        <v>1</v>
      </c>
    </row>
    <row r="2834">
      <c r="A2834" s="5">
        <f>Eingabe!J2834^2*PI()/4</f>
        <v>0</v>
      </c>
      <c r="B2834" s="5">
        <f>Eingabe!K2834*Eingabe!L2834</f>
        <v>0.14999999999999999</v>
      </c>
      <c r="C2834" s="5">
        <f>(Eingabe!K2834*(Eingabe!L2834-Eingabe!K2834)+Eingabe!K2834^2*PI()/4)*0+Eingabe!K2834*Eingabe!L2834</f>
        <v>0.14999999999999999</v>
      </c>
      <c r="D2834" s="89">
        <f>IF(Eingabe!G2834="x",1,0)</f>
        <v>0</v>
      </c>
      <c r="E2834" s="1">
        <f>IF(Eingabe!H2834="x",1,0)</f>
        <v>1</v>
      </c>
      <c r="F2834" s="1">
        <f>IF(Eingabe!I2834="x",1,0)</f>
        <v>0</v>
      </c>
      <c r="G2834" s="90">
        <f t="shared" si="233"/>
        <v>1</v>
      </c>
      <c r="H2834" s="1">
        <f>IF(Eingabe!R2834="x",1,0)</f>
        <v>1</v>
      </c>
      <c r="I2834" s="1">
        <f>IF(Eingabe!S2834="x",1,0)</f>
        <v>0</v>
      </c>
      <c r="J2834" s="1">
        <f t="shared" si="234"/>
        <v>1</v>
      </c>
      <c r="K2834" s="89">
        <f>IF(Eingabe!E2834="x",1,0)</f>
        <v>1</v>
      </c>
      <c r="L2834" s="1">
        <f>IF(Eingabe!F2834="x",1,0)</f>
        <v>0</v>
      </c>
      <c r="M2834" s="90">
        <f t="shared" si="235"/>
        <v>1</v>
      </c>
    </row>
    <row r="2835">
      <c r="A2835" s="5">
        <f>Eingabe!J2835^2*PI()/4</f>
        <v>0</v>
      </c>
      <c r="B2835" s="5">
        <f>Eingabe!K2835*Eingabe!L2835</f>
        <v>0.14999999999999999</v>
      </c>
      <c r="C2835" s="5">
        <f>(Eingabe!K2835*(Eingabe!L2835-Eingabe!K2835)+Eingabe!K2835^2*PI()/4)*0+Eingabe!K2835*Eingabe!L2835</f>
        <v>0.14999999999999999</v>
      </c>
      <c r="D2835" s="89">
        <f>IF(Eingabe!G2835="x",1,0)</f>
        <v>0</v>
      </c>
      <c r="E2835" s="1">
        <f>IF(Eingabe!H2835="x",1,0)</f>
        <v>1</v>
      </c>
      <c r="F2835" s="1">
        <f>IF(Eingabe!I2835="x",1,0)</f>
        <v>0</v>
      </c>
      <c r="G2835" s="90">
        <f t="shared" ref="G2835:G2898" si="236">MAX(E2835:F2835)</f>
        <v>1</v>
      </c>
      <c r="H2835" s="1">
        <f>IF(Eingabe!R2835="x",1,0)</f>
        <v>1</v>
      </c>
      <c r="I2835" s="1">
        <f>IF(Eingabe!S2835="x",1,0)</f>
        <v>0</v>
      </c>
      <c r="J2835" s="1">
        <f t="shared" ref="J2835:J2898" si="237">MAX(H2835:I2835)</f>
        <v>1</v>
      </c>
      <c r="K2835" s="89">
        <f>IF(Eingabe!E2835="x",1,0)</f>
        <v>1</v>
      </c>
      <c r="L2835" s="1">
        <f>IF(Eingabe!F2835="x",1,0)</f>
        <v>0</v>
      </c>
      <c r="M2835" s="90">
        <f t="shared" ref="M2835:M2898" si="238">MAX(K2835:L2835)</f>
        <v>1</v>
      </c>
    </row>
    <row r="2836">
      <c r="A2836" s="5">
        <f>Eingabe!J2836^2*PI()/4</f>
        <v>0</v>
      </c>
      <c r="B2836" s="5">
        <f>Eingabe!K2836*Eingabe!L2836</f>
        <v>0.14999999999999999</v>
      </c>
      <c r="C2836" s="5">
        <f>(Eingabe!K2836*(Eingabe!L2836-Eingabe!K2836)+Eingabe!K2836^2*PI()/4)*0+Eingabe!K2836*Eingabe!L2836</f>
        <v>0.14999999999999999</v>
      </c>
      <c r="D2836" s="89">
        <f>IF(Eingabe!G2836="x",1,0)</f>
        <v>0</v>
      </c>
      <c r="E2836" s="1">
        <f>IF(Eingabe!H2836="x",1,0)</f>
        <v>1</v>
      </c>
      <c r="F2836" s="1">
        <f>IF(Eingabe!I2836="x",1,0)</f>
        <v>0</v>
      </c>
      <c r="G2836" s="90">
        <f t="shared" si="236"/>
        <v>1</v>
      </c>
      <c r="H2836" s="1">
        <f>IF(Eingabe!R2836="x",1,0)</f>
        <v>1</v>
      </c>
      <c r="I2836" s="1">
        <f>IF(Eingabe!S2836="x",1,0)</f>
        <v>0</v>
      </c>
      <c r="J2836" s="1">
        <f t="shared" si="237"/>
        <v>1</v>
      </c>
      <c r="K2836" s="89">
        <f>IF(Eingabe!E2836="x",1,0)</f>
        <v>1</v>
      </c>
      <c r="L2836" s="1">
        <f>IF(Eingabe!F2836="x",1,0)</f>
        <v>0</v>
      </c>
      <c r="M2836" s="90">
        <f t="shared" si="238"/>
        <v>1</v>
      </c>
    </row>
    <row r="2837">
      <c r="A2837" s="5">
        <f>Eingabe!J2837^2*PI()/4</f>
        <v>0</v>
      </c>
      <c r="B2837" s="5">
        <f>Eingabe!K2837*Eingabe!L2837</f>
        <v>0.14999999999999999</v>
      </c>
      <c r="C2837" s="5">
        <f>(Eingabe!K2837*(Eingabe!L2837-Eingabe!K2837)+Eingabe!K2837^2*PI()/4)*0+Eingabe!K2837*Eingabe!L2837</f>
        <v>0.14999999999999999</v>
      </c>
      <c r="D2837" s="89">
        <f>IF(Eingabe!G2837="x",1,0)</f>
        <v>0</v>
      </c>
      <c r="E2837" s="1">
        <f>IF(Eingabe!H2837="x",1,0)</f>
        <v>1</v>
      </c>
      <c r="F2837" s="1">
        <f>IF(Eingabe!I2837="x",1,0)</f>
        <v>0</v>
      </c>
      <c r="G2837" s="90">
        <f t="shared" si="236"/>
        <v>1</v>
      </c>
      <c r="H2837" s="1">
        <f>IF(Eingabe!R2837="x",1,0)</f>
        <v>1</v>
      </c>
      <c r="I2837" s="1">
        <f>IF(Eingabe!S2837="x",1,0)</f>
        <v>0</v>
      </c>
      <c r="J2837" s="1">
        <f t="shared" si="237"/>
        <v>1</v>
      </c>
      <c r="K2837" s="89">
        <f>IF(Eingabe!E2837="x",1,0)</f>
        <v>1</v>
      </c>
      <c r="L2837" s="1">
        <f>IF(Eingabe!F2837="x",1,0)</f>
        <v>0</v>
      </c>
      <c r="M2837" s="90">
        <f t="shared" si="238"/>
        <v>1</v>
      </c>
    </row>
    <row r="2838">
      <c r="A2838" s="5">
        <f>Eingabe!J2838^2*PI()/4</f>
        <v>0</v>
      </c>
      <c r="B2838" s="5">
        <f>Eingabe!K2838*Eingabe!L2838</f>
        <v>0.14999999999999999</v>
      </c>
      <c r="C2838" s="5">
        <f>(Eingabe!K2838*(Eingabe!L2838-Eingabe!K2838)+Eingabe!K2838^2*PI()/4)*0+Eingabe!K2838*Eingabe!L2838</f>
        <v>0.14999999999999999</v>
      </c>
      <c r="D2838" s="89">
        <f>IF(Eingabe!G2838="x",1,0)</f>
        <v>0</v>
      </c>
      <c r="E2838" s="1">
        <f>IF(Eingabe!H2838="x",1,0)</f>
        <v>1</v>
      </c>
      <c r="F2838" s="1">
        <f>IF(Eingabe!I2838="x",1,0)</f>
        <v>0</v>
      </c>
      <c r="G2838" s="90">
        <f t="shared" si="236"/>
        <v>1</v>
      </c>
      <c r="H2838" s="1">
        <f>IF(Eingabe!R2838="x",1,0)</f>
        <v>1</v>
      </c>
      <c r="I2838" s="1">
        <f>IF(Eingabe!S2838="x",1,0)</f>
        <v>0</v>
      </c>
      <c r="J2838" s="1">
        <f t="shared" si="237"/>
        <v>1</v>
      </c>
      <c r="K2838" s="89">
        <f>IF(Eingabe!E2838="x",1,0)</f>
        <v>1</v>
      </c>
      <c r="L2838" s="1">
        <f>IF(Eingabe!F2838="x",1,0)</f>
        <v>0</v>
      </c>
      <c r="M2838" s="90">
        <f t="shared" si="238"/>
        <v>1</v>
      </c>
    </row>
    <row r="2839">
      <c r="A2839" s="5">
        <f>Eingabe!J2839^2*PI()/4</f>
        <v>0</v>
      </c>
      <c r="B2839" s="5">
        <f>Eingabe!K2839*Eingabe!L2839</f>
        <v>0.14999999999999999</v>
      </c>
      <c r="C2839" s="5">
        <f>(Eingabe!K2839*(Eingabe!L2839-Eingabe!K2839)+Eingabe!K2839^2*PI()/4)*0+Eingabe!K2839*Eingabe!L2839</f>
        <v>0.14999999999999999</v>
      </c>
      <c r="D2839" s="89">
        <f>IF(Eingabe!G2839="x",1,0)</f>
        <v>0</v>
      </c>
      <c r="E2839" s="1">
        <f>IF(Eingabe!H2839="x",1,0)</f>
        <v>1</v>
      </c>
      <c r="F2839" s="1">
        <f>IF(Eingabe!I2839="x",1,0)</f>
        <v>0</v>
      </c>
      <c r="G2839" s="90">
        <f t="shared" si="236"/>
        <v>1</v>
      </c>
      <c r="H2839" s="1">
        <f>IF(Eingabe!R2839="x",1,0)</f>
        <v>1</v>
      </c>
      <c r="I2839" s="1">
        <f>IF(Eingabe!S2839="x",1,0)</f>
        <v>0</v>
      </c>
      <c r="J2839" s="1">
        <f t="shared" si="237"/>
        <v>1</v>
      </c>
      <c r="K2839" s="89">
        <f>IF(Eingabe!E2839="x",1,0)</f>
        <v>1</v>
      </c>
      <c r="L2839" s="1">
        <f>IF(Eingabe!F2839="x",1,0)</f>
        <v>0</v>
      </c>
      <c r="M2839" s="90">
        <f t="shared" si="238"/>
        <v>1</v>
      </c>
    </row>
    <row r="2840">
      <c r="A2840" s="5">
        <f>Eingabe!J2840^2*PI()/4</f>
        <v>0</v>
      </c>
      <c r="B2840" s="5">
        <f>Eingabe!K2840*Eingabe!L2840</f>
        <v>0.14999999999999999</v>
      </c>
      <c r="C2840" s="5">
        <f>(Eingabe!K2840*(Eingabe!L2840-Eingabe!K2840)+Eingabe!K2840^2*PI()/4)*0+Eingabe!K2840*Eingabe!L2840</f>
        <v>0.14999999999999999</v>
      </c>
      <c r="D2840" s="89">
        <f>IF(Eingabe!G2840="x",1,0)</f>
        <v>0</v>
      </c>
      <c r="E2840" s="1">
        <f>IF(Eingabe!H2840="x",1,0)</f>
        <v>1</v>
      </c>
      <c r="F2840" s="1">
        <f>IF(Eingabe!I2840="x",1,0)</f>
        <v>0</v>
      </c>
      <c r="G2840" s="90">
        <f t="shared" si="236"/>
        <v>1</v>
      </c>
      <c r="H2840" s="1">
        <f>IF(Eingabe!R2840="x",1,0)</f>
        <v>1</v>
      </c>
      <c r="I2840" s="1">
        <f>IF(Eingabe!S2840="x",1,0)</f>
        <v>0</v>
      </c>
      <c r="J2840" s="1">
        <f t="shared" si="237"/>
        <v>1</v>
      </c>
      <c r="K2840" s="89">
        <f>IF(Eingabe!E2840="x",1,0)</f>
        <v>1</v>
      </c>
      <c r="L2840" s="1">
        <f>IF(Eingabe!F2840="x",1,0)</f>
        <v>0</v>
      </c>
      <c r="M2840" s="90">
        <f t="shared" si="238"/>
        <v>1</v>
      </c>
    </row>
    <row r="2841">
      <c r="A2841" s="5">
        <f>Eingabe!J2841^2*PI()/4</f>
        <v>0</v>
      </c>
      <c r="B2841" s="5">
        <f>Eingabe!K2841*Eingabe!L2841</f>
        <v>0.14999999999999999</v>
      </c>
      <c r="C2841" s="5">
        <f>(Eingabe!K2841*(Eingabe!L2841-Eingabe!K2841)+Eingabe!K2841^2*PI()/4)*0+Eingabe!K2841*Eingabe!L2841</f>
        <v>0.14999999999999999</v>
      </c>
      <c r="D2841" s="89">
        <f>IF(Eingabe!G2841="x",1,0)</f>
        <v>0</v>
      </c>
      <c r="E2841" s="1">
        <f>IF(Eingabe!H2841="x",1,0)</f>
        <v>1</v>
      </c>
      <c r="F2841" s="1">
        <f>IF(Eingabe!I2841="x",1,0)</f>
        <v>0</v>
      </c>
      <c r="G2841" s="90">
        <f t="shared" si="236"/>
        <v>1</v>
      </c>
      <c r="H2841" s="1">
        <f>IF(Eingabe!R2841="x",1,0)</f>
        <v>1</v>
      </c>
      <c r="I2841" s="1">
        <f>IF(Eingabe!S2841="x",1,0)</f>
        <v>0</v>
      </c>
      <c r="J2841" s="1">
        <f t="shared" si="237"/>
        <v>1</v>
      </c>
      <c r="K2841" s="89">
        <f>IF(Eingabe!E2841="x",1,0)</f>
        <v>1</v>
      </c>
      <c r="L2841" s="1">
        <f>IF(Eingabe!F2841="x",1,0)</f>
        <v>0</v>
      </c>
      <c r="M2841" s="90">
        <f t="shared" si="238"/>
        <v>1</v>
      </c>
    </row>
    <row r="2842">
      <c r="A2842" s="5">
        <f>Eingabe!J2842^2*PI()/4</f>
        <v>0</v>
      </c>
      <c r="B2842" s="5">
        <f>Eingabe!K2842*Eingabe!L2842</f>
        <v>0.14999999999999999</v>
      </c>
      <c r="C2842" s="5">
        <f>(Eingabe!K2842*(Eingabe!L2842-Eingabe!K2842)+Eingabe!K2842^2*PI()/4)*0+Eingabe!K2842*Eingabe!L2842</f>
        <v>0.14999999999999999</v>
      </c>
      <c r="D2842" s="89">
        <f>IF(Eingabe!G2842="x",1,0)</f>
        <v>0</v>
      </c>
      <c r="E2842" s="1">
        <f>IF(Eingabe!H2842="x",1,0)</f>
        <v>1</v>
      </c>
      <c r="F2842" s="1">
        <f>IF(Eingabe!I2842="x",1,0)</f>
        <v>0</v>
      </c>
      <c r="G2842" s="90">
        <f t="shared" si="236"/>
        <v>1</v>
      </c>
      <c r="H2842" s="1">
        <f>IF(Eingabe!R2842="x",1,0)</f>
        <v>1</v>
      </c>
      <c r="I2842" s="1">
        <f>IF(Eingabe!S2842="x",1,0)</f>
        <v>0</v>
      </c>
      <c r="J2842" s="1">
        <f t="shared" si="237"/>
        <v>1</v>
      </c>
      <c r="K2842" s="89">
        <f>IF(Eingabe!E2842="x",1,0)</f>
        <v>1</v>
      </c>
      <c r="L2842" s="1">
        <f>IF(Eingabe!F2842="x",1,0)</f>
        <v>0</v>
      </c>
      <c r="M2842" s="90">
        <f t="shared" si="238"/>
        <v>1</v>
      </c>
    </row>
    <row r="2843">
      <c r="A2843" s="5">
        <f>Eingabe!J2843^2*PI()/4</f>
        <v>0</v>
      </c>
      <c r="B2843" s="5">
        <f>Eingabe!K2843*Eingabe!L2843</f>
        <v>0.14999999999999999</v>
      </c>
      <c r="C2843" s="5">
        <f>(Eingabe!K2843*(Eingabe!L2843-Eingabe!K2843)+Eingabe!K2843^2*PI()/4)*0+Eingabe!K2843*Eingabe!L2843</f>
        <v>0.14999999999999999</v>
      </c>
      <c r="D2843" s="89">
        <f>IF(Eingabe!G2843="x",1,0)</f>
        <v>0</v>
      </c>
      <c r="E2843" s="1">
        <f>IF(Eingabe!H2843="x",1,0)</f>
        <v>1</v>
      </c>
      <c r="F2843" s="1">
        <f>IF(Eingabe!I2843="x",1,0)</f>
        <v>0</v>
      </c>
      <c r="G2843" s="90">
        <f t="shared" si="236"/>
        <v>1</v>
      </c>
      <c r="H2843" s="1">
        <f>IF(Eingabe!R2843="x",1,0)</f>
        <v>1</v>
      </c>
      <c r="I2843" s="1">
        <f>IF(Eingabe!S2843="x",1,0)</f>
        <v>0</v>
      </c>
      <c r="J2843" s="1">
        <f t="shared" si="237"/>
        <v>1</v>
      </c>
      <c r="K2843" s="89">
        <f>IF(Eingabe!E2843="x",1,0)</f>
        <v>1</v>
      </c>
      <c r="L2843" s="1">
        <f>IF(Eingabe!F2843="x",1,0)</f>
        <v>0</v>
      </c>
      <c r="M2843" s="90">
        <f t="shared" si="238"/>
        <v>1</v>
      </c>
    </row>
    <row r="2844">
      <c r="A2844" s="5">
        <f>Eingabe!J2844^2*PI()/4</f>
        <v>0</v>
      </c>
      <c r="B2844" s="5">
        <f>Eingabe!K2844*Eingabe!L2844</f>
        <v>0.14999999999999999</v>
      </c>
      <c r="C2844" s="5">
        <f>(Eingabe!K2844*(Eingabe!L2844-Eingabe!K2844)+Eingabe!K2844^2*PI()/4)*0+Eingabe!K2844*Eingabe!L2844</f>
        <v>0.14999999999999999</v>
      </c>
      <c r="D2844" s="89">
        <f>IF(Eingabe!G2844="x",1,0)</f>
        <v>0</v>
      </c>
      <c r="E2844" s="1">
        <f>IF(Eingabe!H2844="x",1,0)</f>
        <v>1</v>
      </c>
      <c r="F2844" s="1">
        <f>IF(Eingabe!I2844="x",1,0)</f>
        <v>0</v>
      </c>
      <c r="G2844" s="90">
        <f t="shared" si="236"/>
        <v>1</v>
      </c>
      <c r="H2844" s="1">
        <f>IF(Eingabe!R2844="x",1,0)</f>
        <v>1</v>
      </c>
      <c r="I2844" s="1">
        <f>IF(Eingabe!S2844="x",1,0)</f>
        <v>0</v>
      </c>
      <c r="J2844" s="1">
        <f t="shared" si="237"/>
        <v>1</v>
      </c>
      <c r="K2844" s="89">
        <f>IF(Eingabe!E2844="x",1,0)</f>
        <v>1</v>
      </c>
      <c r="L2844" s="1">
        <f>IF(Eingabe!F2844="x",1,0)</f>
        <v>0</v>
      </c>
      <c r="M2844" s="90">
        <f t="shared" si="238"/>
        <v>1</v>
      </c>
    </row>
    <row r="2845">
      <c r="A2845" s="5">
        <f>Eingabe!J2845^2*PI()/4</f>
        <v>0</v>
      </c>
      <c r="B2845" s="5">
        <f>Eingabe!K2845*Eingabe!L2845</f>
        <v>0.14999999999999999</v>
      </c>
      <c r="C2845" s="5">
        <f>(Eingabe!K2845*(Eingabe!L2845-Eingabe!K2845)+Eingabe!K2845^2*PI()/4)*0+Eingabe!K2845*Eingabe!L2845</f>
        <v>0.14999999999999999</v>
      </c>
      <c r="D2845" s="89">
        <f>IF(Eingabe!G2845="x",1,0)</f>
        <v>0</v>
      </c>
      <c r="E2845" s="1">
        <f>IF(Eingabe!H2845="x",1,0)</f>
        <v>1</v>
      </c>
      <c r="F2845" s="1">
        <f>IF(Eingabe!I2845="x",1,0)</f>
        <v>0</v>
      </c>
      <c r="G2845" s="90">
        <f t="shared" si="236"/>
        <v>1</v>
      </c>
      <c r="H2845" s="1">
        <f>IF(Eingabe!R2845="x",1,0)</f>
        <v>1</v>
      </c>
      <c r="I2845" s="1">
        <f>IF(Eingabe!S2845="x",1,0)</f>
        <v>0</v>
      </c>
      <c r="J2845" s="1">
        <f t="shared" si="237"/>
        <v>1</v>
      </c>
      <c r="K2845" s="89">
        <f>IF(Eingabe!E2845="x",1,0)</f>
        <v>1</v>
      </c>
      <c r="L2845" s="1">
        <f>IF(Eingabe!F2845="x",1,0)</f>
        <v>0</v>
      </c>
      <c r="M2845" s="90">
        <f t="shared" si="238"/>
        <v>1</v>
      </c>
    </row>
    <row r="2846">
      <c r="A2846" s="5">
        <f>Eingabe!J2846^2*PI()/4</f>
        <v>0</v>
      </c>
      <c r="B2846" s="5">
        <f>Eingabe!K2846*Eingabe!L2846</f>
        <v>0.040000000000000008</v>
      </c>
      <c r="C2846" s="5">
        <f>(Eingabe!K2846*(Eingabe!L2846-Eingabe!K2846)+Eingabe!K2846^2*PI()/4)*0+Eingabe!K2846*Eingabe!L2846</f>
        <v>0.040000000000000008</v>
      </c>
      <c r="D2846" s="89">
        <f>IF(Eingabe!G2846="x",1,0)</f>
        <v>0</v>
      </c>
      <c r="E2846" s="1">
        <f>IF(Eingabe!H2846="x",1,0)</f>
        <v>1</v>
      </c>
      <c r="F2846" s="1">
        <f>IF(Eingabe!I2846="x",1,0)</f>
        <v>0</v>
      </c>
      <c r="G2846" s="90">
        <f t="shared" si="236"/>
        <v>1</v>
      </c>
      <c r="H2846" s="1">
        <f>IF(Eingabe!R2846="x",1,0)</f>
        <v>1</v>
      </c>
      <c r="I2846" s="1">
        <f>IF(Eingabe!S2846="x",1,0)</f>
        <v>0</v>
      </c>
      <c r="J2846" s="1">
        <f t="shared" si="237"/>
        <v>1</v>
      </c>
      <c r="K2846" s="89">
        <f>IF(Eingabe!E2846="x",1,0)</f>
        <v>1</v>
      </c>
      <c r="L2846" s="1">
        <f>IF(Eingabe!F2846="x",1,0)</f>
        <v>0</v>
      </c>
      <c r="M2846" s="90">
        <f t="shared" si="238"/>
        <v>1</v>
      </c>
    </row>
    <row r="2847">
      <c r="A2847" s="5">
        <f>Eingabe!J2847^2*PI()/4</f>
        <v>0</v>
      </c>
      <c r="B2847" s="5">
        <f>Eingabe!K2847*Eingabe!L2847</f>
        <v>0.040000000000000008</v>
      </c>
      <c r="C2847" s="5">
        <f>(Eingabe!K2847*(Eingabe!L2847-Eingabe!K2847)+Eingabe!K2847^2*PI()/4)*0+Eingabe!K2847*Eingabe!L2847</f>
        <v>0.040000000000000008</v>
      </c>
      <c r="D2847" s="89">
        <f>IF(Eingabe!G2847="x",1,0)</f>
        <v>0</v>
      </c>
      <c r="E2847" s="1">
        <f>IF(Eingabe!H2847="x",1,0)</f>
        <v>1</v>
      </c>
      <c r="F2847" s="1">
        <f>IF(Eingabe!I2847="x",1,0)</f>
        <v>0</v>
      </c>
      <c r="G2847" s="90">
        <f t="shared" si="236"/>
        <v>1</v>
      </c>
      <c r="H2847" s="1">
        <f>IF(Eingabe!R2847="x",1,0)</f>
        <v>1</v>
      </c>
      <c r="I2847" s="1">
        <f>IF(Eingabe!S2847="x",1,0)</f>
        <v>0</v>
      </c>
      <c r="J2847" s="1">
        <f t="shared" si="237"/>
        <v>1</v>
      </c>
      <c r="K2847" s="89">
        <f>IF(Eingabe!E2847="x",1,0)</f>
        <v>1</v>
      </c>
      <c r="L2847" s="1">
        <f>IF(Eingabe!F2847="x",1,0)</f>
        <v>0</v>
      </c>
      <c r="M2847" s="90">
        <f t="shared" si="238"/>
        <v>1</v>
      </c>
    </row>
    <row r="2848">
      <c r="A2848" s="5">
        <f>Eingabe!J2848^2*PI()/4</f>
        <v>0</v>
      </c>
      <c r="B2848" s="5">
        <f>Eingabe!K2848*Eingabe!L2848</f>
        <v>0.040000000000000008</v>
      </c>
      <c r="C2848" s="5">
        <f>(Eingabe!K2848*(Eingabe!L2848-Eingabe!K2848)+Eingabe!K2848^2*PI()/4)*0+Eingabe!K2848*Eingabe!L2848</f>
        <v>0.040000000000000008</v>
      </c>
      <c r="D2848" s="89">
        <f>IF(Eingabe!G2848="x",1,0)</f>
        <v>0</v>
      </c>
      <c r="E2848" s="1">
        <f>IF(Eingabe!H2848="x",1,0)</f>
        <v>1</v>
      </c>
      <c r="F2848" s="1">
        <f>IF(Eingabe!I2848="x",1,0)</f>
        <v>0</v>
      </c>
      <c r="G2848" s="90">
        <f t="shared" si="236"/>
        <v>1</v>
      </c>
      <c r="H2848" s="1">
        <f>IF(Eingabe!R2848="x",1,0)</f>
        <v>1</v>
      </c>
      <c r="I2848" s="1">
        <f>IF(Eingabe!S2848="x",1,0)</f>
        <v>0</v>
      </c>
      <c r="J2848" s="1">
        <f t="shared" si="237"/>
        <v>1</v>
      </c>
      <c r="K2848" s="89">
        <f>IF(Eingabe!E2848="x",1,0)</f>
        <v>1</v>
      </c>
      <c r="L2848" s="1">
        <f>IF(Eingabe!F2848="x",1,0)</f>
        <v>0</v>
      </c>
      <c r="M2848" s="90">
        <f t="shared" si="238"/>
        <v>1</v>
      </c>
    </row>
    <row r="2849">
      <c r="A2849" s="5">
        <f>Eingabe!J2849^2*PI()/4</f>
        <v>0</v>
      </c>
      <c r="B2849" s="5">
        <f>Eingabe!K2849*Eingabe!L2849</f>
        <v>0.10000000000000001</v>
      </c>
      <c r="C2849" s="5">
        <f>(Eingabe!K2849*(Eingabe!L2849-Eingabe!K2849)+Eingabe!K2849^2*PI()/4)*0+Eingabe!K2849*Eingabe!L2849</f>
        <v>0.10000000000000001</v>
      </c>
      <c r="D2849" s="89">
        <f>IF(Eingabe!G2849="x",1,0)</f>
        <v>0</v>
      </c>
      <c r="E2849" s="1">
        <f>IF(Eingabe!H2849="x",1,0)</f>
        <v>1</v>
      </c>
      <c r="F2849" s="1">
        <f>IF(Eingabe!I2849="x",1,0)</f>
        <v>0</v>
      </c>
      <c r="G2849" s="90">
        <f t="shared" si="236"/>
        <v>1</v>
      </c>
      <c r="H2849" s="1">
        <f>IF(Eingabe!R2849="x",1,0)</f>
        <v>1</v>
      </c>
      <c r="I2849" s="1">
        <f>IF(Eingabe!S2849="x",1,0)</f>
        <v>0</v>
      </c>
      <c r="J2849" s="1">
        <f t="shared" si="237"/>
        <v>1</v>
      </c>
      <c r="K2849" s="89">
        <f>IF(Eingabe!E2849="x",1,0)</f>
        <v>1</v>
      </c>
      <c r="L2849" s="1">
        <f>IF(Eingabe!F2849="x",1,0)</f>
        <v>0</v>
      </c>
      <c r="M2849" s="90">
        <f t="shared" si="238"/>
        <v>1</v>
      </c>
    </row>
    <row r="2850">
      <c r="A2850" s="5">
        <f>Eingabe!J2850^2*PI()/4</f>
        <v>0</v>
      </c>
      <c r="B2850" s="5">
        <f>Eingabe!K2850*Eingabe!L2850</f>
        <v>0.14999999999999999</v>
      </c>
      <c r="C2850" s="5">
        <f>(Eingabe!K2850*(Eingabe!L2850-Eingabe!K2850)+Eingabe!K2850^2*PI()/4)*0+Eingabe!K2850*Eingabe!L2850</f>
        <v>0.14999999999999999</v>
      </c>
      <c r="D2850" s="89">
        <f>IF(Eingabe!G2850="x",1,0)</f>
        <v>0</v>
      </c>
      <c r="E2850" s="1">
        <f>IF(Eingabe!H2850="x",1,0)</f>
        <v>1</v>
      </c>
      <c r="F2850" s="1">
        <f>IF(Eingabe!I2850="x",1,0)</f>
        <v>0</v>
      </c>
      <c r="G2850" s="90">
        <f t="shared" si="236"/>
        <v>1</v>
      </c>
      <c r="H2850" s="1">
        <f>IF(Eingabe!R2850="x",1,0)</f>
        <v>1</v>
      </c>
      <c r="I2850" s="1">
        <f>IF(Eingabe!S2850="x",1,0)</f>
        <v>0</v>
      </c>
      <c r="J2850" s="1">
        <f t="shared" si="237"/>
        <v>1</v>
      </c>
      <c r="K2850" s="89">
        <f>IF(Eingabe!E2850="x",1,0)</f>
        <v>1</v>
      </c>
      <c r="L2850" s="1">
        <f>IF(Eingabe!F2850="x",1,0)</f>
        <v>0</v>
      </c>
      <c r="M2850" s="90">
        <f t="shared" si="238"/>
        <v>1</v>
      </c>
    </row>
    <row r="2851">
      <c r="A2851" s="5">
        <f>Eingabe!J2851^2*PI()/4</f>
        <v>0</v>
      </c>
      <c r="B2851" s="5">
        <f>Eingabe!K2851*Eingabe!L2851</f>
        <v>0.10000000000000001</v>
      </c>
      <c r="C2851" s="5">
        <f>(Eingabe!K2851*(Eingabe!L2851-Eingabe!K2851)+Eingabe!K2851^2*PI()/4)*0+Eingabe!K2851*Eingabe!L2851</f>
        <v>0.10000000000000001</v>
      </c>
      <c r="D2851" s="89">
        <f>IF(Eingabe!G2851="x",1,0)</f>
        <v>0</v>
      </c>
      <c r="E2851" s="1">
        <f>IF(Eingabe!H2851="x",1,0)</f>
        <v>1</v>
      </c>
      <c r="F2851" s="1">
        <f>IF(Eingabe!I2851="x",1,0)</f>
        <v>0</v>
      </c>
      <c r="G2851" s="90">
        <f t="shared" si="236"/>
        <v>1</v>
      </c>
      <c r="H2851" s="1">
        <f>IF(Eingabe!R2851="x",1,0)</f>
        <v>1</v>
      </c>
      <c r="I2851" s="1">
        <f>IF(Eingabe!S2851="x",1,0)</f>
        <v>0</v>
      </c>
      <c r="J2851" s="1">
        <f t="shared" si="237"/>
        <v>1</v>
      </c>
      <c r="K2851" s="89">
        <f>IF(Eingabe!E2851="x",1,0)</f>
        <v>1</v>
      </c>
      <c r="L2851" s="1">
        <f>IF(Eingabe!F2851="x",1,0)</f>
        <v>0</v>
      </c>
      <c r="M2851" s="90">
        <f t="shared" si="238"/>
        <v>1</v>
      </c>
    </row>
    <row r="2852">
      <c r="A2852" s="5">
        <f>Eingabe!J2852^2*PI()/4</f>
        <v>0</v>
      </c>
      <c r="B2852" s="5">
        <f>Eingabe!K2852*Eingabe!L2852</f>
        <v>0.080000000000000016</v>
      </c>
      <c r="C2852" s="5">
        <f>(Eingabe!K2852*(Eingabe!L2852-Eingabe!K2852)+Eingabe!K2852^2*PI()/4)*0+Eingabe!K2852*Eingabe!L2852</f>
        <v>0.080000000000000016</v>
      </c>
      <c r="D2852" s="89">
        <f>IF(Eingabe!G2852="x",1,0)</f>
        <v>0</v>
      </c>
      <c r="E2852" s="1">
        <f>IF(Eingabe!H2852="x",1,0)</f>
        <v>1</v>
      </c>
      <c r="F2852" s="1">
        <f>IF(Eingabe!I2852="x",1,0)</f>
        <v>0</v>
      </c>
      <c r="G2852" s="90">
        <f t="shared" si="236"/>
        <v>1</v>
      </c>
      <c r="H2852" s="1">
        <f>IF(Eingabe!R2852="x",1,0)</f>
        <v>1</v>
      </c>
      <c r="I2852" s="1">
        <f>IF(Eingabe!S2852="x",1,0)</f>
        <v>0</v>
      </c>
      <c r="J2852" s="1">
        <f t="shared" si="237"/>
        <v>1</v>
      </c>
      <c r="K2852" s="89">
        <f>IF(Eingabe!E2852="x",1,0)</f>
        <v>1</v>
      </c>
      <c r="L2852" s="1">
        <f>IF(Eingabe!F2852="x",1,0)</f>
        <v>0</v>
      </c>
      <c r="M2852" s="90">
        <f t="shared" si="238"/>
        <v>1</v>
      </c>
    </row>
    <row r="2853">
      <c r="A2853" s="5">
        <f>Eingabe!J2853^2*PI()/4</f>
        <v>0</v>
      </c>
      <c r="B2853" s="5">
        <f>Eingabe!K2853*Eingabe!L2853</f>
        <v>0.080000000000000016</v>
      </c>
      <c r="C2853" s="5">
        <f>(Eingabe!K2853*(Eingabe!L2853-Eingabe!K2853)+Eingabe!K2853^2*PI()/4)*0+Eingabe!K2853*Eingabe!L2853</f>
        <v>0.080000000000000016</v>
      </c>
      <c r="D2853" s="89">
        <f>IF(Eingabe!G2853="x",1,0)</f>
        <v>0</v>
      </c>
      <c r="E2853" s="1">
        <f>IF(Eingabe!H2853="x",1,0)</f>
        <v>1</v>
      </c>
      <c r="F2853" s="1">
        <f>IF(Eingabe!I2853="x",1,0)</f>
        <v>0</v>
      </c>
      <c r="G2853" s="90">
        <f t="shared" si="236"/>
        <v>1</v>
      </c>
      <c r="H2853" s="1">
        <f>IF(Eingabe!R2853="x",1,0)</f>
        <v>1</v>
      </c>
      <c r="I2853" s="1">
        <f>IF(Eingabe!S2853="x",1,0)</f>
        <v>0</v>
      </c>
      <c r="J2853" s="1">
        <f t="shared" si="237"/>
        <v>1</v>
      </c>
      <c r="K2853" s="89">
        <f>IF(Eingabe!E2853="x",1,0)</f>
        <v>1</v>
      </c>
      <c r="L2853" s="1">
        <f>IF(Eingabe!F2853="x",1,0)</f>
        <v>0</v>
      </c>
      <c r="M2853" s="90">
        <f t="shared" si="238"/>
        <v>1</v>
      </c>
    </row>
    <row r="2854">
      <c r="A2854" s="5">
        <f>Eingabe!J2854^2*PI()/4</f>
        <v>0</v>
      </c>
      <c r="B2854" s="5">
        <f>Eingabe!K2854*Eingabe!L2854</f>
        <v>0.14999999999999999</v>
      </c>
      <c r="C2854" s="5">
        <f>(Eingabe!K2854*(Eingabe!L2854-Eingabe!K2854)+Eingabe!K2854^2*PI()/4)*0+Eingabe!K2854*Eingabe!L2854</f>
        <v>0.14999999999999999</v>
      </c>
      <c r="D2854" s="89">
        <f>IF(Eingabe!G2854="x",1,0)</f>
        <v>0</v>
      </c>
      <c r="E2854" s="1">
        <f>IF(Eingabe!H2854="x",1,0)</f>
        <v>1</v>
      </c>
      <c r="F2854" s="1">
        <f>IF(Eingabe!I2854="x",1,0)</f>
        <v>0</v>
      </c>
      <c r="G2854" s="90">
        <f t="shared" si="236"/>
        <v>1</v>
      </c>
      <c r="H2854" s="1">
        <f>IF(Eingabe!R2854="x",1,0)</f>
        <v>1</v>
      </c>
      <c r="I2854" s="1">
        <f>IF(Eingabe!S2854="x",1,0)</f>
        <v>0</v>
      </c>
      <c r="J2854" s="1">
        <f t="shared" si="237"/>
        <v>1</v>
      </c>
      <c r="K2854" s="89">
        <f>IF(Eingabe!E2854="x",1,0)</f>
        <v>1</v>
      </c>
      <c r="L2854" s="1">
        <f>IF(Eingabe!F2854="x",1,0)</f>
        <v>0</v>
      </c>
      <c r="M2854" s="90">
        <f t="shared" si="238"/>
        <v>1</v>
      </c>
    </row>
    <row r="2855">
      <c r="A2855" s="5">
        <f>Eingabe!J2855^2*PI()/4</f>
        <v>0</v>
      </c>
      <c r="B2855" s="5">
        <f>Eingabe!K2855*Eingabe!L2855</f>
        <v>0.14999999999999999</v>
      </c>
      <c r="C2855" s="5">
        <f>(Eingabe!K2855*(Eingabe!L2855-Eingabe!K2855)+Eingabe!K2855^2*PI()/4)*0+Eingabe!K2855*Eingabe!L2855</f>
        <v>0.14999999999999999</v>
      </c>
      <c r="D2855" s="89">
        <f>IF(Eingabe!G2855="x",1,0)</f>
        <v>0</v>
      </c>
      <c r="E2855" s="1">
        <f>IF(Eingabe!H2855="x",1,0)</f>
        <v>1</v>
      </c>
      <c r="F2855" s="1">
        <f>IF(Eingabe!I2855="x",1,0)</f>
        <v>0</v>
      </c>
      <c r="G2855" s="90">
        <f t="shared" si="236"/>
        <v>1</v>
      </c>
      <c r="H2855" s="1">
        <f>IF(Eingabe!R2855="x",1,0)</f>
        <v>1</v>
      </c>
      <c r="I2855" s="1">
        <f>IF(Eingabe!S2855="x",1,0)</f>
        <v>0</v>
      </c>
      <c r="J2855" s="1">
        <f t="shared" si="237"/>
        <v>1</v>
      </c>
      <c r="K2855" s="89">
        <f>IF(Eingabe!E2855="x",1,0)</f>
        <v>1</v>
      </c>
      <c r="L2855" s="1">
        <f>IF(Eingabe!F2855="x",1,0)</f>
        <v>0</v>
      </c>
      <c r="M2855" s="90">
        <f t="shared" si="238"/>
        <v>1</v>
      </c>
    </row>
    <row r="2856">
      <c r="A2856" s="5">
        <f>Eingabe!J2856^2*PI()/4</f>
        <v>0</v>
      </c>
      <c r="B2856" s="5">
        <f>Eingabe!K2856*Eingabe!L2856</f>
        <v>0.14999999999999999</v>
      </c>
      <c r="C2856" s="5">
        <f>(Eingabe!K2856*(Eingabe!L2856-Eingabe!K2856)+Eingabe!K2856^2*PI()/4)*0+Eingabe!K2856*Eingabe!L2856</f>
        <v>0.14999999999999999</v>
      </c>
      <c r="D2856" s="89">
        <f>IF(Eingabe!G2856="x",1,0)</f>
        <v>0</v>
      </c>
      <c r="E2856" s="1">
        <f>IF(Eingabe!H2856="x",1,0)</f>
        <v>1</v>
      </c>
      <c r="F2856" s="1">
        <f>IF(Eingabe!I2856="x",1,0)</f>
        <v>0</v>
      </c>
      <c r="G2856" s="90">
        <f t="shared" si="236"/>
        <v>1</v>
      </c>
      <c r="H2856" s="1">
        <f>IF(Eingabe!R2856="x",1,0)</f>
        <v>1</v>
      </c>
      <c r="I2856" s="1">
        <f>IF(Eingabe!S2856="x",1,0)</f>
        <v>0</v>
      </c>
      <c r="J2856" s="1">
        <f t="shared" si="237"/>
        <v>1</v>
      </c>
      <c r="K2856" s="89">
        <f>IF(Eingabe!E2856="x",1,0)</f>
        <v>1</v>
      </c>
      <c r="L2856" s="1">
        <f>IF(Eingabe!F2856="x",1,0)</f>
        <v>0</v>
      </c>
      <c r="M2856" s="90">
        <f t="shared" si="238"/>
        <v>1</v>
      </c>
    </row>
    <row r="2857">
      <c r="A2857" s="5">
        <f>Eingabe!J2857^2*PI()/4</f>
        <v>0</v>
      </c>
      <c r="B2857" s="5">
        <f>Eingabe!K2857*Eingabe!L2857</f>
        <v>0.14999999999999999</v>
      </c>
      <c r="C2857" s="5">
        <f>(Eingabe!K2857*(Eingabe!L2857-Eingabe!K2857)+Eingabe!K2857^2*PI()/4)*0+Eingabe!K2857*Eingabe!L2857</f>
        <v>0.14999999999999999</v>
      </c>
      <c r="D2857" s="89">
        <f>IF(Eingabe!G2857="x",1,0)</f>
        <v>0</v>
      </c>
      <c r="E2857" s="1">
        <f>IF(Eingabe!H2857="x",1,0)</f>
        <v>1</v>
      </c>
      <c r="F2857" s="1">
        <f>IF(Eingabe!I2857="x",1,0)</f>
        <v>0</v>
      </c>
      <c r="G2857" s="90">
        <f t="shared" si="236"/>
        <v>1</v>
      </c>
      <c r="H2857" s="1">
        <f>IF(Eingabe!R2857="x",1,0)</f>
        <v>1</v>
      </c>
      <c r="I2857" s="1">
        <f>IF(Eingabe!S2857="x",1,0)</f>
        <v>0</v>
      </c>
      <c r="J2857" s="1">
        <f t="shared" si="237"/>
        <v>1</v>
      </c>
      <c r="K2857" s="89">
        <f>IF(Eingabe!E2857="x",1,0)</f>
        <v>1</v>
      </c>
      <c r="L2857" s="1">
        <f>IF(Eingabe!F2857="x",1,0)</f>
        <v>0</v>
      </c>
      <c r="M2857" s="90">
        <f t="shared" si="238"/>
        <v>1</v>
      </c>
    </row>
    <row r="2858">
      <c r="A2858" s="5">
        <f>Eingabe!J2858^2*PI()/4</f>
        <v>0</v>
      </c>
      <c r="B2858" s="5">
        <f>Eingabe!K2858*Eingabe!L2858</f>
        <v>0.14999999999999999</v>
      </c>
      <c r="C2858" s="5">
        <f>(Eingabe!K2858*(Eingabe!L2858-Eingabe!K2858)+Eingabe!K2858^2*PI()/4)*0+Eingabe!K2858*Eingabe!L2858</f>
        <v>0.14999999999999999</v>
      </c>
      <c r="D2858" s="89">
        <f>IF(Eingabe!G2858="x",1,0)</f>
        <v>0</v>
      </c>
      <c r="E2858" s="1">
        <f>IF(Eingabe!H2858="x",1,0)</f>
        <v>1</v>
      </c>
      <c r="F2858" s="1">
        <f>IF(Eingabe!I2858="x",1,0)</f>
        <v>0</v>
      </c>
      <c r="G2858" s="90">
        <f t="shared" si="236"/>
        <v>1</v>
      </c>
      <c r="H2858" s="1">
        <f>IF(Eingabe!R2858="x",1,0)</f>
        <v>1</v>
      </c>
      <c r="I2858" s="1">
        <f>IF(Eingabe!S2858="x",1,0)</f>
        <v>0</v>
      </c>
      <c r="J2858" s="1">
        <f t="shared" si="237"/>
        <v>1</v>
      </c>
      <c r="K2858" s="89">
        <f>IF(Eingabe!E2858="x",1,0)</f>
        <v>1</v>
      </c>
      <c r="L2858" s="1">
        <f>IF(Eingabe!F2858="x",1,0)</f>
        <v>0</v>
      </c>
      <c r="M2858" s="90">
        <f t="shared" si="238"/>
        <v>1</v>
      </c>
    </row>
    <row r="2859">
      <c r="A2859" s="5">
        <f>Eingabe!J2859^2*PI()/4</f>
        <v>0</v>
      </c>
      <c r="B2859" s="5">
        <f>Eingabe!K2859*Eingabe!L2859</f>
        <v>0.14999999999999999</v>
      </c>
      <c r="C2859" s="5">
        <f>(Eingabe!K2859*(Eingabe!L2859-Eingabe!K2859)+Eingabe!K2859^2*PI()/4)*0+Eingabe!K2859*Eingabe!L2859</f>
        <v>0.14999999999999999</v>
      </c>
      <c r="D2859" s="89">
        <f>IF(Eingabe!G2859="x",1,0)</f>
        <v>0</v>
      </c>
      <c r="E2859" s="1">
        <f>IF(Eingabe!H2859="x",1,0)</f>
        <v>1</v>
      </c>
      <c r="F2859" s="1">
        <f>IF(Eingabe!I2859="x",1,0)</f>
        <v>0</v>
      </c>
      <c r="G2859" s="90">
        <f t="shared" si="236"/>
        <v>1</v>
      </c>
      <c r="H2859" s="1">
        <f>IF(Eingabe!R2859="x",1,0)</f>
        <v>1</v>
      </c>
      <c r="I2859" s="1">
        <f>IF(Eingabe!S2859="x",1,0)</f>
        <v>0</v>
      </c>
      <c r="J2859" s="1">
        <f t="shared" si="237"/>
        <v>1</v>
      </c>
      <c r="K2859" s="89">
        <f>IF(Eingabe!E2859="x",1,0)</f>
        <v>1</v>
      </c>
      <c r="L2859" s="1">
        <f>IF(Eingabe!F2859="x",1,0)</f>
        <v>0</v>
      </c>
      <c r="M2859" s="90">
        <f t="shared" si="238"/>
        <v>1</v>
      </c>
    </row>
    <row r="2860">
      <c r="A2860" s="5">
        <f>Eingabe!J2860^2*PI()/4</f>
        <v>0</v>
      </c>
      <c r="B2860" s="5">
        <f>Eingabe!K2860*Eingabe!L2860</f>
        <v>0.14999999999999999</v>
      </c>
      <c r="C2860" s="5">
        <f>(Eingabe!K2860*(Eingabe!L2860-Eingabe!K2860)+Eingabe!K2860^2*PI()/4)*0+Eingabe!K2860*Eingabe!L2860</f>
        <v>0.14999999999999999</v>
      </c>
      <c r="D2860" s="89">
        <f>IF(Eingabe!G2860="x",1,0)</f>
        <v>0</v>
      </c>
      <c r="E2860" s="1">
        <f>IF(Eingabe!H2860="x",1,0)</f>
        <v>1</v>
      </c>
      <c r="F2860" s="1">
        <f>IF(Eingabe!I2860="x",1,0)</f>
        <v>0</v>
      </c>
      <c r="G2860" s="90">
        <f t="shared" si="236"/>
        <v>1</v>
      </c>
      <c r="H2860" s="1">
        <f>IF(Eingabe!R2860="x",1,0)</f>
        <v>1</v>
      </c>
      <c r="I2860" s="1">
        <f>IF(Eingabe!S2860="x",1,0)</f>
        <v>0</v>
      </c>
      <c r="J2860" s="1">
        <f t="shared" si="237"/>
        <v>1</v>
      </c>
      <c r="K2860" s="89">
        <f>IF(Eingabe!E2860="x",1,0)</f>
        <v>1</v>
      </c>
      <c r="L2860" s="1">
        <f>IF(Eingabe!F2860="x",1,0)</f>
        <v>0</v>
      </c>
      <c r="M2860" s="90">
        <f t="shared" si="238"/>
        <v>1</v>
      </c>
    </row>
    <row r="2861">
      <c r="A2861" s="5">
        <f>Eingabe!J2861^2*PI()/4</f>
        <v>0</v>
      </c>
      <c r="B2861" s="5">
        <f>Eingabe!K2861*Eingabe!L2861</f>
        <v>0.14999999999999999</v>
      </c>
      <c r="C2861" s="5">
        <f>(Eingabe!K2861*(Eingabe!L2861-Eingabe!K2861)+Eingabe!K2861^2*PI()/4)*0+Eingabe!K2861*Eingabe!L2861</f>
        <v>0.14999999999999999</v>
      </c>
      <c r="D2861" s="89">
        <f>IF(Eingabe!G2861="x",1,0)</f>
        <v>0</v>
      </c>
      <c r="E2861" s="1">
        <f>IF(Eingabe!H2861="x",1,0)</f>
        <v>1</v>
      </c>
      <c r="F2861" s="1">
        <f>IF(Eingabe!I2861="x",1,0)</f>
        <v>0</v>
      </c>
      <c r="G2861" s="90">
        <f t="shared" si="236"/>
        <v>1</v>
      </c>
      <c r="H2861" s="1">
        <f>IF(Eingabe!R2861="x",1,0)</f>
        <v>1</v>
      </c>
      <c r="I2861" s="1">
        <f>IF(Eingabe!S2861="x",1,0)</f>
        <v>0</v>
      </c>
      <c r="J2861" s="1">
        <f t="shared" si="237"/>
        <v>1</v>
      </c>
      <c r="K2861" s="89">
        <f>IF(Eingabe!E2861="x",1,0)</f>
        <v>1</v>
      </c>
      <c r="L2861" s="1">
        <f>IF(Eingabe!F2861="x",1,0)</f>
        <v>0</v>
      </c>
      <c r="M2861" s="90">
        <f t="shared" si="238"/>
        <v>1</v>
      </c>
    </row>
    <row r="2862">
      <c r="A2862" s="5">
        <f>Eingabe!J2862^2*PI()/4</f>
        <v>0</v>
      </c>
      <c r="B2862" s="5">
        <f>Eingabe!K2862*Eingabe!L2862</f>
        <v>0.14999999999999999</v>
      </c>
      <c r="C2862" s="5">
        <f>(Eingabe!K2862*(Eingabe!L2862-Eingabe!K2862)+Eingabe!K2862^2*PI()/4)*0+Eingabe!K2862*Eingabe!L2862</f>
        <v>0.14999999999999999</v>
      </c>
      <c r="D2862" s="89">
        <f>IF(Eingabe!G2862="x",1,0)</f>
        <v>0</v>
      </c>
      <c r="E2862" s="1">
        <f>IF(Eingabe!H2862="x",1,0)</f>
        <v>1</v>
      </c>
      <c r="F2862" s="1">
        <f>IF(Eingabe!I2862="x",1,0)</f>
        <v>0</v>
      </c>
      <c r="G2862" s="90">
        <f t="shared" si="236"/>
        <v>1</v>
      </c>
      <c r="H2862" s="1">
        <f>IF(Eingabe!R2862="x",1,0)</f>
        <v>1</v>
      </c>
      <c r="I2862" s="1">
        <f>IF(Eingabe!S2862="x",1,0)</f>
        <v>0</v>
      </c>
      <c r="J2862" s="1">
        <f t="shared" si="237"/>
        <v>1</v>
      </c>
      <c r="K2862" s="89">
        <f>IF(Eingabe!E2862="x",1,0)</f>
        <v>1</v>
      </c>
      <c r="L2862" s="1">
        <f>IF(Eingabe!F2862="x",1,0)</f>
        <v>0</v>
      </c>
      <c r="M2862" s="90">
        <f t="shared" si="238"/>
        <v>1</v>
      </c>
    </row>
    <row r="2863">
      <c r="A2863" s="5">
        <f>Eingabe!J2863^2*PI()/4</f>
        <v>0</v>
      </c>
      <c r="B2863" s="5">
        <f>Eingabe!K2863*Eingabe!L2863</f>
        <v>0.14999999999999999</v>
      </c>
      <c r="C2863" s="5">
        <f>(Eingabe!K2863*(Eingabe!L2863-Eingabe!K2863)+Eingabe!K2863^2*PI()/4)*0+Eingabe!K2863*Eingabe!L2863</f>
        <v>0.14999999999999999</v>
      </c>
      <c r="D2863" s="89">
        <f>IF(Eingabe!G2863="x",1,0)</f>
        <v>0</v>
      </c>
      <c r="E2863" s="1">
        <f>IF(Eingabe!H2863="x",1,0)</f>
        <v>1</v>
      </c>
      <c r="F2863" s="1">
        <f>IF(Eingabe!I2863="x",1,0)</f>
        <v>0</v>
      </c>
      <c r="G2863" s="90">
        <f t="shared" si="236"/>
        <v>1</v>
      </c>
      <c r="H2863" s="1">
        <f>IF(Eingabe!R2863="x",1,0)</f>
        <v>1</v>
      </c>
      <c r="I2863" s="1">
        <f>IF(Eingabe!S2863="x",1,0)</f>
        <v>0</v>
      </c>
      <c r="J2863" s="1">
        <f t="shared" si="237"/>
        <v>1</v>
      </c>
      <c r="K2863" s="89">
        <f>IF(Eingabe!E2863="x",1,0)</f>
        <v>1</v>
      </c>
      <c r="L2863" s="1">
        <f>IF(Eingabe!F2863="x",1,0)</f>
        <v>0</v>
      </c>
      <c r="M2863" s="90">
        <f t="shared" si="238"/>
        <v>1</v>
      </c>
    </row>
    <row r="2864">
      <c r="A2864" s="5">
        <f>Eingabe!J2864^2*PI()/4</f>
        <v>0</v>
      </c>
      <c r="B2864" s="5">
        <f>Eingabe!K2864*Eingabe!L2864</f>
        <v>0.14999999999999999</v>
      </c>
      <c r="C2864" s="5">
        <f>(Eingabe!K2864*(Eingabe!L2864-Eingabe!K2864)+Eingabe!K2864^2*PI()/4)*0+Eingabe!K2864*Eingabe!L2864</f>
        <v>0.14999999999999999</v>
      </c>
      <c r="D2864" s="89">
        <f>IF(Eingabe!G2864="x",1,0)</f>
        <v>0</v>
      </c>
      <c r="E2864" s="1">
        <f>IF(Eingabe!H2864="x",1,0)</f>
        <v>1</v>
      </c>
      <c r="F2864" s="1">
        <f>IF(Eingabe!I2864="x",1,0)</f>
        <v>0</v>
      </c>
      <c r="G2864" s="90">
        <f t="shared" si="236"/>
        <v>1</v>
      </c>
      <c r="H2864" s="1">
        <f>IF(Eingabe!R2864="x",1,0)</f>
        <v>1</v>
      </c>
      <c r="I2864" s="1">
        <f>IF(Eingabe!S2864="x",1,0)</f>
        <v>0</v>
      </c>
      <c r="J2864" s="1">
        <f t="shared" si="237"/>
        <v>1</v>
      </c>
      <c r="K2864" s="89">
        <f>IF(Eingabe!E2864="x",1,0)</f>
        <v>1</v>
      </c>
      <c r="L2864" s="1">
        <f>IF(Eingabe!F2864="x",1,0)</f>
        <v>0</v>
      </c>
      <c r="M2864" s="90">
        <f t="shared" si="238"/>
        <v>1</v>
      </c>
    </row>
    <row r="2865">
      <c r="A2865" s="5">
        <f>Eingabe!J2865^2*PI()/4</f>
        <v>0</v>
      </c>
      <c r="B2865" s="5">
        <f>Eingabe!K2865*Eingabe!L2865</f>
        <v>0.14999999999999999</v>
      </c>
      <c r="C2865" s="5">
        <f>(Eingabe!K2865*(Eingabe!L2865-Eingabe!K2865)+Eingabe!K2865^2*PI()/4)*0+Eingabe!K2865*Eingabe!L2865</f>
        <v>0.14999999999999999</v>
      </c>
      <c r="D2865" s="89">
        <f>IF(Eingabe!G2865="x",1,0)</f>
        <v>0</v>
      </c>
      <c r="E2865" s="1">
        <f>IF(Eingabe!H2865="x",1,0)</f>
        <v>1</v>
      </c>
      <c r="F2865" s="1">
        <f>IF(Eingabe!I2865="x",1,0)</f>
        <v>0</v>
      </c>
      <c r="G2865" s="90">
        <f t="shared" si="236"/>
        <v>1</v>
      </c>
      <c r="H2865" s="1">
        <f>IF(Eingabe!R2865="x",1,0)</f>
        <v>1</v>
      </c>
      <c r="I2865" s="1">
        <f>IF(Eingabe!S2865="x",1,0)</f>
        <v>0</v>
      </c>
      <c r="J2865" s="1">
        <f t="shared" si="237"/>
        <v>1</v>
      </c>
      <c r="K2865" s="89">
        <f>IF(Eingabe!E2865="x",1,0)</f>
        <v>1</v>
      </c>
      <c r="L2865" s="1">
        <f>IF(Eingabe!F2865="x",1,0)</f>
        <v>0</v>
      </c>
      <c r="M2865" s="90">
        <f t="shared" si="238"/>
        <v>1</v>
      </c>
    </row>
    <row r="2866">
      <c r="A2866" s="5">
        <f>Eingabe!J2866^2*PI()/4</f>
        <v>0</v>
      </c>
      <c r="B2866" s="5">
        <f>Eingabe!K2866*Eingabe!L2866</f>
        <v>0.16000000000000003</v>
      </c>
      <c r="C2866" s="5">
        <f>(Eingabe!K2866*(Eingabe!L2866-Eingabe!K2866)+Eingabe!K2866^2*PI()/4)*0+Eingabe!K2866*Eingabe!L2866</f>
        <v>0.16000000000000003</v>
      </c>
      <c r="D2866" s="89">
        <f>IF(Eingabe!G2866="x",1,0)</f>
        <v>0</v>
      </c>
      <c r="E2866" s="1">
        <f>IF(Eingabe!H2866="x",1,0)</f>
        <v>1</v>
      </c>
      <c r="F2866" s="1">
        <f>IF(Eingabe!I2866="x",1,0)</f>
        <v>0</v>
      </c>
      <c r="G2866" s="90">
        <f t="shared" si="236"/>
        <v>1</v>
      </c>
      <c r="H2866" s="1">
        <f>IF(Eingabe!R2866="x",1,0)</f>
        <v>1</v>
      </c>
      <c r="I2866" s="1">
        <f>IF(Eingabe!S2866="x",1,0)</f>
        <v>0</v>
      </c>
      <c r="J2866" s="1">
        <f t="shared" si="237"/>
        <v>1</v>
      </c>
      <c r="K2866" s="89">
        <f>IF(Eingabe!E2866="x",1,0)</f>
        <v>1</v>
      </c>
      <c r="L2866" s="1">
        <f>IF(Eingabe!F2866="x",1,0)</f>
        <v>0</v>
      </c>
      <c r="M2866" s="90">
        <f t="shared" si="238"/>
        <v>1</v>
      </c>
    </row>
    <row r="2867">
      <c r="A2867" s="5">
        <f>Eingabe!J2867^2*PI()/4</f>
        <v>0</v>
      </c>
      <c r="B2867" s="5">
        <f>Eingabe!K2867*Eingabe!L2867</f>
        <v>0.10000000000000001</v>
      </c>
      <c r="C2867" s="5">
        <f>(Eingabe!K2867*(Eingabe!L2867-Eingabe!K2867)+Eingabe!K2867^2*PI()/4)*0+Eingabe!K2867*Eingabe!L2867</f>
        <v>0.10000000000000001</v>
      </c>
      <c r="D2867" s="89">
        <f>IF(Eingabe!G2867="x",1,0)</f>
        <v>0</v>
      </c>
      <c r="E2867" s="1">
        <f>IF(Eingabe!H2867="x",1,0)</f>
        <v>1</v>
      </c>
      <c r="F2867" s="1">
        <f>IF(Eingabe!I2867="x",1,0)</f>
        <v>0</v>
      </c>
      <c r="G2867" s="90">
        <f t="shared" si="236"/>
        <v>1</v>
      </c>
      <c r="H2867" s="1">
        <f>IF(Eingabe!R2867="x",1,0)</f>
        <v>1</v>
      </c>
      <c r="I2867" s="1">
        <f>IF(Eingabe!S2867="x",1,0)</f>
        <v>0</v>
      </c>
      <c r="J2867" s="1">
        <f t="shared" si="237"/>
        <v>1</v>
      </c>
      <c r="K2867" s="89">
        <f>IF(Eingabe!E2867="x",1,0)</f>
        <v>1</v>
      </c>
      <c r="L2867" s="1">
        <f>IF(Eingabe!F2867="x",1,0)</f>
        <v>0</v>
      </c>
      <c r="M2867" s="90">
        <f t="shared" si="238"/>
        <v>1</v>
      </c>
    </row>
    <row r="2868">
      <c r="A2868" s="5">
        <f>Eingabe!J2868^2*PI()/4</f>
        <v>0</v>
      </c>
      <c r="B2868" s="5">
        <f>Eingabe!K2868*Eingabe!L2868</f>
        <v>0.10000000000000001</v>
      </c>
      <c r="C2868" s="5">
        <f>(Eingabe!K2868*(Eingabe!L2868-Eingabe!K2868)+Eingabe!K2868^2*PI()/4)*0+Eingabe!K2868*Eingabe!L2868</f>
        <v>0.10000000000000001</v>
      </c>
      <c r="D2868" s="89">
        <f>IF(Eingabe!G2868="x",1,0)</f>
        <v>0</v>
      </c>
      <c r="E2868" s="1">
        <f>IF(Eingabe!H2868="x",1,0)</f>
        <v>1</v>
      </c>
      <c r="F2868" s="1">
        <f>IF(Eingabe!I2868="x",1,0)</f>
        <v>0</v>
      </c>
      <c r="G2868" s="90">
        <f t="shared" si="236"/>
        <v>1</v>
      </c>
      <c r="H2868" s="1">
        <f>IF(Eingabe!R2868="x",1,0)</f>
        <v>1</v>
      </c>
      <c r="I2868" s="1">
        <f>IF(Eingabe!S2868="x",1,0)</f>
        <v>0</v>
      </c>
      <c r="J2868" s="1">
        <f t="shared" si="237"/>
        <v>1</v>
      </c>
      <c r="K2868" s="89">
        <f>IF(Eingabe!E2868="x",1,0)</f>
        <v>1</v>
      </c>
      <c r="L2868" s="1">
        <f>IF(Eingabe!F2868="x",1,0)</f>
        <v>0</v>
      </c>
      <c r="M2868" s="90">
        <f t="shared" si="238"/>
        <v>1</v>
      </c>
    </row>
    <row r="2869">
      <c r="A2869" s="5">
        <f>Eingabe!J2869^2*PI()/4</f>
        <v>0</v>
      </c>
      <c r="B2869" s="5">
        <f>Eingabe!K2869*Eingabe!L2869</f>
        <v>0.10000000000000001</v>
      </c>
      <c r="C2869" s="5">
        <f>(Eingabe!K2869*(Eingabe!L2869-Eingabe!K2869)+Eingabe!K2869^2*PI()/4)*0+Eingabe!K2869*Eingabe!L2869</f>
        <v>0.10000000000000001</v>
      </c>
      <c r="D2869" s="89">
        <f>IF(Eingabe!G2869="x",1,0)</f>
        <v>0</v>
      </c>
      <c r="E2869" s="1">
        <f>IF(Eingabe!H2869="x",1,0)</f>
        <v>1</v>
      </c>
      <c r="F2869" s="1">
        <f>IF(Eingabe!I2869="x",1,0)</f>
        <v>0</v>
      </c>
      <c r="G2869" s="90">
        <f t="shared" si="236"/>
        <v>1</v>
      </c>
      <c r="H2869" s="1">
        <f>IF(Eingabe!R2869="x",1,0)</f>
        <v>1</v>
      </c>
      <c r="I2869" s="1">
        <f>IF(Eingabe!S2869="x",1,0)</f>
        <v>0</v>
      </c>
      <c r="J2869" s="1">
        <f t="shared" si="237"/>
        <v>1</v>
      </c>
      <c r="K2869" s="89">
        <f>IF(Eingabe!E2869="x",1,0)</f>
        <v>1</v>
      </c>
      <c r="L2869" s="1">
        <f>IF(Eingabe!F2869="x",1,0)</f>
        <v>0</v>
      </c>
      <c r="M2869" s="90">
        <f t="shared" si="238"/>
        <v>1</v>
      </c>
    </row>
    <row r="2870">
      <c r="A2870" s="5">
        <f>Eingabe!J2870^2*PI()/4</f>
        <v>0</v>
      </c>
      <c r="B2870" s="5">
        <f>Eingabe!K2870*Eingabe!L2870</f>
        <v>0.16000000000000003</v>
      </c>
      <c r="C2870" s="5">
        <f>(Eingabe!K2870*(Eingabe!L2870-Eingabe!K2870)+Eingabe!K2870^2*PI()/4)*0+Eingabe!K2870*Eingabe!L2870</f>
        <v>0.16000000000000003</v>
      </c>
      <c r="D2870" s="89">
        <f>IF(Eingabe!G2870="x",1,0)</f>
        <v>0</v>
      </c>
      <c r="E2870" s="1">
        <f>IF(Eingabe!H2870="x",1,0)</f>
        <v>1</v>
      </c>
      <c r="F2870" s="1">
        <f>IF(Eingabe!I2870="x",1,0)</f>
        <v>0</v>
      </c>
      <c r="G2870" s="90">
        <f t="shared" si="236"/>
        <v>1</v>
      </c>
      <c r="H2870" s="1">
        <f>IF(Eingabe!R2870="x",1,0)</f>
        <v>1</v>
      </c>
      <c r="I2870" s="1">
        <f>IF(Eingabe!S2870="x",1,0)</f>
        <v>0</v>
      </c>
      <c r="J2870" s="1">
        <f t="shared" si="237"/>
        <v>1</v>
      </c>
      <c r="K2870" s="89">
        <f>IF(Eingabe!E2870="x",1,0)</f>
        <v>1</v>
      </c>
      <c r="L2870" s="1">
        <f>IF(Eingabe!F2870="x",1,0)</f>
        <v>0</v>
      </c>
      <c r="M2870" s="90">
        <f t="shared" si="238"/>
        <v>1</v>
      </c>
    </row>
    <row r="2871">
      <c r="A2871" s="5">
        <f>Eingabe!J2871^2*PI()/4</f>
        <v>0</v>
      </c>
      <c r="B2871" s="5">
        <f>Eingabe!K2871*Eingabe!L2871</f>
        <v>0.10000000000000001</v>
      </c>
      <c r="C2871" s="5">
        <f>(Eingabe!K2871*(Eingabe!L2871-Eingabe!K2871)+Eingabe!K2871^2*PI()/4)*0+Eingabe!K2871*Eingabe!L2871</f>
        <v>0.10000000000000001</v>
      </c>
      <c r="D2871" s="89">
        <f>IF(Eingabe!G2871="x",1,0)</f>
        <v>0</v>
      </c>
      <c r="E2871" s="1">
        <f>IF(Eingabe!H2871="x",1,0)</f>
        <v>1</v>
      </c>
      <c r="F2871" s="1">
        <f>IF(Eingabe!I2871="x",1,0)</f>
        <v>0</v>
      </c>
      <c r="G2871" s="90">
        <f t="shared" si="236"/>
        <v>1</v>
      </c>
      <c r="H2871" s="1">
        <f>IF(Eingabe!R2871="x",1,0)</f>
        <v>1</v>
      </c>
      <c r="I2871" s="1">
        <f>IF(Eingabe!S2871="x",1,0)</f>
        <v>0</v>
      </c>
      <c r="J2871" s="1">
        <f t="shared" si="237"/>
        <v>1</v>
      </c>
      <c r="K2871" s="89">
        <f>IF(Eingabe!E2871="x",1,0)</f>
        <v>1</v>
      </c>
      <c r="L2871" s="1">
        <f>IF(Eingabe!F2871="x",1,0)</f>
        <v>0</v>
      </c>
      <c r="M2871" s="90">
        <f t="shared" si="238"/>
        <v>1</v>
      </c>
    </row>
    <row r="2872">
      <c r="A2872" s="5">
        <f>Eingabe!J2872^2*PI()/4</f>
        <v>0</v>
      </c>
      <c r="B2872" s="5">
        <f>Eingabe!K2872*Eingabe!L2872</f>
        <v>0.10000000000000001</v>
      </c>
      <c r="C2872" s="5">
        <f>(Eingabe!K2872*(Eingabe!L2872-Eingabe!K2872)+Eingabe!K2872^2*PI()/4)*0+Eingabe!K2872*Eingabe!L2872</f>
        <v>0.10000000000000001</v>
      </c>
      <c r="D2872" s="89">
        <f>IF(Eingabe!G2872="x",1,0)</f>
        <v>0</v>
      </c>
      <c r="E2872" s="1">
        <f>IF(Eingabe!H2872="x",1,0)</f>
        <v>1</v>
      </c>
      <c r="F2872" s="1">
        <f>IF(Eingabe!I2872="x",1,0)</f>
        <v>0</v>
      </c>
      <c r="G2872" s="90">
        <f t="shared" si="236"/>
        <v>1</v>
      </c>
      <c r="H2872" s="1">
        <f>IF(Eingabe!R2872="x",1,0)</f>
        <v>1</v>
      </c>
      <c r="I2872" s="1">
        <f>IF(Eingabe!S2872="x",1,0)</f>
        <v>0</v>
      </c>
      <c r="J2872" s="1">
        <f t="shared" si="237"/>
        <v>1</v>
      </c>
      <c r="K2872" s="89">
        <f>IF(Eingabe!E2872="x",1,0)</f>
        <v>1</v>
      </c>
      <c r="L2872" s="1">
        <f>IF(Eingabe!F2872="x",1,0)</f>
        <v>0</v>
      </c>
      <c r="M2872" s="90">
        <f t="shared" si="238"/>
        <v>1</v>
      </c>
    </row>
    <row r="2873">
      <c r="A2873" s="5">
        <f>Eingabe!J2873^2*PI()/4</f>
        <v>0</v>
      </c>
      <c r="B2873" s="5">
        <f>Eingabe!K2873*Eingabe!L2873</f>
        <v>0.10000000000000001</v>
      </c>
      <c r="C2873" s="5">
        <f>(Eingabe!K2873*(Eingabe!L2873-Eingabe!K2873)+Eingabe!K2873^2*PI()/4)*0+Eingabe!K2873*Eingabe!L2873</f>
        <v>0.10000000000000001</v>
      </c>
      <c r="D2873" s="89">
        <f>IF(Eingabe!G2873="x",1,0)</f>
        <v>0</v>
      </c>
      <c r="E2873" s="1">
        <f>IF(Eingabe!H2873="x",1,0)</f>
        <v>1</v>
      </c>
      <c r="F2873" s="1">
        <f>IF(Eingabe!I2873="x",1,0)</f>
        <v>0</v>
      </c>
      <c r="G2873" s="90">
        <f t="shared" si="236"/>
        <v>1</v>
      </c>
      <c r="H2873" s="1">
        <f>IF(Eingabe!R2873="x",1,0)</f>
        <v>1</v>
      </c>
      <c r="I2873" s="1">
        <f>IF(Eingabe!S2873="x",1,0)</f>
        <v>0</v>
      </c>
      <c r="J2873" s="1">
        <f t="shared" si="237"/>
        <v>1</v>
      </c>
      <c r="K2873" s="89">
        <f>IF(Eingabe!E2873="x",1,0)</f>
        <v>1</v>
      </c>
      <c r="L2873" s="1">
        <f>IF(Eingabe!F2873="x",1,0)</f>
        <v>0</v>
      </c>
      <c r="M2873" s="90">
        <f t="shared" si="238"/>
        <v>1</v>
      </c>
    </row>
    <row r="2874">
      <c r="A2874" s="5">
        <f>Eingabe!J2874^2*PI()/4</f>
        <v>0</v>
      </c>
      <c r="B2874" s="5">
        <f>Eingabe!K2874*Eingabe!L2874</f>
        <v>0.10000000000000001</v>
      </c>
      <c r="C2874" s="5">
        <f>(Eingabe!K2874*(Eingabe!L2874-Eingabe!K2874)+Eingabe!K2874^2*PI()/4)*0+Eingabe!K2874*Eingabe!L2874</f>
        <v>0.10000000000000001</v>
      </c>
      <c r="D2874" s="89">
        <f>IF(Eingabe!G2874="x",1,0)</f>
        <v>0</v>
      </c>
      <c r="E2874" s="1">
        <f>IF(Eingabe!H2874="x",1,0)</f>
        <v>1</v>
      </c>
      <c r="F2874" s="1">
        <f>IF(Eingabe!I2874="x",1,0)</f>
        <v>0</v>
      </c>
      <c r="G2874" s="90">
        <f t="shared" si="236"/>
        <v>1</v>
      </c>
      <c r="H2874" s="1">
        <f>IF(Eingabe!R2874="x",1,0)</f>
        <v>1</v>
      </c>
      <c r="I2874" s="1">
        <f>IF(Eingabe!S2874="x",1,0)</f>
        <v>0</v>
      </c>
      <c r="J2874" s="1">
        <f t="shared" si="237"/>
        <v>1</v>
      </c>
      <c r="K2874" s="89">
        <f>IF(Eingabe!E2874="x",1,0)</f>
        <v>1</v>
      </c>
      <c r="L2874" s="1">
        <f>IF(Eingabe!F2874="x",1,0)</f>
        <v>0</v>
      </c>
      <c r="M2874" s="90">
        <f t="shared" si="238"/>
        <v>1</v>
      </c>
    </row>
    <row r="2875">
      <c r="A2875" s="5">
        <f>Eingabe!J2875^2*PI()/4</f>
        <v>0</v>
      </c>
      <c r="B2875" s="5">
        <f>Eingabe!K2875*Eingabe!L2875</f>
        <v>0.10000000000000001</v>
      </c>
      <c r="C2875" s="5">
        <f>(Eingabe!K2875*(Eingabe!L2875-Eingabe!K2875)+Eingabe!K2875^2*PI()/4)*0+Eingabe!K2875*Eingabe!L2875</f>
        <v>0.10000000000000001</v>
      </c>
      <c r="D2875" s="89">
        <f>IF(Eingabe!G2875="x",1,0)</f>
        <v>0</v>
      </c>
      <c r="E2875" s="1">
        <f>IF(Eingabe!H2875="x",1,0)</f>
        <v>1</v>
      </c>
      <c r="F2875" s="1">
        <f>IF(Eingabe!I2875="x",1,0)</f>
        <v>0</v>
      </c>
      <c r="G2875" s="90">
        <f t="shared" si="236"/>
        <v>1</v>
      </c>
      <c r="H2875" s="1">
        <f>IF(Eingabe!R2875="x",1,0)</f>
        <v>1</v>
      </c>
      <c r="I2875" s="1">
        <f>IF(Eingabe!S2875="x",1,0)</f>
        <v>0</v>
      </c>
      <c r="J2875" s="1">
        <f t="shared" si="237"/>
        <v>1</v>
      </c>
      <c r="K2875" s="89">
        <f>IF(Eingabe!E2875="x",1,0)</f>
        <v>1</v>
      </c>
      <c r="L2875" s="1">
        <f>IF(Eingabe!F2875="x",1,0)</f>
        <v>0</v>
      </c>
      <c r="M2875" s="90">
        <f t="shared" si="238"/>
        <v>1</v>
      </c>
    </row>
    <row r="2876">
      <c r="A2876" s="5">
        <f>Eingabe!J2876^2*PI()/4</f>
        <v>0</v>
      </c>
      <c r="B2876" s="5">
        <f>Eingabe!K2876*Eingabe!L2876</f>
        <v>0.10000000000000001</v>
      </c>
      <c r="C2876" s="5">
        <f>(Eingabe!K2876*(Eingabe!L2876-Eingabe!K2876)+Eingabe!K2876^2*PI()/4)*0+Eingabe!K2876*Eingabe!L2876</f>
        <v>0.10000000000000001</v>
      </c>
      <c r="D2876" s="89">
        <f>IF(Eingabe!G2876="x",1,0)</f>
        <v>0</v>
      </c>
      <c r="E2876" s="1">
        <f>IF(Eingabe!H2876="x",1,0)</f>
        <v>1</v>
      </c>
      <c r="F2876" s="1">
        <f>IF(Eingabe!I2876="x",1,0)</f>
        <v>0</v>
      </c>
      <c r="G2876" s="90">
        <f t="shared" si="236"/>
        <v>1</v>
      </c>
      <c r="H2876" s="1">
        <f>IF(Eingabe!R2876="x",1,0)</f>
        <v>1</v>
      </c>
      <c r="I2876" s="1">
        <f>IF(Eingabe!S2876="x",1,0)</f>
        <v>0</v>
      </c>
      <c r="J2876" s="1">
        <f t="shared" si="237"/>
        <v>1</v>
      </c>
      <c r="K2876" s="89">
        <f>IF(Eingabe!E2876="x",1,0)</f>
        <v>1</v>
      </c>
      <c r="L2876" s="1">
        <f>IF(Eingabe!F2876="x",1,0)</f>
        <v>0</v>
      </c>
      <c r="M2876" s="90">
        <f t="shared" si="238"/>
        <v>1</v>
      </c>
    </row>
    <row r="2877">
      <c r="A2877" s="5">
        <f>Eingabe!J2877^2*PI()/4</f>
        <v>0</v>
      </c>
      <c r="B2877" s="5">
        <f>Eingabe!K2877*Eingabe!L2877</f>
        <v>0.10000000000000001</v>
      </c>
      <c r="C2877" s="5">
        <f>(Eingabe!K2877*(Eingabe!L2877-Eingabe!K2877)+Eingabe!K2877^2*PI()/4)*0+Eingabe!K2877*Eingabe!L2877</f>
        <v>0.10000000000000001</v>
      </c>
      <c r="D2877" s="89">
        <f>IF(Eingabe!G2877="x",1,0)</f>
        <v>0</v>
      </c>
      <c r="E2877" s="1">
        <f>IF(Eingabe!H2877="x",1,0)</f>
        <v>1</v>
      </c>
      <c r="F2877" s="1">
        <f>IF(Eingabe!I2877="x",1,0)</f>
        <v>0</v>
      </c>
      <c r="G2877" s="90">
        <f t="shared" si="236"/>
        <v>1</v>
      </c>
      <c r="H2877" s="1">
        <f>IF(Eingabe!R2877="x",1,0)</f>
        <v>1</v>
      </c>
      <c r="I2877" s="1">
        <f>IF(Eingabe!S2877="x",1,0)</f>
        <v>0</v>
      </c>
      <c r="J2877" s="1">
        <f t="shared" si="237"/>
        <v>1</v>
      </c>
      <c r="K2877" s="89">
        <f>IF(Eingabe!E2877="x",1,0)</f>
        <v>1</v>
      </c>
      <c r="L2877" s="1">
        <f>IF(Eingabe!F2877="x",1,0)</f>
        <v>0</v>
      </c>
      <c r="M2877" s="90">
        <f t="shared" si="238"/>
        <v>1</v>
      </c>
    </row>
    <row r="2878">
      <c r="A2878" s="5">
        <f>Eingabe!J2878^2*PI()/4</f>
        <v>0</v>
      </c>
      <c r="B2878" s="5">
        <f>Eingabe!K2878*Eingabe!L2878</f>
        <v>0.10000000000000001</v>
      </c>
      <c r="C2878" s="5">
        <f>(Eingabe!K2878*(Eingabe!L2878-Eingabe!K2878)+Eingabe!K2878^2*PI()/4)*0+Eingabe!K2878*Eingabe!L2878</f>
        <v>0.10000000000000001</v>
      </c>
      <c r="D2878" s="89">
        <f>IF(Eingabe!G2878="x",1,0)</f>
        <v>0</v>
      </c>
      <c r="E2878" s="1">
        <f>IF(Eingabe!H2878="x",1,0)</f>
        <v>1</v>
      </c>
      <c r="F2878" s="1">
        <f>IF(Eingabe!I2878="x",1,0)</f>
        <v>0</v>
      </c>
      <c r="G2878" s="90">
        <f t="shared" si="236"/>
        <v>1</v>
      </c>
      <c r="H2878" s="1">
        <f>IF(Eingabe!R2878="x",1,0)</f>
        <v>1</v>
      </c>
      <c r="I2878" s="1">
        <f>IF(Eingabe!S2878="x",1,0)</f>
        <v>0</v>
      </c>
      <c r="J2878" s="1">
        <f t="shared" si="237"/>
        <v>1</v>
      </c>
      <c r="K2878" s="89">
        <f>IF(Eingabe!E2878="x",1,0)</f>
        <v>1</v>
      </c>
      <c r="L2878" s="1">
        <f>IF(Eingabe!F2878="x",1,0)</f>
        <v>0</v>
      </c>
      <c r="M2878" s="90">
        <f t="shared" si="238"/>
        <v>1</v>
      </c>
    </row>
    <row r="2879">
      <c r="A2879" s="5">
        <f>Eingabe!J2879^2*PI()/4</f>
        <v>0</v>
      </c>
      <c r="B2879" s="5">
        <f>Eingabe!K2879*Eingabe!L2879</f>
        <v>0.10000000000000001</v>
      </c>
      <c r="C2879" s="5">
        <f>(Eingabe!K2879*(Eingabe!L2879-Eingabe!K2879)+Eingabe!K2879^2*PI()/4)*0+Eingabe!K2879*Eingabe!L2879</f>
        <v>0.10000000000000001</v>
      </c>
      <c r="D2879" s="89">
        <f>IF(Eingabe!G2879="x",1,0)</f>
        <v>0</v>
      </c>
      <c r="E2879" s="1">
        <f>IF(Eingabe!H2879="x",1,0)</f>
        <v>1</v>
      </c>
      <c r="F2879" s="1">
        <f>IF(Eingabe!I2879="x",1,0)</f>
        <v>0</v>
      </c>
      <c r="G2879" s="90">
        <f t="shared" si="236"/>
        <v>1</v>
      </c>
      <c r="H2879" s="1">
        <f>IF(Eingabe!R2879="x",1,0)</f>
        <v>1</v>
      </c>
      <c r="I2879" s="1">
        <f>IF(Eingabe!S2879="x",1,0)</f>
        <v>0</v>
      </c>
      <c r="J2879" s="1">
        <f t="shared" si="237"/>
        <v>1</v>
      </c>
      <c r="K2879" s="89">
        <f>IF(Eingabe!E2879="x",1,0)</f>
        <v>1</v>
      </c>
      <c r="L2879" s="1">
        <f>IF(Eingabe!F2879="x",1,0)</f>
        <v>0</v>
      </c>
      <c r="M2879" s="90">
        <f t="shared" si="238"/>
        <v>1</v>
      </c>
    </row>
    <row r="2880">
      <c r="A2880" s="5">
        <f>Eingabe!J2880^2*PI()/4</f>
        <v>0</v>
      </c>
      <c r="B2880" s="5">
        <f>Eingabe!K2880*Eingabe!L2880</f>
        <v>0.10000000000000001</v>
      </c>
      <c r="C2880" s="5">
        <f>(Eingabe!K2880*(Eingabe!L2880-Eingabe!K2880)+Eingabe!K2880^2*PI()/4)*0+Eingabe!K2880*Eingabe!L2880</f>
        <v>0.10000000000000001</v>
      </c>
      <c r="D2880" s="89">
        <f>IF(Eingabe!G2880="x",1,0)</f>
        <v>0</v>
      </c>
      <c r="E2880" s="1">
        <f>IF(Eingabe!H2880="x",1,0)</f>
        <v>1</v>
      </c>
      <c r="F2880" s="1">
        <f>IF(Eingabe!I2880="x",1,0)</f>
        <v>0</v>
      </c>
      <c r="G2880" s="90">
        <f t="shared" si="236"/>
        <v>1</v>
      </c>
      <c r="H2880" s="1">
        <f>IF(Eingabe!R2880="x",1,0)</f>
        <v>1</v>
      </c>
      <c r="I2880" s="1">
        <f>IF(Eingabe!S2880="x",1,0)</f>
        <v>0</v>
      </c>
      <c r="J2880" s="1">
        <f t="shared" si="237"/>
        <v>1</v>
      </c>
      <c r="K2880" s="89">
        <f>IF(Eingabe!E2880="x",1,0)</f>
        <v>1</v>
      </c>
      <c r="L2880" s="1">
        <f>IF(Eingabe!F2880="x",1,0)</f>
        <v>0</v>
      </c>
      <c r="M2880" s="90">
        <f t="shared" si="238"/>
        <v>1</v>
      </c>
    </row>
    <row r="2881">
      <c r="A2881" s="5">
        <f>Eingabe!J2881^2*PI()/4</f>
        <v>0</v>
      </c>
      <c r="B2881" s="5">
        <f>Eingabe!K2881*Eingabe!L2881</f>
        <v>0.080000000000000016</v>
      </c>
      <c r="C2881" s="5">
        <f>(Eingabe!K2881*(Eingabe!L2881-Eingabe!K2881)+Eingabe!K2881^2*PI()/4)*0+Eingabe!K2881*Eingabe!L2881</f>
        <v>0.080000000000000016</v>
      </c>
      <c r="D2881" s="89">
        <f>IF(Eingabe!G2881="x",1,0)</f>
        <v>0</v>
      </c>
      <c r="E2881" s="1">
        <f>IF(Eingabe!H2881="x",1,0)</f>
        <v>1</v>
      </c>
      <c r="F2881" s="1">
        <f>IF(Eingabe!I2881="x",1,0)</f>
        <v>0</v>
      </c>
      <c r="G2881" s="90">
        <f t="shared" si="236"/>
        <v>1</v>
      </c>
      <c r="H2881" s="1">
        <f>IF(Eingabe!R2881="x",1,0)</f>
        <v>1</v>
      </c>
      <c r="I2881" s="1">
        <f>IF(Eingabe!S2881="x",1,0)</f>
        <v>0</v>
      </c>
      <c r="J2881" s="1">
        <f t="shared" si="237"/>
        <v>1</v>
      </c>
      <c r="K2881" s="89">
        <f>IF(Eingabe!E2881="x",1,0)</f>
        <v>1</v>
      </c>
      <c r="L2881" s="1">
        <f>IF(Eingabe!F2881="x",1,0)</f>
        <v>0</v>
      </c>
      <c r="M2881" s="90">
        <f t="shared" si="238"/>
        <v>1</v>
      </c>
    </row>
    <row r="2882">
      <c r="A2882" s="5">
        <f>Eingabe!J2882^2*PI()/4</f>
        <v>0</v>
      </c>
      <c r="B2882" s="5">
        <f>Eingabe!K2882*Eingabe!L2882</f>
        <v>0.080000000000000016</v>
      </c>
      <c r="C2882" s="5">
        <f>(Eingabe!K2882*(Eingabe!L2882-Eingabe!K2882)+Eingabe!K2882^2*PI()/4)*0+Eingabe!K2882*Eingabe!L2882</f>
        <v>0.080000000000000016</v>
      </c>
      <c r="D2882" s="89">
        <f>IF(Eingabe!G2882="x",1,0)</f>
        <v>0</v>
      </c>
      <c r="E2882" s="1">
        <f>IF(Eingabe!H2882="x",1,0)</f>
        <v>1</v>
      </c>
      <c r="F2882" s="1">
        <f>IF(Eingabe!I2882="x",1,0)</f>
        <v>0</v>
      </c>
      <c r="G2882" s="90">
        <f t="shared" si="236"/>
        <v>1</v>
      </c>
      <c r="H2882" s="1">
        <f>IF(Eingabe!R2882="x",1,0)</f>
        <v>1</v>
      </c>
      <c r="I2882" s="1">
        <f>IF(Eingabe!S2882="x",1,0)</f>
        <v>0</v>
      </c>
      <c r="J2882" s="1">
        <f t="shared" si="237"/>
        <v>1</v>
      </c>
      <c r="K2882" s="89">
        <f>IF(Eingabe!E2882="x",1,0)</f>
        <v>1</v>
      </c>
      <c r="L2882" s="1">
        <f>IF(Eingabe!F2882="x",1,0)</f>
        <v>0</v>
      </c>
      <c r="M2882" s="90">
        <f t="shared" si="238"/>
        <v>1</v>
      </c>
    </row>
    <row r="2883">
      <c r="A2883" s="5">
        <f>Eingabe!J2883^2*PI()/4</f>
        <v>0</v>
      </c>
      <c r="B2883" s="5">
        <f>Eingabe!K2883*Eingabe!L2883</f>
        <v>0.080000000000000016</v>
      </c>
      <c r="C2883" s="5">
        <f>(Eingabe!K2883*(Eingabe!L2883-Eingabe!K2883)+Eingabe!K2883^2*PI()/4)*0+Eingabe!K2883*Eingabe!L2883</f>
        <v>0.080000000000000016</v>
      </c>
      <c r="D2883" s="89">
        <f>IF(Eingabe!G2883="x",1,0)</f>
        <v>0</v>
      </c>
      <c r="E2883" s="1">
        <f>IF(Eingabe!H2883="x",1,0)</f>
        <v>1</v>
      </c>
      <c r="F2883" s="1">
        <f>IF(Eingabe!I2883="x",1,0)</f>
        <v>0</v>
      </c>
      <c r="G2883" s="90">
        <f t="shared" si="236"/>
        <v>1</v>
      </c>
      <c r="H2883" s="1">
        <f>IF(Eingabe!R2883="x",1,0)</f>
        <v>1</v>
      </c>
      <c r="I2883" s="1">
        <f>IF(Eingabe!S2883="x",1,0)</f>
        <v>0</v>
      </c>
      <c r="J2883" s="1">
        <f t="shared" si="237"/>
        <v>1</v>
      </c>
      <c r="K2883" s="89">
        <f>IF(Eingabe!E2883="x",1,0)</f>
        <v>1</v>
      </c>
      <c r="L2883" s="1">
        <f>IF(Eingabe!F2883="x",1,0)</f>
        <v>0</v>
      </c>
      <c r="M2883" s="90">
        <f t="shared" si="238"/>
        <v>1</v>
      </c>
    </row>
    <row r="2884">
      <c r="A2884" s="5">
        <f>Eingabe!J2884^2*PI()/4</f>
        <v>0</v>
      </c>
      <c r="B2884" s="5">
        <f>Eingabe!K2884*Eingabe!L2884</f>
        <v>0.16000000000000003</v>
      </c>
      <c r="C2884" s="5">
        <f>(Eingabe!K2884*(Eingabe!L2884-Eingabe!K2884)+Eingabe!K2884^2*PI()/4)*0+Eingabe!K2884*Eingabe!L2884</f>
        <v>0.16000000000000003</v>
      </c>
      <c r="D2884" s="89">
        <f>IF(Eingabe!G2884="x",1,0)</f>
        <v>0</v>
      </c>
      <c r="E2884" s="1">
        <f>IF(Eingabe!H2884="x",1,0)</f>
        <v>1</v>
      </c>
      <c r="F2884" s="1">
        <f>IF(Eingabe!I2884="x",1,0)</f>
        <v>0</v>
      </c>
      <c r="G2884" s="90">
        <f t="shared" si="236"/>
        <v>1</v>
      </c>
      <c r="H2884" s="1">
        <f>IF(Eingabe!R2884="x",1,0)</f>
        <v>1</v>
      </c>
      <c r="I2884" s="1">
        <f>IF(Eingabe!S2884="x",1,0)</f>
        <v>0</v>
      </c>
      <c r="J2884" s="1">
        <f t="shared" si="237"/>
        <v>1</v>
      </c>
      <c r="K2884" s="89">
        <f>IF(Eingabe!E2884="x",1,0)</f>
        <v>1</v>
      </c>
      <c r="L2884" s="1">
        <f>IF(Eingabe!F2884="x",1,0)</f>
        <v>0</v>
      </c>
      <c r="M2884" s="90">
        <f t="shared" si="238"/>
        <v>1</v>
      </c>
    </row>
    <row r="2885">
      <c r="A2885" s="5">
        <f>Eingabe!J2885^2*PI()/4</f>
        <v>0</v>
      </c>
      <c r="B2885" s="5">
        <f>Eingabe!K2885*Eingabe!L2885</f>
        <v>0.040000000000000008</v>
      </c>
      <c r="C2885" s="5">
        <f>(Eingabe!K2885*(Eingabe!L2885-Eingabe!K2885)+Eingabe!K2885^2*PI()/4)*0+Eingabe!K2885*Eingabe!L2885</f>
        <v>0.040000000000000008</v>
      </c>
      <c r="D2885" s="89">
        <f>IF(Eingabe!G2885="x",1,0)</f>
        <v>0</v>
      </c>
      <c r="E2885" s="1">
        <f>IF(Eingabe!H2885="x",1,0)</f>
        <v>1</v>
      </c>
      <c r="F2885" s="1">
        <f>IF(Eingabe!I2885="x",1,0)</f>
        <v>0</v>
      </c>
      <c r="G2885" s="90">
        <f t="shared" si="236"/>
        <v>1</v>
      </c>
      <c r="H2885" s="1">
        <f>IF(Eingabe!R2885="x",1,0)</f>
        <v>1</v>
      </c>
      <c r="I2885" s="1">
        <f>IF(Eingabe!S2885="x",1,0)</f>
        <v>0</v>
      </c>
      <c r="J2885" s="1">
        <f t="shared" si="237"/>
        <v>1</v>
      </c>
      <c r="K2885" s="89">
        <f>IF(Eingabe!E2885="x",1,0)</f>
        <v>1</v>
      </c>
      <c r="L2885" s="1">
        <f>IF(Eingabe!F2885="x",1,0)</f>
        <v>0</v>
      </c>
      <c r="M2885" s="90">
        <f t="shared" si="238"/>
        <v>1</v>
      </c>
    </row>
    <row r="2886">
      <c r="A2886" s="5">
        <f>Eingabe!J2886^2*PI()/4</f>
        <v>0</v>
      </c>
      <c r="B2886" s="5">
        <f>Eingabe!K2886*Eingabe!L2886</f>
        <v>0.040000000000000008</v>
      </c>
      <c r="C2886" s="5">
        <f>(Eingabe!K2886*(Eingabe!L2886-Eingabe!K2886)+Eingabe!K2886^2*PI()/4)*0+Eingabe!K2886*Eingabe!L2886</f>
        <v>0.040000000000000008</v>
      </c>
      <c r="D2886" s="89">
        <f>IF(Eingabe!G2886="x",1,0)</f>
        <v>0</v>
      </c>
      <c r="E2886" s="1">
        <f>IF(Eingabe!H2886="x",1,0)</f>
        <v>1</v>
      </c>
      <c r="F2886" s="1">
        <f>IF(Eingabe!I2886="x",1,0)</f>
        <v>0</v>
      </c>
      <c r="G2886" s="90">
        <f t="shared" si="236"/>
        <v>1</v>
      </c>
      <c r="H2886" s="1">
        <f>IF(Eingabe!R2886="x",1,0)</f>
        <v>1</v>
      </c>
      <c r="I2886" s="1">
        <f>IF(Eingabe!S2886="x",1,0)</f>
        <v>0</v>
      </c>
      <c r="J2886" s="1">
        <f t="shared" si="237"/>
        <v>1</v>
      </c>
      <c r="K2886" s="89">
        <f>IF(Eingabe!E2886="x",1,0)</f>
        <v>1</v>
      </c>
      <c r="L2886" s="1">
        <f>IF(Eingabe!F2886="x",1,0)</f>
        <v>0</v>
      </c>
      <c r="M2886" s="90">
        <f t="shared" si="238"/>
        <v>1</v>
      </c>
    </row>
    <row r="2887">
      <c r="A2887" s="5">
        <f>Eingabe!J2887^2*PI()/4</f>
        <v>0</v>
      </c>
      <c r="B2887" s="5">
        <f>Eingabe!K2887*Eingabe!L2887</f>
        <v>0.040000000000000008</v>
      </c>
      <c r="C2887" s="5">
        <f>(Eingabe!K2887*(Eingabe!L2887-Eingabe!K2887)+Eingabe!K2887^2*PI()/4)*0+Eingabe!K2887*Eingabe!L2887</f>
        <v>0.040000000000000008</v>
      </c>
      <c r="D2887" s="89">
        <f>IF(Eingabe!G2887="x",1,0)</f>
        <v>0</v>
      </c>
      <c r="E2887" s="1">
        <f>IF(Eingabe!H2887="x",1,0)</f>
        <v>1</v>
      </c>
      <c r="F2887" s="1">
        <f>IF(Eingabe!I2887="x",1,0)</f>
        <v>0</v>
      </c>
      <c r="G2887" s="90">
        <f t="shared" si="236"/>
        <v>1</v>
      </c>
      <c r="H2887" s="1">
        <f>IF(Eingabe!R2887="x",1,0)</f>
        <v>1</v>
      </c>
      <c r="I2887" s="1">
        <f>IF(Eingabe!S2887="x",1,0)</f>
        <v>0</v>
      </c>
      <c r="J2887" s="1">
        <f t="shared" si="237"/>
        <v>1</v>
      </c>
      <c r="K2887" s="89">
        <f>IF(Eingabe!E2887="x",1,0)</f>
        <v>1</v>
      </c>
      <c r="L2887" s="1">
        <f>IF(Eingabe!F2887="x",1,0)</f>
        <v>0</v>
      </c>
      <c r="M2887" s="90">
        <f t="shared" si="238"/>
        <v>1</v>
      </c>
    </row>
    <row r="2888">
      <c r="A2888" s="5">
        <f>Eingabe!J2888^2*PI()/4</f>
        <v>0</v>
      </c>
      <c r="B2888" s="5">
        <f>Eingabe!K2888*Eingabe!L2888</f>
        <v>0.040000000000000008</v>
      </c>
      <c r="C2888" s="5">
        <f>(Eingabe!K2888*(Eingabe!L2888-Eingabe!K2888)+Eingabe!K2888^2*PI()/4)*0+Eingabe!K2888*Eingabe!L2888</f>
        <v>0.040000000000000008</v>
      </c>
      <c r="D2888" s="89">
        <f>IF(Eingabe!G2888="x",1,0)</f>
        <v>0</v>
      </c>
      <c r="E2888" s="1">
        <f>IF(Eingabe!H2888="x",1,0)</f>
        <v>1</v>
      </c>
      <c r="F2888" s="1">
        <f>IF(Eingabe!I2888="x",1,0)</f>
        <v>0</v>
      </c>
      <c r="G2888" s="90">
        <f t="shared" si="236"/>
        <v>1</v>
      </c>
      <c r="H2888" s="1">
        <f>IF(Eingabe!R2888="x",1,0)</f>
        <v>1</v>
      </c>
      <c r="I2888" s="1">
        <f>IF(Eingabe!S2888="x",1,0)</f>
        <v>0</v>
      </c>
      <c r="J2888" s="1">
        <f t="shared" si="237"/>
        <v>1</v>
      </c>
      <c r="K2888" s="89">
        <f>IF(Eingabe!E2888="x",1,0)</f>
        <v>1</v>
      </c>
      <c r="L2888" s="1">
        <f>IF(Eingabe!F2888="x",1,0)</f>
        <v>0</v>
      </c>
      <c r="M2888" s="90">
        <f t="shared" si="238"/>
        <v>1</v>
      </c>
    </row>
    <row r="2889">
      <c r="A2889" s="5">
        <f>Eingabe!J2889^2*PI()/4</f>
        <v>0</v>
      </c>
      <c r="B2889" s="5">
        <f>Eingabe!K2889*Eingabe!L2889</f>
        <v>0.040000000000000008</v>
      </c>
      <c r="C2889" s="5">
        <f>(Eingabe!K2889*(Eingabe!L2889-Eingabe!K2889)+Eingabe!K2889^2*PI()/4)*0+Eingabe!K2889*Eingabe!L2889</f>
        <v>0.040000000000000008</v>
      </c>
      <c r="D2889" s="89">
        <f>IF(Eingabe!G2889="x",1,0)</f>
        <v>0</v>
      </c>
      <c r="E2889" s="1">
        <f>IF(Eingabe!H2889="x",1,0)</f>
        <v>1</v>
      </c>
      <c r="F2889" s="1">
        <f>IF(Eingabe!I2889="x",1,0)</f>
        <v>0</v>
      </c>
      <c r="G2889" s="90">
        <f t="shared" si="236"/>
        <v>1</v>
      </c>
      <c r="H2889" s="1">
        <f>IF(Eingabe!R2889="x",1,0)</f>
        <v>1</v>
      </c>
      <c r="I2889" s="1">
        <f>IF(Eingabe!S2889="x",1,0)</f>
        <v>0</v>
      </c>
      <c r="J2889" s="1">
        <f t="shared" si="237"/>
        <v>1</v>
      </c>
      <c r="K2889" s="89">
        <f>IF(Eingabe!E2889="x",1,0)</f>
        <v>1</v>
      </c>
      <c r="L2889" s="1">
        <f>IF(Eingabe!F2889="x",1,0)</f>
        <v>0</v>
      </c>
      <c r="M2889" s="90">
        <f t="shared" si="238"/>
        <v>1</v>
      </c>
    </row>
    <row r="2890">
      <c r="A2890" s="5">
        <f>Eingabe!J2890^2*PI()/4</f>
        <v>0</v>
      </c>
      <c r="B2890" s="5">
        <f>Eingabe!K2890*Eingabe!L2890</f>
        <v>0.040000000000000008</v>
      </c>
      <c r="C2890" s="5">
        <f>(Eingabe!K2890*(Eingabe!L2890-Eingabe!K2890)+Eingabe!K2890^2*PI()/4)*0+Eingabe!K2890*Eingabe!L2890</f>
        <v>0.040000000000000008</v>
      </c>
      <c r="D2890" s="89">
        <f>IF(Eingabe!G2890="x",1,0)</f>
        <v>0</v>
      </c>
      <c r="E2890" s="1">
        <f>IF(Eingabe!H2890="x",1,0)</f>
        <v>1</v>
      </c>
      <c r="F2890" s="1">
        <f>IF(Eingabe!I2890="x",1,0)</f>
        <v>0</v>
      </c>
      <c r="G2890" s="90">
        <f t="shared" si="236"/>
        <v>1</v>
      </c>
      <c r="H2890" s="1">
        <f>IF(Eingabe!R2890="x",1,0)</f>
        <v>1</v>
      </c>
      <c r="I2890" s="1">
        <f>IF(Eingabe!S2890="x",1,0)</f>
        <v>0</v>
      </c>
      <c r="J2890" s="1">
        <f t="shared" si="237"/>
        <v>1</v>
      </c>
      <c r="K2890" s="89">
        <f>IF(Eingabe!E2890="x",1,0)</f>
        <v>1</v>
      </c>
      <c r="L2890" s="1">
        <f>IF(Eingabe!F2890="x",1,0)</f>
        <v>0</v>
      </c>
      <c r="M2890" s="90">
        <f t="shared" si="238"/>
        <v>1</v>
      </c>
    </row>
    <row r="2891">
      <c r="A2891" s="5">
        <f>Eingabe!J2891^2*PI()/4</f>
        <v>0</v>
      </c>
      <c r="B2891" s="5">
        <f>Eingabe!K2891*Eingabe!L2891</f>
        <v>0.040000000000000008</v>
      </c>
      <c r="C2891" s="5">
        <f>(Eingabe!K2891*(Eingabe!L2891-Eingabe!K2891)+Eingabe!K2891^2*PI()/4)*0+Eingabe!K2891*Eingabe!L2891</f>
        <v>0.040000000000000008</v>
      </c>
      <c r="D2891" s="89">
        <f>IF(Eingabe!G2891="x",1,0)</f>
        <v>0</v>
      </c>
      <c r="E2891" s="1">
        <f>IF(Eingabe!H2891="x",1,0)</f>
        <v>1</v>
      </c>
      <c r="F2891" s="1">
        <f>IF(Eingabe!I2891="x",1,0)</f>
        <v>0</v>
      </c>
      <c r="G2891" s="90">
        <f t="shared" si="236"/>
        <v>1</v>
      </c>
      <c r="H2891" s="1">
        <f>IF(Eingabe!R2891="x",1,0)</f>
        <v>1</v>
      </c>
      <c r="I2891" s="1">
        <f>IF(Eingabe!S2891="x",1,0)</f>
        <v>0</v>
      </c>
      <c r="J2891" s="1">
        <f t="shared" si="237"/>
        <v>1</v>
      </c>
      <c r="K2891" s="89">
        <f>IF(Eingabe!E2891="x",1,0)</f>
        <v>1</v>
      </c>
      <c r="L2891" s="1">
        <f>IF(Eingabe!F2891="x",1,0)</f>
        <v>0</v>
      </c>
      <c r="M2891" s="90">
        <f t="shared" si="238"/>
        <v>1</v>
      </c>
    </row>
    <row r="2892">
      <c r="A2892" s="5">
        <f>Eingabe!J2892^2*PI()/4</f>
        <v>0</v>
      </c>
      <c r="B2892" s="5">
        <f>Eingabe!K2892*Eingabe!L2892</f>
        <v>0.040000000000000008</v>
      </c>
      <c r="C2892" s="5">
        <f>(Eingabe!K2892*(Eingabe!L2892-Eingabe!K2892)+Eingabe!K2892^2*PI()/4)*0+Eingabe!K2892*Eingabe!L2892</f>
        <v>0.040000000000000008</v>
      </c>
      <c r="D2892" s="89">
        <f>IF(Eingabe!G2892="x",1,0)</f>
        <v>0</v>
      </c>
      <c r="E2892" s="1">
        <f>IF(Eingabe!H2892="x",1,0)</f>
        <v>1</v>
      </c>
      <c r="F2892" s="1">
        <f>IF(Eingabe!I2892="x",1,0)</f>
        <v>0</v>
      </c>
      <c r="G2892" s="90">
        <f t="shared" si="236"/>
        <v>1</v>
      </c>
      <c r="H2892" s="1">
        <f>IF(Eingabe!R2892="x",1,0)</f>
        <v>1</v>
      </c>
      <c r="I2892" s="1">
        <f>IF(Eingabe!S2892="x",1,0)</f>
        <v>0</v>
      </c>
      <c r="J2892" s="1">
        <f t="shared" si="237"/>
        <v>1</v>
      </c>
      <c r="K2892" s="89">
        <f>IF(Eingabe!E2892="x",1,0)</f>
        <v>1</v>
      </c>
      <c r="L2892" s="1">
        <f>IF(Eingabe!F2892="x",1,0)</f>
        <v>0</v>
      </c>
      <c r="M2892" s="90">
        <f t="shared" si="238"/>
        <v>1</v>
      </c>
    </row>
    <row r="2893">
      <c r="A2893" s="5">
        <f>Eingabe!J2893^2*PI()/4</f>
        <v>0</v>
      </c>
      <c r="B2893" s="5">
        <f>Eingabe!K2893*Eingabe!L2893</f>
        <v>0.040000000000000008</v>
      </c>
      <c r="C2893" s="5">
        <f>(Eingabe!K2893*(Eingabe!L2893-Eingabe!K2893)+Eingabe!K2893^2*PI()/4)*0+Eingabe!K2893*Eingabe!L2893</f>
        <v>0.040000000000000008</v>
      </c>
      <c r="D2893" s="89">
        <f>IF(Eingabe!G2893="x",1,0)</f>
        <v>0</v>
      </c>
      <c r="E2893" s="1">
        <f>IF(Eingabe!H2893="x",1,0)</f>
        <v>1</v>
      </c>
      <c r="F2893" s="1">
        <f>IF(Eingabe!I2893="x",1,0)</f>
        <v>0</v>
      </c>
      <c r="G2893" s="90">
        <f t="shared" si="236"/>
        <v>1</v>
      </c>
      <c r="H2893" s="1">
        <f>IF(Eingabe!R2893="x",1,0)</f>
        <v>1</v>
      </c>
      <c r="I2893" s="1">
        <f>IF(Eingabe!S2893="x",1,0)</f>
        <v>0</v>
      </c>
      <c r="J2893" s="1">
        <f t="shared" si="237"/>
        <v>1</v>
      </c>
      <c r="K2893" s="89">
        <f>IF(Eingabe!E2893="x",1,0)</f>
        <v>1</v>
      </c>
      <c r="L2893" s="1">
        <f>IF(Eingabe!F2893="x",1,0)</f>
        <v>0</v>
      </c>
      <c r="M2893" s="90">
        <f t="shared" si="238"/>
        <v>1</v>
      </c>
    </row>
    <row r="2894">
      <c r="A2894" s="5">
        <f>Eingabe!J2894^2*PI()/4</f>
        <v>0</v>
      </c>
      <c r="B2894" s="5">
        <f>Eingabe!K2894*Eingabe!L2894</f>
        <v>0.080000000000000016</v>
      </c>
      <c r="C2894" s="5">
        <f>(Eingabe!K2894*(Eingabe!L2894-Eingabe!K2894)+Eingabe!K2894^2*PI()/4)*0+Eingabe!K2894*Eingabe!L2894</f>
        <v>0.080000000000000016</v>
      </c>
      <c r="D2894" s="89">
        <f>IF(Eingabe!G2894="x",1,0)</f>
        <v>0</v>
      </c>
      <c r="E2894" s="1">
        <f>IF(Eingabe!H2894="x",1,0)</f>
        <v>1</v>
      </c>
      <c r="F2894" s="1">
        <f>IF(Eingabe!I2894="x",1,0)</f>
        <v>0</v>
      </c>
      <c r="G2894" s="90">
        <f t="shared" si="236"/>
        <v>1</v>
      </c>
      <c r="H2894" s="1">
        <f>IF(Eingabe!R2894="x",1,0)</f>
        <v>1</v>
      </c>
      <c r="I2894" s="1">
        <f>IF(Eingabe!S2894="x",1,0)</f>
        <v>0</v>
      </c>
      <c r="J2894" s="1">
        <f t="shared" si="237"/>
        <v>1</v>
      </c>
      <c r="K2894" s="89">
        <f>IF(Eingabe!E2894="x",1,0)</f>
        <v>1</v>
      </c>
      <c r="L2894" s="1">
        <f>IF(Eingabe!F2894="x",1,0)</f>
        <v>0</v>
      </c>
      <c r="M2894" s="90">
        <f t="shared" si="238"/>
        <v>1</v>
      </c>
    </row>
    <row r="2895">
      <c r="A2895" s="5">
        <f>Eingabe!J2895^2*PI()/4</f>
        <v>0</v>
      </c>
      <c r="B2895" s="5">
        <f>Eingabe!K2895*Eingabe!L2895</f>
        <v>0.040000000000000008</v>
      </c>
      <c r="C2895" s="5">
        <f>(Eingabe!K2895*(Eingabe!L2895-Eingabe!K2895)+Eingabe!K2895^2*PI()/4)*0+Eingabe!K2895*Eingabe!L2895</f>
        <v>0.040000000000000008</v>
      </c>
      <c r="D2895" s="89">
        <f>IF(Eingabe!G2895="x",1,0)</f>
        <v>0</v>
      </c>
      <c r="E2895" s="1">
        <f>IF(Eingabe!H2895="x",1,0)</f>
        <v>1</v>
      </c>
      <c r="F2895" s="1">
        <f>IF(Eingabe!I2895="x",1,0)</f>
        <v>0</v>
      </c>
      <c r="G2895" s="90">
        <f t="shared" si="236"/>
        <v>1</v>
      </c>
      <c r="H2895" s="1">
        <f>IF(Eingabe!R2895="x",1,0)</f>
        <v>1</v>
      </c>
      <c r="I2895" s="1">
        <f>IF(Eingabe!S2895="x",1,0)</f>
        <v>0</v>
      </c>
      <c r="J2895" s="1">
        <f t="shared" si="237"/>
        <v>1</v>
      </c>
      <c r="K2895" s="89">
        <f>IF(Eingabe!E2895="x",1,0)</f>
        <v>1</v>
      </c>
      <c r="L2895" s="1">
        <f>IF(Eingabe!F2895="x",1,0)</f>
        <v>0</v>
      </c>
      <c r="M2895" s="90">
        <f t="shared" si="238"/>
        <v>1</v>
      </c>
    </row>
    <row r="2896">
      <c r="A2896" s="5">
        <f>Eingabe!J2896^2*PI()/4</f>
        <v>0</v>
      </c>
      <c r="B2896" s="5">
        <f>Eingabe!K2896*Eingabe!L2896</f>
        <v>0.080000000000000016</v>
      </c>
      <c r="C2896" s="5">
        <f>(Eingabe!K2896*(Eingabe!L2896-Eingabe!K2896)+Eingabe!K2896^2*PI()/4)*0+Eingabe!K2896*Eingabe!L2896</f>
        <v>0.080000000000000016</v>
      </c>
      <c r="D2896" s="89">
        <f>IF(Eingabe!G2896="x",1,0)</f>
        <v>0</v>
      </c>
      <c r="E2896" s="1">
        <f>IF(Eingabe!H2896="x",1,0)</f>
        <v>1</v>
      </c>
      <c r="F2896" s="1">
        <f>IF(Eingabe!I2896="x",1,0)</f>
        <v>0</v>
      </c>
      <c r="G2896" s="90">
        <f t="shared" si="236"/>
        <v>1</v>
      </c>
      <c r="H2896" s="1">
        <f>IF(Eingabe!R2896="x",1,0)</f>
        <v>1</v>
      </c>
      <c r="I2896" s="1">
        <f>IF(Eingabe!S2896="x",1,0)</f>
        <v>0</v>
      </c>
      <c r="J2896" s="1">
        <f t="shared" si="237"/>
        <v>1</v>
      </c>
      <c r="K2896" s="89">
        <f>IF(Eingabe!E2896="x",1,0)</f>
        <v>1</v>
      </c>
      <c r="L2896" s="1">
        <f>IF(Eingabe!F2896="x",1,0)</f>
        <v>0</v>
      </c>
      <c r="M2896" s="90">
        <f t="shared" si="238"/>
        <v>1</v>
      </c>
    </row>
    <row r="2897">
      <c r="A2897" s="5">
        <f>Eingabe!J2897^2*PI()/4</f>
        <v>0</v>
      </c>
      <c r="B2897" s="5">
        <f>Eingabe!K2897*Eingabe!L2897</f>
        <v>0.040000000000000008</v>
      </c>
      <c r="C2897" s="5">
        <f>(Eingabe!K2897*(Eingabe!L2897-Eingabe!K2897)+Eingabe!K2897^2*PI()/4)*0+Eingabe!K2897*Eingabe!L2897</f>
        <v>0.040000000000000008</v>
      </c>
      <c r="D2897" s="89">
        <f>IF(Eingabe!G2897="x",1,0)</f>
        <v>0</v>
      </c>
      <c r="E2897" s="1">
        <f>IF(Eingabe!H2897="x",1,0)</f>
        <v>1</v>
      </c>
      <c r="F2897" s="1">
        <f>IF(Eingabe!I2897="x",1,0)</f>
        <v>0</v>
      </c>
      <c r="G2897" s="90">
        <f t="shared" si="236"/>
        <v>1</v>
      </c>
      <c r="H2897" s="1">
        <f>IF(Eingabe!R2897="x",1,0)</f>
        <v>1</v>
      </c>
      <c r="I2897" s="1">
        <f>IF(Eingabe!S2897="x",1,0)</f>
        <v>0</v>
      </c>
      <c r="J2897" s="1">
        <f t="shared" si="237"/>
        <v>1</v>
      </c>
      <c r="K2897" s="89">
        <f>IF(Eingabe!E2897="x",1,0)</f>
        <v>1</v>
      </c>
      <c r="L2897" s="1">
        <f>IF(Eingabe!F2897="x",1,0)</f>
        <v>0</v>
      </c>
      <c r="M2897" s="90">
        <f t="shared" si="238"/>
        <v>1</v>
      </c>
    </row>
    <row r="2898">
      <c r="A2898" s="5">
        <f>Eingabe!J2898^2*PI()/4</f>
        <v>0</v>
      </c>
      <c r="B2898" s="5">
        <f>Eingabe!K2898*Eingabe!L2898</f>
        <v>0.080000000000000016</v>
      </c>
      <c r="C2898" s="5">
        <f>(Eingabe!K2898*(Eingabe!L2898-Eingabe!K2898)+Eingabe!K2898^2*PI()/4)*0+Eingabe!K2898*Eingabe!L2898</f>
        <v>0.080000000000000016</v>
      </c>
      <c r="D2898" s="89">
        <f>IF(Eingabe!G2898="x",1,0)</f>
        <v>0</v>
      </c>
      <c r="E2898" s="1">
        <f>IF(Eingabe!H2898="x",1,0)</f>
        <v>1</v>
      </c>
      <c r="F2898" s="1">
        <f>IF(Eingabe!I2898="x",1,0)</f>
        <v>0</v>
      </c>
      <c r="G2898" s="90">
        <f t="shared" si="236"/>
        <v>1</v>
      </c>
      <c r="H2898" s="1">
        <f>IF(Eingabe!R2898="x",1,0)</f>
        <v>1</v>
      </c>
      <c r="I2898" s="1">
        <f>IF(Eingabe!S2898="x",1,0)</f>
        <v>0</v>
      </c>
      <c r="J2898" s="1">
        <f t="shared" si="237"/>
        <v>1</v>
      </c>
      <c r="K2898" s="89">
        <f>IF(Eingabe!E2898="x",1,0)</f>
        <v>1</v>
      </c>
      <c r="L2898" s="1">
        <f>IF(Eingabe!F2898="x",1,0)</f>
        <v>0</v>
      </c>
      <c r="M2898" s="90">
        <f t="shared" si="238"/>
        <v>1</v>
      </c>
    </row>
    <row r="2899">
      <c r="A2899" s="5">
        <f>Eingabe!J2899^2*PI()/4</f>
        <v>0</v>
      </c>
      <c r="B2899" s="5">
        <f>Eingabe!K2899*Eingabe!L2899</f>
        <v>0.040000000000000008</v>
      </c>
      <c r="C2899" s="5">
        <f>(Eingabe!K2899*(Eingabe!L2899-Eingabe!K2899)+Eingabe!K2899^2*PI()/4)*0+Eingabe!K2899*Eingabe!L2899</f>
        <v>0.040000000000000008</v>
      </c>
      <c r="D2899" s="89">
        <f>IF(Eingabe!G2899="x",1,0)</f>
        <v>0</v>
      </c>
      <c r="E2899" s="1">
        <f>IF(Eingabe!H2899="x",1,0)</f>
        <v>1</v>
      </c>
      <c r="F2899" s="1">
        <f>IF(Eingabe!I2899="x",1,0)</f>
        <v>0</v>
      </c>
      <c r="G2899" s="90">
        <f t="shared" ref="G2899:G2962" si="239">MAX(E2899:F2899)</f>
        <v>1</v>
      </c>
      <c r="H2899" s="1">
        <f>IF(Eingabe!R2899="x",1,0)</f>
        <v>1</v>
      </c>
      <c r="I2899" s="1">
        <f>IF(Eingabe!S2899="x",1,0)</f>
        <v>0</v>
      </c>
      <c r="J2899" s="1">
        <f t="shared" ref="J2899:J2962" si="240">MAX(H2899:I2899)</f>
        <v>1</v>
      </c>
      <c r="K2899" s="89">
        <f>IF(Eingabe!E2899="x",1,0)</f>
        <v>1</v>
      </c>
      <c r="L2899" s="1">
        <f>IF(Eingabe!F2899="x",1,0)</f>
        <v>0</v>
      </c>
      <c r="M2899" s="90">
        <f t="shared" ref="M2899:M2962" si="241">MAX(K2899:L2899)</f>
        <v>1</v>
      </c>
    </row>
    <row r="2900">
      <c r="A2900" s="5">
        <f>Eingabe!J2900^2*PI()/4</f>
        <v>0</v>
      </c>
      <c r="B2900" s="5">
        <f>Eingabe!K2900*Eingabe!L2900</f>
        <v>0.040000000000000008</v>
      </c>
      <c r="C2900" s="5">
        <f>(Eingabe!K2900*(Eingabe!L2900-Eingabe!K2900)+Eingabe!K2900^2*PI()/4)*0+Eingabe!K2900*Eingabe!L2900</f>
        <v>0.040000000000000008</v>
      </c>
      <c r="D2900" s="89">
        <f>IF(Eingabe!G2900="x",1,0)</f>
        <v>0</v>
      </c>
      <c r="E2900" s="1">
        <f>IF(Eingabe!H2900="x",1,0)</f>
        <v>1</v>
      </c>
      <c r="F2900" s="1">
        <f>IF(Eingabe!I2900="x",1,0)</f>
        <v>0</v>
      </c>
      <c r="G2900" s="90">
        <f t="shared" si="239"/>
        <v>1</v>
      </c>
      <c r="H2900" s="1">
        <f>IF(Eingabe!R2900="x",1,0)</f>
        <v>1</v>
      </c>
      <c r="I2900" s="1">
        <f>IF(Eingabe!S2900="x",1,0)</f>
        <v>0</v>
      </c>
      <c r="J2900" s="1">
        <f t="shared" si="240"/>
        <v>1</v>
      </c>
      <c r="K2900" s="89">
        <f>IF(Eingabe!E2900="x",1,0)</f>
        <v>1</v>
      </c>
      <c r="L2900" s="1">
        <f>IF(Eingabe!F2900="x",1,0)</f>
        <v>0</v>
      </c>
      <c r="M2900" s="90">
        <f t="shared" si="241"/>
        <v>1</v>
      </c>
    </row>
    <row r="2901">
      <c r="A2901" s="5">
        <f>Eingabe!J2901^2*PI()/4</f>
        <v>0</v>
      </c>
      <c r="B2901" s="5">
        <f>Eingabe!K2901*Eingabe!L2901</f>
        <v>0.080000000000000016</v>
      </c>
      <c r="C2901" s="5">
        <f>(Eingabe!K2901*(Eingabe!L2901-Eingabe!K2901)+Eingabe!K2901^2*PI()/4)*0+Eingabe!K2901*Eingabe!L2901</f>
        <v>0.080000000000000016</v>
      </c>
      <c r="D2901" s="89">
        <f>IF(Eingabe!G2901="x",1,0)</f>
        <v>0</v>
      </c>
      <c r="E2901" s="1">
        <f>IF(Eingabe!H2901="x",1,0)</f>
        <v>1</v>
      </c>
      <c r="F2901" s="1">
        <f>IF(Eingabe!I2901="x",1,0)</f>
        <v>0</v>
      </c>
      <c r="G2901" s="90">
        <f t="shared" si="239"/>
        <v>1</v>
      </c>
      <c r="H2901" s="1">
        <f>IF(Eingabe!R2901="x",1,0)</f>
        <v>1</v>
      </c>
      <c r="I2901" s="1">
        <f>IF(Eingabe!S2901="x",1,0)</f>
        <v>0</v>
      </c>
      <c r="J2901" s="1">
        <f t="shared" si="240"/>
        <v>1</v>
      </c>
      <c r="K2901" s="89">
        <f>IF(Eingabe!E2901="x",1,0)</f>
        <v>1</v>
      </c>
      <c r="L2901" s="1">
        <f>IF(Eingabe!F2901="x",1,0)</f>
        <v>0</v>
      </c>
      <c r="M2901" s="90">
        <f t="shared" si="241"/>
        <v>1</v>
      </c>
    </row>
    <row r="2902">
      <c r="A2902" s="5">
        <f>Eingabe!J2902^2*PI()/4</f>
        <v>0</v>
      </c>
      <c r="B2902" s="5">
        <f>Eingabe!K2902*Eingabe!L2902</f>
        <v>0.040000000000000008</v>
      </c>
      <c r="C2902" s="5">
        <f>(Eingabe!K2902*(Eingabe!L2902-Eingabe!K2902)+Eingabe!K2902^2*PI()/4)*0+Eingabe!K2902*Eingabe!L2902</f>
        <v>0.040000000000000008</v>
      </c>
      <c r="D2902" s="89">
        <f>IF(Eingabe!G2902="x",1,0)</f>
        <v>0</v>
      </c>
      <c r="E2902" s="1">
        <f>IF(Eingabe!H2902="x",1,0)</f>
        <v>1</v>
      </c>
      <c r="F2902" s="1">
        <f>IF(Eingabe!I2902="x",1,0)</f>
        <v>0</v>
      </c>
      <c r="G2902" s="90">
        <f t="shared" si="239"/>
        <v>1</v>
      </c>
      <c r="H2902" s="1">
        <f>IF(Eingabe!R2902="x",1,0)</f>
        <v>1</v>
      </c>
      <c r="I2902" s="1">
        <f>IF(Eingabe!S2902="x",1,0)</f>
        <v>0</v>
      </c>
      <c r="J2902" s="1">
        <f t="shared" si="240"/>
        <v>1</v>
      </c>
      <c r="K2902" s="89">
        <f>IF(Eingabe!E2902="x",1,0)</f>
        <v>1</v>
      </c>
      <c r="L2902" s="1">
        <f>IF(Eingabe!F2902="x",1,0)</f>
        <v>0</v>
      </c>
      <c r="M2902" s="90">
        <f t="shared" si="241"/>
        <v>1</v>
      </c>
    </row>
    <row r="2903">
      <c r="A2903" s="5">
        <f>Eingabe!J2903^2*PI()/4</f>
        <v>0</v>
      </c>
      <c r="B2903" s="5">
        <f>Eingabe!K2903*Eingabe!L2903</f>
        <v>0.080000000000000016</v>
      </c>
      <c r="C2903" s="5">
        <f>(Eingabe!K2903*(Eingabe!L2903-Eingabe!K2903)+Eingabe!K2903^2*PI()/4)*0+Eingabe!K2903*Eingabe!L2903</f>
        <v>0.080000000000000016</v>
      </c>
      <c r="D2903" s="89">
        <f>IF(Eingabe!G2903="x",1,0)</f>
        <v>0</v>
      </c>
      <c r="E2903" s="1">
        <f>IF(Eingabe!H2903="x",1,0)</f>
        <v>1</v>
      </c>
      <c r="F2903" s="1">
        <f>IF(Eingabe!I2903="x",1,0)</f>
        <v>0</v>
      </c>
      <c r="G2903" s="90">
        <f t="shared" si="239"/>
        <v>1</v>
      </c>
      <c r="H2903" s="1">
        <f>IF(Eingabe!R2903="x",1,0)</f>
        <v>1</v>
      </c>
      <c r="I2903" s="1">
        <f>IF(Eingabe!S2903="x",1,0)</f>
        <v>0</v>
      </c>
      <c r="J2903" s="1">
        <f t="shared" si="240"/>
        <v>1</v>
      </c>
      <c r="K2903" s="89">
        <f>IF(Eingabe!E2903="x",1,0)</f>
        <v>1</v>
      </c>
      <c r="L2903" s="1">
        <f>IF(Eingabe!F2903="x",1,0)</f>
        <v>0</v>
      </c>
      <c r="M2903" s="90">
        <f t="shared" si="241"/>
        <v>1</v>
      </c>
    </row>
    <row r="2904">
      <c r="A2904" s="5">
        <f>Eingabe!J2904^2*PI()/4</f>
        <v>0</v>
      </c>
      <c r="B2904" s="5">
        <f>Eingabe!K2904*Eingabe!L2904</f>
        <v>0.14999999999999999</v>
      </c>
      <c r="C2904" s="5">
        <f>(Eingabe!K2904*(Eingabe!L2904-Eingabe!K2904)+Eingabe!K2904^2*PI()/4)*0+Eingabe!K2904*Eingabe!L2904</f>
        <v>0.14999999999999999</v>
      </c>
      <c r="D2904" s="89">
        <f>IF(Eingabe!G2904="x",1,0)</f>
        <v>0</v>
      </c>
      <c r="E2904" s="1">
        <f>IF(Eingabe!H2904="x",1,0)</f>
        <v>1</v>
      </c>
      <c r="F2904" s="1">
        <f>IF(Eingabe!I2904="x",1,0)</f>
        <v>0</v>
      </c>
      <c r="G2904" s="90">
        <f t="shared" si="239"/>
        <v>1</v>
      </c>
      <c r="H2904" s="1">
        <f>IF(Eingabe!R2904="x",1,0)</f>
        <v>1</v>
      </c>
      <c r="I2904" s="1">
        <f>IF(Eingabe!S2904="x",1,0)</f>
        <v>0</v>
      </c>
      <c r="J2904" s="1">
        <f t="shared" si="240"/>
        <v>1</v>
      </c>
      <c r="K2904" s="89">
        <f>IF(Eingabe!E2904="x",1,0)</f>
        <v>1</v>
      </c>
      <c r="L2904" s="1">
        <f>IF(Eingabe!F2904="x",1,0)</f>
        <v>0</v>
      </c>
      <c r="M2904" s="90">
        <f t="shared" si="241"/>
        <v>1</v>
      </c>
    </row>
    <row r="2905">
      <c r="A2905" s="5">
        <f>Eingabe!J2905^2*PI()/4</f>
        <v>0</v>
      </c>
      <c r="B2905" s="5">
        <f>Eingabe!K2905*Eingabe!L2905</f>
        <v>0.14999999999999999</v>
      </c>
      <c r="C2905" s="5">
        <f>(Eingabe!K2905*(Eingabe!L2905-Eingabe!K2905)+Eingabe!K2905^2*PI()/4)*0+Eingabe!K2905*Eingabe!L2905</f>
        <v>0.14999999999999999</v>
      </c>
      <c r="D2905" s="89">
        <f>IF(Eingabe!G2905="x",1,0)</f>
        <v>0</v>
      </c>
      <c r="E2905" s="1">
        <f>IF(Eingabe!H2905="x",1,0)</f>
        <v>1</v>
      </c>
      <c r="F2905" s="1">
        <f>IF(Eingabe!I2905="x",1,0)</f>
        <v>0</v>
      </c>
      <c r="G2905" s="90">
        <f t="shared" si="239"/>
        <v>1</v>
      </c>
      <c r="H2905" s="1">
        <f>IF(Eingabe!R2905="x",1,0)</f>
        <v>1</v>
      </c>
      <c r="I2905" s="1">
        <f>IF(Eingabe!S2905="x",1,0)</f>
        <v>0</v>
      </c>
      <c r="J2905" s="1">
        <f t="shared" si="240"/>
        <v>1</v>
      </c>
      <c r="K2905" s="89">
        <f>IF(Eingabe!E2905="x",1,0)</f>
        <v>1</v>
      </c>
      <c r="L2905" s="1">
        <f>IF(Eingabe!F2905="x",1,0)</f>
        <v>0</v>
      </c>
      <c r="M2905" s="90">
        <f t="shared" si="241"/>
        <v>1</v>
      </c>
    </row>
    <row r="2906">
      <c r="A2906" s="5">
        <f>Eingabe!J2906^2*PI()/4</f>
        <v>0.070215381205895266</v>
      </c>
      <c r="B2906" s="5">
        <f>Eingabe!K2906*Eingabe!L2906</f>
        <v>0</v>
      </c>
      <c r="C2906" s="5">
        <f>(Eingabe!K2906*(Eingabe!L2906-Eingabe!K2906)+Eingabe!K2906^2*PI()/4)*0+Eingabe!K2906*Eingabe!L2906</f>
        <v>0</v>
      </c>
      <c r="D2906" s="89">
        <f>IF(Eingabe!G2906="x",1,0)</f>
        <v>1</v>
      </c>
      <c r="E2906" s="1">
        <f>IF(Eingabe!H2906="x",1,0)</f>
        <v>0</v>
      </c>
      <c r="F2906" s="1">
        <f>IF(Eingabe!I2906="x",1,0)</f>
        <v>0</v>
      </c>
      <c r="G2906" s="90">
        <f t="shared" si="239"/>
        <v>0</v>
      </c>
      <c r="H2906" s="1">
        <f>IF(Eingabe!R2906="x",1,0)</f>
        <v>1</v>
      </c>
      <c r="I2906" s="1">
        <f>IF(Eingabe!S2906="x",1,0)</f>
        <v>0</v>
      </c>
      <c r="J2906" s="1">
        <f t="shared" si="240"/>
        <v>1</v>
      </c>
      <c r="K2906" s="89">
        <f>IF(Eingabe!E2906="x",1,0)</f>
        <v>0</v>
      </c>
      <c r="L2906" s="1">
        <f>IF(Eingabe!F2906="x",1,0)</f>
        <v>1</v>
      </c>
      <c r="M2906" s="90">
        <f t="shared" si="241"/>
        <v>1</v>
      </c>
    </row>
    <row r="2907">
      <c r="A2907" s="5">
        <f>Eingabe!J2907^2*PI()/4</f>
        <v>0</v>
      </c>
      <c r="B2907" s="5">
        <f>Eingabe!K2907*Eingabe!L2907</f>
        <v>0.059999999999999998</v>
      </c>
      <c r="C2907" s="5">
        <f>(Eingabe!K2907*(Eingabe!L2907-Eingabe!K2907)+Eingabe!K2907^2*PI()/4)*0+Eingabe!K2907*Eingabe!L2907</f>
        <v>0.059999999999999998</v>
      </c>
      <c r="D2907" s="89">
        <f>IF(Eingabe!G2907="x",1,0)</f>
        <v>0</v>
      </c>
      <c r="E2907" s="1">
        <f>IF(Eingabe!H2907="x",1,0)</f>
        <v>1</v>
      </c>
      <c r="F2907" s="1">
        <f>IF(Eingabe!I2907="x",1,0)</f>
        <v>0</v>
      </c>
      <c r="G2907" s="90">
        <f t="shared" si="239"/>
        <v>1</v>
      </c>
      <c r="H2907" s="1">
        <f>IF(Eingabe!R2907="x",1,0)</f>
        <v>1</v>
      </c>
      <c r="I2907" s="1">
        <f>IF(Eingabe!S2907="x",1,0)</f>
        <v>0</v>
      </c>
      <c r="J2907" s="1">
        <f t="shared" si="240"/>
        <v>1</v>
      </c>
      <c r="K2907" s="89">
        <f>IF(Eingabe!E2907="x",1,0)</f>
        <v>0</v>
      </c>
      <c r="L2907" s="1">
        <f>IF(Eingabe!F2907="x",1,0)</f>
        <v>1</v>
      </c>
      <c r="M2907" s="90">
        <f t="shared" si="241"/>
        <v>1</v>
      </c>
    </row>
    <row r="2908">
      <c r="A2908" s="5">
        <f>Eingabe!J2908^2*PI()/4</f>
        <v>0.070215381205895266</v>
      </c>
      <c r="B2908" s="5">
        <f>Eingabe!K2908*Eingabe!L2908</f>
        <v>0</v>
      </c>
      <c r="C2908" s="5">
        <f>(Eingabe!K2908*(Eingabe!L2908-Eingabe!K2908)+Eingabe!K2908^2*PI()/4)*0+Eingabe!K2908*Eingabe!L2908</f>
        <v>0</v>
      </c>
      <c r="D2908" s="89">
        <f>IF(Eingabe!G2908="x",1,0)</f>
        <v>1</v>
      </c>
      <c r="E2908" s="1">
        <f>IF(Eingabe!H2908="x",1,0)</f>
        <v>0</v>
      </c>
      <c r="F2908" s="1">
        <f>IF(Eingabe!I2908="x",1,0)</f>
        <v>0</v>
      </c>
      <c r="G2908" s="90">
        <f t="shared" si="239"/>
        <v>0</v>
      </c>
      <c r="H2908" s="1">
        <f>IF(Eingabe!R2908="x",1,0)</f>
        <v>1</v>
      </c>
      <c r="I2908" s="1">
        <f>IF(Eingabe!S2908="x",1,0)</f>
        <v>0</v>
      </c>
      <c r="J2908" s="1">
        <f t="shared" si="240"/>
        <v>1</v>
      </c>
      <c r="K2908" s="89">
        <f>IF(Eingabe!E2908="x",1,0)</f>
        <v>0</v>
      </c>
      <c r="L2908" s="1">
        <f>IF(Eingabe!F2908="x",1,0)</f>
        <v>1</v>
      </c>
      <c r="M2908" s="90">
        <f t="shared" si="241"/>
        <v>1</v>
      </c>
    </row>
    <row r="2909">
      <c r="A2909" s="5">
        <f>Eingabe!J2909^2*PI()/4</f>
        <v>0.070685834705770348</v>
      </c>
      <c r="B2909" s="5">
        <f>Eingabe!K2909*Eingabe!L2909</f>
        <v>0</v>
      </c>
      <c r="C2909" s="5">
        <f>(Eingabe!K2909*(Eingabe!L2909-Eingabe!K2909)+Eingabe!K2909^2*PI()/4)*0+Eingabe!K2909*Eingabe!L2909</f>
        <v>0</v>
      </c>
      <c r="D2909" s="89">
        <f>IF(Eingabe!G2909="x",1,0)</f>
        <v>1</v>
      </c>
      <c r="E2909" s="1">
        <f>IF(Eingabe!H2909="x",1,0)</f>
        <v>0</v>
      </c>
      <c r="F2909" s="1">
        <f>IF(Eingabe!I2909="x",1,0)</f>
        <v>0</v>
      </c>
      <c r="G2909" s="90">
        <f t="shared" si="239"/>
        <v>0</v>
      </c>
      <c r="H2909" s="1">
        <f>IF(Eingabe!R2909="x",1,0)</f>
        <v>1</v>
      </c>
      <c r="I2909" s="1">
        <f>IF(Eingabe!S2909="x",1,0)</f>
        <v>0</v>
      </c>
      <c r="J2909" s="1">
        <f t="shared" si="240"/>
        <v>1</v>
      </c>
      <c r="K2909" s="89">
        <f>IF(Eingabe!E2909="x",1,0)</f>
        <v>0</v>
      </c>
      <c r="L2909" s="1">
        <f>IF(Eingabe!F2909="x",1,0)</f>
        <v>1</v>
      </c>
      <c r="M2909" s="90">
        <f t="shared" si="241"/>
        <v>1</v>
      </c>
    </row>
    <row r="2910">
      <c r="A2910" s="5">
        <f>Eingabe!J2910^2*PI()/4</f>
        <v>0.070685834705770348</v>
      </c>
      <c r="B2910" s="5">
        <f>Eingabe!K2910*Eingabe!L2910</f>
        <v>0</v>
      </c>
      <c r="C2910" s="5">
        <f>(Eingabe!K2910*(Eingabe!L2910-Eingabe!K2910)+Eingabe!K2910^2*PI()/4)*0+Eingabe!K2910*Eingabe!L2910</f>
        <v>0</v>
      </c>
      <c r="D2910" s="89">
        <f>IF(Eingabe!G2910="x",1,0)</f>
        <v>1</v>
      </c>
      <c r="E2910" s="1">
        <f>IF(Eingabe!H2910="x",1,0)</f>
        <v>0</v>
      </c>
      <c r="F2910" s="1">
        <f>IF(Eingabe!I2910="x",1,0)</f>
        <v>0</v>
      </c>
      <c r="G2910" s="90">
        <f t="shared" si="239"/>
        <v>0</v>
      </c>
      <c r="H2910" s="1">
        <f>IF(Eingabe!R2910="x",1,0)</f>
        <v>1</v>
      </c>
      <c r="I2910" s="1">
        <f>IF(Eingabe!S2910="x",1,0)</f>
        <v>0</v>
      </c>
      <c r="J2910" s="1">
        <f t="shared" si="240"/>
        <v>1</v>
      </c>
      <c r="K2910" s="89">
        <f>IF(Eingabe!E2910="x",1,0)</f>
        <v>0</v>
      </c>
      <c r="L2910" s="1">
        <f>IF(Eingabe!F2910="x",1,0)</f>
        <v>1</v>
      </c>
      <c r="M2910" s="90">
        <f t="shared" si="241"/>
        <v>1</v>
      </c>
    </row>
    <row r="2911">
      <c r="A2911" s="5">
        <f>Eingabe!J2911^2*PI()/4</f>
        <v>0.070685834705770348</v>
      </c>
      <c r="B2911" s="5">
        <f>Eingabe!K2911*Eingabe!L2911</f>
        <v>0</v>
      </c>
      <c r="C2911" s="5">
        <f>(Eingabe!K2911*(Eingabe!L2911-Eingabe!K2911)+Eingabe!K2911^2*PI()/4)*0+Eingabe!K2911*Eingabe!L2911</f>
        <v>0</v>
      </c>
      <c r="D2911" s="89">
        <f>IF(Eingabe!G2911="x",1,0)</f>
        <v>1</v>
      </c>
      <c r="E2911" s="1">
        <f>IF(Eingabe!H2911="x",1,0)</f>
        <v>0</v>
      </c>
      <c r="F2911" s="1">
        <f>IF(Eingabe!I2911="x",1,0)</f>
        <v>0</v>
      </c>
      <c r="G2911" s="90">
        <f t="shared" si="239"/>
        <v>0</v>
      </c>
      <c r="H2911" s="1">
        <f>IF(Eingabe!R2911="x",1,0)</f>
        <v>1</v>
      </c>
      <c r="I2911" s="1">
        <f>IF(Eingabe!S2911="x",1,0)</f>
        <v>0</v>
      </c>
      <c r="J2911" s="1">
        <f t="shared" si="240"/>
        <v>1</v>
      </c>
      <c r="K2911" s="89">
        <f>IF(Eingabe!E2911="x",1,0)</f>
        <v>0</v>
      </c>
      <c r="L2911" s="1">
        <f>IF(Eingabe!F2911="x",1,0)</f>
        <v>1</v>
      </c>
      <c r="M2911" s="90">
        <f t="shared" si="241"/>
        <v>1</v>
      </c>
    </row>
    <row r="2912">
      <c r="A2912" s="5">
        <f>Eingabe!J2912^2*PI()/4</f>
        <v>0.070685834705770348</v>
      </c>
      <c r="B2912" s="5">
        <f>Eingabe!K2912*Eingabe!L2912</f>
        <v>0</v>
      </c>
      <c r="C2912" s="5">
        <f>(Eingabe!K2912*(Eingabe!L2912-Eingabe!K2912)+Eingabe!K2912^2*PI()/4)*0+Eingabe!K2912*Eingabe!L2912</f>
        <v>0</v>
      </c>
      <c r="D2912" s="89">
        <f>IF(Eingabe!G2912="x",1,0)</f>
        <v>1</v>
      </c>
      <c r="E2912" s="1">
        <f>IF(Eingabe!H2912="x",1,0)</f>
        <v>0</v>
      </c>
      <c r="F2912" s="1">
        <f>IF(Eingabe!I2912="x",1,0)</f>
        <v>0</v>
      </c>
      <c r="G2912" s="90">
        <f t="shared" si="239"/>
        <v>0</v>
      </c>
      <c r="H2912" s="1">
        <f>IF(Eingabe!R2912="x",1,0)</f>
        <v>1</v>
      </c>
      <c r="I2912" s="1">
        <f>IF(Eingabe!S2912="x",1,0)</f>
        <v>0</v>
      </c>
      <c r="J2912" s="1">
        <f t="shared" si="240"/>
        <v>1</v>
      </c>
      <c r="K2912" s="89">
        <f>IF(Eingabe!E2912="x",1,0)</f>
        <v>0</v>
      </c>
      <c r="L2912" s="1">
        <f>IF(Eingabe!F2912="x",1,0)</f>
        <v>1</v>
      </c>
      <c r="M2912" s="90">
        <f t="shared" si="241"/>
        <v>1</v>
      </c>
    </row>
    <row r="2913">
      <c r="A2913" s="5">
        <f>Eingabe!J2913^2*PI()/4</f>
        <v>0.070685834705770348</v>
      </c>
      <c r="B2913" s="5">
        <f>Eingabe!K2913*Eingabe!L2913</f>
        <v>0</v>
      </c>
      <c r="C2913" s="5">
        <f>(Eingabe!K2913*(Eingabe!L2913-Eingabe!K2913)+Eingabe!K2913^2*PI()/4)*0+Eingabe!K2913*Eingabe!L2913</f>
        <v>0</v>
      </c>
      <c r="D2913" s="89">
        <f>IF(Eingabe!G2913="x",1,0)</f>
        <v>1</v>
      </c>
      <c r="E2913" s="1">
        <f>IF(Eingabe!H2913="x",1,0)</f>
        <v>0</v>
      </c>
      <c r="F2913" s="1">
        <f>IF(Eingabe!I2913="x",1,0)</f>
        <v>0</v>
      </c>
      <c r="G2913" s="90">
        <f t="shared" si="239"/>
        <v>0</v>
      </c>
      <c r="H2913" s="1">
        <f>IF(Eingabe!R2913="x",1,0)</f>
        <v>1</v>
      </c>
      <c r="I2913" s="1">
        <f>IF(Eingabe!S2913="x",1,0)</f>
        <v>0</v>
      </c>
      <c r="J2913" s="1">
        <f t="shared" si="240"/>
        <v>1</v>
      </c>
      <c r="K2913" s="89">
        <f>IF(Eingabe!E2913="x",1,0)</f>
        <v>1</v>
      </c>
      <c r="L2913" s="1">
        <f>IF(Eingabe!F2913="x",1,0)</f>
        <v>0</v>
      </c>
      <c r="M2913" s="90">
        <f t="shared" si="241"/>
        <v>1</v>
      </c>
    </row>
    <row r="2914">
      <c r="A2914" s="5">
        <f>Eingabe!J2914^2*PI()/4</f>
        <v>0.070685834705770348</v>
      </c>
      <c r="B2914" s="5">
        <f>Eingabe!K2914*Eingabe!L2914</f>
        <v>0</v>
      </c>
      <c r="C2914" s="5">
        <f>(Eingabe!K2914*(Eingabe!L2914-Eingabe!K2914)+Eingabe!K2914^2*PI()/4)*0+Eingabe!K2914*Eingabe!L2914</f>
        <v>0</v>
      </c>
      <c r="D2914" s="89">
        <f>IF(Eingabe!G2914="x",1,0)</f>
        <v>1</v>
      </c>
      <c r="E2914" s="1">
        <f>IF(Eingabe!H2914="x",1,0)</f>
        <v>0</v>
      </c>
      <c r="F2914" s="1">
        <f>IF(Eingabe!I2914="x",1,0)</f>
        <v>0</v>
      </c>
      <c r="G2914" s="90">
        <f t="shared" si="239"/>
        <v>0</v>
      </c>
      <c r="H2914" s="1">
        <f>IF(Eingabe!R2914="x",1,0)</f>
        <v>1</v>
      </c>
      <c r="I2914" s="1">
        <f>IF(Eingabe!S2914="x",1,0)</f>
        <v>0</v>
      </c>
      <c r="J2914" s="1">
        <f t="shared" si="240"/>
        <v>1</v>
      </c>
      <c r="K2914" s="89">
        <f>IF(Eingabe!E2914="x",1,0)</f>
        <v>1</v>
      </c>
      <c r="L2914" s="1">
        <f>IF(Eingabe!F2914="x",1,0)</f>
        <v>0</v>
      </c>
      <c r="M2914" s="90">
        <f t="shared" si="241"/>
        <v>1</v>
      </c>
    </row>
    <row r="2915">
      <c r="A2915" s="5">
        <f>Eingabe!J2915^2*PI()/4</f>
        <v>0.070685834705770348</v>
      </c>
      <c r="B2915" s="5">
        <f>Eingabe!K2915*Eingabe!L2915</f>
        <v>0</v>
      </c>
      <c r="C2915" s="5">
        <f>(Eingabe!K2915*(Eingabe!L2915-Eingabe!K2915)+Eingabe!K2915^2*PI()/4)*0+Eingabe!K2915*Eingabe!L2915</f>
        <v>0</v>
      </c>
      <c r="D2915" s="89">
        <f>IF(Eingabe!G2915="x",1,0)</f>
        <v>1</v>
      </c>
      <c r="E2915" s="1">
        <f>IF(Eingabe!H2915="x",1,0)</f>
        <v>0</v>
      </c>
      <c r="F2915" s="1">
        <f>IF(Eingabe!I2915="x",1,0)</f>
        <v>0</v>
      </c>
      <c r="G2915" s="90">
        <f t="shared" si="239"/>
        <v>0</v>
      </c>
      <c r="H2915" s="1">
        <f>IF(Eingabe!R2915="x",1,0)</f>
        <v>1</v>
      </c>
      <c r="I2915" s="1">
        <f>IF(Eingabe!S2915="x",1,0)</f>
        <v>0</v>
      </c>
      <c r="J2915" s="1">
        <f t="shared" si="240"/>
        <v>1</v>
      </c>
      <c r="K2915" s="89">
        <f>IF(Eingabe!E2915="x",1,0)</f>
        <v>1</v>
      </c>
      <c r="L2915" s="1">
        <f>IF(Eingabe!F2915="x",1,0)</f>
        <v>0</v>
      </c>
      <c r="M2915" s="90">
        <f t="shared" si="241"/>
        <v>1</v>
      </c>
    </row>
    <row r="2916">
      <c r="A2916" s="5">
        <f>Eingabe!J2916^2*PI()/4</f>
        <v>0.070685834705770348</v>
      </c>
      <c r="B2916" s="5">
        <f>Eingabe!K2916*Eingabe!L2916</f>
        <v>0</v>
      </c>
      <c r="C2916" s="5">
        <f>(Eingabe!K2916*(Eingabe!L2916-Eingabe!K2916)+Eingabe!K2916^2*PI()/4)*0+Eingabe!K2916*Eingabe!L2916</f>
        <v>0</v>
      </c>
      <c r="D2916" s="89">
        <f>IF(Eingabe!G2916="x",1,0)</f>
        <v>1</v>
      </c>
      <c r="E2916" s="1">
        <f>IF(Eingabe!H2916="x",1,0)</f>
        <v>0</v>
      </c>
      <c r="F2916" s="1">
        <f>IF(Eingabe!I2916="x",1,0)</f>
        <v>0</v>
      </c>
      <c r="G2916" s="90">
        <f t="shared" si="239"/>
        <v>0</v>
      </c>
      <c r="H2916" s="1">
        <f>IF(Eingabe!R2916="x",1,0)</f>
        <v>1</v>
      </c>
      <c r="I2916" s="1">
        <f>IF(Eingabe!S2916="x",1,0)</f>
        <v>0</v>
      </c>
      <c r="J2916" s="1">
        <f t="shared" si="240"/>
        <v>1</v>
      </c>
      <c r="K2916" s="89">
        <f>IF(Eingabe!E2916="x",1,0)</f>
        <v>1</v>
      </c>
      <c r="L2916" s="1">
        <f>IF(Eingabe!F2916="x",1,0)</f>
        <v>0</v>
      </c>
      <c r="M2916" s="90">
        <f t="shared" si="241"/>
        <v>1</v>
      </c>
    </row>
    <row r="2917">
      <c r="A2917" s="5">
        <f>Eingabe!J2917^2*PI()/4</f>
        <v>0.070685834705770348</v>
      </c>
      <c r="B2917" s="5">
        <f>Eingabe!K2917*Eingabe!L2917</f>
        <v>0</v>
      </c>
      <c r="C2917" s="5">
        <f>(Eingabe!K2917*(Eingabe!L2917-Eingabe!K2917)+Eingabe!K2917^2*PI()/4)*0+Eingabe!K2917*Eingabe!L2917</f>
        <v>0</v>
      </c>
      <c r="D2917" s="89">
        <f>IF(Eingabe!G2917="x",1,0)</f>
        <v>1</v>
      </c>
      <c r="E2917" s="1">
        <f>IF(Eingabe!H2917="x",1,0)</f>
        <v>0</v>
      </c>
      <c r="F2917" s="1">
        <f>IF(Eingabe!I2917="x",1,0)</f>
        <v>0</v>
      </c>
      <c r="G2917" s="90">
        <f t="shared" si="239"/>
        <v>0</v>
      </c>
      <c r="H2917" s="1">
        <f>IF(Eingabe!R2917="x",1,0)</f>
        <v>1</v>
      </c>
      <c r="I2917" s="1">
        <f>IF(Eingabe!S2917="x",1,0)</f>
        <v>0</v>
      </c>
      <c r="J2917" s="1">
        <f t="shared" si="240"/>
        <v>1</v>
      </c>
      <c r="K2917" s="89">
        <f>IF(Eingabe!E2917="x",1,0)</f>
        <v>1</v>
      </c>
      <c r="L2917" s="1">
        <f>IF(Eingabe!F2917="x",1,0)</f>
        <v>0</v>
      </c>
      <c r="M2917" s="90">
        <f t="shared" si="241"/>
        <v>1</v>
      </c>
    </row>
    <row r="2918">
      <c r="A2918" s="5">
        <f>Eingabe!J2918^2*PI()/4</f>
        <v>0.070685834705770348</v>
      </c>
      <c r="B2918" s="5">
        <f>Eingabe!K2918*Eingabe!L2918</f>
        <v>0</v>
      </c>
      <c r="C2918" s="5">
        <f>(Eingabe!K2918*(Eingabe!L2918-Eingabe!K2918)+Eingabe!K2918^2*PI()/4)*0+Eingabe!K2918*Eingabe!L2918</f>
        <v>0</v>
      </c>
      <c r="D2918" s="89">
        <f>IF(Eingabe!G2918="x",1,0)</f>
        <v>1</v>
      </c>
      <c r="E2918" s="1">
        <f>IF(Eingabe!H2918="x",1,0)</f>
        <v>0</v>
      </c>
      <c r="F2918" s="1">
        <f>IF(Eingabe!I2918="x",1,0)</f>
        <v>0</v>
      </c>
      <c r="G2918" s="90">
        <f t="shared" si="239"/>
        <v>0</v>
      </c>
      <c r="H2918" s="1">
        <f>IF(Eingabe!R2918="x",1,0)</f>
        <v>1</v>
      </c>
      <c r="I2918" s="1">
        <f>IF(Eingabe!S2918="x",1,0)</f>
        <v>0</v>
      </c>
      <c r="J2918" s="1">
        <f t="shared" si="240"/>
        <v>1</v>
      </c>
      <c r="K2918" s="89">
        <f>IF(Eingabe!E2918="x",1,0)</f>
        <v>1</v>
      </c>
      <c r="L2918" s="1">
        <f>IF(Eingabe!F2918="x",1,0)</f>
        <v>0</v>
      </c>
      <c r="M2918" s="90">
        <f t="shared" si="241"/>
        <v>1</v>
      </c>
    </row>
    <row r="2919">
      <c r="A2919" s="5">
        <f>Eingabe!J2919^2*PI()/4</f>
        <v>0.070685834705770348</v>
      </c>
      <c r="B2919" s="5">
        <f>Eingabe!K2919*Eingabe!L2919</f>
        <v>0</v>
      </c>
      <c r="C2919" s="5">
        <f>(Eingabe!K2919*(Eingabe!L2919-Eingabe!K2919)+Eingabe!K2919^2*PI()/4)*0+Eingabe!K2919*Eingabe!L2919</f>
        <v>0</v>
      </c>
      <c r="D2919" s="89">
        <f>IF(Eingabe!G2919="x",1,0)</f>
        <v>1</v>
      </c>
      <c r="E2919" s="1">
        <f>IF(Eingabe!H2919="x",1,0)</f>
        <v>0</v>
      </c>
      <c r="F2919" s="1">
        <f>IF(Eingabe!I2919="x",1,0)</f>
        <v>0</v>
      </c>
      <c r="G2919" s="90">
        <f t="shared" si="239"/>
        <v>0</v>
      </c>
      <c r="H2919" s="1">
        <f>IF(Eingabe!R2919="x",1,0)</f>
        <v>1</v>
      </c>
      <c r="I2919" s="1">
        <f>IF(Eingabe!S2919="x",1,0)</f>
        <v>0</v>
      </c>
      <c r="J2919" s="1">
        <f t="shared" si="240"/>
        <v>1</v>
      </c>
      <c r="K2919" s="89">
        <f>IF(Eingabe!E2919="x",1,0)</f>
        <v>1</v>
      </c>
      <c r="L2919" s="1">
        <f>IF(Eingabe!F2919="x",1,0)</f>
        <v>0</v>
      </c>
      <c r="M2919" s="90">
        <f t="shared" si="241"/>
        <v>1</v>
      </c>
    </row>
    <row r="2920">
      <c r="A2920" s="5">
        <f>Eingabe!J2920^2*PI()/4</f>
        <v>0.070685834705770348</v>
      </c>
      <c r="B2920" s="5">
        <f>Eingabe!K2920*Eingabe!L2920</f>
        <v>0</v>
      </c>
      <c r="C2920" s="5">
        <f>(Eingabe!K2920*(Eingabe!L2920-Eingabe!K2920)+Eingabe!K2920^2*PI()/4)*0+Eingabe!K2920*Eingabe!L2920</f>
        <v>0</v>
      </c>
      <c r="D2920" s="89">
        <f>IF(Eingabe!G2920="x",1,0)</f>
        <v>1</v>
      </c>
      <c r="E2920" s="1">
        <f>IF(Eingabe!H2920="x",1,0)</f>
        <v>0</v>
      </c>
      <c r="F2920" s="1">
        <f>IF(Eingabe!I2920="x",1,0)</f>
        <v>0</v>
      </c>
      <c r="G2920" s="90">
        <f t="shared" si="239"/>
        <v>0</v>
      </c>
      <c r="H2920" s="1">
        <f>IF(Eingabe!R2920="x",1,0)</f>
        <v>1</v>
      </c>
      <c r="I2920" s="1">
        <f>IF(Eingabe!S2920="x",1,0)</f>
        <v>0</v>
      </c>
      <c r="J2920" s="1">
        <f t="shared" si="240"/>
        <v>1</v>
      </c>
      <c r="K2920" s="89">
        <f>IF(Eingabe!E2920="x",1,0)</f>
        <v>1</v>
      </c>
      <c r="L2920" s="1">
        <f>IF(Eingabe!F2920="x",1,0)</f>
        <v>0</v>
      </c>
      <c r="M2920" s="90">
        <f t="shared" si="241"/>
        <v>1</v>
      </c>
    </row>
    <row r="2921">
      <c r="A2921" s="5">
        <f>Eingabe!J2921^2*PI()/4</f>
        <v>0.070685834705770348</v>
      </c>
      <c r="B2921" s="5">
        <f>Eingabe!K2921*Eingabe!L2921</f>
        <v>0</v>
      </c>
      <c r="C2921" s="5">
        <f>(Eingabe!K2921*(Eingabe!L2921-Eingabe!K2921)+Eingabe!K2921^2*PI()/4)*0+Eingabe!K2921*Eingabe!L2921</f>
        <v>0</v>
      </c>
      <c r="D2921" s="89">
        <f>IF(Eingabe!G2921="x",1,0)</f>
        <v>1</v>
      </c>
      <c r="E2921" s="1">
        <f>IF(Eingabe!H2921="x",1,0)</f>
        <v>0</v>
      </c>
      <c r="F2921" s="1">
        <f>IF(Eingabe!I2921="x",1,0)</f>
        <v>0</v>
      </c>
      <c r="G2921" s="90">
        <f t="shared" si="239"/>
        <v>0</v>
      </c>
      <c r="H2921" s="1">
        <f>IF(Eingabe!R2921="x",1,0)</f>
        <v>1</v>
      </c>
      <c r="I2921" s="1">
        <f>IF(Eingabe!S2921="x",1,0)</f>
        <v>0</v>
      </c>
      <c r="J2921" s="1">
        <f t="shared" si="240"/>
        <v>1</v>
      </c>
      <c r="K2921" s="89">
        <f>IF(Eingabe!E2921="x",1,0)</f>
        <v>1</v>
      </c>
      <c r="L2921" s="1">
        <f>IF(Eingabe!F2921="x",1,0)</f>
        <v>0</v>
      </c>
      <c r="M2921" s="90">
        <f t="shared" si="241"/>
        <v>1</v>
      </c>
    </row>
    <row r="2922">
      <c r="A2922" s="5">
        <f>Eingabe!J2922^2*PI()/4</f>
        <v>0.070685834705770348</v>
      </c>
      <c r="B2922" s="5">
        <f>Eingabe!K2922*Eingabe!L2922</f>
        <v>0</v>
      </c>
      <c r="C2922" s="5">
        <f>(Eingabe!K2922*(Eingabe!L2922-Eingabe!K2922)+Eingabe!K2922^2*PI()/4)*0+Eingabe!K2922*Eingabe!L2922</f>
        <v>0</v>
      </c>
      <c r="D2922" s="89">
        <f>IF(Eingabe!G2922="x",1,0)</f>
        <v>1</v>
      </c>
      <c r="E2922" s="1">
        <f>IF(Eingabe!H2922="x",1,0)</f>
        <v>0</v>
      </c>
      <c r="F2922" s="1">
        <f>IF(Eingabe!I2922="x",1,0)</f>
        <v>0</v>
      </c>
      <c r="G2922" s="90">
        <f t="shared" si="239"/>
        <v>0</v>
      </c>
      <c r="H2922" s="1">
        <f>IF(Eingabe!R2922="x",1,0)</f>
        <v>1</v>
      </c>
      <c r="I2922" s="1">
        <f>IF(Eingabe!S2922="x",1,0)</f>
        <v>0</v>
      </c>
      <c r="J2922" s="1">
        <f t="shared" si="240"/>
        <v>1</v>
      </c>
      <c r="K2922" s="89">
        <f>IF(Eingabe!E2922="x",1,0)</f>
        <v>1</v>
      </c>
      <c r="L2922" s="1">
        <f>IF(Eingabe!F2922="x",1,0)</f>
        <v>0</v>
      </c>
      <c r="M2922" s="90">
        <f t="shared" si="241"/>
        <v>1</v>
      </c>
    </row>
    <row r="2923">
      <c r="A2923" s="5">
        <f>Eingabe!J2923^2*PI()/4</f>
        <v>0.070685834705770348</v>
      </c>
      <c r="B2923" s="5">
        <f>Eingabe!K2923*Eingabe!L2923</f>
        <v>0</v>
      </c>
      <c r="C2923" s="5">
        <f>(Eingabe!K2923*(Eingabe!L2923-Eingabe!K2923)+Eingabe!K2923^2*PI()/4)*0+Eingabe!K2923*Eingabe!L2923</f>
        <v>0</v>
      </c>
      <c r="D2923" s="89">
        <f>IF(Eingabe!G2923="x",1,0)</f>
        <v>1</v>
      </c>
      <c r="E2923" s="1">
        <f>IF(Eingabe!H2923="x",1,0)</f>
        <v>0</v>
      </c>
      <c r="F2923" s="1">
        <f>IF(Eingabe!I2923="x",1,0)</f>
        <v>0</v>
      </c>
      <c r="G2923" s="90">
        <f t="shared" si="239"/>
        <v>0</v>
      </c>
      <c r="H2923" s="1">
        <f>IF(Eingabe!R2923="x",1,0)</f>
        <v>1</v>
      </c>
      <c r="I2923" s="1">
        <f>IF(Eingabe!S2923="x",1,0)</f>
        <v>0</v>
      </c>
      <c r="J2923" s="1">
        <f t="shared" si="240"/>
        <v>1</v>
      </c>
      <c r="K2923" s="89">
        <f>IF(Eingabe!E2923="x",1,0)</f>
        <v>1</v>
      </c>
      <c r="L2923" s="1">
        <f>IF(Eingabe!F2923="x",1,0)</f>
        <v>0</v>
      </c>
      <c r="M2923" s="90">
        <f t="shared" si="241"/>
        <v>1</v>
      </c>
    </row>
    <row r="2924">
      <c r="A2924" s="5">
        <f>Eingabe!J2924^2*PI()/4</f>
        <v>0.070685834705770348</v>
      </c>
      <c r="B2924" s="5">
        <f>Eingabe!K2924*Eingabe!L2924</f>
        <v>0</v>
      </c>
      <c r="C2924" s="5">
        <f>(Eingabe!K2924*(Eingabe!L2924-Eingabe!K2924)+Eingabe!K2924^2*PI()/4)*0+Eingabe!K2924*Eingabe!L2924</f>
        <v>0</v>
      </c>
      <c r="D2924" s="89">
        <f>IF(Eingabe!G2924="x",1,0)</f>
        <v>1</v>
      </c>
      <c r="E2924" s="1">
        <f>IF(Eingabe!H2924="x",1,0)</f>
        <v>0</v>
      </c>
      <c r="F2924" s="1">
        <f>IF(Eingabe!I2924="x",1,0)</f>
        <v>0</v>
      </c>
      <c r="G2924" s="90">
        <f t="shared" si="239"/>
        <v>0</v>
      </c>
      <c r="H2924" s="1">
        <f>IF(Eingabe!R2924="x",1,0)</f>
        <v>1</v>
      </c>
      <c r="I2924" s="1">
        <f>IF(Eingabe!S2924="x",1,0)</f>
        <v>0</v>
      </c>
      <c r="J2924" s="1">
        <f t="shared" si="240"/>
        <v>1</v>
      </c>
      <c r="K2924" s="89">
        <f>IF(Eingabe!E2924="x",1,0)</f>
        <v>1</v>
      </c>
      <c r="L2924" s="1">
        <f>IF(Eingabe!F2924="x",1,0)</f>
        <v>0</v>
      </c>
      <c r="M2924" s="90">
        <f t="shared" si="241"/>
        <v>1</v>
      </c>
    </row>
    <row r="2925">
      <c r="A2925" s="5">
        <f>Eingabe!J2925^2*PI()/4</f>
        <v>0.070685834705770348</v>
      </c>
      <c r="B2925" s="5">
        <f>Eingabe!K2925*Eingabe!L2925</f>
        <v>0</v>
      </c>
      <c r="C2925" s="5">
        <f>(Eingabe!K2925*(Eingabe!L2925-Eingabe!K2925)+Eingabe!K2925^2*PI()/4)*0+Eingabe!K2925*Eingabe!L2925</f>
        <v>0</v>
      </c>
      <c r="D2925" s="89">
        <f>IF(Eingabe!G2925="x",1,0)</f>
        <v>1</v>
      </c>
      <c r="E2925" s="1">
        <f>IF(Eingabe!H2925="x",1,0)</f>
        <v>0</v>
      </c>
      <c r="F2925" s="1">
        <f>IF(Eingabe!I2925="x",1,0)</f>
        <v>0</v>
      </c>
      <c r="G2925" s="90">
        <f t="shared" si="239"/>
        <v>0</v>
      </c>
      <c r="H2925" s="1">
        <f>IF(Eingabe!R2925="x",1,0)</f>
        <v>1</v>
      </c>
      <c r="I2925" s="1">
        <f>IF(Eingabe!S2925="x",1,0)</f>
        <v>0</v>
      </c>
      <c r="J2925" s="1">
        <f t="shared" si="240"/>
        <v>1</v>
      </c>
      <c r="K2925" s="89">
        <f>IF(Eingabe!E2925="x",1,0)</f>
        <v>1</v>
      </c>
      <c r="L2925" s="1">
        <f>IF(Eingabe!F2925="x",1,0)</f>
        <v>0</v>
      </c>
      <c r="M2925" s="90">
        <f t="shared" si="241"/>
        <v>1</v>
      </c>
    </row>
    <row r="2926">
      <c r="A2926" s="5">
        <f>Eingabe!J2926^2*PI()/4</f>
        <v>0.070685834705770348</v>
      </c>
      <c r="B2926" s="5">
        <f>Eingabe!K2926*Eingabe!L2926</f>
        <v>0</v>
      </c>
      <c r="C2926" s="5">
        <f>(Eingabe!K2926*(Eingabe!L2926-Eingabe!K2926)+Eingabe!K2926^2*PI()/4)*0+Eingabe!K2926*Eingabe!L2926</f>
        <v>0</v>
      </c>
      <c r="D2926" s="89">
        <f>IF(Eingabe!G2926="x",1,0)</f>
        <v>1</v>
      </c>
      <c r="E2926" s="1">
        <f>IF(Eingabe!H2926="x",1,0)</f>
        <v>0</v>
      </c>
      <c r="F2926" s="1">
        <f>IF(Eingabe!I2926="x",1,0)</f>
        <v>0</v>
      </c>
      <c r="G2926" s="90">
        <f t="shared" si="239"/>
        <v>0</v>
      </c>
      <c r="H2926" s="1">
        <f>IF(Eingabe!R2926="x",1,0)</f>
        <v>1</v>
      </c>
      <c r="I2926" s="1">
        <f>IF(Eingabe!S2926="x",1,0)</f>
        <v>0</v>
      </c>
      <c r="J2926" s="1">
        <f t="shared" si="240"/>
        <v>1</v>
      </c>
      <c r="K2926" s="89">
        <f>IF(Eingabe!E2926="x",1,0)</f>
        <v>1</v>
      </c>
      <c r="L2926" s="1">
        <f>IF(Eingabe!F2926="x",1,0)</f>
        <v>0</v>
      </c>
      <c r="M2926" s="90">
        <f t="shared" si="241"/>
        <v>1</v>
      </c>
    </row>
    <row r="2927">
      <c r="A2927" s="5">
        <f>Eingabe!J2927^2*PI()/4</f>
        <v>0.070685834705770348</v>
      </c>
      <c r="B2927" s="5">
        <f>Eingabe!K2927*Eingabe!L2927</f>
        <v>0</v>
      </c>
      <c r="C2927" s="5">
        <f>(Eingabe!K2927*(Eingabe!L2927-Eingabe!K2927)+Eingabe!K2927^2*PI()/4)*0+Eingabe!K2927*Eingabe!L2927</f>
        <v>0</v>
      </c>
      <c r="D2927" s="89">
        <f>IF(Eingabe!G2927="x",1,0)</f>
        <v>1</v>
      </c>
      <c r="E2927" s="1">
        <f>IF(Eingabe!H2927="x",1,0)</f>
        <v>0</v>
      </c>
      <c r="F2927" s="1">
        <f>IF(Eingabe!I2927="x",1,0)</f>
        <v>0</v>
      </c>
      <c r="G2927" s="90">
        <f t="shared" si="239"/>
        <v>0</v>
      </c>
      <c r="H2927" s="1">
        <f>IF(Eingabe!R2927="x",1,0)</f>
        <v>1</v>
      </c>
      <c r="I2927" s="1">
        <f>IF(Eingabe!S2927="x",1,0)</f>
        <v>0</v>
      </c>
      <c r="J2927" s="1">
        <f t="shared" si="240"/>
        <v>1</v>
      </c>
      <c r="K2927" s="89">
        <f>IF(Eingabe!E2927="x",1,0)</f>
        <v>1</v>
      </c>
      <c r="L2927" s="1">
        <f>IF(Eingabe!F2927="x",1,0)</f>
        <v>0</v>
      </c>
      <c r="M2927" s="90">
        <f t="shared" si="241"/>
        <v>1</v>
      </c>
    </row>
    <row r="2928">
      <c r="A2928" s="5">
        <f>Eingabe!J2928^2*PI()/4</f>
        <v>0.070685834705770348</v>
      </c>
      <c r="B2928" s="5">
        <f>Eingabe!K2928*Eingabe!L2928</f>
        <v>0</v>
      </c>
      <c r="C2928" s="5">
        <f>(Eingabe!K2928*(Eingabe!L2928-Eingabe!K2928)+Eingabe!K2928^2*PI()/4)*0+Eingabe!K2928*Eingabe!L2928</f>
        <v>0</v>
      </c>
      <c r="D2928" s="89">
        <f>IF(Eingabe!G2928="x",1,0)</f>
        <v>1</v>
      </c>
      <c r="E2928" s="1">
        <f>IF(Eingabe!H2928="x",1,0)</f>
        <v>0</v>
      </c>
      <c r="F2928" s="1">
        <f>IF(Eingabe!I2928="x",1,0)</f>
        <v>0</v>
      </c>
      <c r="G2928" s="90">
        <f t="shared" si="239"/>
        <v>0</v>
      </c>
      <c r="H2928" s="1">
        <f>IF(Eingabe!R2928="x",1,0)</f>
        <v>1</v>
      </c>
      <c r="I2928" s="1">
        <f>IF(Eingabe!S2928="x",1,0)</f>
        <v>0</v>
      </c>
      <c r="J2928" s="1">
        <f t="shared" si="240"/>
        <v>1</v>
      </c>
      <c r="K2928" s="89">
        <f>IF(Eingabe!E2928="x",1,0)</f>
        <v>1</v>
      </c>
      <c r="L2928" s="1">
        <f>IF(Eingabe!F2928="x",1,0)</f>
        <v>0</v>
      </c>
      <c r="M2928" s="90">
        <f t="shared" si="241"/>
        <v>1</v>
      </c>
    </row>
    <row r="2929">
      <c r="A2929" s="5">
        <f>Eingabe!J2929^2*PI()/4</f>
        <v>0.070685834705770348</v>
      </c>
      <c r="B2929" s="5">
        <f>Eingabe!K2929*Eingabe!L2929</f>
        <v>0</v>
      </c>
      <c r="C2929" s="5">
        <f>(Eingabe!K2929*(Eingabe!L2929-Eingabe!K2929)+Eingabe!K2929^2*PI()/4)*0+Eingabe!K2929*Eingabe!L2929</f>
        <v>0</v>
      </c>
      <c r="D2929" s="89">
        <f>IF(Eingabe!G2929="x",1,0)</f>
        <v>1</v>
      </c>
      <c r="E2929" s="1">
        <f>IF(Eingabe!H2929="x",1,0)</f>
        <v>0</v>
      </c>
      <c r="F2929" s="1">
        <f>IF(Eingabe!I2929="x",1,0)</f>
        <v>0</v>
      </c>
      <c r="G2929" s="90">
        <f t="shared" si="239"/>
        <v>0</v>
      </c>
      <c r="H2929" s="1">
        <f>IF(Eingabe!R2929="x",1,0)</f>
        <v>1</v>
      </c>
      <c r="I2929" s="1">
        <f>IF(Eingabe!S2929="x",1,0)</f>
        <v>0</v>
      </c>
      <c r="J2929" s="1">
        <f t="shared" si="240"/>
        <v>1</v>
      </c>
      <c r="K2929" s="89">
        <f>IF(Eingabe!E2929="x",1,0)</f>
        <v>1</v>
      </c>
      <c r="L2929" s="1">
        <f>IF(Eingabe!F2929="x",1,0)</f>
        <v>0</v>
      </c>
      <c r="M2929" s="90">
        <f t="shared" si="241"/>
        <v>1</v>
      </c>
    </row>
    <row r="2930">
      <c r="A2930" s="5">
        <f>Eingabe!J2930^2*PI()/4</f>
        <v>0.070685834705770348</v>
      </c>
      <c r="B2930" s="5">
        <f>Eingabe!K2930*Eingabe!L2930</f>
        <v>0</v>
      </c>
      <c r="C2930" s="5">
        <f>(Eingabe!K2930*(Eingabe!L2930-Eingabe!K2930)+Eingabe!K2930^2*PI()/4)*0+Eingabe!K2930*Eingabe!L2930</f>
        <v>0</v>
      </c>
      <c r="D2930" s="89">
        <f>IF(Eingabe!G2930="x",1,0)</f>
        <v>1</v>
      </c>
      <c r="E2930" s="1">
        <f>IF(Eingabe!H2930="x",1,0)</f>
        <v>0</v>
      </c>
      <c r="F2930" s="1">
        <f>IF(Eingabe!I2930="x",1,0)</f>
        <v>0</v>
      </c>
      <c r="G2930" s="90">
        <f t="shared" si="239"/>
        <v>0</v>
      </c>
      <c r="H2930" s="1">
        <f>IF(Eingabe!R2930="x",1,0)</f>
        <v>1</v>
      </c>
      <c r="I2930" s="1">
        <f>IF(Eingabe!S2930="x",1,0)</f>
        <v>0</v>
      </c>
      <c r="J2930" s="1">
        <f t="shared" si="240"/>
        <v>1</v>
      </c>
      <c r="K2930" s="89">
        <f>IF(Eingabe!E2930="x",1,0)</f>
        <v>1</v>
      </c>
      <c r="L2930" s="1">
        <f>IF(Eingabe!F2930="x",1,0)</f>
        <v>0</v>
      </c>
      <c r="M2930" s="90">
        <f t="shared" si="241"/>
        <v>1</v>
      </c>
    </row>
    <row r="2931">
      <c r="A2931" s="5">
        <f>Eingabe!J2931^2*PI()/4</f>
        <v>0</v>
      </c>
      <c r="B2931" s="5">
        <f>Eingabe!K2931*Eingabe!L2931</f>
        <v>0.16000000000000003</v>
      </c>
      <c r="C2931" s="5">
        <f>(Eingabe!K2931*(Eingabe!L2931-Eingabe!K2931)+Eingabe!K2931^2*PI()/4)*0+Eingabe!K2931*Eingabe!L2931</f>
        <v>0.16000000000000003</v>
      </c>
      <c r="D2931" s="89">
        <f>IF(Eingabe!G2931="x",1,0)</f>
        <v>0</v>
      </c>
      <c r="E2931" s="1">
        <f>IF(Eingabe!H2931="x",1,0)</f>
        <v>0</v>
      </c>
      <c r="F2931" s="1">
        <f>IF(Eingabe!I2931="x",1,0)</f>
        <v>1</v>
      </c>
      <c r="G2931" s="90">
        <f t="shared" si="239"/>
        <v>1</v>
      </c>
      <c r="H2931" s="1">
        <f>IF(Eingabe!R2931="x",1,0)</f>
        <v>1</v>
      </c>
      <c r="I2931" s="1">
        <f>IF(Eingabe!S2931="x",1,0)</f>
        <v>0</v>
      </c>
      <c r="J2931" s="1">
        <f t="shared" si="240"/>
        <v>1</v>
      </c>
      <c r="K2931" s="89">
        <f>IF(Eingabe!E2931="x",1,0)</f>
        <v>1</v>
      </c>
      <c r="L2931" s="1">
        <f>IF(Eingabe!F2931="x",1,0)</f>
        <v>0</v>
      </c>
      <c r="M2931" s="90">
        <f t="shared" si="241"/>
        <v>1</v>
      </c>
    </row>
    <row r="2932">
      <c r="A2932" s="5">
        <f>Eingabe!J2932^2*PI()/4</f>
        <v>0</v>
      </c>
      <c r="B2932" s="5">
        <f>Eingabe!K2932*Eingabe!L2932</f>
        <v>0.16000000000000003</v>
      </c>
      <c r="C2932" s="5">
        <f>(Eingabe!K2932*(Eingabe!L2932-Eingabe!K2932)+Eingabe!K2932^2*PI()/4)*0+Eingabe!K2932*Eingabe!L2932</f>
        <v>0.16000000000000003</v>
      </c>
      <c r="D2932" s="89">
        <f>IF(Eingabe!G2932="x",1,0)</f>
        <v>0</v>
      </c>
      <c r="E2932" s="1">
        <f>IF(Eingabe!H2932="x",1,0)</f>
        <v>0</v>
      </c>
      <c r="F2932" s="1">
        <f>IF(Eingabe!I2932="x",1,0)</f>
        <v>1</v>
      </c>
      <c r="G2932" s="90">
        <f t="shared" si="239"/>
        <v>1</v>
      </c>
      <c r="H2932" s="1">
        <f>IF(Eingabe!R2932="x",1,0)</f>
        <v>1</v>
      </c>
      <c r="I2932" s="1">
        <f>IF(Eingabe!S2932="x",1,0)</f>
        <v>0</v>
      </c>
      <c r="J2932" s="1">
        <f t="shared" si="240"/>
        <v>1</v>
      </c>
      <c r="K2932" s="89">
        <f>IF(Eingabe!E2932="x",1,0)</f>
        <v>1</v>
      </c>
      <c r="L2932" s="1">
        <f>IF(Eingabe!F2932="x",1,0)</f>
        <v>0</v>
      </c>
      <c r="M2932" s="90">
        <f t="shared" si="241"/>
        <v>1</v>
      </c>
    </row>
    <row r="2933">
      <c r="A2933" s="5">
        <f>Eingabe!J2933^2*PI()/4</f>
        <v>0</v>
      </c>
      <c r="B2933" s="5">
        <f>Eingabe!K2933*Eingabe!L2933</f>
        <v>0.16000000000000003</v>
      </c>
      <c r="C2933" s="5">
        <f>(Eingabe!K2933*(Eingabe!L2933-Eingabe!K2933)+Eingabe!K2933^2*PI()/4)*0+Eingabe!K2933*Eingabe!L2933</f>
        <v>0.16000000000000003</v>
      </c>
      <c r="D2933" s="89">
        <f>IF(Eingabe!G2933="x",1,0)</f>
        <v>0</v>
      </c>
      <c r="E2933" s="1">
        <f>IF(Eingabe!H2933="x",1,0)</f>
        <v>0</v>
      </c>
      <c r="F2933" s="1">
        <f>IF(Eingabe!I2933="x",1,0)</f>
        <v>1</v>
      </c>
      <c r="G2933" s="90">
        <f t="shared" si="239"/>
        <v>1</v>
      </c>
      <c r="H2933" s="1">
        <f>IF(Eingabe!R2933="x",1,0)</f>
        <v>1</v>
      </c>
      <c r="I2933" s="1">
        <f>IF(Eingabe!S2933="x",1,0)</f>
        <v>0</v>
      </c>
      <c r="J2933" s="1">
        <f t="shared" si="240"/>
        <v>1</v>
      </c>
      <c r="K2933" s="89">
        <f>IF(Eingabe!E2933="x",1,0)</f>
        <v>1</v>
      </c>
      <c r="L2933" s="1">
        <f>IF(Eingabe!F2933="x",1,0)</f>
        <v>0</v>
      </c>
      <c r="M2933" s="90">
        <f t="shared" si="241"/>
        <v>1</v>
      </c>
    </row>
    <row r="2934">
      <c r="A2934" s="5">
        <f>Eingabe!J2934^2*PI()/4</f>
        <v>0</v>
      </c>
      <c r="B2934" s="5">
        <f>Eingabe!K2934*Eingabe!L2934</f>
        <v>0.080000000000000016</v>
      </c>
      <c r="C2934" s="5">
        <f>(Eingabe!K2934*(Eingabe!L2934-Eingabe!K2934)+Eingabe!K2934^2*PI()/4)*0+Eingabe!K2934*Eingabe!L2934</f>
        <v>0.080000000000000016</v>
      </c>
      <c r="D2934" s="89">
        <f>IF(Eingabe!G2934="x",1,0)</f>
        <v>0</v>
      </c>
      <c r="E2934" s="1">
        <f>IF(Eingabe!H2934="x",1,0)</f>
        <v>0</v>
      </c>
      <c r="F2934" s="1">
        <f>IF(Eingabe!I2934="x",1,0)</f>
        <v>1</v>
      </c>
      <c r="G2934" s="90">
        <f t="shared" si="239"/>
        <v>1</v>
      </c>
      <c r="H2934" s="1">
        <f>IF(Eingabe!R2934="x",1,0)</f>
        <v>1</v>
      </c>
      <c r="I2934" s="1">
        <f>IF(Eingabe!S2934="x",1,0)</f>
        <v>0</v>
      </c>
      <c r="J2934" s="1">
        <f t="shared" si="240"/>
        <v>1</v>
      </c>
      <c r="K2934" s="89">
        <f>IF(Eingabe!E2934="x",1,0)</f>
        <v>1</v>
      </c>
      <c r="L2934" s="1">
        <f>IF(Eingabe!F2934="x",1,0)</f>
        <v>0</v>
      </c>
      <c r="M2934" s="90">
        <f t="shared" si="241"/>
        <v>1</v>
      </c>
    </row>
    <row r="2935">
      <c r="A2935" s="5">
        <f>Eingabe!J2935^2*PI()/4</f>
        <v>0</v>
      </c>
      <c r="B2935" s="5">
        <f>Eingabe!K2935*Eingabe!L2935</f>
        <v>0.080000000000000016</v>
      </c>
      <c r="C2935" s="5">
        <f>(Eingabe!K2935*(Eingabe!L2935-Eingabe!K2935)+Eingabe!K2935^2*PI()/4)*0+Eingabe!K2935*Eingabe!L2935</f>
        <v>0.080000000000000016</v>
      </c>
      <c r="D2935" s="89">
        <f>IF(Eingabe!G2935="x",1,0)</f>
        <v>0</v>
      </c>
      <c r="E2935" s="1">
        <f>IF(Eingabe!H2935="x",1,0)</f>
        <v>0</v>
      </c>
      <c r="F2935" s="1">
        <f>IF(Eingabe!I2935="x",1,0)</f>
        <v>1</v>
      </c>
      <c r="G2935" s="90">
        <f t="shared" si="239"/>
        <v>1</v>
      </c>
      <c r="H2935" s="1">
        <f>IF(Eingabe!R2935="x",1,0)</f>
        <v>1</v>
      </c>
      <c r="I2935" s="1">
        <f>IF(Eingabe!S2935="x",1,0)</f>
        <v>0</v>
      </c>
      <c r="J2935" s="1">
        <f t="shared" si="240"/>
        <v>1</v>
      </c>
      <c r="K2935" s="89">
        <f>IF(Eingabe!E2935="x",1,0)</f>
        <v>1</v>
      </c>
      <c r="L2935" s="1">
        <f>IF(Eingabe!F2935="x",1,0)</f>
        <v>0</v>
      </c>
      <c r="M2935" s="90">
        <f t="shared" si="241"/>
        <v>1</v>
      </c>
    </row>
    <row r="2936">
      <c r="A2936" s="5">
        <f>Eingabe!J2936^2*PI()/4</f>
        <v>0</v>
      </c>
      <c r="B2936" s="5">
        <f>Eingabe!K2936*Eingabe!L2936</f>
        <v>0.080000000000000016</v>
      </c>
      <c r="C2936" s="5">
        <f>(Eingabe!K2936*(Eingabe!L2936-Eingabe!K2936)+Eingabe!K2936^2*PI()/4)*0+Eingabe!K2936*Eingabe!L2936</f>
        <v>0.080000000000000016</v>
      </c>
      <c r="D2936" s="89">
        <f>IF(Eingabe!G2936="x",1,0)</f>
        <v>0</v>
      </c>
      <c r="E2936" s="1">
        <f>IF(Eingabe!H2936="x",1,0)</f>
        <v>0</v>
      </c>
      <c r="F2936" s="1">
        <f>IF(Eingabe!I2936="x",1,0)</f>
        <v>1</v>
      </c>
      <c r="G2936" s="90">
        <f t="shared" si="239"/>
        <v>1</v>
      </c>
      <c r="H2936" s="1">
        <f>IF(Eingabe!R2936="x",1,0)</f>
        <v>1</v>
      </c>
      <c r="I2936" s="1">
        <f>IF(Eingabe!S2936="x",1,0)</f>
        <v>0</v>
      </c>
      <c r="J2936" s="1">
        <f t="shared" si="240"/>
        <v>1</v>
      </c>
      <c r="K2936" s="89">
        <f>IF(Eingabe!E2936="x",1,0)</f>
        <v>1</v>
      </c>
      <c r="L2936" s="1">
        <f>IF(Eingabe!F2936="x",1,0)</f>
        <v>0</v>
      </c>
      <c r="M2936" s="90">
        <f t="shared" si="241"/>
        <v>1</v>
      </c>
    </row>
    <row r="2937">
      <c r="A2937" s="5">
        <f>Eingabe!J2937^2*PI()/4</f>
        <v>0</v>
      </c>
      <c r="B2937" s="5">
        <f>Eingabe!K2937*Eingabe!L2937</f>
        <v>0.080000000000000016</v>
      </c>
      <c r="C2937" s="5">
        <f>(Eingabe!K2937*(Eingabe!L2937-Eingabe!K2937)+Eingabe!K2937^2*PI()/4)*0+Eingabe!K2937*Eingabe!L2937</f>
        <v>0.080000000000000016</v>
      </c>
      <c r="D2937" s="89">
        <f>IF(Eingabe!G2937="x",1,0)</f>
        <v>0</v>
      </c>
      <c r="E2937" s="1">
        <f>IF(Eingabe!H2937="x",1,0)</f>
        <v>0</v>
      </c>
      <c r="F2937" s="1">
        <f>IF(Eingabe!I2937="x",1,0)</f>
        <v>1</v>
      </c>
      <c r="G2937" s="90">
        <f t="shared" si="239"/>
        <v>1</v>
      </c>
      <c r="H2937" s="1">
        <f>IF(Eingabe!R2937="x",1,0)</f>
        <v>1</v>
      </c>
      <c r="I2937" s="1">
        <f>IF(Eingabe!S2937="x",1,0)</f>
        <v>0</v>
      </c>
      <c r="J2937" s="1">
        <f t="shared" si="240"/>
        <v>1</v>
      </c>
      <c r="K2937" s="89">
        <f>IF(Eingabe!E2937="x",1,0)</f>
        <v>1</v>
      </c>
      <c r="L2937" s="1">
        <f>IF(Eingabe!F2937="x",1,0)</f>
        <v>0</v>
      </c>
      <c r="M2937" s="90">
        <f t="shared" si="241"/>
        <v>1</v>
      </c>
    </row>
    <row r="2938">
      <c r="A2938" s="5">
        <f>Eingabe!J2938^2*PI()/4</f>
        <v>0</v>
      </c>
      <c r="B2938" s="5">
        <f>Eingabe!K2938*Eingabe!L2938</f>
        <v>0.080000000000000016</v>
      </c>
      <c r="C2938" s="5">
        <f>(Eingabe!K2938*(Eingabe!L2938-Eingabe!K2938)+Eingabe!K2938^2*PI()/4)*0+Eingabe!K2938*Eingabe!L2938</f>
        <v>0.080000000000000016</v>
      </c>
      <c r="D2938" s="89">
        <f>IF(Eingabe!G2938="x",1,0)</f>
        <v>0</v>
      </c>
      <c r="E2938" s="1">
        <f>IF(Eingabe!H2938="x",1,0)</f>
        <v>0</v>
      </c>
      <c r="F2938" s="1">
        <f>IF(Eingabe!I2938="x",1,0)</f>
        <v>1</v>
      </c>
      <c r="G2938" s="90">
        <f t="shared" si="239"/>
        <v>1</v>
      </c>
      <c r="H2938" s="1">
        <f>IF(Eingabe!R2938="x",1,0)</f>
        <v>1</v>
      </c>
      <c r="I2938" s="1">
        <f>IF(Eingabe!S2938="x",1,0)</f>
        <v>0</v>
      </c>
      <c r="J2938" s="1">
        <f t="shared" si="240"/>
        <v>1</v>
      </c>
      <c r="K2938" s="89">
        <f>IF(Eingabe!E2938="x",1,0)</f>
        <v>1</v>
      </c>
      <c r="L2938" s="1">
        <f>IF(Eingabe!F2938="x",1,0)</f>
        <v>0</v>
      </c>
      <c r="M2938" s="90">
        <f t="shared" si="241"/>
        <v>1</v>
      </c>
    </row>
    <row r="2939">
      <c r="A2939" s="5">
        <f>Eingabe!J2939^2*PI()/4</f>
        <v>0</v>
      </c>
      <c r="B2939" s="5">
        <f>Eingabe!K2939*Eingabe!L2939</f>
        <v>0.080000000000000016</v>
      </c>
      <c r="C2939" s="5">
        <f>(Eingabe!K2939*(Eingabe!L2939-Eingabe!K2939)+Eingabe!K2939^2*PI()/4)*0+Eingabe!K2939*Eingabe!L2939</f>
        <v>0.080000000000000016</v>
      </c>
      <c r="D2939" s="89">
        <f>IF(Eingabe!G2939="x",1,0)</f>
        <v>0</v>
      </c>
      <c r="E2939" s="1">
        <f>IF(Eingabe!H2939="x",1,0)</f>
        <v>0</v>
      </c>
      <c r="F2939" s="1">
        <f>IF(Eingabe!I2939="x",1,0)</f>
        <v>1</v>
      </c>
      <c r="G2939" s="90">
        <f t="shared" si="239"/>
        <v>1</v>
      </c>
      <c r="H2939" s="1">
        <f>IF(Eingabe!R2939="x",1,0)</f>
        <v>1</v>
      </c>
      <c r="I2939" s="1">
        <f>IF(Eingabe!S2939="x",1,0)</f>
        <v>0</v>
      </c>
      <c r="J2939" s="1">
        <f t="shared" si="240"/>
        <v>1</v>
      </c>
      <c r="K2939" s="89">
        <f>IF(Eingabe!E2939="x",1,0)</f>
        <v>1</v>
      </c>
      <c r="L2939" s="1">
        <f>IF(Eingabe!F2939="x",1,0)</f>
        <v>0</v>
      </c>
      <c r="M2939" s="90">
        <f t="shared" si="241"/>
        <v>1</v>
      </c>
    </row>
    <row r="2940">
      <c r="A2940" s="5">
        <f>Eingabe!J2940^2*PI()/4</f>
        <v>0</v>
      </c>
      <c r="B2940" s="5">
        <f>Eingabe!K2940*Eingabe!L2940</f>
        <v>0.080000000000000016</v>
      </c>
      <c r="C2940" s="5">
        <f>(Eingabe!K2940*(Eingabe!L2940-Eingabe!K2940)+Eingabe!K2940^2*PI()/4)*0+Eingabe!K2940*Eingabe!L2940</f>
        <v>0.080000000000000016</v>
      </c>
      <c r="D2940" s="89">
        <f>IF(Eingabe!G2940="x",1,0)</f>
        <v>0</v>
      </c>
      <c r="E2940" s="1">
        <f>IF(Eingabe!H2940="x",1,0)</f>
        <v>0</v>
      </c>
      <c r="F2940" s="1">
        <f>IF(Eingabe!I2940="x",1,0)</f>
        <v>1</v>
      </c>
      <c r="G2940" s="90">
        <f t="shared" si="239"/>
        <v>1</v>
      </c>
      <c r="H2940" s="1">
        <f>IF(Eingabe!R2940="x",1,0)</f>
        <v>1</v>
      </c>
      <c r="I2940" s="1">
        <f>IF(Eingabe!S2940="x",1,0)</f>
        <v>0</v>
      </c>
      <c r="J2940" s="1">
        <f t="shared" si="240"/>
        <v>1</v>
      </c>
      <c r="K2940" s="89">
        <f>IF(Eingabe!E2940="x",1,0)</f>
        <v>1</v>
      </c>
      <c r="L2940" s="1">
        <f>IF(Eingabe!F2940="x",1,0)</f>
        <v>0</v>
      </c>
      <c r="M2940" s="90">
        <f t="shared" si="241"/>
        <v>1</v>
      </c>
    </row>
    <row r="2941">
      <c r="A2941" s="5">
        <f>Eingabe!J2941^2*PI()/4</f>
        <v>0</v>
      </c>
      <c r="B2941" s="5">
        <f>Eingabe!K2941*Eingabe!L2941</f>
        <v>0.080000000000000016</v>
      </c>
      <c r="C2941" s="5">
        <f>(Eingabe!K2941*(Eingabe!L2941-Eingabe!K2941)+Eingabe!K2941^2*PI()/4)*0+Eingabe!K2941*Eingabe!L2941</f>
        <v>0.080000000000000016</v>
      </c>
      <c r="D2941" s="89">
        <f>IF(Eingabe!G2941="x",1,0)</f>
        <v>0</v>
      </c>
      <c r="E2941" s="1">
        <f>IF(Eingabe!H2941="x",1,0)</f>
        <v>0</v>
      </c>
      <c r="F2941" s="1">
        <f>IF(Eingabe!I2941="x",1,0)</f>
        <v>1</v>
      </c>
      <c r="G2941" s="90">
        <f t="shared" si="239"/>
        <v>1</v>
      </c>
      <c r="H2941" s="1">
        <f>IF(Eingabe!R2941="x",1,0)</f>
        <v>1</v>
      </c>
      <c r="I2941" s="1">
        <f>IF(Eingabe!S2941="x",1,0)</f>
        <v>0</v>
      </c>
      <c r="J2941" s="1">
        <f t="shared" si="240"/>
        <v>1</v>
      </c>
      <c r="K2941" s="89">
        <f>IF(Eingabe!E2941="x",1,0)</f>
        <v>1</v>
      </c>
      <c r="L2941" s="1">
        <f>IF(Eingabe!F2941="x",1,0)</f>
        <v>0</v>
      </c>
      <c r="M2941" s="90">
        <f t="shared" si="241"/>
        <v>1</v>
      </c>
    </row>
    <row r="2942">
      <c r="A2942" s="5">
        <f>Eingabe!J2942^2*PI()/4</f>
        <v>0.070685834705770348</v>
      </c>
      <c r="B2942" s="5">
        <f>Eingabe!K2942*Eingabe!L2942</f>
        <v>0</v>
      </c>
      <c r="C2942" s="5">
        <f>(Eingabe!K2942*(Eingabe!L2942-Eingabe!K2942)+Eingabe!K2942^2*PI()/4)*0+Eingabe!K2942*Eingabe!L2942</f>
        <v>0</v>
      </c>
      <c r="D2942" s="89">
        <f>IF(Eingabe!G2942="x",1,0)</f>
        <v>1</v>
      </c>
      <c r="E2942" s="1">
        <f>IF(Eingabe!H2942="x",1,0)</f>
        <v>0</v>
      </c>
      <c r="F2942" s="1">
        <f>IF(Eingabe!I2942="x",1,0)</f>
        <v>0</v>
      </c>
      <c r="G2942" s="90">
        <f t="shared" si="239"/>
        <v>0</v>
      </c>
      <c r="H2942" s="1">
        <f>IF(Eingabe!R2942="x",1,0)</f>
        <v>1</v>
      </c>
      <c r="I2942" s="1">
        <f>IF(Eingabe!S2942="x",1,0)</f>
        <v>0</v>
      </c>
      <c r="J2942" s="1">
        <f t="shared" si="240"/>
        <v>1</v>
      </c>
      <c r="K2942" s="89">
        <f>IF(Eingabe!E2942="x",1,0)</f>
        <v>1</v>
      </c>
      <c r="L2942" s="1">
        <f>IF(Eingabe!F2942="x",1,0)</f>
        <v>0</v>
      </c>
      <c r="M2942" s="90">
        <f t="shared" si="241"/>
        <v>1</v>
      </c>
    </row>
    <row r="2943">
      <c r="A2943" s="5">
        <f>Eingabe!J2943^2*PI()/4</f>
        <v>0.070685834705770348</v>
      </c>
      <c r="B2943" s="5">
        <f>Eingabe!K2943*Eingabe!L2943</f>
        <v>0</v>
      </c>
      <c r="C2943" s="5">
        <f>(Eingabe!K2943*(Eingabe!L2943-Eingabe!K2943)+Eingabe!K2943^2*PI()/4)*0+Eingabe!K2943*Eingabe!L2943</f>
        <v>0</v>
      </c>
      <c r="D2943" s="89">
        <f>IF(Eingabe!G2943="x",1,0)</f>
        <v>1</v>
      </c>
      <c r="E2943" s="1">
        <f>IF(Eingabe!H2943="x",1,0)</f>
        <v>0</v>
      </c>
      <c r="F2943" s="1">
        <f>IF(Eingabe!I2943="x",1,0)</f>
        <v>0</v>
      </c>
      <c r="G2943" s="90">
        <f t="shared" si="239"/>
        <v>0</v>
      </c>
      <c r="H2943" s="1">
        <f>IF(Eingabe!R2943="x",1,0)</f>
        <v>1</v>
      </c>
      <c r="I2943" s="1">
        <f>IF(Eingabe!S2943="x",1,0)</f>
        <v>0</v>
      </c>
      <c r="J2943" s="1">
        <f t="shared" si="240"/>
        <v>1</v>
      </c>
      <c r="K2943" s="89">
        <f>IF(Eingabe!E2943="x",1,0)</f>
        <v>1</v>
      </c>
      <c r="L2943" s="1">
        <f>IF(Eingabe!F2943="x",1,0)</f>
        <v>0</v>
      </c>
      <c r="M2943" s="90">
        <f t="shared" si="241"/>
        <v>1</v>
      </c>
    </row>
    <row r="2944">
      <c r="A2944" s="5">
        <f>Eingabe!J2944^2*PI()/4</f>
        <v>0.070685834705770348</v>
      </c>
      <c r="B2944" s="5">
        <f>Eingabe!K2944*Eingabe!L2944</f>
        <v>0</v>
      </c>
      <c r="C2944" s="5">
        <f>(Eingabe!K2944*(Eingabe!L2944-Eingabe!K2944)+Eingabe!K2944^2*PI()/4)*0+Eingabe!K2944*Eingabe!L2944</f>
        <v>0</v>
      </c>
      <c r="D2944" s="89">
        <f>IF(Eingabe!G2944="x",1,0)</f>
        <v>1</v>
      </c>
      <c r="E2944" s="1">
        <f>IF(Eingabe!H2944="x",1,0)</f>
        <v>0</v>
      </c>
      <c r="F2944" s="1">
        <f>IF(Eingabe!I2944="x",1,0)</f>
        <v>0</v>
      </c>
      <c r="G2944" s="90">
        <f t="shared" si="239"/>
        <v>0</v>
      </c>
      <c r="H2944" s="1">
        <f>IF(Eingabe!R2944="x",1,0)</f>
        <v>1</v>
      </c>
      <c r="I2944" s="1">
        <f>IF(Eingabe!S2944="x",1,0)</f>
        <v>0</v>
      </c>
      <c r="J2944" s="1">
        <f t="shared" si="240"/>
        <v>1</v>
      </c>
      <c r="K2944" s="89">
        <f>IF(Eingabe!E2944="x",1,0)</f>
        <v>1</v>
      </c>
      <c r="L2944" s="1">
        <f>IF(Eingabe!F2944="x",1,0)</f>
        <v>0</v>
      </c>
      <c r="M2944" s="90">
        <f t="shared" si="241"/>
        <v>1</v>
      </c>
    </row>
    <row r="2945">
      <c r="A2945" s="5">
        <f>Eingabe!J2945^2*PI()/4</f>
        <v>0.070685834705770348</v>
      </c>
      <c r="B2945" s="5">
        <f>Eingabe!K2945*Eingabe!L2945</f>
        <v>0</v>
      </c>
      <c r="C2945" s="5">
        <f>(Eingabe!K2945*(Eingabe!L2945-Eingabe!K2945)+Eingabe!K2945^2*PI()/4)*0+Eingabe!K2945*Eingabe!L2945</f>
        <v>0</v>
      </c>
      <c r="D2945" s="89">
        <f>IF(Eingabe!G2945="x",1,0)</f>
        <v>1</v>
      </c>
      <c r="E2945" s="1">
        <f>IF(Eingabe!H2945="x",1,0)</f>
        <v>0</v>
      </c>
      <c r="F2945" s="1">
        <f>IF(Eingabe!I2945="x",1,0)</f>
        <v>0</v>
      </c>
      <c r="G2945" s="90">
        <f t="shared" si="239"/>
        <v>0</v>
      </c>
      <c r="H2945" s="1">
        <f>IF(Eingabe!R2945="x",1,0)</f>
        <v>1</v>
      </c>
      <c r="I2945" s="1">
        <f>IF(Eingabe!S2945="x",1,0)</f>
        <v>0</v>
      </c>
      <c r="J2945" s="1">
        <f t="shared" si="240"/>
        <v>1</v>
      </c>
      <c r="K2945" s="89">
        <f>IF(Eingabe!E2945="x",1,0)</f>
        <v>1</v>
      </c>
      <c r="L2945" s="1">
        <f>IF(Eingabe!F2945="x",1,0)</f>
        <v>0</v>
      </c>
      <c r="M2945" s="90">
        <f t="shared" si="241"/>
        <v>1</v>
      </c>
    </row>
    <row r="2946">
      <c r="A2946" s="5">
        <f>Eingabe!J2946^2*PI()/4</f>
        <v>0.070685834705770348</v>
      </c>
      <c r="B2946" s="5">
        <f>Eingabe!K2946*Eingabe!L2946</f>
        <v>0</v>
      </c>
      <c r="C2946" s="5">
        <f>(Eingabe!K2946*(Eingabe!L2946-Eingabe!K2946)+Eingabe!K2946^2*PI()/4)*0+Eingabe!K2946*Eingabe!L2946</f>
        <v>0</v>
      </c>
      <c r="D2946" s="89">
        <f>IF(Eingabe!G2946="x",1,0)</f>
        <v>1</v>
      </c>
      <c r="E2946" s="1">
        <f>IF(Eingabe!H2946="x",1,0)</f>
        <v>0</v>
      </c>
      <c r="F2946" s="1">
        <f>IF(Eingabe!I2946="x",1,0)</f>
        <v>0</v>
      </c>
      <c r="G2946" s="90">
        <f t="shared" si="239"/>
        <v>0</v>
      </c>
      <c r="H2946" s="1">
        <f>IF(Eingabe!R2946="x",1,0)</f>
        <v>1</v>
      </c>
      <c r="I2946" s="1">
        <f>IF(Eingabe!S2946="x",1,0)</f>
        <v>0</v>
      </c>
      <c r="J2946" s="1">
        <f t="shared" si="240"/>
        <v>1</v>
      </c>
      <c r="K2946" s="89">
        <f>IF(Eingabe!E2946="x",1,0)</f>
        <v>1</v>
      </c>
      <c r="L2946" s="1">
        <f>IF(Eingabe!F2946="x",1,0)</f>
        <v>0</v>
      </c>
      <c r="M2946" s="90">
        <f t="shared" si="241"/>
        <v>1</v>
      </c>
    </row>
    <row r="2947">
      <c r="A2947" s="5">
        <f>Eingabe!J2947^2*PI()/4</f>
        <v>0.12566370614359174</v>
      </c>
      <c r="B2947" s="5">
        <f>Eingabe!K2947*Eingabe!L2947</f>
        <v>0</v>
      </c>
      <c r="C2947" s="5">
        <f>(Eingabe!K2947*(Eingabe!L2947-Eingabe!K2947)+Eingabe!K2947^2*PI()/4)*0+Eingabe!K2947*Eingabe!L2947</f>
        <v>0</v>
      </c>
      <c r="D2947" s="89">
        <f>IF(Eingabe!G2947="x",1,0)</f>
        <v>1</v>
      </c>
      <c r="E2947" s="1">
        <f>IF(Eingabe!H2947="x",1,0)</f>
        <v>0</v>
      </c>
      <c r="F2947" s="1">
        <f>IF(Eingabe!I2947="x",1,0)</f>
        <v>0</v>
      </c>
      <c r="G2947" s="90">
        <f t="shared" si="239"/>
        <v>0</v>
      </c>
      <c r="H2947" s="1">
        <f>IF(Eingabe!R2947="x",1,0)</f>
        <v>1</v>
      </c>
      <c r="I2947" s="1">
        <f>IF(Eingabe!S2947="x",1,0)</f>
        <v>0</v>
      </c>
      <c r="J2947" s="1">
        <f t="shared" si="240"/>
        <v>1</v>
      </c>
      <c r="K2947" s="89">
        <f>IF(Eingabe!E2947="x",1,0)</f>
        <v>1</v>
      </c>
      <c r="L2947" s="1">
        <f>IF(Eingabe!F2947="x",1,0)</f>
        <v>0</v>
      </c>
      <c r="M2947" s="90">
        <f t="shared" si="241"/>
        <v>1</v>
      </c>
    </row>
    <row r="2948">
      <c r="A2948" s="5">
        <f>Eingabe!J2948^2*PI()/4</f>
        <v>0.12566370614359174</v>
      </c>
      <c r="B2948" s="5">
        <f>Eingabe!K2948*Eingabe!L2948</f>
        <v>0</v>
      </c>
      <c r="C2948" s="5">
        <f>(Eingabe!K2948*(Eingabe!L2948-Eingabe!K2948)+Eingabe!K2948^2*PI()/4)*0+Eingabe!K2948*Eingabe!L2948</f>
        <v>0</v>
      </c>
      <c r="D2948" s="89">
        <f>IF(Eingabe!G2948="x",1,0)</f>
        <v>1</v>
      </c>
      <c r="E2948" s="1">
        <f>IF(Eingabe!H2948="x",1,0)</f>
        <v>0</v>
      </c>
      <c r="F2948" s="1">
        <f>IF(Eingabe!I2948="x",1,0)</f>
        <v>0</v>
      </c>
      <c r="G2948" s="90">
        <f t="shared" si="239"/>
        <v>0</v>
      </c>
      <c r="H2948" s="1">
        <f>IF(Eingabe!R2948="x",1,0)</f>
        <v>1</v>
      </c>
      <c r="I2948" s="1">
        <f>IF(Eingabe!S2948="x",1,0)</f>
        <v>0</v>
      </c>
      <c r="J2948" s="1">
        <f t="shared" si="240"/>
        <v>1</v>
      </c>
      <c r="K2948" s="89">
        <f>IF(Eingabe!E2948="x",1,0)</f>
        <v>1</v>
      </c>
      <c r="L2948" s="1">
        <f>IF(Eingabe!F2948="x",1,0)</f>
        <v>0</v>
      </c>
      <c r="M2948" s="90">
        <f t="shared" si="241"/>
        <v>1</v>
      </c>
    </row>
    <row r="2949">
      <c r="A2949" s="5">
        <f>Eingabe!J2949^2*PI()/4</f>
        <v>0.12566370614359174</v>
      </c>
      <c r="B2949" s="5">
        <f>Eingabe!K2949*Eingabe!L2949</f>
        <v>0</v>
      </c>
      <c r="C2949" s="5">
        <f>(Eingabe!K2949*(Eingabe!L2949-Eingabe!K2949)+Eingabe!K2949^2*PI()/4)*0+Eingabe!K2949*Eingabe!L2949</f>
        <v>0</v>
      </c>
      <c r="D2949" s="89">
        <f>IF(Eingabe!G2949="x",1,0)</f>
        <v>1</v>
      </c>
      <c r="E2949" s="1">
        <f>IF(Eingabe!H2949="x",1,0)</f>
        <v>0</v>
      </c>
      <c r="F2949" s="1">
        <f>IF(Eingabe!I2949="x",1,0)</f>
        <v>0</v>
      </c>
      <c r="G2949" s="90">
        <f t="shared" si="239"/>
        <v>0</v>
      </c>
      <c r="H2949" s="1">
        <f>IF(Eingabe!R2949="x",1,0)</f>
        <v>1</v>
      </c>
      <c r="I2949" s="1">
        <f>IF(Eingabe!S2949="x",1,0)</f>
        <v>0</v>
      </c>
      <c r="J2949" s="1">
        <f t="shared" si="240"/>
        <v>1</v>
      </c>
      <c r="K2949" s="89">
        <f>IF(Eingabe!E2949="x",1,0)</f>
        <v>1</v>
      </c>
      <c r="L2949" s="1">
        <f>IF(Eingabe!F2949="x",1,0)</f>
        <v>0</v>
      </c>
      <c r="M2949" s="90">
        <f t="shared" si="241"/>
        <v>1</v>
      </c>
    </row>
    <row r="2950">
      <c r="A2950" s="5">
        <f>Eingabe!J2950^2*PI()/4</f>
        <v>0.070685834705770348</v>
      </c>
      <c r="B2950" s="5">
        <f>Eingabe!K2950*Eingabe!L2950</f>
        <v>0</v>
      </c>
      <c r="C2950" s="5">
        <f>(Eingabe!K2950*(Eingabe!L2950-Eingabe!K2950)+Eingabe!K2950^2*PI()/4)*0+Eingabe!K2950*Eingabe!L2950</f>
        <v>0</v>
      </c>
      <c r="D2950" s="89">
        <f>IF(Eingabe!G2950="x",1,0)</f>
        <v>1</v>
      </c>
      <c r="E2950" s="1">
        <f>IF(Eingabe!H2950="x",1,0)</f>
        <v>0</v>
      </c>
      <c r="F2950" s="1">
        <f>IF(Eingabe!I2950="x",1,0)</f>
        <v>0</v>
      </c>
      <c r="G2950" s="90">
        <f t="shared" si="239"/>
        <v>0</v>
      </c>
      <c r="H2950" s="1">
        <f>IF(Eingabe!R2950="x",1,0)</f>
        <v>1</v>
      </c>
      <c r="I2950" s="1">
        <f>IF(Eingabe!S2950="x",1,0)</f>
        <v>0</v>
      </c>
      <c r="J2950" s="1">
        <f t="shared" si="240"/>
        <v>1</v>
      </c>
      <c r="K2950" s="89">
        <f>IF(Eingabe!E2950="x",1,0)</f>
        <v>1</v>
      </c>
      <c r="L2950" s="1">
        <f>IF(Eingabe!F2950="x",1,0)</f>
        <v>0</v>
      </c>
      <c r="M2950" s="90">
        <f t="shared" si="241"/>
        <v>1</v>
      </c>
    </row>
    <row r="2951">
      <c r="A2951" s="5">
        <f>Eingabe!J2951^2*PI()/4</f>
        <v>0.070685834705770348</v>
      </c>
      <c r="B2951" s="5">
        <f>Eingabe!K2951*Eingabe!L2951</f>
        <v>0</v>
      </c>
      <c r="C2951" s="5">
        <f>(Eingabe!K2951*(Eingabe!L2951-Eingabe!K2951)+Eingabe!K2951^2*PI()/4)*0+Eingabe!K2951*Eingabe!L2951</f>
        <v>0</v>
      </c>
      <c r="D2951" s="89">
        <f>IF(Eingabe!G2951="x",1,0)</f>
        <v>1</v>
      </c>
      <c r="E2951" s="1">
        <f>IF(Eingabe!H2951="x",1,0)</f>
        <v>0</v>
      </c>
      <c r="F2951" s="1">
        <f>IF(Eingabe!I2951="x",1,0)</f>
        <v>0</v>
      </c>
      <c r="G2951" s="90">
        <f t="shared" si="239"/>
        <v>0</v>
      </c>
      <c r="H2951" s="1">
        <f>IF(Eingabe!R2951="x",1,0)</f>
        <v>1</v>
      </c>
      <c r="I2951" s="1">
        <f>IF(Eingabe!S2951="x",1,0)</f>
        <v>0</v>
      </c>
      <c r="J2951" s="1">
        <f t="shared" si="240"/>
        <v>1</v>
      </c>
      <c r="K2951" s="89">
        <f>IF(Eingabe!E2951="x",1,0)</f>
        <v>1</v>
      </c>
      <c r="L2951" s="1">
        <f>IF(Eingabe!F2951="x",1,0)</f>
        <v>0</v>
      </c>
      <c r="M2951" s="90">
        <f t="shared" si="241"/>
        <v>1</v>
      </c>
    </row>
    <row r="2952">
      <c r="A2952" s="5">
        <f>Eingabe!J2952^2*PI()/4</f>
        <v>0.070685834705770348</v>
      </c>
      <c r="B2952" s="5">
        <f>Eingabe!K2952*Eingabe!L2952</f>
        <v>0</v>
      </c>
      <c r="C2952" s="5">
        <f>(Eingabe!K2952*(Eingabe!L2952-Eingabe!K2952)+Eingabe!K2952^2*PI()/4)*0+Eingabe!K2952*Eingabe!L2952</f>
        <v>0</v>
      </c>
      <c r="D2952" s="89">
        <f>IF(Eingabe!G2952="x",1,0)</f>
        <v>1</v>
      </c>
      <c r="E2952" s="1">
        <f>IF(Eingabe!H2952="x",1,0)</f>
        <v>0</v>
      </c>
      <c r="F2952" s="1">
        <f>IF(Eingabe!I2952="x",1,0)</f>
        <v>0</v>
      </c>
      <c r="G2952" s="90">
        <f t="shared" si="239"/>
        <v>0</v>
      </c>
      <c r="H2952" s="1">
        <f>IF(Eingabe!R2952="x",1,0)</f>
        <v>1</v>
      </c>
      <c r="I2952" s="1">
        <f>IF(Eingabe!S2952="x",1,0)</f>
        <v>0</v>
      </c>
      <c r="J2952" s="1">
        <f t="shared" si="240"/>
        <v>1</v>
      </c>
      <c r="K2952" s="89">
        <f>IF(Eingabe!E2952="x",1,0)</f>
        <v>1</v>
      </c>
      <c r="L2952" s="1">
        <f>IF(Eingabe!F2952="x",1,0)</f>
        <v>0</v>
      </c>
      <c r="M2952" s="90">
        <f t="shared" si="241"/>
        <v>1</v>
      </c>
    </row>
    <row r="2953">
      <c r="A2953" s="5">
        <f>Eingabe!J2953^2*PI()/4</f>
        <v>0.070685834705770348</v>
      </c>
      <c r="B2953" s="5">
        <f>Eingabe!K2953*Eingabe!L2953</f>
        <v>0</v>
      </c>
      <c r="C2953" s="5">
        <f>(Eingabe!K2953*(Eingabe!L2953-Eingabe!K2953)+Eingabe!K2953^2*PI()/4)*0+Eingabe!K2953*Eingabe!L2953</f>
        <v>0</v>
      </c>
      <c r="D2953" s="89">
        <f>IF(Eingabe!G2953="x",1,0)</f>
        <v>1</v>
      </c>
      <c r="E2953" s="1">
        <f>IF(Eingabe!H2953="x",1,0)</f>
        <v>0</v>
      </c>
      <c r="F2953" s="1">
        <f>IF(Eingabe!I2953="x",1,0)</f>
        <v>0</v>
      </c>
      <c r="G2953" s="90">
        <f t="shared" si="239"/>
        <v>0</v>
      </c>
      <c r="H2953" s="1">
        <f>IF(Eingabe!R2953="x",1,0)</f>
        <v>1</v>
      </c>
      <c r="I2953" s="1">
        <f>IF(Eingabe!S2953="x",1,0)</f>
        <v>0</v>
      </c>
      <c r="J2953" s="1">
        <f t="shared" si="240"/>
        <v>1</v>
      </c>
      <c r="K2953" s="89">
        <f>IF(Eingabe!E2953="x",1,0)</f>
        <v>1</v>
      </c>
      <c r="L2953" s="1">
        <f>IF(Eingabe!F2953="x",1,0)</f>
        <v>0</v>
      </c>
      <c r="M2953" s="90">
        <f t="shared" si="241"/>
        <v>1</v>
      </c>
    </row>
    <row r="2954">
      <c r="A2954" s="5">
        <f>Eingabe!J2954^2*PI()/4</f>
        <v>0.070685834705770348</v>
      </c>
      <c r="B2954" s="5">
        <f>Eingabe!K2954*Eingabe!L2954</f>
        <v>0</v>
      </c>
      <c r="C2954" s="5">
        <f>(Eingabe!K2954*(Eingabe!L2954-Eingabe!K2954)+Eingabe!K2954^2*PI()/4)*0+Eingabe!K2954*Eingabe!L2954</f>
        <v>0</v>
      </c>
      <c r="D2954" s="89">
        <f>IF(Eingabe!G2954="x",1,0)</f>
        <v>1</v>
      </c>
      <c r="E2954" s="1">
        <f>IF(Eingabe!H2954="x",1,0)</f>
        <v>0</v>
      </c>
      <c r="F2954" s="1">
        <f>IF(Eingabe!I2954="x",1,0)</f>
        <v>0</v>
      </c>
      <c r="G2954" s="90">
        <f t="shared" si="239"/>
        <v>0</v>
      </c>
      <c r="H2954" s="1">
        <f>IF(Eingabe!R2954="x",1,0)</f>
        <v>1</v>
      </c>
      <c r="I2954" s="1">
        <f>IF(Eingabe!S2954="x",1,0)</f>
        <v>0</v>
      </c>
      <c r="J2954" s="1">
        <f t="shared" si="240"/>
        <v>1</v>
      </c>
      <c r="K2954" s="89">
        <f>IF(Eingabe!E2954="x",1,0)</f>
        <v>1</v>
      </c>
      <c r="L2954" s="1">
        <f>IF(Eingabe!F2954="x",1,0)</f>
        <v>0</v>
      </c>
      <c r="M2954" s="90">
        <f t="shared" si="241"/>
        <v>1</v>
      </c>
    </row>
    <row r="2955">
      <c r="A2955" s="5">
        <f>Eingabe!J2955^2*PI()/4</f>
        <v>0.070685834705770348</v>
      </c>
      <c r="B2955" s="5">
        <f>Eingabe!K2955*Eingabe!L2955</f>
        <v>0</v>
      </c>
      <c r="C2955" s="5">
        <f>(Eingabe!K2955*(Eingabe!L2955-Eingabe!K2955)+Eingabe!K2955^2*PI()/4)*0+Eingabe!K2955*Eingabe!L2955</f>
        <v>0</v>
      </c>
      <c r="D2955" s="89">
        <f>IF(Eingabe!G2955="x",1,0)</f>
        <v>1</v>
      </c>
      <c r="E2955" s="1">
        <f>IF(Eingabe!H2955="x",1,0)</f>
        <v>0</v>
      </c>
      <c r="F2955" s="1">
        <f>IF(Eingabe!I2955="x",1,0)</f>
        <v>0</v>
      </c>
      <c r="G2955" s="90">
        <f t="shared" si="239"/>
        <v>0</v>
      </c>
      <c r="H2955" s="1">
        <f>IF(Eingabe!R2955="x",1,0)</f>
        <v>1</v>
      </c>
      <c r="I2955" s="1">
        <f>IF(Eingabe!S2955="x",1,0)</f>
        <v>0</v>
      </c>
      <c r="J2955" s="1">
        <f t="shared" si="240"/>
        <v>1</v>
      </c>
      <c r="K2955" s="89">
        <f>IF(Eingabe!E2955="x",1,0)</f>
        <v>1</v>
      </c>
      <c r="L2955" s="1">
        <f>IF(Eingabe!F2955="x",1,0)</f>
        <v>0</v>
      </c>
      <c r="M2955" s="90">
        <f t="shared" si="241"/>
        <v>1</v>
      </c>
    </row>
    <row r="2956">
      <c r="A2956" s="5">
        <f>Eingabe!J2956^2*PI()/4</f>
        <v>0.070685834705770348</v>
      </c>
      <c r="B2956" s="5">
        <f>Eingabe!K2956*Eingabe!L2956</f>
        <v>0</v>
      </c>
      <c r="C2956" s="5">
        <f>(Eingabe!K2956*(Eingabe!L2956-Eingabe!K2956)+Eingabe!K2956^2*PI()/4)*0+Eingabe!K2956*Eingabe!L2956</f>
        <v>0</v>
      </c>
      <c r="D2956" s="89">
        <f>IF(Eingabe!G2956="x",1,0)</f>
        <v>1</v>
      </c>
      <c r="E2956" s="1">
        <f>IF(Eingabe!H2956="x",1,0)</f>
        <v>0</v>
      </c>
      <c r="F2956" s="1">
        <f>IF(Eingabe!I2956="x",1,0)</f>
        <v>0</v>
      </c>
      <c r="G2956" s="90">
        <f t="shared" si="239"/>
        <v>0</v>
      </c>
      <c r="H2956" s="1">
        <f>IF(Eingabe!R2956="x",1,0)</f>
        <v>1</v>
      </c>
      <c r="I2956" s="1">
        <f>IF(Eingabe!S2956="x",1,0)</f>
        <v>0</v>
      </c>
      <c r="J2956" s="1">
        <f t="shared" si="240"/>
        <v>1</v>
      </c>
      <c r="K2956" s="89">
        <f>IF(Eingabe!E2956="x",1,0)</f>
        <v>1</v>
      </c>
      <c r="L2956" s="1">
        <f>IF(Eingabe!F2956="x",1,0)</f>
        <v>0</v>
      </c>
      <c r="M2956" s="90">
        <f t="shared" si="241"/>
        <v>1</v>
      </c>
    </row>
    <row r="2957">
      <c r="A2957" s="5">
        <f>Eingabe!J2957^2*PI()/4</f>
        <v>0.070685834705770348</v>
      </c>
      <c r="B2957" s="5">
        <f>Eingabe!K2957*Eingabe!L2957</f>
        <v>0</v>
      </c>
      <c r="C2957" s="5">
        <f>(Eingabe!K2957*(Eingabe!L2957-Eingabe!K2957)+Eingabe!K2957^2*PI()/4)*0+Eingabe!K2957*Eingabe!L2957</f>
        <v>0</v>
      </c>
      <c r="D2957" s="89">
        <f>IF(Eingabe!G2957="x",1,0)</f>
        <v>1</v>
      </c>
      <c r="E2957" s="1">
        <f>IF(Eingabe!H2957="x",1,0)</f>
        <v>0</v>
      </c>
      <c r="F2957" s="1">
        <f>IF(Eingabe!I2957="x",1,0)</f>
        <v>0</v>
      </c>
      <c r="G2957" s="90">
        <f t="shared" si="239"/>
        <v>0</v>
      </c>
      <c r="H2957" s="1">
        <f>IF(Eingabe!R2957="x",1,0)</f>
        <v>1</v>
      </c>
      <c r="I2957" s="1">
        <f>IF(Eingabe!S2957="x",1,0)</f>
        <v>0</v>
      </c>
      <c r="J2957" s="1">
        <f t="shared" si="240"/>
        <v>1</v>
      </c>
      <c r="K2957" s="89">
        <f>IF(Eingabe!E2957="x",1,0)</f>
        <v>1</v>
      </c>
      <c r="L2957" s="1">
        <f>IF(Eingabe!F2957="x",1,0)</f>
        <v>0</v>
      </c>
      <c r="M2957" s="90">
        <f t="shared" si="241"/>
        <v>1</v>
      </c>
    </row>
    <row r="2958">
      <c r="A2958" s="5">
        <f>Eingabe!J2958^2*PI()/4</f>
        <v>0.070685834705770348</v>
      </c>
      <c r="B2958" s="5">
        <f>Eingabe!K2958*Eingabe!L2958</f>
        <v>0</v>
      </c>
      <c r="C2958" s="5">
        <f>(Eingabe!K2958*(Eingabe!L2958-Eingabe!K2958)+Eingabe!K2958^2*PI()/4)*0+Eingabe!K2958*Eingabe!L2958</f>
        <v>0</v>
      </c>
      <c r="D2958" s="89">
        <f>IF(Eingabe!G2958="x",1,0)</f>
        <v>1</v>
      </c>
      <c r="E2958" s="1">
        <f>IF(Eingabe!H2958="x",1,0)</f>
        <v>0</v>
      </c>
      <c r="F2958" s="1">
        <f>IF(Eingabe!I2958="x",1,0)</f>
        <v>0</v>
      </c>
      <c r="G2958" s="90">
        <f t="shared" si="239"/>
        <v>0</v>
      </c>
      <c r="H2958" s="1">
        <f>IF(Eingabe!R2958="x",1,0)</f>
        <v>1</v>
      </c>
      <c r="I2958" s="1">
        <f>IF(Eingabe!S2958="x",1,0)</f>
        <v>0</v>
      </c>
      <c r="J2958" s="1">
        <f t="shared" si="240"/>
        <v>1</v>
      </c>
      <c r="K2958" s="89">
        <f>IF(Eingabe!E2958="x",1,0)</f>
        <v>1</v>
      </c>
      <c r="L2958" s="1">
        <f>IF(Eingabe!F2958="x",1,0)</f>
        <v>0</v>
      </c>
      <c r="M2958" s="90">
        <f t="shared" si="241"/>
        <v>1</v>
      </c>
    </row>
    <row r="2959">
      <c r="A2959" s="5">
        <f>Eingabe!J2959^2*PI()/4</f>
        <v>0</v>
      </c>
      <c r="B2959" s="5">
        <f>Eingabe!K2959*Eingabe!L2959</f>
        <v>0.14999999999999999</v>
      </c>
      <c r="C2959" s="5">
        <f>(Eingabe!K2959*(Eingabe!L2959-Eingabe!K2959)+Eingabe!K2959^2*PI()/4)*0+Eingabe!K2959*Eingabe!L2959</f>
        <v>0.14999999999999999</v>
      </c>
      <c r="D2959" s="89">
        <f>IF(Eingabe!G2959="x",1,0)</f>
        <v>0</v>
      </c>
      <c r="E2959" s="1">
        <f>IF(Eingabe!H2959="x",1,0)</f>
        <v>1</v>
      </c>
      <c r="F2959" s="1">
        <f>IF(Eingabe!I2959="x",1,0)</f>
        <v>0</v>
      </c>
      <c r="G2959" s="90">
        <f t="shared" si="239"/>
        <v>1</v>
      </c>
      <c r="H2959" s="1">
        <f>IF(Eingabe!R2959="x",1,0)</f>
        <v>1</v>
      </c>
      <c r="I2959" s="1">
        <f>IF(Eingabe!S2959="x",1,0)</f>
        <v>0</v>
      </c>
      <c r="J2959" s="1">
        <f t="shared" si="240"/>
        <v>1</v>
      </c>
      <c r="K2959" s="89">
        <f>IF(Eingabe!E2959="x",1,0)</f>
        <v>1</v>
      </c>
      <c r="L2959" s="1">
        <f>IF(Eingabe!F2959="x",1,0)</f>
        <v>0</v>
      </c>
      <c r="M2959" s="90">
        <f t="shared" si="241"/>
        <v>1</v>
      </c>
    </row>
    <row r="2960">
      <c r="A2960" s="5">
        <f>Eingabe!J2960^2*PI()/4</f>
        <v>0</v>
      </c>
      <c r="B2960" s="5">
        <f>Eingabe!K2960*Eingabe!L2960</f>
        <v>0.14999999999999999</v>
      </c>
      <c r="C2960" s="5">
        <f>(Eingabe!K2960*(Eingabe!L2960-Eingabe!K2960)+Eingabe!K2960^2*PI()/4)*0+Eingabe!K2960*Eingabe!L2960</f>
        <v>0.14999999999999999</v>
      </c>
      <c r="D2960" s="89">
        <f>IF(Eingabe!G2960="x",1,0)</f>
        <v>0</v>
      </c>
      <c r="E2960" s="1">
        <f>IF(Eingabe!H2960="x",1,0)</f>
        <v>1</v>
      </c>
      <c r="F2960" s="1">
        <f>IF(Eingabe!I2960="x",1,0)</f>
        <v>0</v>
      </c>
      <c r="G2960" s="90">
        <f t="shared" si="239"/>
        <v>1</v>
      </c>
      <c r="H2960" s="1">
        <f>IF(Eingabe!R2960="x",1,0)</f>
        <v>1</v>
      </c>
      <c r="I2960" s="1">
        <f>IF(Eingabe!S2960="x",1,0)</f>
        <v>0</v>
      </c>
      <c r="J2960" s="1">
        <f t="shared" si="240"/>
        <v>1</v>
      </c>
      <c r="K2960" s="89">
        <f>IF(Eingabe!E2960="x",1,0)</f>
        <v>1</v>
      </c>
      <c r="L2960" s="1">
        <f>IF(Eingabe!F2960="x",1,0)</f>
        <v>0</v>
      </c>
      <c r="M2960" s="90">
        <f t="shared" si="241"/>
        <v>1</v>
      </c>
    </row>
    <row r="2961">
      <c r="A2961" s="5">
        <f>Eingabe!J2961^2*PI()/4</f>
        <v>0</v>
      </c>
      <c r="B2961" s="5">
        <f>Eingabe!K2961*Eingabe!L2961</f>
        <v>0.14999999999999999</v>
      </c>
      <c r="C2961" s="5">
        <f>(Eingabe!K2961*(Eingabe!L2961-Eingabe!K2961)+Eingabe!K2961^2*PI()/4)*0+Eingabe!K2961*Eingabe!L2961</f>
        <v>0.14999999999999999</v>
      </c>
      <c r="D2961" s="89">
        <f>IF(Eingabe!G2961="x",1,0)</f>
        <v>0</v>
      </c>
      <c r="E2961" s="1">
        <f>IF(Eingabe!H2961="x",1,0)</f>
        <v>1</v>
      </c>
      <c r="F2961" s="1">
        <f>IF(Eingabe!I2961="x",1,0)</f>
        <v>0</v>
      </c>
      <c r="G2961" s="90">
        <f t="shared" si="239"/>
        <v>1</v>
      </c>
      <c r="H2961" s="1">
        <f>IF(Eingabe!R2961="x",1,0)</f>
        <v>1</v>
      </c>
      <c r="I2961" s="1">
        <f>IF(Eingabe!S2961="x",1,0)</f>
        <v>0</v>
      </c>
      <c r="J2961" s="1">
        <f t="shared" si="240"/>
        <v>1</v>
      </c>
      <c r="K2961" s="89">
        <f>IF(Eingabe!E2961="x",1,0)</f>
        <v>1</v>
      </c>
      <c r="L2961" s="1">
        <f>IF(Eingabe!F2961="x",1,0)</f>
        <v>0</v>
      </c>
      <c r="M2961" s="90">
        <f t="shared" si="241"/>
        <v>1</v>
      </c>
    </row>
    <row r="2962">
      <c r="A2962" s="5">
        <f>Eingabe!J2962^2*PI()/4</f>
        <v>0</v>
      </c>
      <c r="B2962" s="5">
        <f>Eingabe!K2962*Eingabe!L2962</f>
        <v>0.14999999999999999</v>
      </c>
      <c r="C2962" s="5">
        <f>(Eingabe!K2962*(Eingabe!L2962-Eingabe!K2962)+Eingabe!K2962^2*PI()/4)*0+Eingabe!K2962*Eingabe!L2962</f>
        <v>0.14999999999999999</v>
      </c>
      <c r="D2962" s="89">
        <f>IF(Eingabe!G2962="x",1,0)</f>
        <v>0</v>
      </c>
      <c r="E2962" s="1">
        <f>IF(Eingabe!H2962="x",1,0)</f>
        <v>1</v>
      </c>
      <c r="F2962" s="1">
        <f>IF(Eingabe!I2962="x",1,0)</f>
        <v>0</v>
      </c>
      <c r="G2962" s="90">
        <f t="shared" si="239"/>
        <v>1</v>
      </c>
      <c r="H2962" s="1">
        <f>IF(Eingabe!R2962="x",1,0)</f>
        <v>1</v>
      </c>
      <c r="I2962" s="1">
        <f>IF(Eingabe!S2962="x",1,0)</f>
        <v>0</v>
      </c>
      <c r="J2962" s="1">
        <f t="shared" si="240"/>
        <v>1</v>
      </c>
      <c r="K2962" s="89">
        <f>IF(Eingabe!E2962="x",1,0)</f>
        <v>1</v>
      </c>
      <c r="L2962" s="1">
        <f>IF(Eingabe!F2962="x",1,0)</f>
        <v>0</v>
      </c>
      <c r="M2962" s="90">
        <f t="shared" si="241"/>
        <v>1</v>
      </c>
    </row>
    <row r="2963">
      <c r="A2963" s="5">
        <f>Eingabe!J2963^2*PI()/4</f>
        <v>0</v>
      </c>
      <c r="B2963" s="5">
        <f>Eingabe!K2963*Eingabe!L2963</f>
        <v>0.10000000000000001</v>
      </c>
      <c r="C2963" s="5">
        <f>(Eingabe!K2963*(Eingabe!L2963-Eingabe!K2963)+Eingabe!K2963^2*PI()/4)*0+Eingabe!K2963*Eingabe!L2963</f>
        <v>0.10000000000000001</v>
      </c>
      <c r="D2963" s="89">
        <f>IF(Eingabe!G2963="x",1,0)</f>
        <v>0</v>
      </c>
      <c r="E2963" s="1">
        <f>IF(Eingabe!H2963="x",1,0)</f>
        <v>1</v>
      </c>
      <c r="F2963" s="1">
        <f>IF(Eingabe!I2963="x",1,0)</f>
        <v>0</v>
      </c>
      <c r="G2963" s="90">
        <f t="shared" ref="G2963:G3026" si="242">MAX(E2963:F2963)</f>
        <v>1</v>
      </c>
      <c r="H2963" s="1">
        <f>IF(Eingabe!R2963="x",1,0)</f>
        <v>1</v>
      </c>
      <c r="I2963" s="1">
        <f>IF(Eingabe!S2963="x",1,0)</f>
        <v>0</v>
      </c>
      <c r="J2963" s="1">
        <f t="shared" ref="J2963:J3026" si="243">MAX(H2963:I2963)</f>
        <v>1</v>
      </c>
      <c r="K2963" s="89">
        <f>IF(Eingabe!E2963="x",1,0)</f>
        <v>1</v>
      </c>
      <c r="L2963" s="1">
        <f>IF(Eingabe!F2963="x",1,0)</f>
        <v>0</v>
      </c>
      <c r="M2963" s="90">
        <f t="shared" ref="M2963:M3026" si="244">MAX(K2963:L2963)</f>
        <v>1</v>
      </c>
    </row>
    <row r="2964">
      <c r="A2964" s="5">
        <f>Eingabe!J2964^2*PI()/4</f>
        <v>0</v>
      </c>
      <c r="B2964" s="5">
        <f>Eingabe!K2964*Eingabe!L2964</f>
        <v>0.10000000000000001</v>
      </c>
      <c r="C2964" s="5">
        <f>(Eingabe!K2964*(Eingabe!L2964-Eingabe!K2964)+Eingabe!K2964^2*PI()/4)*0+Eingabe!K2964*Eingabe!L2964</f>
        <v>0.10000000000000001</v>
      </c>
      <c r="D2964" s="89">
        <f>IF(Eingabe!G2964="x",1,0)</f>
        <v>0</v>
      </c>
      <c r="E2964" s="1">
        <f>IF(Eingabe!H2964="x",1,0)</f>
        <v>1</v>
      </c>
      <c r="F2964" s="1">
        <f>IF(Eingabe!I2964="x",1,0)</f>
        <v>0</v>
      </c>
      <c r="G2964" s="90">
        <f t="shared" si="242"/>
        <v>1</v>
      </c>
      <c r="H2964" s="1">
        <f>IF(Eingabe!R2964="x",1,0)</f>
        <v>1</v>
      </c>
      <c r="I2964" s="1">
        <f>IF(Eingabe!S2964="x",1,0)</f>
        <v>0</v>
      </c>
      <c r="J2964" s="1">
        <f t="shared" si="243"/>
        <v>1</v>
      </c>
      <c r="K2964" s="89">
        <f>IF(Eingabe!E2964="x",1,0)</f>
        <v>1</v>
      </c>
      <c r="L2964" s="1">
        <f>IF(Eingabe!F2964="x",1,0)</f>
        <v>0</v>
      </c>
      <c r="M2964" s="90">
        <f t="shared" si="244"/>
        <v>1</v>
      </c>
    </row>
    <row r="2965">
      <c r="A2965" s="5">
        <f>Eingabe!J2965^2*PI()/4</f>
        <v>0</v>
      </c>
      <c r="B2965" s="5">
        <f>Eingabe!K2965*Eingabe!L2965</f>
        <v>0.10000000000000001</v>
      </c>
      <c r="C2965" s="5">
        <f>(Eingabe!K2965*(Eingabe!L2965-Eingabe!K2965)+Eingabe!K2965^2*PI()/4)*0+Eingabe!K2965*Eingabe!L2965</f>
        <v>0.10000000000000001</v>
      </c>
      <c r="D2965" s="89">
        <f>IF(Eingabe!G2965="x",1,0)</f>
        <v>0</v>
      </c>
      <c r="E2965" s="1">
        <f>IF(Eingabe!H2965="x",1,0)</f>
        <v>1</v>
      </c>
      <c r="F2965" s="1">
        <f>IF(Eingabe!I2965="x",1,0)</f>
        <v>0</v>
      </c>
      <c r="G2965" s="90">
        <f t="shared" si="242"/>
        <v>1</v>
      </c>
      <c r="H2965" s="1">
        <f>IF(Eingabe!R2965="x",1,0)</f>
        <v>1</v>
      </c>
      <c r="I2965" s="1">
        <f>IF(Eingabe!S2965="x",1,0)</f>
        <v>0</v>
      </c>
      <c r="J2965" s="1">
        <f t="shared" si="243"/>
        <v>1</v>
      </c>
      <c r="K2965" s="89">
        <f>IF(Eingabe!E2965="x",1,0)</f>
        <v>1</v>
      </c>
      <c r="L2965" s="1">
        <f>IF(Eingabe!F2965="x",1,0)</f>
        <v>0</v>
      </c>
      <c r="M2965" s="90">
        <f t="shared" si="244"/>
        <v>1</v>
      </c>
    </row>
    <row r="2966">
      <c r="A2966" s="5">
        <f>Eingabe!J2966^2*PI()/4</f>
        <v>0</v>
      </c>
      <c r="B2966" s="5">
        <f>Eingabe!K2966*Eingabe!L2966</f>
        <v>0.10000000000000001</v>
      </c>
      <c r="C2966" s="5">
        <f>(Eingabe!K2966*(Eingabe!L2966-Eingabe!K2966)+Eingabe!K2966^2*PI()/4)*0+Eingabe!K2966*Eingabe!L2966</f>
        <v>0.10000000000000001</v>
      </c>
      <c r="D2966" s="89">
        <f>IF(Eingabe!G2966="x",1,0)</f>
        <v>0</v>
      </c>
      <c r="E2966" s="1">
        <f>IF(Eingabe!H2966="x",1,0)</f>
        <v>1</v>
      </c>
      <c r="F2966" s="1">
        <f>IF(Eingabe!I2966="x",1,0)</f>
        <v>0</v>
      </c>
      <c r="G2966" s="90">
        <f t="shared" si="242"/>
        <v>1</v>
      </c>
      <c r="H2966" s="1">
        <f>IF(Eingabe!R2966="x",1,0)</f>
        <v>1</v>
      </c>
      <c r="I2966" s="1">
        <f>IF(Eingabe!S2966="x",1,0)</f>
        <v>0</v>
      </c>
      <c r="J2966" s="1">
        <f t="shared" si="243"/>
        <v>1</v>
      </c>
      <c r="K2966" s="89">
        <f>IF(Eingabe!E2966="x",1,0)</f>
        <v>1</v>
      </c>
      <c r="L2966" s="1">
        <f>IF(Eingabe!F2966="x",1,0)</f>
        <v>0</v>
      </c>
      <c r="M2966" s="90">
        <f t="shared" si="244"/>
        <v>1</v>
      </c>
    </row>
    <row r="2967">
      <c r="A2967" s="5">
        <f>Eingabe!J2967^2*PI()/4</f>
        <v>0</v>
      </c>
      <c r="B2967" s="5">
        <f>Eingabe!K2967*Eingabe!L2967</f>
        <v>0.025600000000000001</v>
      </c>
      <c r="C2967" s="5">
        <f>(Eingabe!K2967*(Eingabe!L2967-Eingabe!K2967)+Eingabe!K2967^2*PI()/4)*0+Eingabe!K2967*Eingabe!L2967</f>
        <v>0.025600000000000001</v>
      </c>
      <c r="D2967" s="89">
        <f>IF(Eingabe!G2967="x",1,0)</f>
        <v>0</v>
      </c>
      <c r="E2967" s="1">
        <f>IF(Eingabe!H2967="x",1,0)</f>
        <v>1</v>
      </c>
      <c r="F2967" s="1">
        <f>IF(Eingabe!I2967="x",1,0)</f>
        <v>0</v>
      </c>
      <c r="G2967" s="90">
        <f t="shared" si="242"/>
        <v>1</v>
      </c>
      <c r="H2967" s="1">
        <f>IF(Eingabe!R2967="x",1,0)</f>
        <v>1</v>
      </c>
      <c r="I2967" s="1">
        <f>IF(Eingabe!S2967="x",1,0)</f>
        <v>0</v>
      </c>
      <c r="J2967" s="1">
        <f t="shared" si="243"/>
        <v>1</v>
      </c>
      <c r="K2967" s="89">
        <f>IF(Eingabe!E2967="x",1,0)</f>
        <v>0</v>
      </c>
      <c r="L2967" s="1">
        <f>IF(Eingabe!F2967="x",1,0)</f>
        <v>1</v>
      </c>
      <c r="M2967" s="90">
        <f t="shared" si="244"/>
        <v>1</v>
      </c>
    </row>
    <row r="2968">
      <c r="A2968" s="5">
        <f>Eingabe!J2968^2*PI()/4</f>
        <v>0.013892908112337465</v>
      </c>
      <c r="B2968" s="5">
        <f>Eingabe!K2968*Eingabe!L2968</f>
        <v>0</v>
      </c>
      <c r="C2968" s="5">
        <f>(Eingabe!K2968*(Eingabe!L2968-Eingabe!K2968)+Eingabe!K2968^2*PI()/4)*0+Eingabe!K2968*Eingabe!L2968</f>
        <v>0</v>
      </c>
      <c r="D2968" s="89">
        <f>IF(Eingabe!G2968="x",1,0)</f>
        <v>1</v>
      </c>
      <c r="E2968" s="1">
        <f>IF(Eingabe!H2968="x",1,0)</f>
        <v>0</v>
      </c>
      <c r="F2968" s="1">
        <f>IF(Eingabe!I2968="x",1,0)</f>
        <v>0</v>
      </c>
      <c r="G2968" s="90">
        <f t="shared" si="242"/>
        <v>0</v>
      </c>
      <c r="H2968" s="1">
        <f>IF(Eingabe!R2968="x",1,0)</f>
        <v>1</v>
      </c>
      <c r="I2968" s="1">
        <f>IF(Eingabe!S2968="x",1,0)</f>
        <v>0</v>
      </c>
      <c r="J2968" s="1">
        <f t="shared" si="243"/>
        <v>1</v>
      </c>
      <c r="K2968" s="89">
        <f>IF(Eingabe!E2968="x",1,0)</f>
        <v>0</v>
      </c>
      <c r="L2968" s="1">
        <f>IF(Eingabe!F2968="x",1,0)</f>
        <v>1</v>
      </c>
      <c r="M2968" s="90">
        <f t="shared" si="244"/>
        <v>1</v>
      </c>
    </row>
    <row r="2969">
      <c r="A2969" s="5">
        <f>Eingabe!J2969^2*PI()/4</f>
        <v>0.013892908112337465</v>
      </c>
      <c r="B2969" s="5">
        <f>Eingabe!K2969*Eingabe!L2969</f>
        <v>0</v>
      </c>
      <c r="C2969" s="5">
        <f>(Eingabe!K2969*(Eingabe!L2969-Eingabe!K2969)+Eingabe!K2969^2*PI()/4)*0+Eingabe!K2969*Eingabe!L2969</f>
        <v>0</v>
      </c>
      <c r="D2969" s="89">
        <f>IF(Eingabe!G2969="x",1,0)</f>
        <v>1</v>
      </c>
      <c r="E2969" s="1">
        <f>IF(Eingabe!H2969="x",1,0)</f>
        <v>0</v>
      </c>
      <c r="F2969" s="1">
        <f>IF(Eingabe!I2969="x",1,0)</f>
        <v>0</v>
      </c>
      <c r="G2969" s="90">
        <f t="shared" si="242"/>
        <v>0</v>
      </c>
      <c r="H2969" s="1">
        <f>IF(Eingabe!R2969="x",1,0)</f>
        <v>1</v>
      </c>
      <c r="I2969" s="1">
        <f>IF(Eingabe!S2969="x",1,0)</f>
        <v>0</v>
      </c>
      <c r="J2969" s="1">
        <f t="shared" si="243"/>
        <v>1</v>
      </c>
      <c r="K2969" s="89">
        <f>IF(Eingabe!E2969="x",1,0)</f>
        <v>0</v>
      </c>
      <c r="L2969" s="1">
        <f>IF(Eingabe!F2969="x",1,0)</f>
        <v>1</v>
      </c>
      <c r="M2969" s="90">
        <f t="shared" si="244"/>
        <v>1</v>
      </c>
    </row>
    <row r="2970">
      <c r="A2970" s="5">
        <f>Eingabe!J2970^2*PI()/4</f>
        <v>0.031415926535897934</v>
      </c>
      <c r="B2970" s="5">
        <f>Eingabe!K2970*Eingabe!L2970</f>
        <v>0</v>
      </c>
      <c r="C2970" s="5">
        <f>(Eingabe!K2970*(Eingabe!L2970-Eingabe!K2970)+Eingabe!K2970^2*PI()/4)*0+Eingabe!K2970*Eingabe!L2970</f>
        <v>0</v>
      </c>
      <c r="D2970" s="89">
        <f>IF(Eingabe!G2970="x",1,0)</f>
        <v>1</v>
      </c>
      <c r="E2970" s="1">
        <f>IF(Eingabe!H2970="x",1,0)</f>
        <v>0</v>
      </c>
      <c r="F2970" s="1">
        <f>IF(Eingabe!I2970="x",1,0)</f>
        <v>0</v>
      </c>
      <c r="G2970" s="90">
        <f t="shared" si="242"/>
        <v>0</v>
      </c>
      <c r="H2970" s="1">
        <f>IF(Eingabe!R2970="x",1,0)</f>
        <v>1</v>
      </c>
      <c r="I2970" s="1">
        <f>IF(Eingabe!S2970="x",1,0)</f>
        <v>0</v>
      </c>
      <c r="J2970" s="1">
        <f t="shared" si="243"/>
        <v>1</v>
      </c>
      <c r="K2970" s="89">
        <f>IF(Eingabe!E2970="x",1,0)</f>
        <v>0</v>
      </c>
      <c r="L2970" s="1">
        <f>IF(Eingabe!F2970="x",1,0)</f>
        <v>1</v>
      </c>
      <c r="M2970" s="90">
        <f t="shared" si="244"/>
        <v>1</v>
      </c>
    </row>
    <row r="2971">
      <c r="A2971" s="5">
        <f>Eingabe!J2971^2*PI()/4</f>
        <v>0</v>
      </c>
      <c r="B2971" s="5">
        <f>Eingabe!K2971*Eingabe!L2971</f>
        <v>0.059999999999999998</v>
      </c>
      <c r="C2971" s="5">
        <f>(Eingabe!K2971*(Eingabe!L2971-Eingabe!K2971)+Eingabe!K2971^2*PI()/4)*0+Eingabe!K2971*Eingabe!L2971</f>
        <v>0.059999999999999998</v>
      </c>
      <c r="D2971" s="89">
        <f>IF(Eingabe!G2971="x",1,0)</f>
        <v>0</v>
      </c>
      <c r="E2971" s="1">
        <f>IF(Eingabe!H2971="x",1,0)</f>
        <v>1</v>
      </c>
      <c r="F2971" s="1">
        <f>IF(Eingabe!I2971="x",1,0)</f>
        <v>0</v>
      </c>
      <c r="G2971" s="90">
        <f t="shared" si="242"/>
        <v>1</v>
      </c>
      <c r="H2971" s="1">
        <f>IF(Eingabe!R2971="x",1,0)</f>
        <v>1</v>
      </c>
      <c r="I2971" s="1">
        <f>IF(Eingabe!S2971="x",1,0)</f>
        <v>0</v>
      </c>
      <c r="J2971" s="1">
        <f t="shared" si="243"/>
        <v>1</v>
      </c>
      <c r="K2971" s="89">
        <f>IF(Eingabe!E2971="x",1,0)</f>
        <v>1</v>
      </c>
      <c r="L2971" s="1">
        <f>IF(Eingabe!F2971="x",1,0)</f>
        <v>0</v>
      </c>
      <c r="M2971" s="90">
        <f t="shared" si="244"/>
        <v>1</v>
      </c>
    </row>
    <row r="2972">
      <c r="A2972" s="5">
        <f>Eingabe!J2972^2*PI()/4</f>
        <v>0</v>
      </c>
      <c r="B2972" s="5">
        <f>Eingabe!K2972*Eingabe!L2972</f>
        <v>0.059999999999999998</v>
      </c>
      <c r="C2972" s="5">
        <f>(Eingabe!K2972*(Eingabe!L2972-Eingabe!K2972)+Eingabe!K2972^2*PI()/4)*0+Eingabe!K2972*Eingabe!L2972</f>
        <v>0.059999999999999998</v>
      </c>
      <c r="D2972" s="89">
        <f>IF(Eingabe!G2972="x",1,0)</f>
        <v>0</v>
      </c>
      <c r="E2972" s="1">
        <f>IF(Eingabe!H2972="x",1,0)</f>
        <v>1</v>
      </c>
      <c r="F2972" s="1">
        <f>IF(Eingabe!I2972="x",1,0)</f>
        <v>0</v>
      </c>
      <c r="G2972" s="90">
        <f t="shared" si="242"/>
        <v>1</v>
      </c>
      <c r="H2972" s="1">
        <f>IF(Eingabe!R2972="x",1,0)</f>
        <v>1</v>
      </c>
      <c r="I2972" s="1">
        <f>IF(Eingabe!S2972="x",1,0)</f>
        <v>0</v>
      </c>
      <c r="J2972" s="1">
        <f t="shared" si="243"/>
        <v>1</v>
      </c>
      <c r="K2972" s="89">
        <f>IF(Eingabe!E2972="x",1,0)</f>
        <v>1</v>
      </c>
      <c r="L2972" s="1">
        <f>IF(Eingabe!F2972="x",1,0)</f>
        <v>0</v>
      </c>
      <c r="M2972" s="90">
        <f t="shared" si="244"/>
        <v>1</v>
      </c>
    </row>
    <row r="2973">
      <c r="A2973" s="5">
        <f>Eingabe!J2973^2*PI()/4</f>
        <v>0</v>
      </c>
      <c r="B2973" s="5">
        <f>Eingabe!K2973*Eingabe!L2973</f>
        <v>0.059999999999999998</v>
      </c>
      <c r="C2973" s="5">
        <f>(Eingabe!K2973*(Eingabe!L2973-Eingabe!K2973)+Eingabe!K2973^2*PI()/4)*0+Eingabe!K2973*Eingabe!L2973</f>
        <v>0.059999999999999998</v>
      </c>
      <c r="D2973" s="89">
        <f>IF(Eingabe!G2973="x",1,0)</f>
        <v>0</v>
      </c>
      <c r="E2973" s="1">
        <f>IF(Eingabe!H2973="x",1,0)</f>
        <v>1</v>
      </c>
      <c r="F2973" s="1">
        <f>IF(Eingabe!I2973="x",1,0)</f>
        <v>0</v>
      </c>
      <c r="G2973" s="90">
        <f t="shared" si="242"/>
        <v>1</v>
      </c>
      <c r="H2973" s="1">
        <f>IF(Eingabe!R2973="x",1,0)</f>
        <v>1</v>
      </c>
      <c r="I2973" s="1">
        <f>IF(Eingabe!S2973="x",1,0)</f>
        <v>0</v>
      </c>
      <c r="J2973" s="1">
        <f t="shared" si="243"/>
        <v>1</v>
      </c>
      <c r="K2973" s="89">
        <f>IF(Eingabe!E2973="x",1,0)</f>
        <v>1</v>
      </c>
      <c r="L2973" s="1">
        <f>IF(Eingabe!F2973="x",1,0)</f>
        <v>0</v>
      </c>
      <c r="M2973" s="90">
        <f t="shared" si="244"/>
        <v>1</v>
      </c>
    </row>
    <row r="2974">
      <c r="A2974" s="5">
        <f>Eingabe!J2974^2*PI()/4</f>
        <v>0</v>
      </c>
      <c r="B2974" s="5">
        <f>Eingabe!K2974*Eingabe!L2974</f>
        <v>0.059999999999999998</v>
      </c>
      <c r="C2974" s="5">
        <f>(Eingabe!K2974*(Eingabe!L2974-Eingabe!K2974)+Eingabe!K2974^2*PI()/4)*0+Eingabe!K2974*Eingabe!L2974</f>
        <v>0.059999999999999998</v>
      </c>
      <c r="D2974" s="89">
        <f>IF(Eingabe!G2974="x",1,0)</f>
        <v>0</v>
      </c>
      <c r="E2974" s="1">
        <f>IF(Eingabe!H2974="x",1,0)</f>
        <v>1</v>
      </c>
      <c r="F2974" s="1">
        <f>IF(Eingabe!I2974="x",1,0)</f>
        <v>0</v>
      </c>
      <c r="G2974" s="90">
        <f t="shared" si="242"/>
        <v>1</v>
      </c>
      <c r="H2974" s="1">
        <f>IF(Eingabe!R2974="x",1,0)</f>
        <v>1</v>
      </c>
      <c r="I2974" s="1">
        <f>IF(Eingabe!S2974="x",1,0)</f>
        <v>0</v>
      </c>
      <c r="J2974" s="1">
        <f t="shared" si="243"/>
        <v>1</v>
      </c>
      <c r="K2974" s="89">
        <f>IF(Eingabe!E2974="x",1,0)</f>
        <v>1</v>
      </c>
      <c r="L2974" s="1">
        <f>IF(Eingabe!F2974="x",1,0)</f>
        <v>0</v>
      </c>
      <c r="M2974" s="90">
        <f t="shared" si="244"/>
        <v>1</v>
      </c>
    </row>
    <row r="2975">
      <c r="A2975" s="5">
        <f>Eingabe!J2975^2*PI()/4</f>
        <v>0</v>
      </c>
      <c r="B2975" s="5">
        <f>Eingabe!K2975*Eingabe!L2975</f>
        <v>0.059999999999999998</v>
      </c>
      <c r="C2975" s="5">
        <f>(Eingabe!K2975*(Eingabe!L2975-Eingabe!K2975)+Eingabe!K2975^2*PI()/4)*0+Eingabe!K2975*Eingabe!L2975</f>
        <v>0.059999999999999998</v>
      </c>
      <c r="D2975" s="89">
        <f>IF(Eingabe!G2975="x",1,0)</f>
        <v>0</v>
      </c>
      <c r="E2975" s="1">
        <f>IF(Eingabe!H2975="x",1,0)</f>
        <v>1</v>
      </c>
      <c r="F2975" s="1">
        <f>IF(Eingabe!I2975="x",1,0)</f>
        <v>0</v>
      </c>
      <c r="G2975" s="90">
        <f t="shared" si="242"/>
        <v>1</v>
      </c>
      <c r="H2975" s="1">
        <f>IF(Eingabe!R2975="x",1,0)</f>
        <v>1</v>
      </c>
      <c r="I2975" s="1">
        <f>IF(Eingabe!S2975="x",1,0)</f>
        <v>0</v>
      </c>
      <c r="J2975" s="1">
        <f t="shared" si="243"/>
        <v>1</v>
      </c>
      <c r="K2975" s="89">
        <f>IF(Eingabe!E2975="x",1,0)</f>
        <v>1</v>
      </c>
      <c r="L2975" s="1">
        <f>IF(Eingabe!F2975="x",1,0)</f>
        <v>0</v>
      </c>
      <c r="M2975" s="90">
        <f t="shared" si="244"/>
        <v>1</v>
      </c>
    </row>
    <row r="2976">
      <c r="A2976" s="5">
        <f>Eingabe!J2976^2*PI()/4</f>
        <v>0</v>
      </c>
      <c r="B2976" s="5">
        <f>Eingabe!K2976*Eingabe!L2976</f>
        <v>0.36000000000000004</v>
      </c>
      <c r="C2976" s="5">
        <f>(Eingabe!K2976*(Eingabe!L2976-Eingabe!K2976)+Eingabe!K2976^2*PI()/4)*0+Eingabe!K2976*Eingabe!L2976</f>
        <v>0.36000000000000004</v>
      </c>
      <c r="D2976" s="89">
        <f>IF(Eingabe!G2976="x",1,0)</f>
        <v>0</v>
      </c>
      <c r="E2976" s="1">
        <f>IF(Eingabe!H2976="x",1,0)</f>
        <v>1</v>
      </c>
      <c r="F2976" s="1">
        <f>IF(Eingabe!I2976="x",1,0)</f>
        <v>0</v>
      </c>
      <c r="G2976" s="90">
        <f t="shared" si="242"/>
        <v>1</v>
      </c>
      <c r="H2976" s="1">
        <f>IF(Eingabe!R2976="x",1,0)</f>
        <v>1</v>
      </c>
      <c r="I2976" s="1">
        <f>IF(Eingabe!S2976="x",1,0)</f>
        <v>0</v>
      </c>
      <c r="J2976" s="1">
        <f t="shared" si="243"/>
        <v>1</v>
      </c>
      <c r="K2976" s="89">
        <f>IF(Eingabe!E2976="x",1,0)</f>
        <v>1</v>
      </c>
      <c r="L2976" s="1">
        <f>IF(Eingabe!F2976="x",1,0)</f>
        <v>0</v>
      </c>
      <c r="M2976" s="90">
        <f t="shared" si="244"/>
        <v>1</v>
      </c>
    </row>
    <row r="2977">
      <c r="A2977" s="5">
        <f>Eingabe!J2977^2*PI()/4</f>
        <v>0</v>
      </c>
      <c r="B2977" s="5">
        <f>Eingabe!K2977*Eingabe!L2977</f>
        <v>0.36000000000000004</v>
      </c>
      <c r="C2977" s="5">
        <f>(Eingabe!K2977*(Eingabe!L2977-Eingabe!K2977)+Eingabe!K2977^2*PI()/4)*0+Eingabe!K2977*Eingabe!L2977</f>
        <v>0.36000000000000004</v>
      </c>
      <c r="D2977" s="89">
        <f>IF(Eingabe!G2977="x",1,0)</f>
        <v>0</v>
      </c>
      <c r="E2977" s="1">
        <f>IF(Eingabe!H2977="x",1,0)</f>
        <v>1</v>
      </c>
      <c r="F2977" s="1">
        <f>IF(Eingabe!I2977="x",1,0)</f>
        <v>0</v>
      </c>
      <c r="G2977" s="90">
        <f t="shared" si="242"/>
        <v>1</v>
      </c>
      <c r="H2977" s="1">
        <f>IF(Eingabe!R2977="x",1,0)</f>
        <v>1</v>
      </c>
      <c r="I2977" s="1">
        <f>IF(Eingabe!S2977="x",1,0)</f>
        <v>0</v>
      </c>
      <c r="J2977" s="1">
        <f t="shared" si="243"/>
        <v>1</v>
      </c>
      <c r="K2977" s="89">
        <f>IF(Eingabe!E2977="x",1,0)</f>
        <v>1</v>
      </c>
      <c r="L2977" s="1">
        <f>IF(Eingabe!F2977="x",1,0)</f>
        <v>0</v>
      </c>
      <c r="M2977" s="90">
        <f t="shared" si="244"/>
        <v>1</v>
      </c>
    </row>
    <row r="2978">
      <c r="A2978" s="5">
        <f>Eingabe!J2978^2*PI()/4</f>
        <v>0</v>
      </c>
      <c r="B2978" s="5">
        <f>Eingabe!K2978*Eingabe!L2978</f>
        <v>0.35999999999999999</v>
      </c>
      <c r="C2978" s="5">
        <f>(Eingabe!K2978*(Eingabe!L2978-Eingabe!K2978)+Eingabe!K2978^2*PI()/4)*0+Eingabe!K2978*Eingabe!L2978</f>
        <v>0.35999999999999999</v>
      </c>
      <c r="D2978" s="89">
        <f>IF(Eingabe!G2978="x",1,0)</f>
        <v>0</v>
      </c>
      <c r="E2978" s="1">
        <f>IF(Eingabe!H2978="x",1,0)</f>
        <v>1</v>
      </c>
      <c r="F2978" s="1">
        <f>IF(Eingabe!I2978="x",1,0)</f>
        <v>0</v>
      </c>
      <c r="G2978" s="90">
        <f t="shared" si="242"/>
        <v>1</v>
      </c>
      <c r="H2978" s="1">
        <f>IF(Eingabe!R2978="x",1,0)</f>
        <v>1</v>
      </c>
      <c r="I2978" s="1">
        <f>IF(Eingabe!S2978="x",1,0)</f>
        <v>0</v>
      </c>
      <c r="J2978" s="1">
        <f t="shared" si="243"/>
        <v>1</v>
      </c>
      <c r="K2978" s="89">
        <f>IF(Eingabe!E2978="x",1,0)</f>
        <v>1</v>
      </c>
      <c r="L2978" s="1">
        <f>IF(Eingabe!F2978="x",1,0)</f>
        <v>0</v>
      </c>
      <c r="M2978" s="90">
        <f t="shared" si="244"/>
        <v>1</v>
      </c>
    </row>
    <row r="2979">
      <c r="A2979" s="5">
        <f>Eingabe!J2979^2*PI()/4</f>
        <v>0</v>
      </c>
      <c r="B2979" s="5">
        <f>Eingabe!K2979*Eingabe!L2979</f>
        <v>0.25</v>
      </c>
      <c r="C2979" s="5">
        <f>(Eingabe!K2979*(Eingabe!L2979-Eingabe!K2979)+Eingabe!K2979^2*PI()/4)*0+Eingabe!K2979*Eingabe!L2979</f>
        <v>0.25</v>
      </c>
      <c r="D2979" s="89">
        <f>IF(Eingabe!G2979="x",1,0)</f>
        <v>0</v>
      </c>
      <c r="E2979" s="1">
        <f>IF(Eingabe!H2979="x",1,0)</f>
        <v>1</v>
      </c>
      <c r="F2979" s="1">
        <f>IF(Eingabe!I2979="x",1,0)</f>
        <v>0</v>
      </c>
      <c r="G2979" s="90">
        <f t="shared" si="242"/>
        <v>1</v>
      </c>
      <c r="H2979" s="1">
        <f>IF(Eingabe!R2979="x",1,0)</f>
        <v>1</v>
      </c>
      <c r="I2979" s="1">
        <f>IF(Eingabe!S2979="x",1,0)</f>
        <v>0</v>
      </c>
      <c r="J2979" s="1">
        <f t="shared" si="243"/>
        <v>1</v>
      </c>
      <c r="K2979" s="89">
        <f>IF(Eingabe!E2979="x",1,0)</f>
        <v>1</v>
      </c>
      <c r="L2979" s="1">
        <f>IF(Eingabe!F2979="x",1,0)</f>
        <v>0</v>
      </c>
      <c r="M2979" s="90">
        <f t="shared" si="244"/>
        <v>1</v>
      </c>
    </row>
    <row r="2980">
      <c r="A2980" s="5">
        <f>Eingabe!J2980^2*PI()/4</f>
        <v>0.19634954084936207</v>
      </c>
      <c r="B2980" s="5">
        <f>Eingabe!K2980*Eingabe!L2980</f>
        <v>0</v>
      </c>
      <c r="C2980" s="5">
        <f>(Eingabe!K2980*(Eingabe!L2980-Eingabe!K2980)+Eingabe!K2980^2*PI()/4)*0+Eingabe!K2980*Eingabe!L2980</f>
        <v>0</v>
      </c>
      <c r="D2980" s="89">
        <f>IF(Eingabe!G2980="x",1,0)</f>
        <v>1</v>
      </c>
      <c r="E2980" s="1">
        <f>IF(Eingabe!H2980="x",1,0)</f>
        <v>0</v>
      </c>
      <c r="F2980" s="1">
        <f>IF(Eingabe!I2980="x",1,0)</f>
        <v>0</v>
      </c>
      <c r="G2980" s="90">
        <f t="shared" si="242"/>
        <v>0</v>
      </c>
      <c r="H2980" s="1">
        <f>IF(Eingabe!R2980="x",1,0)</f>
        <v>1</v>
      </c>
      <c r="I2980" s="1">
        <f>IF(Eingabe!S2980="x",1,0)</f>
        <v>0</v>
      </c>
      <c r="J2980" s="1">
        <f t="shared" si="243"/>
        <v>1</v>
      </c>
      <c r="K2980" s="89">
        <f>IF(Eingabe!E2980="x",1,0)</f>
        <v>1</v>
      </c>
      <c r="L2980" s="1">
        <f>IF(Eingabe!F2980="x",1,0)</f>
        <v>0</v>
      </c>
      <c r="M2980" s="90">
        <f t="shared" si="244"/>
        <v>1</v>
      </c>
    </row>
    <row r="2981">
      <c r="A2981" s="5">
        <f>Eingabe!J2981^2*PI()/4</f>
        <v>0</v>
      </c>
      <c r="B2981" s="5">
        <f>Eingabe!K2981*Eingabe!L2981</f>
        <v>0.25</v>
      </c>
      <c r="C2981" s="5">
        <f>(Eingabe!K2981*(Eingabe!L2981-Eingabe!K2981)+Eingabe!K2981^2*PI()/4)*0+Eingabe!K2981*Eingabe!L2981</f>
        <v>0.25</v>
      </c>
      <c r="D2981" s="89">
        <f>IF(Eingabe!G2981="x",1,0)</f>
        <v>0</v>
      </c>
      <c r="E2981" s="1">
        <f>IF(Eingabe!H2981="x",1,0)</f>
        <v>1</v>
      </c>
      <c r="F2981" s="1">
        <f>IF(Eingabe!I2981="x",1,0)</f>
        <v>0</v>
      </c>
      <c r="G2981" s="90">
        <f t="shared" si="242"/>
        <v>1</v>
      </c>
      <c r="H2981" s="1">
        <f>IF(Eingabe!R2981="x",1,0)</f>
        <v>1</v>
      </c>
      <c r="I2981" s="1">
        <f>IF(Eingabe!S2981="x",1,0)</f>
        <v>0</v>
      </c>
      <c r="J2981" s="1">
        <f t="shared" si="243"/>
        <v>1</v>
      </c>
      <c r="K2981" s="89">
        <f>IF(Eingabe!E2981="x",1,0)</f>
        <v>1</v>
      </c>
      <c r="L2981" s="1">
        <f>IF(Eingabe!F2981="x",1,0)</f>
        <v>0</v>
      </c>
      <c r="M2981" s="90">
        <f t="shared" si="244"/>
        <v>1</v>
      </c>
    </row>
    <row r="2982">
      <c r="A2982" s="5">
        <f>Eingabe!J2982^2*PI()/4</f>
        <v>0</v>
      </c>
      <c r="B2982" s="5">
        <f>Eingabe!K2982*Eingabe!L2982</f>
        <v>0.25</v>
      </c>
      <c r="C2982" s="5">
        <f>(Eingabe!K2982*(Eingabe!L2982-Eingabe!K2982)+Eingabe!K2982^2*PI()/4)*0+Eingabe!K2982*Eingabe!L2982</f>
        <v>0.25</v>
      </c>
      <c r="D2982" s="89">
        <f>IF(Eingabe!G2982="x",1,0)</f>
        <v>0</v>
      </c>
      <c r="E2982" s="1">
        <f>IF(Eingabe!H2982="x",1,0)</f>
        <v>1</v>
      </c>
      <c r="F2982" s="1">
        <f>IF(Eingabe!I2982="x",1,0)</f>
        <v>0</v>
      </c>
      <c r="G2982" s="90">
        <f t="shared" si="242"/>
        <v>1</v>
      </c>
      <c r="H2982" s="1">
        <f>IF(Eingabe!R2982="x",1,0)</f>
        <v>1</v>
      </c>
      <c r="I2982" s="1">
        <f>IF(Eingabe!S2982="x",1,0)</f>
        <v>0</v>
      </c>
      <c r="J2982" s="1">
        <f t="shared" si="243"/>
        <v>1</v>
      </c>
      <c r="K2982" s="89">
        <f>IF(Eingabe!E2982="x",1,0)</f>
        <v>1</v>
      </c>
      <c r="L2982" s="1">
        <f>IF(Eingabe!F2982="x",1,0)</f>
        <v>0</v>
      </c>
      <c r="M2982" s="90">
        <f t="shared" si="244"/>
        <v>1</v>
      </c>
    </row>
    <row r="2983">
      <c r="A2983" s="5">
        <f>Eingabe!J2983^2*PI()/4</f>
        <v>0</v>
      </c>
      <c r="B2983" s="5">
        <f>Eingabe!K2983*Eingabe!L2983</f>
        <v>0.25</v>
      </c>
      <c r="C2983" s="5">
        <f>(Eingabe!K2983*(Eingabe!L2983-Eingabe!K2983)+Eingabe!K2983^2*PI()/4)*0+Eingabe!K2983*Eingabe!L2983</f>
        <v>0.25</v>
      </c>
      <c r="D2983" s="89">
        <f>IF(Eingabe!G2983="x",1,0)</f>
        <v>0</v>
      </c>
      <c r="E2983" s="1">
        <f>IF(Eingabe!H2983="x",1,0)</f>
        <v>1</v>
      </c>
      <c r="F2983" s="1">
        <f>IF(Eingabe!I2983="x",1,0)</f>
        <v>0</v>
      </c>
      <c r="G2983" s="90">
        <f t="shared" si="242"/>
        <v>1</v>
      </c>
      <c r="H2983" s="1">
        <f>IF(Eingabe!R2983="x",1,0)</f>
        <v>1</v>
      </c>
      <c r="I2983" s="1">
        <f>IF(Eingabe!S2983="x",1,0)</f>
        <v>0</v>
      </c>
      <c r="J2983" s="1">
        <f t="shared" si="243"/>
        <v>1</v>
      </c>
      <c r="K2983" s="89">
        <f>IF(Eingabe!E2983="x",1,0)</f>
        <v>1</v>
      </c>
      <c r="L2983" s="1">
        <f>IF(Eingabe!F2983="x",1,0)</f>
        <v>0</v>
      </c>
      <c r="M2983" s="90">
        <f t="shared" si="244"/>
        <v>1</v>
      </c>
    </row>
    <row r="2984">
      <c r="A2984" s="5">
        <f>Eingabe!J2984^2*PI()/4</f>
        <v>0</v>
      </c>
      <c r="B2984" s="5">
        <f>Eingabe!K2984*Eingabe!L2984</f>
        <v>0.25</v>
      </c>
      <c r="C2984" s="5">
        <f>(Eingabe!K2984*(Eingabe!L2984-Eingabe!K2984)+Eingabe!K2984^2*PI()/4)*0+Eingabe!K2984*Eingabe!L2984</f>
        <v>0.25</v>
      </c>
      <c r="D2984" s="89">
        <f>IF(Eingabe!G2984="x",1,0)</f>
        <v>0</v>
      </c>
      <c r="E2984" s="1">
        <f>IF(Eingabe!H2984="x",1,0)</f>
        <v>1</v>
      </c>
      <c r="F2984" s="1">
        <f>IF(Eingabe!I2984="x",1,0)</f>
        <v>0</v>
      </c>
      <c r="G2984" s="90">
        <f t="shared" si="242"/>
        <v>1</v>
      </c>
      <c r="H2984" s="1">
        <f>IF(Eingabe!R2984="x",1,0)</f>
        <v>1</v>
      </c>
      <c r="I2984" s="1">
        <f>IF(Eingabe!S2984="x",1,0)</f>
        <v>0</v>
      </c>
      <c r="J2984" s="1">
        <f t="shared" si="243"/>
        <v>1</v>
      </c>
      <c r="K2984" s="89">
        <f>IF(Eingabe!E2984="x",1,0)</f>
        <v>1</v>
      </c>
      <c r="L2984" s="1">
        <f>IF(Eingabe!F2984="x",1,0)</f>
        <v>0</v>
      </c>
      <c r="M2984" s="90">
        <f t="shared" si="244"/>
        <v>1</v>
      </c>
    </row>
    <row r="2985">
      <c r="A2985" s="5">
        <f>Eingabe!J2985^2*PI()/4</f>
        <v>0</v>
      </c>
      <c r="B2985" s="5">
        <f>Eingabe!K2985*Eingabe!L2985</f>
        <v>0.25</v>
      </c>
      <c r="C2985" s="5">
        <f>(Eingabe!K2985*(Eingabe!L2985-Eingabe!K2985)+Eingabe!K2985^2*PI()/4)*0+Eingabe!K2985*Eingabe!L2985</f>
        <v>0.25</v>
      </c>
      <c r="D2985" s="89">
        <f>IF(Eingabe!G2985="x",1,0)</f>
        <v>0</v>
      </c>
      <c r="E2985" s="1">
        <f>IF(Eingabe!H2985="x",1,0)</f>
        <v>1</v>
      </c>
      <c r="F2985" s="1">
        <f>IF(Eingabe!I2985="x",1,0)</f>
        <v>0</v>
      </c>
      <c r="G2985" s="90">
        <f t="shared" si="242"/>
        <v>1</v>
      </c>
      <c r="H2985" s="1">
        <f>IF(Eingabe!R2985="x",1,0)</f>
        <v>1</v>
      </c>
      <c r="I2985" s="1">
        <f>IF(Eingabe!S2985="x",1,0)</f>
        <v>0</v>
      </c>
      <c r="J2985" s="1">
        <f t="shared" si="243"/>
        <v>1</v>
      </c>
      <c r="K2985" s="89">
        <f>IF(Eingabe!E2985="x",1,0)</f>
        <v>1</v>
      </c>
      <c r="L2985" s="1">
        <f>IF(Eingabe!F2985="x",1,0)</f>
        <v>0</v>
      </c>
      <c r="M2985" s="90">
        <f t="shared" si="244"/>
        <v>1</v>
      </c>
    </row>
    <row r="2986">
      <c r="A2986" s="5">
        <f>Eingabe!J2986^2*PI()/4</f>
        <v>0</v>
      </c>
      <c r="B2986" s="5">
        <f>Eingabe!K2986*Eingabe!L2986</f>
        <v>0.25</v>
      </c>
      <c r="C2986" s="5">
        <f>(Eingabe!K2986*(Eingabe!L2986-Eingabe!K2986)+Eingabe!K2986^2*PI()/4)*0+Eingabe!K2986*Eingabe!L2986</f>
        <v>0.25</v>
      </c>
      <c r="D2986" s="89">
        <f>IF(Eingabe!G2986="x",1,0)</f>
        <v>0</v>
      </c>
      <c r="E2986" s="1">
        <f>IF(Eingabe!H2986="x",1,0)</f>
        <v>1</v>
      </c>
      <c r="F2986" s="1">
        <f>IF(Eingabe!I2986="x",1,0)</f>
        <v>0</v>
      </c>
      <c r="G2986" s="90">
        <f t="shared" si="242"/>
        <v>1</v>
      </c>
      <c r="H2986" s="1">
        <f>IF(Eingabe!R2986="x",1,0)</f>
        <v>1</v>
      </c>
      <c r="I2986" s="1">
        <f>IF(Eingabe!S2986="x",1,0)</f>
        <v>0</v>
      </c>
      <c r="J2986" s="1">
        <f t="shared" si="243"/>
        <v>1</v>
      </c>
      <c r="K2986" s="89">
        <f>IF(Eingabe!E2986="x",1,0)</f>
        <v>1</v>
      </c>
      <c r="L2986" s="1">
        <f>IF(Eingabe!F2986="x",1,0)</f>
        <v>0</v>
      </c>
      <c r="M2986" s="90">
        <f t="shared" si="244"/>
        <v>1</v>
      </c>
    </row>
    <row r="2987">
      <c r="A2987" s="5">
        <f>Eingabe!J2987^2*PI()/4</f>
        <v>0</v>
      </c>
      <c r="B2987" s="5">
        <f>Eingabe!K2987*Eingabe!L2987</f>
        <v>0.089999999999999997</v>
      </c>
      <c r="C2987" s="5">
        <f>(Eingabe!K2987*(Eingabe!L2987-Eingabe!K2987)+Eingabe!K2987^2*PI()/4)*0+Eingabe!K2987*Eingabe!L2987</f>
        <v>0.089999999999999997</v>
      </c>
      <c r="D2987" s="89">
        <f>IF(Eingabe!G2987="x",1,0)</f>
        <v>0</v>
      </c>
      <c r="E2987" s="1">
        <f>IF(Eingabe!H2987="x",1,0)</f>
        <v>1</v>
      </c>
      <c r="F2987" s="1">
        <f>IF(Eingabe!I2987="x",1,0)</f>
        <v>0</v>
      </c>
      <c r="G2987" s="90">
        <f t="shared" si="242"/>
        <v>1</v>
      </c>
      <c r="H2987" s="1">
        <f>IF(Eingabe!R2987="x",1,0)</f>
        <v>1</v>
      </c>
      <c r="I2987" s="1">
        <f>IF(Eingabe!S2987="x",1,0)</f>
        <v>0</v>
      </c>
      <c r="J2987" s="1">
        <f t="shared" si="243"/>
        <v>1</v>
      </c>
      <c r="K2987" s="89">
        <f>IF(Eingabe!E2987="x",1,0)</f>
        <v>1</v>
      </c>
      <c r="L2987" s="1">
        <f>IF(Eingabe!F2987="x",1,0)</f>
        <v>0</v>
      </c>
      <c r="M2987" s="90">
        <f t="shared" si="244"/>
        <v>1</v>
      </c>
    </row>
    <row r="2988">
      <c r="A2988" s="5">
        <f>Eingabe!J2988^2*PI()/4</f>
        <v>0</v>
      </c>
      <c r="B2988" s="5">
        <f>Eingabe!K2988*Eingabe!L2988</f>
        <v>0.089999999999999997</v>
      </c>
      <c r="C2988" s="5">
        <f>(Eingabe!K2988*(Eingabe!L2988-Eingabe!K2988)+Eingabe!K2988^2*PI()/4)*0+Eingabe!K2988*Eingabe!L2988</f>
        <v>0.089999999999999997</v>
      </c>
      <c r="D2988" s="89">
        <f>IF(Eingabe!G2988="x",1,0)</f>
        <v>0</v>
      </c>
      <c r="E2988" s="1">
        <f>IF(Eingabe!H2988="x",1,0)</f>
        <v>1</v>
      </c>
      <c r="F2988" s="1">
        <f>IF(Eingabe!I2988="x",1,0)</f>
        <v>0</v>
      </c>
      <c r="G2988" s="90">
        <f t="shared" si="242"/>
        <v>1</v>
      </c>
      <c r="H2988" s="1">
        <f>IF(Eingabe!R2988="x",1,0)</f>
        <v>1</v>
      </c>
      <c r="I2988" s="1">
        <f>IF(Eingabe!S2988="x",1,0)</f>
        <v>0</v>
      </c>
      <c r="J2988" s="1">
        <f t="shared" si="243"/>
        <v>1</v>
      </c>
      <c r="K2988" s="89">
        <f>IF(Eingabe!E2988="x",1,0)</f>
        <v>1</v>
      </c>
      <c r="L2988" s="1">
        <f>IF(Eingabe!F2988="x",1,0)</f>
        <v>0</v>
      </c>
      <c r="M2988" s="90">
        <f t="shared" si="244"/>
        <v>1</v>
      </c>
    </row>
    <row r="2989">
      <c r="A2989" s="5">
        <f>Eingabe!J2989^2*PI()/4</f>
        <v>0</v>
      </c>
      <c r="B2989" s="5">
        <f>Eingabe!K2989*Eingabe!L2989</f>
        <v>0.089999999999999997</v>
      </c>
      <c r="C2989" s="5">
        <f>(Eingabe!K2989*(Eingabe!L2989-Eingabe!K2989)+Eingabe!K2989^2*PI()/4)*0+Eingabe!K2989*Eingabe!L2989</f>
        <v>0.089999999999999997</v>
      </c>
      <c r="D2989" s="89">
        <f>IF(Eingabe!G2989="x",1,0)</f>
        <v>0</v>
      </c>
      <c r="E2989" s="1">
        <f>IF(Eingabe!H2989="x",1,0)</f>
        <v>1</v>
      </c>
      <c r="F2989" s="1">
        <f>IF(Eingabe!I2989="x",1,0)</f>
        <v>0</v>
      </c>
      <c r="G2989" s="90">
        <f t="shared" si="242"/>
        <v>1</v>
      </c>
      <c r="H2989" s="1">
        <f>IF(Eingabe!R2989="x",1,0)</f>
        <v>1</v>
      </c>
      <c r="I2989" s="1">
        <f>IF(Eingabe!S2989="x",1,0)</f>
        <v>0</v>
      </c>
      <c r="J2989" s="1">
        <f t="shared" si="243"/>
        <v>1</v>
      </c>
      <c r="K2989" s="89">
        <f>IF(Eingabe!E2989="x",1,0)</f>
        <v>1</v>
      </c>
      <c r="L2989" s="1">
        <f>IF(Eingabe!F2989="x",1,0)</f>
        <v>0</v>
      </c>
      <c r="M2989" s="90">
        <f t="shared" si="244"/>
        <v>1</v>
      </c>
    </row>
    <row r="2990">
      <c r="A2990" s="5">
        <f>Eingabe!J2990^2*PI()/4</f>
        <v>0</v>
      </c>
      <c r="B2990" s="5">
        <f>Eingabe!K2990*Eingabe!L2990</f>
        <v>0.0625</v>
      </c>
      <c r="C2990" s="5">
        <f>(Eingabe!K2990*(Eingabe!L2990-Eingabe!K2990)+Eingabe!K2990^2*PI()/4)*0+Eingabe!K2990*Eingabe!L2990</f>
        <v>0.0625</v>
      </c>
      <c r="D2990" s="89">
        <f>IF(Eingabe!G2990="x",1,0)</f>
        <v>0</v>
      </c>
      <c r="E2990" s="1">
        <f>IF(Eingabe!H2990="x",1,0)</f>
        <v>1</v>
      </c>
      <c r="F2990" s="1">
        <f>IF(Eingabe!I2990="x",1,0)</f>
        <v>0</v>
      </c>
      <c r="G2990" s="90">
        <f t="shared" si="242"/>
        <v>1</v>
      </c>
      <c r="H2990" s="1">
        <f>IF(Eingabe!R2990="x",1,0)</f>
        <v>1</v>
      </c>
      <c r="I2990" s="1">
        <f>IF(Eingabe!S2990="x",1,0)</f>
        <v>0</v>
      </c>
      <c r="J2990" s="1">
        <f t="shared" si="243"/>
        <v>1</v>
      </c>
      <c r="K2990" s="89">
        <f>IF(Eingabe!E2990="x",1,0)</f>
        <v>1</v>
      </c>
      <c r="L2990" s="1">
        <f>IF(Eingabe!F2990="x",1,0)</f>
        <v>0</v>
      </c>
      <c r="M2990" s="90">
        <f t="shared" si="244"/>
        <v>1</v>
      </c>
    </row>
    <row r="2991">
      <c r="A2991" s="5">
        <f>Eingabe!J2991^2*PI()/4</f>
        <v>0</v>
      </c>
      <c r="B2991" s="5">
        <f>Eingabe!K2991*Eingabe!L2991</f>
        <v>0.0625</v>
      </c>
      <c r="C2991" s="5">
        <f>(Eingabe!K2991*(Eingabe!L2991-Eingabe!K2991)+Eingabe!K2991^2*PI()/4)*0+Eingabe!K2991*Eingabe!L2991</f>
        <v>0.0625</v>
      </c>
      <c r="D2991" s="89">
        <f>IF(Eingabe!G2991="x",1,0)</f>
        <v>0</v>
      </c>
      <c r="E2991" s="1">
        <f>IF(Eingabe!H2991="x",1,0)</f>
        <v>1</v>
      </c>
      <c r="F2991" s="1">
        <f>IF(Eingabe!I2991="x",1,0)</f>
        <v>0</v>
      </c>
      <c r="G2991" s="90">
        <f t="shared" si="242"/>
        <v>1</v>
      </c>
      <c r="H2991" s="1">
        <f>IF(Eingabe!R2991="x",1,0)</f>
        <v>1</v>
      </c>
      <c r="I2991" s="1">
        <f>IF(Eingabe!S2991="x",1,0)</f>
        <v>0</v>
      </c>
      <c r="J2991" s="1">
        <f t="shared" si="243"/>
        <v>1</v>
      </c>
      <c r="K2991" s="89">
        <f>IF(Eingabe!E2991="x",1,0)</f>
        <v>1</v>
      </c>
      <c r="L2991" s="1">
        <f>IF(Eingabe!F2991="x",1,0)</f>
        <v>0</v>
      </c>
      <c r="M2991" s="90">
        <f t="shared" si="244"/>
        <v>1</v>
      </c>
    </row>
    <row r="2992">
      <c r="A2992" s="5">
        <f>Eingabe!J2992^2*PI()/4</f>
        <v>0</v>
      </c>
      <c r="B2992" s="5">
        <f>Eingabe!K2992*Eingabe!L2992</f>
        <v>0.0625</v>
      </c>
      <c r="C2992" s="5">
        <f>(Eingabe!K2992*(Eingabe!L2992-Eingabe!K2992)+Eingabe!K2992^2*PI()/4)*0+Eingabe!K2992*Eingabe!L2992</f>
        <v>0.0625</v>
      </c>
      <c r="D2992" s="89">
        <f>IF(Eingabe!G2992="x",1,0)</f>
        <v>0</v>
      </c>
      <c r="E2992" s="1">
        <f>IF(Eingabe!H2992="x",1,0)</f>
        <v>1</v>
      </c>
      <c r="F2992" s="1">
        <f>IF(Eingabe!I2992="x",1,0)</f>
        <v>0</v>
      </c>
      <c r="G2992" s="90">
        <f t="shared" si="242"/>
        <v>1</v>
      </c>
      <c r="H2992" s="1">
        <f>IF(Eingabe!R2992="x",1,0)</f>
        <v>1</v>
      </c>
      <c r="I2992" s="1">
        <f>IF(Eingabe!S2992="x",1,0)</f>
        <v>0</v>
      </c>
      <c r="J2992" s="1">
        <f t="shared" si="243"/>
        <v>1</v>
      </c>
      <c r="K2992" s="89">
        <f>IF(Eingabe!E2992="x",1,0)</f>
        <v>1</v>
      </c>
      <c r="L2992" s="1">
        <f>IF(Eingabe!F2992="x",1,0)</f>
        <v>0</v>
      </c>
      <c r="M2992" s="90">
        <f t="shared" si="244"/>
        <v>1</v>
      </c>
    </row>
    <row r="2993">
      <c r="A2993" s="5">
        <f>Eingabe!J2993^2*PI()/4</f>
        <v>0</v>
      </c>
      <c r="B2993" s="5">
        <f>Eingabe!K2993*Eingabe!L2993</f>
        <v>0.040000000000000008</v>
      </c>
      <c r="C2993" s="5">
        <f>(Eingabe!K2993*(Eingabe!L2993-Eingabe!K2993)+Eingabe!K2993^2*PI()/4)*0+Eingabe!K2993*Eingabe!L2993</f>
        <v>0.040000000000000008</v>
      </c>
      <c r="D2993" s="89">
        <f>IF(Eingabe!G2993="x",1,0)</f>
        <v>0</v>
      </c>
      <c r="E2993" s="1">
        <f>IF(Eingabe!H2993="x",1,0)</f>
        <v>1</v>
      </c>
      <c r="F2993" s="1">
        <f>IF(Eingabe!I2993="x",1,0)</f>
        <v>0</v>
      </c>
      <c r="G2993" s="90">
        <f t="shared" si="242"/>
        <v>1</v>
      </c>
      <c r="H2993" s="1">
        <f>IF(Eingabe!R2993="x",1,0)</f>
        <v>1</v>
      </c>
      <c r="I2993" s="1">
        <f>IF(Eingabe!S2993="x",1,0)</f>
        <v>0</v>
      </c>
      <c r="J2993" s="1">
        <f t="shared" si="243"/>
        <v>1</v>
      </c>
      <c r="K2993" s="89">
        <f>IF(Eingabe!E2993="x",1,0)</f>
        <v>1</v>
      </c>
      <c r="L2993" s="1">
        <f>IF(Eingabe!F2993="x",1,0)</f>
        <v>0</v>
      </c>
      <c r="M2993" s="90">
        <f t="shared" si="244"/>
        <v>1</v>
      </c>
    </row>
    <row r="2994">
      <c r="A2994" s="5">
        <f>Eingabe!J2994^2*PI()/4</f>
        <v>0</v>
      </c>
      <c r="B2994" s="5">
        <f>Eingabe!K2994*Eingabe!L2994</f>
        <v>0.080000000000000016</v>
      </c>
      <c r="C2994" s="5">
        <f>(Eingabe!K2994*(Eingabe!L2994-Eingabe!K2994)+Eingabe!K2994^2*PI()/4)*0+Eingabe!K2994*Eingabe!L2994</f>
        <v>0.080000000000000016</v>
      </c>
      <c r="D2994" s="89">
        <f>IF(Eingabe!G2994="x",1,0)</f>
        <v>0</v>
      </c>
      <c r="E2994" s="1">
        <f>IF(Eingabe!H2994="x",1,0)</f>
        <v>0</v>
      </c>
      <c r="F2994" s="1">
        <f>IF(Eingabe!I2994="x",1,0)</f>
        <v>1</v>
      </c>
      <c r="G2994" s="90">
        <f t="shared" si="242"/>
        <v>1</v>
      </c>
      <c r="H2994" s="1">
        <f>IF(Eingabe!R2994="x",1,0)</f>
        <v>1</v>
      </c>
      <c r="I2994" s="1">
        <f>IF(Eingabe!S2994="x",1,0)</f>
        <v>0</v>
      </c>
      <c r="J2994" s="1">
        <f t="shared" si="243"/>
        <v>1</v>
      </c>
      <c r="K2994" s="89">
        <f>IF(Eingabe!E2994="x",1,0)</f>
        <v>1</v>
      </c>
      <c r="L2994" s="1">
        <f>IF(Eingabe!F2994="x",1,0)</f>
        <v>0</v>
      </c>
      <c r="M2994" s="90">
        <f t="shared" si="244"/>
        <v>1</v>
      </c>
    </row>
    <row r="2995">
      <c r="A2995" s="5">
        <f>Eingabe!J2995^2*PI()/4</f>
        <v>0</v>
      </c>
      <c r="B2995" s="5">
        <f>Eingabe!K2995*Eingabe!L2995</f>
        <v>0.080000000000000016</v>
      </c>
      <c r="C2995" s="5">
        <f>(Eingabe!K2995*(Eingabe!L2995-Eingabe!K2995)+Eingabe!K2995^2*PI()/4)*0+Eingabe!K2995*Eingabe!L2995</f>
        <v>0.080000000000000016</v>
      </c>
      <c r="D2995" s="89">
        <f>IF(Eingabe!G2995="x",1,0)</f>
        <v>0</v>
      </c>
      <c r="E2995" s="1">
        <f>IF(Eingabe!H2995="x",1,0)</f>
        <v>0</v>
      </c>
      <c r="F2995" s="1">
        <f>IF(Eingabe!I2995="x",1,0)</f>
        <v>1</v>
      </c>
      <c r="G2995" s="90">
        <f t="shared" si="242"/>
        <v>1</v>
      </c>
      <c r="H2995" s="1">
        <f>IF(Eingabe!R2995="x",1,0)</f>
        <v>1</v>
      </c>
      <c r="I2995" s="1">
        <f>IF(Eingabe!S2995="x",1,0)</f>
        <v>0</v>
      </c>
      <c r="J2995" s="1">
        <f t="shared" si="243"/>
        <v>1</v>
      </c>
      <c r="K2995" s="89">
        <f>IF(Eingabe!E2995="x",1,0)</f>
        <v>1</v>
      </c>
      <c r="L2995" s="1">
        <f>IF(Eingabe!F2995="x",1,0)</f>
        <v>0</v>
      </c>
      <c r="M2995" s="90">
        <f t="shared" si="244"/>
        <v>1</v>
      </c>
    </row>
    <row r="2996">
      <c r="A2996" s="5">
        <f>Eingabe!J2996^2*PI()/4</f>
        <v>0</v>
      </c>
      <c r="B2996" s="5">
        <f>Eingabe!K2996*Eingabe!L2996</f>
        <v>0.080000000000000016</v>
      </c>
      <c r="C2996" s="5">
        <f>(Eingabe!K2996*(Eingabe!L2996-Eingabe!K2996)+Eingabe!K2996^2*PI()/4)*0+Eingabe!K2996*Eingabe!L2996</f>
        <v>0.080000000000000016</v>
      </c>
      <c r="D2996" s="89">
        <f>IF(Eingabe!G2996="x",1,0)</f>
        <v>0</v>
      </c>
      <c r="E2996" s="1">
        <f>IF(Eingabe!H2996="x",1,0)</f>
        <v>0</v>
      </c>
      <c r="F2996" s="1">
        <f>IF(Eingabe!I2996="x",1,0)</f>
        <v>1</v>
      </c>
      <c r="G2996" s="90">
        <f t="shared" si="242"/>
        <v>1</v>
      </c>
      <c r="H2996" s="1">
        <f>IF(Eingabe!R2996="x",1,0)</f>
        <v>1</v>
      </c>
      <c r="I2996" s="1">
        <f>IF(Eingabe!S2996="x",1,0)</f>
        <v>0</v>
      </c>
      <c r="J2996" s="1">
        <f t="shared" si="243"/>
        <v>1</v>
      </c>
      <c r="K2996" s="89">
        <f>IF(Eingabe!E2996="x",1,0)</f>
        <v>1</v>
      </c>
      <c r="L2996" s="1">
        <f>IF(Eingabe!F2996="x",1,0)</f>
        <v>0</v>
      </c>
      <c r="M2996" s="90">
        <f t="shared" si="244"/>
        <v>1</v>
      </c>
    </row>
    <row r="2997">
      <c r="A2997" s="5">
        <f>Eingabe!J2997^2*PI()/4</f>
        <v>0</v>
      </c>
      <c r="B2997" s="5">
        <f>Eingabe!K2997*Eingabe!L2997</f>
        <v>0.080000000000000016</v>
      </c>
      <c r="C2997" s="5">
        <f>(Eingabe!K2997*(Eingabe!L2997-Eingabe!K2997)+Eingabe!K2997^2*PI()/4)*0+Eingabe!K2997*Eingabe!L2997</f>
        <v>0.080000000000000016</v>
      </c>
      <c r="D2997" s="89">
        <f>IF(Eingabe!G2997="x",1,0)</f>
        <v>0</v>
      </c>
      <c r="E2997" s="1">
        <f>IF(Eingabe!H2997="x",1,0)</f>
        <v>0</v>
      </c>
      <c r="F2997" s="1">
        <f>IF(Eingabe!I2997="x",1,0)</f>
        <v>1</v>
      </c>
      <c r="G2997" s="90">
        <f t="shared" si="242"/>
        <v>1</v>
      </c>
      <c r="H2997" s="1">
        <f>IF(Eingabe!R2997="x",1,0)</f>
        <v>1</v>
      </c>
      <c r="I2997" s="1">
        <f>IF(Eingabe!S2997="x",1,0)</f>
        <v>0</v>
      </c>
      <c r="J2997" s="1">
        <f t="shared" si="243"/>
        <v>1</v>
      </c>
      <c r="K2997" s="89">
        <f>IF(Eingabe!E2997="x",1,0)</f>
        <v>1</v>
      </c>
      <c r="L2997" s="1">
        <f>IF(Eingabe!F2997="x",1,0)</f>
        <v>0</v>
      </c>
      <c r="M2997" s="90">
        <f t="shared" si="244"/>
        <v>1</v>
      </c>
    </row>
    <row r="2998">
      <c r="A2998" s="5">
        <f>Eingabe!J2998^2*PI()/4</f>
        <v>0</v>
      </c>
      <c r="B2998" s="5">
        <f>Eingabe!K2998*Eingabe!L2998</f>
        <v>0.080000000000000016</v>
      </c>
      <c r="C2998" s="5">
        <f>(Eingabe!K2998*(Eingabe!L2998-Eingabe!K2998)+Eingabe!K2998^2*PI()/4)*0+Eingabe!K2998*Eingabe!L2998</f>
        <v>0.080000000000000016</v>
      </c>
      <c r="D2998" s="89">
        <f>IF(Eingabe!G2998="x",1,0)</f>
        <v>0</v>
      </c>
      <c r="E2998" s="1">
        <f>IF(Eingabe!H2998="x",1,0)</f>
        <v>0</v>
      </c>
      <c r="F2998" s="1">
        <f>IF(Eingabe!I2998="x",1,0)</f>
        <v>1</v>
      </c>
      <c r="G2998" s="90">
        <f t="shared" si="242"/>
        <v>1</v>
      </c>
      <c r="H2998" s="1">
        <f>IF(Eingabe!R2998="x",1,0)</f>
        <v>1</v>
      </c>
      <c r="I2998" s="1">
        <f>IF(Eingabe!S2998="x",1,0)</f>
        <v>0</v>
      </c>
      <c r="J2998" s="1">
        <f t="shared" si="243"/>
        <v>1</v>
      </c>
      <c r="K2998" s="89">
        <f>IF(Eingabe!E2998="x",1,0)</f>
        <v>1</v>
      </c>
      <c r="L2998" s="1">
        <f>IF(Eingabe!F2998="x",1,0)</f>
        <v>0</v>
      </c>
      <c r="M2998" s="90">
        <f t="shared" si="244"/>
        <v>1</v>
      </c>
    </row>
    <row r="2999">
      <c r="A2999" s="5">
        <f>Eingabe!J2999^2*PI()/4</f>
        <v>0</v>
      </c>
      <c r="B2999" s="5">
        <f>Eingabe!K2999*Eingabe!L2999</f>
        <v>0.080000000000000016</v>
      </c>
      <c r="C2999" s="5">
        <f>(Eingabe!K2999*(Eingabe!L2999-Eingabe!K2999)+Eingabe!K2999^2*PI()/4)*0+Eingabe!K2999*Eingabe!L2999</f>
        <v>0.080000000000000016</v>
      </c>
      <c r="D2999" s="89">
        <f>IF(Eingabe!G2999="x",1,0)</f>
        <v>0</v>
      </c>
      <c r="E2999" s="1">
        <f>IF(Eingabe!H2999="x",1,0)</f>
        <v>0</v>
      </c>
      <c r="F2999" s="1">
        <f>IF(Eingabe!I2999="x",1,0)</f>
        <v>1</v>
      </c>
      <c r="G2999" s="90">
        <f t="shared" si="242"/>
        <v>1</v>
      </c>
      <c r="H2999" s="1">
        <f>IF(Eingabe!R2999="x",1,0)</f>
        <v>1</v>
      </c>
      <c r="I2999" s="1">
        <f>IF(Eingabe!S2999="x",1,0)</f>
        <v>0</v>
      </c>
      <c r="J2999" s="1">
        <f t="shared" si="243"/>
        <v>1</v>
      </c>
      <c r="K2999" s="89">
        <f>IF(Eingabe!E2999="x",1,0)</f>
        <v>1</v>
      </c>
      <c r="L2999" s="1">
        <f>IF(Eingabe!F2999="x",1,0)</f>
        <v>0</v>
      </c>
      <c r="M2999" s="90">
        <f t="shared" si="244"/>
        <v>1</v>
      </c>
    </row>
    <row r="3000">
      <c r="A3000" s="5">
        <f>Eingabe!J3000^2*PI()/4</f>
        <v>0</v>
      </c>
      <c r="B3000" s="5">
        <f>Eingabe!K3000*Eingabe!L3000</f>
        <v>0.089999999999999997</v>
      </c>
      <c r="C3000" s="5">
        <f>(Eingabe!K3000*(Eingabe!L3000-Eingabe!K3000)+Eingabe!K3000^2*PI()/4)*0+Eingabe!K3000*Eingabe!L3000</f>
        <v>0.089999999999999997</v>
      </c>
      <c r="D3000" s="89">
        <f>IF(Eingabe!G3000="x",1,0)</f>
        <v>0</v>
      </c>
      <c r="E3000" s="1">
        <f>IF(Eingabe!H3000="x",1,0)</f>
        <v>1</v>
      </c>
      <c r="F3000" s="1">
        <f>IF(Eingabe!I3000="x",1,0)</f>
        <v>0</v>
      </c>
      <c r="G3000" s="90">
        <f t="shared" si="242"/>
        <v>1</v>
      </c>
      <c r="H3000" s="1">
        <f>IF(Eingabe!R3000="x",1,0)</f>
        <v>1</v>
      </c>
      <c r="I3000" s="1">
        <f>IF(Eingabe!S3000="x",1,0)</f>
        <v>0</v>
      </c>
      <c r="J3000" s="1">
        <f t="shared" si="243"/>
        <v>1</v>
      </c>
      <c r="K3000" s="89">
        <f>IF(Eingabe!E3000="x",1,0)</f>
        <v>1</v>
      </c>
      <c r="L3000" s="1">
        <f>IF(Eingabe!F3000="x",1,0)</f>
        <v>0</v>
      </c>
      <c r="M3000" s="90">
        <f t="shared" si="244"/>
        <v>1</v>
      </c>
    </row>
    <row r="3001">
      <c r="A3001" s="5">
        <f>Eingabe!J3001^2*PI()/4</f>
        <v>0</v>
      </c>
      <c r="B3001" s="5">
        <f>Eingabe!K3001*Eingabe!L3001</f>
        <v>0.089999999999999997</v>
      </c>
      <c r="C3001" s="5">
        <f>(Eingabe!K3001*(Eingabe!L3001-Eingabe!K3001)+Eingabe!K3001^2*PI()/4)*0+Eingabe!K3001*Eingabe!L3001</f>
        <v>0.089999999999999997</v>
      </c>
      <c r="D3001" s="89">
        <f>IF(Eingabe!G3001="x",1,0)</f>
        <v>0</v>
      </c>
      <c r="E3001" s="1">
        <f>IF(Eingabe!H3001="x",1,0)</f>
        <v>1</v>
      </c>
      <c r="F3001" s="1">
        <f>IF(Eingabe!I3001="x",1,0)</f>
        <v>0</v>
      </c>
      <c r="G3001" s="90">
        <f t="shared" si="242"/>
        <v>1</v>
      </c>
      <c r="H3001" s="1">
        <f>IF(Eingabe!R3001="x",1,0)</f>
        <v>1</v>
      </c>
      <c r="I3001" s="1">
        <f>IF(Eingabe!S3001="x",1,0)</f>
        <v>0</v>
      </c>
      <c r="J3001" s="1">
        <f t="shared" si="243"/>
        <v>1</v>
      </c>
      <c r="K3001" s="89">
        <f>IF(Eingabe!E3001="x",1,0)</f>
        <v>1</v>
      </c>
      <c r="L3001" s="1">
        <f>IF(Eingabe!F3001="x",1,0)</f>
        <v>0</v>
      </c>
      <c r="M3001" s="90">
        <f t="shared" si="244"/>
        <v>1</v>
      </c>
    </row>
    <row r="3002">
      <c r="A3002" s="5">
        <f>Eingabe!J3002^2*PI()/4</f>
        <v>0</v>
      </c>
      <c r="B3002" s="5">
        <f>Eingabe!K3002*Eingabe!L3002</f>
        <v>0.089999999999999997</v>
      </c>
      <c r="C3002" s="5">
        <f>(Eingabe!K3002*(Eingabe!L3002-Eingabe!K3002)+Eingabe!K3002^2*PI()/4)*0+Eingabe!K3002*Eingabe!L3002</f>
        <v>0.089999999999999997</v>
      </c>
      <c r="D3002" s="89">
        <f>IF(Eingabe!G3002="x",1,0)</f>
        <v>0</v>
      </c>
      <c r="E3002" s="1">
        <f>IF(Eingabe!H3002="x",1,0)</f>
        <v>1</v>
      </c>
      <c r="F3002" s="1">
        <f>IF(Eingabe!I3002="x",1,0)</f>
        <v>0</v>
      </c>
      <c r="G3002" s="90">
        <f t="shared" si="242"/>
        <v>1</v>
      </c>
      <c r="H3002" s="1">
        <f>IF(Eingabe!R3002="x",1,0)</f>
        <v>1</v>
      </c>
      <c r="I3002" s="1">
        <f>IF(Eingabe!S3002="x",1,0)</f>
        <v>0</v>
      </c>
      <c r="J3002" s="1">
        <f t="shared" si="243"/>
        <v>1</v>
      </c>
      <c r="K3002" s="89">
        <f>IF(Eingabe!E3002="x",1,0)</f>
        <v>1</v>
      </c>
      <c r="L3002" s="1">
        <f>IF(Eingabe!F3002="x",1,0)</f>
        <v>0</v>
      </c>
      <c r="M3002" s="90">
        <f t="shared" si="244"/>
        <v>1</v>
      </c>
    </row>
    <row r="3003">
      <c r="A3003" s="5">
        <f>Eingabe!J3003^2*PI()/4</f>
        <v>0</v>
      </c>
      <c r="B3003" s="5">
        <f>Eingabe!K3003*Eingabe!L3003</f>
        <v>0.089999999999999997</v>
      </c>
      <c r="C3003" s="5">
        <f>(Eingabe!K3003*(Eingabe!L3003-Eingabe!K3003)+Eingabe!K3003^2*PI()/4)*0+Eingabe!K3003*Eingabe!L3003</f>
        <v>0.089999999999999997</v>
      </c>
      <c r="D3003" s="89">
        <f>IF(Eingabe!G3003="x",1,0)</f>
        <v>0</v>
      </c>
      <c r="E3003" s="1">
        <f>IF(Eingabe!H3003="x",1,0)</f>
        <v>1</v>
      </c>
      <c r="F3003" s="1">
        <f>IF(Eingabe!I3003="x",1,0)</f>
        <v>0</v>
      </c>
      <c r="G3003" s="90">
        <f t="shared" si="242"/>
        <v>1</v>
      </c>
      <c r="H3003" s="1">
        <f>IF(Eingabe!R3003="x",1,0)</f>
        <v>1</v>
      </c>
      <c r="I3003" s="1">
        <f>IF(Eingabe!S3003="x",1,0)</f>
        <v>0</v>
      </c>
      <c r="J3003" s="1">
        <f t="shared" si="243"/>
        <v>1</v>
      </c>
      <c r="K3003" s="89">
        <f>IF(Eingabe!E3003="x",1,0)</f>
        <v>1</v>
      </c>
      <c r="L3003" s="1">
        <f>IF(Eingabe!F3003="x",1,0)</f>
        <v>0</v>
      </c>
      <c r="M3003" s="90">
        <f t="shared" si="244"/>
        <v>1</v>
      </c>
    </row>
    <row r="3004">
      <c r="A3004" s="5">
        <f>Eingabe!J3004^2*PI()/4</f>
        <v>0</v>
      </c>
      <c r="B3004" s="5">
        <f>Eingabe!K3004*Eingabe!L3004</f>
        <v>0.089999999999999997</v>
      </c>
      <c r="C3004" s="5">
        <f>(Eingabe!K3004*(Eingabe!L3004-Eingabe!K3004)+Eingabe!K3004^2*PI()/4)*0+Eingabe!K3004*Eingabe!L3004</f>
        <v>0.089999999999999997</v>
      </c>
      <c r="D3004" s="89">
        <f>IF(Eingabe!G3004="x",1,0)</f>
        <v>0</v>
      </c>
      <c r="E3004" s="1">
        <f>IF(Eingabe!H3004="x",1,0)</f>
        <v>1</v>
      </c>
      <c r="F3004" s="1">
        <f>IF(Eingabe!I3004="x",1,0)</f>
        <v>0</v>
      </c>
      <c r="G3004" s="90">
        <f t="shared" si="242"/>
        <v>1</v>
      </c>
      <c r="H3004" s="1">
        <f>IF(Eingabe!R3004="x",1,0)</f>
        <v>1</v>
      </c>
      <c r="I3004" s="1">
        <f>IF(Eingabe!S3004="x",1,0)</f>
        <v>0</v>
      </c>
      <c r="J3004" s="1">
        <f t="shared" si="243"/>
        <v>1</v>
      </c>
      <c r="K3004" s="89">
        <f>IF(Eingabe!E3004="x",1,0)</f>
        <v>1</v>
      </c>
      <c r="L3004" s="1">
        <f>IF(Eingabe!F3004="x",1,0)</f>
        <v>0</v>
      </c>
      <c r="M3004" s="90">
        <f t="shared" si="244"/>
        <v>1</v>
      </c>
    </row>
    <row r="3005">
      <c r="A3005" s="5">
        <f>Eingabe!J3005^2*PI()/4</f>
        <v>0</v>
      </c>
      <c r="B3005" s="5">
        <f>Eingabe!K3005*Eingabe!L3005</f>
        <v>0.089999999999999997</v>
      </c>
      <c r="C3005" s="5">
        <f>(Eingabe!K3005*(Eingabe!L3005-Eingabe!K3005)+Eingabe!K3005^2*PI()/4)*0+Eingabe!K3005*Eingabe!L3005</f>
        <v>0.089999999999999997</v>
      </c>
      <c r="D3005" s="89">
        <f>IF(Eingabe!G3005="x",1,0)</f>
        <v>0</v>
      </c>
      <c r="E3005" s="1">
        <f>IF(Eingabe!H3005="x",1,0)</f>
        <v>1</v>
      </c>
      <c r="F3005" s="1">
        <f>IF(Eingabe!I3005="x",1,0)</f>
        <v>0</v>
      </c>
      <c r="G3005" s="90">
        <f t="shared" si="242"/>
        <v>1</v>
      </c>
      <c r="H3005" s="1">
        <f>IF(Eingabe!R3005="x",1,0)</f>
        <v>1</v>
      </c>
      <c r="I3005" s="1">
        <f>IF(Eingabe!S3005="x",1,0)</f>
        <v>0</v>
      </c>
      <c r="J3005" s="1">
        <f t="shared" si="243"/>
        <v>1</v>
      </c>
      <c r="K3005" s="89">
        <f>IF(Eingabe!E3005="x",1,0)</f>
        <v>1</v>
      </c>
      <c r="L3005" s="1">
        <f>IF(Eingabe!F3005="x",1,0)</f>
        <v>0</v>
      </c>
      <c r="M3005" s="90">
        <f t="shared" si="244"/>
        <v>1</v>
      </c>
    </row>
    <row r="3006">
      <c r="A3006" s="5">
        <f>Eingabe!J3006^2*PI()/4</f>
        <v>0</v>
      </c>
      <c r="B3006" s="5">
        <f>Eingabe!K3006*Eingabe!L3006</f>
        <v>0.089999999999999997</v>
      </c>
      <c r="C3006" s="5">
        <f>(Eingabe!K3006*(Eingabe!L3006-Eingabe!K3006)+Eingabe!K3006^2*PI()/4)*0+Eingabe!K3006*Eingabe!L3006</f>
        <v>0.089999999999999997</v>
      </c>
      <c r="D3006" s="89">
        <f>IF(Eingabe!G3006="x",1,0)</f>
        <v>0</v>
      </c>
      <c r="E3006" s="1">
        <f>IF(Eingabe!H3006="x",1,0)</f>
        <v>1</v>
      </c>
      <c r="F3006" s="1">
        <f>IF(Eingabe!I3006="x",1,0)</f>
        <v>0</v>
      </c>
      <c r="G3006" s="90">
        <f t="shared" si="242"/>
        <v>1</v>
      </c>
      <c r="H3006" s="1">
        <f>IF(Eingabe!R3006="x",1,0)</f>
        <v>1</v>
      </c>
      <c r="I3006" s="1">
        <f>IF(Eingabe!S3006="x",1,0)</f>
        <v>0</v>
      </c>
      <c r="J3006" s="1">
        <f t="shared" si="243"/>
        <v>1</v>
      </c>
      <c r="K3006" s="89">
        <f>IF(Eingabe!E3006="x",1,0)</f>
        <v>1</v>
      </c>
      <c r="L3006" s="1">
        <f>IF(Eingabe!F3006="x",1,0)</f>
        <v>0</v>
      </c>
      <c r="M3006" s="90">
        <f t="shared" si="244"/>
        <v>1</v>
      </c>
    </row>
    <row r="3007">
      <c r="A3007" s="5">
        <f>Eingabe!J3007^2*PI()/4</f>
        <v>0</v>
      </c>
      <c r="B3007" s="5">
        <f>Eingabe!K3007*Eingabe!L3007</f>
        <v>0.089999999999999997</v>
      </c>
      <c r="C3007" s="5">
        <f>(Eingabe!K3007*(Eingabe!L3007-Eingabe!K3007)+Eingabe!K3007^2*PI()/4)*0+Eingabe!K3007*Eingabe!L3007</f>
        <v>0.089999999999999997</v>
      </c>
      <c r="D3007" s="89">
        <f>IF(Eingabe!G3007="x",1,0)</f>
        <v>0</v>
      </c>
      <c r="E3007" s="1">
        <f>IF(Eingabe!H3007="x",1,0)</f>
        <v>1</v>
      </c>
      <c r="F3007" s="1">
        <f>IF(Eingabe!I3007="x",1,0)</f>
        <v>0</v>
      </c>
      <c r="G3007" s="90">
        <f t="shared" si="242"/>
        <v>1</v>
      </c>
      <c r="H3007" s="1">
        <f>IF(Eingabe!R3007="x",1,0)</f>
        <v>1</v>
      </c>
      <c r="I3007" s="1">
        <f>IF(Eingabe!S3007="x",1,0)</f>
        <v>0</v>
      </c>
      <c r="J3007" s="1">
        <f t="shared" si="243"/>
        <v>1</v>
      </c>
      <c r="K3007" s="89">
        <f>IF(Eingabe!E3007="x",1,0)</f>
        <v>1</v>
      </c>
      <c r="L3007" s="1">
        <f>IF(Eingabe!F3007="x",1,0)</f>
        <v>0</v>
      </c>
      <c r="M3007" s="90">
        <f t="shared" si="244"/>
        <v>1</v>
      </c>
    </row>
    <row r="3008">
      <c r="A3008" s="5">
        <f>Eingabe!J3008^2*PI()/4</f>
        <v>0</v>
      </c>
      <c r="B3008" s="5">
        <f>Eingabe!K3008*Eingabe!L3008</f>
        <v>0.089999999999999997</v>
      </c>
      <c r="C3008" s="5">
        <f>(Eingabe!K3008*(Eingabe!L3008-Eingabe!K3008)+Eingabe!K3008^2*PI()/4)*0+Eingabe!K3008*Eingabe!L3008</f>
        <v>0.089999999999999997</v>
      </c>
      <c r="D3008" s="89">
        <f>IF(Eingabe!G3008="x",1,0)</f>
        <v>0</v>
      </c>
      <c r="E3008" s="1">
        <f>IF(Eingabe!H3008="x",1,0)</f>
        <v>1</v>
      </c>
      <c r="F3008" s="1">
        <f>IF(Eingabe!I3008="x",1,0)</f>
        <v>0</v>
      </c>
      <c r="G3008" s="90">
        <f t="shared" si="242"/>
        <v>1</v>
      </c>
      <c r="H3008" s="1">
        <f>IF(Eingabe!R3008="x",1,0)</f>
        <v>1</v>
      </c>
      <c r="I3008" s="1">
        <f>IF(Eingabe!S3008="x",1,0)</f>
        <v>0</v>
      </c>
      <c r="J3008" s="1">
        <f t="shared" si="243"/>
        <v>1</v>
      </c>
      <c r="K3008" s="89">
        <f>IF(Eingabe!E3008="x",1,0)</f>
        <v>1</v>
      </c>
      <c r="L3008" s="1">
        <f>IF(Eingabe!F3008="x",1,0)</f>
        <v>0</v>
      </c>
      <c r="M3008" s="90">
        <f t="shared" si="244"/>
        <v>1</v>
      </c>
    </row>
    <row r="3009">
      <c r="A3009" s="5">
        <f>Eingabe!J3009^2*PI()/4</f>
        <v>0</v>
      </c>
      <c r="B3009" s="5">
        <f>Eingabe!K3009*Eingabe!L3009</f>
        <v>0.089999999999999997</v>
      </c>
      <c r="C3009" s="5">
        <f>(Eingabe!K3009*(Eingabe!L3009-Eingabe!K3009)+Eingabe!K3009^2*PI()/4)*0+Eingabe!K3009*Eingabe!L3009</f>
        <v>0.089999999999999997</v>
      </c>
      <c r="D3009" s="89">
        <f>IF(Eingabe!G3009="x",1,0)</f>
        <v>0</v>
      </c>
      <c r="E3009" s="1">
        <f>IF(Eingabe!H3009="x",1,0)</f>
        <v>1</v>
      </c>
      <c r="F3009" s="1">
        <f>IF(Eingabe!I3009="x",1,0)</f>
        <v>0</v>
      </c>
      <c r="G3009" s="90">
        <f t="shared" si="242"/>
        <v>1</v>
      </c>
      <c r="H3009" s="1">
        <f>IF(Eingabe!R3009="x",1,0)</f>
        <v>1</v>
      </c>
      <c r="I3009" s="1">
        <f>IF(Eingabe!S3009="x",1,0)</f>
        <v>0</v>
      </c>
      <c r="J3009" s="1">
        <f t="shared" si="243"/>
        <v>1</v>
      </c>
      <c r="K3009" s="89">
        <f>IF(Eingabe!E3009="x",1,0)</f>
        <v>1</v>
      </c>
      <c r="L3009" s="1">
        <f>IF(Eingabe!F3009="x",1,0)</f>
        <v>0</v>
      </c>
      <c r="M3009" s="90">
        <f t="shared" si="244"/>
        <v>1</v>
      </c>
    </row>
    <row r="3010">
      <c r="A3010" s="5">
        <f>Eingabe!J3010^2*PI()/4</f>
        <v>0</v>
      </c>
      <c r="B3010" s="5">
        <f>Eingabe!K3010*Eingabe!L3010</f>
        <v>0.089999999999999997</v>
      </c>
      <c r="C3010" s="5">
        <f>(Eingabe!K3010*(Eingabe!L3010-Eingabe!K3010)+Eingabe!K3010^2*PI()/4)*0+Eingabe!K3010*Eingabe!L3010</f>
        <v>0.089999999999999997</v>
      </c>
      <c r="D3010" s="89">
        <f>IF(Eingabe!G3010="x",1,0)</f>
        <v>0</v>
      </c>
      <c r="E3010" s="1">
        <f>IF(Eingabe!H3010="x",1,0)</f>
        <v>1</v>
      </c>
      <c r="F3010" s="1">
        <f>IF(Eingabe!I3010="x",1,0)</f>
        <v>0</v>
      </c>
      <c r="G3010" s="90">
        <f t="shared" si="242"/>
        <v>1</v>
      </c>
      <c r="H3010" s="1">
        <f>IF(Eingabe!R3010="x",1,0)</f>
        <v>1</v>
      </c>
      <c r="I3010" s="1">
        <f>IF(Eingabe!S3010="x",1,0)</f>
        <v>0</v>
      </c>
      <c r="J3010" s="1">
        <f t="shared" si="243"/>
        <v>1</v>
      </c>
      <c r="K3010" s="89">
        <f>IF(Eingabe!E3010="x",1,0)</f>
        <v>1</v>
      </c>
      <c r="L3010" s="1">
        <f>IF(Eingabe!F3010="x",1,0)</f>
        <v>0</v>
      </c>
      <c r="M3010" s="90">
        <f t="shared" si="244"/>
        <v>1</v>
      </c>
    </row>
    <row r="3011">
      <c r="A3011" s="5">
        <f>Eingabe!J3011^2*PI()/4</f>
        <v>0</v>
      </c>
      <c r="B3011" s="5">
        <f>Eingabe!K3011*Eingabe!L3011</f>
        <v>0.089999999999999997</v>
      </c>
      <c r="C3011" s="5">
        <f>(Eingabe!K3011*(Eingabe!L3011-Eingabe!K3011)+Eingabe!K3011^2*PI()/4)*0+Eingabe!K3011*Eingabe!L3011</f>
        <v>0.089999999999999997</v>
      </c>
      <c r="D3011" s="89">
        <f>IF(Eingabe!G3011="x",1,0)</f>
        <v>0</v>
      </c>
      <c r="E3011" s="1">
        <f>IF(Eingabe!H3011="x",1,0)</f>
        <v>1</v>
      </c>
      <c r="F3011" s="1">
        <f>IF(Eingabe!I3011="x",1,0)</f>
        <v>0</v>
      </c>
      <c r="G3011" s="90">
        <f t="shared" si="242"/>
        <v>1</v>
      </c>
      <c r="H3011" s="1">
        <f>IF(Eingabe!R3011="x",1,0)</f>
        <v>1</v>
      </c>
      <c r="I3011" s="1">
        <f>IF(Eingabe!S3011="x",1,0)</f>
        <v>0</v>
      </c>
      <c r="J3011" s="1">
        <f t="shared" si="243"/>
        <v>1</v>
      </c>
      <c r="K3011" s="89">
        <f>IF(Eingabe!E3011="x",1,0)</f>
        <v>1</v>
      </c>
      <c r="L3011" s="1">
        <f>IF(Eingabe!F3011="x",1,0)</f>
        <v>0</v>
      </c>
      <c r="M3011" s="90">
        <f t="shared" si="244"/>
        <v>1</v>
      </c>
    </row>
    <row r="3012">
      <c r="A3012" s="5">
        <f>Eingabe!J3012^2*PI()/4</f>
        <v>0</v>
      </c>
      <c r="B3012" s="5">
        <f>Eingabe!K3012*Eingabe!L3012</f>
        <v>0.089999999999999997</v>
      </c>
      <c r="C3012" s="5">
        <f>(Eingabe!K3012*(Eingabe!L3012-Eingabe!K3012)+Eingabe!K3012^2*PI()/4)*0+Eingabe!K3012*Eingabe!L3012</f>
        <v>0.089999999999999997</v>
      </c>
      <c r="D3012" s="89">
        <f>IF(Eingabe!G3012="x",1,0)</f>
        <v>0</v>
      </c>
      <c r="E3012" s="1">
        <f>IF(Eingabe!H3012="x",1,0)</f>
        <v>1</v>
      </c>
      <c r="F3012" s="1">
        <f>IF(Eingabe!I3012="x",1,0)</f>
        <v>0</v>
      </c>
      <c r="G3012" s="90">
        <f t="shared" si="242"/>
        <v>1</v>
      </c>
      <c r="H3012" s="1">
        <f>IF(Eingabe!R3012="x",1,0)</f>
        <v>1</v>
      </c>
      <c r="I3012" s="1">
        <f>IF(Eingabe!S3012="x",1,0)</f>
        <v>0</v>
      </c>
      <c r="J3012" s="1">
        <f t="shared" si="243"/>
        <v>1</v>
      </c>
      <c r="K3012" s="89">
        <f>IF(Eingabe!E3012="x",1,0)</f>
        <v>1</v>
      </c>
      <c r="L3012" s="1">
        <f>IF(Eingabe!F3012="x",1,0)</f>
        <v>0</v>
      </c>
      <c r="M3012" s="90">
        <f t="shared" si="244"/>
        <v>1</v>
      </c>
    </row>
    <row r="3013">
      <c r="A3013" s="5">
        <f>Eingabe!J3013^2*PI()/4</f>
        <v>0</v>
      </c>
      <c r="B3013" s="5">
        <f>Eingabe!K3013*Eingabe!L3013</f>
        <v>0.089999999999999997</v>
      </c>
      <c r="C3013" s="5">
        <f>(Eingabe!K3013*(Eingabe!L3013-Eingabe!K3013)+Eingabe!K3013^2*PI()/4)*0+Eingabe!K3013*Eingabe!L3013</f>
        <v>0.089999999999999997</v>
      </c>
      <c r="D3013" s="89">
        <f>IF(Eingabe!G3013="x",1,0)</f>
        <v>0</v>
      </c>
      <c r="E3013" s="1">
        <f>IF(Eingabe!H3013="x",1,0)</f>
        <v>1</v>
      </c>
      <c r="F3013" s="1">
        <f>IF(Eingabe!I3013="x",1,0)</f>
        <v>0</v>
      </c>
      <c r="G3013" s="90">
        <f t="shared" si="242"/>
        <v>1</v>
      </c>
      <c r="H3013" s="1">
        <f>IF(Eingabe!R3013="x",1,0)</f>
        <v>1</v>
      </c>
      <c r="I3013" s="1">
        <f>IF(Eingabe!S3013="x",1,0)</f>
        <v>0</v>
      </c>
      <c r="J3013" s="1">
        <f t="shared" si="243"/>
        <v>1</v>
      </c>
      <c r="K3013" s="89">
        <f>IF(Eingabe!E3013="x",1,0)</f>
        <v>1</v>
      </c>
      <c r="L3013" s="1">
        <f>IF(Eingabe!F3013="x",1,0)</f>
        <v>0</v>
      </c>
      <c r="M3013" s="90">
        <f t="shared" si="244"/>
        <v>1</v>
      </c>
    </row>
    <row r="3014">
      <c r="A3014" s="5">
        <f>Eingabe!J3014^2*PI()/4</f>
        <v>0</v>
      </c>
      <c r="B3014" s="5">
        <f>Eingabe!K3014*Eingabe!L3014</f>
        <v>0.089999999999999997</v>
      </c>
      <c r="C3014" s="5">
        <f>(Eingabe!K3014*(Eingabe!L3014-Eingabe!K3014)+Eingabe!K3014^2*PI()/4)*0+Eingabe!K3014*Eingabe!L3014</f>
        <v>0.089999999999999997</v>
      </c>
      <c r="D3014" s="89">
        <f>IF(Eingabe!G3014="x",1,0)</f>
        <v>0</v>
      </c>
      <c r="E3014" s="1">
        <f>IF(Eingabe!H3014="x",1,0)</f>
        <v>1</v>
      </c>
      <c r="F3014" s="1">
        <f>IF(Eingabe!I3014="x",1,0)</f>
        <v>0</v>
      </c>
      <c r="G3014" s="90">
        <f t="shared" si="242"/>
        <v>1</v>
      </c>
      <c r="H3014" s="1">
        <f>IF(Eingabe!R3014="x",1,0)</f>
        <v>1</v>
      </c>
      <c r="I3014" s="1">
        <f>IF(Eingabe!S3014="x",1,0)</f>
        <v>0</v>
      </c>
      <c r="J3014" s="1">
        <f t="shared" si="243"/>
        <v>1</v>
      </c>
      <c r="K3014" s="89">
        <f>IF(Eingabe!E3014="x",1,0)</f>
        <v>1</v>
      </c>
      <c r="L3014" s="1">
        <f>IF(Eingabe!F3014="x",1,0)</f>
        <v>0</v>
      </c>
      <c r="M3014" s="90">
        <f t="shared" si="244"/>
        <v>1</v>
      </c>
    </row>
    <row r="3015">
      <c r="A3015" s="5">
        <f>Eingabe!J3015^2*PI()/4</f>
        <v>0</v>
      </c>
      <c r="B3015" s="5">
        <f>Eingabe!K3015*Eingabe!L3015</f>
        <v>0.089999999999999997</v>
      </c>
      <c r="C3015" s="5">
        <f>(Eingabe!K3015*(Eingabe!L3015-Eingabe!K3015)+Eingabe!K3015^2*PI()/4)*0+Eingabe!K3015*Eingabe!L3015</f>
        <v>0.089999999999999997</v>
      </c>
      <c r="D3015" s="89">
        <f>IF(Eingabe!G3015="x",1,0)</f>
        <v>0</v>
      </c>
      <c r="E3015" s="1">
        <f>IF(Eingabe!H3015="x",1,0)</f>
        <v>1</v>
      </c>
      <c r="F3015" s="1">
        <f>IF(Eingabe!I3015="x",1,0)</f>
        <v>0</v>
      </c>
      <c r="G3015" s="90">
        <f t="shared" si="242"/>
        <v>1</v>
      </c>
      <c r="H3015" s="1">
        <f>IF(Eingabe!R3015="x",1,0)</f>
        <v>1</v>
      </c>
      <c r="I3015" s="1">
        <f>IF(Eingabe!S3015="x",1,0)</f>
        <v>0</v>
      </c>
      <c r="J3015" s="1">
        <f t="shared" si="243"/>
        <v>1</v>
      </c>
      <c r="K3015" s="89">
        <f>IF(Eingabe!E3015="x",1,0)</f>
        <v>1</v>
      </c>
      <c r="L3015" s="1">
        <f>IF(Eingabe!F3015="x",1,0)</f>
        <v>0</v>
      </c>
      <c r="M3015" s="90">
        <f t="shared" si="244"/>
        <v>1</v>
      </c>
    </row>
    <row r="3016">
      <c r="A3016" s="5">
        <f>Eingabe!J3016^2*PI()/4</f>
        <v>0</v>
      </c>
      <c r="B3016" s="5">
        <f>Eingabe!K3016*Eingabe!L3016</f>
        <v>0.089999999999999997</v>
      </c>
      <c r="C3016" s="5">
        <f>(Eingabe!K3016*(Eingabe!L3016-Eingabe!K3016)+Eingabe!K3016^2*PI()/4)*0+Eingabe!K3016*Eingabe!L3016</f>
        <v>0.089999999999999997</v>
      </c>
      <c r="D3016" s="89">
        <f>IF(Eingabe!G3016="x",1,0)</f>
        <v>0</v>
      </c>
      <c r="E3016" s="1">
        <f>IF(Eingabe!H3016="x",1,0)</f>
        <v>1</v>
      </c>
      <c r="F3016" s="1">
        <f>IF(Eingabe!I3016="x",1,0)</f>
        <v>0</v>
      </c>
      <c r="G3016" s="90">
        <f t="shared" si="242"/>
        <v>1</v>
      </c>
      <c r="H3016" s="1">
        <f>IF(Eingabe!R3016="x",1,0)</f>
        <v>1</v>
      </c>
      <c r="I3016" s="1">
        <f>IF(Eingabe!S3016="x",1,0)</f>
        <v>0</v>
      </c>
      <c r="J3016" s="1">
        <f t="shared" si="243"/>
        <v>1</v>
      </c>
      <c r="K3016" s="89">
        <f>IF(Eingabe!E3016="x",1,0)</f>
        <v>1</v>
      </c>
      <c r="L3016" s="1">
        <f>IF(Eingabe!F3016="x",1,0)</f>
        <v>0</v>
      </c>
      <c r="M3016" s="90">
        <f t="shared" si="244"/>
        <v>1</v>
      </c>
    </row>
    <row r="3017">
      <c r="A3017" s="5">
        <f>Eingabe!J3017^2*PI()/4</f>
        <v>0</v>
      </c>
      <c r="B3017" s="5">
        <f>Eingabe!K3017*Eingabe!L3017</f>
        <v>0.089999999999999997</v>
      </c>
      <c r="C3017" s="5">
        <f>(Eingabe!K3017*(Eingabe!L3017-Eingabe!K3017)+Eingabe!K3017^2*PI()/4)*0+Eingabe!K3017*Eingabe!L3017</f>
        <v>0.089999999999999997</v>
      </c>
      <c r="D3017" s="89">
        <f>IF(Eingabe!G3017="x",1,0)</f>
        <v>0</v>
      </c>
      <c r="E3017" s="1">
        <f>IF(Eingabe!H3017="x",1,0)</f>
        <v>1</v>
      </c>
      <c r="F3017" s="1">
        <f>IF(Eingabe!I3017="x",1,0)</f>
        <v>0</v>
      </c>
      <c r="G3017" s="90">
        <f t="shared" si="242"/>
        <v>1</v>
      </c>
      <c r="H3017" s="1">
        <f>IF(Eingabe!R3017="x",1,0)</f>
        <v>1</v>
      </c>
      <c r="I3017" s="1">
        <f>IF(Eingabe!S3017="x",1,0)</f>
        <v>0</v>
      </c>
      <c r="J3017" s="1">
        <f t="shared" si="243"/>
        <v>1</v>
      </c>
      <c r="K3017" s="89">
        <f>IF(Eingabe!E3017="x",1,0)</f>
        <v>1</v>
      </c>
      <c r="L3017" s="1">
        <f>IF(Eingabe!F3017="x",1,0)</f>
        <v>0</v>
      </c>
      <c r="M3017" s="90">
        <f t="shared" si="244"/>
        <v>1</v>
      </c>
    </row>
    <row r="3018">
      <c r="A3018" s="5">
        <f>Eingabe!J3018^2*PI()/4</f>
        <v>0</v>
      </c>
      <c r="B3018" s="5">
        <f>Eingabe!K3018*Eingabe!L3018</f>
        <v>0.089999999999999997</v>
      </c>
      <c r="C3018" s="5">
        <f>(Eingabe!K3018*(Eingabe!L3018-Eingabe!K3018)+Eingabe!K3018^2*PI()/4)*0+Eingabe!K3018*Eingabe!L3018</f>
        <v>0.089999999999999997</v>
      </c>
      <c r="D3018" s="89">
        <f>IF(Eingabe!G3018="x",1,0)</f>
        <v>0</v>
      </c>
      <c r="E3018" s="1">
        <f>IF(Eingabe!H3018="x",1,0)</f>
        <v>1</v>
      </c>
      <c r="F3018" s="1">
        <f>IF(Eingabe!I3018="x",1,0)</f>
        <v>0</v>
      </c>
      <c r="G3018" s="90">
        <f t="shared" si="242"/>
        <v>1</v>
      </c>
      <c r="H3018" s="1">
        <f>IF(Eingabe!R3018="x",1,0)</f>
        <v>1</v>
      </c>
      <c r="I3018" s="1">
        <f>IF(Eingabe!S3018="x",1,0)</f>
        <v>0</v>
      </c>
      <c r="J3018" s="1">
        <f t="shared" si="243"/>
        <v>1</v>
      </c>
      <c r="K3018" s="89">
        <f>IF(Eingabe!E3018="x",1,0)</f>
        <v>1</v>
      </c>
      <c r="L3018" s="1">
        <f>IF(Eingabe!F3018="x",1,0)</f>
        <v>0</v>
      </c>
      <c r="M3018" s="90">
        <f t="shared" si="244"/>
        <v>1</v>
      </c>
    </row>
    <row r="3019">
      <c r="A3019" s="5">
        <f>Eingabe!J3019^2*PI()/4</f>
        <v>0</v>
      </c>
      <c r="B3019" s="5">
        <f>Eingabe!K3019*Eingabe!L3019</f>
        <v>0.089999999999999997</v>
      </c>
      <c r="C3019" s="5">
        <f>(Eingabe!K3019*(Eingabe!L3019-Eingabe!K3019)+Eingabe!K3019^2*PI()/4)*0+Eingabe!K3019*Eingabe!L3019</f>
        <v>0.089999999999999997</v>
      </c>
      <c r="D3019" s="89">
        <f>IF(Eingabe!G3019="x",1,0)</f>
        <v>0</v>
      </c>
      <c r="E3019" s="1">
        <f>IF(Eingabe!H3019="x",1,0)</f>
        <v>1</v>
      </c>
      <c r="F3019" s="1">
        <f>IF(Eingabe!I3019="x",1,0)</f>
        <v>0</v>
      </c>
      <c r="G3019" s="90">
        <f t="shared" si="242"/>
        <v>1</v>
      </c>
      <c r="H3019" s="1">
        <f>IF(Eingabe!R3019="x",1,0)</f>
        <v>1</v>
      </c>
      <c r="I3019" s="1">
        <f>IF(Eingabe!S3019="x",1,0)</f>
        <v>0</v>
      </c>
      <c r="J3019" s="1">
        <f t="shared" si="243"/>
        <v>1</v>
      </c>
      <c r="K3019" s="89">
        <f>IF(Eingabe!E3019="x",1,0)</f>
        <v>1</v>
      </c>
      <c r="L3019" s="1">
        <f>IF(Eingabe!F3019="x",1,0)</f>
        <v>0</v>
      </c>
      <c r="M3019" s="90">
        <f t="shared" si="244"/>
        <v>1</v>
      </c>
    </row>
    <row r="3020">
      <c r="A3020" s="5">
        <f>Eingabe!J3020^2*PI()/4</f>
        <v>0</v>
      </c>
      <c r="B3020" s="5">
        <f>Eingabe!K3020*Eingabe!L3020</f>
        <v>0.089999999999999997</v>
      </c>
      <c r="C3020" s="5">
        <f>(Eingabe!K3020*(Eingabe!L3020-Eingabe!K3020)+Eingabe!K3020^2*PI()/4)*0+Eingabe!K3020*Eingabe!L3020</f>
        <v>0.089999999999999997</v>
      </c>
      <c r="D3020" s="89">
        <f>IF(Eingabe!G3020="x",1,0)</f>
        <v>0</v>
      </c>
      <c r="E3020" s="1">
        <f>IF(Eingabe!H3020="x",1,0)</f>
        <v>1</v>
      </c>
      <c r="F3020" s="1">
        <f>IF(Eingabe!I3020="x",1,0)</f>
        <v>0</v>
      </c>
      <c r="G3020" s="90">
        <f t="shared" si="242"/>
        <v>1</v>
      </c>
      <c r="H3020" s="1">
        <f>IF(Eingabe!R3020="x",1,0)</f>
        <v>1</v>
      </c>
      <c r="I3020" s="1">
        <f>IF(Eingabe!S3020="x",1,0)</f>
        <v>0</v>
      </c>
      <c r="J3020" s="1">
        <f t="shared" si="243"/>
        <v>1</v>
      </c>
      <c r="K3020" s="89">
        <f>IF(Eingabe!E3020="x",1,0)</f>
        <v>1</v>
      </c>
      <c r="L3020" s="1">
        <f>IF(Eingabe!F3020="x",1,0)</f>
        <v>0</v>
      </c>
      <c r="M3020" s="90">
        <f t="shared" si="244"/>
        <v>1</v>
      </c>
    </row>
    <row r="3021">
      <c r="A3021" s="5">
        <f>Eingabe!J3021^2*PI()/4</f>
        <v>0</v>
      </c>
      <c r="B3021" s="5">
        <f>Eingabe!K3021*Eingabe!L3021</f>
        <v>0.089999999999999997</v>
      </c>
      <c r="C3021" s="5">
        <f>(Eingabe!K3021*(Eingabe!L3021-Eingabe!K3021)+Eingabe!K3021^2*PI()/4)*0+Eingabe!K3021*Eingabe!L3021</f>
        <v>0.089999999999999997</v>
      </c>
      <c r="D3021" s="89">
        <f>IF(Eingabe!G3021="x",1,0)</f>
        <v>0</v>
      </c>
      <c r="E3021" s="1">
        <f>IF(Eingabe!H3021="x",1,0)</f>
        <v>1</v>
      </c>
      <c r="F3021" s="1">
        <f>IF(Eingabe!I3021="x",1,0)</f>
        <v>0</v>
      </c>
      <c r="G3021" s="90">
        <f t="shared" si="242"/>
        <v>1</v>
      </c>
      <c r="H3021" s="1">
        <f>IF(Eingabe!R3021="x",1,0)</f>
        <v>1</v>
      </c>
      <c r="I3021" s="1">
        <f>IF(Eingabe!S3021="x",1,0)</f>
        <v>0</v>
      </c>
      <c r="J3021" s="1">
        <f t="shared" si="243"/>
        <v>1</v>
      </c>
      <c r="K3021" s="89">
        <f>IF(Eingabe!E3021="x",1,0)</f>
        <v>1</v>
      </c>
      <c r="L3021" s="1">
        <f>IF(Eingabe!F3021="x",1,0)</f>
        <v>0</v>
      </c>
      <c r="M3021" s="90">
        <f t="shared" si="244"/>
        <v>1</v>
      </c>
    </row>
    <row r="3022">
      <c r="A3022" s="5">
        <f>Eingabe!J3022^2*PI()/4</f>
        <v>0</v>
      </c>
      <c r="B3022" s="5">
        <f>Eingabe!K3022*Eingabe!L3022</f>
        <v>0.089999999999999997</v>
      </c>
      <c r="C3022" s="5">
        <f>(Eingabe!K3022*(Eingabe!L3022-Eingabe!K3022)+Eingabe!K3022^2*PI()/4)*0+Eingabe!K3022*Eingabe!L3022</f>
        <v>0.089999999999999997</v>
      </c>
      <c r="D3022" s="89">
        <f>IF(Eingabe!G3022="x",1,0)</f>
        <v>0</v>
      </c>
      <c r="E3022" s="1">
        <f>IF(Eingabe!H3022="x",1,0)</f>
        <v>1</v>
      </c>
      <c r="F3022" s="1">
        <f>IF(Eingabe!I3022="x",1,0)</f>
        <v>0</v>
      </c>
      <c r="G3022" s="90">
        <f t="shared" si="242"/>
        <v>1</v>
      </c>
      <c r="H3022" s="1">
        <f>IF(Eingabe!R3022="x",1,0)</f>
        <v>1</v>
      </c>
      <c r="I3022" s="1">
        <f>IF(Eingabe!S3022="x",1,0)</f>
        <v>0</v>
      </c>
      <c r="J3022" s="1">
        <f t="shared" si="243"/>
        <v>1</v>
      </c>
      <c r="K3022" s="89">
        <f>IF(Eingabe!E3022="x",1,0)</f>
        <v>1</v>
      </c>
      <c r="L3022" s="1">
        <f>IF(Eingabe!F3022="x",1,0)</f>
        <v>0</v>
      </c>
      <c r="M3022" s="90">
        <f t="shared" si="244"/>
        <v>1</v>
      </c>
    </row>
    <row r="3023">
      <c r="A3023" s="5">
        <f>Eingabe!J3023^2*PI()/4</f>
        <v>0</v>
      </c>
      <c r="B3023" s="5">
        <f>Eingabe!K3023*Eingabe!L3023</f>
        <v>0.089999999999999997</v>
      </c>
      <c r="C3023" s="5">
        <f>(Eingabe!K3023*(Eingabe!L3023-Eingabe!K3023)+Eingabe!K3023^2*PI()/4)*0+Eingabe!K3023*Eingabe!L3023</f>
        <v>0.089999999999999997</v>
      </c>
      <c r="D3023" s="89">
        <f>IF(Eingabe!G3023="x",1,0)</f>
        <v>0</v>
      </c>
      <c r="E3023" s="1">
        <f>IF(Eingabe!H3023="x",1,0)</f>
        <v>1</v>
      </c>
      <c r="F3023" s="1">
        <f>IF(Eingabe!I3023="x",1,0)</f>
        <v>0</v>
      </c>
      <c r="G3023" s="90">
        <f t="shared" si="242"/>
        <v>1</v>
      </c>
      <c r="H3023" s="1">
        <f>IF(Eingabe!R3023="x",1,0)</f>
        <v>1</v>
      </c>
      <c r="I3023" s="1">
        <f>IF(Eingabe!S3023="x",1,0)</f>
        <v>0</v>
      </c>
      <c r="J3023" s="1">
        <f t="shared" si="243"/>
        <v>1</v>
      </c>
      <c r="K3023" s="89">
        <f>IF(Eingabe!E3023="x",1,0)</f>
        <v>1</v>
      </c>
      <c r="L3023" s="1">
        <f>IF(Eingabe!F3023="x",1,0)</f>
        <v>0</v>
      </c>
      <c r="M3023" s="90">
        <f t="shared" si="244"/>
        <v>1</v>
      </c>
    </row>
    <row r="3024">
      <c r="A3024" s="5">
        <f>Eingabe!J3024^2*PI()/4</f>
        <v>0</v>
      </c>
      <c r="B3024" s="5">
        <f>Eingabe!K3024*Eingabe!L3024</f>
        <v>0.089999999999999997</v>
      </c>
      <c r="C3024" s="5">
        <f>(Eingabe!K3024*(Eingabe!L3024-Eingabe!K3024)+Eingabe!K3024^2*PI()/4)*0+Eingabe!K3024*Eingabe!L3024</f>
        <v>0.089999999999999997</v>
      </c>
      <c r="D3024" s="89">
        <f>IF(Eingabe!G3024="x",1,0)</f>
        <v>0</v>
      </c>
      <c r="E3024" s="1">
        <f>IF(Eingabe!H3024="x",1,0)</f>
        <v>1</v>
      </c>
      <c r="F3024" s="1">
        <f>IF(Eingabe!I3024="x",1,0)</f>
        <v>0</v>
      </c>
      <c r="G3024" s="90">
        <f t="shared" si="242"/>
        <v>1</v>
      </c>
      <c r="H3024" s="1">
        <f>IF(Eingabe!R3024="x",1,0)</f>
        <v>1</v>
      </c>
      <c r="I3024" s="1">
        <f>IF(Eingabe!S3024="x",1,0)</f>
        <v>0</v>
      </c>
      <c r="J3024" s="1">
        <f t="shared" si="243"/>
        <v>1</v>
      </c>
      <c r="K3024" s="89">
        <f>IF(Eingabe!E3024="x",1,0)</f>
        <v>1</v>
      </c>
      <c r="L3024" s="1">
        <f>IF(Eingabe!F3024="x",1,0)</f>
        <v>0</v>
      </c>
      <c r="M3024" s="90">
        <f t="shared" si="244"/>
        <v>1</v>
      </c>
    </row>
    <row r="3025">
      <c r="A3025" s="5">
        <f>Eingabe!J3025^2*PI()/4</f>
        <v>0</v>
      </c>
      <c r="B3025" s="5">
        <f>Eingabe!K3025*Eingabe!L3025</f>
        <v>0.089999999999999997</v>
      </c>
      <c r="C3025" s="5">
        <f>(Eingabe!K3025*(Eingabe!L3025-Eingabe!K3025)+Eingabe!K3025^2*PI()/4)*0+Eingabe!K3025*Eingabe!L3025</f>
        <v>0.089999999999999997</v>
      </c>
      <c r="D3025" s="89">
        <f>IF(Eingabe!G3025="x",1,0)</f>
        <v>0</v>
      </c>
      <c r="E3025" s="1">
        <f>IF(Eingabe!H3025="x",1,0)</f>
        <v>1</v>
      </c>
      <c r="F3025" s="1">
        <f>IF(Eingabe!I3025="x",1,0)</f>
        <v>0</v>
      </c>
      <c r="G3025" s="90">
        <f t="shared" si="242"/>
        <v>1</v>
      </c>
      <c r="H3025" s="1">
        <f>IF(Eingabe!R3025="x",1,0)</f>
        <v>1</v>
      </c>
      <c r="I3025" s="1">
        <f>IF(Eingabe!S3025="x",1,0)</f>
        <v>0</v>
      </c>
      <c r="J3025" s="1">
        <f t="shared" si="243"/>
        <v>1</v>
      </c>
      <c r="K3025" s="89">
        <f>IF(Eingabe!E3025="x",1,0)</f>
        <v>1</v>
      </c>
      <c r="L3025" s="1">
        <f>IF(Eingabe!F3025="x",1,0)</f>
        <v>0</v>
      </c>
      <c r="M3025" s="90">
        <f t="shared" si="244"/>
        <v>1</v>
      </c>
    </row>
    <row r="3026">
      <c r="A3026" s="5">
        <f>Eingabe!J3026^2*PI()/4</f>
        <v>0</v>
      </c>
      <c r="B3026" s="5">
        <f>Eingabe!K3026*Eingabe!L3026</f>
        <v>0.089999999999999997</v>
      </c>
      <c r="C3026" s="5">
        <f>(Eingabe!K3026*(Eingabe!L3026-Eingabe!K3026)+Eingabe!K3026^2*PI()/4)*0+Eingabe!K3026*Eingabe!L3026</f>
        <v>0.089999999999999997</v>
      </c>
      <c r="D3026" s="89">
        <f>IF(Eingabe!G3026="x",1,0)</f>
        <v>0</v>
      </c>
      <c r="E3026" s="1">
        <f>IF(Eingabe!H3026="x",1,0)</f>
        <v>1</v>
      </c>
      <c r="F3026" s="1">
        <f>IF(Eingabe!I3026="x",1,0)</f>
        <v>0</v>
      </c>
      <c r="G3026" s="90">
        <f t="shared" si="242"/>
        <v>1</v>
      </c>
      <c r="H3026" s="1">
        <f>IF(Eingabe!R3026="x",1,0)</f>
        <v>1</v>
      </c>
      <c r="I3026" s="1">
        <f>IF(Eingabe!S3026="x",1,0)</f>
        <v>0</v>
      </c>
      <c r="J3026" s="1">
        <f t="shared" si="243"/>
        <v>1</v>
      </c>
      <c r="K3026" s="89">
        <f>IF(Eingabe!E3026="x",1,0)</f>
        <v>1</v>
      </c>
      <c r="L3026" s="1">
        <f>IF(Eingabe!F3026="x",1,0)</f>
        <v>0</v>
      </c>
      <c r="M3026" s="90">
        <f t="shared" si="244"/>
        <v>1</v>
      </c>
    </row>
    <row r="3027">
      <c r="A3027" s="5">
        <f>Eingabe!J3027^2*PI()/4</f>
        <v>0</v>
      </c>
      <c r="B3027" s="5">
        <f>Eingabe!K3027*Eingabe!L3027</f>
        <v>0.089999999999999997</v>
      </c>
      <c r="C3027" s="5">
        <f>(Eingabe!K3027*(Eingabe!L3027-Eingabe!K3027)+Eingabe!K3027^2*PI()/4)*0+Eingabe!K3027*Eingabe!L3027</f>
        <v>0.089999999999999997</v>
      </c>
      <c r="D3027" s="89">
        <f>IF(Eingabe!G3027="x",1,0)</f>
        <v>0</v>
      </c>
      <c r="E3027" s="1">
        <f>IF(Eingabe!H3027="x",1,0)</f>
        <v>1</v>
      </c>
      <c r="F3027" s="1">
        <f>IF(Eingabe!I3027="x",1,0)</f>
        <v>0</v>
      </c>
      <c r="G3027" s="90">
        <f t="shared" ref="G3027:G3090" si="245">MAX(E3027:F3027)</f>
        <v>1</v>
      </c>
      <c r="H3027" s="1">
        <f>IF(Eingabe!R3027="x",1,0)</f>
        <v>1</v>
      </c>
      <c r="I3027" s="1">
        <f>IF(Eingabe!S3027="x",1,0)</f>
        <v>0</v>
      </c>
      <c r="J3027" s="1">
        <f t="shared" ref="J3027:J3090" si="246">MAX(H3027:I3027)</f>
        <v>1</v>
      </c>
      <c r="K3027" s="89">
        <f>IF(Eingabe!E3027="x",1,0)</f>
        <v>1</v>
      </c>
      <c r="L3027" s="1">
        <f>IF(Eingabe!F3027="x",1,0)</f>
        <v>0</v>
      </c>
      <c r="M3027" s="90">
        <f t="shared" ref="M3027:M3090" si="247">MAX(K3027:L3027)</f>
        <v>1</v>
      </c>
    </row>
    <row r="3028">
      <c r="A3028" s="5">
        <f>Eingabe!J3028^2*PI()/4</f>
        <v>0</v>
      </c>
      <c r="B3028" s="5">
        <f>Eingabe!K3028*Eingabe!L3028</f>
        <v>0.089999999999999997</v>
      </c>
      <c r="C3028" s="5">
        <f>(Eingabe!K3028*(Eingabe!L3028-Eingabe!K3028)+Eingabe!K3028^2*PI()/4)*0+Eingabe!K3028*Eingabe!L3028</f>
        <v>0.089999999999999997</v>
      </c>
      <c r="D3028" s="89">
        <f>IF(Eingabe!G3028="x",1,0)</f>
        <v>0</v>
      </c>
      <c r="E3028" s="1">
        <f>IF(Eingabe!H3028="x",1,0)</f>
        <v>1</v>
      </c>
      <c r="F3028" s="1">
        <f>IF(Eingabe!I3028="x",1,0)</f>
        <v>0</v>
      </c>
      <c r="G3028" s="90">
        <f t="shared" si="245"/>
        <v>1</v>
      </c>
      <c r="H3028" s="1">
        <f>IF(Eingabe!R3028="x",1,0)</f>
        <v>1</v>
      </c>
      <c r="I3028" s="1">
        <f>IF(Eingabe!S3028="x",1,0)</f>
        <v>0</v>
      </c>
      <c r="J3028" s="1">
        <f t="shared" si="246"/>
        <v>1</v>
      </c>
      <c r="K3028" s="89">
        <f>IF(Eingabe!E3028="x",1,0)</f>
        <v>1</v>
      </c>
      <c r="L3028" s="1">
        <f>IF(Eingabe!F3028="x",1,0)</f>
        <v>0</v>
      </c>
      <c r="M3028" s="90">
        <f t="shared" si="247"/>
        <v>1</v>
      </c>
    </row>
    <row r="3029">
      <c r="A3029" s="5">
        <f>Eingabe!J3029^2*PI()/4</f>
        <v>0</v>
      </c>
      <c r="B3029" s="5">
        <f>Eingabe!K3029*Eingabe!L3029</f>
        <v>0.089999999999999997</v>
      </c>
      <c r="C3029" s="5">
        <f>(Eingabe!K3029*(Eingabe!L3029-Eingabe!K3029)+Eingabe!K3029^2*PI()/4)*0+Eingabe!K3029*Eingabe!L3029</f>
        <v>0.089999999999999997</v>
      </c>
      <c r="D3029" s="89">
        <f>IF(Eingabe!G3029="x",1,0)</f>
        <v>0</v>
      </c>
      <c r="E3029" s="1">
        <f>IF(Eingabe!H3029="x",1,0)</f>
        <v>1</v>
      </c>
      <c r="F3029" s="1">
        <f>IF(Eingabe!I3029="x",1,0)</f>
        <v>0</v>
      </c>
      <c r="G3029" s="90">
        <f t="shared" si="245"/>
        <v>1</v>
      </c>
      <c r="H3029" s="1">
        <f>IF(Eingabe!R3029="x",1,0)</f>
        <v>1</v>
      </c>
      <c r="I3029" s="1">
        <f>IF(Eingabe!S3029="x",1,0)</f>
        <v>0</v>
      </c>
      <c r="J3029" s="1">
        <f t="shared" si="246"/>
        <v>1</v>
      </c>
      <c r="K3029" s="89">
        <f>IF(Eingabe!E3029="x",1,0)</f>
        <v>1</v>
      </c>
      <c r="L3029" s="1">
        <f>IF(Eingabe!F3029="x",1,0)</f>
        <v>0</v>
      </c>
      <c r="M3029" s="90">
        <f t="shared" si="247"/>
        <v>1</v>
      </c>
    </row>
    <row r="3030">
      <c r="A3030" s="5">
        <f>Eingabe!J3030^2*PI()/4</f>
        <v>0</v>
      </c>
      <c r="B3030" s="5">
        <f>Eingabe!K3030*Eingabe!L3030</f>
        <v>0.089999999999999997</v>
      </c>
      <c r="C3030" s="5">
        <f>(Eingabe!K3030*(Eingabe!L3030-Eingabe!K3030)+Eingabe!K3030^2*PI()/4)*0+Eingabe!K3030*Eingabe!L3030</f>
        <v>0.089999999999999997</v>
      </c>
      <c r="D3030" s="89">
        <f>IF(Eingabe!G3030="x",1,0)</f>
        <v>0</v>
      </c>
      <c r="E3030" s="1">
        <f>IF(Eingabe!H3030="x",1,0)</f>
        <v>1</v>
      </c>
      <c r="F3030" s="1">
        <f>IF(Eingabe!I3030="x",1,0)</f>
        <v>0</v>
      </c>
      <c r="G3030" s="90">
        <f t="shared" si="245"/>
        <v>1</v>
      </c>
      <c r="H3030" s="1">
        <f>IF(Eingabe!R3030="x",1,0)</f>
        <v>1</v>
      </c>
      <c r="I3030" s="1">
        <f>IF(Eingabe!S3030="x",1,0)</f>
        <v>0</v>
      </c>
      <c r="J3030" s="1">
        <f t="shared" si="246"/>
        <v>1</v>
      </c>
      <c r="K3030" s="89">
        <f>IF(Eingabe!E3030="x",1,0)</f>
        <v>1</v>
      </c>
      <c r="L3030" s="1">
        <f>IF(Eingabe!F3030="x",1,0)</f>
        <v>0</v>
      </c>
      <c r="M3030" s="90">
        <f t="shared" si="247"/>
        <v>1</v>
      </c>
    </row>
    <row r="3031">
      <c r="A3031" s="5">
        <f>Eingabe!J3031^2*PI()/4</f>
        <v>0</v>
      </c>
      <c r="B3031" s="5">
        <f>Eingabe!K3031*Eingabe!L3031</f>
        <v>0.089999999999999997</v>
      </c>
      <c r="C3031" s="5">
        <f>(Eingabe!K3031*(Eingabe!L3031-Eingabe!K3031)+Eingabe!K3031^2*PI()/4)*0+Eingabe!K3031*Eingabe!L3031</f>
        <v>0.089999999999999997</v>
      </c>
      <c r="D3031" s="89">
        <f>IF(Eingabe!G3031="x",1,0)</f>
        <v>0</v>
      </c>
      <c r="E3031" s="1">
        <f>IF(Eingabe!H3031="x",1,0)</f>
        <v>1</v>
      </c>
      <c r="F3031" s="1">
        <f>IF(Eingabe!I3031="x",1,0)</f>
        <v>0</v>
      </c>
      <c r="G3031" s="90">
        <f t="shared" si="245"/>
        <v>1</v>
      </c>
      <c r="H3031" s="1">
        <f>IF(Eingabe!R3031="x",1,0)</f>
        <v>1</v>
      </c>
      <c r="I3031" s="1">
        <f>IF(Eingabe!S3031="x",1,0)</f>
        <v>0</v>
      </c>
      <c r="J3031" s="1">
        <f t="shared" si="246"/>
        <v>1</v>
      </c>
      <c r="K3031" s="89">
        <f>IF(Eingabe!E3031="x",1,0)</f>
        <v>1</v>
      </c>
      <c r="L3031" s="1">
        <f>IF(Eingabe!F3031="x",1,0)</f>
        <v>0</v>
      </c>
      <c r="M3031" s="90">
        <f t="shared" si="247"/>
        <v>1</v>
      </c>
    </row>
    <row r="3032">
      <c r="A3032" s="5">
        <f>Eingabe!J3032^2*PI()/4</f>
        <v>0</v>
      </c>
      <c r="B3032" s="5">
        <f>Eingabe!K3032*Eingabe!L3032</f>
        <v>0.089999999999999997</v>
      </c>
      <c r="C3032" s="5">
        <f>(Eingabe!K3032*(Eingabe!L3032-Eingabe!K3032)+Eingabe!K3032^2*PI()/4)*0+Eingabe!K3032*Eingabe!L3032</f>
        <v>0.089999999999999997</v>
      </c>
      <c r="D3032" s="89">
        <f>IF(Eingabe!G3032="x",1,0)</f>
        <v>0</v>
      </c>
      <c r="E3032" s="1">
        <f>IF(Eingabe!H3032="x",1,0)</f>
        <v>1</v>
      </c>
      <c r="F3032" s="1">
        <f>IF(Eingabe!I3032="x",1,0)</f>
        <v>0</v>
      </c>
      <c r="G3032" s="90">
        <f t="shared" si="245"/>
        <v>1</v>
      </c>
      <c r="H3032" s="1">
        <f>IF(Eingabe!R3032="x",1,0)</f>
        <v>1</v>
      </c>
      <c r="I3032" s="1">
        <f>IF(Eingabe!S3032="x",1,0)</f>
        <v>0</v>
      </c>
      <c r="J3032" s="1">
        <f t="shared" si="246"/>
        <v>1</v>
      </c>
      <c r="K3032" s="89">
        <f>IF(Eingabe!E3032="x",1,0)</f>
        <v>1</v>
      </c>
      <c r="L3032" s="1">
        <f>IF(Eingabe!F3032="x",1,0)</f>
        <v>0</v>
      </c>
      <c r="M3032" s="90">
        <f t="shared" si="247"/>
        <v>1</v>
      </c>
    </row>
    <row r="3033">
      <c r="A3033" s="5">
        <f>Eingabe!J3033^2*PI()/4</f>
        <v>0</v>
      </c>
      <c r="B3033" s="5">
        <f>Eingabe!K3033*Eingabe!L3033</f>
        <v>0.089999999999999997</v>
      </c>
      <c r="C3033" s="5">
        <f>(Eingabe!K3033*(Eingabe!L3033-Eingabe!K3033)+Eingabe!K3033^2*PI()/4)*0+Eingabe!K3033*Eingabe!L3033</f>
        <v>0.089999999999999997</v>
      </c>
      <c r="D3033" s="89">
        <f>IF(Eingabe!G3033="x",1,0)</f>
        <v>0</v>
      </c>
      <c r="E3033" s="1">
        <f>IF(Eingabe!H3033="x",1,0)</f>
        <v>1</v>
      </c>
      <c r="F3033" s="1">
        <f>IF(Eingabe!I3033="x",1,0)</f>
        <v>0</v>
      </c>
      <c r="G3033" s="90">
        <f t="shared" si="245"/>
        <v>1</v>
      </c>
      <c r="H3033" s="1">
        <f>IF(Eingabe!R3033="x",1,0)</f>
        <v>1</v>
      </c>
      <c r="I3033" s="1">
        <f>IF(Eingabe!S3033="x",1,0)</f>
        <v>0</v>
      </c>
      <c r="J3033" s="1">
        <f t="shared" si="246"/>
        <v>1</v>
      </c>
      <c r="K3033" s="89">
        <f>IF(Eingabe!E3033="x",1,0)</f>
        <v>1</v>
      </c>
      <c r="L3033" s="1">
        <f>IF(Eingabe!F3033="x",1,0)</f>
        <v>0</v>
      </c>
      <c r="M3033" s="90">
        <f t="shared" si="247"/>
        <v>1</v>
      </c>
    </row>
    <row r="3034">
      <c r="A3034" s="5">
        <f>Eingabe!J3034^2*PI()/4</f>
        <v>0</v>
      </c>
      <c r="B3034" s="5">
        <f>Eingabe!K3034*Eingabe!L3034</f>
        <v>0.089999999999999997</v>
      </c>
      <c r="C3034" s="5">
        <f>(Eingabe!K3034*(Eingabe!L3034-Eingabe!K3034)+Eingabe!K3034^2*PI()/4)*0+Eingabe!K3034*Eingabe!L3034</f>
        <v>0.089999999999999997</v>
      </c>
      <c r="D3034" s="89">
        <f>IF(Eingabe!G3034="x",1,0)</f>
        <v>0</v>
      </c>
      <c r="E3034" s="1">
        <f>IF(Eingabe!H3034="x",1,0)</f>
        <v>1</v>
      </c>
      <c r="F3034" s="1">
        <f>IF(Eingabe!I3034="x",1,0)</f>
        <v>0</v>
      </c>
      <c r="G3034" s="90">
        <f t="shared" si="245"/>
        <v>1</v>
      </c>
      <c r="H3034" s="1">
        <f>IF(Eingabe!R3034="x",1,0)</f>
        <v>1</v>
      </c>
      <c r="I3034" s="1">
        <f>IF(Eingabe!S3034="x",1,0)</f>
        <v>0</v>
      </c>
      <c r="J3034" s="1">
        <f t="shared" si="246"/>
        <v>1</v>
      </c>
      <c r="K3034" s="89">
        <f>IF(Eingabe!E3034="x",1,0)</f>
        <v>1</v>
      </c>
      <c r="L3034" s="1">
        <f>IF(Eingabe!F3034="x",1,0)</f>
        <v>0</v>
      </c>
      <c r="M3034" s="90">
        <f t="shared" si="247"/>
        <v>1</v>
      </c>
    </row>
    <row r="3035">
      <c r="A3035" s="5">
        <f>Eingabe!J3035^2*PI()/4</f>
        <v>0</v>
      </c>
      <c r="B3035" s="5">
        <f>Eingabe!K3035*Eingabe!L3035</f>
        <v>0.089999999999999997</v>
      </c>
      <c r="C3035" s="5">
        <f>(Eingabe!K3035*(Eingabe!L3035-Eingabe!K3035)+Eingabe!K3035^2*PI()/4)*0+Eingabe!K3035*Eingabe!L3035</f>
        <v>0.089999999999999997</v>
      </c>
      <c r="D3035" s="89">
        <f>IF(Eingabe!G3035="x",1,0)</f>
        <v>0</v>
      </c>
      <c r="E3035" s="1">
        <f>IF(Eingabe!H3035="x",1,0)</f>
        <v>1</v>
      </c>
      <c r="F3035" s="1">
        <f>IF(Eingabe!I3035="x",1,0)</f>
        <v>0</v>
      </c>
      <c r="G3035" s="90">
        <f t="shared" si="245"/>
        <v>1</v>
      </c>
      <c r="H3035" s="1">
        <f>IF(Eingabe!R3035="x",1,0)</f>
        <v>1</v>
      </c>
      <c r="I3035" s="1">
        <f>IF(Eingabe!S3035="x",1,0)</f>
        <v>0</v>
      </c>
      <c r="J3035" s="1">
        <f t="shared" si="246"/>
        <v>1</v>
      </c>
      <c r="K3035" s="89">
        <f>IF(Eingabe!E3035="x",1,0)</f>
        <v>1</v>
      </c>
      <c r="L3035" s="1">
        <f>IF(Eingabe!F3035="x",1,0)</f>
        <v>0</v>
      </c>
      <c r="M3035" s="90">
        <f t="shared" si="247"/>
        <v>1</v>
      </c>
    </row>
    <row r="3036">
      <c r="A3036" s="5">
        <f>Eingabe!J3036^2*PI()/4</f>
        <v>0</v>
      </c>
      <c r="B3036" s="5">
        <f>Eingabe!K3036*Eingabe!L3036</f>
        <v>0.089999999999999997</v>
      </c>
      <c r="C3036" s="5">
        <f>(Eingabe!K3036*(Eingabe!L3036-Eingabe!K3036)+Eingabe!K3036^2*PI()/4)*0+Eingabe!K3036*Eingabe!L3036</f>
        <v>0.089999999999999997</v>
      </c>
      <c r="D3036" s="89">
        <f>IF(Eingabe!G3036="x",1,0)</f>
        <v>0</v>
      </c>
      <c r="E3036" s="1">
        <f>IF(Eingabe!H3036="x",1,0)</f>
        <v>1</v>
      </c>
      <c r="F3036" s="1">
        <f>IF(Eingabe!I3036="x",1,0)</f>
        <v>0</v>
      </c>
      <c r="G3036" s="90">
        <f t="shared" si="245"/>
        <v>1</v>
      </c>
      <c r="H3036" s="1">
        <f>IF(Eingabe!R3036="x",1,0)</f>
        <v>1</v>
      </c>
      <c r="I3036" s="1">
        <f>IF(Eingabe!S3036="x",1,0)</f>
        <v>0</v>
      </c>
      <c r="J3036" s="1">
        <f t="shared" si="246"/>
        <v>1</v>
      </c>
      <c r="K3036" s="89">
        <f>IF(Eingabe!E3036="x",1,0)</f>
        <v>1</v>
      </c>
      <c r="L3036" s="1">
        <f>IF(Eingabe!F3036="x",1,0)</f>
        <v>0</v>
      </c>
      <c r="M3036" s="90">
        <f t="shared" si="247"/>
        <v>1</v>
      </c>
    </row>
    <row r="3037">
      <c r="A3037" s="5">
        <f>Eingabe!J3037^2*PI()/4</f>
        <v>0</v>
      </c>
      <c r="B3037" s="5">
        <f>Eingabe!K3037*Eingabe!L3037</f>
        <v>0.089999999999999997</v>
      </c>
      <c r="C3037" s="5">
        <f>(Eingabe!K3037*(Eingabe!L3037-Eingabe!K3037)+Eingabe!K3037^2*PI()/4)*0+Eingabe!K3037*Eingabe!L3037</f>
        <v>0.089999999999999997</v>
      </c>
      <c r="D3037" s="89">
        <f>IF(Eingabe!G3037="x",1,0)</f>
        <v>0</v>
      </c>
      <c r="E3037" s="1">
        <f>IF(Eingabe!H3037="x",1,0)</f>
        <v>1</v>
      </c>
      <c r="F3037" s="1">
        <f>IF(Eingabe!I3037="x",1,0)</f>
        <v>0</v>
      </c>
      <c r="G3037" s="90">
        <f t="shared" si="245"/>
        <v>1</v>
      </c>
      <c r="H3037" s="1">
        <f>IF(Eingabe!R3037="x",1,0)</f>
        <v>1</v>
      </c>
      <c r="I3037" s="1">
        <f>IF(Eingabe!S3037="x",1,0)</f>
        <v>0</v>
      </c>
      <c r="J3037" s="1">
        <f t="shared" si="246"/>
        <v>1</v>
      </c>
      <c r="K3037" s="89">
        <f>IF(Eingabe!E3037="x",1,0)</f>
        <v>1</v>
      </c>
      <c r="L3037" s="1">
        <f>IF(Eingabe!F3037="x",1,0)</f>
        <v>0</v>
      </c>
      <c r="M3037" s="90">
        <f t="shared" si="247"/>
        <v>1</v>
      </c>
    </row>
    <row r="3038">
      <c r="A3038" s="5">
        <f>Eingabe!J3038^2*PI()/4</f>
        <v>0</v>
      </c>
      <c r="B3038" s="5">
        <f>Eingabe!K3038*Eingabe!L3038</f>
        <v>0.089999999999999997</v>
      </c>
      <c r="C3038" s="5">
        <f>(Eingabe!K3038*(Eingabe!L3038-Eingabe!K3038)+Eingabe!K3038^2*PI()/4)*0+Eingabe!K3038*Eingabe!L3038</f>
        <v>0.089999999999999997</v>
      </c>
      <c r="D3038" s="89">
        <f>IF(Eingabe!G3038="x",1,0)</f>
        <v>0</v>
      </c>
      <c r="E3038" s="1">
        <f>IF(Eingabe!H3038="x",1,0)</f>
        <v>1</v>
      </c>
      <c r="F3038" s="1">
        <f>IF(Eingabe!I3038="x",1,0)</f>
        <v>0</v>
      </c>
      <c r="G3038" s="90">
        <f t="shared" si="245"/>
        <v>1</v>
      </c>
      <c r="H3038" s="1">
        <f>IF(Eingabe!R3038="x",1,0)</f>
        <v>1</v>
      </c>
      <c r="I3038" s="1">
        <f>IF(Eingabe!S3038="x",1,0)</f>
        <v>0</v>
      </c>
      <c r="J3038" s="1">
        <f t="shared" si="246"/>
        <v>1</v>
      </c>
      <c r="K3038" s="89">
        <f>IF(Eingabe!E3038="x",1,0)</f>
        <v>1</v>
      </c>
      <c r="L3038" s="1">
        <f>IF(Eingabe!F3038="x",1,0)</f>
        <v>0</v>
      </c>
      <c r="M3038" s="90">
        <f t="shared" si="247"/>
        <v>1</v>
      </c>
    </row>
    <row r="3039">
      <c r="A3039" s="5">
        <f>Eingabe!J3039^2*PI()/4</f>
        <v>0</v>
      </c>
      <c r="B3039" s="5">
        <f>Eingabe!K3039*Eingabe!L3039</f>
        <v>0.089999999999999997</v>
      </c>
      <c r="C3039" s="5">
        <f>(Eingabe!K3039*(Eingabe!L3039-Eingabe!K3039)+Eingabe!K3039^2*PI()/4)*0+Eingabe!K3039*Eingabe!L3039</f>
        <v>0.089999999999999997</v>
      </c>
      <c r="D3039" s="89">
        <f>IF(Eingabe!G3039="x",1,0)</f>
        <v>0</v>
      </c>
      <c r="E3039" s="1">
        <f>IF(Eingabe!H3039="x",1,0)</f>
        <v>1</v>
      </c>
      <c r="F3039" s="1">
        <f>IF(Eingabe!I3039="x",1,0)</f>
        <v>0</v>
      </c>
      <c r="G3039" s="90">
        <f t="shared" si="245"/>
        <v>1</v>
      </c>
      <c r="H3039" s="1">
        <f>IF(Eingabe!R3039="x",1,0)</f>
        <v>1</v>
      </c>
      <c r="I3039" s="1">
        <f>IF(Eingabe!S3039="x",1,0)</f>
        <v>0</v>
      </c>
      <c r="J3039" s="1">
        <f t="shared" si="246"/>
        <v>1</v>
      </c>
      <c r="K3039" s="89">
        <f>IF(Eingabe!E3039="x",1,0)</f>
        <v>1</v>
      </c>
      <c r="L3039" s="1">
        <f>IF(Eingabe!F3039="x",1,0)</f>
        <v>0</v>
      </c>
      <c r="M3039" s="90">
        <f t="shared" si="247"/>
        <v>1</v>
      </c>
    </row>
    <row r="3040">
      <c r="A3040" s="5">
        <f>Eingabe!J3040^2*PI()/4</f>
        <v>0</v>
      </c>
      <c r="B3040" s="5">
        <f>Eingabe!K3040*Eingabe!L3040</f>
        <v>0.089999999999999997</v>
      </c>
      <c r="C3040" s="5">
        <f>(Eingabe!K3040*(Eingabe!L3040-Eingabe!K3040)+Eingabe!K3040^2*PI()/4)*0+Eingabe!K3040*Eingabe!L3040</f>
        <v>0.089999999999999997</v>
      </c>
      <c r="D3040" s="89">
        <f>IF(Eingabe!G3040="x",1,0)</f>
        <v>0</v>
      </c>
      <c r="E3040" s="1">
        <f>IF(Eingabe!H3040="x",1,0)</f>
        <v>1</v>
      </c>
      <c r="F3040" s="1">
        <f>IF(Eingabe!I3040="x",1,0)</f>
        <v>0</v>
      </c>
      <c r="G3040" s="90">
        <f t="shared" si="245"/>
        <v>1</v>
      </c>
      <c r="H3040" s="1">
        <f>IF(Eingabe!R3040="x",1,0)</f>
        <v>1</v>
      </c>
      <c r="I3040" s="1">
        <f>IF(Eingabe!S3040="x",1,0)</f>
        <v>0</v>
      </c>
      <c r="J3040" s="1">
        <f t="shared" si="246"/>
        <v>1</v>
      </c>
      <c r="K3040" s="89">
        <f>IF(Eingabe!E3040="x",1,0)</f>
        <v>1</v>
      </c>
      <c r="L3040" s="1">
        <f>IF(Eingabe!F3040="x",1,0)</f>
        <v>0</v>
      </c>
      <c r="M3040" s="90">
        <f t="shared" si="247"/>
        <v>1</v>
      </c>
    </row>
    <row r="3041">
      <c r="A3041" s="5">
        <f>Eingabe!J3041^2*PI()/4</f>
        <v>0</v>
      </c>
      <c r="B3041" s="5">
        <f>Eingabe!K3041*Eingabe!L3041</f>
        <v>0.089999999999999997</v>
      </c>
      <c r="C3041" s="5">
        <f>(Eingabe!K3041*(Eingabe!L3041-Eingabe!K3041)+Eingabe!K3041^2*PI()/4)*0+Eingabe!K3041*Eingabe!L3041</f>
        <v>0.089999999999999997</v>
      </c>
      <c r="D3041" s="89">
        <f>IF(Eingabe!G3041="x",1,0)</f>
        <v>0</v>
      </c>
      <c r="E3041" s="1">
        <f>IF(Eingabe!H3041="x",1,0)</f>
        <v>1</v>
      </c>
      <c r="F3041" s="1">
        <f>IF(Eingabe!I3041="x",1,0)</f>
        <v>0</v>
      </c>
      <c r="G3041" s="90">
        <f t="shared" si="245"/>
        <v>1</v>
      </c>
      <c r="H3041" s="1">
        <f>IF(Eingabe!R3041="x",1,0)</f>
        <v>1</v>
      </c>
      <c r="I3041" s="1">
        <f>IF(Eingabe!S3041="x",1,0)</f>
        <v>0</v>
      </c>
      <c r="J3041" s="1">
        <f t="shared" si="246"/>
        <v>1</v>
      </c>
      <c r="K3041" s="89">
        <f>IF(Eingabe!E3041="x",1,0)</f>
        <v>1</v>
      </c>
      <c r="L3041" s="1">
        <f>IF(Eingabe!F3041="x",1,0)</f>
        <v>0</v>
      </c>
      <c r="M3041" s="90">
        <f t="shared" si="247"/>
        <v>1</v>
      </c>
    </row>
    <row r="3042">
      <c r="A3042" s="5">
        <f>Eingabe!J3042^2*PI()/4</f>
        <v>0</v>
      </c>
      <c r="B3042" s="5">
        <f>Eingabe!K3042*Eingabe!L3042</f>
        <v>0.089999999999999997</v>
      </c>
      <c r="C3042" s="5">
        <f>(Eingabe!K3042*(Eingabe!L3042-Eingabe!K3042)+Eingabe!K3042^2*PI()/4)*0+Eingabe!K3042*Eingabe!L3042</f>
        <v>0.089999999999999997</v>
      </c>
      <c r="D3042" s="89">
        <f>IF(Eingabe!G3042="x",1,0)</f>
        <v>0</v>
      </c>
      <c r="E3042" s="1">
        <f>IF(Eingabe!H3042="x",1,0)</f>
        <v>1</v>
      </c>
      <c r="F3042" s="1">
        <f>IF(Eingabe!I3042="x",1,0)</f>
        <v>0</v>
      </c>
      <c r="G3042" s="90">
        <f t="shared" si="245"/>
        <v>1</v>
      </c>
      <c r="H3042" s="1">
        <f>IF(Eingabe!R3042="x",1,0)</f>
        <v>1</v>
      </c>
      <c r="I3042" s="1">
        <f>IF(Eingabe!S3042="x",1,0)</f>
        <v>0</v>
      </c>
      <c r="J3042" s="1">
        <f t="shared" si="246"/>
        <v>1</v>
      </c>
      <c r="K3042" s="89">
        <f>IF(Eingabe!E3042="x",1,0)</f>
        <v>1</v>
      </c>
      <c r="L3042" s="1">
        <f>IF(Eingabe!F3042="x",1,0)</f>
        <v>0</v>
      </c>
      <c r="M3042" s="90">
        <f t="shared" si="247"/>
        <v>1</v>
      </c>
    </row>
    <row r="3043">
      <c r="A3043" s="5">
        <f>Eingabe!J3043^2*PI()/4</f>
        <v>0</v>
      </c>
      <c r="B3043" s="5">
        <f>Eingabe!K3043*Eingabe!L3043</f>
        <v>0.089999999999999997</v>
      </c>
      <c r="C3043" s="5">
        <f>(Eingabe!K3043*(Eingabe!L3043-Eingabe!K3043)+Eingabe!K3043^2*PI()/4)*0+Eingabe!K3043*Eingabe!L3043</f>
        <v>0.089999999999999997</v>
      </c>
      <c r="D3043" s="89">
        <f>IF(Eingabe!G3043="x",1,0)</f>
        <v>0</v>
      </c>
      <c r="E3043" s="1">
        <f>IF(Eingabe!H3043="x",1,0)</f>
        <v>1</v>
      </c>
      <c r="F3043" s="1">
        <f>IF(Eingabe!I3043="x",1,0)</f>
        <v>0</v>
      </c>
      <c r="G3043" s="90">
        <f t="shared" si="245"/>
        <v>1</v>
      </c>
      <c r="H3043" s="1">
        <f>IF(Eingabe!R3043="x",1,0)</f>
        <v>1</v>
      </c>
      <c r="I3043" s="1">
        <f>IF(Eingabe!S3043="x",1,0)</f>
        <v>0</v>
      </c>
      <c r="J3043" s="1">
        <f t="shared" si="246"/>
        <v>1</v>
      </c>
      <c r="K3043" s="89">
        <f>IF(Eingabe!E3043="x",1,0)</f>
        <v>1</v>
      </c>
      <c r="L3043" s="1">
        <f>IF(Eingabe!F3043="x",1,0)</f>
        <v>0</v>
      </c>
      <c r="M3043" s="90">
        <f t="shared" si="247"/>
        <v>1</v>
      </c>
    </row>
    <row r="3044">
      <c r="A3044" s="5">
        <f>Eingabe!J3044^2*PI()/4</f>
        <v>0</v>
      </c>
      <c r="B3044" s="5">
        <f>Eingabe!K3044*Eingabe!L3044</f>
        <v>0.089999999999999997</v>
      </c>
      <c r="C3044" s="5">
        <f>(Eingabe!K3044*(Eingabe!L3044-Eingabe!K3044)+Eingabe!K3044^2*PI()/4)*0+Eingabe!K3044*Eingabe!L3044</f>
        <v>0.089999999999999997</v>
      </c>
      <c r="D3044" s="89">
        <f>IF(Eingabe!G3044="x",1,0)</f>
        <v>0</v>
      </c>
      <c r="E3044" s="1">
        <f>IF(Eingabe!H3044="x",1,0)</f>
        <v>1</v>
      </c>
      <c r="F3044" s="1">
        <f>IF(Eingabe!I3044="x",1,0)</f>
        <v>0</v>
      </c>
      <c r="G3044" s="90">
        <f t="shared" si="245"/>
        <v>1</v>
      </c>
      <c r="H3044" s="1">
        <f>IF(Eingabe!R3044="x",1,0)</f>
        <v>1</v>
      </c>
      <c r="I3044" s="1">
        <f>IF(Eingabe!S3044="x",1,0)</f>
        <v>0</v>
      </c>
      <c r="J3044" s="1">
        <f t="shared" si="246"/>
        <v>1</v>
      </c>
      <c r="K3044" s="89">
        <f>IF(Eingabe!E3044="x",1,0)</f>
        <v>1</v>
      </c>
      <c r="L3044" s="1">
        <f>IF(Eingabe!F3044="x",1,0)</f>
        <v>0</v>
      </c>
      <c r="M3044" s="90">
        <f t="shared" si="247"/>
        <v>1</v>
      </c>
    </row>
    <row r="3045">
      <c r="A3045" s="5">
        <f>Eingabe!J3045^2*PI()/4</f>
        <v>0</v>
      </c>
      <c r="B3045" s="5">
        <f>Eingabe!K3045*Eingabe!L3045</f>
        <v>0.089999999999999997</v>
      </c>
      <c r="C3045" s="5">
        <f>(Eingabe!K3045*(Eingabe!L3045-Eingabe!K3045)+Eingabe!K3045^2*PI()/4)*0+Eingabe!K3045*Eingabe!L3045</f>
        <v>0.089999999999999997</v>
      </c>
      <c r="D3045" s="89">
        <f>IF(Eingabe!G3045="x",1,0)</f>
        <v>0</v>
      </c>
      <c r="E3045" s="1">
        <f>IF(Eingabe!H3045="x",1,0)</f>
        <v>1</v>
      </c>
      <c r="F3045" s="1">
        <f>IF(Eingabe!I3045="x",1,0)</f>
        <v>0</v>
      </c>
      <c r="G3045" s="90">
        <f t="shared" si="245"/>
        <v>1</v>
      </c>
      <c r="H3045" s="1">
        <f>IF(Eingabe!R3045="x",1,0)</f>
        <v>1</v>
      </c>
      <c r="I3045" s="1">
        <f>IF(Eingabe!S3045="x",1,0)</f>
        <v>0</v>
      </c>
      <c r="J3045" s="1">
        <f t="shared" si="246"/>
        <v>1</v>
      </c>
      <c r="K3045" s="89">
        <f>IF(Eingabe!E3045="x",1,0)</f>
        <v>1</v>
      </c>
      <c r="L3045" s="1">
        <f>IF(Eingabe!F3045="x",1,0)</f>
        <v>0</v>
      </c>
      <c r="M3045" s="90">
        <f t="shared" si="247"/>
        <v>1</v>
      </c>
    </row>
    <row r="3046">
      <c r="A3046" s="5">
        <f>Eingabe!J3046^2*PI()/4</f>
        <v>0</v>
      </c>
      <c r="B3046" s="5">
        <f>Eingabe!K3046*Eingabe!L3046</f>
        <v>0.089999999999999997</v>
      </c>
      <c r="C3046" s="5">
        <f>(Eingabe!K3046*(Eingabe!L3046-Eingabe!K3046)+Eingabe!K3046^2*PI()/4)*0+Eingabe!K3046*Eingabe!L3046</f>
        <v>0.089999999999999997</v>
      </c>
      <c r="D3046" s="89">
        <f>IF(Eingabe!G3046="x",1,0)</f>
        <v>0</v>
      </c>
      <c r="E3046" s="1">
        <f>IF(Eingabe!H3046="x",1,0)</f>
        <v>1</v>
      </c>
      <c r="F3046" s="1">
        <f>IF(Eingabe!I3046="x",1,0)</f>
        <v>0</v>
      </c>
      <c r="G3046" s="90">
        <f t="shared" si="245"/>
        <v>1</v>
      </c>
      <c r="H3046" s="1">
        <f>IF(Eingabe!R3046="x",1,0)</f>
        <v>1</v>
      </c>
      <c r="I3046" s="1">
        <f>IF(Eingabe!S3046="x",1,0)</f>
        <v>0</v>
      </c>
      <c r="J3046" s="1">
        <f t="shared" si="246"/>
        <v>1</v>
      </c>
      <c r="K3046" s="89">
        <f>IF(Eingabe!E3046="x",1,0)</f>
        <v>1</v>
      </c>
      <c r="L3046" s="1">
        <f>IF(Eingabe!F3046="x",1,0)</f>
        <v>0</v>
      </c>
      <c r="M3046" s="90">
        <f t="shared" si="247"/>
        <v>1</v>
      </c>
    </row>
    <row r="3047">
      <c r="A3047" s="5">
        <f>Eingabe!J3047^2*PI()/4</f>
        <v>0</v>
      </c>
      <c r="B3047" s="5">
        <f>Eingabe!K3047*Eingabe!L3047</f>
        <v>0.089999999999999997</v>
      </c>
      <c r="C3047" s="5">
        <f>(Eingabe!K3047*(Eingabe!L3047-Eingabe!K3047)+Eingabe!K3047^2*PI()/4)*0+Eingabe!K3047*Eingabe!L3047</f>
        <v>0.089999999999999997</v>
      </c>
      <c r="D3047" s="89">
        <f>IF(Eingabe!G3047="x",1,0)</f>
        <v>0</v>
      </c>
      <c r="E3047" s="1">
        <f>IF(Eingabe!H3047="x",1,0)</f>
        <v>1</v>
      </c>
      <c r="F3047" s="1">
        <f>IF(Eingabe!I3047="x",1,0)</f>
        <v>0</v>
      </c>
      <c r="G3047" s="90">
        <f t="shared" si="245"/>
        <v>1</v>
      </c>
      <c r="H3047" s="1">
        <f>IF(Eingabe!R3047="x",1,0)</f>
        <v>1</v>
      </c>
      <c r="I3047" s="1">
        <f>IF(Eingabe!S3047="x",1,0)</f>
        <v>0</v>
      </c>
      <c r="J3047" s="1">
        <f t="shared" si="246"/>
        <v>1</v>
      </c>
      <c r="K3047" s="89">
        <f>IF(Eingabe!E3047="x",1,0)</f>
        <v>1</v>
      </c>
      <c r="L3047" s="1">
        <f>IF(Eingabe!F3047="x",1,0)</f>
        <v>0</v>
      </c>
      <c r="M3047" s="90">
        <f t="shared" si="247"/>
        <v>1</v>
      </c>
    </row>
    <row r="3048">
      <c r="A3048" s="5">
        <f>Eingabe!J3048^2*PI()/4</f>
        <v>0</v>
      </c>
      <c r="B3048" s="5">
        <f>Eingabe!K3048*Eingabe!L3048</f>
        <v>0.089999999999999997</v>
      </c>
      <c r="C3048" s="5">
        <f>(Eingabe!K3048*(Eingabe!L3048-Eingabe!K3048)+Eingabe!K3048^2*PI()/4)*0+Eingabe!K3048*Eingabe!L3048</f>
        <v>0.089999999999999997</v>
      </c>
      <c r="D3048" s="89">
        <f>IF(Eingabe!G3048="x",1,0)</f>
        <v>0</v>
      </c>
      <c r="E3048" s="1">
        <f>IF(Eingabe!H3048="x",1,0)</f>
        <v>1</v>
      </c>
      <c r="F3048" s="1">
        <f>IF(Eingabe!I3048="x",1,0)</f>
        <v>0</v>
      </c>
      <c r="G3048" s="90">
        <f t="shared" si="245"/>
        <v>1</v>
      </c>
      <c r="H3048" s="1">
        <f>IF(Eingabe!R3048="x",1,0)</f>
        <v>1</v>
      </c>
      <c r="I3048" s="1">
        <f>IF(Eingabe!S3048="x",1,0)</f>
        <v>0</v>
      </c>
      <c r="J3048" s="1">
        <f t="shared" si="246"/>
        <v>1</v>
      </c>
      <c r="K3048" s="89">
        <f>IF(Eingabe!E3048="x",1,0)</f>
        <v>1</v>
      </c>
      <c r="L3048" s="1">
        <f>IF(Eingabe!F3048="x",1,0)</f>
        <v>0</v>
      </c>
      <c r="M3048" s="90">
        <f t="shared" si="247"/>
        <v>1</v>
      </c>
    </row>
    <row r="3049">
      <c r="A3049" s="5">
        <f>Eingabe!J3049^2*PI()/4</f>
        <v>0</v>
      </c>
      <c r="B3049" s="5">
        <f>Eingabe!K3049*Eingabe!L3049</f>
        <v>0.089999999999999997</v>
      </c>
      <c r="C3049" s="5">
        <f>(Eingabe!K3049*(Eingabe!L3049-Eingabe!K3049)+Eingabe!K3049^2*PI()/4)*0+Eingabe!K3049*Eingabe!L3049</f>
        <v>0.089999999999999997</v>
      </c>
      <c r="D3049" s="89">
        <f>IF(Eingabe!G3049="x",1,0)</f>
        <v>0</v>
      </c>
      <c r="E3049" s="1">
        <f>IF(Eingabe!H3049="x",1,0)</f>
        <v>1</v>
      </c>
      <c r="F3049" s="1">
        <f>IF(Eingabe!I3049="x",1,0)</f>
        <v>0</v>
      </c>
      <c r="G3049" s="90">
        <f t="shared" si="245"/>
        <v>1</v>
      </c>
      <c r="H3049" s="1">
        <f>IF(Eingabe!R3049="x",1,0)</f>
        <v>1</v>
      </c>
      <c r="I3049" s="1">
        <f>IF(Eingabe!S3049="x",1,0)</f>
        <v>0</v>
      </c>
      <c r="J3049" s="1">
        <f t="shared" si="246"/>
        <v>1</v>
      </c>
      <c r="K3049" s="89">
        <f>IF(Eingabe!E3049="x",1,0)</f>
        <v>1</v>
      </c>
      <c r="L3049" s="1">
        <f>IF(Eingabe!F3049="x",1,0)</f>
        <v>0</v>
      </c>
      <c r="M3049" s="90">
        <f t="shared" si="247"/>
        <v>1</v>
      </c>
    </row>
    <row r="3050">
      <c r="A3050" s="5">
        <f>Eingabe!J3050^2*PI()/4</f>
        <v>0</v>
      </c>
      <c r="B3050" s="5">
        <f>Eingabe!K3050*Eingabe!L3050</f>
        <v>0.089999999999999997</v>
      </c>
      <c r="C3050" s="5">
        <f>(Eingabe!K3050*(Eingabe!L3050-Eingabe!K3050)+Eingabe!K3050^2*PI()/4)*0+Eingabe!K3050*Eingabe!L3050</f>
        <v>0.089999999999999997</v>
      </c>
      <c r="D3050" s="89">
        <f>IF(Eingabe!G3050="x",1,0)</f>
        <v>0</v>
      </c>
      <c r="E3050" s="1">
        <f>IF(Eingabe!H3050="x",1,0)</f>
        <v>1</v>
      </c>
      <c r="F3050" s="1">
        <f>IF(Eingabe!I3050="x",1,0)</f>
        <v>0</v>
      </c>
      <c r="G3050" s="90">
        <f t="shared" si="245"/>
        <v>1</v>
      </c>
      <c r="H3050" s="1">
        <f>IF(Eingabe!R3050="x",1,0)</f>
        <v>1</v>
      </c>
      <c r="I3050" s="1">
        <f>IF(Eingabe!S3050="x",1,0)</f>
        <v>0</v>
      </c>
      <c r="J3050" s="1">
        <f t="shared" si="246"/>
        <v>1</v>
      </c>
      <c r="K3050" s="89">
        <f>IF(Eingabe!E3050="x",1,0)</f>
        <v>1</v>
      </c>
      <c r="L3050" s="1">
        <f>IF(Eingabe!F3050="x",1,0)</f>
        <v>0</v>
      </c>
      <c r="M3050" s="90">
        <f t="shared" si="247"/>
        <v>1</v>
      </c>
    </row>
    <row r="3051">
      <c r="A3051" s="5">
        <f>Eingabe!J3051^2*PI()/4</f>
        <v>0</v>
      </c>
      <c r="B3051" s="5">
        <f>Eingabe!K3051*Eingabe!L3051</f>
        <v>0.089999999999999997</v>
      </c>
      <c r="C3051" s="5">
        <f>(Eingabe!K3051*(Eingabe!L3051-Eingabe!K3051)+Eingabe!K3051^2*PI()/4)*0+Eingabe!K3051*Eingabe!L3051</f>
        <v>0.089999999999999997</v>
      </c>
      <c r="D3051" s="89">
        <f>IF(Eingabe!G3051="x",1,0)</f>
        <v>0</v>
      </c>
      <c r="E3051" s="1">
        <f>IF(Eingabe!H3051="x",1,0)</f>
        <v>1</v>
      </c>
      <c r="F3051" s="1">
        <f>IF(Eingabe!I3051="x",1,0)</f>
        <v>0</v>
      </c>
      <c r="G3051" s="90">
        <f t="shared" si="245"/>
        <v>1</v>
      </c>
      <c r="H3051" s="1">
        <f>IF(Eingabe!R3051="x",1,0)</f>
        <v>1</v>
      </c>
      <c r="I3051" s="1">
        <f>IF(Eingabe!S3051="x",1,0)</f>
        <v>0</v>
      </c>
      <c r="J3051" s="1">
        <f t="shared" si="246"/>
        <v>1</v>
      </c>
      <c r="K3051" s="89">
        <f>IF(Eingabe!E3051="x",1,0)</f>
        <v>1</v>
      </c>
      <c r="L3051" s="1">
        <f>IF(Eingabe!F3051="x",1,0)</f>
        <v>0</v>
      </c>
      <c r="M3051" s="90">
        <f t="shared" si="247"/>
        <v>1</v>
      </c>
    </row>
    <row r="3052">
      <c r="A3052" s="5">
        <f>Eingabe!J3052^2*PI()/4</f>
        <v>0</v>
      </c>
      <c r="B3052" s="5">
        <f>Eingabe!K3052*Eingabe!L3052</f>
        <v>0.089999999999999997</v>
      </c>
      <c r="C3052" s="5">
        <f>(Eingabe!K3052*(Eingabe!L3052-Eingabe!K3052)+Eingabe!K3052^2*PI()/4)*0+Eingabe!K3052*Eingabe!L3052</f>
        <v>0.089999999999999997</v>
      </c>
      <c r="D3052" s="89">
        <f>IF(Eingabe!G3052="x",1,0)</f>
        <v>0</v>
      </c>
      <c r="E3052" s="1">
        <f>IF(Eingabe!H3052="x",1,0)</f>
        <v>1</v>
      </c>
      <c r="F3052" s="1">
        <f>IF(Eingabe!I3052="x",1,0)</f>
        <v>0</v>
      </c>
      <c r="G3052" s="90">
        <f t="shared" si="245"/>
        <v>1</v>
      </c>
      <c r="H3052" s="1">
        <f>IF(Eingabe!R3052="x",1,0)</f>
        <v>1</v>
      </c>
      <c r="I3052" s="1">
        <f>IF(Eingabe!S3052="x",1,0)</f>
        <v>0</v>
      </c>
      <c r="J3052" s="1">
        <f t="shared" si="246"/>
        <v>1</v>
      </c>
      <c r="K3052" s="89">
        <f>IF(Eingabe!E3052="x",1,0)</f>
        <v>1</v>
      </c>
      <c r="L3052" s="1">
        <f>IF(Eingabe!F3052="x",1,0)</f>
        <v>0</v>
      </c>
      <c r="M3052" s="90">
        <f t="shared" si="247"/>
        <v>1</v>
      </c>
    </row>
    <row r="3053">
      <c r="A3053" s="5">
        <f>Eingabe!J3053^2*PI()/4</f>
        <v>0</v>
      </c>
      <c r="B3053" s="5">
        <f>Eingabe!K3053*Eingabe!L3053</f>
        <v>0.089999999999999997</v>
      </c>
      <c r="C3053" s="5">
        <f>(Eingabe!K3053*(Eingabe!L3053-Eingabe!K3053)+Eingabe!K3053^2*PI()/4)*0+Eingabe!K3053*Eingabe!L3053</f>
        <v>0.089999999999999997</v>
      </c>
      <c r="D3053" s="89">
        <f>IF(Eingabe!G3053="x",1,0)</f>
        <v>0</v>
      </c>
      <c r="E3053" s="1">
        <f>IF(Eingabe!H3053="x",1,0)</f>
        <v>1</v>
      </c>
      <c r="F3053" s="1">
        <f>IF(Eingabe!I3053="x",1,0)</f>
        <v>0</v>
      </c>
      <c r="G3053" s="90">
        <f t="shared" si="245"/>
        <v>1</v>
      </c>
      <c r="H3053" s="1">
        <f>IF(Eingabe!R3053="x",1,0)</f>
        <v>1</v>
      </c>
      <c r="I3053" s="1">
        <f>IF(Eingabe!S3053="x",1,0)</f>
        <v>0</v>
      </c>
      <c r="J3053" s="1">
        <f t="shared" si="246"/>
        <v>1</v>
      </c>
      <c r="K3053" s="89">
        <f>IF(Eingabe!E3053="x",1,0)</f>
        <v>1</v>
      </c>
      <c r="L3053" s="1">
        <f>IF(Eingabe!F3053="x",1,0)</f>
        <v>0</v>
      </c>
      <c r="M3053" s="90">
        <f t="shared" si="247"/>
        <v>1</v>
      </c>
    </row>
    <row r="3054">
      <c r="A3054" s="5">
        <f>Eingabe!J3054^2*PI()/4</f>
        <v>0</v>
      </c>
      <c r="B3054" s="5">
        <f>Eingabe!K3054*Eingabe!L3054</f>
        <v>0.089999999999999997</v>
      </c>
      <c r="C3054" s="5">
        <f>(Eingabe!K3054*(Eingabe!L3054-Eingabe!K3054)+Eingabe!K3054^2*PI()/4)*0+Eingabe!K3054*Eingabe!L3054</f>
        <v>0.089999999999999997</v>
      </c>
      <c r="D3054" s="89">
        <f>IF(Eingabe!G3054="x",1,0)</f>
        <v>0</v>
      </c>
      <c r="E3054" s="1">
        <f>IF(Eingabe!H3054="x",1,0)</f>
        <v>1</v>
      </c>
      <c r="F3054" s="1">
        <f>IF(Eingabe!I3054="x",1,0)</f>
        <v>0</v>
      </c>
      <c r="G3054" s="90">
        <f t="shared" si="245"/>
        <v>1</v>
      </c>
      <c r="H3054" s="1">
        <f>IF(Eingabe!R3054="x",1,0)</f>
        <v>1</v>
      </c>
      <c r="I3054" s="1">
        <f>IF(Eingabe!S3054="x",1,0)</f>
        <v>0</v>
      </c>
      <c r="J3054" s="1">
        <f t="shared" si="246"/>
        <v>1</v>
      </c>
      <c r="K3054" s="89">
        <f>IF(Eingabe!E3054="x",1,0)</f>
        <v>1</v>
      </c>
      <c r="L3054" s="1">
        <f>IF(Eingabe!F3054="x",1,0)</f>
        <v>0</v>
      </c>
      <c r="M3054" s="90">
        <f t="shared" si="247"/>
        <v>1</v>
      </c>
    </row>
    <row r="3055">
      <c r="A3055" s="5">
        <f>Eingabe!J3055^2*PI()/4</f>
        <v>0</v>
      </c>
      <c r="B3055" s="5">
        <f>Eingabe!K3055*Eingabe!L3055</f>
        <v>0.089999999999999997</v>
      </c>
      <c r="C3055" s="5">
        <f>(Eingabe!K3055*(Eingabe!L3055-Eingabe!K3055)+Eingabe!K3055^2*PI()/4)*0+Eingabe!K3055*Eingabe!L3055</f>
        <v>0.089999999999999997</v>
      </c>
      <c r="D3055" s="89">
        <f>IF(Eingabe!G3055="x",1,0)</f>
        <v>0</v>
      </c>
      <c r="E3055" s="1">
        <f>IF(Eingabe!H3055="x",1,0)</f>
        <v>1</v>
      </c>
      <c r="F3055" s="1">
        <f>IF(Eingabe!I3055="x",1,0)</f>
        <v>0</v>
      </c>
      <c r="G3055" s="90">
        <f t="shared" si="245"/>
        <v>1</v>
      </c>
      <c r="H3055" s="1">
        <f>IF(Eingabe!R3055="x",1,0)</f>
        <v>1</v>
      </c>
      <c r="I3055" s="1">
        <f>IF(Eingabe!S3055="x",1,0)</f>
        <v>0</v>
      </c>
      <c r="J3055" s="1">
        <f t="shared" si="246"/>
        <v>1</v>
      </c>
      <c r="K3055" s="89">
        <f>IF(Eingabe!E3055="x",1,0)</f>
        <v>1</v>
      </c>
      <c r="L3055" s="1">
        <f>IF(Eingabe!F3055="x",1,0)</f>
        <v>0</v>
      </c>
      <c r="M3055" s="90">
        <f t="shared" si="247"/>
        <v>1</v>
      </c>
    </row>
    <row r="3056">
      <c r="A3056" s="5">
        <f>Eingabe!J3056^2*PI()/4</f>
        <v>0</v>
      </c>
      <c r="B3056" s="5">
        <f>Eingabe!K3056*Eingabe!L3056</f>
        <v>0.089999999999999997</v>
      </c>
      <c r="C3056" s="5">
        <f>(Eingabe!K3056*(Eingabe!L3056-Eingabe!K3056)+Eingabe!K3056^2*PI()/4)*0+Eingabe!K3056*Eingabe!L3056</f>
        <v>0.089999999999999997</v>
      </c>
      <c r="D3056" s="89">
        <f>IF(Eingabe!G3056="x",1,0)</f>
        <v>0</v>
      </c>
      <c r="E3056" s="1">
        <f>IF(Eingabe!H3056="x",1,0)</f>
        <v>1</v>
      </c>
      <c r="F3056" s="1">
        <f>IF(Eingabe!I3056="x",1,0)</f>
        <v>0</v>
      </c>
      <c r="G3056" s="90">
        <f t="shared" si="245"/>
        <v>1</v>
      </c>
      <c r="H3056" s="1">
        <f>IF(Eingabe!R3056="x",1,0)</f>
        <v>1</v>
      </c>
      <c r="I3056" s="1">
        <f>IF(Eingabe!S3056="x",1,0)</f>
        <v>0</v>
      </c>
      <c r="J3056" s="1">
        <f t="shared" si="246"/>
        <v>1</v>
      </c>
      <c r="K3056" s="89">
        <f>IF(Eingabe!E3056="x",1,0)</f>
        <v>1</v>
      </c>
      <c r="L3056" s="1">
        <f>IF(Eingabe!F3056="x",1,0)</f>
        <v>0</v>
      </c>
      <c r="M3056" s="90">
        <f t="shared" si="247"/>
        <v>1</v>
      </c>
    </row>
    <row r="3057">
      <c r="A3057" s="5">
        <f>Eingabe!J3057^2*PI()/4</f>
        <v>0</v>
      </c>
      <c r="B3057" s="5">
        <f>Eingabe!K3057*Eingabe!L3057</f>
        <v>0.089999999999999997</v>
      </c>
      <c r="C3057" s="5">
        <f>(Eingabe!K3057*(Eingabe!L3057-Eingabe!K3057)+Eingabe!K3057^2*PI()/4)*0+Eingabe!K3057*Eingabe!L3057</f>
        <v>0.089999999999999997</v>
      </c>
      <c r="D3057" s="89">
        <f>IF(Eingabe!G3057="x",1,0)</f>
        <v>0</v>
      </c>
      <c r="E3057" s="1">
        <f>IF(Eingabe!H3057="x",1,0)</f>
        <v>1</v>
      </c>
      <c r="F3057" s="1">
        <f>IF(Eingabe!I3057="x",1,0)</f>
        <v>0</v>
      </c>
      <c r="G3057" s="90">
        <f t="shared" si="245"/>
        <v>1</v>
      </c>
      <c r="H3057" s="1">
        <f>IF(Eingabe!R3057="x",1,0)</f>
        <v>1</v>
      </c>
      <c r="I3057" s="1">
        <f>IF(Eingabe!S3057="x",1,0)</f>
        <v>0</v>
      </c>
      <c r="J3057" s="1">
        <f t="shared" si="246"/>
        <v>1</v>
      </c>
      <c r="K3057" s="89">
        <f>IF(Eingabe!E3057="x",1,0)</f>
        <v>1</v>
      </c>
      <c r="L3057" s="1">
        <f>IF(Eingabe!F3057="x",1,0)</f>
        <v>0</v>
      </c>
      <c r="M3057" s="90">
        <f t="shared" si="247"/>
        <v>1</v>
      </c>
    </row>
    <row r="3058">
      <c r="A3058" s="5">
        <f>Eingabe!J3058^2*PI()/4</f>
        <v>0</v>
      </c>
      <c r="B3058" s="5">
        <f>Eingabe!K3058*Eingabe!L3058</f>
        <v>0.089999999999999997</v>
      </c>
      <c r="C3058" s="5">
        <f>(Eingabe!K3058*(Eingabe!L3058-Eingabe!K3058)+Eingabe!K3058^2*PI()/4)*0+Eingabe!K3058*Eingabe!L3058</f>
        <v>0.089999999999999997</v>
      </c>
      <c r="D3058" s="89">
        <f>IF(Eingabe!G3058="x",1,0)</f>
        <v>0</v>
      </c>
      <c r="E3058" s="1">
        <f>IF(Eingabe!H3058="x",1,0)</f>
        <v>1</v>
      </c>
      <c r="F3058" s="1">
        <f>IF(Eingabe!I3058="x",1,0)</f>
        <v>0</v>
      </c>
      <c r="G3058" s="90">
        <f t="shared" si="245"/>
        <v>1</v>
      </c>
      <c r="H3058" s="1">
        <f>IF(Eingabe!R3058="x",1,0)</f>
        <v>1</v>
      </c>
      <c r="I3058" s="1">
        <f>IF(Eingabe!S3058="x",1,0)</f>
        <v>0</v>
      </c>
      <c r="J3058" s="1">
        <f t="shared" si="246"/>
        <v>1</v>
      </c>
      <c r="K3058" s="89">
        <f>IF(Eingabe!E3058="x",1,0)</f>
        <v>1</v>
      </c>
      <c r="L3058" s="1">
        <f>IF(Eingabe!F3058="x",1,0)</f>
        <v>0</v>
      </c>
      <c r="M3058" s="90">
        <f t="shared" si="247"/>
        <v>1</v>
      </c>
    </row>
    <row r="3059">
      <c r="A3059" s="5">
        <f>Eingabe!J3059^2*PI()/4</f>
        <v>0</v>
      </c>
      <c r="B3059" s="5">
        <f>Eingabe!K3059*Eingabe!L3059</f>
        <v>0.089999999999999997</v>
      </c>
      <c r="C3059" s="5">
        <f>(Eingabe!K3059*(Eingabe!L3059-Eingabe!K3059)+Eingabe!K3059^2*PI()/4)*0+Eingabe!K3059*Eingabe!L3059</f>
        <v>0.089999999999999997</v>
      </c>
      <c r="D3059" s="89">
        <f>IF(Eingabe!G3059="x",1,0)</f>
        <v>0</v>
      </c>
      <c r="E3059" s="1">
        <f>IF(Eingabe!H3059="x",1,0)</f>
        <v>1</v>
      </c>
      <c r="F3059" s="1">
        <f>IF(Eingabe!I3059="x",1,0)</f>
        <v>0</v>
      </c>
      <c r="G3059" s="90">
        <f t="shared" si="245"/>
        <v>1</v>
      </c>
      <c r="H3059" s="1">
        <f>IF(Eingabe!R3059="x",1,0)</f>
        <v>1</v>
      </c>
      <c r="I3059" s="1">
        <f>IF(Eingabe!S3059="x",1,0)</f>
        <v>0</v>
      </c>
      <c r="J3059" s="1">
        <f t="shared" si="246"/>
        <v>1</v>
      </c>
      <c r="K3059" s="89">
        <f>IF(Eingabe!E3059="x",1,0)</f>
        <v>1</v>
      </c>
      <c r="L3059" s="1">
        <f>IF(Eingabe!F3059="x",1,0)</f>
        <v>0</v>
      </c>
      <c r="M3059" s="90">
        <f t="shared" si="247"/>
        <v>1</v>
      </c>
    </row>
    <row r="3060">
      <c r="A3060" s="5">
        <f>Eingabe!J3060^2*PI()/4</f>
        <v>0</v>
      </c>
      <c r="B3060" s="5">
        <f>Eingabe!K3060*Eingabe!L3060</f>
        <v>0.089999999999999997</v>
      </c>
      <c r="C3060" s="5">
        <f>(Eingabe!K3060*(Eingabe!L3060-Eingabe!K3060)+Eingabe!K3060^2*PI()/4)*0+Eingabe!K3060*Eingabe!L3060</f>
        <v>0.089999999999999997</v>
      </c>
      <c r="D3060" s="89">
        <f>IF(Eingabe!G3060="x",1,0)</f>
        <v>0</v>
      </c>
      <c r="E3060" s="1">
        <f>IF(Eingabe!H3060="x",1,0)</f>
        <v>1</v>
      </c>
      <c r="F3060" s="1">
        <f>IF(Eingabe!I3060="x",1,0)</f>
        <v>0</v>
      </c>
      <c r="G3060" s="90">
        <f t="shared" si="245"/>
        <v>1</v>
      </c>
      <c r="H3060" s="1">
        <f>IF(Eingabe!R3060="x",1,0)</f>
        <v>1</v>
      </c>
      <c r="I3060" s="1">
        <f>IF(Eingabe!S3060="x",1,0)</f>
        <v>0</v>
      </c>
      <c r="J3060" s="1">
        <f t="shared" si="246"/>
        <v>1</v>
      </c>
      <c r="K3060" s="89">
        <f>IF(Eingabe!E3060="x",1,0)</f>
        <v>1</v>
      </c>
      <c r="L3060" s="1">
        <f>IF(Eingabe!F3060="x",1,0)</f>
        <v>0</v>
      </c>
      <c r="M3060" s="90">
        <f t="shared" si="247"/>
        <v>1</v>
      </c>
    </row>
    <row r="3061">
      <c r="A3061" s="5">
        <f>Eingabe!J3061^2*PI()/4</f>
        <v>0</v>
      </c>
      <c r="B3061" s="5">
        <f>Eingabe!K3061*Eingabe!L3061</f>
        <v>0.089999999999999997</v>
      </c>
      <c r="C3061" s="5">
        <f>(Eingabe!K3061*(Eingabe!L3061-Eingabe!K3061)+Eingabe!K3061^2*PI()/4)*0+Eingabe!K3061*Eingabe!L3061</f>
        <v>0.089999999999999997</v>
      </c>
      <c r="D3061" s="89">
        <f>IF(Eingabe!G3061="x",1,0)</f>
        <v>0</v>
      </c>
      <c r="E3061" s="1">
        <f>IF(Eingabe!H3061="x",1,0)</f>
        <v>1</v>
      </c>
      <c r="F3061" s="1">
        <f>IF(Eingabe!I3061="x",1,0)</f>
        <v>0</v>
      </c>
      <c r="G3061" s="90">
        <f t="shared" si="245"/>
        <v>1</v>
      </c>
      <c r="H3061" s="1">
        <f>IF(Eingabe!R3061="x",1,0)</f>
        <v>1</v>
      </c>
      <c r="I3061" s="1">
        <f>IF(Eingabe!S3061="x",1,0)</f>
        <v>0</v>
      </c>
      <c r="J3061" s="1">
        <f t="shared" si="246"/>
        <v>1</v>
      </c>
      <c r="K3061" s="89">
        <f>IF(Eingabe!E3061="x",1,0)</f>
        <v>1</v>
      </c>
      <c r="L3061" s="1">
        <f>IF(Eingabe!F3061="x",1,0)</f>
        <v>0</v>
      </c>
      <c r="M3061" s="90">
        <f t="shared" si="247"/>
        <v>1</v>
      </c>
    </row>
    <row r="3062">
      <c r="A3062" s="5">
        <f>Eingabe!J3062^2*PI()/4</f>
        <v>0</v>
      </c>
      <c r="B3062" s="5">
        <f>Eingabe!K3062*Eingabe!L3062</f>
        <v>0.089999999999999997</v>
      </c>
      <c r="C3062" s="5">
        <f>(Eingabe!K3062*(Eingabe!L3062-Eingabe!K3062)+Eingabe!K3062^2*PI()/4)*0+Eingabe!K3062*Eingabe!L3062</f>
        <v>0.089999999999999997</v>
      </c>
      <c r="D3062" s="89">
        <f>IF(Eingabe!G3062="x",1,0)</f>
        <v>0</v>
      </c>
      <c r="E3062" s="1">
        <f>IF(Eingabe!H3062="x",1,0)</f>
        <v>1</v>
      </c>
      <c r="F3062" s="1">
        <f>IF(Eingabe!I3062="x",1,0)</f>
        <v>0</v>
      </c>
      <c r="G3062" s="90">
        <f t="shared" si="245"/>
        <v>1</v>
      </c>
      <c r="H3062" s="1">
        <f>IF(Eingabe!R3062="x",1,0)</f>
        <v>1</v>
      </c>
      <c r="I3062" s="1">
        <f>IF(Eingabe!S3062="x",1,0)</f>
        <v>0</v>
      </c>
      <c r="J3062" s="1">
        <f t="shared" si="246"/>
        <v>1</v>
      </c>
      <c r="K3062" s="89">
        <f>IF(Eingabe!E3062="x",1,0)</f>
        <v>1</v>
      </c>
      <c r="L3062" s="1">
        <f>IF(Eingabe!F3062="x",1,0)</f>
        <v>0</v>
      </c>
      <c r="M3062" s="90">
        <f t="shared" si="247"/>
        <v>1</v>
      </c>
    </row>
    <row r="3063">
      <c r="A3063" s="5">
        <f>Eingabe!J3063^2*PI()/4</f>
        <v>0</v>
      </c>
      <c r="B3063" s="5">
        <f>Eingabe!K3063*Eingabe!L3063</f>
        <v>0.089999999999999997</v>
      </c>
      <c r="C3063" s="5">
        <f>(Eingabe!K3063*(Eingabe!L3063-Eingabe!K3063)+Eingabe!K3063^2*PI()/4)*0+Eingabe!K3063*Eingabe!L3063</f>
        <v>0.089999999999999997</v>
      </c>
      <c r="D3063" s="89">
        <f>IF(Eingabe!G3063="x",1,0)</f>
        <v>0</v>
      </c>
      <c r="E3063" s="1">
        <f>IF(Eingabe!H3063="x",1,0)</f>
        <v>1</v>
      </c>
      <c r="F3063" s="1">
        <f>IF(Eingabe!I3063="x",1,0)</f>
        <v>0</v>
      </c>
      <c r="G3063" s="90">
        <f t="shared" si="245"/>
        <v>1</v>
      </c>
      <c r="H3063" s="1">
        <f>IF(Eingabe!R3063="x",1,0)</f>
        <v>1</v>
      </c>
      <c r="I3063" s="1">
        <f>IF(Eingabe!S3063="x",1,0)</f>
        <v>0</v>
      </c>
      <c r="J3063" s="1">
        <f t="shared" si="246"/>
        <v>1</v>
      </c>
      <c r="K3063" s="89">
        <f>IF(Eingabe!E3063="x",1,0)</f>
        <v>1</v>
      </c>
      <c r="L3063" s="1">
        <f>IF(Eingabe!F3063="x",1,0)</f>
        <v>0</v>
      </c>
      <c r="M3063" s="90">
        <f t="shared" si="247"/>
        <v>1</v>
      </c>
    </row>
    <row r="3064">
      <c r="A3064" s="5">
        <f>Eingabe!J3064^2*PI()/4</f>
        <v>0</v>
      </c>
      <c r="B3064" s="5">
        <f>Eingabe!K3064*Eingabe!L3064</f>
        <v>0.089999999999999997</v>
      </c>
      <c r="C3064" s="5">
        <f>(Eingabe!K3064*(Eingabe!L3064-Eingabe!K3064)+Eingabe!K3064^2*PI()/4)*0+Eingabe!K3064*Eingabe!L3064</f>
        <v>0.089999999999999997</v>
      </c>
      <c r="D3064" s="89">
        <f>IF(Eingabe!G3064="x",1,0)</f>
        <v>0</v>
      </c>
      <c r="E3064" s="1">
        <f>IF(Eingabe!H3064="x",1,0)</f>
        <v>1</v>
      </c>
      <c r="F3064" s="1">
        <f>IF(Eingabe!I3064="x",1,0)</f>
        <v>0</v>
      </c>
      <c r="G3064" s="90">
        <f t="shared" si="245"/>
        <v>1</v>
      </c>
      <c r="H3064" s="1">
        <f>IF(Eingabe!R3064="x",1,0)</f>
        <v>1</v>
      </c>
      <c r="I3064" s="1">
        <f>IF(Eingabe!S3064="x",1,0)</f>
        <v>0</v>
      </c>
      <c r="J3064" s="1">
        <f t="shared" si="246"/>
        <v>1</v>
      </c>
      <c r="K3064" s="89">
        <f>IF(Eingabe!E3064="x",1,0)</f>
        <v>1</v>
      </c>
      <c r="L3064" s="1">
        <f>IF(Eingabe!F3064="x",1,0)</f>
        <v>0</v>
      </c>
      <c r="M3064" s="90">
        <f t="shared" si="247"/>
        <v>1</v>
      </c>
    </row>
    <row r="3065">
      <c r="A3065" s="5">
        <f>Eingabe!J3065^2*PI()/4</f>
        <v>0</v>
      </c>
      <c r="B3065" s="5">
        <f>Eingabe!K3065*Eingabe!L3065</f>
        <v>0.089999999999999997</v>
      </c>
      <c r="C3065" s="5">
        <f>(Eingabe!K3065*(Eingabe!L3065-Eingabe!K3065)+Eingabe!K3065^2*PI()/4)*0+Eingabe!K3065*Eingabe!L3065</f>
        <v>0.089999999999999997</v>
      </c>
      <c r="D3065" s="89">
        <f>IF(Eingabe!G3065="x",1,0)</f>
        <v>0</v>
      </c>
      <c r="E3065" s="1">
        <f>IF(Eingabe!H3065="x",1,0)</f>
        <v>1</v>
      </c>
      <c r="F3065" s="1">
        <f>IF(Eingabe!I3065="x",1,0)</f>
        <v>0</v>
      </c>
      <c r="G3065" s="90">
        <f t="shared" si="245"/>
        <v>1</v>
      </c>
      <c r="H3065" s="1">
        <f>IF(Eingabe!R3065="x",1,0)</f>
        <v>1</v>
      </c>
      <c r="I3065" s="1">
        <f>IF(Eingabe!S3065="x",1,0)</f>
        <v>0</v>
      </c>
      <c r="J3065" s="1">
        <f t="shared" si="246"/>
        <v>1</v>
      </c>
      <c r="K3065" s="89">
        <f>IF(Eingabe!E3065="x",1,0)</f>
        <v>1</v>
      </c>
      <c r="L3065" s="1">
        <f>IF(Eingabe!F3065="x",1,0)</f>
        <v>0</v>
      </c>
      <c r="M3065" s="90">
        <f t="shared" si="247"/>
        <v>1</v>
      </c>
    </row>
    <row r="3066">
      <c r="A3066" s="5">
        <f>Eingabe!J3066^2*PI()/4</f>
        <v>0</v>
      </c>
      <c r="B3066" s="5">
        <f>Eingabe!K3066*Eingabe!L3066</f>
        <v>0.089999999999999997</v>
      </c>
      <c r="C3066" s="5">
        <f>(Eingabe!K3066*(Eingabe!L3066-Eingabe!K3066)+Eingabe!K3066^2*PI()/4)*0+Eingabe!K3066*Eingabe!L3066</f>
        <v>0.089999999999999997</v>
      </c>
      <c r="D3066" s="89">
        <f>IF(Eingabe!G3066="x",1,0)</f>
        <v>0</v>
      </c>
      <c r="E3066" s="1">
        <f>IF(Eingabe!H3066="x",1,0)</f>
        <v>1</v>
      </c>
      <c r="F3066" s="1">
        <f>IF(Eingabe!I3066="x",1,0)</f>
        <v>0</v>
      </c>
      <c r="G3066" s="90">
        <f t="shared" si="245"/>
        <v>1</v>
      </c>
      <c r="H3066" s="1">
        <f>IF(Eingabe!R3066="x",1,0)</f>
        <v>1</v>
      </c>
      <c r="I3066" s="1">
        <f>IF(Eingabe!S3066="x",1,0)</f>
        <v>0</v>
      </c>
      <c r="J3066" s="1">
        <f t="shared" si="246"/>
        <v>1</v>
      </c>
      <c r="K3066" s="89">
        <f>IF(Eingabe!E3066="x",1,0)</f>
        <v>1</v>
      </c>
      <c r="L3066" s="1">
        <f>IF(Eingabe!F3066="x",1,0)</f>
        <v>0</v>
      </c>
      <c r="M3066" s="90">
        <f t="shared" si="247"/>
        <v>1</v>
      </c>
    </row>
    <row r="3067">
      <c r="A3067" s="5">
        <f>Eingabe!J3067^2*PI()/4</f>
        <v>0</v>
      </c>
      <c r="B3067" s="5">
        <f>Eingabe!K3067*Eingabe!L3067</f>
        <v>0.089999999999999997</v>
      </c>
      <c r="C3067" s="5">
        <f>(Eingabe!K3067*(Eingabe!L3067-Eingabe!K3067)+Eingabe!K3067^2*PI()/4)*0+Eingabe!K3067*Eingabe!L3067</f>
        <v>0.089999999999999997</v>
      </c>
      <c r="D3067" s="89">
        <f>IF(Eingabe!G3067="x",1,0)</f>
        <v>0</v>
      </c>
      <c r="E3067" s="1">
        <f>IF(Eingabe!H3067="x",1,0)</f>
        <v>1</v>
      </c>
      <c r="F3067" s="1">
        <f>IF(Eingabe!I3067="x",1,0)</f>
        <v>0</v>
      </c>
      <c r="G3067" s="90">
        <f t="shared" si="245"/>
        <v>1</v>
      </c>
      <c r="H3067" s="1">
        <f>IF(Eingabe!R3067="x",1,0)</f>
        <v>1</v>
      </c>
      <c r="I3067" s="1">
        <f>IF(Eingabe!S3067="x",1,0)</f>
        <v>0</v>
      </c>
      <c r="J3067" s="1">
        <f t="shared" si="246"/>
        <v>1</v>
      </c>
      <c r="K3067" s="89">
        <f>IF(Eingabe!E3067="x",1,0)</f>
        <v>1</v>
      </c>
      <c r="L3067" s="1">
        <f>IF(Eingabe!F3067="x",1,0)</f>
        <v>0</v>
      </c>
      <c r="M3067" s="90">
        <f t="shared" si="247"/>
        <v>1</v>
      </c>
    </row>
    <row r="3068">
      <c r="A3068" s="5">
        <f>Eingabe!J3068^2*PI()/4</f>
        <v>0</v>
      </c>
      <c r="B3068" s="5">
        <f>Eingabe!K3068*Eingabe!L3068</f>
        <v>0.089999999999999997</v>
      </c>
      <c r="C3068" s="5">
        <f>(Eingabe!K3068*(Eingabe!L3068-Eingabe!K3068)+Eingabe!K3068^2*PI()/4)*0+Eingabe!K3068*Eingabe!L3068</f>
        <v>0.089999999999999997</v>
      </c>
      <c r="D3068" s="89">
        <f>IF(Eingabe!G3068="x",1,0)</f>
        <v>0</v>
      </c>
      <c r="E3068" s="1">
        <f>IF(Eingabe!H3068="x",1,0)</f>
        <v>1</v>
      </c>
      <c r="F3068" s="1">
        <f>IF(Eingabe!I3068="x",1,0)</f>
        <v>0</v>
      </c>
      <c r="G3068" s="90">
        <f t="shared" si="245"/>
        <v>1</v>
      </c>
      <c r="H3068" s="1">
        <f>IF(Eingabe!R3068="x",1,0)</f>
        <v>1</v>
      </c>
      <c r="I3068" s="1">
        <f>IF(Eingabe!S3068="x",1,0)</f>
        <v>0</v>
      </c>
      <c r="J3068" s="1">
        <f t="shared" si="246"/>
        <v>1</v>
      </c>
      <c r="K3068" s="89">
        <f>IF(Eingabe!E3068="x",1,0)</f>
        <v>1</v>
      </c>
      <c r="L3068" s="1">
        <f>IF(Eingabe!F3068="x",1,0)</f>
        <v>0</v>
      </c>
      <c r="M3068" s="90">
        <f t="shared" si="247"/>
        <v>1</v>
      </c>
    </row>
    <row r="3069">
      <c r="A3069" s="5">
        <f>Eingabe!J3069^2*PI()/4</f>
        <v>0</v>
      </c>
      <c r="B3069" s="5">
        <f>Eingabe!K3069*Eingabe!L3069</f>
        <v>0.089999999999999997</v>
      </c>
      <c r="C3069" s="5">
        <f>(Eingabe!K3069*(Eingabe!L3069-Eingabe!K3069)+Eingabe!K3069^2*PI()/4)*0+Eingabe!K3069*Eingabe!L3069</f>
        <v>0.089999999999999997</v>
      </c>
      <c r="D3069" s="89">
        <f>IF(Eingabe!G3069="x",1,0)</f>
        <v>0</v>
      </c>
      <c r="E3069" s="1">
        <f>IF(Eingabe!H3069="x",1,0)</f>
        <v>1</v>
      </c>
      <c r="F3069" s="1">
        <f>IF(Eingabe!I3069="x",1,0)</f>
        <v>0</v>
      </c>
      <c r="G3069" s="90">
        <f t="shared" si="245"/>
        <v>1</v>
      </c>
      <c r="H3069" s="1">
        <f>IF(Eingabe!R3069="x",1,0)</f>
        <v>1</v>
      </c>
      <c r="I3069" s="1">
        <f>IF(Eingabe!S3069="x",1,0)</f>
        <v>0</v>
      </c>
      <c r="J3069" s="1">
        <f t="shared" si="246"/>
        <v>1</v>
      </c>
      <c r="K3069" s="89">
        <f>IF(Eingabe!E3069="x",1,0)</f>
        <v>1</v>
      </c>
      <c r="L3069" s="1">
        <f>IF(Eingabe!F3069="x",1,0)</f>
        <v>0</v>
      </c>
      <c r="M3069" s="90">
        <f t="shared" si="247"/>
        <v>1</v>
      </c>
    </row>
    <row r="3070">
      <c r="A3070" s="5">
        <f>Eingabe!J3070^2*PI()/4</f>
        <v>0</v>
      </c>
      <c r="B3070" s="5">
        <f>Eingabe!K3070*Eingabe!L3070</f>
        <v>0.089999999999999997</v>
      </c>
      <c r="C3070" s="5">
        <f>(Eingabe!K3070*(Eingabe!L3070-Eingabe!K3070)+Eingabe!K3070^2*PI()/4)*0+Eingabe!K3070*Eingabe!L3070</f>
        <v>0.089999999999999997</v>
      </c>
      <c r="D3070" s="89">
        <f>IF(Eingabe!G3070="x",1,0)</f>
        <v>0</v>
      </c>
      <c r="E3070" s="1">
        <f>IF(Eingabe!H3070="x",1,0)</f>
        <v>1</v>
      </c>
      <c r="F3070" s="1">
        <f>IF(Eingabe!I3070="x",1,0)</f>
        <v>0</v>
      </c>
      <c r="G3070" s="90">
        <f t="shared" si="245"/>
        <v>1</v>
      </c>
      <c r="H3070" s="1">
        <f>IF(Eingabe!R3070="x",1,0)</f>
        <v>1</v>
      </c>
      <c r="I3070" s="1">
        <f>IF(Eingabe!S3070="x",1,0)</f>
        <v>0</v>
      </c>
      <c r="J3070" s="1">
        <f t="shared" si="246"/>
        <v>1</v>
      </c>
      <c r="K3070" s="89">
        <f>IF(Eingabe!E3070="x",1,0)</f>
        <v>1</v>
      </c>
      <c r="L3070" s="1">
        <f>IF(Eingabe!F3070="x",1,0)</f>
        <v>0</v>
      </c>
      <c r="M3070" s="90">
        <f t="shared" si="247"/>
        <v>1</v>
      </c>
    </row>
    <row r="3071">
      <c r="A3071" s="5">
        <f>Eingabe!J3071^2*PI()/4</f>
        <v>0</v>
      </c>
      <c r="B3071" s="5">
        <f>Eingabe!K3071*Eingabe!L3071</f>
        <v>0.089999999999999997</v>
      </c>
      <c r="C3071" s="5">
        <f>(Eingabe!K3071*(Eingabe!L3071-Eingabe!K3071)+Eingabe!K3071^2*PI()/4)*0+Eingabe!K3071*Eingabe!L3071</f>
        <v>0.089999999999999997</v>
      </c>
      <c r="D3071" s="89">
        <f>IF(Eingabe!G3071="x",1,0)</f>
        <v>0</v>
      </c>
      <c r="E3071" s="1">
        <f>IF(Eingabe!H3071="x",1,0)</f>
        <v>1</v>
      </c>
      <c r="F3071" s="1">
        <f>IF(Eingabe!I3071="x",1,0)</f>
        <v>0</v>
      </c>
      <c r="G3071" s="90">
        <f t="shared" si="245"/>
        <v>1</v>
      </c>
      <c r="H3071" s="1">
        <f>IF(Eingabe!R3071="x",1,0)</f>
        <v>1</v>
      </c>
      <c r="I3071" s="1">
        <f>IF(Eingabe!S3071="x",1,0)</f>
        <v>0</v>
      </c>
      <c r="J3071" s="1">
        <f t="shared" si="246"/>
        <v>1</v>
      </c>
      <c r="K3071" s="89">
        <f>IF(Eingabe!E3071="x",1,0)</f>
        <v>1</v>
      </c>
      <c r="L3071" s="1">
        <f>IF(Eingabe!F3071="x",1,0)</f>
        <v>0</v>
      </c>
      <c r="M3071" s="90">
        <f t="shared" si="247"/>
        <v>1</v>
      </c>
    </row>
    <row r="3072">
      <c r="A3072" s="5">
        <f>Eingabe!J3072^2*PI()/4</f>
        <v>0</v>
      </c>
      <c r="B3072" s="5">
        <f>Eingabe!K3072*Eingabe!L3072</f>
        <v>0.089999999999999997</v>
      </c>
      <c r="C3072" s="5">
        <f>(Eingabe!K3072*(Eingabe!L3072-Eingabe!K3072)+Eingabe!K3072^2*PI()/4)*0+Eingabe!K3072*Eingabe!L3072</f>
        <v>0.089999999999999997</v>
      </c>
      <c r="D3072" s="89">
        <f>IF(Eingabe!G3072="x",1,0)</f>
        <v>0</v>
      </c>
      <c r="E3072" s="1">
        <f>IF(Eingabe!H3072="x",1,0)</f>
        <v>1</v>
      </c>
      <c r="F3072" s="1">
        <f>IF(Eingabe!I3072="x",1,0)</f>
        <v>0</v>
      </c>
      <c r="G3072" s="90">
        <f t="shared" si="245"/>
        <v>1</v>
      </c>
      <c r="H3072" s="1">
        <f>IF(Eingabe!R3072="x",1,0)</f>
        <v>1</v>
      </c>
      <c r="I3072" s="1">
        <f>IF(Eingabe!S3072="x",1,0)</f>
        <v>0</v>
      </c>
      <c r="J3072" s="1">
        <f t="shared" si="246"/>
        <v>1</v>
      </c>
      <c r="K3072" s="89">
        <f>IF(Eingabe!E3072="x",1,0)</f>
        <v>1</v>
      </c>
      <c r="L3072" s="1">
        <f>IF(Eingabe!F3072="x",1,0)</f>
        <v>0</v>
      </c>
      <c r="M3072" s="90">
        <f t="shared" si="247"/>
        <v>1</v>
      </c>
    </row>
    <row r="3073">
      <c r="A3073" s="5">
        <f>Eingabe!J3073^2*PI()/4</f>
        <v>0</v>
      </c>
      <c r="B3073" s="5">
        <f>Eingabe!K3073*Eingabe!L3073</f>
        <v>0.089999999999999997</v>
      </c>
      <c r="C3073" s="5">
        <f>(Eingabe!K3073*(Eingabe!L3073-Eingabe!K3073)+Eingabe!K3073^2*PI()/4)*0+Eingabe!K3073*Eingabe!L3073</f>
        <v>0.089999999999999997</v>
      </c>
      <c r="D3073" s="89">
        <f>IF(Eingabe!G3073="x",1,0)</f>
        <v>0</v>
      </c>
      <c r="E3073" s="1">
        <f>IF(Eingabe!H3073="x",1,0)</f>
        <v>1</v>
      </c>
      <c r="F3073" s="1">
        <f>IF(Eingabe!I3073="x",1,0)</f>
        <v>0</v>
      </c>
      <c r="G3073" s="90">
        <f t="shared" si="245"/>
        <v>1</v>
      </c>
      <c r="H3073" s="1">
        <f>IF(Eingabe!R3073="x",1,0)</f>
        <v>1</v>
      </c>
      <c r="I3073" s="1">
        <f>IF(Eingabe!S3073="x",1,0)</f>
        <v>0</v>
      </c>
      <c r="J3073" s="1">
        <f t="shared" si="246"/>
        <v>1</v>
      </c>
      <c r="K3073" s="89">
        <f>IF(Eingabe!E3073="x",1,0)</f>
        <v>1</v>
      </c>
      <c r="L3073" s="1">
        <f>IF(Eingabe!F3073="x",1,0)</f>
        <v>0</v>
      </c>
      <c r="M3073" s="90">
        <f t="shared" si="247"/>
        <v>1</v>
      </c>
    </row>
    <row r="3074">
      <c r="A3074" s="5">
        <f>Eingabe!J3074^2*PI()/4</f>
        <v>0</v>
      </c>
      <c r="B3074" s="5">
        <f>Eingabe!K3074*Eingabe!L3074</f>
        <v>0.089999999999999997</v>
      </c>
      <c r="C3074" s="5">
        <f>(Eingabe!K3074*(Eingabe!L3074-Eingabe!K3074)+Eingabe!K3074^2*PI()/4)*0+Eingabe!K3074*Eingabe!L3074</f>
        <v>0.089999999999999997</v>
      </c>
      <c r="D3074" s="89">
        <f>IF(Eingabe!G3074="x",1,0)</f>
        <v>0</v>
      </c>
      <c r="E3074" s="1">
        <f>IF(Eingabe!H3074="x",1,0)</f>
        <v>1</v>
      </c>
      <c r="F3074" s="1">
        <f>IF(Eingabe!I3074="x",1,0)</f>
        <v>0</v>
      </c>
      <c r="G3074" s="90">
        <f t="shared" si="245"/>
        <v>1</v>
      </c>
      <c r="H3074" s="1">
        <f>IF(Eingabe!R3074="x",1,0)</f>
        <v>1</v>
      </c>
      <c r="I3074" s="1">
        <f>IF(Eingabe!S3074="x",1,0)</f>
        <v>0</v>
      </c>
      <c r="J3074" s="1">
        <f t="shared" si="246"/>
        <v>1</v>
      </c>
      <c r="K3074" s="89">
        <f>IF(Eingabe!E3074="x",1,0)</f>
        <v>1</v>
      </c>
      <c r="L3074" s="1">
        <f>IF(Eingabe!F3074="x",1,0)</f>
        <v>0</v>
      </c>
      <c r="M3074" s="90">
        <f t="shared" si="247"/>
        <v>1</v>
      </c>
    </row>
    <row r="3075">
      <c r="A3075" s="5">
        <f>Eingabe!J3075^2*PI()/4</f>
        <v>0</v>
      </c>
      <c r="B3075" s="5">
        <f>Eingabe!K3075*Eingabe!L3075</f>
        <v>0.089999999999999997</v>
      </c>
      <c r="C3075" s="5">
        <f>(Eingabe!K3075*(Eingabe!L3075-Eingabe!K3075)+Eingabe!K3075^2*PI()/4)*0+Eingabe!K3075*Eingabe!L3075</f>
        <v>0.089999999999999997</v>
      </c>
      <c r="D3075" s="89">
        <f>IF(Eingabe!G3075="x",1,0)</f>
        <v>0</v>
      </c>
      <c r="E3075" s="1">
        <f>IF(Eingabe!H3075="x",1,0)</f>
        <v>1</v>
      </c>
      <c r="F3075" s="1">
        <f>IF(Eingabe!I3075="x",1,0)</f>
        <v>0</v>
      </c>
      <c r="G3075" s="90">
        <f t="shared" si="245"/>
        <v>1</v>
      </c>
      <c r="H3075" s="1">
        <f>IF(Eingabe!R3075="x",1,0)</f>
        <v>1</v>
      </c>
      <c r="I3075" s="1">
        <f>IF(Eingabe!S3075="x",1,0)</f>
        <v>0</v>
      </c>
      <c r="J3075" s="1">
        <f t="shared" si="246"/>
        <v>1</v>
      </c>
      <c r="K3075" s="89">
        <f>IF(Eingabe!E3075="x",1,0)</f>
        <v>1</v>
      </c>
      <c r="L3075" s="1">
        <f>IF(Eingabe!F3075="x",1,0)</f>
        <v>0</v>
      </c>
      <c r="M3075" s="90">
        <f t="shared" si="247"/>
        <v>1</v>
      </c>
    </row>
    <row r="3076">
      <c r="A3076" s="5">
        <f>Eingabe!J3076^2*PI()/4</f>
        <v>0</v>
      </c>
      <c r="B3076" s="5">
        <f>Eingabe!K3076*Eingabe!L3076</f>
        <v>0.089999999999999997</v>
      </c>
      <c r="C3076" s="5">
        <f>(Eingabe!K3076*(Eingabe!L3076-Eingabe!K3076)+Eingabe!K3076^2*PI()/4)*0+Eingabe!K3076*Eingabe!L3076</f>
        <v>0.089999999999999997</v>
      </c>
      <c r="D3076" s="89">
        <f>IF(Eingabe!G3076="x",1,0)</f>
        <v>0</v>
      </c>
      <c r="E3076" s="1">
        <f>IF(Eingabe!H3076="x",1,0)</f>
        <v>1</v>
      </c>
      <c r="F3076" s="1">
        <f>IF(Eingabe!I3076="x",1,0)</f>
        <v>0</v>
      </c>
      <c r="G3076" s="90">
        <f t="shared" si="245"/>
        <v>1</v>
      </c>
      <c r="H3076" s="1">
        <f>IF(Eingabe!R3076="x",1,0)</f>
        <v>1</v>
      </c>
      <c r="I3076" s="1">
        <f>IF(Eingabe!S3076="x",1,0)</f>
        <v>0</v>
      </c>
      <c r="J3076" s="1">
        <f t="shared" si="246"/>
        <v>1</v>
      </c>
      <c r="K3076" s="89">
        <f>IF(Eingabe!E3076="x",1,0)</f>
        <v>1</v>
      </c>
      <c r="L3076" s="1">
        <f>IF(Eingabe!F3076="x",1,0)</f>
        <v>0</v>
      </c>
      <c r="M3076" s="90">
        <f t="shared" si="247"/>
        <v>1</v>
      </c>
    </row>
    <row r="3077">
      <c r="A3077" s="5">
        <f>Eingabe!J3077^2*PI()/4</f>
        <v>0</v>
      </c>
      <c r="B3077" s="5">
        <f>Eingabe!K3077*Eingabe!L3077</f>
        <v>0.089999999999999997</v>
      </c>
      <c r="C3077" s="5">
        <f>(Eingabe!K3077*(Eingabe!L3077-Eingabe!K3077)+Eingabe!K3077^2*PI()/4)*0+Eingabe!K3077*Eingabe!L3077</f>
        <v>0.089999999999999997</v>
      </c>
      <c r="D3077" s="89">
        <f>IF(Eingabe!G3077="x",1,0)</f>
        <v>0</v>
      </c>
      <c r="E3077" s="1">
        <f>IF(Eingabe!H3077="x",1,0)</f>
        <v>1</v>
      </c>
      <c r="F3077" s="1">
        <f>IF(Eingabe!I3077="x",1,0)</f>
        <v>0</v>
      </c>
      <c r="G3077" s="90">
        <f t="shared" si="245"/>
        <v>1</v>
      </c>
      <c r="H3077" s="1">
        <f>IF(Eingabe!R3077="x",1,0)</f>
        <v>1</v>
      </c>
      <c r="I3077" s="1">
        <f>IF(Eingabe!S3077="x",1,0)</f>
        <v>0</v>
      </c>
      <c r="J3077" s="1">
        <f t="shared" si="246"/>
        <v>1</v>
      </c>
      <c r="K3077" s="89">
        <f>IF(Eingabe!E3077="x",1,0)</f>
        <v>1</v>
      </c>
      <c r="L3077" s="1">
        <f>IF(Eingabe!F3077="x",1,0)</f>
        <v>0</v>
      </c>
      <c r="M3077" s="90">
        <f t="shared" si="247"/>
        <v>1</v>
      </c>
    </row>
    <row r="3078">
      <c r="A3078" s="5">
        <f>Eingabe!J3078^2*PI()/4</f>
        <v>0</v>
      </c>
      <c r="B3078" s="5">
        <f>Eingabe!K3078*Eingabe!L3078</f>
        <v>0.089999999999999997</v>
      </c>
      <c r="C3078" s="5">
        <f>(Eingabe!K3078*(Eingabe!L3078-Eingabe!K3078)+Eingabe!K3078^2*PI()/4)*0+Eingabe!K3078*Eingabe!L3078</f>
        <v>0.089999999999999997</v>
      </c>
      <c r="D3078" s="89">
        <f>IF(Eingabe!G3078="x",1,0)</f>
        <v>0</v>
      </c>
      <c r="E3078" s="1">
        <f>IF(Eingabe!H3078="x",1,0)</f>
        <v>1</v>
      </c>
      <c r="F3078" s="1">
        <f>IF(Eingabe!I3078="x",1,0)</f>
        <v>0</v>
      </c>
      <c r="G3078" s="90">
        <f t="shared" si="245"/>
        <v>1</v>
      </c>
      <c r="H3078" s="1">
        <f>IF(Eingabe!R3078="x",1,0)</f>
        <v>1</v>
      </c>
      <c r="I3078" s="1">
        <f>IF(Eingabe!S3078="x",1,0)</f>
        <v>0</v>
      </c>
      <c r="J3078" s="1">
        <f t="shared" si="246"/>
        <v>1</v>
      </c>
      <c r="K3078" s="89">
        <f>IF(Eingabe!E3078="x",1,0)</f>
        <v>1</v>
      </c>
      <c r="L3078" s="1">
        <f>IF(Eingabe!F3078="x",1,0)</f>
        <v>0</v>
      </c>
      <c r="M3078" s="90">
        <f t="shared" si="247"/>
        <v>1</v>
      </c>
    </row>
    <row r="3079">
      <c r="A3079" s="5">
        <f>Eingabe!J3079^2*PI()/4</f>
        <v>0</v>
      </c>
      <c r="B3079" s="5">
        <f>Eingabe!K3079*Eingabe!L3079</f>
        <v>0.089999999999999997</v>
      </c>
      <c r="C3079" s="5">
        <f>(Eingabe!K3079*(Eingabe!L3079-Eingabe!K3079)+Eingabe!K3079^2*PI()/4)*0+Eingabe!K3079*Eingabe!L3079</f>
        <v>0.089999999999999997</v>
      </c>
      <c r="D3079" s="89">
        <f>IF(Eingabe!G3079="x",1,0)</f>
        <v>0</v>
      </c>
      <c r="E3079" s="1">
        <f>IF(Eingabe!H3079="x",1,0)</f>
        <v>1</v>
      </c>
      <c r="F3079" s="1">
        <f>IF(Eingabe!I3079="x",1,0)</f>
        <v>0</v>
      </c>
      <c r="G3079" s="90">
        <f t="shared" si="245"/>
        <v>1</v>
      </c>
      <c r="H3079" s="1">
        <f>IF(Eingabe!R3079="x",1,0)</f>
        <v>1</v>
      </c>
      <c r="I3079" s="1">
        <f>IF(Eingabe!S3079="x",1,0)</f>
        <v>0</v>
      </c>
      <c r="J3079" s="1">
        <f t="shared" si="246"/>
        <v>1</v>
      </c>
      <c r="K3079" s="89">
        <f>IF(Eingabe!E3079="x",1,0)</f>
        <v>1</v>
      </c>
      <c r="L3079" s="1">
        <f>IF(Eingabe!F3079="x",1,0)</f>
        <v>0</v>
      </c>
      <c r="M3079" s="90">
        <f t="shared" si="247"/>
        <v>1</v>
      </c>
    </row>
    <row r="3080">
      <c r="A3080" s="5">
        <f>Eingabe!J3080^2*PI()/4</f>
        <v>0</v>
      </c>
      <c r="B3080" s="5">
        <f>Eingabe!K3080*Eingabe!L3080</f>
        <v>0.089999999999999997</v>
      </c>
      <c r="C3080" s="5">
        <f>(Eingabe!K3080*(Eingabe!L3080-Eingabe!K3080)+Eingabe!K3080^2*PI()/4)*0+Eingabe!K3080*Eingabe!L3080</f>
        <v>0.089999999999999997</v>
      </c>
      <c r="D3080" s="89">
        <f>IF(Eingabe!G3080="x",1,0)</f>
        <v>0</v>
      </c>
      <c r="E3080" s="1">
        <f>IF(Eingabe!H3080="x",1,0)</f>
        <v>1</v>
      </c>
      <c r="F3080" s="1">
        <f>IF(Eingabe!I3080="x",1,0)</f>
        <v>0</v>
      </c>
      <c r="G3080" s="90">
        <f t="shared" si="245"/>
        <v>1</v>
      </c>
      <c r="H3080" s="1">
        <f>IF(Eingabe!R3080="x",1,0)</f>
        <v>1</v>
      </c>
      <c r="I3080" s="1">
        <f>IF(Eingabe!S3080="x",1,0)</f>
        <v>0</v>
      </c>
      <c r="J3080" s="1">
        <f t="shared" si="246"/>
        <v>1</v>
      </c>
      <c r="K3080" s="89">
        <f>IF(Eingabe!E3080="x",1,0)</f>
        <v>1</v>
      </c>
      <c r="L3080" s="1">
        <f>IF(Eingabe!F3080="x",1,0)</f>
        <v>0</v>
      </c>
      <c r="M3080" s="90">
        <f t="shared" si="247"/>
        <v>1</v>
      </c>
    </row>
    <row r="3081">
      <c r="A3081" s="5">
        <f>Eingabe!J3081^2*PI()/4</f>
        <v>0</v>
      </c>
      <c r="B3081" s="5">
        <f>Eingabe!K3081*Eingabe!L3081</f>
        <v>0.089999999999999997</v>
      </c>
      <c r="C3081" s="5">
        <f>(Eingabe!K3081*(Eingabe!L3081-Eingabe!K3081)+Eingabe!K3081^2*PI()/4)*0+Eingabe!K3081*Eingabe!L3081</f>
        <v>0.089999999999999997</v>
      </c>
      <c r="D3081" s="89">
        <f>IF(Eingabe!G3081="x",1,0)</f>
        <v>0</v>
      </c>
      <c r="E3081" s="1">
        <f>IF(Eingabe!H3081="x",1,0)</f>
        <v>1</v>
      </c>
      <c r="F3081" s="1">
        <f>IF(Eingabe!I3081="x",1,0)</f>
        <v>0</v>
      </c>
      <c r="G3081" s="90">
        <f t="shared" si="245"/>
        <v>1</v>
      </c>
      <c r="H3081" s="1">
        <f>IF(Eingabe!R3081="x",1,0)</f>
        <v>1</v>
      </c>
      <c r="I3081" s="1">
        <f>IF(Eingabe!S3081="x",1,0)</f>
        <v>0</v>
      </c>
      <c r="J3081" s="1">
        <f t="shared" si="246"/>
        <v>1</v>
      </c>
      <c r="K3081" s="89">
        <f>IF(Eingabe!E3081="x",1,0)</f>
        <v>1</v>
      </c>
      <c r="L3081" s="1">
        <f>IF(Eingabe!F3081="x",1,0)</f>
        <v>0</v>
      </c>
      <c r="M3081" s="90">
        <f t="shared" si="247"/>
        <v>1</v>
      </c>
    </row>
    <row r="3082">
      <c r="A3082" s="5">
        <f>Eingabe!J3082^2*PI()/4</f>
        <v>0</v>
      </c>
      <c r="B3082" s="5">
        <f>Eingabe!K3082*Eingabe!L3082</f>
        <v>0.089999999999999997</v>
      </c>
      <c r="C3082" s="5">
        <f>(Eingabe!K3082*(Eingabe!L3082-Eingabe!K3082)+Eingabe!K3082^2*PI()/4)*0+Eingabe!K3082*Eingabe!L3082</f>
        <v>0.089999999999999997</v>
      </c>
      <c r="D3082" s="89">
        <f>IF(Eingabe!G3082="x",1,0)</f>
        <v>0</v>
      </c>
      <c r="E3082" s="1">
        <f>IF(Eingabe!H3082="x",1,0)</f>
        <v>1</v>
      </c>
      <c r="F3082" s="1">
        <f>IF(Eingabe!I3082="x",1,0)</f>
        <v>0</v>
      </c>
      <c r="G3082" s="90">
        <f t="shared" si="245"/>
        <v>1</v>
      </c>
      <c r="H3082" s="1">
        <f>IF(Eingabe!R3082="x",1,0)</f>
        <v>1</v>
      </c>
      <c r="I3082" s="1">
        <f>IF(Eingabe!S3082="x",1,0)</f>
        <v>0</v>
      </c>
      <c r="J3082" s="1">
        <f t="shared" si="246"/>
        <v>1</v>
      </c>
      <c r="K3082" s="89">
        <f>IF(Eingabe!E3082="x",1,0)</f>
        <v>1</v>
      </c>
      <c r="L3082" s="1">
        <f>IF(Eingabe!F3082="x",1,0)</f>
        <v>0</v>
      </c>
      <c r="M3082" s="90">
        <f t="shared" si="247"/>
        <v>1</v>
      </c>
    </row>
    <row r="3083">
      <c r="A3083" s="5">
        <f>Eingabe!J3083^2*PI()/4</f>
        <v>0</v>
      </c>
      <c r="B3083" s="5">
        <f>Eingabe!K3083*Eingabe!L3083</f>
        <v>0.089999999999999997</v>
      </c>
      <c r="C3083" s="5">
        <f>(Eingabe!K3083*(Eingabe!L3083-Eingabe!K3083)+Eingabe!K3083^2*PI()/4)*0+Eingabe!K3083*Eingabe!L3083</f>
        <v>0.089999999999999997</v>
      </c>
      <c r="D3083" s="89">
        <f>IF(Eingabe!G3083="x",1,0)</f>
        <v>0</v>
      </c>
      <c r="E3083" s="1">
        <f>IF(Eingabe!H3083="x",1,0)</f>
        <v>1</v>
      </c>
      <c r="F3083" s="1">
        <f>IF(Eingabe!I3083="x",1,0)</f>
        <v>0</v>
      </c>
      <c r="G3083" s="90">
        <f t="shared" si="245"/>
        <v>1</v>
      </c>
      <c r="H3083" s="1">
        <f>IF(Eingabe!R3083="x",1,0)</f>
        <v>1</v>
      </c>
      <c r="I3083" s="1">
        <f>IF(Eingabe!S3083="x",1,0)</f>
        <v>0</v>
      </c>
      <c r="J3083" s="1">
        <f t="shared" si="246"/>
        <v>1</v>
      </c>
      <c r="K3083" s="89">
        <f>IF(Eingabe!E3083="x",1,0)</f>
        <v>1</v>
      </c>
      <c r="L3083" s="1">
        <f>IF(Eingabe!F3083="x",1,0)</f>
        <v>0</v>
      </c>
      <c r="M3083" s="90">
        <f t="shared" si="247"/>
        <v>1</v>
      </c>
    </row>
    <row r="3084">
      <c r="A3084" s="5">
        <f>Eingabe!J3084^2*PI()/4</f>
        <v>0</v>
      </c>
      <c r="B3084" s="5">
        <f>Eingabe!K3084*Eingabe!L3084</f>
        <v>0.089999999999999997</v>
      </c>
      <c r="C3084" s="5">
        <f>(Eingabe!K3084*(Eingabe!L3084-Eingabe!K3084)+Eingabe!K3084^2*PI()/4)*0+Eingabe!K3084*Eingabe!L3084</f>
        <v>0.089999999999999997</v>
      </c>
      <c r="D3084" s="89">
        <f>IF(Eingabe!G3084="x",1,0)</f>
        <v>0</v>
      </c>
      <c r="E3084" s="1">
        <f>IF(Eingabe!H3084="x",1,0)</f>
        <v>1</v>
      </c>
      <c r="F3084" s="1">
        <f>IF(Eingabe!I3084="x",1,0)</f>
        <v>0</v>
      </c>
      <c r="G3084" s="90">
        <f t="shared" si="245"/>
        <v>1</v>
      </c>
      <c r="H3084" s="1">
        <f>IF(Eingabe!R3084="x",1,0)</f>
        <v>1</v>
      </c>
      <c r="I3084" s="1">
        <f>IF(Eingabe!S3084="x",1,0)</f>
        <v>0</v>
      </c>
      <c r="J3084" s="1">
        <f t="shared" si="246"/>
        <v>1</v>
      </c>
      <c r="K3084" s="89">
        <f>IF(Eingabe!E3084="x",1,0)</f>
        <v>1</v>
      </c>
      <c r="L3084" s="1">
        <f>IF(Eingabe!F3084="x",1,0)</f>
        <v>0</v>
      </c>
      <c r="M3084" s="90">
        <f t="shared" si="247"/>
        <v>1</v>
      </c>
    </row>
    <row r="3085">
      <c r="A3085" s="5">
        <f>Eingabe!J3085^2*PI()/4</f>
        <v>0</v>
      </c>
      <c r="B3085" s="5">
        <f>Eingabe!K3085*Eingabe!L3085</f>
        <v>0.089999999999999997</v>
      </c>
      <c r="C3085" s="5">
        <f>(Eingabe!K3085*(Eingabe!L3085-Eingabe!K3085)+Eingabe!K3085^2*PI()/4)*0+Eingabe!K3085*Eingabe!L3085</f>
        <v>0.089999999999999997</v>
      </c>
      <c r="D3085" s="89">
        <f>IF(Eingabe!G3085="x",1,0)</f>
        <v>0</v>
      </c>
      <c r="E3085" s="1">
        <f>IF(Eingabe!H3085="x",1,0)</f>
        <v>1</v>
      </c>
      <c r="F3085" s="1">
        <f>IF(Eingabe!I3085="x",1,0)</f>
        <v>0</v>
      </c>
      <c r="G3085" s="90">
        <f t="shared" si="245"/>
        <v>1</v>
      </c>
      <c r="H3085" s="1">
        <f>IF(Eingabe!R3085="x",1,0)</f>
        <v>1</v>
      </c>
      <c r="I3085" s="1">
        <f>IF(Eingabe!S3085="x",1,0)</f>
        <v>0</v>
      </c>
      <c r="J3085" s="1">
        <f t="shared" si="246"/>
        <v>1</v>
      </c>
      <c r="K3085" s="89">
        <f>IF(Eingabe!E3085="x",1,0)</f>
        <v>1</v>
      </c>
      <c r="L3085" s="1">
        <f>IF(Eingabe!F3085="x",1,0)</f>
        <v>0</v>
      </c>
      <c r="M3085" s="90">
        <f t="shared" si="247"/>
        <v>1</v>
      </c>
    </row>
    <row r="3086">
      <c r="A3086" s="5">
        <f>Eingabe!J3086^2*PI()/4</f>
        <v>0</v>
      </c>
      <c r="B3086" s="5">
        <f>Eingabe!K3086*Eingabe!L3086</f>
        <v>0.089999999999999997</v>
      </c>
      <c r="C3086" s="5">
        <f>(Eingabe!K3086*(Eingabe!L3086-Eingabe!K3086)+Eingabe!K3086^2*PI()/4)*0+Eingabe!K3086*Eingabe!L3086</f>
        <v>0.089999999999999997</v>
      </c>
      <c r="D3086" s="89">
        <f>IF(Eingabe!G3086="x",1,0)</f>
        <v>0</v>
      </c>
      <c r="E3086" s="1">
        <f>IF(Eingabe!H3086="x",1,0)</f>
        <v>1</v>
      </c>
      <c r="F3086" s="1">
        <f>IF(Eingabe!I3086="x",1,0)</f>
        <v>0</v>
      </c>
      <c r="G3086" s="90">
        <f t="shared" si="245"/>
        <v>1</v>
      </c>
      <c r="H3086" s="1">
        <f>IF(Eingabe!R3086="x",1,0)</f>
        <v>1</v>
      </c>
      <c r="I3086" s="1">
        <f>IF(Eingabe!S3086="x",1,0)</f>
        <v>0</v>
      </c>
      <c r="J3086" s="1">
        <f t="shared" si="246"/>
        <v>1</v>
      </c>
      <c r="K3086" s="89">
        <f>IF(Eingabe!E3086="x",1,0)</f>
        <v>1</v>
      </c>
      <c r="L3086" s="1">
        <f>IF(Eingabe!F3086="x",1,0)</f>
        <v>0</v>
      </c>
      <c r="M3086" s="90">
        <f t="shared" si="247"/>
        <v>1</v>
      </c>
    </row>
    <row r="3087">
      <c r="A3087" s="5">
        <f>Eingabe!J3087^2*PI()/4</f>
        <v>0</v>
      </c>
      <c r="B3087" s="5">
        <f>Eingabe!K3087*Eingabe!L3087</f>
        <v>0.089999999999999997</v>
      </c>
      <c r="C3087" s="5">
        <f>(Eingabe!K3087*(Eingabe!L3087-Eingabe!K3087)+Eingabe!K3087^2*PI()/4)*0+Eingabe!K3087*Eingabe!L3087</f>
        <v>0.089999999999999997</v>
      </c>
      <c r="D3087" s="89">
        <f>IF(Eingabe!G3087="x",1,0)</f>
        <v>0</v>
      </c>
      <c r="E3087" s="1">
        <f>IF(Eingabe!H3087="x",1,0)</f>
        <v>1</v>
      </c>
      <c r="F3087" s="1">
        <f>IF(Eingabe!I3087="x",1,0)</f>
        <v>0</v>
      </c>
      <c r="G3087" s="90">
        <f t="shared" si="245"/>
        <v>1</v>
      </c>
      <c r="H3087" s="1">
        <f>IF(Eingabe!R3087="x",1,0)</f>
        <v>1</v>
      </c>
      <c r="I3087" s="1">
        <f>IF(Eingabe!S3087="x",1,0)</f>
        <v>0</v>
      </c>
      <c r="J3087" s="1">
        <f t="shared" si="246"/>
        <v>1</v>
      </c>
      <c r="K3087" s="89">
        <f>IF(Eingabe!E3087="x",1,0)</f>
        <v>1</v>
      </c>
      <c r="L3087" s="1">
        <f>IF(Eingabe!F3087="x",1,0)</f>
        <v>0</v>
      </c>
      <c r="M3087" s="90">
        <f t="shared" si="247"/>
        <v>1</v>
      </c>
    </row>
    <row r="3088">
      <c r="A3088" s="5">
        <f>Eingabe!J3088^2*PI()/4</f>
        <v>0</v>
      </c>
      <c r="B3088" s="5">
        <f>Eingabe!K3088*Eingabe!L3088</f>
        <v>0.089999999999999997</v>
      </c>
      <c r="C3088" s="5">
        <f>(Eingabe!K3088*(Eingabe!L3088-Eingabe!K3088)+Eingabe!K3088^2*PI()/4)*0+Eingabe!K3088*Eingabe!L3088</f>
        <v>0.089999999999999997</v>
      </c>
      <c r="D3088" s="89">
        <f>IF(Eingabe!G3088="x",1,0)</f>
        <v>0</v>
      </c>
      <c r="E3088" s="1">
        <f>IF(Eingabe!H3088="x",1,0)</f>
        <v>1</v>
      </c>
      <c r="F3088" s="1">
        <f>IF(Eingabe!I3088="x",1,0)</f>
        <v>0</v>
      </c>
      <c r="G3088" s="90">
        <f t="shared" si="245"/>
        <v>1</v>
      </c>
      <c r="H3088" s="1">
        <f>IF(Eingabe!R3088="x",1,0)</f>
        <v>1</v>
      </c>
      <c r="I3088" s="1">
        <f>IF(Eingabe!S3088="x",1,0)</f>
        <v>0</v>
      </c>
      <c r="J3088" s="1">
        <f t="shared" si="246"/>
        <v>1</v>
      </c>
      <c r="K3088" s="89">
        <f>IF(Eingabe!E3088="x",1,0)</f>
        <v>1</v>
      </c>
      <c r="L3088" s="1">
        <f>IF(Eingabe!F3088="x",1,0)</f>
        <v>0</v>
      </c>
      <c r="M3088" s="90">
        <f t="shared" si="247"/>
        <v>1</v>
      </c>
    </row>
    <row r="3089">
      <c r="A3089" s="5">
        <f>Eingabe!J3089^2*PI()/4</f>
        <v>0</v>
      </c>
      <c r="B3089" s="5">
        <f>Eingabe!K3089*Eingabe!L3089</f>
        <v>0.089999999999999997</v>
      </c>
      <c r="C3089" s="5">
        <f>(Eingabe!K3089*(Eingabe!L3089-Eingabe!K3089)+Eingabe!K3089^2*PI()/4)*0+Eingabe!K3089*Eingabe!L3089</f>
        <v>0.089999999999999997</v>
      </c>
      <c r="D3089" s="89">
        <f>IF(Eingabe!G3089="x",1,0)</f>
        <v>0</v>
      </c>
      <c r="E3089" s="1">
        <f>IF(Eingabe!H3089="x",1,0)</f>
        <v>1</v>
      </c>
      <c r="F3089" s="1">
        <f>IF(Eingabe!I3089="x",1,0)</f>
        <v>0</v>
      </c>
      <c r="G3089" s="90">
        <f t="shared" si="245"/>
        <v>1</v>
      </c>
      <c r="H3089" s="1">
        <f>IF(Eingabe!R3089="x",1,0)</f>
        <v>1</v>
      </c>
      <c r="I3089" s="1">
        <f>IF(Eingabe!S3089="x",1,0)</f>
        <v>0</v>
      </c>
      <c r="J3089" s="1">
        <f t="shared" si="246"/>
        <v>1</v>
      </c>
      <c r="K3089" s="89">
        <f>IF(Eingabe!E3089="x",1,0)</f>
        <v>1</v>
      </c>
      <c r="L3089" s="1">
        <f>IF(Eingabe!F3089="x",1,0)</f>
        <v>0</v>
      </c>
      <c r="M3089" s="90">
        <f t="shared" si="247"/>
        <v>1</v>
      </c>
    </row>
    <row r="3090">
      <c r="A3090" s="5">
        <f>Eingabe!J3090^2*PI()/4</f>
        <v>0</v>
      </c>
      <c r="B3090" s="5">
        <f>Eingabe!K3090*Eingabe!L3090</f>
        <v>0.089999999999999997</v>
      </c>
      <c r="C3090" s="5">
        <f>(Eingabe!K3090*(Eingabe!L3090-Eingabe!K3090)+Eingabe!K3090^2*PI()/4)*0+Eingabe!K3090*Eingabe!L3090</f>
        <v>0.089999999999999997</v>
      </c>
      <c r="D3090" s="89">
        <f>IF(Eingabe!G3090="x",1,0)</f>
        <v>0</v>
      </c>
      <c r="E3090" s="1">
        <f>IF(Eingabe!H3090="x",1,0)</f>
        <v>1</v>
      </c>
      <c r="F3090" s="1">
        <f>IF(Eingabe!I3090="x",1,0)</f>
        <v>0</v>
      </c>
      <c r="G3090" s="90">
        <f t="shared" si="245"/>
        <v>1</v>
      </c>
      <c r="H3090" s="1">
        <f>IF(Eingabe!R3090="x",1,0)</f>
        <v>1</v>
      </c>
      <c r="I3090" s="1">
        <f>IF(Eingabe!S3090="x",1,0)</f>
        <v>0</v>
      </c>
      <c r="J3090" s="1">
        <f t="shared" si="246"/>
        <v>1</v>
      </c>
      <c r="K3090" s="89">
        <f>IF(Eingabe!E3090="x",1,0)</f>
        <v>1</v>
      </c>
      <c r="L3090" s="1">
        <f>IF(Eingabe!F3090="x",1,0)</f>
        <v>0</v>
      </c>
      <c r="M3090" s="90">
        <f t="shared" si="247"/>
        <v>1</v>
      </c>
    </row>
    <row r="3091">
      <c r="A3091" s="5">
        <f>Eingabe!J3091^2*PI()/4</f>
        <v>0</v>
      </c>
      <c r="B3091" s="5">
        <f>Eingabe!K3091*Eingabe!L3091</f>
        <v>0.089999999999999997</v>
      </c>
      <c r="C3091" s="5">
        <f>(Eingabe!K3091*(Eingabe!L3091-Eingabe!K3091)+Eingabe!K3091^2*PI()/4)*0+Eingabe!K3091*Eingabe!L3091</f>
        <v>0.089999999999999997</v>
      </c>
      <c r="D3091" s="89">
        <f>IF(Eingabe!G3091="x",1,0)</f>
        <v>0</v>
      </c>
      <c r="E3091" s="1">
        <f>IF(Eingabe!H3091="x",1,0)</f>
        <v>1</v>
      </c>
      <c r="F3091" s="1">
        <f>IF(Eingabe!I3091="x",1,0)</f>
        <v>0</v>
      </c>
      <c r="G3091" s="90">
        <f t="shared" ref="G3091:G3154" si="248">MAX(E3091:F3091)</f>
        <v>1</v>
      </c>
      <c r="H3091" s="1">
        <f>IF(Eingabe!R3091="x",1,0)</f>
        <v>1</v>
      </c>
      <c r="I3091" s="1">
        <f>IF(Eingabe!S3091="x",1,0)</f>
        <v>0</v>
      </c>
      <c r="J3091" s="1">
        <f t="shared" ref="J3091:J3154" si="249">MAX(H3091:I3091)</f>
        <v>1</v>
      </c>
      <c r="K3091" s="89">
        <f>IF(Eingabe!E3091="x",1,0)</f>
        <v>1</v>
      </c>
      <c r="L3091" s="1">
        <f>IF(Eingabe!F3091="x",1,0)</f>
        <v>0</v>
      </c>
      <c r="M3091" s="90">
        <f t="shared" ref="M3091:M3154" si="250">MAX(K3091:L3091)</f>
        <v>1</v>
      </c>
    </row>
    <row r="3092">
      <c r="A3092" s="5">
        <f>Eingabe!J3092^2*PI()/4</f>
        <v>0</v>
      </c>
      <c r="B3092" s="5">
        <f>Eingabe!K3092*Eingabe!L3092</f>
        <v>0.089999999999999997</v>
      </c>
      <c r="C3092" s="5">
        <f>(Eingabe!K3092*(Eingabe!L3092-Eingabe!K3092)+Eingabe!K3092^2*PI()/4)*0+Eingabe!K3092*Eingabe!L3092</f>
        <v>0.089999999999999997</v>
      </c>
      <c r="D3092" s="89">
        <f>IF(Eingabe!G3092="x",1,0)</f>
        <v>0</v>
      </c>
      <c r="E3092" s="1">
        <f>IF(Eingabe!H3092="x",1,0)</f>
        <v>1</v>
      </c>
      <c r="F3092" s="1">
        <f>IF(Eingabe!I3092="x",1,0)</f>
        <v>0</v>
      </c>
      <c r="G3092" s="90">
        <f t="shared" si="248"/>
        <v>1</v>
      </c>
      <c r="H3092" s="1">
        <f>IF(Eingabe!R3092="x",1,0)</f>
        <v>1</v>
      </c>
      <c r="I3092" s="1">
        <f>IF(Eingabe!S3092="x",1,0)</f>
        <v>0</v>
      </c>
      <c r="J3092" s="1">
        <f t="shared" si="249"/>
        <v>1</v>
      </c>
      <c r="K3092" s="89">
        <f>IF(Eingabe!E3092="x",1,0)</f>
        <v>1</v>
      </c>
      <c r="L3092" s="1">
        <f>IF(Eingabe!F3092="x",1,0)</f>
        <v>0</v>
      </c>
      <c r="M3092" s="90">
        <f t="shared" si="250"/>
        <v>1</v>
      </c>
    </row>
    <row r="3093">
      <c r="A3093" s="5">
        <f>Eingabe!J3093^2*PI()/4</f>
        <v>0</v>
      </c>
      <c r="B3093" s="5">
        <f>Eingabe!K3093*Eingabe!L3093</f>
        <v>0.089999999999999997</v>
      </c>
      <c r="C3093" s="5">
        <f>(Eingabe!K3093*(Eingabe!L3093-Eingabe!K3093)+Eingabe!K3093^2*PI()/4)*0+Eingabe!K3093*Eingabe!L3093</f>
        <v>0.089999999999999997</v>
      </c>
      <c r="D3093" s="89">
        <f>IF(Eingabe!G3093="x",1,0)</f>
        <v>0</v>
      </c>
      <c r="E3093" s="1">
        <f>IF(Eingabe!H3093="x",1,0)</f>
        <v>1</v>
      </c>
      <c r="F3093" s="1">
        <f>IF(Eingabe!I3093="x",1,0)</f>
        <v>0</v>
      </c>
      <c r="G3093" s="90">
        <f t="shared" si="248"/>
        <v>1</v>
      </c>
      <c r="H3093" s="1">
        <f>IF(Eingabe!R3093="x",1,0)</f>
        <v>1</v>
      </c>
      <c r="I3093" s="1">
        <f>IF(Eingabe!S3093="x",1,0)</f>
        <v>0</v>
      </c>
      <c r="J3093" s="1">
        <f t="shared" si="249"/>
        <v>1</v>
      </c>
      <c r="K3093" s="89">
        <f>IF(Eingabe!E3093="x",1,0)</f>
        <v>1</v>
      </c>
      <c r="L3093" s="1">
        <f>IF(Eingabe!F3093="x",1,0)</f>
        <v>0</v>
      </c>
      <c r="M3093" s="90">
        <f t="shared" si="250"/>
        <v>1</v>
      </c>
    </row>
    <row r="3094">
      <c r="A3094" s="5">
        <f>Eingabe!J3094^2*PI()/4</f>
        <v>0</v>
      </c>
      <c r="B3094" s="5">
        <f>Eingabe!K3094*Eingabe!L3094</f>
        <v>0.089999999999999997</v>
      </c>
      <c r="C3094" s="5">
        <f>(Eingabe!K3094*(Eingabe!L3094-Eingabe!K3094)+Eingabe!K3094^2*PI()/4)*0+Eingabe!K3094*Eingabe!L3094</f>
        <v>0.089999999999999997</v>
      </c>
      <c r="D3094" s="89">
        <f>IF(Eingabe!G3094="x",1,0)</f>
        <v>0</v>
      </c>
      <c r="E3094" s="1">
        <f>IF(Eingabe!H3094="x",1,0)</f>
        <v>1</v>
      </c>
      <c r="F3094" s="1">
        <f>IF(Eingabe!I3094="x",1,0)</f>
        <v>0</v>
      </c>
      <c r="G3094" s="90">
        <f t="shared" si="248"/>
        <v>1</v>
      </c>
      <c r="H3094" s="1">
        <f>IF(Eingabe!R3094="x",1,0)</f>
        <v>1</v>
      </c>
      <c r="I3094" s="1">
        <f>IF(Eingabe!S3094="x",1,0)</f>
        <v>0</v>
      </c>
      <c r="J3094" s="1">
        <f t="shared" si="249"/>
        <v>1</v>
      </c>
      <c r="K3094" s="89">
        <f>IF(Eingabe!E3094="x",1,0)</f>
        <v>1</v>
      </c>
      <c r="L3094" s="1">
        <f>IF(Eingabe!F3094="x",1,0)</f>
        <v>0</v>
      </c>
      <c r="M3094" s="90">
        <f t="shared" si="250"/>
        <v>1</v>
      </c>
    </row>
    <row r="3095">
      <c r="A3095" s="5">
        <f>Eingabe!J3095^2*PI()/4</f>
        <v>0</v>
      </c>
      <c r="B3095" s="5">
        <f>Eingabe!K3095*Eingabe!L3095</f>
        <v>0.089999999999999997</v>
      </c>
      <c r="C3095" s="5">
        <f>(Eingabe!K3095*(Eingabe!L3095-Eingabe!K3095)+Eingabe!K3095^2*PI()/4)*0+Eingabe!K3095*Eingabe!L3095</f>
        <v>0.089999999999999997</v>
      </c>
      <c r="D3095" s="89">
        <f>IF(Eingabe!G3095="x",1,0)</f>
        <v>0</v>
      </c>
      <c r="E3095" s="1">
        <f>IF(Eingabe!H3095="x",1,0)</f>
        <v>1</v>
      </c>
      <c r="F3095" s="1">
        <f>IF(Eingabe!I3095="x",1,0)</f>
        <v>0</v>
      </c>
      <c r="G3095" s="90">
        <f t="shared" si="248"/>
        <v>1</v>
      </c>
      <c r="H3095" s="1">
        <f>IF(Eingabe!R3095="x",1,0)</f>
        <v>1</v>
      </c>
      <c r="I3095" s="1">
        <f>IF(Eingabe!S3095="x",1,0)</f>
        <v>0</v>
      </c>
      <c r="J3095" s="1">
        <f t="shared" si="249"/>
        <v>1</v>
      </c>
      <c r="K3095" s="89">
        <f>IF(Eingabe!E3095="x",1,0)</f>
        <v>1</v>
      </c>
      <c r="L3095" s="1">
        <f>IF(Eingabe!F3095="x",1,0)</f>
        <v>0</v>
      </c>
      <c r="M3095" s="90">
        <f t="shared" si="250"/>
        <v>1</v>
      </c>
    </row>
    <row r="3096">
      <c r="A3096" s="5">
        <f>Eingabe!J3096^2*PI()/4</f>
        <v>0</v>
      </c>
      <c r="B3096" s="5">
        <f>Eingabe!K3096*Eingabe!L3096</f>
        <v>0.089999999999999997</v>
      </c>
      <c r="C3096" s="5">
        <f>(Eingabe!K3096*(Eingabe!L3096-Eingabe!K3096)+Eingabe!K3096^2*PI()/4)*0+Eingabe!K3096*Eingabe!L3096</f>
        <v>0.089999999999999997</v>
      </c>
      <c r="D3096" s="89">
        <f>IF(Eingabe!G3096="x",1,0)</f>
        <v>0</v>
      </c>
      <c r="E3096" s="1">
        <f>IF(Eingabe!H3096="x",1,0)</f>
        <v>1</v>
      </c>
      <c r="F3096" s="1">
        <f>IF(Eingabe!I3096="x",1,0)</f>
        <v>0</v>
      </c>
      <c r="G3096" s="90">
        <f t="shared" si="248"/>
        <v>1</v>
      </c>
      <c r="H3096" s="1">
        <f>IF(Eingabe!R3096="x",1,0)</f>
        <v>1</v>
      </c>
      <c r="I3096" s="1">
        <f>IF(Eingabe!S3096="x",1,0)</f>
        <v>0</v>
      </c>
      <c r="J3096" s="1">
        <f t="shared" si="249"/>
        <v>1</v>
      </c>
      <c r="K3096" s="89">
        <f>IF(Eingabe!E3096="x",1,0)</f>
        <v>1</v>
      </c>
      <c r="L3096" s="1">
        <f>IF(Eingabe!F3096="x",1,0)</f>
        <v>0</v>
      </c>
      <c r="M3096" s="90">
        <f t="shared" si="250"/>
        <v>1</v>
      </c>
    </row>
    <row r="3097">
      <c r="A3097" s="5">
        <f>Eingabe!J3097^2*PI()/4</f>
        <v>0</v>
      </c>
      <c r="B3097" s="5">
        <f>Eingabe!K3097*Eingabe!L3097</f>
        <v>0.089999999999999997</v>
      </c>
      <c r="C3097" s="5">
        <f>(Eingabe!K3097*(Eingabe!L3097-Eingabe!K3097)+Eingabe!K3097^2*PI()/4)*0+Eingabe!K3097*Eingabe!L3097</f>
        <v>0.089999999999999997</v>
      </c>
      <c r="D3097" s="89">
        <f>IF(Eingabe!G3097="x",1,0)</f>
        <v>0</v>
      </c>
      <c r="E3097" s="1">
        <f>IF(Eingabe!H3097="x",1,0)</f>
        <v>1</v>
      </c>
      <c r="F3097" s="1">
        <f>IF(Eingabe!I3097="x",1,0)</f>
        <v>0</v>
      </c>
      <c r="G3097" s="90">
        <f t="shared" si="248"/>
        <v>1</v>
      </c>
      <c r="H3097" s="1">
        <f>IF(Eingabe!R3097="x",1,0)</f>
        <v>1</v>
      </c>
      <c r="I3097" s="1">
        <f>IF(Eingabe!S3097="x",1,0)</f>
        <v>0</v>
      </c>
      <c r="J3097" s="1">
        <f t="shared" si="249"/>
        <v>1</v>
      </c>
      <c r="K3097" s="89">
        <f>IF(Eingabe!E3097="x",1,0)</f>
        <v>1</v>
      </c>
      <c r="L3097" s="1">
        <f>IF(Eingabe!F3097="x",1,0)</f>
        <v>0</v>
      </c>
      <c r="M3097" s="90">
        <f t="shared" si="250"/>
        <v>1</v>
      </c>
    </row>
    <row r="3098">
      <c r="A3098" s="5">
        <f>Eingabe!J3098^2*PI()/4</f>
        <v>0</v>
      </c>
      <c r="B3098" s="5">
        <f>Eingabe!K3098*Eingabe!L3098</f>
        <v>0.089999999999999997</v>
      </c>
      <c r="C3098" s="5">
        <f>(Eingabe!K3098*(Eingabe!L3098-Eingabe!K3098)+Eingabe!K3098^2*PI()/4)*0+Eingabe!K3098*Eingabe!L3098</f>
        <v>0.089999999999999997</v>
      </c>
      <c r="D3098" s="89">
        <f>IF(Eingabe!G3098="x",1,0)</f>
        <v>0</v>
      </c>
      <c r="E3098" s="1">
        <f>IF(Eingabe!H3098="x",1,0)</f>
        <v>1</v>
      </c>
      <c r="F3098" s="1">
        <f>IF(Eingabe!I3098="x",1,0)</f>
        <v>0</v>
      </c>
      <c r="G3098" s="90">
        <f t="shared" si="248"/>
        <v>1</v>
      </c>
      <c r="H3098" s="1">
        <f>IF(Eingabe!R3098="x",1,0)</f>
        <v>1</v>
      </c>
      <c r="I3098" s="1">
        <f>IF(Eingabe!S3098="x",1,0)</f>
        <v>0</v>
      </c>
      <c r="J3098" s="1">
        <f t="shared" si="249"/>
        <v>1</v>
      </c>
      <c r="K3098" s="89">
        <f>IF(Eingabe!E3098="x",1,0)</f>
        <v>1</v>
      </c>
      <c r="L3098" s="1">
        <f>IF(Eingabe!F3098="x",1,0)</f>
        <v>0</v>
      </c>
      <c r="M3098" s="90">
        <f t="shared" si="250"/>
        <v>1</v>
      </c>
    </row>
    <row r="3099">
      <c r="A3099" s="5">
        <f>Eingabe!J3099^2*PI()/4</f>
        <v>0</v>
      </c>
      <c r="B3099" s="5">
        <f>Eingabe!K3099*Eingabe!L3099</f>
        <v>0.089999999999999997</v>
      </c>
      <c r="C3099" s="5">
        <f>(Eingabe!K3099*(Eingabe!L3099-Eingabe!K3099)+Eingabe!K3099^2*PI()/4)*0+Eingabe!K3099*Eingabe!L3099</f>
        <v>0.089999999999999997</v>
      </c>
      <c r="D3099" s="89">
        <f>IF(Eingabe!G3099="x",1,0)</f>
        <v>0</v>
      </c>
      <c r="E3099" s="1">
        <f>IF(Eingabe!H3099="x",1,0)</f>
        <v>1</v>
      </c>
      <c r="F3099" s="1">
        <f>IF(Eingabe!I3099="x",1,0)</f>
        <v>0</v>
      </c>
      <c r="G3099" s="90">
        <f t="shared" si="248"/>
        <v>1</v>
      </c>
      <c r="H3099" s="1">
        <f>IF(Eingabe!R3099="x",1,0)</f>
        <v>1</v>
      </c>
      <c r="I3099" s="1">
        <f>IF(Eingabe!S3099="x",1,0)</f>
        <v>0</v>
      </c>
      <c r="J3099" s="1">
        <f t="shared" si="249"/>
        <v>1</v>
      </c>
      <c r="K3099" s="89">
        <f>IF(Eingabe!E3099="x",1,0)</f>
        <v>1</v>
      </c>
      <c r="L3099" s="1">
        <f>IF(Eingabe!F3099="x",1,0)</f>
        <v>0</v>
      </c>
      <c r="M3099" s="90">
        <f t="shared" si="250"/>
        <v>1</v>
      </c>
    </row>
    <row r="3100">
      <c r="A3100" s="5">
        <f>Eingabe!J3100^2*PI()/4</f>
        <v>0</v>
      </c>
      <c r="B3100" s="5">
        <f>Eingabe!K3100*Eingabe!L3100</f>
        <v>0.089999999999999997</v>
      </c>
      <c r="C3100" s="5">
        <f>(Eingabe!K3100*(Eingabe!L3100-Eingabe!K3100)+Eingabe!K3100^2*PI()/4)*0+Eingabe!K3100*Eingabe!L3100</f>
        <v>0.089999999999999997</v>
      </c>
      <c r="D3100" s="89">
        <f>IF(Eingabe!G3100="x",1,0)</f>
        <v>0</v>
      </c>
      <c r="E3100" s="1">
        <f>IF(Eingabe!H3100="x",1,0)</f>
        <v>1</v>
      </c>
      <c r="F3100" s="1">
        <f>IF(Eingabe!I3100="x",1,0)</f>
        <v>0</v>
      </c>
      <c r="G3100" s="90">
        <f t="shared" si="248"/>
        <v>1</v>
      </c>
      <c r="H3100" s="1">
        <f>IF(Eingabe!R3100="x",1,0)</f>
        <v>1</v>
      </c>
      <c r="I3100" s="1">
        <f>IF(Eingabe!S3100="x",1,0)</f>
        <v>0</v>
      </c>
      <c r="J3100" s="1">
        <f t="shared" si="249"/>
        <v>1</v>
      </c>
      <c r="K3100" s="89">
        <f>IF(Eingabe!E3100="x",1,0)</f>
        <v>1</v>
      </c>
      <c r="L3100" s="1">
        <f>IF(Eingabe!F3100="x",1,0)</f>
        <v>0</v>
      </c>
      <c r="M3100" s="90">
        <f t="shared" si="250"/>
        <v>1</v>
      </c>
    </row>
    <row r="3101">
      <c r="A3101" s="5">
        <f>Eingabe!J3101^2*PI()/4</f>
        <v>0</v>
      </c>
      <c r="B3101" s="5">
        <f>Eingabe!K3101*Eingabe!L3101</f>
        <v>0.089999999999999997</v>
      </c>
      <c r="C3101" s="5">
        <f>(Eingabe!K3101*(Eingabe!L3101-Eingabe!K3101)+Eingabe!K3101^2*PI()/4)*0+Eingabe!K3101*Eingabe!L3101</f>
        <v>0.089999999999999997</v>
      </c>
      <c r="D3101" s="89">
        <f>IF(Eingabe!G3101="x",1,0)</f>
        <v>0</v>
      </c>
      <c r="E3101" s="1">
        <f>IF(Eingabe!H3101="x",1,0)</f>
        <v>1</v>
      </c>
      <c r="F3101" s="1">
        <f>IF(Eingabe!I3101="x",1,0)</f>
        <v>0</v>
      </c>
      <c r="G3101" s="90">
        <f t="shared" si="248"/>
        <v>1</v>
      </c>
      <c r="H3101" s="1">
        <f>IF(Eingabe!R3101="x",1,0)</f>
        <v>1</v>
      </c>
      <c r="I3101" s="1">
        <f>IF(Eingabe!S3101="x",1,0)</f>
        <v>0</v>
      </c>
      <c r="J3101" s="1">
        <f t="shared" si="249"/>
        <v>1</v>
      </c>
      <c r="K3101" s="89">
        <f>IF(Eingabe!E3101="x",1,0)</f>
        <v>1</v>
      </c>
      <c r="L3101" s="1">
        <f>IF(Eingabe!F3101="x",1,0)</f>
        <v>0</v>
      </c>
      <c r="M3101" s="90">
        <f t="shared" si="250"/>
        <v>1</v>
      </c>
    </row>
    <row r="3102">
      <c r="A3102" s="5">
        <f>Eingabe!J3102^2*PI()/4</f>
        <v>0</v>
      </c>
      <c r="B3102" s="5">
        <f>Eingabe!K3102*Eingabe!L3102</f>
        <v>0.089999999999999997</v>
      </c>
      <c r="C3102" s="5">
        <f>(Eingabe!K3102*(Eingabe!L3102-Eingabe!K3102)+Eingabe!K3102^2*PI()/4)*0+Eingabe!K3102*Eingabe!L3102</f>
        <v>0.089999999999999997</v>
      </c>
      <c r="D3102" s="89">
        <f>IF(Eingabe!G3102="x",1,0)</f>
        <v>0</v>
      </c>
      <c r="E3102" s="1">
        <f>IF(Eingabe!H3102="x",1,0)</f>
        <v>1</v>
      </c>
      <c r="F3102" s="1">
        <f>IF(Eingabe!I3102="x",1,0)</f>
        <v>0</v>
      </c>
      <c r="G3102" s="90">
        <f t="shared" si="248"/>
        <v>1</v>
      </c>
      <c r="H3102" s="1">
        <f>IF(Eingabe!R3102="x",1,0)</f>
        <v>1</v>
      </c>
      <c r="I3102" s="1">
        <f>IF(Eingabe!S3102="x",1,0)</f>
        <v>0</v>
      </c>
      <c r="J3102" s="1">
        <f t="shared" si="249"/>
        <v>1</v>
      </c>
      <c r="K3102" s="89">
        <f>IF(Eingabe!E3102="x",1,0)</f>
        <v>1</v>
      </c>
      <c r="L3102" s="1">
        <f>IF(Eingabe!F3102="x",1,0)</f>
        <v>0</v>
      </c>
      <c r="M3102" s="90">
        <f t="shared" si="250"/>
        <v>1</v>
      </c>
    </row>
    <row r="3103">
      <c r="A3103" s="5">
        <f>Eingabe!J3103^2*PI()/4</f>
        <v>0</v>
      </c>
      <c r="B3103" s="5">
        <f>Eingabe!K3103*Eingabe!L3103</f>
        <v>0.089999999999999997</v>
      </c>
      <c r="C3103" s="5">
        <f>(Eingabe!K3103*(Eingabe!L3103-Eingabe!K3103)+Eingabe!K3103^2*PI()/4)*0+Eingabe!K3103*Eingabe!L3103</f>
        <v>0.089999999999999997</v>
      </c>
      <c r="D3103" s="89">
        <f>IF(Eingabe!G3103="x",1,0)</f>
        <v>0</v>
      </c>
      <c r="E3103" s="1">
        <f>IF(Eingabe!H3103="x",1,0)</f>
        <v>1</v>
      </c>
      <c r="F3103" s="1">
        <f>IF(Eingabe!I3103="x",1,0)</f>
        <v>0</v>
      </c>
      <c r="G3103" s="90">
        <f t="shared" si="248"/>
        <v>1</v>
      </c>
      <c r="H3103" s="1">
        <f>IF(Eingabe!R3103="x",1,0)</f>
        <v>1</v>
      </c>
      <c r="I3103" s="1">
        <f>IF(Eingabe!S3103="x",1,0)</f>
        <v>0</v>
      </c>
      <c r="J3103" s="1">
        <f t="shared" si="249"/>
        <v>1</v>
      </c>
      <c r="K3103" s="89">
        <f>IF(Eingabe!E3103="x",1,0)</f>
        <v>1</v>
      </c>
      <c r="L3103" s="1">
        <f>IF(Eingabe!F3103="x",1,0)</f>
        <v>0</v>
      </c>
      <c r="M3103" s="90">
        <f t="shared" si="250"/>
        <v>1</v>
      </c>
    </row>
    <row r="3104">
      <c r="A3104" s="5">
        <f>Eingabe!J3104^2*PI()/4</f>
        <v>0</v>
      </c>
      <c r="B3104" s="5">
        <f>Eingabe!K3104*Eingabe!L3104</f>
        <v>0.089999999999999997</v>
      </c>
      <c r="C3104" s="5">
        <f>(Eingabe!K3104*(Eingabe!L3104-Eingabe!K3104)+Eingabe!K3104^2*PI()/4)*0+Eingabe!K3104*Eingabe!L3104</f>
        <v>0.089999999999999997</v>
      </c>
      <c r="D3104" s="89">
        <f>IF(Eingabe!G3104="x",1,0)</f>
        <v>0</v>
      </c>
      <c r="E3104" s="1">
        <f>IF(Eingabe!H3104="x",1,0)</f>
        <v>1</v>
      </c>
      <c r="F3104" s="1">
        <f>IF(Eingabe!I3104="x",1,0)</f>
        <v>0</v>
      </c>
      <c r="G3104" s="90">
        <f t="shared" si="248"/>
        <v>1</v>
      </c>
      <c r="H3104" s="1">
        <f>IF(Eingabe!R3104="x",1,0)</f>
        <v>1</v>
      </c>
      <c r="I3104" s="1">
        <f>IF(Eingabe!S3104="x",1,0)</f>
        <v>0</v>
      </c>
      <c r="J3104" s="1">
        <f t="shared" si="249"/>
        <v>1</v>
      </c>
      <c r="K3104" s="89">
        <f>IF(Eingabe!E3104="x",1,0)</f>
        <v>1</v>
      </c>
      <c r="L3104" s="1">
        <f>IF(Eingabe!F3104="x",1,0)</f>
        <v>0</v>
      </c>
      <c r="M3104" s="90">
        <f t="shared" si="250"/>
        <v>1</v>
      </c>
    </row>
    <row r="3105">
      <c r="A3105" s="5">
        <f>Eingabe!J3105^2*PI()/4</f>
        <v>0</v>
      </c>
      <c r="B3105" s="5">
        <f>Eingabe!K3105*Eingabe!L3105</f>
        <v>0.089999999999999997</v>
      </c>
      <c r="C3105" s="5">
        <f>(Eingabe!K3105*(Eingabe!L3105-Eingabe!K3105)+Eingabe!K3105^2*PI()/4)*0+Eingabe!K3105*Eingabe!L3105</f>
        <v>0.089999999999999997</v>
      </c>
      <c r="D3105" s="89">
        <f>IF(Eingabe!G3105="x",1,0)</f>
        <v>0</v>
      </c>
      <c r="E3105" s="1">
        <f>IF(Eingabe!H3105="x",1,0)</f>
        <v>1</v>
      </c>
      <c r="F3105" s="1">
        <f>IF(Eingabe!I3105="x",1,0)</f>
        <v>0</v>
      </c>
      <c r="G3105" s="90">
        <f t="shared" si="248"/>
        <v>1</v>
      </c>
      <c r="H3105" s="1">
        <f>IF(Eingabe!R3105="x",1,0)</f>
        <v>1</v>
      </c>
      <c r="I3105" s="1">
        <f>IF(Eingabe!S3105="x",1,0)</f>
        <v>0</v>
      </c>
      <c r="J3105" s="1">
        <f t="shared" si="249"/>
        <v>1</v>
      </c>
      <c r="K3105" s="89">
        <f>IF(Eingabe!E3105="x",1,0)</f>
        <v>1</v>
      </c>
      <c r="L3105" s="1">
        <f>IF(Eingabe!F3105="x",1,0)</f>
        <v>0</v>
      </c>
      <c r="M3105" s="90">
        <f t="shared" si="250"/>
        <v>1</v>
      </c>
    </row>
    <row r="3106">
      <c r="A3106" s="5">
        <f>Eingabe!J3106^2*PI()/4</f>
        <v>0</v>
      </c>
      <c r="B3106" s="5">
        <f>Eingabe!K3106*Eingabe!L3106</f>
        <v>0.089999999999999997</v>
      </c>
      <c r="C3106" s="5">
        <f>(Eingabe!K3106*(Eingabe!L3106-Eingabe!K3106)+Eingabe!K3106^2*PI()/4)*0+Eingabe!K3106*Eingabe!L3106</f>
        <v>0.089999999999999997</v>
      </c>
      <c r="D3106" s="89">
        <f>IF(Eingabe!G3106="x",1,0)</f>
        <v>0</v>
      </c>
      <c r="E3106" s="1">
        <f>IF(Eingabe!H3106="x",1,0)</f>
        <v>1</v>
      </c>
      <c r="F3106" s="1">
        <f>IF(Eingabe!I3106="x",1,0)</f>
        <v>0</v>
      </c>
      <c r="G3106" s="90">
        <f t="shared" si="248"/>
        <v>1</v>
      </c>
      <c r="H3106" s="1">
        <f>IF(Eingabe!R3106="x",1,0)</f>
        <v>1</v>
      </c>
      <c r="I3106" s="1">
        <f>IF(Eingabe!S3106="x",1,0)</f>
        <v>0</v>
      </c>
      <c r="J3106" s="1">
        <f t="shared" si="249"/>
        <v>1</v>
      </c>
      <c r="K3106" s="89">
        <f>IF(Eingabe!E3106="x",1,0)</f>
        <v>1</v>
      </c>
      <c r="L3106" s="1">
        <f>IF(Eingabe!F3106="x",1,0)</f>
        <v>0</v>
      </c>
      <c r="M3106" s="90">
        <f t="shared" si="250"/>
        <v>1</v>
      </c>
    </row>
    <row r="3107">
      <c r="A3107" s="5">
        <f>Eingabe!J3107^2*PI()/4</f>
        <v>0</v>
      </c>
      <c r="B3107" s="5">
        <f>Eingabe!K3107*Eingabe!L3107</f>
        <v>0.089999999999999997</v>
      </c>
      <c r="C3107" s="5">
        <f>(Eingabe!K3107*(Eingabe!L3107-Eingabe!K3107)+Eingabe!K3107^2*PI()/4)*0+Eingabe!K3107*Eingabe!L3107</f>
        <v>0.089999999999999997</v>
      </c>
      <c r="D3107" s="89">
        <f>IF(Eingabe!G3107="x",1,0)</f>
        <v>0</v>
      </c>
      <c r="E3107" s="1">
        <f>IF(Eingabe!H3107="x",1,0)</f>
        <v>1</v>
      </c>
      <c r="F3107" s="1">
        <f>IF(Eingabe!I3107="x",1,0)</f>
        <v>0</v>
      </c>
      <c r="G3107" s="90">
        <f t="shared" si="248"/>
        <v>1</v>
      </c>
      <c r="H3107" s="1">
        <f>IF(Eingabe!R3107="x",1,0)</f>
        <v>1</v>
      </c>
      <c r="I3107" s="1">
        <f>IF(Eingabe!S3107="x",1,0)</f>
        <v>0</v>
      </c>
      <c r="J3107" s="1">
        <f t="shared" si="249"/>
        <v>1</v>
      </c>
      <c r="K3107" s="89">
        <f>IF(Eingabe!E3107="x",1,0)</f>
        <v>1</v>
      </c>
      <c r="L3107" s="1">
        <f>IF(Eingabe!F3107="x",1,0)</f>
        <v>0</v>
      </c>
      <c r="M3107" s="90">
        <f t="shared" si="250"/>
        <v>1</v>
      </c>
    </row>
    <row r="3108">
      <c r="A3108" s="5">
        <f>Eingabe!J3108^2*PI()/4</f>
        <v>0</v>
      </c>
      <c r="B3108" s="5">
        <f>Eingabe!K3108*Eingabe!L3108</f>
        <v>0.089999999999999997</v>
      </c>
      <c r="C3108" s="5">
        <f>(Eingabe!K3108*(Eingabe!L3108-Eingabe!K3108)+Eingabe!K3108^2*PI()/4)*0+Eingabe!K3108*Eingabe!L3108</f>
        <v>0.089999999999999997</v>
      </c>
      <c r="D3108" s="89">
        <f>IF(Eingabe!G3108="x",1,0)</f>
        <v>0</v>
      </c>
      <c r="E3108" s="1">
        <f>IF(Eingabe!H3108="x",1,0)</f>
        <v>1</v>
      </c>
      <c r="F3108" s="1">
        <f>IF(Eingabe!I3108="x",1,0)</f>
        <v>0</v>
      </c>
      <c r="G3108" s="90">
        <f t="shared" si="248"/>
        <v>1</v>
      </c>
      <c r="H3108" s="1">
        <f>IF(Eingabe!R3108="x",1,0)</f>
        <v>1</v>
      </c>
      <c r="I3108" s="1">
        <f>IF(Eingabe!S3108="x",1,0)</f>
        <v>0</v>
      </c>
      <c r="J3108" s="1">
        <f t="shared" si="249"/>
        <v>1</v>
      </c>
      <c r="K3108" s="89">
        <f>IF(Eingabe!E3108="x",1,0)</f>
        <v>1</v>
      </c>
      <c r="L3108" s="1">
        <f>IF(Eingabe!F3108="x",1,0)</f>
        <v>0</v>
      </c>
      <c r="M3108" s="90">
        <f t="shared" si="250"/>
        <v>1</v>
      </c>
    </row>
    <row r="3109">
      <c r="A3109" s="5">
        <f>Eingabe!J3109^2*PI()/4</f>
        <v>0</v>
      </c>
      <c r="B3109" s="5">
        <f>Eingabe!K3109*Eingabe!L3109</f>
        <v>0.089999999999999997</v>
      </c>
      <c r="C3109" s="5">
        <f>(Eingabe!K3109*(Eingabe!L3109-Eingabe!K3109)+Eingabe!K3109^2*PI()/4)*0+Eingabe!K3109*Eingabe!L3109</f>
        <v>0.089999999999999997</v>
      </c>
      <c r="D3109" s="89">
        <f>IF(Eingabe!G3109="x",1,0)</f>
        <v>0</v>
      </c>
      <c r="E3109" s="1">
        <f>IF(Eingabe!H3109="x",1,0)</f>
        <v>1</v>
      </c>
      <c r="F3109" s="1">
        <f>IF(Eingabe!I3109="x",1,0)</f>
        <v>0</v>
      </c>
      <c r="G3109" s="90">
        <f t="shared" si="248"/>
        <v>1</v>
      </c>
      <c r="H3109" s="1">
        <f>IF(Eingabe!R3109="x",1,0)</f>
        <v>1</v>
      </c>
      <c r="I3109" s="1">
        <f>IF(Eingabe!S3109="x",1,0)</f>
        <v>0</v>
      </c>
      <c r="J3109" s="1">
        <f t="shared" si="249"/>
        <v>1</v>
      </c>
      <c r="K3109" s="89">
        <f>IF(Eingabe!E3109="x",1,0)</f>
        <v>1</v>
      </c>
      <c r="L3109" s="1">
        <f>IF(Eingabe!F3109="x",1,0)</f>
        <v>0</v>
      </c>
      <c r="M3109" s="90">
        <f t="shared" si="250"/>
        <v>1</v>
      </c>
    </row>
    <row r="3110">
      <c r="A3110" s="5">
        <f>Eingabe!J3110^2*PI()/4</f>
        <v>0</v>
      </c>
      <c r="B3110" s="5">
        <f>Eingabe!K3110*Eingabe!L3110</f>
        <v>0.089999999999999997</v>
      </c>
      <c r="C3110" s="5">
        <f>(Eingabe!K3110*(Eingabe!L3110-Eingabe!K3110)+Eingabe!K3110^2*PI()/4)*0+Eingabe!K3110*Eingabe!L3110</f>
        <v>0.089999999999999997</v>
      </c>
      <c r="D3110" s="89">
        <f>IF(Eingabe!G3110="x",1,0)</f>
        <v>0</v>
      </c>
      <c r="E3110" s="1">
        <f>IF(Eingabe!H3110="x",1,0)</f>
        <v>1</v>
      </c>
      <c r="F3110" s="1">
        <f>IF(Eingabe!I3110="x",1,0)</f>
        <v>0</v>
      </c>
      <c r="G3110" s="90">
        <f t="shared" si="248"/>
        <v>1</v>
      </c>
      <c r="H3110" s="1">
        <f>IF(Eingabe!R3110="x",1,0)</f>
        <v>1</v>
      </c>
      <c r="I3110" s="1">
        <f>IF(Eingabe!S3110="x",1,0)</f>
        <v>0</v>
      </c>
      <c r="J3110" s="1">
        <f t="shared" si="249"/>
        <v>1</v>
      </c>
      <c r="K3110" s="89">
        <f>IF(Eingabe!E3110="x",1,0)</f>
        <v>1</v>
      </c>
      <c r="L3110" s="1">
        <f>IF(Eingabe!F3110="x",1,0)</f>
        <v>0</v>
      </c>
      <c r="M3110" s="90">
        <f t="shared" si="250"/>
        <v>1</v>
      </c>
    </row>
    <row r="3111">
      <c r="A3111" s="5">
        <f>Eingabe!J3111^2*PI()/4</f>
        <v>0</v>
      </c>
      <c r="B3111" s="5">
        <f>Eingabe!K3111*Eingabe!L3111</f>
        <v>0.089999999999999997</v>
      </c>
      <c r="C3111" s="5">
        <f>(Eingabe!K3111*(Eingabe!L3111-Eingabe!K3111)+Eingabe!K3111^2*PI()/4)*0+Eingabe!K3111*Eingabe!L3111</f>
        <v>0.089999999999999997</v>
      </c>
      <c r="D3111" s="89">
        <f>IF(Eingabe!G3111="x",1,0)</f>
        <v>0</v>
      </c>
      <c r="E3111" s="1">
        <f>IF(Eingabe!H3111="x",1,0)</f>
        <v>1</v>
      </c>
      <c r="F3111" s="1">
        <f>IF(Eingabe!I3111="x",1,0)</f>
        <v>0</v>
      </c>
      <c r="G3111" s="90">
        <f t="shared" si="248"/>
        <v>1</v>
      </c>
      <c r="H3111" s="1">
        <f>IF(Eingabe!R3111="x",1,0)</f>
        <v>1</v>
      </c>
      <c r="I3111" s="1">
        <f>IF(Eingabe!S3111="x",1,0)</f>
        <v>0</v>
      </c>
      <c r="J3111" s="1">
        <f t="shared" si="249"/>
        <v>1</v>
      </c>
      <c r="K3111" s="89">
        <f>IF(Eingabe!E3111="x",1,0)</f>
        <v>1</v>
      </c>
      <c r="L3111" s="1">
        <f>IF(Eingabe!F3111="x",1,0)</f>
        <v>0</v>
      </c>
      <c r="M3111" s="90">
        <f t="shared" si="250"/>
        <v>1</v>
      </c>
    </row>
    <row r="3112">
      <c r="A3112" s="5">
        <f>Eingabe!J3112^2*PI()/4</f>
        <v>0</v>
      </c>
      <c r="B3112" s="5">
        <f>Eingabe!K3112*Eingabe!L3112</f>
        <v>0.089999999999999997</v>
      </c>
      <c r="C3112" s="5">
        <f>(Eingabe!K3112*(Eingabe!L3112-Eingabe!K3112)+Eingabe!K3112^2*PI()/4)*0+Eingabe!K3112*Eingabe!L3112</f>
        <v>0.089999999999999997</v>
      </c>
      <c r="D3112" s="89">
        <f>IF(Eingabe!G3112="x",1,0)</f>
        <v>0</v>
      </c>
      <c r="E3112" s="1">
        <f>IF(Eingabe!H3112="x",1,0)</f>
        <v>1</v>
      </c>
      <c r="F3112" s="1">
        <f>IF(Eingabe!I3112="x",1,0)</f>
        <v>0</v>
      </c>
      <c r="G3112" s="90">
        <f t="shared" si="248"/>
        <v>1</v>
      </c>
      <c r="H3112" s="1">
        <f>IF(Eingabe!R3112="x",1,0)</f>
        <v>1</v>
      </c>
      <c r="I3112" s="1">
        <f>IF(Eingabe!S3112="x",1,0)</f>
        <v>0</v>
      </c>
      <c r="J3112" s="1">
        <f t="shared" si="249"/>
        <v>1</v>
      </c>
      <c r="K3112" s="89">
        <f>IF(Eingabe!E3112="x",1,0)</f>
        <v>1</v>
      </c>
      <c r="L3112" s="1">
        <f>IF(Eingabe!F3112="x",1,0)</f>
        <v>0</v>
      </c>
      <c r="M3112" s="90">
        <f t="shared" si="250"/>
        <v>1</v>
      </c>
    </row>
    <row r="3113">
      <c r="A3113" s="5">
        <f>Eingabe!J3113^2*PI()/4</f>
        <v>0</v>
      </c>
      <c r="B3113" s="5">
        <f>Eingabe!K3113*Eingabe!L3113</f>
        <v>0.089999999999999997</v>
      </c>
      <c r="C3113" s="5">
        <f>(Eingabe!K3113*(Eingabe!L3113-Eingabe!K3113)+Eingabe!K3113^2*PI()/4)*0+Eingabe!K3113*Eingabe!L3113</f>
        <v>0.089999999999999997</v>
      </c>
      <c r="D3113" s="89">
        <f>IF(Eingabe!G3113="x",1,0)</f>
        <v>0</v>
      </c>
      <c r="E3113" s="1">
        <f>IF(Eingabe!H3113="x",1,0)</f>
        <v>1</v>
      </c>
      <c r="F3113" s="1">
        <f>IF(Eingabe!I3113="x",1,0)</f>
        <v>0</v>
      </c>
      <c r="G3113" s="90">
        <f t="shared" si="248"/>
        <v>1</v>
      </c>
      <c r="H3113" s="1">
        <f>IF(Eingabe!R3113="x",1,0)</f>
        <v>1</v>
      </c>
      <c r="I3113" s="1">
        <f>IF(Eingabe!S3113="x",1,0)</f>
        <v>0</v>
      </c>
      <c r="J3113" s="1">
        <f t="shared" si="249"/>
        <v>1</v>
      </c>
      <c r="K3113" s="89">
        <f>IF(Eingabe!E3113="x",1,0)</f>
        <v>1</v>
      </c>
      <c r="L3113" s="1">
        <f>IF(Eingabe!F3113="x",1,0)</f>
        <v>0</v>
      </c>
      <c r="M3113" s="90">
        <f t="shared" si="250"/>
        <v>1</v>
      </c>
    </row>
    <row r="3114">
      <c r="A3114" s="5">
        <f>Eingabe!J3114^2*PI()/4</f>
        <v>0</v>
      </c>
      <c r="B3114" s="5">
        <f>Eingabe!K3114*Eingabe!L3114</f>
        <v>0.089999999999999997</v>
      </c>
      <c r="C3114" s="5">
        <f>(Eingabe!K3114*(Eingabe!L3114-Eingabe!K3114)+Eingabe!K3114^2*PI()/4)*0+Eingabe!K3114*Eingabe!L3114</f>
        <v>0.089999999999999997</v>
      </c>
      <c r="D3114" s="89">
        <f>IF(Eingabe!G3114="x",1,0)</f>
        <v>0</v>
      </c>
      <c r="E3114" s="1">
        <f>IF(Eingabe!H3114="x",1,0)</f>
        <v>1</v>
      </c>
      <c r="F3114" s="1">
        <f>IF(Eingabe!I3114="x",1,0)</f>
        <v>0</v>
      </c>
      <c r="G3114" s="90">
        <f t="shared" si="248"/>
        <v>1</v>
      </c>
      <c r="H3114" s="1">
        <f>IF(Eingabe!R3114="x",1,0)</f>
        <v>1</v>
      </c>
      <c r="I3114" s="1">
        <f>IF(Eingabe!S3114="x",1,0)</f>
        <v>0</v>
      </c>
      <c r="J3114" s="1">
        <f t="shared" si="249"/>
        <v>1</v>
      </c>
      <c r="K3114" s="89">
        <f>IF(Eingabe!E3114="x",1,0)</f>
        <v>1</v>
      </c>
      <c r="L3114" s="1">
        <f>IF(Eingabe!F3114="x",1,0)</f>
        <v>0</v>
      </c>
      <c r="M3114" s="90">
        <f t="shared" si="250"/>
        <v>1</v>
      </c>
    </row>
    <row r="3115">
      <c r="A3115" s="5">
        <f>Eingabe!J3115^2*PI()/4</f>
        <v>0</v>
      </c>
      <c r="B3115" s="5">
        <f>Eingabe!K3115*Eingabe!L3115</f>
        <v>0.089999999999999997</v>
      </c>
      <c r="C3115" s="5">
        <f>(Eingabe!K3115*(Eingabe!L3115-Eingabe!K3115)+Eingabe!K3115^2*PI()/4)*0+Eingabe!K3115*Eingabe!L3115</f>
        <v>0.089999999999999997</v>
      </c>
      <c r="D3115" s="89">
        <f>IF(Eingabe!G3115="x",1,0)</f>
        <v>0</v>
      </c>
      <c r="E3115" s="1">
        <f>IF(Eingabe!H3115="x",1,0)</f>
        <v>1</v>
      </c>
      <c r="F3115" s="1">
        <f>IF(Eingabe!I3115="x",1,0)</f>
        <v>0</v>
      </c>
      <c r="G3115" s="90">
        <f t="shared" si="248"/>
        <v>1</v>
      </c>
      <c r="H3115" s="1">
        <f>IF(Eingabe!R3115="x",1,0)</f>
        <v>1</v>
      </c>
      <c r="I3115" s="1">
        <f>IF(Eingabe!S3115="x",1,0)</f>
        <v>0</v>
      </c>
      <c r="J3115" s="1">
        <f t="shared" si="249"/>
        <v>1</v>
      </c>
      <c r="K3115" s="89">
        <f>IF(Eingabe!E3115="x",1,0)</f>
        <v>1</v>
      </c>
      <c r="L3115" s="1">
        <f>IF(Eingabe!F3115="x",1,0)</f>
        <v>0</v>
      </c>
      <c r="M3115" s="90">
        <f t="shared" si="250"/>
        <v>1</v>
      </c>
    </row>
    <row r="3116">
      <c r="A3116" s="5">
        <f>Eingabe!J3116^2*PI()/4</f>
        <v>0</v>
      </c>
      <c r="B3116" s="5">
        <f>Eingabe!K3116*Eingabe!L3116</f>
        <v>0.089999999999999997</v>
      </c>
      <c r="C3116" s="5">
        <f>(Eingabe!K3116*(Eingabe!L3116-Eingabe!K3116)+Eingabe!K3116^2*PI()/4)*0+Eingabe!K3116*Eingabe!L3116</f>
        <v>0.089999999999999997</v>
      </c>
      <c r="D3116" s="89">
        <f>IF(Eingabe!G3116="x",1,0)</f>
        <v>0</v>
      </c>
      <c r="E3116" s="1">
        <f>IF(Eingabe!H3116="x",1,0)</f>
        <v>1</v>
      </c>
      <c r="F3116" s="1">
        <f>IF(Eingabe!I3116="x",1,0)</f>
        <v>0</v>
      </c>
      <c r="G3116" s="90">
        <f t="shared" si="248"/>
        <v>1</v>
      </c>
      <c r="H3116" s="1">
        <f>IF(Eingabe!R3116="x",1,0)</f>
        <v>1</v>
      </c>
      <c r="I3116" s="1">
        <f>IF(Eingabe!S3116="x",1,0)</f>
        <v>0</v>
      </c>
      <c r="J3116" s="1">
        <f t="shared" si="249"/>
        <v>1</v>
      </c>
      <c r="K3116" s="89">
        <f>IF(Eingabe!E3116="x",1,0)</f>
        <v>1</v>
      </c>
      <c r="L3116" s="1">
        <f>IF(Eingabe!F3116="x",1,0)</f>
        <v>0</v>
      </c>
      <c r="M3116" s="90">
        <f t="shared" si="250"/>
        <v>1</v>
      </c>
    </row>
    <row r="3117">
      <c r="A3117" s="5">
        <f>Eingabe!J3117^2*PI()/4</f>
        <v>0</v>
      </c>
      <c r="B3117" s="5">
        <f>Eingabe!K3117*Eingabe!L3117</f>
        <v>0.089999999999999997</v>
      </c>
      <c r="C3117" s="5">
        <f>(Eingabe!K3117*(Eingabe!L3117-Eingabe!K3117)+Eingabe!K3117^2*PI()/4)*0+Eingabe!K3117*Eingabe!L3117</f>
        <v>0.089999999999999997</v>
      </c>
      <c r="D3117" s="89">
        <f>IF(Eingabe!G3117="x",1,0)</f>
        <v>0</v>
      </c>
      <c r="E3117" s="1">
        <f>IF(Eingabe!H3117="x",1,0)</f>
        <v>1</v>
      </c>
      <c r="F3117" s="1">
        <f>IF(Eingabe!I3117="x",1,0)</f>
        <v>0</v>
      </c>
      <c r="G3117" s="90">
        <f t="shared" si="248"/>
        <v>1</v>
      </c>
      <c r="H3117" s="1">
        <f>IF(Eingabe!R3117="x",1,0)</f>
        <v>1</v>
      </c>
      <c r="I3117" s="1">
        <f>IF(Eingabe!S3117="x",1,0)</f>
        <v>0</v>
      </c>
      <c r="J3117" s="1">
        <f t="shared" si="249"/>
        <v>1</v>
      </c>
      <c r="K3117" s="89">
        <f>IF(Eingabe!E3117="x",1,0)</f>
        <v>1</v>
      </c>
      <c r="L3117" s="1">
        <f>IF(Eingabe!F3117="x",1,0)</f>
        <v>0</v>
      </c>
      <c r="M3117" s="90">
        <f t="shared" si="250"/>
        <v>1</v>
      </c>
    </row>
    <row r="3118">
      <c r="A3118" s="5">
        <f>Eingabe!J3118^2*PI()/4</f>
        <v>0</v>
      </c>
      <c r="B3118" s="5">
        <f>Eingabe!K3118*Eingabe!L3118</f>
        <v>0.089999999999999997</v>
      </c>
      <c r="C3118" s="5">
        <f>(Eingabe!K3118*(Eingabe!L3118-Eingabe!K3118)+Eingabe!K3118^2*PI()/4)*0+Eingabe!K3118*Eingabe!L3118</f>
        <v>0.089999999999999997</v>
      </c>
      <c r="D3118" s="89">
        <f>IF(Eingabe!G3118="x",1,0)</f>
        <v>0</v>
      </c>
      <c r="E3118" s="1">
        <f>IF(Eingabe!H3118="x",1,0)</f>
        <v>1</v>
      </c>
      <c r="F3118" s="1">
        <f>IF(Eingabe!I3118="x",1,0)</f>
        <v>0</v>
      </c>
      <c r="G3118" s="90">
        <f t="shared" si="248"/>
        <v>1</v>
      </c>
      <c r="H3118" s="1">
        <f>IF(Eingabe!R3118="x",1,0)</f>
        <v>1</v>
      </c>
      <c r="I3118" s="1">
        <f>IF(Eingabe!S3118="x",1,0)</f>
        <v>0</v>
      </c>
      <c r="J3118" s="1">
        <f t="shared" si="249"/>
        <v>1</v>
      </c>
      <c r="K3118" s="89">
        <f>IF(Eingabe!E3118="x",1,0)</f>
        <v>1</v>
      </c>
      <c r="L3118" s="1">
        <f>IF(Eingabe!F3118="x",1,0)</f>
        <v>0</v>
      </c>
      <c r="M3118" s="90">
        <f t="shared" si="250"/>
        <v>1</v>
      </c>
    </row>
    <row r="3119">
      <c r="A3119" s="5">
        <f>Eingabe!J3119^2*PI()/4</f>
        <v>0</v>
      </c>
      <c r="B3119" s="5">
        <f>Eingabe!K3119*Eingabe!L3119</f>
        <v>0.089999999999999997</v>
      </c>
      <c r="C3119" s="5">
        <f>(Eingabe!K3119*(Eingabe!L3119-Eingabe!K3119)+Eingabe!K3119^2*PI()/4)*0+Eingabe!K3119*Eingabe!L3119</f>
        <v>0.089999999999999997</v>
      </c>
      <c r="D3119" s="89">
        <f>IF(Eingabe!G3119="x",1,0)</f>
        <v>0</v>
      </c>
      <c r="E3119" s="1">
        <f>IF(Eingabe!H3119="x",1,0)</f>
        <v>1</v>
      </c>
      <c r="F3119" s="1">
        <f>IF(Eingabe!I3119="x",1,0)</f>
        <v>0</v>
      </c>
      <c r="G3119" s="90">
        <f t="shared" si="248"/>
        <v>1</v>
      </c>
      <c r="H3119" s="1">
        <f>IF(Eingabe!R3119="x",1,0)</f>
        <v>1</v>
      </c>
      <c r="I3119" s="1">
        <f>IF(Eingabe!S3119="x",1,0)</f>
        <v>0</v>
      </c>
      <c r="J3119" s="1">
        <f t="shared" si="249"/>
        <v>1</v>
      </c>
      <c r="K3119" s="89">
        <f>IF(Eingabe!E3119="x",1,0)</f>
        <v>1</v>
      </c>
      <c r="L3119" s="1">
        <f>IF(Eingabe!F3119="x",1,0)</f>
        <v>0</v>
      </c>
      <c r="M3119" s="90">
        <f t="shared" si="250"/>
        <v>1</v>
      </c>
    </row>
    <row r="3120">
      <c r="A3120" s="5">
        <f>Eingabe!J3120^2*PI()/4</f>
        <v>0</v>
      </c>
      <c r="B3120" s="5">
        <f>Eingabe!K3120*Eingabe!L3120</f>
        <v>0.089999999999999997</v>
      </c>
      <c r="C3120" s="5">
        <f>(Eingabe!K3120*(Eingabe!L3120-Eingabe!K3120)+Eingabe!K3120^2*PI()/4)*0+Eingabe!K3120*Eingabe!L3120</f>
        <v>0.089999999999999997</v>
      </c>
      <c r="D3120" s="89">
        <f>IF(Eingabe!G3120="x",1,0)</f>
        <v>0</v>
      </c>
      <c r="E3120" s="1">
        <f>IF(Eingabe!H3120="x",1,0)</f>
        <v>1</v>
      </c>
      <c r="F3120" s="1">
        <f>IF(Eingabe!I3120="x",1,0)</f>
        <v>0</v>
      </c>
      <c r="G3120" s="90">
        <f t="shared" si="248"/>
        <v>1</v>
      </c>
      <c r="H3120" s="1">
        <f>IF(Eingabe!R3120="x",1,0)</f>
        <v>1</v>
      </c>
      <c r="I3120" s="1">
        <f>IF(Eingabe!S3120="x",1,0)</f>
        <v>0</v>
      </c>
      <c r="J3120" s="1">
        <f t="shared" si="249"/>
        <v>1</v>
      </c>
      <c r="K3120" s="89">
        <f>IF(Eingabe!E3120="x",1,0)</f>
        <v>1</v>
      </c>
      <c r="L3120" s="1">
        <f>IF(Eingabe!F3120="x",1,0)</f>
        <v>0</v>
      </c>
      <c r="M3120" s="90">
        <f t="shared" si="250"/>
        <v>1</v>
      </c>
    </row>
    <row r="3121">
      <c r="A3121" s="5">
        <f>Eingabe!J3121^2*PI()/4</f>
        <v>0</v>
      </c>
      <c r="B3121" s="5">
        <f>Eingabe!K3121*Eingabe!L3121</f>
        <v>0.089999999999999997</v>
      </c>
      <c r="C3121" s="5">
        <f>(Eingabe!K3121*(Eingabe!L3121-Eingabe!K3121)+Eingabe!K3121^2*PI()/4)*0+Eingabe!K3121*Eingabe!L3121</f>
        <v>0.089999999999999997</v>
      </c>
      <c r="D3121" s="89">
        <f>IF(Eingabe!G3121="x",1,0)</f>
        <v>0</v>
      </c>
      <c r="E3121" s="1">
        <f>IF(Eingabe!H3121="x",1,0)</f>
        <v>1</v>
      </c>
      <c r="F3121" s="1">
        <f>IF(Eingabe!I3121="x",1,0)</f>
        <v>0</v>
      </c>
      <c r="G3121" s="90">
        <f t="shared" si="248"/>
        <v>1</v>
      </c>
      <c r="H3121" s="1">
        <f>IF(Eingabe!R3121="x",1,0)</f>
        <v>1</v>
      </c>
      <c r="I3121" s="1">
        <f>IF(Eingabe!S3121="x",1,0)</f>
        <v>0</v>
      </c>
      <c r="J3121" s="1">
        <f t="shared" si="249"/>
        <v>1</v>
      </c>
      <c r="K3121" s="89">
        <f>IF(Eingabe!E3121="x",1,0)</f>
        <v>1</v>
      </c>
      <c r="L3121" s="1">
        <f>IF(Eingabe!F3121="x",1,0)</f>
        <v>0</v>
      </c>
      <c r="M3121" s="90">
        <f t="shared" si="250"/>
        <v>1</v>
      </c>
    </row>
    <row r="3122">
      <c r="A3122" s="5">
        <f>Eingabe!J3122^2*PI()/4</f>
        <v>0</v>
      </c>
      <c r="B3122" s="5">
        <f>Eingabe!K3122*Eingabe!L3122</f>
        <v>0.089999999999999997</v>
      </c>
      <c r="C3122" s="5">
        <f>(Eingabe!K3122*(Eingabe!L3122-Eingabe!K3122)+Eingabe!K3122^2*PI()/4)*0+Eingabe!K3122*Eingabe!L3122</f>
        <v>0.089999999999999997</v>
      </c>
      <c r="D3122" s="89">
        <f>IF(Eingabe!G3122="x",1,0)</f>
        <v>0</v>
      </c>
      <c r="E3122" s="1">
        <f>IF(Eingabe!H3122="x",1,0)</f>
        <v>1</v>
      </c>
      <c r="F3122" s="1">
        <f>IF(Eingabe!I3122="x",1,0)</f>
        <v>0</v>
      </c>
      <c r="G3122" s="90">
        <f t="shared" si="248"/>
        <v>1</v>
      </c>
      <c r="H3122" s="1">
        <f>IF(Eingabe!R3122="x",1,0)</f>
        <v>1</v>
      </c>
      <c r="I3122" s="1">
        <f>IF(Eingabe!S3122="x",1,0)</f>
        <v>0</v>
      </c>
      <c r="J3122" s="1">
        <f t="shared" si="249"/>
        <v>1</v>
      </c>
      <c r="K3122" s="89">
        <f>IF(Eingabe!E3122="x",1,0)</f>
        <v>1</v>
      </c>
      <c r="L3122" s="1">
        <f>IF(Eingabe!F3122="x",1,0)</f>
        <v>0</v>
      </c>
      <c r="M3122" s="90">
        <f t="shared" si="250"/>
        <v>1</v>
      </c>
    </row>
    <row r="3123">
      <c r="A3123" s="5">
        <f>Eingabe!J3123^2*PI()/4</f>
        <v>0</v>
      </c>
      <c r="B3123" s="5">
        <f>Eingabe!K3123*Eingabe!L3123</f>
        <v>0.089999999999999997</v>
      </c>
      <c r="C3123" s="5">
        <f>(Eingabe!K3123*(Eingabe!L3123-Eingabe!K3123)+Eingabe!K3123^2*PI()/4)*0+Eingabe!K3123*Eingabe!L3123</f>
        <v>0.089999999999999997</v>
      </c>
      <c r="D3123" s="89">
        <f>IF(Eingabe!G3123="x",1,0)</f>
        <v>0</v>
      </c>
      <c r="E3123" s="1">
        <f>IF(Eingabe!H3123="x",1,0)</f>
        <v>1</v>
      </c>
      <c r="F3123" s="1">
        <f>IF(Eingabe!I3123="x",1,0)</f>
        <v>0</v>
      </c>
      <c r="G3123" s="90">
        <f t="shared" si="248"/>
        <v>1</v>
      </c>
      <c r="H3123" s="1">
        <f>IF(Eingabe!R3123="x",1,0)</f>
        <v>1</v>
      </c>
      <c r="I3123" s="1">
        <f>IF(Eingabe!S3123="x",1,0)</f>
        <v>0</v>
      </c>
      <c r="J3123" s="1">
        <f t="shared" si="249"/>
        <v>1</v>
      </c>
      <c r="K3123" s="89">
        <f>IF(Eingabe!E3123="x",1,0)</f>
        <v>1</v>
      </c>
      <c r="L3123" s="1">
        <f>IF(Eingabe!F3123="x",1,0)</f>
        <v>0</v>
      </c>
      <c r="M3123" s="90">
        <f t="shared" si="250"/>
        <v>1</v>
      </c>
    </row>
    <row r="3124">
      <c r="A3124" s="5">
        <f>Eingabe!J3124^2*PI()/4</f>
        <v>0</v>
      </c>
      <c r="B3124" s="5">
        <f>Eingabe!K3124*Eingabe!L3124</f>
        <v>0.089999999999999997</v>
      </c>
      <c r="C3124" s="5">
        <f>(Eingabe!K3124*(Eingabe!L3124-Eingabe!K3124)+Eingabe!K3124^2*PI()/4)*0+Eingabe!K3124*Eingabe!L3124</f>
        <v>0.089999999999999997</v>
      </c>
      <c r="D3124" s="89">
        <f>IF(Eingabe!G3124="x",1,0)</f>
        <v>0</v>
      </c>
      <c r="E3124" s="1">
        <f>IF(Eingabe!H3124="x",1,0)</f>
        <v>1</v>
      </c>
      <c r="F3124" s="1">
        <f>IF(Eingabe!I3124="x",1,0)</f>
        <v>0</v>
      </c>
      <c r="G3124" s="90">
        <f t="shared" si="248"/>
        <v>1</v>
      </c>
      <c r="H3124" s="1">
        <f>IF(Eingabe!R3124="x",1,0)</f>
        <v>1</v>
      </c>
      <c r="I3124" s="1">
        <f>IF(Eingabe!S3124="x",1,0)</f>
        <v>0</v>
      </c>
      <c r="J3124" s="1">
        <f t="shared" si="249"/>
        <v>1</v>
      </c>
      <c r="K3124" s="89">
        <f>IF(Eingabe!E3124="x",1,0)</f>
        <v>1</v>
      </c>
      <c r="L3124" s="1">
        <f>IF(Eingabe!F3124="x",1,0)</f>
        <v>0</v>
      </c>
      <c r="M3124" s="90">
        <f t="shared" si="250"/>
        <v>1</v>
      </c>
    </row>
    <row r="3125">
      <c r="A3125" s="5">
        <f>Eingabe!J3125^2*PI()/4</f>
        <v>0</v>
      </c>
      <c r="B3125" s="5">
        <f>Eingabe!K3125*Eingabe!L3125</f>
        <v>0.089999999999999997</v>
      </c>
      <c r="C3125" s="5">
        <f>(Eingabe!K3125*(Eingabe!L3125-Eingabe!K3125)+Eingabe!K3125^2*PI()/4)*0+Eingabe!K3125*Eingabe!L3125</f>
        <v>0.089999999999999997</v>
      </c>
      <c r="D3125" s="89">
        <f>IF(Eingabe!G3125="x",1,0)</f>
        <v>0</v>
      </c>
      <c r="E3125" s="1">
        <f>IF(Eingabe!H3125="x",1,0)</f>
        <v>1</v>
      </c>
      <c r="F3125" s="1">
        <f>IF(Eingabe!I3125="x",1,0)</f>
        <v>0</v>
      </c>
      <c r="G3125" s="90">
        <f t="shared" si="248"/>
        <v>1</v>
      </c>
      <c r="H3125" s="1">
        <f>IF(Eingabe!R3125="x",1,0)</f>
        <v>1</v>
      </c>
      <c r="I3125" s="1">
        <f>IF(Eingabe!S3125="x",1,0)</f>
        <v>0</v>
      </c>
      <c r="J3125" s="1">
        <f t="shared" si="249"/>
        <v>1</v>
      </c>
      <c r="K3125" s="89">
        <f>IF(Eingabe!E3125="x",1,0)</f>
        <v>1</v>
      </c>
      <c r="L3125" s="1">
        <f>IF(Eingabe!F3125="x",1,0)</f>
        <v>0</v>
      </c>
      <c r="M3125" s="90">
        <f t="shared" si="250"/>
        <v>1</v>
      </c>
    </row>
    <row r="3126">
      <c r="A3126" s="5">
        <f>Eingabe!J3126^2*PI()/4</f>
        <v>0</v>
      </c>
      <c r="B3126" s="5">
        <f>Eingabe!K3126*Eingabe!L3126</f>
        <v>0.089999999999999997</v>
      </c>
      <c r="C3126" s="5">
        <f>(Eingabe!K3126*(Eingabe!L3126-Eingabe!K3126)+Eingabe!K3126^2*PI()/4)*0+Eingabe!K3126*Eingabe!L3126</f>
        <v>0.089999999999999997</v>
      </c>
      <c r="D3126" s="89">
        <f>IF(Eingabe!G3126="x",1,0)</f>
        <v>0</v>
      </c>
      <c r="E3126" s="1">
        <f>IF(Eingabe!H3126="x",1,0)</f>
        <v>1</v>
      </c>
      <c r="F3126" s="1">
        <f>IF(Eingabe!I3126="x",1,0)</f>
        <v>0</v>
      </c>
      <c r="G3126" s="90">
        <f t="shared" si="248"/>
        <v>1</v>
      </c>
      <c r="H3126" s="1">
        <f>IF(Eingabe!R3126="x",1,0)</f>
        <v>1</v>
      </c>
      <c r="I3126" s="1">
        <f>IF(Eingabe!S3126="x",1,0)</f>
        <v>0</v>
      </c>
      <c r="J3126" s="1">
        <f t="shared" si="249"/>
        <v>1</v>
      </c>
      <c r="K3126" s="89">
        <f>IF(Eingabe!E3126="x",1,0)</f>
        <v>1</v>
      </c>
      <c r="L3126" s="1">
        <f>IF(Eingabe!F3126="x",1,0)</f>
        <v>0</v>
      </c>
      <c r="M3126" s="90">
        <f t="shared" si="250"/>
        <v>1</v>
      </c>
    </row>
    <row r="3127">
      <c r="A3127" s="5">
        <f>Eingabe!J3127^2*PI()/4</f>
        <v>0</v>
      </c>
      <c r="B3127" s="5">
        <f>Eingabe!K3127*Eingabe!L3127</f>
        <v>0.089999999999999997</v>
      </c>
      <c r="C3127" s="5">
        <f>(Eingabe!K3127*(Eingabe!L3127-Eingabe!K3127)+Eingabe!K3127^2*PI()/4)*0+Eingabe!K3127*Eingabe!L3127</f>
        <v>0.089999999999999997</v>
      </c>
      <c r="D3127" s="89">
        <f>IF(Eingabe!G3127="x",1,0)</f>
        <v>0</v>
      </c>
      <c r="E3127" s="1">
        <f>IF(Eingabe!H3127="x",1,0)</f>
        <v>1</v>
      </c>
      <c r="F3127" s="1">
        <f>IF(Eingabe!I3127="x",1,0)</f>
        <v>0</v>
      </c>
      <c r="G3127" s="90">
        <f t="shared" si="248"/>
        <v>1</v>
      </c>
      <c r="H3127" s="1">
        <f>IF(Eingabe!R3127="x",1,0)</f>
        <v>1</v>
      </c>
      <c r="I3127" s="1">
        <f>IF(Eingabe!S3127="x",1,0)</f>
        <v>0</v>
      </c>
      <c r="J3127" s="1">
        <f t="shared" si="249"/>
        <v>1</v>
      </c>
      <c r="K3127" s="89">
        <f>IF(Eingabe!E3127="x",1,0)</f>
        <v>1</v>
      </c>
      <c r="L3127" s="1">
        <f>IF(Eingabe!F3127="x",1,0)</f>
        <v>0</v>
      </c>
      <c r="M3127" s="90">
        <f t="shared" si="250"/>
        <v>1</v>
      </c>
    </row>
    <row r="3128">
      <c r="A3128" s="5">
        <f>Eingabe!J3128^2*PI()/4</f>
        <v>0</v>
      </c>
      <c r="B3128" s="5">
        <f>Eingabe!K3128*Eingabe!L3128</f>
        <v>0.089999999999999997</v>
      </c>
      <c r="C3128" s="5">
        <f>(Eingabe!K3128*(Eingabe!L3128-Eingabe!K3128)+Eingabe!K3128^2*PI()/4)*0+Eingabe!K3128*Eingabe!L3128</f>
        <v>0.089999999999999997</v>
      </c>
      <c r="D3128" s="89">
        <f>IF(Eingabe!G3128="x",1,0)</f>
        <v>0</v>
      </c>
      <c r="E3128" s="1">
        <f>IF(Eingabe!H3128="x",1,0)</f>
        <v>1</v>
      </c>
      <c r="F3128" s="1">
        <f>IF(Eingabe!I3128="x",1,0)</f>
        <v>0</v>
      </c>
      <c r="G3128" s="90">
        <f t="shared" si="248"/>
        <v>1</v>
      </c>
      <c r="H3128" s="1">
        <f>IF(Eingabe!R3128="x",1,0)</f>
        <v>1</v>
      </c>
      <c r="I3128" s="1">
        <f>IF(Eingabe!S3128="x",1,0)</f>
        <v>0</v>
      </c>
      <c r="J3128" s="1">
        <f t="shared" si="249"/>
        <v>1</v>
      </c>
      <c r="K3128" s="89">
        <f>IF(Eingabe!E3128="x",1,0)</f>
        <v>1</v>
      </c>
      <c r="L3128" s="1">
        <f>IF(Eingabe!F3128="x",1,0)</f>
        <v>0</v>
      </c>
      <c r="M3128" s="90">
        <f t="shared" si="250"/>
        <v>1</v>
      </c>
    </row>
    <row r="3129">
      <c r="A3129" s="5">
        <f>Eingabe!J3129^2*PI()/4</f>
        <v>0</v>
      </c>
      <c r="B3129" s="5">
        <f>Eingabe!K3129*Eingabe!L3129</f>
        <v>0.089999999999999997</v>
      </c>
      <c r="C3129" s="5">
        <f>(Eingabe!K3129*(Eingabe!L3129-Eingabe!K3129)+Eingabe!K3129^2*PI()/4)*0+Eingabe!K3129*Eingabe!L3129</f>
        <v>0.089999999999999997</v>
      </c>
      <c r="D3129" s="89">
        <f>IF(Eingabe!G3129="x",1,0)</f>
        <v>0</v>
      </c>
      <c r="E3129" s="1">
        <f>IF(Eingabe!H3129="x",1,0)</f>
        <v>1</v>
      </c>
      <c r="F3129" s="1">
        <f>IF(Eingabe!I3129="x",1,0)</f>
        <v>0</v>
      </c>
      <c r="G3129" s="90">
        <f t="shared" si="248"/>
        <v>1</v>
      </c>
      <c r="H3129" s="1">
        <f>IF(Eingabe!R3129="x",1,0)</f>
        <v>1</v>
      </c>
      <c r="I3129" s="1">
        <f>IF(Eingabe!S3129="x",1,0)</f>
        <v>0</v>
      </c>
      <c r="J3129" s="1">
        <f t="shared" si="249"/>
        <v>1</v>
      </c>
      <c r="K3129" s="89">
        <f>IF(Eingabe!E3129="x",1,0)</f>
        <v>1</v>
      </c>
      <c r="L3129" s="1">
        <f>IF(Eingabe!F3129="x",1,0)</f>
        <v>0</v>
      </c>
      <c r="M3129" s="90">
        <f t="shared" si="250"/>
        <v>1</v>
      </c>
    </row>
    <row r="3130">
      <c r="A3130" s="5">
        <f>Eingabe!J3130^2*PI()/4</f>
        <v>0</v>
      </c>
      <c r="B3130" s="5">
        <f>Eingabe!K3130*Eingabe!L3130</f>
        <v>0.089999999999999997</v>
      </c>
      <c r="C3130" s="5">
        <f>(Eingabe!K3130*(Eingabe!L3130-Eingabe!K3130)+Eingabe!K3130^2*PI()/4)*0+Eingabe!K3130*Eingabe!L3130</f>
        <v>0.089999999999999997</v>
      </c>
      <c r="D3130" s="89">
        <f>IF(Eingabe!G3130="x",1,0)</f>
        <v>0</v>
      </c>
      <c r="E3130" s="1">
        <f>IF(Eingabe!H3130="x",1,0)</f>
        <v>1</v>
      </c>
      <c r="F3130" s="1">
        <f>IF(Eingabe!I3130="x",1,0)</f>
        <v>0</v>
      </c>
      <c r="G3130" s="90">
        <f t="shared" si="248"/>
        <v>1</v>
      </c>
      <c r="H3130" s="1">
        <f>IF(Eingabe!R3130="x",1,0)</f>
        <v>1</v>
      </c>
      <c r="I3130" s="1">
        <f>IF(Eingabe!S3130="x",1,0)</f>
        <v>0</v>
      </c>
      <c r="J3130" s="1">
        <f t="shared" si="249"/>
        <v>1</v>
      </c>
      <c r="K3130" s="89">
        <f>IF(Eingabe!E3130="x",1,0)</f>
        <v>1</v>
      </c>
      <c r="L3130" s="1">
        <f>IF(Eingabe!F3130="x",1,0)</f>
        <v>0</v>
      </c>
      <c r="M3130" s="90">
        <f t="shared" si="250"/>
        <v>1</v>
      </c>
    </row>
    <row r="3131">
      <c r="A3131" s="5">
        <f>Eingabe!J3131^2*PI()/4</f>
        <v>0</v>
      </c>
      <c r="B3131" s="5">
        <f>Eingabe!K3131*Eingabe!L3131</f>
        <v>0.089999999999999997</v>
      </c>
      <c r="C3131" s="5">
        <f>(Eingabe!K3131*(Eingabe!L3131-Eingabe!K3131)+Eingabe!K3131^2*PI()/4)*0+Eingabe!K3131*Eingabe!L3131</f>
        <v>0.089999999999999997</v>
      </c>
      <c r="D3131" s="89">
        <f>IF(Eingabe!G3131="x",1,0)</f>
        <v>0</v>
      </c>
      <c r="E3131" s="1">
        <f>IF(Eingabe!H3131="x",1,0)</f>
        <v>1</v>
      </c>
      <c r="F3131" s="1">
        <f>IF(Eingabe!I3131="x",1,0)</f>
        <v>0</v>
      </c>
      <c r="G3131" s="90">
        <f t="shared" si="248"/>
        <v>1</v>
      </c>
      <c r="H3131" s="1">
        <f>IF(Eingabe!R3131="x",1,0)</f>
        <v>1</v>
      </c>
      <c r="I3131" s="1">
        <f>IF(Eingabe!S3131="x",1,0)</f>
        <v>0</v>
      </c>
      <c r="J3131" s="1">
        <f t="shared" si="249"/>
        <v>1</v>
      </c>
      <c r="K3131" s="89">
        <f>IF(Eingabe!E3131="x",1,0)</f>
        <v>1</v>
      </c>
      <c r="L3131" s="1">
        <f>IF(Eingabe!F3131="x",1,0)</f>
        <v>0</v>
      </c>
      <c r="M3131" s="90">
        <f t="shared" si="250"/>
        <v>1</v>
      </c>
    </row>
    <row r="3132">
      <c r="A3132" s="5">
        <f>Eingabe!J3132^2*PI()/4</f>
        <v>0</v>
      </c>
      <c r="B3132" s="5">
        <f>Eingabe!K3132*Eingabe!L3132</f>
        <v>0.089999999999999997</v>
      </c>
      <c r="C3132" s="5">
        <f>(Eingabe!K3132*(Eingabe!L3132-Eingabe!K3132)+Eingabe!K3132^2*PI()/4)*0+Eingabe!K3132*Eingabe!L3132</f>
        <v>0.089999999999999997</v>
      </c>
      <c r="D3132" s="89">
        <f>IF(Eingabe!G3132="x",1,0)</f>
        <v>0</v>
      </c>
      <c r="E3132" s="1">
        <f>IF(Eingabe!H3132="x",1,0)</f>
        <v>1</v>
      </c>
      <c r="F3132" s="1">
        <f>IF(Eingabe!I3132="x",1,0)</f>
        <v>0</v>
      </c>
      <c r="G3132" s="90">
        <f t="shared" si="248"/>
        <v>1</v>
      </c>
      <c r="H3132" s="1">
        <f>IF(Eingabe!R3132="x",1,0)</f>
        <v>1</v>
      </c>
      <c r="I3132" s="1">
        <f>IF(Eingabe!S3132="x",1,0)</f>
        <v>0</v>
      </c>
      <c r="J3132" s="1">
        <f t="shared" si="249"/>
        <v>1</v>
      </c>
      <c r="K3132" s="89">
        <f>IF(Eingabe!E3132="x",1,0)</f>
        <v>1</v>
      </c>
      <c r="L3132" s="1">
        <f>IF(Eingabe!F3132="x",1,0)</f>
        <v>0</v>
      </c>
      <c r="M3132" s="90">
        <f t="shared" si="250"/>
        <v>1</v>
      </c>
    </row>
    <row r="3133">
      <c r="A3133" s="5">
        <f>Eingabe!J3133^2*PI()/4</f>
        <v>0</v>
      </c>
      <c r="B3133" s="5">
        <f>Eingabe!K3133*Eingabe!L3133</f>
        <v>0.089999999999999997</v>
      </c>
      <c r="C3133" s="5">
        <f>(Eingabe!K3133*(Eingabe!L3133-Eingabe!K3133)+Eingabe!K3133^2*PI()/4)*0+Eingabe!K3133*Eingabe!L3133</f>
        <v>0.089999999999999997</v>
      </c>
      <c r="D3133" s="89">
        <f>IF(Eingabe!G3133="x",1,0)</f>
        <v>0</v>
      </c>
      <c r="E3133" s="1">
        <f>IF(Eingabe!H3133="x",1,0)</f>
        <v>1</v>
      </c>
      <c r="F3133" s="1">
        <f>IF(Eingabe!I3133="x",1,0)</f>
        <v>0</v>
      </c>
      <c r="G3133" s="90">
        <f t="shared" si="248"/>
        <v>1</v>
      </c>
      <c r="H3133" s="1">
        <f>IF(Eingabe!R3133="x",1,0)</f>
        <v>1</v>
      </c>
      <c r="I3133" s="1">
        <f>IF(Eingabe!S3133="x",1,0)</f>
        <v>0</v>
      </c>
      <c r="J3133" s="1">
        <f t="shared" si="249"/>
        <v>1</v>
      </c>
      <c r="K3133" s="89">
        <f>IF(Eingabe!E3133="x",1,0)</f>
        <v>1</v>
      </c>
      <c r="L3133" s="1">
        <f>IF(Eingabe!F3133="x",1,0)</f>
        <v>0</v>
      </c>
      <c r="M3133" s="90">
        <f t="shared" si="250"/>
        <v>1</v>
      </c>
    </row>
    <row r="3134">
      <c r="A3134" s="5">
        <f>Eingabe!J3134^2*PI()/4</f>
        <v>0</v>
      </c>
      <c r="B3134" s="5">
        <f>Eingabe!K3134*Eingabe!L3134</f>
        <v>0.089999999999999997</v>
      </c>
      <c r="C3134" s="5">
        <f>(Eingabe!K3134*(Eingabe!L3134-Eingabe!K3134)+Eingabe!K3134^2*PI()/4)*0+Eingabe!K3134*Eingabe!L3134</f>
        <v>0.089999999999999997</v>
      </c>
      <c r="D3134" s="89">
        <f>IF(Eingabe!G3134="x",1,0)</f>
        <v>0</v>
      </c>
      <c r="E3134" s="1">
        <f>IF(Eingabe!H3134="x",1,0)</f>
        <v>1</v>
      </c>
      <c r="F3134" s="1">
        <f>IF(Eingabe!I3134="x",1,0)</f>
        <v>0</v>
      </c>
      <c r="G3134" s="90">
        <f t="shared" si="248"/>
        <v>1</v>
      </c>
      <c r="H3134" s="1">
        <f>IF(Eingabe!R3134="x",1,0)</f>
        <v>1</v>
      </c>
      <c r="I3134" s="1">
        <f>IF(Eingabe!S3134="x",1,0)</f>
        <v>0</v>
      </c>
      <c r="J3134" s="1">
        <f t="shared" si="249"/>
        <v>1</v>
      </c>
      <c r="K3134" s="89">
        <f>IF(Eingabe!E3134="x",1,0)</f>
        <v>1</v>
      </c>
      <c r="L3134" s="1">
        <f>IF(Eingabe!F3134="x",1,0)</f>
        <v>0</v>
      </c>
      <c r="M3134" s="90">
        <f t="shared" si="250"/>
        <v>1</v>
      </c>
    </row>
    <row r="3135">
      <c r="A3135" s="5">
        <f>Eingabe!J3135^2*PI()/4</f>
        <v>0</v>
      </c>
      <c r="B3135" s="5">
        <f>Eingabe!K3135*Eingabe!L3135</f>
        <v>0.089999999999999997</v>
      </c>
      <c r="C3135" s="5">
        <f>(Eingabe!K3135*(Eingabe!L3135-Eingabe!K3135)+Eingabe!K3135^2*PI()/4)*0+Eingabe!K3135*Eingabe!L3135</f>
        <v>0.089999999999999997</v>
      </c>
      <c r="D3135" s="89">
        <f>IF(Eingabe!G3135="x",1,0)</f>
        <v>0</v>
      </c>
      <c r="E3135" s="1">
        <f>IF(Eingabe!H3135="x",1,0)</f>
        <v>1</v>
      </c>
      <c r="F3135" s="1">
        <f>IF(Eingabe!I3135="x",1,0)</f>
        <v>0</v>
      </c>
      <c r="G3135" s="90">
        <f t="shared" si="248"/>
        <v>1</v>
      </c>
      <c r="H3135" s="1">
        <f>IF(Eingabe!R3135="x",1,0)</f>
        <v>1</v>
      </c>
      <c r="I3135" s="1">
        <f>IF(Eingabe!S3135="x",1,0)</f>
        <v>0</v>
      </c>
      <c r="J3135" s="1">
        <f t="shared" si="249"/>
        <v>1</v>
      </c>
      <c r="K3135" s="89">
        <f>IF(Eingabe!E3135="x",1,0)</f>
        <v>1</v>
      </c>
      <c r="L3135" s="1">
        <f>IF(Eingabe!F3135="x",1,0)</f>
        <v>0</v>
      </c>
      <c r="M3135" s="90">
        <f t="shared" si="250"/>
        <v>1</v>
      </c>
    </row>
    <row r="3136">
      <c r="A3136" s="5">
        <f>Eingabe!J3136^2*PI()/4</f>
        <v>0</v>
      </c>
      <c r="B3136" s="5">
        <f>Eingabe!K3136*Eingabe!L3136</f>
        <v>0.089999999999999997</v>
      </c>
      <c r="C3136" s="5">
        <f>(Eingabe!K3136*(Eingabe!L3136-Eingabe!K3136)+Eingabe!K3136^2*PI()/4)*0+Eingabe!K3136*Eingabe!L3136</f>
        <v>0.089999999999999997</v>
      </c>
      <c r="D3136" s="89">
        <f>IF(Eingabe!G3136="x",1,0)</f>
        <v>0</v>
      </c>
      <c r="E3136" s="1">
        <f>IF(Eingabe!H3136="x",1,0)</f>
        <v>1</v>
      </c>
      <c r="F3136" s="1">
        <f>IF(Eingabe!I3136="x",1,0)</f>
        <v>0</v>
      </c>
      <c r="G3136" s="90">
        <f t="shared" si="248"/>
        <v>1</v>
      </c>
      <c r="H3136" s="1">
        <f>IF(Eingabe!R3136="x",1,0)</f>
        <v>1</v>
      </c>
      <c r="I3136" s="1">
        <f>IF(Eingabe!S3136="x",1,0)</f>
        <v>0</v>
      </c>
      <c r="J3136" s="1">
        <f t="shared" si="249"/>
        <v>1</v>
      </c>
      <c r="K3136" s="89">
        <f>IF(Eingabe!E3136="x",1,0)</f>
        <v>1</v>
      </c>
      <c r="L3136" s="1">
        <f>IF(Eingabe!F3136="x",1,0)</f>
        <v>0</v>
      </c>
      <c r="M3136" s="90">
        <f t="shared" si="250"/>
        <v>1</v>
      </c>
    </row>
    <row r="3137">
      <c r="A3137" s="5">
        <f>Eingabe!J3137^2*PI()/4</f>
        <v>0</v>
      </c>
      <c r="B3137" s="5">
        <f>Eingabe!K3137*Eingabe!L3137</f>
        <v>0.089999999999999997</v>
      </c>
      <c r="C3137" s="5">
        <f>(Eingabe!K3137*(Eingabe!L3137-Eingabe!K3137)+Eingabe!K3137^2*PI()/4)*0+Eingabe!K3137*Eingabe!L3137</f>
        <v>0.089999999999999997</v>
      </c>
      <c r="D3137" s="89">
        <f>IF(Eingabe!G3137="x",1,0)</f>
        <v>0</v>
      </c>
      <c r="E3137" s="1">
        <f>IF(Eingabe!H3137="x",1,0)</f>
        <v>1</v>
      </c>
      <c r="F3137" s="1">
        <f>IF(Eingabe!I3137="x",1,0)</f>
        <v>0</v>
      </c>
      <c r="G3137" s="90">
        <f t="shared" si="248"/>
        <v>1</v>
      </c>
      <c r="H3137" s="1">
        <f>IF(Eingabe!R3137="x",1,0)</f>
        <v>1</v>
      </c>
      <c r="I3137" s="1">
        <f>IF(Eingabe!S3137="x",1,0)</f>
        <v>0</v>
      </c>
      <c r="J3137" s="1">
        <f t="shared" si="249"/>
        <v>1</v>
      </c>
      <c r="K3137" s="89">
        <f>IF(Eingabe!E3137="x",1,0)</f>
        <v>1</v>
      </c>
      <c r="L3137" s="1">
        <f>IF(Eingabe!F3137="x",1,0)</f>
        <v>0</v>
      </c>
      <c r="M3137" s="90">
        <f t="shared" si="250"/>
        <v>1</v>
      </c>
    </row>
    <row r="3138">
      <c r="A3138" s="5">
        <f>Eingabe!J3138^2*PI()/4</f>
        <v>0</v>
      </c>
      <c r="B3138" s="5">
        <f>Eingabe!K3138*Eingabe!L3138</f>
        <v>0.089999999999999997</v>
      </c>
      <c r="C3138" s="5">
        <f>(Eingabe!K3138*(Eingabe!L3138-Eingabe!K3138)+Eingabe!K3138^2*PI()/4)*0+Eingabe!K3138*Eingabe!L3138</f>
        <v>0.089999999999999997</v>
      </c>
      <c r="D3138" s="89">
        <f>IF(Eingabe!G3138="x",1,0)</f>
        <v>0</v>
      </c>
      <c r="E3138" s="1">
        <f>IF(Eingabe!H3138="x",1,0)</f>
        <v>1</v>
      </c>
      <c r="F3138" s="1">
        <f>IF(Eingabe!I3138="x",1,0)</f>
        <v>0</v>
      </c>
      <c r="G3138" s="90">
        <f t="shared" si="248"/>
        <v>1</v>
      </c>
      <c r="H3138" s="1">
        <f>IF(Eingabe!R3138="x",1,0)</f>
        <v>1</v>
      </c>
      <c r="I3138" s="1">
        <f>IF(Eingabe!S3138="x",1,0)</f>
        <v>0</v>
      </c>
      <c r="J3138" s="1">
        <f t="shared" si="249"/>
        <v>1</v>
      </c>
      <c r="K3138" s="89">
        <f>IF(Eingabe!E3138="x",1,0)</f>
        <v>1</v>
      </c>
      <c r="L3138" s="1">
        <f>IF(Eingabe!F3138="x",1,0)</f>
        <v>0</v>
      </c>
      <c r="M3138" s="90">
        <f t="shared" si="250"/>
        <v>1</v>
      </c>
    </row>
    <row r="3139">
      <c r="A3139" s="5">
        <f>Eingabe!J3139^2*PI()/4</f>
        <v>0</v>
      </c>
      <c r="B3139" s="5">
        <f>Eingabe!K3139*Eingabe!L3139</f>
        <v>0.089999999999999997</v>
      </c>
      <c r="C3139" s="5">
        <f>(Eingabe!K3139*(Eingabe!L3139-Eingabe!K3139)+Eingabe!K3139^2*PI()/4)*0+Eingabe!K3139*Eingabe!L3139</f>
        <v>0.089999999999999997</v>
      </c>
      <c r="D3139" s="89">
        <f>IF(Eingabe!G3139="x",1,0)</f>
        <v>0</v>
      </c>
      <c r="E3139" s="1">
        <f>IF(Eingabe!H3139="x",1,0)</f>
        <v>1</v>
      </c>
      <c r="F3139" s="1">
        <f>IF(Eingabe!I3139="x",1,0)</f>
        <v>0</v>
      </c>
      <c r="G3139" s="90">
        <f t="shared" si="248"/>
        <v>1</v>
      </c>
      <c r="H3139" s="1">
        <f>IF(Eingabe!R3139="x",1,0)</f>
        <v>1</v>
      </c>
      <c r="I3139" s="1">
        <f>IF(Eingabe!S3139="x",1,0)</f>
        <v>0</v>
      </c>
      <c r="J3139" s="1">
        <f t="shared" si="249"/>
        <v>1</v>
      </c>
      <c r="K3139" s="89">
        <f>IF(Eingabe!E3139="x",1,0)</f>
        <v>1</v>
      </c>
      <c r="L3139" s="1">
        <f>IF(Eingabe!F3139="x",1,0)</f>
        <v>0</v>
      </c>
      <c r="M3139" s="90">
        <f t="shared" si="250"/>
        <v>1</v>
      </c>
    </row>
    <row r="3140">
      <c r="A3140" s="5">
        <f>Eingabe!J3140^2*PI()/4</f>
        <v>0</v>
      </c>
      <c r="B3140" s="5">
        <f>Eingabe!K3140*Eingabe!L3140</f>
        <v>0.089999999999999997</v>
      </c>
      <c r="C3140" s="5">
        <f>(Eingabe!K3140*(Eingabe!L3140-Eingabe!K3140)+Eingabe!K3140^2*PI()/4)*0+Eingabe!K3140*Eingabe!L3140</f>
        <v>0.089999999999999997</v>
      </c>
      <c r="D3140" s="89">
        <f>IF(Eingabe!G3140="x",1,0)</f>
        <v>0</v>
      </c>
      <c r="E3140" s="1">
        <f>IF(Eingabe!H3140="x",1,0)</f>
        <v>1</v>
      </c>
      <c r="F3140" s="1">
        <f>IF(Eingabe!I3140="x",1,0)</f>
        <v>0</v>
      </c>
      <c r="G3140" s="90">
        <f t="shared" si="248"/>
        <v>1</v>
      </c>
      <c r="H3140" s="1">
        <f>IF(Eingabe!R3140="x",1,0)</f>
        <v>1</v>
      </c>
      <c r="I3140" s="1">
        <f>IF(Eingabe!S3140="x",1,0)</f>
        <v>0</v>
      </c>
      <c r="J3140" s="1">
        <f t="shared" si="249"/>
        <v>1</v>
      </c>
      <c r="K3140" s="89">
        <f>IF(Eingabe!E3140="x",1,0)</f>
        <v>1</v>
      </c>
      <c r="L3140" s="1">
        <f>IF(Eingabe!F3140="x",1,0)</f>
        <v>0</v>
      </c>
      <c r="M3140" s="90">
        <f t="shared" si="250"/>
        <v>1</v>
      </c>
    </row>
    <row r="3141">
      <c r="A3141" s="5">
        <f>Eingabe!J3141^2*PI()/4</f>
        <v>0</v>
      </c>
      <c r="B3141" s="5">
        <f>Eingabe!K3141*Eingabe!L3141</f>
        <v>0.089999999999999997</v>
      </c>
      <c r="C3141" s="5">
        <f>(Eingabe!K3141*(Eingabe!L3141-Eingabe!K3141)+Eingabe!K3141^2*PI()/4)*0+Eingabe!K3141*Eingabe!L3141</f>
        <v>0.089999999999999997</v>
      </c>
      <c r="D3141" s="89">
        <f>IF(Eingabe!G3141="x",1,0)</f>
        <v>0</v>
      </c>
      <c r="E3141" s="1">
        <f>IF(Eingabe!H3141="x",1,0)</f>
        <v>1</v>
      </c>
      <c r="F3141" s="1">
        <f>IF(Eingabe!I3141="x",1,0)</f>
        <v>0</v>
      </c>
      <c r="G3141" s="90">
        <f t="shared" si="248"/>
        <v>1</v>
      </c>
      <c r="H3141" s="1">
        <f>IF(Eingabe!R3141="x",1,0)</f>
        <v>1</v>
      </c>
      <c r="I3141" s="1">
        <f>IF(Eingabe!S3141="x",1,0)</f>
        <v>0</v>
      </c>
      <c r="J3141" s="1">
        <f t="shared" si="249"/>
        <v>1</v>
      </c>
      <c r="K3141" s="89">
        <f>IF(Eingabe!E3141="x",1,0)</f>
        <v>1</v>
      </c>
      <c r="L3141" s="1">
        <f>IF(Eingabe!F3141="x",1,0)</f>
        <v>0</v>
      </c>
      <c r="M3141" s="90">
        <f t="shared" si="250"/>
        <v>1</v>
      </c>
    </row>
    <row r="3142">
      <c r="A3142" s="5">
        <f>Eingabe!J3142^2*PI()/4</f>
        <v>0</v>
      </c>
      <c r="B3142" s="5">
        <f>Eingabe!K3142*Eingabe!L3142</f>
        <v>0.089999999999999997</v>
      </c>
      <c r="C3142" s="5">
        <f>(Eingabe!K3142*(Eingabe!L3142-Eingabe!K3142)+Eingabe!K3142^2*PI()/4)*0+Eingabe!K3142*Eingabe!L3142</f>
        <v>0.089999999999999997</v>
      </c>
      <c r="D3142" s="89">
        <f>IF(Eingabe!G3142="x",1,0)</f>
        <v>0</v>
      </c>
      <c r="E3142" s="1">
        <f>IF(Eingabe!H3142="x",1,0)</f>
        <v>1</v>
      </c>
      <c r="F3142" s="1">
        <f>IF(Eingabe!I3142="x",1,0)</f>
        <v>0</v>
      </c>
      <c r="G3142" s="90">
        <f t="shared" si="248"/>
        <v>1</v>
      </c>
      <c r="H3142" s="1">
        <f>IF(Eingabe!R3142="x",1,0)</f>
        <v>1</v>
      </c>
      <c r="I3142" s="1">
        <f>IF(Eingabe!S3142="x",1,0)</f>
        <v>0</v>
      </c>
      <c r="J3142" s="1">
        <f t="shared" si="249"/>
        <v>1</v>
      </c>
      <c r="K3142" s="89">
        <f>IF(Eingabe!E3142="x",1,0)</f>
        <v>1</v>
      </c>
      <c r="L3142" s="1">
        <f>IF(Eingabe!F3142="x",1,0)</f>
        <v>0</v>
      </c>
      <c r="M3142" s="90">
        <f t="shared" si="250"/>
        <v>1</v>
      </c>
    </row>
    <row r="3143">
      <c r="A3143" s="5">
        <f>Eingabe!J3143^2*PI()/4</f>
        <v>0</v>
      </c>
      <c r="B3143" s="5">
        <f>Eingabe!K3143*Eingabe!L3143</f>
        <v>0.089999999999999997</v>
      </c>
      <c r="C3143" s="5">
        <f>(Eingabe!K3143*(Eingabe!L3143-Eingabe!K3143)+Eingabe!K3143^2*PI()/4)*0+Eingabe!K3143*Eingabe!L3143</f>
        <v>0.089999999999999997</v>
      </c>
      <c r="D3143" s="89">
        <f>IF(Eingabe!G3143="x",1,0)</f>
        <v>0</v>
      </c>
      <c r="E3143" s="1">
        <f>IF(Eingabe!H3143="x",1,0)</f>
        <v>1</v>
      </c>
      <c r="F3143" s="1">
        <f>IF(Eingabe!I3143="x",1,0)</f>
        <v>0</v>
      </c>
      <c r="G3143" s="90">
        <f t="shared" si="248"/>
        <v>1</v>
      </c>
      <c r="H3143" s="1">
        <f>IF(Eingabe!R3143="x",1,0)</f>
        <v>1</v>
      </c>
      <c r="I3143" s="1">
        <f>IF(Eingabe!S3143="x",1,0)</f>
        <v>0</v>
      </c>
      <c r="J3143" s="1">
        <f t="shared" si="249"/>
        <v>1</v>
      </c>
      <c r="K3143" s="89">
        <f>IF(Eingabe!E3143="x",1,0)</f>
        <v>1</v>
      </c>
      <c r="L3143" s="1">
        <f>IF(Eingabe!F3143="x",1,0)</f>
        <v>0</v>
      </c>
      <c r="M3143" s="90">
        <f t="shared" si="250"/>
        <v>1</v>
      </c>
    </row>
    <row r="3144">
      <c r="A3144" s="5">
        <f>Eingabe!J3144^2*PI()/4</f>
        <v>0</v>
      </c>
      <c r="B3144" s="5">
        <f>Eingabe!K3144*Eingabe!L3144</f>
        <v>0.089999999999999997</v>
      </c>
      <c r="C3144" s="5">
        <f>(Eingabe!K3144*(Eingabe!L3144-Eingabe!K3144)+Eingabe!K3144^2*PI()/4)*0+Eingabe!K3144*Eingabe!L3144</f>
        <v>0.089999999999999997</v>
      </c>
      <c r="D3144" s="89">
        <f>IF(Eingabe!G3144="x",1,0)</f>
        <v>0</v>
      </c>
      <c r="E3144" s="1">
        <f>IF(Eingabe!H3144="x",1,0)</f>
        <v>1</v>
      </c>
      <c r="F3144" s="1">
        <f>IF(Eingabe!I3144="x",1,0)</f>
        <v>0</v>
      </c>
      <c r="G3144" s="90">
        <f t="shared" si="248"/>
        <v>1</v>
      </c>
      <c r="H3144" s="1">
        <f>IF(Eingabe!R3144="x",1,0)</f>
        <v>1</v>
      </c>
      <c r="I3144" s="1">
        <f>IF(Eingabe!S3144="x",1,0)</f>
        <v>0</v>
      </c>
      <c r="J3144" s="1">
        <f t="shared" si="249"/>
        <v>1</v>
      </c>
      <c r="K3144" s="89">
        <f>IF(Eingabe!E3144="x",1,0)</f>
        <v>1</v>
      </c>
      <c r="L3144" s="1">
        <f>IF(Eingabe!F3144="x",1,0)</f>
        <v>0</v>
      </c>
      <c r="M3144" s="90">
        <f t="shared" si="250"/>
        <v>1</v>
      </c>
    </row>
    <row r="3145">
      <c r="A3145" s="5">
        <f>Eingabe!J3145^2*PI()/4</f>
        <v>0</v>
      </c>
      <c r="B3145" s="5">
        <f>Eingabe!K3145*Eingabe!L3145</f>
        <v>0.089999999999999997</v>
      </c>
      <c r="C3145" s="5">
        <f>(Eingabe!K3145*(Eingabe!L3145-Eingabe!K3145)+Eingabe!K3145^2*PI()/4)*0+Eingabe!K3145*Eingabe!L3145</f>
        <v>0.089999999999999997</v>
      </c>
      <c r="D3145" s="89">
        <f>IF(Eingabe!G3145="x",1,0)</f>
        <v>0</v>
      </c>
      <c r="E3145" s="1">
        <f>IF(Eingabe!H3145="x",1,0)</f>
        <v>1</v>
      </c>
      <c r="F3145" s="1">
        <f>IF(Eingabe!I3145="x",1,0)</f>
        <v>0</v>
      </c>
      <c r="G3145" s="90">
        <f t="shared" si="248"/>
        <v>1</v>
      </c>
      <c r="H3145" s="1">
        <f>IF(Eingabe!R3145="x",1,0)</f>
        <v>1</v>
      </c>
      <c r="I3145" s="1">
        <f>IF(Eingabe!S3145="x",1,0)</f>
        <v>0</v>
      </c>
      <c r="J3145" s="1">
        <f t="shared" si="249"/>
        <v>1</v>
      </c>
      <c r="K3145" s="89">
        <f>IF(Eingabe!E3145="x",1,0)</f>
        <v>1</v>
      </c>
      <c r="L3145" s="1">
        <f>IF(Eingabe!F3145="x",1,0)</f>
        <v>0</v>
      </c>
      <c r="M3145" s="90">
        <f t="shared" si="250"/>
        <v>1</v>
      </c>
    </row>
    <row r="3146">
      <c r="A3146" s="5">
        <f>Eingabe!J3146^2*PI()/4</f>
        <v>0</v>
      </c>
      <c r="B3146" s="5">
        <f>Eingabe!K3146*Eingabe!L3146</f>
        <v>0.089999999999999997</v>
      </c>
      <c r="C3146" s="5">
        <f>(Eingabe!K3146*(Eingabe!L3146-Eingabe!K3146)+Eingabe!K3146^2*PI()/4)*0+Eingabe!K3146*Eingabe!L3146</f>
        <v>0.089999999999999997</v>
      </c>
      <c r="D3146" s="89">
        <f>IF(Eingabe!G3146="x",1,0)</f>
        <v>0</v>
      </c>
      <c r="E3146" s="1">
        <f>IF(Eingabe!H3146="x",1,0)</f>
        <v>1</v>
      </c>
      <c r="F3146" s="1">
        <f>IF(Eingabe!I3146="x",1,0)</f>
        <v>0</v>
      </c>
      <c r="G3146" s="90">
        <f t="shared" si="248"/>
        <v>1</v>
      </c>
      <c r="H3146" s="1">
        <f>IF(Eingabe!R3146="x",1,0)</f>
        <v>1</v>
      </c>
      <c r="I3146" s="1">
        <f>IF(Eingabe!S3146="x",1,0)</f>
        <v>0</v>
      </c>
      <c r="J3146" s="1">
        <f t="shared" si="249"/>
        <v>1</v>
      </c>
      <c r="K3146" s="89">
        <f>IF(Eingabe!E3146="x",1,0)</f>
        <v>1</v>
      </c>
      <c r="L3146" s="1">
        <f>IF(Eingabe!F3146="x",1,0)</f>
        <v>0</v>
      </c>
      <c r="M3146" s="90">
        <f t="shared" si="250"/>
        <v>1</v>
      </c>
    </row>
    <row r="3147">
      <c r="A3147" s="5">
        <f>Eingabe!J3147^2*PI()/4</f>
        <v>0</v>
      </c>
      <c r="B3147" s="5">
        <f>Eingabe!K3147*Eingabe!L3147</f>
        <v>0.089999999999999997</v>
      </c>
      <c r="C3147" s="5">
        <f>(Eingabe!K3147*(Eingabe!L3147-Eingabe!K3147)+Eingabe!K3147^2*PI()/4)*0+Eingabe!K3147*Eingabe!L3147</f>
        <v>0.089999999999999997</v>
      </c>
      <c r="D3147" s="89">
        <f>IF(Eingabe!G3147="x",1,0)</f>
        <v>0</v>
      </c>
      <c r="E3147" s="1">
        <f>IF(Eingabe!H3147="x",1,0)</f>
        <v>1</v>
      </c>
      <c r="F3147" s="1">
        <f>IF(Eingabe!I3147="x",1,0)</f>
        <v>0</v>
      </c>
      <c r="G3147" s="90">
        <f t="shared" si="248"/>
        <v>1</v>
      </c>
      <c r="H3147" s="1">
        <f>IF(Eingabe!R3147="x",1,0)</f>
        <v>1</v>
      </c>
      <c r="I3147" s="1">
        <f>IF(Eingabe!S3147="x",1,0)</f>
        <v>0</v>
      </c>
      <c r="J3147" s="1">
        <f t="shared" si="249"/>
        <v>1</v>
      </c>
      <c r="K3147" s="89">
        <f>IF(Eingabe!E3147="x",1,0)</f>
        <v>1</v>
      </c>
      <c r="L3147" s="1">
        <f>IF(Eingabe!F3147="x",1,0)</f>
        <v>0</v>
      </c>
      <c r="M3147" s="90">
        <f t="shared" si="250"/>
        <v>1</v>
      </c>
    </row>
    <row r="3148">
      <c r="A3148" s="5">
        <f>Eingabe!J3148^2*PI()/4</f>
        <v>0</v>
      </c>
      <c r="B3148" s="5">
        <f>Eingabe!K3148*Eingabe!L3148</f>
        <v>0.089999999999999997</v>
      </c>
      <c r="C3148" s="5">
        <f>(Eingabe!K3148*(Eingabe!L3148-Eingabe!K3148)+Eingabe!K3148^2*PI()/4)*0+Eingabe!K3148*Eingabe!L3148</f>
        <v>0.089999999999999997</v>
      </c>
      <c r="D3148" s="89">
        <f>IF(Eingabe!G3148="x",1,0)</f>
        <v>0</v>
      </c>
      <c r="E3148" s="1">
        <f>IF(Eingabe!H3148="x",1,0)</f>
        <v>1</v>
      </c>
      <c r="F3148" s="1">
        <f>IF(Eingabe!I3148="x",1,0)</f>
        <v>0</v>
      </c>
      <c r="G3148" s="90">
        <f t="shared" si="248"/>
        <v>1</v>
      </c>
      <c r="H3148" s="1">
        <f>IF(Eingabe!R3148="x",1,0)</f>
        <v>1</v>
      </c>
      <c r="I3148" s="1">
        <f>IF(Eingabe!S3148="x",1,0)</f>
        <v>0</v>
      </c>
      <c r="J3148" s="1">
        <f t="shared" si="249"/>
        <v>1</v>
      </c>
      <c r="K3148" s="89">
        <f>IF(Eingabe!E3148="x",1,0)</f>
        <v>1</v>
      </c>
      <c r="L3148" s="1">
        <f>IF(Eingabe!F3148="x",1,0)</f>
        <v>0</v>
      </c>
      <c r="M3148" s="90">
        <f t="shared" si="250"/>
        <v>1</v>
      </c>
    </row>
    <row r="3149">
      <c r="A3149" s="5">
        <f>Eingabe!J3149^2*PI()/4</f>
        <v>0</v>
      </c>
      <c r="B3149" s="5">
        <f>Eingabe!K3149*Eingabe!L3149</f>
        <v>0.089999999999999997</v>
      </c>
      <c r="C3149" s="5">
        <f>(Eingabe!K3149*(Eingabe!L3149-Eingabe!K3149)+Eingabe!K3149^2*PI()/4)*0+Eingabe!K3149*Eingabe!L3149</f>
        <v>0.089999999999999997</v>
      </c>
      <c r="D3149" s="89">
        <f>IF(Eingabe!G3149="x",1,0)</f>
        <v>0</v>
      </c>
      <c r="E3149" s="1">
        <f>IF(Eingabe!H3149="x",1,0)</f>
        <v>1</v>
      </c>
      <c r="F3149" s="1">
        <f>IF(Eingabe!I3149="x",1,0)</f>
        <v>0</v>
      </c>
      <c r="G3149" s="90">
        <f t="shared" si="248"/>
        <v>1</v>
      </c>
      <c r="H3149" s="1">
        <f>IF(Eingabe!R3149="x",1,0)</f>
        <v>1</v>
      </c>
      <c r="I3149" s="1">
        <f>IF(Eingabe!S3149="x",1,0)</f>
        <v>0</v>
      </c>
      <c r="J3149" s="1">
        <f t="shared" si="249"/>
        <v>1</v>
      </c>
      <c r="K3149" s="89">
        <f>IF(Eingabe!E3149="x",1,0)</f>
        <v>1</v>
      </c>
      <c r="L3149" s="1">
        <f>IF(Eingabe!F3149="x",1,0)</f>
        <v>0</v>
      </c>
      <c r="M3149" s="90">
        <f t="shared" si="250"/>
        <v>1</v>
      </c>
    </row>
    <row r="3150">
      <c r="A3150" s="5">
        <f>Eingabe!J3150^2*PI()/4</f>
        <v>0</v>
      </c>
      <c r="B3150" s="5">
        <f>Eingabe!K3150*Eingabe!L3150</f>
        <v>0.089999999999999997</v>
      </c>
      <c r="C3150" s="5">
        <f>(Eingabe!K3150*(Eingabe!L3150-Eingabe!K3150)+Eingabe!K3150^2*PI()/4)*0+Eingabe!K3150*Eingabe!L3150</f>
        <v>0.089999999999999997</v>
      </c>
      <c r="D3150" s="89">
        <f>IF(Eingabe!G3150="x",1,0)</f>
        <v>0</v>
      </c>
      <c r="E3150" s="1">
        <f>IF(Eingabe!H3150="x",1,0)</f>
        <v>1</v>
      </c>
      <c r="F3150" s="1">
        <f>IF(Eingabe!I3150="x",1,0)</f>
        <v>0</v>
      </c>
      <c r="G3150" s="90">
        <f t="shared" si="248"/>
        <v>1</v>
      </c>
      <c r="H3150" s="1">
        <f>IF(Eingabe!R3150="x",1,0)</f>
        <v>1</v>
      </c>
      <c r="I3150" s="1">
        <f>IF(Eingabe!S3150="x",1,0)</f>
        <v>0</v>
      </c>
      <c r="J3150" s="1">
        <f t="shared" si="249"/>
        <v>1</v>
      </c>
      <c r="K3150" s="89">
        <f>IF(Eingabe!E3150="x",1,0)</f>
        <v>1</v>
      </c>
      <c r="L3150" s="1">
        <f>IF(Eingabe!F3150="x",1,0)</f>
        <v>0</v>
      </c>
      <c r="M3150" s="90">
        <f t="shared" si="250"/>
        <v>1</v>
      </c>
    </row>
    <row r="3151">
      <c r="A3151" s="5">
        <f>Eingabe!J3151^2*PI()/4</f>
        <v>0</v>
      </c>
      <c r="B3151" s="5">
        <f>Eingabe!K3151*Eingabe!L3151</f>
        <v>0.089999999999999997</v>
      </c>
      <c r="C3151" s="5">
        <f>(Eingabe!K3151*(Eingabe!L3151-Eingabe!K3151)+Eingabe!K3151^2*PI()/4)*0+Eingabe!K3151*Eingabe!L3151</f>
        <v>0.089999999999999997</v>
      </c>
      <c r="D3151" s="89">
        <f>IF(Eingabe!G3151="x",1,0)</f>
        <v>0</v>
      </c>
      <c r="E3151" s="1">
        <f>IF(Eingabe!H3151="x",1,0)</f>
        <v>1</v>
      </c>
      <c r="F3151" s="1">
        <f>IF(Eingabe!I3151="x",1,0)</f>
        <v>0</v>
      </c>
      <c r="G3151" s="90">
        <f t="shared" si="248"/>
        <v>1</v>
      </c>
      <c r="H3151" s="1">
        <f>IF(Eingabe!R3151="x",1,0)</f>
        <v>1</v>
      </c>
      <c r="I3151" s="1">
        <f>IF(Eingabe!S3151="x",1,0)</f>
        <v>0</v>
      </c>
      <c r="J3151" s="1">
        <f t="shared" si="249"/>
        <v>1</v>
      </c>
      <c r="K3151" s="89">
        <f>IF(Eingabe!E3151="x",1,0)</f>
        <v>1</v>
      </c>
      <c r="L3151" s="1">
        <f>IF(Eingabe!F3151="x",1,0)</f>
        <v>0</v>
      </c>
      <c r="M3151" s="90">
        <f t="shared" si="250"/>
        <v>1</v>
      </c>
    </row>
    <row r="3152">
      <c r="A3152" s="5">
        <f>Eingabe!J3152^2*PI()/4</f>
        <v>0</v>
      </c>
      <c r="B3152" s="5">
        <f>Eingabe!K3152*Eingabe!L3152</f>
        <v>0.089999999999999997</v>
      </c>
      <c r="C3152" s="5">
        <f>(Eingabe!K3152*(Eingabe!L3152-Eingabe!K3152)+Eingabe!K3152^2*PI()/4)*0+Eingabe!K3152*Eingabe!L3152</f>
        <v>0.089999999999999997</v>
      </c>
      <c r="D3152" s="89">
        <f>IF(Eingabe!G3152="x",1,0)</f>
        <v>0</v>
      </c>
      <c r="E3152" s="1">
        <f>IF(Eingabe!H3152="x",1,0)</f>
        <v>1</v>
      </c>
      <c r="F3152" s="1">
        <f>IF(Eingabe!I3152="x",1,0)</f>
        <v>0</v>
      </c>
      <c r="G3152" s="90">
        <f t="shared" si="248"/>
        <v>1</v>
      </c>
      <c r="H3152" s="1">
        <f>IF(Eingabe!R3152="x",1,0)</f>
        <v>1</v>
      </c>
      <c r="I3152" s="1">
        <f>IF(Eingabe!S3152="x",1,0)</f>
        <v>0</v>
      </c>
      <c r="J3152" s="1">
        <f t="shared" si="249"/>
        <v>1</v>
      </c>
      <c r="K3152" s="89">
        <f>IF(Eingabe!E3152="x",1,0)</f>
        <v>1</v>
      </c>
      <c r="L3152" s="1">
        <f>IF(Eingabe!F3152="x",1,0)</f>
        <v>0</v>
      </c>
      <c r="M3152" s="90">
        <f t="shared" si="250"/>
        <v>1</v>
      </c>
    </row>
    <row r="3153">
      <c r="A3153" s="5">
        <f>Eingabe!J3153^2*PI()/4</f>
        <v>0</v>
      </c>
      <c r="B3153" s="5">
        <f>Eingabe!K3153*Eingabe!L3153</f>
        <v>0.089999999999999997</v>
      </c>
      <c r="C3153" s="5">
        <f>(Eingabe!K3153*(Eingabe!L3153-Eingabe!K3153)+Eingabe!K3153^2*PI()/4)*0+Eingabe!K3153*Eingabe!L3153</f>
        <v>0.089999999999999997</v>
      </c>
      <c r="D3153" s="89">
        <f>IF(Eingabe!G3153="x",1,0)</f>
        <v>0</v>
      </c>
      <c r="E3153" s="1">
        <f>IF(Eingabe!H3153="x",1,0)</f>
        <v>1</v>
      </c>
      <c r="F3153" s="1">
        <f>IF(Eingabe!I3153="x",1,0)</f>
        <v>0</v>
      </c>
      <c r="G3153" s="90">
        <f t="shared" si="248"/>
        <v>1</v>
      </c>
      <c r="H3153" s="1">
        <f>IF(Eingabe!R3153="x",1,0)</f>
        <v>1</v>
      </c>
      <c r="I3153" s="1">
        <f>IF(Eingabe!S3153="x",1,0)</f>
        <v>0</v>
      </c>
      <c r="J3153" s="1">
        <f t="shared" si="249"/>
        <v>1</v>
      </c>
      <c r="K3153" s="89">
        <f>IF(Eingabe!E3153="x",1,0)</f>
        <v>1</v>
      </c>
      <c r="L3153" s="1">
        <f>IF(Eingabe!F3153="x",1,0)</f>
        <v>0</v>
      </c>
      <c r="M3153" s="90">
        <f t="shared" si="250"/>
        <v>1</v>
      </c>
    </row>
    <row r="3154">
      <c r="A3154" s="5">
        <f>Eingabe!J3154^2*PI()/4</f>
        <v>0</v>
      </c>
      <c r="B3154" s="5">
        <f>Eingabe!K3154*Eingabe!L3154</f>
        <v>0.089999999999999997</v>
      </c>
      <c r="C3154" s="5">
        <f>(Eingabe!K3154*(Eingabe!L3154-Eingabe!K3154)+Eingabe!K3154^2*PI()/4)*0+Eingabe!K3154*Eingabe!L3154</f>
        <v>0.089999999999999997</v>
      </c>
      <c r="D3154" s="89">
        <f>IF(Eingabe!G3154="x",1,0)</f>
        <v>0</v>
      </c>
      <c r="E3154" s="1">
        <f>IF(Eingabe!H3154="x",1,0)</f>
        <v>1</v>
      </c>
      <c r="F3154" s="1">
        <f>IF(Eingabe!I3154="x",1,0)</f>
        <v>0</v>
      </c>
      <c r="G3154" s="90">
        <f t="shared" si="248"/>
        <v>1</v>
      </c>
      <c r="H3154" s="1">
        <f>IF(Eingabe!R3154="x",1,0)</f>
        <v>1</v>
      </c>
      <c r="I3154" s="1">
        <f>IF(Eingabe!S3154="x",1,0)</f>
        <v>0</v>
      </c>
      <c r="J3154" s="1">
        <f t="shared" si="249"/>
        <v>1</v>
      </c>
      <c r="K3154" s="89">
        <f>IF(Eingabe!E3154="x",1,0)</f>
        <v>1</v>
      </c>
      <c r="L3154" s="1">
        <f>IF(Eingabe!F3154="x",1,0)</f>
        <v>0</v>
      </c>
      <c r="M3154" s="90">
        <f t="shared" si="250"/>
        <v>1</v>
      </c>
    </row>
    <row r="3155">
      <c r="A3155" s="5">
        <f>Eingabe!J3155^2*PI()/4</f>
        <v>0</v>
      </c>
      <c r="B3155" s="5">
        <f>Eingabe!K3155*Eingabe!L3155</f>
        <v>0.089999999999999997</v>
      </c>
      <c r="C3155" s="5">
        <f>(Eingabe!K3155*(Eingabe!L3155-Eingabe!K3155)+Eingabe!K3155^2*PI()/4)*0+Eingabe!K3155*Eingabe!L3155</f>
        <v>0.089999999999999997</v>
      </c>
      <c r="D3155" s="89">
        <f>IF(Eingabe!G3155="x",1,0)</f>
        <v>0</v>
      </c>
      <c r="E3155" s="1">
        <f>IF(Eingabe!H3155="x",1,0)</f>
        <v>1</v>
      </c>
      <c r="F3155" s="1">
        <f>IF(Eingabe!I3155="x",1,0)</f>
        <v>0</v>
      </c>
      <c r="G3155" s="90">
        <f t="shared" ref="G3155:G3218" si="251">MAX(E3155:F3155)</f>
        <v>1</v>
      </c>
      <c r="H3155" s="1">
        <f>IF(Eingabe!R3155="x",1,0)</f>
        <v>1</v>
      </c>
      <c r="I3155" s="1">
        <f>IF(Eingabe!S3155="x",1,0)</f>
        <v>0</v>
      </c>
      <c r="J3155" s="1">
        <f t="shared" ref="J3155:J3218" si="252">MAX(H3155:I3155)</f>
        <v>1</v>
      </c>
      <c r="K3155" s="89">
        <f>IF(Eingabe!E3155="x",1,0)</f>
        <v>1</v>
      </c>
      <c r="L3155" s="1">
        <f>IF(Eingabe!F3155="x",1,0)</f>
        <v>0</v>
      </c>
      <c r="M3155" s="90">
        <f t="shared" ref="M3155:M3218" si="253">MAX(K3155:L3155)</f>
        <v>1</v>
      </c>
    </row>
    <row r="3156">
      <c r="A3156" s="5">
        <f>Eingabe!J3156^2*PI()/4</f>
        <v>0</v>
      </c>
      <c r="B3156" s="5">
        <f>Eingabe!K3156*Eingabe!L3156</f>
        <v>0.089999999999999997</v>
      </c>
      <c r="C3156" s="5">
        <f>(Eingabe!K3156*(Eingabe!L3156-Eingabe!K3156)+Eingabe!K3156^2*PI()/4)*0+Eingabe!K3156*Eingabe!L3156</f>
        <v>0.089999999999999997</v>
      </c>
      <c r="D3156" s="89">
        <f>IF(Eingabe!G3156="x",1,0)</f>
        <v>0</v>
      </c>
      <c r="E3156" s="1">
        <f>IF(Eingabe!H3156="x",1,0)</f>
        <v>1</v>
      </c>
      <c r="F3156" s="1">
        <f>IF(Eingabe!I3156="x",1,0)</f>
        <v>0</v>
      </c>
      <c r="G3156" s="90">
        <f t="shared" si="251"/>
        <v>1</v>
      </c>
      <c r="H3156" s="1">
        <f>IF(Eingabe!R3156="x",1,0)</f>
        <v>1</v>
      </c>
      <c r="I3156" s="1">
        <f>IF(Eingabe!S3156="x",1,0)</f>
        <v>0</v>
      </c>
      <c r="J3156" s="1">
        <f t="shared" si="252"/>
        <v>1</v>
      </c>
      <c r="K3156" s="89">
        <f>IF(Eingabe!E3156="x",1,0)</f>
        <v>1</v>
      </c>
      <c r="L3156" s="1">
        <f>IF(Eingabe!F3156="x",1,0)</f>
        <v>0</v>
      </c>
      <c r="M3156" s="90">
        <f t="shared" si="253"/>
        <v>1</v>
      </c>
    </row>
    <row r="3157">
      <c r="A3157" s="5">
        <f>Eingabe!J3157^2*PI()/4</f>
        <v>0</v>
      </c>
      <c r="B3157" s="5">
        <f>Eingabe!K3157*Eingabe!L3157</f>
        <v>0.089999999999999997</v>
      </c>
      <c r="C3157" s="5">
        <f>(Eingabe!K3157*(Eingabe!L3157-Eingabe!K3157)+Eingabe!K3157^2*PI()/4)*0+Eingabe!K3157*Eingabe!L3157</f>
        <v>0.089999999999999997</v>
      </c>
      <c r="D3157" s="89">
        <f>IF(Eingabe!G3157="x",1,0)</f>
        <v>0</v>
      </c>
      <c r="E3157" s="1">
        <f>IF(Eingabe!H3157="x",1,0)</f>
        <v>1</v>
      </c>
      <c r="F3157" s="1">
        <f>IF(Eingabe!I3157="x",1,0)</f>
        <v>0</v>
      </c>
      <c r="G3157" s="90">
        <f t="shared" si="251"/>
        <v>1</v>
      </c>
      <c r="H3157" s="1">
        <f>IF(Eingabe!R3157="x",1,0)</f>
        <v>1</v>
      </c>
      <c r="I3157" s="1">
        <f>IF(Eingabe!S3157="x",1,0)</f>
        <v>0</v>
      </c>
      <c r="J3157" s="1">
        <f t="shared" si="252"/>
        <v>1</v>
      </c>
      <c r="K3157" s="89">
        <f>IF(Eingabe!E3157="x",1,0)</f>
        <v>1</v>
      </c>
      <c r="L3157" s="1">
        <f>IF(Eingabe!F3157="x",1,0)</f>
        <v>0</v>
      </c>
      <c r="M3157" s="90">
        <f t="shared" si="253"/>
        <v>1</v>
      </c>
    </row>
    <row r="3158">
      <c r="A3158" s="5">
        <f>Eingabe!J3158^2*PI()/4</f>
        <v>0</v>
      </c>
      <c r="B3158" s="5">
        <f>Eingabe!K3158*Eingabe!L3158</f>
        <v>0.089999999999999997</v>
      </c>
      <c r="C3158" s="5">
        <f>(Eingabe!K3158*(Eingabe!L3158-Eingabe!K3158)+Eingabe!K3158^2*PI()/4)*0+Eingabe!K3158*Eingabe!L3158</f>
        <v>0.089999999999999997</v>
      </c>
      <c r="D3158" s="89">
        <f>IF(Eingabe!G3158="x",1,0)</f>
        <v>0</v>
      </c>
      <c r="E3158" s="1">
        <f>IF(Eingabe!H3158="x",1,0)</f>
        <v>1</v>
      </c>
      <c r="F3158" s="1">
        <f>IF(Eingabe!I3158="x",1,0)</f>
        <v>0</v>
      </c>
      <c r="G3158" s="90">
        <f t="shared" si="251"/>
        <v>1</v>
      </c>
      <c r="H3158" s="1">
        <f>IF(Eingabe!R3158="x",1,0)</f>
        <v>1</v>
      </c>
      <c r="I3158" s="1">
        <f>IF(Eingabe!S3158="x",1,0)</f>
        <v>0</v>
      </c>
      <c r="J3158" s="1">
        <f t="shared" si="252"/>
        <v>1</v>
      </c>
      <c r="K3158" s="89">
        <f>IF(Eingabe!E3158="x",1,0)</f>
        <v>1</v>
      </c>
      <c r="L3158" s="1">
        <f>IF(Eingabe!F3158="x",1,0)</f>
        <v>0</v>
      </c>
      <c r="M3158" s="90">
        <f t="shared" si="253"/>
        <v>1</v>
      </c>
    </row>
    <row r="3159">
      <c r="A3159" s="5">
        <f>Eingabe!J3159^2*PI()/4</f>
        <v>0</v>
      </c>
      <c r="B3159" s="5">
        <f>Eingabe!K3159*Eingabe!L3159</f>
        <v>0.089999999999999997</v>
      </c>
      <c r="C3159" s="5">
        <f>(Eingabe!K3159*(Eingabe!L3159-Eingabe!K3159)+Eingabe!K3159^2*PI()/4)*0+Eingabe!K3159*Eingabe!L3159</f>
        <v>0.089999999999999997</v>
      </c>
      <c r="D3159" s="89">
        <f>IF(Eingabe!G3159="x",1,0)</f>
        <v>0</v>
      </c>
      <c r="E3159" s="1">
        <f>IF(Eingabe!H3159="x",1,0)</f>
        <v>1</v>
      </c>
      <c r="F3159" s="1">
        <f>IF(Eingabe!I3159="x",1,0)</f>
        <v>0</v>
      </c>
      <c r="G3159" s="90">
        <f t="shared" si="251"/>
        <v>1</v>
      </c>
      <c r="H3159" s="1">
        <f>IF(Eingabe!R3159="x",1,0)</f>
        <v>1</v>
      </c>
      <c r="I3159" s="1">
        <f>IF(Eingabe!S3159="x",1,0)</f>
        <v>0</v>
      </c>
      <c r="J3159" s="1">
        <f t="shared" si="252"/>
        <v>1</v>
      </c>
      <c r="K3159" s="89">
        <f>IF(Eingabe!E3159="x",1,0)</f>
        <v>1</v>
      </c>
      <c r="L3159" s="1">
        <f>IF(Eingabe!F3159="x",1,0)</f>
        <v>0</v>
      </c>
      <c r="M3159" s="90">
        <f t="shared" si="253"/>
        <v>1</v>
      </c>
    </row>
    <row r="3160">
      <c r="A3160" s="5">
        <f>Eingabe!J3160^2*PI()/4</f>
        <v>0</v>
      </c>
      <c r="B3160" s="5">
        <f>Eingabe!K3160*Eingabe!L3160</f>
        <v>0.089999999999999997</v>
      </c>
      <c r="C3160" s="5">
        <f>(Eingabe!K3160*(Eingabe!L3160-Eingabe!K3160)+Eingabe!K3160^2*PI()/4)*0+Eingabe!K3160*Eingabe!L3160</f>
        <v>0.089999999999999997</v>
      </c>
      <c r="D3160" s="89">
        <f>IF(Eingabe!G3160="x",1,0)</f>
        <v>0</v>
      </c>
      <c r="E3160" s="1">
        <f>IF(Eingabe!H3160="x",1,0)</f>
        <v>1</v>
      </c>
      <c r="F3160" s="1">
        <f>IF(Eingabe!I3160="x",1,0)</f>
        <v>0</v>
      </c>
      <c r="G3160" s="90">
        <f t="shared" si="251"/>
        <v>1</v>
      </c>
      <c r="H3160" s="1">
        <f>IF(Eingabe!R3160="x",1,0)</f>
        <v>1</v>
      </c>
      <c r="I3160" s="1">
        <f>IF(Eingabe!S3160="x",1,0)</f>
        <v>0</v>
      </c>
      <c r="J3160" s="1">
        <f t="shared" si="252"/>
        <v>1</v>
      </c>
      <c r="K3160" s="89">
        <f>IF(Eingabe!E3160="x",1,0)</f>
        <v>1</v>
      </c>
      <c r="L3160" s="1">
        <f>IF(Eingabe!F3160="x",1,0)</f>
        <v>0</v>
      </c>
      <c r="M3160" s="90">
        <f t="shared" si="253"/>
        <v>1</v>
      </c>
    </row>
    <row r="3161">
      <c r="A3161" s="5">
        <f>Eingabe!J3161^2*PI()/4</f>
        <v>0</v>
      </c>
      <c r="B3161" s="5">
        <f>Eingabe!K3161*Eingabe!L3161</f>
        <v>0.089999999999999997</v>
      </c>
      <c r="C3161" s="5">
        <f>(Eingabe!K3161*(Eingabe!L3161-Eingabe!K3161)+Eingabe!K3161^2*PI()/4)*0+Eingabe!K3161*Eingabe!L3161</f>
        <v>0.089999999999999997</v>
      </c>
      <c r="D3161" s="89">
        <f>IF(Eingabe!G3161="x",1,0)</f>
        <v>0</v>
      </c>
      <c r="E3161" s="1">
        <f>IF(Eingabe!H3161="x",1,0)</f>
        <v>1</v>
      </c>
      <c r="F3161" s="1">
        <f>IF(Eingabe!I3161="x",1,0)</f>
        <v>0</v>
      </c>
      <c r="G3161" s="90">
        <f t="shared" si="251"/>
        <v>1</v>
      </c>
      <c r="H3161" s="1">
        <f>IF(Eingabe!R3161="x",1,0)</f>
        <v>1</v>
      </c>
      <c r="I3161" s="1">
        <f>IF(Eingabe!S3161="x",1,0)</f>
        <v>0</v>
      </c>
      <c r="J3161" s="1">
        <f t="shared" si="252"/>
        <v>1</v>
      </c>
      <c r="K3161" s="89">
        <f>IF(Eingabe!E3161="x",1,0)</f>
        <v>1</v>
      </c>
      <c r="L3161" s="1">
        <f>IF(Eingabe!F3161="x",1,0)</f>
        <v>0</v>
      </c>
      <c r="M3161" s="90">
        <f t="shared" si="253"/>
        <v>1</v>
      </c>
    </row>
    <row r="3162">
      <c r="A3162" s="5">
        <f>Eingabe!J3162^2*PI()/4</f>
        <v>0</v>
      </c>
      <c r="B3162" s="5">
        <f>Eingabe!K3162*Eingabe!L3162</f>
        <v>0.089999999999999997</v>
      </c>
      <c r="C3162" s="5">
        <f>(Eingabe!K3162*(Eingabe!L3162-Eingabe!K3162)+Eingabe!K3162^2*PI()/4)*0+Eingabe!K3162*Eingabe!L3162</f>
        <v>0.089999999999999997</v>
      </c>
      <c r="D3162" s="89">
        <f>IF(Eingabe!G3162="x",1,0)</f>
        <v>0</v>
      </c>
      <c r="E3162" s="1">
        <f>IF(Eingabe!H3162="x",1,0)</f>
        <v>1</v>
      </c>
      <c r="F3162" s="1">
        <f>IF(Eingabe!I3162="x",1,0)</f>
        <v>0</v>
      </c>
      <c r="G3162" s="90">
        <f t="shared" si="251"/>
        <v>1</v>
      </c>
      <c r="H3162" s="1">
        <f>IF(Eingabe!R3162="x",1,0)</f>
        <v>1</v>
      </c>
      <c r="I3162" s="1">
        <f>IF(Eingabe!S3162="x",1,0)</f>
        <v>0</v>
      </c>
      <c r="J3162" s="1">
        <f t="shared" si="252"/>
        <v>1</v>
      </c>
      <c r="K3162" s="89">
        <f>IF(Eingabe!E3162="x",1,0)</f>
        <v>1</v>
      </c>
      <c r="L3162" s="1">
        <f>IF(Eingabe!F3162="x",1,0)</f>
        <v>0</v>
      </c>
      <c r="M3162" s="90">
        <f t="shared" si="253"/>
        <v>1</v>
      </c>
    </row>
    <row r="3163">
      <c r="A3163" s="5">
        <f>Eingabe!J3163^2*PI()/4</f>
        <v>0</v>
      </c>
      <c r="B3163" s="5">
        <f>Eingabe!K3163*Eingabe!L3163</f>
        <v>0.089999999999999997</v>
      </c>
      <c r="C3163" s="5">
        <f>(Eingabe!K3163*(Eingabe!L3163-Eingabe!K3163)+Eingabe!K3163^2*PI()/4)*0+Eingabe!K3163*Eingabe!L3163</f>
        <v>0.089999999999999997</v>
      </c>
      <c r="D3163" s="89">
        <f>IF(Eingabe!G3163="x",1,0)</f>
        <v>0</v>
      </c>
      <c r="E3163" s="1">
        <f>IF(Eingabe!H3163="x",1,0)</f>
        <v>1</v>
      </c>
      <c r="F3163" s="1">
        <f>IF(Eingabe!I3163="x",1,0)</f>
        <v>0</v>
      </c>
      <c r="G3163" s="90">
        <f t="shared" si="251"/>
        <v>1</v>
      </c>
      <c r="H3163" s="1">
        <f>IF(Eingabe!R3163="x",1,0)</f>
        <v>1</v>
      </c>
      <c r="I3163" s="1">
        <f>IF(Eingabe!S3163="x",1,0)</f>
        <v>0</v>
      </c>
      <c r="J3163" s="1">
        <f t="shared" si="252"/>
        <v>1</v>
      </c>
      <c r="K3163" s="89">
        <f>IF(Eingabe!E3163="x",1,0)</f>
        <v>1</v>
      </c>
      <c r="L3163" s="1">
        <f>IF(Eingabe!F3163="x",1,0)</f>
        <v>0</v>
      </c>
      <c r="M3163" s="90">
        <f t="shared" si="253"/>
        <v>1</v>
      </c>
    </row>
    <row r="3164">
      <c r="A3164" s="5">
        <f>Eingabe!J3164^2*PI()/4</f>
        <v>0</v>
      </c>
      <c r="B3164" s="5">
        <f>Eingabe!K3164*Eingabe!L3164</f>
        <v>0.089999999999999997</v>
      </c>
      <c r="C3164" s="5">
        <f>(Eingabe!K3164*(Eingabe!L3164-Eingabe!K3164)+Eingabe!K3164^2*PI()/4)*0+Eingabe!K3164*Eingabe!L3164</f>
        <v>0.089999999999999997</v>
      </c>
      <c r="D3164" s="89">
        <f>IF(Eingabe!G3164="x",1,0)</f>
        <v>0</v>
      </c>
      <c r="E3164" s="1">
        <f>IF(Eingabe!H3164="x",1,0)</f>
        <v>1</v>
      </c>
      <c r="F3164" s="1">
        <f>IF(Eingabe!I3164="x",1,0)</f>
        <v>0</v>
      </c>
      <c r="G3164" s="90">
        <f t="shared" si="251"/>
        <v>1</v>
      </c>
      <c r="H3164" s="1">
        <f>IF(Eingabe!R3164="x",1,0)</f>
        <v>1</v>
      </c>
      <c r="I3164" s="1">
        <f>IF(Eingabe!S3164="x",1,0)</f>
        <v>0</v>
      </c>
      <c r="J3164" s="1">
        <f t="shared" si="252"/>
        <v>1</v>
      </c>
      <c r="K3164" s="89">
        <f>IF(Eingabe!E3164="x",1,0)</f>
        <v>1</v>
      </c>
      <c r="L3164" s="1">
        <f>IF(Eingabe!F3164="x",1,0)</f>
        <v>0</v>
      </c>
      <c r="M3164" s="90">
        <f t="shared" si="253"/>
        <v>1</v>
      </c>
    </row>
    <row r="3165">
      <c r="A3165" s="5">
        <f>Eingabe!J3165^2*PI()/4</f>
        <v>0</v>
      </c>
      <c r="B3165" s="5">
        <f>Eingabe!K3165*Eingabe!L3165</f>
        <v>0.089999999999999997</v>
      </c>
      <c r="C3165" s="5">
        <f>(Eingabe!K3165*(Eingabe!L3165-Eingabe!K3165)+Eingabe!K3165^2*PI()/4)*0+Eingabe!K3165*Eingabe!L3165</f>
        <v>0.089999999999999997</v>
      </c>
      <c r="D3165" s="89">
        <f>IF(Eingabe!G3165="x",1,0)</f>
        <v>0</v>
      </c>
      <c r="E3165" s="1">
        <f>IF(Eingabe!H3165="x",1,0)</f>
        <v>1</v>
      </c>
      <c r="F3165" s="1">
        <f>IF(Eingabe!I3165="x",1,0)</f>
        <v>0</v>
      </c>
      <c r="G3165" s="90">
        <f t="shared" si="251"/>
        <v>1</v>
      </c>
      <c r="H3165" s="1">
        <f>IF(Eingabe!R3165="x",1,0)</f>
        <v>1</v>
      </c>
      <c r="I3165" s="1">
        <f>IF(Eingabe!S3165="x",1,0)</f>
        <v>0</v>
      </c>
      <c r="J3165" s="1">
        <f t="shared" si="252"/>
        <v>1</v>
      </c>
      <c r="K3165" s="89">
        <f>IF(Eingabe!E3165="x",1,0)</f>
        <v>1</v>
      </c>
      <c r="L3165" s="1">
        <f>IF(Eingabe!F3165="x",1,0)</f>
        <v>0</v>
      </c>
      <c r="M3165" s="90">
        <f t="shared" si="253"/>
        <v>1</v>
      </c>
    </row>
    <row r="3166">
      <c r="A3166" s="5">
        <f>Eingabe!J3166^2*PI()/4</f>
        <v>0</v>
      </c>
      <c r="B3166" s="5">
        <f>Eingabe!K3166*Eingabe!L3166</f>
        <v>0.089999999999999997</v>
      </c>
      <c r="C3166" s="5">
        <f>(Eingabe!K3166*(Eingabe!L3166-Eingabe!K3166)+Eingabe!K3166^2*PI()/4)*0+Eingabe!K3166*Eingabe!L3166</f>
        <v>0.089999999999999997</v>
      </c>
      <c r="D3166" s="89">
        <f>IF(Eingabe!G3166="x",1,0)</f>
        <v>0</v>
      </c>
      <c r="E3166" s="1">
        <f>IF(Eingabe!H3166="x",1,0)</f>
        <v>1</v>
      </c>
      <c r="F3166" s="1">
        <f>IF(Eingabe!I3166="x",1,0)</f>
        <v>0</v>
      </c>
      <c r="G3166" s="90">
        <f t="shared" si="251"/>
        <v>1</v>
      </c>
      <c r="H3166" s="1">
        <f>IF(Eingabe!R3166="x",1,0)</f>
        <v>1</v>
      </c>
      <c r="I3166" s="1">
        <f>IF(Eingabe!S3166="x",1,0)</f>
        <v>0</v>
      </c>
      <c r="J3166" s="1">
        <f t="shared" si="252"/>
        <v>1</v>
      </c>
      <c r="K3166" s="89">
        <f>IF(Eingabe!E3166="x",1,0)</f>
        <v>1</v>
      </c>
      <c r="L3166" s="1">
        <f>IF(Eingabe!F3166="x",1,0)</f>
        <v>0</v>
      </c>
      <c r="M3166" s="90">
        <f t="shared" si="253"/>
        <v>1</v>
      </c>
    </row>
    <row r="3167">
      <c r="A3167" s="5">
        <f>Eingabe!J3167^2*PI()/4</f>
        <v>0</v>
      </c>
      <c r="B3167" s="5">
        <f>Eingabe!K3167*Eingabe!L3167</f>
        <v>0.089999999999999997</v>
      </c>
      <c r="C3167" s="5">
        <f>(Eingabe!K3167*(Eingabe!L3167-Eingabe!K3167)+Eingabe!K3167^2*PI()/4)*0+Eingabe!K3167*Eingabe!L3167</f>
        <v>0.089999999999999997</v>
      </c>
      <c r="D3167" s="89">
        <f>IF(Eingabe!G3167="x",1,0)</f>
        <v>0</v>
      </c>
      <c r="E3167" s="1">
        <f>IF(Eingabe!H3167="x",1,0)</f>
        <v>1</v>
      </c>
      <c r="F3167" s="1">
        <f>IF(Eingabe!I3167="x",1,0)</f>
        <v>0</v>
      </c>
      <c r="G3167" s="90">
        <f t="shared" si="251"/>
        <v>1</v>
      </c>
      <c r="H3167" s="1">
        <f>IF(Eingabe!R3167="x",1,0)</f>
        <v>1</v>
      </c>
      <c r="I3167" s="1">
        <f>IF(Eingabe!S3167="x",1,0)</f>
        <v>0</v>
      </c>
      <c r="J3167" s="1">
        <f t="shared" si="252"/>
        <v>1</v>
      </c>
      <c r="K3167" s="89">
        <f>IF(Eingabe!E3167="x",1,0)</f>
        <v>1</v>
      </c>
      <c r="L3167" s="1">
        <f>IF(Eingabe!F3167="x",1,0)</f>
        <v>0</v>
      </c>
      <c r="M3167" s="90">
        <f t="shared" si="253"/>
        <v>1</v>
      </c>
    </row>
    <row r="3168">
      <c r="A3168" s="5">
        <f>Eingabe!J3168^2*PI()/4</f>
        <v>0</v>
      </c>
      <c r="B3168" s="5">
        <f>Eingabe!K3168*Eingabe!L3168</f>
        <v>0.089999999999999997</v>
      </c>
      <c r="C3168" s="5">
        <f>(Eingabe!K3168*(Eingabe!L3168-Eingabe!K3168)+Eingabe!K3168^2*PI()/4)*0+Eingabe!K3168*Eingabe!L3168</f>
        <v>0.089999999999999997</v>
      </c>
      <c r="D3168" s="89">
        <f>IF(Eingabe!G3168="x",1,0)</f>
        <v>0</v>
      </c>
      <c r="E3168" s="1">
        <f>IF(Eingabe!H3168="x",1,0)</f>
        <v>1</v>
      </c>
      <c r="F3168" s="1">
        <f>IF(Eingabe!I3168="x",1,0)</f>
        <v>0</v>
      </c>
      <c r="G3168" s="90">
        <f t="shared" si="251"/>
        <v>1</v>
      </c>
      <c r="H3168" s="1">
        <f>IF(Eingabe!R3168="x",1,0)</f>
        <v>1</v>
      </c>
      <c r="I3168" s="1">
        <f>IF(Eingabe!S3168="x",1,0)</f>
        <v>0</v>
      </c>
      <c r="J3168" s="1">
        <f t="shared" si="252"/>
        <v>1</v>
      </c>
      <c r="K3168" s="89">
        <f>IF(Eingabe!E3168="x",1,0)</f>
        <v>1</v>
      </c>
      <c r="L3168" s="1">
        <f>IF(Eingabe!F3168="x",1,0)</f>
        <v>0</v>
      </c>
      <c r="M3168" s="90">
        <f t="shared" si="253"/>
        <v>1</v>
      </c>
    </row>
    <row r="3169">
      <c r="A3169" s="5">
        <f>Eingabe!J3169^2*PI()/4</f>
        <v>0</v>
      </c>
      <c r="B3169" s="5">
        <f>Eingabe!K3169*Eingabe!L3169</f>
        <v>0.089999999999999997</v>
      </c>
      <c r="C3169" s="5">
        <f>(Eingabe!K3169*(Eingabe!L3169-Eingabe!K3169)+Eingabe!K3169^2*PI()/4)*0+Eingabe!K3169*Eingabe!L3169</f>
        <v>0.089999999999999997</v>
      </c>
      <c r="D3169" s="89">
        <f>IF(Eingabe!G3169="x",1,0)</f>
        <v>0</v>
      </c>
      <c r="E3169" s="1">
        <f>IF(Eingabe!H3169="x",1,0)</f>
        <v>1</v>
      </c>
      <c r="F3169" s="1">
        <f>IF(Eingabe!I3169="x",1,0)</f>
        <v>0</v>
      </c>
      <c r="G3169" s="90">
        <f t="shared" si="251"/>
        <v>1</v>
      </c>
      <c r="H3169" s="1">
        <f>IF(Eingabe!R3169="x",1,0)</f>
        <v>1</v>
      </c>
      <c r="I3169" s="1">
        <f>IF(Eingabe!S3169="x",1,0)</f>
        <v>0</v>
      </c>
      <c r="J3169" s="1">
        <f t="shared" si="252"/>
        <v>1</v>
      </c>
      <c r="K3169" s="89">
        <f>IF(Eingabe!E3169="x",1,0)</f>
        <v>1</v>
      </c>
      <c r="L3169" s="1">
        <f>IF(Eingabe!F3169="x",1,0)</f>
        <v>0</v>
      </c>
      <c r="M3169" s="90">
        <f t="shared" si="253"/>
        <v>1</v>
      </c>
    </row>
    <row r="3170">
      <c r="A3170" s="5">
        <f>Eingabe!J3170^2*PI()/4</f>
        <v>0</v>
      </c>
      <c r="B3170" s="5">
        <f>Eingabe!K3170*Eingabe!L3170</f>
        <v>0.089999999999999997</v>
      </c>
      <c r="C3170" s="5">
        <f>(Eingabe!K3170*(Eingabe!L3170-Eingabe!K3170)+Eingabe!K3170^2*PI()/4)*0+Eingabe!K3170*Eingabe!L3170</f>
        <v>0.089999999999999997</v>
      </c>
      <c r="D3170" s="89">
        <f>IF(Eingabe!G3170="x",1,0)</f>
        <v>0</v>
      </c>
      <c r="E3170" s="1">
        <f>IF(Eingabe!H3170="x",1,0)</f>
        <v>1</v>
      </c>
      <c r="F3170" s="1">
        <f>IF(Eingabe!I3170="x",1,0)</f>
        <v>0</v>
      </c>
      <c r="G3170" s="90">
        <f t="shared" si="251"/>
        <v>1</v>
      </c>
      <c r="H3170" s="1">
        <f>IF(Eingabe!R3170="x",1,0)</f>
        <v>1</v>
      </c>
      <c r="I3170" s="1">
        <f>IF(Eingabe!S3170="x",1,0)</f>
        <v>0</v>
      </c>
      <c r="J3170" s="1">
        <f t="shared" si="252"/>
        <v>1</v>
      </c>
      <c r="K3170" s="89">
        <f>IF(Eingabe!E3170="x",1,0)</f>
        <v>1</v>
      </c>
      <c r="L3170" s="1">
        <f>IF(Eingabe!F3170="x",1,0)</f>
        <v>0</v>
      </c>
      <c r="M3170" s="90">
        <f t="shared" si="253"/>
        <v>1</v>
      </c>
    </row>
    <row r="3171">
      <c r="A3171" s="5">
        <f>Eingabe!J3171^2*PI()/4</f>
        <v>0</v>
      </c>
      <c r="B3171" s="5">
        <f>Eingabe!K3171*Eingabe!L3171</f>
        <v>0.089999999999999997</v>
      </c>
      <c r="C3171" s="5">
        <f>(Eingabe!K3171*(Eingabe!L3171-Eingabe!K3171)+Eingabe!K3171^2*PI()/4)*0+Eingabe!K3171*Eingabe!L3171</f>
        <v>0.089999999999999997</v>
      </c>
      <c r="D3171" s="89">
        <f>IF(Eingabe!G3171="x",1,0)</f>
        <v>0</v>
      </c>
      <c r="E3171" s="1">
        <f>IF(Eingabe!H3171="x",1,0)</f>
        <v>1</v>
      </c>
      <c r="F3171" s="1">
        <f>IF(Eingabe!I3171="x",1,0)</f>
        <v>0</v>
      </c>
      <c r="G3171" s="90">
        <f t="shared" si="251"/>
        <v>1</v>
      </c>
      <c r="H3171" s="1">
        <f>IF(Eingabe!R3171="x",1,0)</f>
        <v>1</v>
      </c>
      <c r="I3171" s="1">
        <f>IF(Eingabe!S3171="x",1,0)</f>
        <v>0</v>
      </c>
      <c r="J3171" s="1">
        <f t="shared" si="252"/>
        <v>1</v>
      </c>
      <c r="K3171" s="89">
        <f>IF(Eingabe!E3171="x",1,0)</f>
        <v>1</v>
      </c>
      <c r="L3171" s="1">
        <f>IF(Eingabe!F3171="x",1,0)</f>
        <v>0</v>
      </c>
      <c r="M3171" s="90">
        <f t="shared" si="253"/>
        <v>1</v>
      </c>
    </row>
    <row r="3172">
      <c r="A3172" s="5">
        <f>Eingabe!J3172^2*PI()/4</f>
        <v>0</v>
      </c>
      <c r="B3172" s="5">
        <f>Eingabe!K3172*Eingabe!L3172</f>
        <v>0.089999999999999997</v>
      </c>
      <c r="C3172" s="5">
        <f>(Eingabe!K3172*(Eingabe!L3172-Eingabe!K3172)+Eingabe!K3172^2*PI()/4)*0+Eingabe!K3172*Eingabe!L3172</f>
        <v>0.089999999999999997</v>
      </c>
      <c r="D3172" s="89">
        <f>IF(Eingabe!G3172="x",1,0)</f>
        <v>0</v>
      </c>
      <c r="E3172" s="1">
        <f>IF(Eingabe!H3172="x",1,0)</f>
        <v>1</v>
      </c>
      <c r="F3172" s="1">
        <f>IF(Eingabe!I3172="x",1,0)</f>
        <v>0</v>
      </c>
      <c r="G3172" s="90">
        <f t="shared" si="251"/>
        <v>1</v>
      </c>
      <c r="H3172" s="1">
        <f>IF(Eingabe!R3172="x",1,0)</f>
        <v>1</v>
      </c>
      <c r="I3172" s="1">
        <f>IF(Eingabe!S3172="x",1,0)</f>
        <v>0</v>
      </c>
      <c r="J3172" s="1">
        <f t="shared" si="252"/>
        <v>1</v>
      </c>
      <c r="K3172" s="89">
        <f>IF(Eingabe!E3172="x",1,0)</f>
        <v>1</v>
      </c>
      <c r="L3172" s="1">
        <f>IF(Eingabe!F3172="x",1,0)</f>
        <v>0</v>
      </c>
      <c r="M3172" s="90">
        <f t="shared" si="253"/>
        <v>1</v>
      </c>
    </row>
    <row r="3173">
      <c r="A3173" s="5">
        <f>Eingabe!J3173^2*PI()/4</f>
        <v>0</v>
      </c>
      <c r="B3173" s="5">
        <f>Eingabe!K3173*Eingabe!L3173</f>
        <v>0.089999999999999997</v>
      </c>
      <c r="C3173" s="5">
        <f>(Eingabe!K3173*(Eingabe!L3173-Eingabe!K3173)+Eingabe!K3173^2*PI()/4)*0+Eingabe!K3173*Eingabe!L3173</f>
        <v>0.089999999999999997</v>
      </c>
      <c r="D3173" s="89">
        <f>IF(Eingabe!G3173="x",1,0)</f>
        <v>0</v>
      </c>
      <c r="E3173" s="1">
        <f>IF(Eingabe!H3173="x",1,0)</f>
        <v>1</v>
      </c>
      <c r="F3173" s="1">
        <f>IF(Eingabe!I3173="x",1,0)</f>
        <v>0</v>
      </c>
      <c r="G3173" s="90">
        <f t="shared" si="251"/>
        <v>1</v>
      </c>
      <c r="H3173" s="1">
        <f>IF(Eingabe!R3173="x",1,0)</f>
        <v>1</v>
      </c>
      <c r="I3173" s="1">
        <f>IF(Eingabe!S3173="x",1,0)</f>
        <v>0</v>
      </c>
      <c r="J3173" s="1">
        <f t="shared" si="252"/>
        <v>1</v>
      </c>
      <c r="K3173" s="89">
        <f>IF(Eingabe!E3173="x",1,0)</f>
        <v>1</v>
      </c>
      <c r="L3173" s="1">
        <f>IF(Eingabe!F3173="x",1,0)</f>
        <v>0</v>
      </c>
      <c r="M3173" s="90">
        <f t="shared" si="253"/>
        <v>1</v>
      </c>
    </row>
    <row r="3174">
      <c r="A3174" s="5">
        <f>Eingabe!J3174^2*PI()/4</f>
        <v>0</v>
      </c>
      <c r="B3174" s="5">
        <f>Eingabe!K3174*Eingabe!L3174</f>
        <v>0.089999999999999997</v>
      </c>
      <c r="C3174" s="5">
        <f>(Eingabe!K3174*(Eingabe!L3174-Eingabe!K3174)+Eingabe!K3174^2*PI()/4)*0+Eingabe!K3174*Eingabe!L3174</f>
        <v>0.089999999999999997</v>
      </c>
      <c r="D3174" s="89">
        <f>IF(Eingabe!G3174="x",1,0)</f>
        <v>0</v>
      </c>
      <c r="E3174" s="1">
        <f>IF(Eingabe!H3174="x",1,0)</f>
        <v>1</v>
      </c>
      <c r="F3174" s="1">
        <f>IF(Eingabe!I3174="x",1,0)</f>
        <v>0</v>
      </c>
      <c r="G3174" s="90">
        <f t="shared" si="251"/>
        <v>1</v>
      </c>
      <c r="H3174" s="1">
        <f>IF(Eingabe!R3174="x",1,0)</f>
        <v>1</v>
      </c>
      <c r="I3174" s="1">
        <f>IF(Eingabe!S3174="x",1,0)</f>
        <v>0</v>
      </c>
      <c r="J3174" s="1">
        <f t="shared" si="252"/>
        <v>1</v>
      </c>
      <c r="K3174" s="89">
        <f>IF(Eingabe!E3174="x",1,0)</f>
        <v>1</v>
      </c>
      <c r="L3174" s="1">
        <f>IF(Eingabe!F3174="x",1,0)</f>
        <v>0</v>
      </c>
      <c r="M3174" s="90">
        <f t="shared" si="253"/>
        <v>1</v>
      </c>
    </row>
    <row r="3175">
      <c r="A3175" s="5">
        <f>Eingabe!J3175^2*PI()/4</f>
        <v>0</v>
      </c>
      <c r="B3175" s="5">
        <f>Eingabe!K3175*Eingabe!L3175</f>
        <v>0.089999999999999997</v>
      </c>
      <c r="C3175" s="5">
        <f>(Eingabe!K3175*(Eingabe!L3175-Eingabe!K3175)+Eingabe!K3175^2*PI()/4)*0+Eingabe!K3175*Eingabe!L3175</f>
        <v>0.089999999999999997</v>
      </c>
      <c r="D3175" s="89">
        <f>IF(Eingabe!G3175="x",1,0)</f>
        <v>0</v>
      </c>
      <c r="E3175" s="1">
        <f>IF(Eingabe!H3175="x",1,0)</f>
        <v>1</v>
      </c>
      <c r="F3175" s="1">
        <f>IF(Eingabe!I3175="x",1,0)</f>
        <v>0</v>
      </c>
      <c r="G3175" s="90">
        <f t="shared" si="251"/>
        <v>1</v>
      </c>
      <c r="H3175" s="1">
        <f>IF(Eingabe!R3175="x",1,0)</f>
        <v>1</v>
      </c>
      <c r="I3175" s="1">
        <f>IF(Eingabe!S3175="x",1,0)</f>
        <v>0</v>
      </c>
      <c r="J3175" s="1">
        <f t="shared" si="252"/>
        <v>1</v>
      </c>
      <c r="K3175" s="89">
        <f>IF(Eingabe!E3175="x",1,0)</f>
        <v>1</v>
      </c>
      <c r="L3175" s="1">
        <f>IF(Eingabe!F3175="x",1,0)</f>
        <v>0</v>
      </c>
      <c r="M3175" s="90">
        <f t="shared" si="253"/>
        <v>1</v>
      </c>
    </row>
    <row r="3176">
      <c r="A3176" s="5">
        <f>Eingabe!J3176^2*PI()/4</f>
        <v>0</v>
      </c>
      <c r="B3176" s="5">
        <f>Eingabe!K3176*Eingabe!L3176</f>
        <v>0.089999999999999997</v>
      </c>
      <c r="C3176" s="5">
        <f>(Eingabe!K3176*(Eingabe!L3176-Eingabe!K3176)+Eingabe!K3176^2*PI()/4)*0+Eingabe!K3176*Eingabe!L3176</f>
        <v>0.089999999999999997</v>
      </c>
      <c r="D3176" s="89">
        <f>IF(Eingabe!G3176="x",1,0)</f>
        <v>0</v>
      </c>
      <c r="E3176" s="1">
        <f>IF(Eingabe!H3176="x",1,0)</f>
        <v>1</v>
      </c>
      <c r="F3176" s="1">
        <f>IF(Eingabe!I3176="x",1,0)</f>
        <v>0</v>
      </c>
      <c r="G3176" s="90">
        <f t="shared" si="251"/>
        <v>1</v>
      </c>
      <c r="H3176" s="1">
        <f>IF(Eingabe!R3176="x",1,0)</f>
        <v>1</v>
      </c>
      <c r="I3176" s="1">
        <f>IF(Eingabe!S3176="x",1,0)</f>
        <v>0</v>
      </c>
      <c r="J3176" s="1">
        <f t="shared" si="252"/>
        <v>1</v>
      </c>
      <c r="K3176" s="89">
        <f>IF(Eingabe!E3176="x",1,0)</f>
        <v>1</v>
      </c>
      <c r="L3176" s="1">
        <f>IF(Eingabe!F3176="x",1,0)</f>
        <v>0</v>
      </c>
      <c r="M3176" s="90">
        <f t="shared" si="253"/>
        <v>1</v>
      </c>
    </row>
    <row r="3177">
      <c r="A3177" s="5">
        <f>Eingabe!J3177^2*PI()/4</f>
        <v>0</v>
      </c>
      <c r="B3177" s="5">
        <f>Eingabe!K3177*Eingabe!L3177</f>
        <v>0.089999999999999997</v>
      </c>
      <c r="C3177" s="5">
        <f>(Eingabe!K3177*(Eingabe!L3177-Eingabe!K3177)+Eingabe!K3177^2*PI()/4)*0+Eingabe!K3177*Eingabe!L3177</f>
        <v>0.089999999999999997</v>
      </c>
      <c r="D3177" s="89">
        <f>IF(Eingabe!G3177="x",1,0)</f>
        <v>0</v>
      </c>
      <c r="E3177" s="1">
        <f>IF(Eingabe!H3177="x",1,0)</f>
        <v>1</v>
      </c>
      <c r="F3177" s="1">
        <f>IF(Eingabe!I3177="x",1,0)</f>
        <v>0</v>
      </c>
      <c r="G3177" s="90">
        <f t="shared" si="251"/>
        <v>1</v>
      </c>
      <c r="H3177" s="1">
        <f>IF(Eingabe!R3177="x",1,0)</f>
        <v>1</v>
      </c>
      <c r="I3177" s="1">
        <f>IF(Eingabe!S3177="x",1,0)</f>
        <v>0</v>
      </c>
      <c r="J3177" s="1">
        <f t="shared" si="252"/>
        <v>1</v>
      </c>
      <c r="K3177" s="89">
        <f>IF(Eingabe!E3177="x",1,0)</f>
        <v>1</v>
      </c>
      <c r="L3177" s="1">
        <f>IF(Eingabe!F3177="x",1,0)</f>
        <v>0</v>
      </c>
      <c r="M3177" s="90">
        <f t="shared" si="253"/>
        <v>1</v>
      </c>
    </row>
    <row r="3178">
      <c r="A3178" s="5">
        <f>Eingabe!J3178^2*PI()/4</f>
        <v>0</v>
      </c>
      <c r="B3178" s="5">
        <f>Eingabe!K3178*Eingabe!L3178</f>
        <v>0.024</v>
      </c>
      <c r="C3178" s="5">
        <f>(Eingabe!K3178*(Eingabe!L3178-Eingabe!K3178)+Eingabe!K3178^2*PI()/4)*0+Eingabe!K3178*Eingabe!L3178</f>
        <v>0.024</v>
      </c>
      <c r="D3178" s="89">
        <f>IF(Eingabe!G3178="x",1,0)</f>
        <v>0</v>
      </c>
      <c r="E3178" s="1">
        <f>IF(Eingabe!H3178="x",1,0)</f>
        <v>1</v>
      </c>
      <c r="F3178" s="1">
        <f>IF(Eingabe!I3178="x",1,0)</f>
        <v>0</v>
      </c>
      <c r="G3178" s="90">
        <f t="shared" si="251"/>
        <v>1</v>
      </c>
      <c r="H3178" s="1">
        <f>IF(Eingabe!R3178="x",1,0)</f>
        <v>1</v>
      </c>
      <c r="I3178" s="1">
        <f>IF(Eingabe!S3178="x",1,0)</f>
        <v>0</v>
      </c>
      <c r="J3178" s="1">
        <f t="shared" si="252"/>
        <v>1</v>
      </c>
      <c r="K3178" s="89">
        <f>IF(Eingabe!E3178="x",1,0)</f>
        <v>0</v>
      </c>
      <c r="L3178" s="1">
        <f>IF(Eingabe!F3178="x",1,0)</f>
        <v>1</v>
      </c>
      <c r="M3178" s="90">
        <f t="shared" si="253"/>
        <v>1</v>
      </c>
    </row>
    <row r="3179">
      <c r="A3179" s="5">
        <f>Eingabe!J3179^2*PI()/4</f>
        <v>0</v>
      </c>
      <c r="B3179" s="5">
        <f>Eingabe!K3179*Eingabe!L3179</f>
        <v>0.024</v>
      </c>
      <c r="C3179" s="5">
        <f>(Eingabe!K3179*(Eingabe!L3179-Eingabe!K3179)+Eingabe!K3179^2*PI()/4)*0+Eingabe!K3179*Eingabe!L3179</f>
        <v>0.024</v>
      </c>
      <c r="D3179" s="89">
        <f>IF(Eingabe!G3179="x",1,0)</f>
        <v>0</v>
      </c>
      <c r="E3179" s="1">
        <f>IF(Eingabe!H3179="x",1,0)</f>
        <v>1</v>
      </c>
      <c r="F3179" s="1">
        <f>IF(Eingabe!I3179="x",1,0)</f>
        <v>0</v>
      </c>
      <c r="G3179" s="90">
        <f t="shared" si="251"/>
        <v>1</v>
      </c>
      <c r="H3179" s="1">
        <f>IF(Eingabe!R3179="x",1,0)</f>
        <v>1</v>
      </c>
      <c r="I3179" s="1">
        <f>IF(Eingabe!S3179="x",1,0)</f>
        <v>0</v>
      </c>
      <c r="J3179" s="1">
        <f t="shared" si="252"/>
        <v>1</v>
      </c>
      <c r="K3179" s="89">
        <f>IF(Eingabe!E3179="x",1,0)</f>
        <v>0</v>
      </c>
      <c r="L3179" s="1">
        <f>IF(Eingabe!F3179="x",1,0)</f>
        <v>1</v>
      </c>
      <c r="M3179" s="90">
        <f t="shared" si="253"/>
        <v>1</v>
      </c>
    </row>
    <row r="3180">
      <c r="A3180" s="5">
        <f>Eingabe!J3180^2*PI()/4</f>
        <v>0</v>
      </c>
      <c r="B3180" s="5">
        <f>Eingabe!K3180*Eingabe!L3180</f>
        <v>0.024</v>
      </c>
      <c r="C3180" s="5">
        <f>(Eingabe!K3180*(Eingabe!L3180-Eingabe!K3180)+Eingabe!K3180^2*PI()/4)*0+Eingabe!K3180*Eingabe!L3180</f>
        <v>0.024</v>
      </c>
      <c r="D3180" s="89">
        <f>IF(Eingabe!G3180="x",1,0)</f>
        <v>0</v>
      </c>
      <c r="E3180" s="1">
        <f>IF(Eingabe!H3180="x",1,0)</f>
        <v>1</v>
      </c>
      <c r="F3180" s="1">
        <f>IF(Eingabe!I3180="x",1,0)</f>
        <v>0</v>
      </c>
      <c r="G3180" s="90">
        <f t="shared" si="251"/>
        <v>1</v>
      </c>
      <c r="H3180" s="1">
        <f>IF(Eingabe!R3180="x",1,0)</f>
        <v>1</v>
      </c>
      <c r="I3180" s="1">
        <f>IF(Eingabe!S3180="x",1,0)</f>
        <v>0</v>
      </c>
      <c r="J3180" s="1">
        <f t="shared" si="252"/>
        <v>1</v>
      </c>
      <c r="K3180" s="89">
        <f>IF(Eingabe!E3180="x",1,0)</f>
        <v>0</v>
      </c>
      <c r="L3180" s="1">
        <f>IF(Eingabe!F3180="x",1,0)</f>
        <v>1</v>
      </c>
      <c r="M3180" s="90">
        <f t="shared" si="253"/>
        <v>1</v>
      </c>
    </row>
    <row r="3181">
      <c r="A3181" s="5">
        <f>Eingabe!J3181^2*PI()/4</f>
        <v>0</v>
      </c>
      <c r="B3181" s="5">
        <f>Eingabe!K3181*Eingabe!L3181</f>
        <v>0.024</v>
      </c>
      <c r="C3181" s="5">
        <f>(Eingabe!K3181*(Eingabe!L3181-Eingabe!K3181)+Eingabe!K3181^2*PI()/4)*0+Eingabe!K3181*Eingabe!L3181</f>
        <v>0.024</v>
      </c>
      <c r="D3181" s="89">
        <f>IF(Eingabe!G3181="x",1,0)</f>
        <v>0</v>
      </c>
      <c r="E3181" s="1">
        <f>IF(Eingabe!H3181="x",1,0)</f>
        <v>1</v>
      </c>
      <c r="F3181" s="1">
        <f>IF(Eingabe!I3181="x",1,0)</f>
        <v>0</v>
      </c>
      <c r="G3181" s="90">
        <f t="shared" si="251"/>
        <v>1</v>
      </c>
      <c r="H3181" s="1">
        <f>IF(Eingabe!R3181="x",1,0)</f>
        <v>1</v>
      </c>
      <c r="I3181" s="1">
        <f>IF(Eingabe!S3181="x",1,0)</f>
        <v>0</v>
      </c>
      <c r="J3181" s="1">
        <f t="shared" si="252"/>
        <v>1</v>
      </c>
      <c r="K3181" s="89">
        <f>IF(Eingabe!E3181="x",1,0)</f>
        <v>0</v>
      </c>
      <c r="L3181" s="1">
        <f>IF(Eingabe!F3181="x",1,0)</f>
        <v>1</v>
      </c>
      <c r="M3181" s="90">
        <f t="shared" si="253"/>
        <v>1</v>
      </c>
    </row>
    <row r="3182">
      <c r="A3182" s="5">
        <f>Eingabe!J3182^2*PI()/4</f>
        <v>0</v>
      </c>
      <c r="B3182" s="5">
        <f>Eingabe!K3182*Eingabe!L3182</f>
        <v>0.024</v>
      </c>
      <c r="C3182" s="5">
        <f>(Eingabe!K3182*(Eingabe!L3182-Eingabe!K3182)+Eingabe!K3182^2*PI()/4)*0+Eingabe!K3182*Eingabe!L3182</f>
        <v>0.024</v>
      </c>
      <c r="D3182" s="89">
        <f>IF(Eingabe!G3182="x",1,0)</f>
        <v>0</v>
      </c>
      <c r="E3182" s="1">
        <f>IF(Eingabe!H3182="x",1,0)</f>
        <v>1</v>
      </c>
      <c r="F3182" s="1">
        <f>IF(Eingabe!I3182="x",1,0)</f>
        <v>0</v>
      </c>
      <c r="G3182" s="90">
        <f t="shared" si="251"/>
        <v>1</v>
      </c>
      <c r="H3182" s="1">
        <f>IF(Eingabe!R3182="x",1,0)</f>
        <v>1</v>
      </c>
      <c r="I3182" s="1">
        <f>IF(Eingabe!S3182="x",1,0)</f>
        <v>0</v>
      </c>
      <c r="J3182" s="1">
        <f t="shared" si="252"/>
        <v>1</v>
      </c>
      <c r="K3182" s="89">
        <f>IF(Eingabe!E3182="x",1,0)</f>
        <v>0</v>
      </c>
      <c r="L3182" s="1">
        <f>IF(Eingabe!F3182="x",1,0)</f>
        <v>1</v>
      </c>
      <c r="M3182" s="90">
        <f t="shared" si="253"/>
        <v>1</v>
      </c>
    </row>
    <row r="3183">
      <c r="A3183" s="5">
        <f>Eingabe!J3183^2*PI()/4</f>
        <v>0</v>
      </c>
      <c r="B3183" s="5">
        <f>Eingabe!K3183*Eingabe!L3183</f>
        <v>0.024</v>
      </c>
      <c r="C3183" s="5">
        <f>(Eingabe!K3183*(Eingabe!L3183-Eingabe!K3183)+Eingabe!K3183^2*PI()/4)*0+Eingabe!K3183*Eingabe!L3183</f>
        <v>0.024</v>
      </c>
      <c r="D3183" s="89">
        <f>IF(Eingabe!G3183="x",1,0)</f>
        <v>0</v>
      </c>
      <c r="E3183" s="1">
        <f>IF(Eingabe!H3183="x",1,0)</f>
        <v>1</v>
      </c>
      <c r="F3183" s="1">
        <f>IF(Eingabe!I3183="x",1,0)</f>
        <v>0</v>
      </c>
      <c r="G3183" s="90">
        <f t="shared" si="251"/>
        <v>1</v>
      </c>
      <c r="H3183" s="1">
        <f>IF(Eingabe!R3183="x",1,0)</f>
        <v>1</v>
      </c>
      <c r="I3183" s="1">
        <f>IF(Eingabe!S3183="x",1,0)</f>
        <v>0</v>
      </c>
      <c r="J3183" s="1">
        <f t="shared" si="252"/>
        <v>1</v>
      </c>
      <c r="K3183" s="89">
        <f>IF(Eingabe!E3183="x",1,0)</f>
        <v>0</v>
      </c>
      <c r="L3183" s="1">
        <f>IF(Eingabe!F3183="x",1,0)</f>
        <v>1</v>
      </c>
      <c r="M3183" s="90">
        <f t="shared" si="253"/>
        <v>1</v>
      </c>
    </row>
    <row r="3184">
      <c r="A3184" s="5">
        <f>Eingabe!J3184^2*PI()/4</f>
        <v>0</v>
      </c>
      <c r="B3184" s="5">
        <f>Eingabe!K3184*Eingabe!L3184</f>
        <v>0.024</v>
      </c>
      <c r="C3184" s="5">
        <f>(Eingabe!K3184*(Eingabe!L3184-Eingabe!K3184)+Eingabe!K3184^2*PI()/4)*0+Eingabe!K3184*Eingabe!L3184</f>
        <v>0.024</v>
      </c>
      <c r="D3184" s="89">
        <f>IF(Eingabe!G3184="x",1,0)</f>
        <v>0</v>
      </c>
      <c r="E3184" s="1">
        <f>IF(Eingabe!H3184="x",1,0)</f>
        <v>1</v>
      </c>
      <c r="F3184" s="1">
        <f>IF(Eingabe!I3184="x",1,0)</f>
        <v>0</v>
      </c>
      <c r="G3184" s="90">
        <f t="shared" si="251"/>
        <v>1</v>
      </c>
      <c r="H3184" s="1">
        <f>IF(Eingabe!R3184="x",1,0)</f>
        <v>1</v>
      </c>
      <c r="I3184" s="1">
        <f>IF(Eingabe!S3184="x",1,0)</f>
        <v>0</v>
      </c>
      <c r="J3184" s="1">
        <f t="shared" si="252"/>
        <v>1</v>
      </c>
      <c r="K3184" s="89">
        <f>IF(Eingabe!E3184="x",1,0)</f>
        <v>0</v>
      </c>
      <c r="L3184" s="1">
        <f>IF(Eingabe!F3184="x",1,0)</f>
        <v>1</v>
      </c>
      <c r="M3184" s="90">
        <f t="shared" si="253"/>
        <v>1</v>
      </c>
    </row>
    <row r="3185">
      <c r="A3185" s="5">
        <f>Eingabe!J3185^2*PI()/4</f>
        <v>0</v>
      </c>
      <c r="B3185" s="5">
        <f>Eingabe!K3185*Eingabe!L3185</f>
        <v>0.024</v>
      </c>
      <c r="C3185" s="5">
        <f>(Eingabe!K3185*(Eingabe!L3185-Eingabe!K3185)+Eingabe!K3185^2*PI()/4)*0+Eingabe!K3185*Eingabe!L3185</f>
        <v>0.024</v>
      </c>
      <c r="D3185" s="89">
        <f>IF(Eingabe!G3185="x",1,0)</f>
        <v>0</v>
      </c>
      <c r="E3185" s="1">
        <f>IF(Eingabe!H3185="x",1,0)</f>
        <v>1</v>
      </c>
      <c r="F3185" s="1">
        <f>IF(Eingabe!I3185="x",1,0)</f>
        <v>0</v>
      </c>
      <c r="G3185" s="90">
        <f t="shared" si="251"/>
        <v>1</v>
      </c>
      <c r="H3185" s="1">
        <f>IF(Eingabe!R3185="x",1,0)</f>
        <v>1</v>
      </c>
      <c r="I3185" s="1">
        <f>IF(Eingabe!S3185="x",1,0)</f>
        <v>0</v>
      </c>
      <c r="J3185" s="1">
        <f t="shared" si="252"/>
        <v>1</v>
      </c>
      <c r="K3185" s="89">
        <f>IF(Eingabe!E3185="x",1,0)</f>
        <v>0</v>
      </c>
      <c r="L3185" s="1">
        <f>IF(Eingabe!F3185="x",1,0)</f>
        <v>1</v>
      </c>
      <c r="M3185" s="90">
        <f t="shared" si="253"/>
        <v>1</v>
      </c>
    </row>
    <row r="3186">
      <c r="A3186" s="5">
        <f>Eingabe!J3186^2*PI()/4</f>
        <v>0</v>
      </c>
      <c r="B3186" s="5">
        <f>Eingabe!K3186*Eingabe!L3186</f>
        <v>0.024</v>
      </c>
      <c r="C3186" s="5">
        <f>(Eingabe!K3186*(Eingabe!L3186-Eingabe!K3186)+Eingabe!K3186^2*PI()/4)*0+Eingabe!K3186*Eingabe!L3186</f>
        <v>0.024</v>
      </c>
      <c r="D3186" s="89">
        <f>IF(Eingabe!G3186="x",1,0)</f>
        <v>0</v>
      </c>
      <c r="E3186" s="1">
        <f>IF(Eingabe!H3186="x",1,0)</f>
        <v>1</v>
      </c>
      <c r="F3186" s="1">
        <f>IF(Eingabe!I3186="x",1,0)</f>
        <v>0</v>
      </c>
      <c r="G3186" s="90">
        <f t="shared" si="251"/>
        <v>1</v>
      </c>
      <c r="H3186" s="1">
        <f>IF(Eingabe!R3186="x",1,0)</f>
        <v>1</v>
      </c>
      <c r="I3186" s="1">
        <f>IF(Eingabe!S3186="x",1,0)</f>
        <v>0</v>
      </c>
      <c r="J3186" s="1">
        <f t="shared" si="252"/>
        <v>1</v>
      </c>
      <c r="K3186" s="89">
        <f>IF(Eingabe!E3186="x",1,0)</f>
        <v>0</v>
      </c>
      <c r="L3186" s="1">
        <f>IF(Eingabe!F3186="x",1,0)</f>
        <v>1</v>
      </c>
      <c r="M3186" s="90">
        <f t="shared" si="253"/>
        <v>1</v>
      </c>
    </row>
    <row r="3187">
      <c r="A3187" s="5">
        <f>Eingabe!J3187^2*PI()/4</f>
        <v>0</v>
      </c>
      <c r="B3187" s="5">
        <f>Eingabe!K3187*Eingabe!L3187</f>
        <v>0.024</v>
      </c>
      <c r="C3187" s="5">
        <f>(Eingabe!K3187*(Eingabe!L3187-Eingabe!K3187)+Eingabe!K3187^2*PI()/4)*0+Eingabe!K3187*Eingabe!L3187</f>
        <v>0.024</v>
      </c>
      <c r="D3187" s="89">
        <f>IF(Eingabe!G3187="x",1,0)</f>
        <v>0</v>
      </c>
      <c r="E3187" s="1">
        <f>IF(Eingabe!H3187="x",1,0)</f>
        <v>1</v>
      </c>
      <c r="F3187" s="1">
        <f>IF(Eingabe!I3187="x",1,0)</f>
        <v>0</v>
      </c>
      <c r="G3187" s="90">
        <f t="shared" si="251"/>
        <v>1</v>
      </c>
      <c r="H3187" s="1">
        <f>IF(Eingabe!R3187="x",1,0)</f>
        <v>1</v>
      </c>
      <c r="I3187" s="1">
        <f>IF(Eingabe!S3187="x",1,0)</f>
        <v>0</v>
      </c>
      <c r="J3187" s="1">
        <f t="shared" si="252"/>
        <v>1</v>
      </c>
      <c r="K3187" s="89">
        <f>IF(Eingabe!E3187="x",1,0)</f>
        <v>0</v>
      </c>
      <c r="L3187" s="1">
        <f>IF(Eingabe!F3187="x",1,0)</f>
        <v>1</v>
      </c>
      <c r="M3187" s="90">
        <f t="shared" si="253"/>
        <v>1</v>
      </c>
    </row>
    <row r="3188">
      <c r="A3188" s="5">
        <f>Eingabe!J3188^2*PI()/4</f>
        <v>0</v>
      </c>
      <c r="B3188" s="5">
        <f>Eingabe!K3188*Eingabe!L3188</f>
        <v>0.024</v>
      </c>
      <c r="C3188" s="5">
        <f>(Eingabe!K3188*(Eingabe!L3188-Eingabe!K3188)+Eingabe!K3188^2*PI()/4)*0+Eingabe!K3188*Eingabe!L3188</f>
        <v>0.024</v>
      </c>
      <c r="D3188" s="89">
        <f>IF(Eingabe!G3188="x",1,0)</f>
        <v>0</v>
      </c>
      <c r="E3188" s="1">
        <f>IF(Eingabe!H3188="x",1,0)</f>
        <v>1</v>
      </c>
      <c r="F3188" s="1">
        <f>IF(Eingabe!I3188="x",1,0)</f>
        <v>0</v>
      </c>
      <c r="G3188" s="90">
        <f t="shared" si="251"/>
        <v>1</v>
      </c>
      <c r="H3188" s="1">
        <f>IF(Eingabe!R3188="x",1,0)</f>
        <v>1</v>
      </c>
      <c r="I3188" s="1">
        <f>IF(Eingabe!S3188="x",1,0)</f>
        <v>0</v>
      </c>
      <c r="J3188" s="1">
        <f t="shared" si="252"/>
        <v>1</v>
      </c>
      <c r="K3188" s="89">
        <f>IF(Eingabe!E3188="x",1,0)</f>
        <v>0</v>
      </c>
      <c r="L3188" s="1">
        <f>IF(Eingabe!F3188="x",1,0)</f>
        <v>1</v>
      </c>
      <c r="M3188" s="90">
        <f t="shared" si="253"/>
        <v>1</v>
      </c>
    </row>
    <row r="3189">
      <c r="A3189" s="5">
        <f>Eingabe!J3189^2*PI()/4</f>
        <v>0</v>
      </c>
      <c r="B3189" s="5">
        <f>Eingabe!K3189*Eingabe!L3189</f>
        <v>0.024</v>
      </c>
      <c r="C3189" s="5">
        <f>(Eingabe!K3189*(Eingabe!L3189-Eingabe!K3189)+Eingabe!K3189^2*PI()/4)*0+Eingabe!K3189*Eingabe!L3189</f>
        <v>0.024</v>
      </c>
      <c r="D3189" s="89">
        <f>IF(Eingabe!G3189="x",1,0)</f>
        <v>0</v>
      </c>
      <c r="E3189" s="1">
        <f>IF(Eingabe!H3189="x",1,0)</f>
        <v>1</v>
      </c>
      <c r="F3189" s="1">
        <f>IF(Eingabe!I3189="x",1,0)</f>
        <v>0</v>
      </c>
      <c r="G3189" s="90">
        <f t="shared" si="251"/>
        <v>1</v>
      </c>
      <c r="H3189" s="1">
        <f>IF(Eingabe!R3189="x",1,0)</f>
        <v>1</v>
      </c>
      <c r="I3189" s="1">
        <f>IF(Eingabe!S3189="x",1,0)</f>
        <v>0</v>
      </c>
      <c r="J3189" s="1">
        <f t="shared" si="252"/>
        <v>1</v>
      </c>
      <c r="K3189" s="89">
        <f>IF(Eingabe!E3189="x",1,0)</f>
        <v>0</v>
      </c>
      <c r="L3189" s="1">
        <f>IF(Eingabe!F3189="x",1,0)</f>
        <v>1</v>
      </c>
      <c r="M3189" s="90">
        <f t="shared" si="253"/>
        <v>1</v>
      </c>
    </row>
    <row r="3190">
      <c r="A3190" s="5">
        <f>Eingabe!J3190^2*PI()/4</f>
        <v>0</v>
      </c>
      <c r="B3190" s="5">
        <f>Eingabe!K3190*Eingabe!L3190</f>
        <v>0.024</v>
      </c>
      <c r="C3190" s="5">
        <f>(Eingabe!K3190*(Eingabe!L3190-Eingabe!K3190)+Eingabe!K3190^2*PI()/4)*0+Eingabe!K3190*Eingabe!L3190</f>
        <v>0.024</v>
      </c>
      <c r="D3190" s="89">
        <f>IF(Eingabe!G3190="x",1,0)</f>
        <v>0</v>
      </c>
      <c r="E3190" s="1">
        <f>IF(Eingabe!H3190="x",1,0)</f>
        <v>1</v>
      </c>
      <c r="F3190" s="1">
        <f>IF(Eingabe!I3190="x",1,0)</f>
        <v>0</v>
      </c>
      <c r="G3190" s="90">
        <f t="shared" si="251"/>
        <v>1</v>
      </c>
      <c r="H3190" s="1">
        <f>IF(Eingabe!R3190="x",1,0)</f>
        <v>1</v>
      </c>
      <c r="I3190" s="1">
        <f>IF(Eingabe!S3190="x",1,0)</f>
        <v>0</v>
      </c>
      <c r="J3190" s="1">
        <f t="shared" si="252"/>
        <v>1</v>
      </c>
      <c r="K3190" s="89">
        <f>IF(Eingabe!E3190="x",1,0)</f>
        <v>0</v>
      </c>
      <c r="L3190" s="1">
        <f>IF(Eingabe!F3190="x",1,0)</f>
        <v>1</v>
      </c>
      <c r="M3190" s="90">
        <f t="shared" si="253"/>
        <v>1</v>
      </c>
    </row>
    <row r="3191">
      <c r="A3191" s="5">
        <f>Eingabe!J3191^2*PI()/4</f>
        <v>0</v>
      </c>
      <c r="B3191" s="5">
        <f>Eingabe!K3191*Eingabe!L3191</f>
        <v>0.014999999999999999</v>
      </c>
      <c r="C3191" s="5">
        <f>(Eingabe!K3191*(Eingabe!L3191-Eingabe!K3191)+Eingabe!K3191^2*PI()/4)*0+Eingabe!K3191*Eingabe!L3191</f>
        <v>0.014999999999999999</v>
      </c>
      <c r="D3191" s="89">
        <f>IF(Eingabe!G3191="x",1,0)</f>
        <v>0</v>
      </c>
      <c r="E3191" s="1">
        <f>IF(Eingabe!H3191="x",1,0)</f>
        <v>1</v>
      </c>
      <c r="F3191" s="1">
        <f>IF(Eingabe!I3191="x",1,0)</f>
        <v>0</v>
      </c>
      <c r="G3191" s="90">
        <f t="shared" si="251"/>
        <v>1</v>
      </c>
      <c r="H3191" s="1">
        <f>IF(Eingabe!R3191="x",1,0)</f>
        <v>1</v>
      </c>
      <c r="I3191" s="1">
        <f>IF(Eingabe!S3191="x",1,0)</f>
        <v>0</v>
      </c>
      <c r="J3191" s="1">
        <f t="shared" si="252"/>
        <v>1</v>
      </c>
      <c r="K3191" s="89">
        <f>IF(Eingabe!E3191="x",1,0)</f>
        <v>0</v>
      </c>
      <c r="L3191" s="1">
        <f>IF(Eingabe!F3191="x",1,0)</f>
        <v>1</v>
      </c>
      <c r="M3191" s="90">
        <f t="shared" si="253"/>
        <v>1</v>
      </c>
    </row>
    <row r="3192">
      <c r="A3192" s="5">
        <f>Eingabe!J3192^2*PI()/4</f>
        <v>0</v>
      </c>
      <c r="B3192" s="5">
        <f>Eingabe!K3192*Eingabe!L3192</f>
        <v>0.014999999999999999</v>
      </c>
      <c r="C3192" s="5">
        <f>(Eingabe!K3192*(Eingabe!L3192-Eingabe!K3192)+Eingabe!K3192^2*PI()/4)*0+Eingabe!K3192*Eingabe!L3192</f>
        <v>0.014999999999999999</v>
      </c>
      <c r="D3192" s="89">
        <f>IF(Eingabe!G3192="x",1,0)</f>
        <v>0</v>
      </c>
      <c r="E3192" s="1">
        <f>IF(Eingabe!H3192="x",1,0)</f>
        <v>1</v>
      </c>
      <c r="F3192" s="1">
        <f>IF(Eingabe!I3192="x",1,0)</f>
        <v>0</v>
      </c>
      <c r="G3192" s="90">
        <f t="shared" si="251"/>
        <v>1</v>
      </c>
      <c r="H3192" s="1">
        <f>IF(Eingabe!R3192="x",1,0)</f>
        <v>1</v>
      </c>
      <c r="I3192" s="1">
        <f>IF(Eingabe!S3192="x",1,0)</f>
        <v>0</v>
      </c>
      <c r="J3192" s="1">
        <f t="shared" si="252"/>
        <v>1</v>
      </c>
      <c r="K3192" s="89">
        <f>IF(Eingabe!E3192="x",1,0)</f>
        <v>0</v>
      </c>
      <c r="L3192" s="1">
        <f>IF(Eingabe!F3192="x",1,0)</f>
        <v>1</v>
      </c>
      <c r="M3192" s="90">
        <f t="shared" si="253"/>
        <v>1</v>
      </c>
    </row>
    <row r="3193">
      <c r="A3193" s="5">
        <f>Eingabe!J3193^2*PI()/4</f>
        <v>0</v>
      </c>
      <c r="B3193" s="5">
        <f>Eingabe!K3193*Eingabe!L3193</f>
        <v>0.014999999999999999</v>
      </c>
      <c r="C3193" s="5">
        <f>(Eingabe!K3193*(Eingabe!L3193-Eingabe!K3193)+Eingabe!K3193^2*PI()/4)*0+Eingabe!K3193*Eingabe!L3193</f>
        <v>0.014999999999999999</v>
      </c>
      <c r="D3193" s="89">
        <f>IF(Eingabe!G3193="x",1,0)</f>
        <v>0</v>
      </c>
      <c r="E3193" s="1">
        <f>IF(Eingabe!H3193="x",1,0)</f>
        <v>1</v>
      </c>
      <c r="F3193" s="1">
        <f>IF(Eingabe!I3193="x",1,0)</f>
        <v>0</v>
      </c>
      <c r="G3193" s="90">
        <f t="shared" si="251"/>
        <v>1</v>
      </c>
      <c r="H3193" s="1">
        <f>IF(Eingabe!R3193="x",1,0)</f>
        <v>1</v>
      </c>
      <c r="I3193" s="1">
        <f>IF(Eingabe!S3193="x",1,0)</f>
        <v>0</v>
      </c>
      <c r="J3193" s="1">
        <f t="shared" si="252"/>
        <v>1</v>
      </c>
      <c r="K3193" s="89">
        <f>IF(Eingabe!E3193="x",1,0)</f>
        <v>0</v>
      </c>
      <c r="L3193" s="1">
        <f>IF(Eingabe!F3193="x",1,0)</f>
        <v>1</v>
      </c>
      <c r="M3193" s="90">
        <f t="shared" si="253"/>
        <v>1</v>
      </c>
    </row>
    <row r="3194">
      <c r="A3194" s="5">
        <f>Eingabe!J3194^2*PI()/4</f>
        <v>0</v>
      </c>
      <c r="B3194" s="5">
        <f>Eingabe!K3194*Eingabe!L3194</f>
        <v>0.014999999999999999</v>
      </c>
      <c r="C3194" s="5">
        <f>(Eingabe!K3194*(Eingabe!L3194-Eingabe!K3194)+Eingabe!K3194^2*PI()/4)*0+Eingabe!K3194*Eingabe!L3194</f>
        <v>0.014999999999999999</v>
      </c>
      <c r="D3194" s="89">
        <f>IF(Eingabe!G3194="x",1,0)</f>
        <v>0</v>
      </c>
      <c r="E3194" s="1">
        <f>IF(Eingabe!H3194="x",1,0)</f>
        <v>1</v>
      </c>
      <c r="F3194" s="1">
        <f>IF(Eingabe!I3194="x",1,0)</f>
        <v>0</v>
      </c>
      <c r="G3194" s="90">
        <f t="shared" si="251"/>
        <v>1</v>
      </c>
      <c r="H3194" s="1">
        <f>IF(Eingabe!R3194="x",1,0)</f>
        <v>1</v>
      </c>
      <c r="I3194" s="1">
        <f>IF(Eingabe!S3194="x",1,0)</f>
        <v>0</v>
      </c>
      <c r="J3194" s="1">
        <f t="shared" si="252"/>
        <v>1</v>
      </c>
      <c r="K3194" s="89">
        <f>IF(Eingabe!E3194="x",1,0)</f>
        <v>0</v>
      </c>
      <c r="L3194" s="1">
        <f>IF(Eingabe!F3194="x",1,0)</f>
        <v>1</v>
      </c>
      <c r="M3194" s="90">
        <f t="shared" si="253"/>
        <v>1</v>
      </c>
    </row>
    <row r="3195">
      <c r="A3195" s="5">
        <f>Eingabe!J3195^2*PI()/4</f>
        <v>0</v>
      </c>
      <c r="B3195" s="5">
        <f>Eingabe!K3195*Eingabe!L3195</f>
        <v>0.014999999999999999</v>
      </c>
      <c r="C3195" s="5">
        <f>(Eingabe!K3195*(Eingabe!L3195-Eingabe!K3195)+Eingabe!K3195^2*PI()/4)*0+Eingabe!K3195*Eingabe!L3195</f>
        <v>0.014999999999999999</v>
      </c>
      <c r="D3195" s="89">
        <f>IF(Eingabe!G3195="x",1,0)</f>
        <v>0</v>
      </c>
      <c r="E3195" s="1">
        <f>IF(Eingabe!H3195="x",1,0)</f>
        <v>1</v>
      </c>
      <c r="F3195" s="1">
        <f>IF(Eingabe!I3195="x",1,0)</f>
        <v>0</v>
      </c>
      <c r="G3195" s="90">
        <f t="shared" si="251"/>
        <v>1</v>
      </c>
      <c r="H3195" s="1">
        <f>IF(Eingabe!R3195="x",1,0)</f>
        <v>1</v>
      </c>
      <c r="I3195" s="1">
        <f>IF(Eingabe!S3195="x",1,0)</f>
        <v>0</v>
      </c>
      <c r="J3195" s="1">
        <f t="shared" si="252"/>
        <v>1</v>
      </c>
      <c r="K3195" s="89">
        <f>IF(Eingabe!E3195="x",1,0)</f>
        <v>0</v>
      </c>
      <c r="L3195" s="1">
        <f>IF(Eingabe!F3195="x",1,0)</f>
        <v>1</v>
      </c>
      <c r="M3195" s="90">
        <f t="shared" si="253"/>
        <v>1</v>
      </c>
    </row>
    <row r="3196">
      <c r="A3196" s="5">
        <f>Eingabe!J3196^2*PI()/4</f>
        <v>0</v>
      </c>
      <c r="B3196" s="5">
        <f>Eingabe!K3196*Eingabe!L3196</f>
        <v>0.014999999999999999</v>
      </c>
      <c r="C3196" s="5">
        <f>(Eingabe!K3196*(Eingabe!L3196-Eingabe!K3196)+Eingabe!K3196^2*PI()/4)*0+Eingabe!K3196*Eingabe!L3196</f>
        <v>0.014999999999999999</v>
      </c>
      <c r="D3196" s="89">
        <f>IF(Eingabe!G3196="x",1,0)</f>
        <v>0</v>
      </c>
      <c r="E3196" s="1">
        <f>IF(Eingabe!H3196="x",1,0)</f>
        <v>1</v>
      </c>
      <c r="F3196" s="1">
        <f>IF(Eingabe!I3196="x",1,0)</f>
        <v>0</v>
      </c>
      <c r="G3196" s="90">
        <f t="shared" si="251"/>
        <v>1</v>
      </c>
      <c r="H3196" s="1">
        <f>IF(Eingabe!R3196="x",1,0)</f>
        <v>1</v>
      </c>
      <c r="I3196" s="1">
        <f>IF(Eingabe!S3196="x",1,0)</f>
        <v>0</v>
      </c>
      <c r="J3196" s="1">
        <f t="shared" si="252"/>
        <v>1</v>
      </c>
      <c r="K3196" s="89">
        <f>IF(Eingabe!E3196="x",1,0)</f>
        <v>0</v>
      </c>
      <c r="L3196" s="1">
        <f>IF(Eingabe!F3196="x",1,0)</f>
        <v>1</v>
      </c>
      <c r="M3196" s="90">
        <f t="shared" si="253"/>
        <v>1</v>
      </c>
    </row>
    <row r="3197">
      <c r="A3197" s="5">
        <f>Eingabe!J3197^2*PI()/4</f>
        <v>0</v>
      </c>
      <c r="B3197" s="5">
        <f>Eingabe!K3197*Eingabe!L3197</f>
        <v>0.014999999999999999</v>
      </c>
      <c r="C3197" s="5">
        <f>(Eingabe!K3197*(Eingabe!L3197-Eingabe!K3197)+Eingabe!K3197^2*PI()/4)*0+Eingabe!K3197*Eingabe!L3197</f>
        <v>0.014999999999999999</v>
      </c>
      <c r="D3197" s="89">
        <f>IF(Eingabe!G3197="x",1,0)</f>
        <v>0</v>
      </c>
      <c r="E3197" s="1">
        <f>IF(Eingabe!H3197="x",1,0)</f>
        <v>1</v>
      </c>
      <c r="F3197" s="1">
        <f>IF(Eingabe!I3197="x",1,0)</f>
        <v>0</v>
      </c>
      <c r="G3197" s="90">
        <f t="shared" si="251"/>
        <v>1</v>
      </c>
      <c r="H3197" s="1">
        <f>IF(Eingabe!R3197="x",1,0)</f>
        <v>1</v>
      </c>
      <c r="I3197" s="1">
        <f>IF(Eingabe!S3197="x",1,0)</f>
        <v>0</v>
      </c>
      <c r="J3197" s="1">
        <f t="shared" si="252"/>
        <v>1</v>
      </c>
      <c r="K3197" s="89">
        <f>IF(Eingabe!E3197="x",1,0)</f>
        <v>0</v>
      </c>
      <c r="L3197" s="1">
        <f>IF(Eingabe!F3197="x",1,0)</f>
        <v>1</v>
      </c>
      <c r="M3197" s="90">
        <f t="shared" si="253"/>
        <v>1</v>
      </c>
    </row>
    <row r="3198">
      <c r="A3198" s="5">
        <f>Eingabe!J3198^2*PI()/4</f>
        <v>0</v>
      </c>
      <c r="B3198" s="5">
        <f>Eingabe!K3198*Eingabe!L3198</f>
        <v>0.014999999999999999</v>
      </c>
      <c r="C3198" s="5">
        <f>(Eingabe!K3198*(Eingabe!L3198-Eingabe!K3198)+Eingabe!K3198^2*PI()/4)*0+Eingabe!K3198*Eingabe!L3198</f>
        <v>0.014999999999999999</v>
      </c>
      <c r="D3198" s="89">
        <f>IF(Eingabe!G3198="x",1,0)</f>
        <v>0</v>
      </c>
      <c r="E3198" s="1">
        <f>IF(Eingabe!H3198="x",1,0)</f>
        <v>1</v>
      </c>
      <c r="F3198" s="1">
        <f>IF(Eingabe!I3198="x",1,0)</f>
        <v>0</v>
      </c>
      <c r="G3198" s="90">
        <f t="shared" si="251"/>
        <v>1</v>
      </c>
      <c r="H3198" s="1">
        <f>IF(Eingabe!R3198="x",1,0)</f>
        <v>1</v>
      </c>
      <c r="I3198" s="1">
        <f>IF(Eingabe!S3198="x",1,0)</f>
        <v>0</v>
      </c>
      <c r="J3198" s="1">
        <f t="shared" si="252"/>
        <v>1</v>
      </c>
      <c r="K3198" s="89">
        <f>IF(Eingabe!E3198="x",1,0)</f>
        <v>0</v>
      </c>
      <c r="L3198" s="1">
        <f>IF(Eingabe!F3198="x",1,0)</f>
        <v>1</v>
      </c>
      <c r="M3198" s="90">
        <f t="shared" si="253"/>
        <v>1</v>
      </c>
    </row>
    <row r="3199">
      <c r="A3199" s="5">
        <f>Eingabe!J3199^2*PI()/4</f>
        <v>0</v>
      </c>
      <c r="B3199" s="5">
        <f>Eingabe!K3199*Eingabe!L3199</f>
        <v>0.014999999999999999</v>
      </c>
      <c r="C3199" s="5">
        <f>(Eingabe!K3199*(Eingabe!L3199-Eingabe!K3199)+Eingabe!K3199^2*PI()/4)*0+Eingabe!K3199*Eingabe!L3199</f>
        <v>0.014999999999999999</v>
      </c>
      <c r="D3199" s="89">
        <f>IF(Eingabe!G3199="x",1,0)</f>
        <v>0</v>
      </c>
      <c r="E3199" s="1">
        <f>IF(Eingabe!H3199="x",1,0)</f>
        <v>1</v>
      </c>
      <c r="F3199" s="1">
        <f>IF(Eingabe!I3199="x",1,0)</f>
        <v>0</v>
      </c>
      <c r="G3199" s="90">
        <f t="shared" si="251"/>
        <v>1</v>
      </c>
      <c r="H3199" s="1">
        <f>IF(Eingabe!R3199="x",1,0)</f>
        <v>1</v>
      </c>
      <c r="I3199" s="1">
        <f>IF(Eingabe!S3199="x",1,0)</f>
        <v>0</v>
      </c>
      <c r="J3199" s="1">
        <f t="shared" si="252"/>
        <v>1</v>
      </c>
      <c r="K3199" s="89">
        <f>IF(Eingabe!E3199="x",1,0)</f>
        <v>0</v>
      </c>
      <c r="L3199" s="1">
        <f>IF(Eingabe!F3199="x",1,0)</f>
        <v>1</v>
      </c>
      <c r="M3199" s="90">
        <f t="shared" si="253"/>
        <v>1</v>
      </c>
    </row>
    <row r="3200">
      <c r="A3200" s="5">
        <f>Eingabe!J3200^2*PI()/4</f>
        <v>0</v>
      </c>
      <c r="B3200" s="5">
        <f>Eingabe!K3200*Eingabe!L3200</f>
        <v>0.014999999999999999</v>
      </c>
      <c r="C3200" s="5">
        <f>(Eingabe!K3200*(Eingabe!L3200-Eingabe!K3200)+Eingabe!K3200^2*PI()/4)*0+Eingabe!K3200*Eingabe!L3200</f>
        <v>0.014999999999999999</v>
      </c>
      <c r="D3200" s="89">
        <f>IF(Eingabe!G3200="x",1,0)</f>
        <v>0</v>
      </c>
      <c r="E3200" s="1">
        <f>IF(Eingabe!H3200="x",1,0)</f>
        <v>1</v>
      </c>
      <c r="F3200" s="1">
        <f>IF(Eingabe!I3200="x",1,0)</f>
        <v>0</v>
      </c>
      <c r="G3200" s="90">
        <f t="shared" si="251"/>
        <v>1</v>
      </c>
      <c r="H3200" s="1">
        <f>IF(Eingabe!R3200="x",1,0)</f>
        <v>1</v>
      </c>
      <c r="I3200" s="1">
        <f>IF(Eingabe!S3200="x",1,0)</f>
        <v>0</v>
      </c>
      <c r="J3200" s="1">
        <f t="shared" si="252"/>
        <v>1</v>
      </c>
      <c r="K3200" s="89">
        <f>IF(Eingabe!E3200="x",1,0)</f>
        <v>0</v>
      </c>
      <c r="L3200" s="1">
        <f>IF(Eingabe!F3200="x",1,0)</f>
        <v>1</v>
      </c>
      <c r="M3200" s="90">
        <f t="shared" si="253"/>
        <v>1</v>
      </c>
    </row>
    <row r="3201">
      <c r="A3201" s="5">
        <f>Eingabe!J3201^2*PI()/4</f>
        <v>0</v>
      </c>
      <c r="B3201" s="5">
        <f>Eingabe!K3201*Eingabe!L3201</f>
        <v>0.014999999999999999</v>
      </c>
      <c r="C3201" s="5">
        <f>(Eingabe!K3201*(Eingabe!L3201-Eingabe!K3201)+Eingabe!K3201^2*PI()/4)*0+Eingabe!K3201*Eingabe!L3201</f>
        <v>0.014999999999999999</v>
      </c>
      <c r="D3201" s="89">
        <f>IF(Eingabe!G3201="x",1,0)</f>
        <v>0</v>
      </c>
      <c r="E3201" s="1">
        <f>IF(Eingabe!H3201="x",1,0)</f>
        <v>1</v>
      </c>
      <c r="F3201" s="1">
        <f>IF(Eingabe!I3201="x",1,0)</f>
        <v>0</v>
      </c>
      <c r="G3201" s="90">
        <f t="shared" si="251"/>
        <v>1</v>
      </c>
      <c r="H3201" s="1">
        <f>IF(Eingabe!R3201="x",1,0)</f>
        <v>1</v>
      </c>
      <c r="I3201" s="1">
        <f>IF(Eingabe!S3201="x",1,0)</f>
        <v>0</v>
      </c>
      <c r="J3201" s="1">
        <f t="shared" si="252"/>
        <v>1</v>
      </c>
      <c r="K3201" s="89">
        <f>IF(Eingabe!E3201="x",1,0)</f>
        <v>0</v>
      </c>
      <c r="L3201" s="1">
        <f>IF(Eingabe!F3201="x",1,0)</f>
        <v>1</v>
      </c>
      <c r="M3201" s="90">
        <f t="shared" si="253"/>
        <v>1</v>
      </c>
    </row>
    <row r="3202">
      <c r="A3202" s="5">
        <f>Eingabe!J3202^2*PI()/4</f>
        <v>0</v>
      </c>
      <c r="B3202" s="5">
        <f>Eingabe!K3202*Eingabe!L3202</f>
        <v>0.014999999999999999</v>
      </c>
      <c r="C3202" s="5">
        <f>(Eingabe!K3202*(Eingabe!L3202-Eingabe!K3202)+Eingabe!K3202^2*PI()/4)*0+Eingabe!K3202*Eingabe!L3202</f>
        <v>0.014999999999999999</v>
      </c>
      <c r="D3202" s="89">
        <f>IF(Eingabe!G3202="x",1,0)</f>
        <v>0</v>
      </c>
      <c r="E3202" s="1">
        <f>IF(Eingabe!H3202="x",1,0)</f>
        <v>1</v>
      </c>
      <c r="F3202" s="1">
        <f>IF(Eingabe!I3202="x",1,0)</f>
        <v>0</v>
      </c>
      <c r="G3202" s="90">
        <f t="shared" si="251"/>
        <v>1</v>
      </c>
      <c r="H3202" s="1">
        <f>IF(Eingabe!R3202="x",1,0)</f>
        <v>1</v>
      </c>
      <c r="I3202" s="1">
        <f>IF(Eingabe!S3202="x",1,0)</f>
        <v>0</v>
      </c>
      <c r="J3202" s="1">
        <f t="shared" si="252"/>
        <v>1</v>
      </c>
      <c r="K3202" s="89">
        <f>IF(Eingabe!E3202="x",1,0)</f>
        <v>0</v>
      </c>
      <c r="L3202" s="1">
        <f>IF(Eingabe!F3202="x",1,0)</f>
        <v>1</v>
      </c>
      <c r="M3202" s="90">
        <f t="shared" si="253"/>
        <v>1</v>
      </c>
    </row>
    <row r="3203">
      <c r="A3203" s="5">
        <f>Eingabe!J3203^2*PI()/4</f>
        <v>0</v>
      </c>
      <c r="B3203" s="5">
        <f>Eingabe!K3203*Eingabe!L3203</f>
        <v>0.014999999999999999</v>
      </c>
      <c r="C3203" s="5">
        <f>(Eingabe!K3203*(Eingabe!L3203-Eingabe!K3203)+Eingabe!K3203^2*PI()/4)*0+Eingabe!K3203*Eingabe!L3203</f>
        <v>0.014999999999999999</v>
      </c>
      <c r="D3203" s="89">
        <f>IF(Eingabe!G3203="x",1,0)</f>
        <v>0</v>
      </c>
      <c r="E3203" s="1">
        <f>IF(Eingabe!H3203="x",1,0)</f>
        <v>1</v>
      </c>
      <c r="F3203" s="1">
        <f>IF(Eingabe!I3203="x",1,0)</f>
        <v>0</v>
      </c>
      <c r="G3203" s="90">
        <f t="shared" si="251"/>
        <v>1</v>
      </c>
      <c r="H3203" s="1">
        <f>IF(Eingabe!R3203="x",1,0)</f>
        <v>1</v>
      </c>
      <c r="I3203" s="1">
        <f>IF(Eingabe!S3203="x",1,0)</f>
        <v>0</v>
      </c>
      <c r="J3203" s="1">
        <f t="shared" si="252"/>
        <v>1</v>
      </c>
      <c r="K3203" s="89">
        <f>IF(Eingabe!E3203="x",1,0)</f>
        <v>0</v>
      </c>
      <c r="L3203" s="1">
        <f>IF(Eingabe!F3203="x",1,0)</f>
        <v>1</v>
      </c>
      <c r="M3203" s="90">
        <f t="shared" si="253"/>
        <v>1</v>
      </c>
    </row>
    <row r="3204">
      <c r="A3204" s="5">
        <f>Eingabe!J3204^2*PI()/4</f>
        <v>0</v>
      </c>
      <c r="B3204" s="5">
        <f>Eingabe!K3204*Eingabe!L3204</f>
        <v>0.014999999999999999</v>
      </c>
      <c r="C3204" s="5">
        <f>(Eingabe!K3204*(Eingabe!L3204-Eingabe!K3204)+Eingabe!K3204^2*PI()/4)*0+Eingabe!K3204*Eingabe!L3204</f>
        <v>0.014999999999999999</v>
      </c>
      <c r="D3204" s="89">
        <f>IF(Eingabe!G3204="x",1,0)</f>
        <v>0</v>
      </c>
      <c r="E3204" s="1">
        <f>IF(Eingabe!H3204="x",1,0)</f>
        <v>1</v>
      </c>
      <c r="F3204" s="1">
        <f>IF(Eingabe!I3204="x",1,0)</f>
        <v>0</v>
      </c>
      <c r="G3204" s="90">
        <f t="shared" si="251"/>
        <v>1</v>
      </c>
      <c r="H3204" s="1">
        <f>IF(Eingabe!R3204="x",1,0)</f>
        <v>1</v>
      </c>
      <c r="I3204" s="1">
        <f>IF(Eingabe!S3204="x",1,0)</f>
        <v>0</v>
      </c>
      <c r="J3204" s="1">
        <f t="shared" si="252"/>
        <v>1</v>
      </c>
      <c r="K3204" s="89">
        <f>IF(Eingabe!E3204="x",1,0)</f>
        <v>0</v>
      </c>
      <c r="L3204" s="1">
        <f>IF(Eingabe!F3204="x",1,0)</f>
        <v>1</v>
      </c>
      <c r="M3204" s="90">
        <f t="shared" si="253"/>
        <v>1</v>
      </c>
    </row>
    <row r="3205">
      <c r="A3205" s="5">
        <f>Eingabe!J3205^2*PI()/4</f>
        <v>0</v>
      </c>
      <c r="B3205" s="5">
        <f>Eingabe!K3205*Eingabe!L3205</f>
        <v>0.014999999999999999</v>
      </c>
      <c r="C3205" s="5">
        <f>(Eingabe!K3205*(Eingabe!L3205-Eingabe!K3205)+Eingabe!K3205^2*PI()/4)*0+Eingabe!K3205*Eingabe!L3205</f>
        <v>0.014999999999999999</v>
      </c>
      <c r="D3205" s="89">
        <f>IF(Eingabe!G3205="x",1,0)</f>
        <v>0</v>
      </c>
      <c r="E3205" s="1">
        <f>IF(Eingabe!H3205="x",1,0)</f>
        <v>1</v>
      </c>
      <c r="F3205" s="1">
        <f>IF(Eingabe!I3205="x",1,0)</f>
        <v>0</v>
      </c>
      <c r="G3205" s="90">
        <f t="shared" si="251"/>
        <v>1</v>
      </c>
      <c r="H3205" s="1">
        <f>IF(Eingabe!R3205="x",1,0)</f>
        <v>1</v>
      </c>
      <c r="I3205" s="1">
        <f>IF(Eingabe!S3205="x",1,0)</f>
        <v>0</v>
      </c>
      <c r="J3205" s="1">
        <f t="shared" si="252"/>
        <v>1</v>
      </c>
      <c r="K3205" s="89">
        <f>IF(Eingabe!E3205="x",1,0)</f>
        <v>0</v>
      </c>
      <c r="L3205" s="1">
        <f>IF(Eingabe!F3205="x",1,0)</f>
        <v>1</v>
      </c>
      <c r="M3205" s="90">
        <f t="shared" si="253"/>
        <v>1</v>
      </c>
    </row>
    <row r="3206">
      <c r="A3206" s="5">
        <f>Eingabe!J3206^2*PI()/4</f>
        <v>0</v>
      </c>
      <c r="B3206" s="5">
        <f>Eingabe!K3206*Eingabe!L3206</f>
        <v>0.014999999999999999</v>
      </c>
      <c r="C3206" s="5">
        <f>(Eingabe!K3206*(Eingabe!L3206-Eingabe!K3206)+Eingabe!K3206^2*PI()/4)*0+Eingabe!K3206*Eingabe!L3206</f>
        <v>0.014999999999999999</v>
      </c>
      <c r="D3206" s="89">
        <f>IF(Eingabe!G3206="x",1,0)</f>
        <v>0</v>
      </c>
      <c r="E3206" s="1">
        <f>IF(Eingabe!H3206="x",1,0)</f>
        <v>1</v>
      </c>
      <c r="F3206" s="1">
        <f>IF(Eingabe!I3206="x",1,0)</f>
        <v>0</v>
      </c>
      <c r="G3206" s="90">
        <f t="shared" si="251"/>
        <v>1</v>
      </c>
      <c r="H3206" s="1">
        <f>IF(Eingabe!R3206="x",1,0)</f>
        <v>1</v>
      </c>
      <c r="I3206" s="1">
        <f>IF(Eingabe!S3206="x",1,0)</f>
        <v>0</v>
      </c>
      <c r="J3206" s="1">
        <f t="shared" si="252"/>
        <v>1</v>
      </c>
      <c r="K3206" s="89">
        <f>IF(Eingabe!E3206="x",1,0)</f>
        <v>0</v>
      </c>
      <c r="L3206" s="1">
        <f>IF(Eingabe!F3206="x",1,0)</f>
        <v>1</v>
      </c>
      <c r="M3206" s="90">
        <f t="shared" si="253"/>
        <v>1</v>
      </c>
    </row>
    <row r="3207">
      <c r="A3207" s="5">
        <f>Eingabe!J3207^2*PI()/4</f>
        <v>0</v>
      </c>
      <c r="B3207" s="5">
        <f>Eingabe!K3207*Eingabe!L3207</f>
        <v>0.014999999999999999</v>
      </c>
      <c r="C3207" s="5">
        <f>(Eingabe!K3207*(Eingabe!L3207-Eingabe!K3207)+Eingabe!K3207^2*PI()/4)*0+Eingabe!K3207*Eingabe!L3207</f>
        <v>0.014999999999999999</v>
      </c>
      <c r="D3207" s="89">
        <f>IF(Eingabe!G3207="x",1,0)</f>
        <v>0</v>
      </c>
      <c r="E3207" s="1">
        <f>IF(Eingabe!H3207="x",1,0)</f>
        <v>1</v>
      </c>
      <c r="F3207" s="1">
        <f>IF(Eingabe!I3207="x",1,0)</f>
        <v>0</v>
      </c>
      <c r="G3207" s="90">
        <f t="shared" si="251"/>
        <v>1</v>
      </c>
      <c r="H3207" s="1">
        <f>IF(Eingabe!R3207="x",1,0)</f>
        <v>1</v>
      </c>
      <c r="I3207" s="1">
        <f>IF(Eingabe!S3207="x",1,0)</f>
        <v>0</v>
      </c>
      <c r="J3207" s="1">
        <f t="shared" si="252"/>
        <v>1</v>
      </c>
      <c r="K3207" s="89">
        <f>IF(Eingabe!E3207="x",1,0)</f>
        <v>0</v>
      </c>
      <c r="L3207" s="1">
        <f>IF(Eingabe!F3207="x",1,0)</f>
        <v>1</v>
      </c>
      <c r="M3207" s="90">
        <f t="shared" si="253"/>
        <v>1</v>
      </c>
    </row>
    <row r="3208">
      <c r="A3208" s="5">
        <f>Eingabe!J3208^2*PI()/4</f>
        <v>0</v>
      </c>
      <c r="B3208" s="5">
        <f>Eingabe!K3208*Eingabe!L3208</f>
        <v>0.014999999999999999</v>
      </c>
      <c r="C3208" s="5">
        <f>(Eingabe!K3208*(Eingabe!L3208-Eingabe!K3208)+Eingabe!K3208^2*PI()/4)*0+Eingabe!K3208*Eingabe!L3208</f>
        <v>0.014999999999999999</v>
      </c>
      <c r="D3208" s="89">
        <f>IF(Eingabe!G3208="x",1,0)</f>
        <v>0</v>
      </c>
      <c r="E3208" s="1">
        <f>IF(Eingabe!H3208="x",1,0)</f>
        <v>1</v>
      </c>
      <c r="F3208" s="1">
        <f>IF(Eingabe!I3208="x",1,0)</f>
        <v>0</v>
      </c>
      <c r="G3208" s="90">
        <f t="shared" si="251"/>
        <v>1</v>
      </c>
      <c r="H3208" s="1">
        <f>IF(Eingabe!R3208="x",1,0)</f>
        <v>1</v>
      </c>
      <c r="I3208" s="1">
        <f>IF(Eingabe!S3208="x",1,0)</f>
        <v>0</v>
      </c>
      <c r="J3208" s="1">
        <f t="shared" si="252"/>
        <v>1</v>
      </c>
      <c r="K3208" s="89">
        <f>IF(Eingabe!E3208="x",1,0)</f>
        <v>0</v>
      </c>
      <c r="L3208" s="1">
        <f>IF(Eingabe!F3208="x",1,0)</f>
        <v>1</v>
      </c>
      <c r="M3208" s="90">
        <f t="shared" si="253"/>
        <v>1</v>
      </c>
    </row>
    <row r="3209">
      <c r="A3209" s="5">
        <f>Eingabe!J3209^2*PI()/4</f>
        <v>0</v>
      </c>
      <c r="B3209" s="5">
        <f>Eingabe!K3209*Eingabe!L3209</f>
        <v>0.014999999999999999</v>
      </c>
      <c r="C3209" s="5">
        <f>(Eingabe!K3209*(Eingabe!L3209-Eingabe!K3209)+Eingabe!K3209^2*PI()/4)*0+Eingabe!K3209*Eingabe!L3209</f>
        <v>0.014999999999999999</v>
      </c>
      <c r="D3209" s="89">
        <f>IF(Eingabe!G3209="x",1,0)</f>
        <v>0</v>
      </c>
      <c r="E3209" s="1">
        <f>IF(Eingabe!H3209="x",1,0)</f>
        <v>1</v>
      </c>
      <c r="F3209" s="1">
        <f>IF(Eingabe!I3209="x",1,0)</f>
        <v>0</v>
      </c>
      <c r="G3209" s="90">
        <f t="shared" si="251"/>
        <v>1</v>
      </c>
      <c r="H3209" s="1">
        <f>IF(Eingabe!R3209="x",1,0)</f>
        <v>1</v>
      </c>
      <c r="I3209" s="1">
        <f>IF(Eingabe!S3209="x",1,0)</f>
        <v>0</v>
      </c>
      <c r="J3209" s="1">
        <f t="shared" si="252"/>
        <v>1</v>
      </c>
      <c r="K3209" s="89">
        <f>IF(Eingabe!E3209="x",1,0)</f>
        <v>0</v>
      </c>
      <c r="L3209" s="1">
        <f>IF(Eingabe!F3209="x",1,0)</f>
        <v>1</v>
      </c>
      <c r="M3209" s="90">
        <f t="shared" si="253"/>
        <v>1</v>
      </c>
    </row>
    <row r="3210">
      <c r="A3210" s="5">
        <f>Eingabe!J3210^2*PI()/4</f>
        <v>0</v>
      </c>
      <c r="B3210" s="5">
        <f>Eingabe!K3210*Eingabe!L3210</f>
        <v>0.014999999999999999</v>
      </c>
      <c r="C3210" s="5">
        <f>(Eingabe!K3210*(Eingabe!L3210-Eingabe!K3210)+Eingabe!K3210^2*PI()/4)*0+Eingabe!K3210*Eingabe!L3210</f>
        <v>0.014999999999999999</v>
      </c>
      <c r="D3210" s="89">
        <f>IF(Eingabe!G3210="x",1,0)</f>
        <v>0</v>
      </c>
      <c r="E3210" s="1">
        <f>IF(Eingabe!H3210="x",1,0)</f>
        <v>1</v>
      </c>
      <c r="F3210" s="1">
        <f>IF(Eingabe!I3210="x",1,0)</f>
        <v>0</v>
      </c>
      <c r="G3210" s="90">
        <f t="shared" si="251"/>
        <v>1</v>
      </c>
      <c r="H3210" s="1">
        <f>IF(Eingabe!R3210="x",1,0)</f>
        <v>1</v>
      </c>
      <c r="I3210" s="1">
        <f>IF(Eingabe!S3210="x",1,0)</f>
        <v>0</v>
      </c>
      <c r="J3210" s="1">
        <f t="shared" si="252"/>
        <v>1</v>
      </c>
      <c r="K3210" s="89">
        <f>IF(Eingabe!E3210="x",1,0)</f>
        <v>0</v>
      </c>
      <c r="L3210" s="1">
        <f>IF(Eingabe!F3210="x",1,0)</f>
        <v>1</v>
      </c>
      <c r="M3210" s="90">
        <f t="shared" si="253"/>
        <v>1</v>
      </c>
    </row>
    <row r="3211">
      <c r="A3211" s="5">
        <f>Eingabe!J3211^2*PI()/4</f>
        <v>0</v>
      </c>
      <c r="B3211" s="5">
        <f>Eingabe!K3211*Eingabe!L3211</f>
        <v>0.014999999999999999</v>
      </c>
      <c r="C3211" s="5">
        <f>(Eingabe!K3211*(Eingabe!L3211-Eingabe!K3211)+Eingabe!K3211^2*PI()/4)*0+Eingabe!K3211*Eingabe!L3211</f>
        <v>0.014999999999999999</v>
      </c>
      <c r="D3211" s="89">
        <f>IF(Eingabe!G3211="x",1,0)</f>
        <v>0</v>
      </c>
      <c r="E3211" s="1">
        <f>IF(Eingabe!H3211="x",1,0)</f>
        <v>1</v>
      </c>
      <c r="F3211" s="1">
        <f>IF(Eingabe!I3211="x",1,0)</f>
        <v>0</v>
      </c>
      <c r="G3211" s="90">
        <f t="shared" si="251"/>
        <v>1</v>
      </c>
      <c r="H3211" s="1">
        <f>IF(Eingabe!R3211="x",1,0)</f>
        <v>1</v>
      </c>
      <c r="I3211" s="1">
        <f>IF(Eingabe!S3211="x",1,0)</f>
        <v>0</v>
      </c>
      <c r="J3211" s="1">
        <f t="shared" si="252"/>
        <v>1</v>
      </c>
      <c r="K3211" s="89">
        <f>IF(Eingabe!E3211="x",1,0)</f>
        <v>0</v>
      </c>
      <c r="L3211" s="1">
        <f>IF(Eingabe!F3211="x",1,0)</f>
        <v>1</v>
      </c>
      <c r="M3211" s="90">
        <f t="shared" si="253"/>
        <v>1</v>
      </c>
    </row>
    <row r="3212">
      <c r="A3212" s="5">
        <f>Eingabe!J3212^2*PI()/4</f>
        <v>0</v>
      </c>
      <c r="B3212" s="5">
        <f>Eingabe!K3212*Eingabe!L3212</f>
        <v>0.040000000000000008</v>
      </c>
      <c r="C3212" s="5">
        <f>(Eingabe!K3212*(Eingabe!L3212-Eingabe!K3212)+Eingabe!K3212^2*PI()/4)*0+Eingabe!K3212*Eingabe!L3212</f>
        <v>0.040000000000000008</v>
      </c>
      <c r="D3212" s="89">
        <f>IF(Eingabe!G3212="x",1,0)</f>
        <v>0</v>
      </c>
      <c r="E3212" s="1">
        <f>IF(Eingabe!H3212="x",1,0)</f>
        <v>1</v>
      </c>
      <c r="F3212" s="1">
        <f>IF(Eingabe!I3212="x",1,0)</f>
        <v>0</v>
      </c>
      <c r="G3212" s="90">
        <f t="shared" si="251"/>
        <v>1</v>
      </c>
      <c r="H3212" s="1">
        <f>IF(Eingabe!R3212="x",1,0)</f>
        <v>1</v>
      </c>
      <c r="I3212" s="1">
        <f>IF(Eingabe!S3212="x",1,0)</f>
        <v>0</v>
      </c>
      <c r="J3212" s="1">
        <f t="shared" si="252"/>
        <v>1</v>
      </c>
      <c r="K3212" s="89">
        <f>IF(Eingabe!E3212="x",1,0)</f>
        <v>1</v>
      </c>
      <c r="L3212" s="1">
        <f>IF(Eingabe!F3212="x",1,0)</f>
        <v>0</v>
      </c>
      <c r="M3212" s="90">
        <f t="shared" si="253"/>
        <v>1</v>
      </c>
    </row>
    <row r="3213">
      <c r="A3213" s="5">
        <f>Eingabe!J3213^2*PI()/4</f>
        <v>0</v>
      </c>
      <c r="B3213" s="5">
        <f>Eingabe!K3213*Eingabe!L3213</f>
        <v>0.040000000000000008</v>
      </c>
      <c r="C3213" s="5">
        <f>(Eingabe!K3213*(Eingabe!L3213-Eingabe!K3213)+Eingabe!K3213^2*PI()/4)*0+Eingabe!K3213*Eingabe!L3213</f>
        <v>0.040000000000000008</v>
      </c>
      <c r="D3213" s="89">
        <f>IF(Eingabe!G3213="x",1,0)</f>
        <v>0</v>
      </c>
      <c r="E3213" s="1">
        <f>IF(Eingabe!H3213="x",1,0)</f>
        <v>1</v>
      </c>
      <c r="F3213" s="1">
        <f>IF(Eingabe!I3213="x",1,0)</f>
        <v>0</v>
      </c>
      <c r="G3213" s="90">
        <f t="shared" si="251"/>
        <v>1</v>
      </c>
      <c r="H3213" s="1">
        <f>IF(Eingabe!R3213="x",1,0)</f>
        <v>1</v>
      </c>
      <c r="I3213" s="1">
        <f>IF(Eingabe!S3213="x",1,0)</f>
        <v>0</v>
      </c>
      <c r="J3213" s="1">
        <f t="shared" si="252"/>
        <v>1</v>
      </c>
      <c r="K3213" s="89">
        <f>IF(Eingabe!E3213="x",1,0)</f>
        <v>1</v>
      </c>
      <c r="L3213" s="1">
        <f>IF(Eingabe!F3213="x",1,0)</f>
        <v>0</v>
      </c>
      <c r="M3213" s="90">
        <f t="shared" si="253"/>
        <v>1</v>
      </c>
    </row>
    <row r="3214">
      <c r="A3214" s="5">
        <f>Eingabe!J3214^2*PI()/4</f>
        <v>0</v>
      </c>
      <c r="B3214" s="5">
        <f>Eingabe!K3214*Eingabe!L3214</f>
        <v>0.040000000000000008</v>
      </c>
      <c r="C3214" s="5">
        <f>(Eingabe!K3214*(Eingabe!L3214-Eingabe!K3214)+Eingabe!K3214^2*PI()/4)*0+Eingabe!K3214*Eingabe!L3214</f>
        <v>0.040000000000000008</v>
      </c>
      <c r="D3214" s="89">
        <f>IF(Eingabe!G3214="x",1,0)</f>
        <v>0</v>
      </c>
      <c r="E3214" s="1">
        <f>IF(Eingabe!H3214="x",1,0)</f>
        <v>1</v>
      </c>
      <c r="F3214" s="1">
        <f>IF(Eingabe!I3214="x",1,0)</f>
        <v>0</v>
      </c>
      <c r="G3214" s="90">
        <f t="shared" si="251"/>
        <v>1</v>
      </c>
      <c r="H3214" s="1">
        <f>IF(Eingabe!R3214="x",1,0)</f>
        <v>1</v>
      </c>
      <c r="I3214" s="1">
        <f>IF(Eingabe!S3214="x",1,0)</f>
        <v>0</v>
      </c>
      <c r="J3214" s="1">
        <f t="shared" si="252"/>
        <v>1</v>
      </c>
      <c r="K3214" s="89">
        <f>IF(Eingabe!E3214="x",1,0)</f>
        <v>1</v>
      </c>
      <c r="L3214" s="1">
        <f>IF(Eingabe!F3214="x",1,0)</f>
        <v>0</v>
      </c>
      <c r="M3214" s="90">
        <f t="shared" si="253"/>
        <v>1</v>
      </c>
    </row>
    <row r="3215">
      <c r="A3215" s="5">
        <f>Eingabe!J3215^2*PI()/4</f>
        <v>0</v>
      </c>
      <c r="B3215" s="5">
        <f>Eingabe!K3215*Eingabe!L3215</f>
        <v>0.089999999999999997</v>
      </c>
      <c r="C3215" s="5">
        <f>(Eingabe!K3215*(Eingabe!L3215-Eingabe!K3215)+Eingabe!K3215^2*PI()/4)*0+Eingabe!K3215*Eingabe!L3215</f>
        <v>0.089999999999999997</v>
      </c>
      <c r="D3215" s="89">
        <f>IF(Eingabe!G3215="x",1,0)</f>
        <v>0</v>
      </c>
      <c r="E3215" s="1">
        <f>IF(Eingabe!H3215="x",1,0)</f>
        <v>1</v>
      </c>
      <c r="F3215" s="1">
        <f>IF(Eingabe!I3215="x",1,0)</f>
        <v>0</v>
      </c>
      <c r="G3215" s="90">
        <f t="shared" si="251"/>
        <v>1</v>
      </c>
      <c r="H3215" s="1">
        <f>IF(Eingabe!R3215="x",1,0)</f>
        <v>1</v>
      </c>
      <c r="I3215" s="1">
        <f>IF(Eingabe!S3215="x",1,0)</f>
        <v>0</v>
      </c>
      <c r="J3215" s="1">
        <f t="shared" si="252"/>
        <v>1</v>
      </c>
      <c r="K3215" s="89">
        <f>IF(Eingabe!E3215="x",1,0)</f>
        <v>1</v>
      </c>
      <c r="L3215" s="1">
        <f>IF(Eingabe!F3215="x",1,0)</f>
        <v>0</v>
      </c>
      <c r="M3215" s="90">
        <f t="shared" si="253"/>
        <v>1</v>
      </c>
    </row>
    <row r="3216">
      <c r="A3216" s="5">
        <f>Eingabe!J3216^2*PI()/4</f>
        <v>0</v>
      </c>
      <c r="B3216" s="5">
        <f>Eingabe!K3216*Eingabe!L3216</f>
        <v>0.040000000000000008</v>
      </c>
      <c r="C3216" s="5">
        <f>(Eingabe!K3216*(Eingabe!L3216-Eingabe!K3216)+Eingabe!K3216^2*PI()/4)*0+Eingabe!K3216*Eingabe!L3216</f>
        <v>0.040000000000000008</v>
      </c>
      <c r="D3216" s="89">
        <f>IF(Eingabe!G3216="x",1,0)</f>
        <v>0</v>
      </c>
      <c r="E3216" s="1">
        <f>IF(Eingabe!H3216="x",1,0)</f>
        <v>1</v>
      </c>
      <c r="F3216" s="1">
        <f>IF(Eingabe!I3216="x",1,0)</f>
        <v>0</v>
      </c>
      <c r="G3216" s="90">
        <f t="shared" si="251"/>
        <v>1</v>
      </c>
      <c r="H3216" s="1">
        <f>IF(Eingabe!R3216="x",1,0)</f>
        <v>1</v>
      </c>
      <c r="I3216" s="1">
        <f>IF(Eingabe!S3216="x",1,0)</f>
        <v>0</v>
      </c>
      <c r="J3216" s="1">
        <f t="shared" si="252"/>
        <v>1</v>
      </c>
      <c r="K3216" s="89">
        <f>IF(Eingabe!E3216="x",1,0)</f>
        <v>1</v>
      </c>
      <c r="L3216" s="1">
        <f>IF(Eingabe!F3216="x",1,0)</f>
        <v>0</v>
      </c>
      <c r="M3216" s="90">
        <f t="shared" si="253"/>
        <v>1</v>
      </c>
    </row>
    <row r="3217">
      <c r="A3217" s="5">
        <f>Eingabe!J3217^2*PI()/4</f>
        <v>0</v>
      </c>
      <c r="B3217" s="5">
        <f>Eingabe!K3217*Eingabe!L3217</f>
        <v>0.0625</v>
      </c>
      <c r="C3217" s="5">
        <f>(Eingabe!K3217*(Eingabe!L3217-Eingabe!K3217)+Eingabe!K3217^2*PI()/4)*0+Eingabe!K3217*Eingabe!L3217</f>
        <v>0.0625</v>
      </c>
      <c r="D3217" s="89">
        <f>IF(Eingabe!G3217="x",1,0)</f>
        <v>0</v>
      </c>
      <c r="E3217" s="1">
        <f>IF(Eingabe!H3217="x",1,0)</f>
        <v>1</v>
      </c>
      <c r="F3217" s="1">
        <f>IF(Eingabe!I3217="x",1,0)</f>
        <v>0</v>
      </c>
      <c r="G3217" s="90">
        <f t="shared" si="251"/>
        <v>1</v>
      </c>
      <c r="H3217" s="1">
        <f>IF(Eingabe!R3217="x",1,0)</f>
        <v>1</v>
      </c>
      <c r="I3217" s="1">
        <f>IF(Eingabe!S3217="x",1,0)</f>
        <v>0</v>
      </c>
      <c r="J3217" s="1">
        <f t="shared" si="252"/>
        <v>1</v>
      </c>
      <c r="K3217" s="89">
        <f>IF(Eingabe!E3217="x",1,0)</f>
        <v>1</v>
      </c>
      <c r="L3217" s="1">
        <f>IF(Eingabe!F3217="x",1,0)</f>
        <v>0</v>
      </c>
      <c r="M3217" s="90">
        <f t="shared" si="253"/>
        <v>1</v>
      </c>
    </row>
    <row r="3218">
      <c r="A3218" s="5">
        <f>Eingabe!J3218^2*PI()/4</f>
        <v>0</v>
      </c>
      <c r="B3218" s="5">
        <f>Eingabe!K3218*Eingabe!L3218</f>
        <v>0.0625</v>
      </c>
      <c r="C3218" s="5">
        <f>(Eingabe!K3218*(Eingabe!L3218-Eingabe!K3218)+Eingabe!K3218^2*PI()/4)*0+Eingabe!K3218*Eingabe!L3218</f>
        <v>0.0625</v>
      </c>
      <c r="D3218" s="89">
        <f>IF(Eingabe!G3218="x",1,0)</f>
        <v>0</v>
      </c>
      <c r="E3218" s="1">
        <f>IF(Eingabe!H3218="x",1,0)</f>
        <v>1</v>
      </c>
      <c r="F3218" s="1">
        <f>IF(Eingabe!I3218="x",1,0)</f>
        <v>0</v>
      </c>
      <c r="G3218" s="90">
        <f t="shared" si="251"/>
        <v>1</v>
      </c>
      <c r="H3218" s="1">
        <f>IF(Eingabe!R3218="x",1,0)</f>
        <v>1</v>
      </c>
      <c r="I3218" s="1">
        <f>IF(Eingabe!S3218="x",1,0)</f>
        <v>0</v>
      </c>
      <c r="J3218" s="1">
        <f t="shared" si="252"/>
        <v>1</v>
      </c>
      <c r="K3218" s="89">
        <f>IF(Eingabe!E3218="x",1,0)</f>
        <v>1</v>
      </c>
      <c r="L3218" s="1">
        <f>IF(Eingabe!F3218="x",1,0)</f>
        <v>0</v>
      </c>
      <c r="M3218" s="90">
        <f t="shared" si="253"/>
        <v>1</v>
      </c>
    </row>
    <row r="3219">
      <c r="A3219" s="5">
        <f>Eingabe!J3219^2*PI()/4</f>
        <v>0</v>
      </c>
      <c r="B3219" s="5">
        <f>Eingabe!K3219*Eingabe!L3219</f>
        <v>0.0625</v>
      </c>
      <c r="C3219" s="5">
        <f>(Eingabe!K3219*(Eingabe!L3219-Eingabe!K3219)+Eingabe!K3219^2*PI()/4)*0+Eingabe!K3219*Eingabe!L3219</f>
        <v>0.0625</v>
      </c>
      <c r="D3219" s="89">
        <f>IF(Eingabe!G3219="x",1,0)</f>
        <v>0</v>
      </c>
      <c r="E3219" s="1">
        <f>IF(Eingabe!H3219="x",1,0)</f>
        <v>1</v>
      </c>
      <c r="F3219" s="1">
        <f>IF(Eingabe!I3219="x",1,0)</f>
        <v>0</v>
      </c>
      <c r="G3219" s="90">
        <f t="shared" ref="G3219:G3282" si="254">MAX(E3219:F3219)</f>
        <v>1</v>
      </c>
      <c r="H3219" s="1">
        <f>IF(Eingabe!R3219="x",1,0)</f>
        <v>1</v>
      </c>
      <c r="I3219" s="1">
        <f>IF(Eingabe!S3219="x",1,0)</f>
        <v>0</v>
      </c>
      <c r="J3219" s="1">
        <f t="shared" ref="J3219:J3282" si="255">MAX(H3219:I3219)</f>
        <v>1</v>
      </c>
      <c r="K3219" s="89">
        <f>IF(Eingabe!E3219="x",1,0)</f>
        <v>1</v>
      </c>
      <c r="L3219" s="1">
        <f>IF(Eingabe!F3219="x",1,0)</f>
        <v>0</v>
      </c>
      <c r="M3219" s="90">
        <f t="shared" ref="M3219:M3282" si="256">MAX(K3219:L3219)</f>
        <v>1</v>
      </c>
    </row>
    <row r="3220">
      <c r="A3220" s="5">
        <f>Eingabe!J3220^2*PI()/4</f>
        <v>0</v>
      </c>
      <c r="B3220" s="5">
        <f>Eingabe!K3220*Eingabe!L3220</f>
        <v>0.0625</v>
      </c>
      <c r="C3220" s="5">
        <f>(Eingabe!K3220*(Eingabe!L3220-Eingabe!K3220)+Eingabe!K3220^2*PI()/4)*0+Eingabe!K3220*Eingabe!L3220</f>
        <v>0.0625</v>
      </c>
      <c r="D3220" s="89">
        <f>IF(Eingabe!G3220="x",1,0)</f>
        <v>0</v>
      </c>
      <c r="E3220" s="1">
        <f>IF(Eingabe!H3220="x",1,0)</f>
        <v>1</v>
      </c>
      <c r="F3220" s="1">
        <f>IF(Eingabe!I3220="x",1,0)</f>
        <v>0</v>
      </c>
      <c r="G3220" s="90">
        <f t="shared" si="254"/>
        <v>1</v>
      </c>
      <c r="H3220" s="1">
        <f>IF(Eingabe!R3220="x",1,0)</f>
        <v>1</v>
      </c>
      <c r="I3220" s="1">
        <f>IF(Eingabe!S3220="x",1,0)</f>
        <v>0</v>
      </c>
      <c r="J3220" s="1">
        <f t="shared" si="255"/>
        <v>1</v>
      </c>
      <c r="K3220" s="89">
        <f>IF(Eingabe!E3220="x",1,0)</f>
        <v>1</v>
      </c>
      <c r="L3220" s="1">
        <f>IF(Eingabe!F3220="x",1,0)</f>
        <v>0</v>
      </c>
      <c r="M3220" s="90">
        <f t="shared" si="256"/>
        <v>1</v>
      </c>
    </row>
    <row r="3221">
      <c r="A3221" s="5">
        <f>Eingabe!J3221^2*PI()/4</f>
        <v>0.070685834705770348</v>
      </c>
      <c r="B3221" s="5">
        <f>Eingabe!K3221*Eingabe!L3221</f>
        <v>0</v>
      </c>
      <c r="C3221" s="5">
        <f>(Eingabe!K3221*(Eingabe!L3221-Eingabe!K3221)+Eingabe!K3221^2*PI()/4)*0+Eingabe!K3221*Eingabe!L3221</f>
        <v>0</v>
      </c>
      <c r="D3221" s="89">
        <f>IF(Eingabe!G3221="x",1,0)</f>
        <v>1</v>
      </c>
      <c r="E3221" s="1">
        <f>IF(Eingabe!H3221="x",1,0)</f>
        <v>0</v>
      </c>
      <c r="F3221" s="1">
        <f>IF(Eingabe!I3221="x",1,0)</f>
        <v>0</v>
      </c>
      <c r="G3221" s="90">
        <f t="shared" si="254"/>
        <v>0</v>
      </c>
      <c r="H3221" s="1">
        <f>IF(Eingabe!R3221="x",1,0)</f>
        <v>1</v>
      </c>
      <c r="I3221" s="1">
        <f>IF(Eingabe!S3221="x",1,0)</f>
        <v>0</v>
      </c>
      <c r="J3221" s="1">
        <f t="shared" si="255"/>
        <v>1</v>
      </c>
      <c r="K3221" s="89">
        <f>IF(Eingabe!E3221="x",1,0)</f>
        <v>1</v>
      </c>
      <c r="L3221" s="1">
        <f>IF(Eingabe!F3221="x",1,0)</f>
        <v>0</v>
      </c>
      <c r="M3221" s="90">
        <f t="shared" si="256"/>
        <v>1</v>
      </c>
    </row>
    <row r="3222">
      <c r="A3222" s="5">
        <f>Eingabe!J3222^2*PI()/4</f>
        <v>0.070685834705770348</v>
      </c>
      <c r="B3222" s="5">
        <f>Eingabe!K3222*Eingabe!L3222</f>
        <v>0</v>
      </c>
      <c r="C3222" s="5">
        <f>(Eingabe!K3222*(Eingabe!L3222-Eingabe!K3222)+Eingabe!K3222^2*PI()/4)*0+Eingabe!K3222*Eingabe!L3222</f>
        <v>0</v>
      </c>
      <c r="D3222" s="89">
        <f>IF(Eingabe!G3222="x",1,0)</f>
        <v>1</v>
      </c>
      <c r="E3222" s="1">
        <f>IF(Eingabe!H3222="x",1,0)</f>
        <v>0</v>
      </c>
      <c r="F3222" s="1">
        <f>IF(Eingabe!I3222="x",1,0)</f>
        <v>0</v>
      </c>
      <c r="G3222" s="90">
        <f t="shared" si="254"/>
        <v>0</v>
      </c>
      <c r="H3222" s="1">
        <f>IF(Eingabe!R3222="x",1,0)</f>
        <v>1</v>
      </c>
      <c r="I3222" s="1">
        <f>IF(Eingabe!S3222="x",1,0)</f>
        <v>0</v>
      </c>
      <c r="J3222" s="1">
        <f t="shared" si="255"/>
        <v>1</v>
      </c>
      <c r="K3222" s="89">
        <f>IF(Eingabe!E3222="x",1,0)</f>
        <v>1</v>
      </c>
      <c r="L3222" s="1">
        <f>IF(Eingabe!F3222="x",1,0)</f>
        <v>0</v>
      </c>
      <c r="M3222" s="90">
        <f t="shared" si="256"/>
        <v>1</v>
      </c>
    </row>
    <row r="3223">
      <c r="A3223" s="5">
        <f>Eingabe!J3223^2*PI()/4</f>
        <v>0.070685834705770348</v>
      </c>
      <c r="B3223" s="5">
        <f>Eingabe!K3223*Eingabe!L3223</f>
        <v>0</v>
      </c>
      <c r="C3223" s="5">
        <f>(Eingabe!K3223*(Eingabe!L3223-Eingabe!K3223)+Eingabe!K3223^2*PI()/4)*0+Eingabe!K3223*Eingabe!L3223</f>
        <v>0</v>
      </c>
      <c r="D3223" s="89">
        <f>IF(Eingabe!G3223="x",1,0)</f>
        <v>1</v>
      </c>
      <c r="E3223" s="1">
        <f>IF(Eingabe!H3223="x",1,0)</f>
        <v>0</v>
      </c>
      <c r="F3223" s="1">
        <f>IF(Eingabe!I3223="x",1,0)</f>
        <v>0</v>
      </c>
      <c r="G3223" s="90">
        <f t="shared" si="254"/>
        <v>0</v>
      </c>
      <c r="H3223" s="1">
        <f>IF(Eingabe!R3223="x",1,0)</f>
        <v>1</v>
      </c>
      <c r="I3223" s="1">
        <f>IF(Eingabe!S3223="x",1,0)</f>
        <v>0</v>
      </c>
      <c r="J3223" s="1">
        <f t="shared" si="255"/>
        <v>1</v>
      </c>
      <c r="K3223" s="89">
        <f>IF(Eingabe!E3223="x",1,0)</f>
        <v>1</v>
      </c>
      <c r="L3223" s="1">
        <f>IF(Eingabe!F3223="x",1,0)</f>
        <v>0</v>
      </c>
      <c r="M3223" s="90">
        <f t="shared" si="256"/>
        <v>1</v>
      </c>
    </row>
    <row r="3224">
      <c r="A3224" s="5">
        <f>Eingabe!J3224^2*PI()/4</f>
        <v>0</v>
      </c>
      <c r="B3224" s="5">
        <f>Eingabe!K3224*Eingabe!L3224</f>
        <v>0.096000000000000002</v>
      </c>
      <c r="C3224" s="5">
        <f>(Eingabe!K3224*(Eingabe!L3224-Eingabe!K3224)+Eingabe!K3224^2*PI()/4)*0+Eingabe!K3224*Eingabe!L3224</f>
        <v>0.096000000000000002</v>
      </c>
      <c r="D3224" s="89">
        <f>IF(Eingabe!G3224="x",1,0)</f>
        <v>0</v>
      </c>
      <c r="E3224" s="1">
        <f>IF(Eingabe!H3224="x",1,0)</f>
        <v>1</v>
      </c>
      <c r="F3224" s="1">
        <f>IF(Eingabe!I3224="x",1,0)</f>
        <v>0</v>
      </c>
      <c r="G3224" s="90">
        <f t="shared" si="254"/>
        <v>1</v>
      </c>
      <c r="H3224" s="1">
        <f>IF(Eingabe!R3224="x",1,0)</f>
        <v>1</v>
      </c>
      <c r="I3224" s="1">
        <f>IF(Eingabe!S3224="x",1,0)</f>
        <v>0</v>
      </c>
      <c r="J3224" s="1">
        <f t="shared" si="255"/>
        <v>1</v>
      </c>
      <c r="K3224" s="89">
        <f>IF(Eingabe!E3224="x",1,0)</f>
        <v>1</v>
      </c>
      <c r="L3224" s="1">
        <f>IF(Eingabe!F3224="x",1,0)</f>
        <v>0</v>
      </c>
      <c r="M3224" s="90">
        <f t="shared" si="256"/>
        <v>1</v>
      </c>
    </row>
    <row r="3225">
      <c r="A3225" s="5">
        <f>Eingabe!J3225^2*PI()/4</f>
        <v>0</v>
      </c>
      <c r="B3225" s="5">
        <f>Eingabe!K3225*Eingabe!L3225</f>
        <v>0.20999999999999999</v>
      </c>
      <c r="C3225" s="5">
        <f>(Eingabe!K3225*(Eingabe!L3225-Eingabe!K3225)+Eingabe!K3225^2*PI()/4)*0+Eingabe!K3225*Eingabe!L3225</f>
        <v>0.20999999999999999</v>
      </c>
      <c r="D3225" s="89">
        <f>IF(Eingabe!G3225="x",1,0)</f>
        <v>0</v>
      </c>
      <c r="E3225" s="1">
        <f>IF(Eingabe!H3225="x",1,0)</f>
        <v>1</v>
      </c>
      <c r="F3225" s="1">
        <f>IF(Eingabe!I3225="x",1,0)</f>
        <v>0</v>
      </c>
      <c r="G3225" s="90">
        <f t="shared" si="254"/>
        <v>1</v>
      </c>
      <c r="H3225" s="1">
        <f>IF(Eingabe!R3225="x",1,0)</f>
        <v>1</v>
      </c>
      <c r="I3225" s="1">
        <f>IF(Eingabe!S3225="x",1,0)</f>
        <v>0</v>
      </c>
      <c r="J3225" s="1">
        <f t="shared" si="255"/>
        <v>1</v>
      </c>
      <c r="K3225" s="89">
        <f>IF(Eingabe!E3225="x",1,0)</f>
        <v>1</v>
      </c>
      <c r="L3225" s="1">
        <f>IF(Eingabe!F3225="x",1,0)</f>
        <v>0</v>
      </c>
      <c r="M3225" s="90">
        <f t="shared" si="256"/>
        <v>1</v>
      </c>
    </row>
    <row r="3226">
      <c r="A3226" s="5">
        <f>Eingabe!J3226^2*PI()/4</f>
        <v>0</v>
      </c>
      <c r="B3226" s="5">
        <f>Eingabe!K3226*Eingabe!L3226</f>
        <v>0.20999999999999999</v>
      </c>
      <c r="C3226" s="5">
        <f>(Eingabe!K3226*(Eingabe!L3226-Eingabe!K3226)+Eingabe!K3226^2*PI()/4)*0+Eingabe!K3226*Eingabe!L3226</f>
        <v>0.20999999999999999</v>
      </c>
      <c r="D3226" s="89">
        <f>IF(Eingabe!G3226="x",1,0)</f>
        <v>0</v>
      </c>
      <c r="E3226" s="1">
        <f>IF(Eingabe!H3226="x",1,0)</f>
        <v>1</v>
      </c>
      <c r="F3226" s="1">
        <f>IF(Eingabe!I3226="x",1,0)</f>
        <v>0</v>
      </c>
      <c r="G3226" s="90">
        <f t="shared" si="254"/>
        <v>1</v>
      </c>
      <c r="H3226" s="1">
        <f>IF(Eingabe!R3226="x",1,0)</f>
        <v>1</v>
      </c>
      <c r="I3226" s="1">
        <f>IF(Eingabe!S3226="x",1,0)</f>
        <v>0</v>
      </c>
      <c r="J3226" s="1">
        <f t="shared" si="255"/>
        <v>1</v>
      </c>
      <c r="K3226" s="89">
        <f>IF(Eingabe!E3226="x",1,0)</f>
        <v>1</v>
      </c>
      <c r="L3226" s="1">
        <f>IF(Eingabe!F3226="x",1,0)</f>
        <v>0</v>
      </c>
      <c r="M3226" s="90">
        <f t="shared" si="256"/>
        <v>1</v>
      </c>
    </row>
    <row r="3227">
      <c r="A3227" s="5">
        <f>Eingabe!J3227^2*PI()/4</f>
        <v>0</v>
      </c>
      <c r="B3227" s="5">
        <f>Eingabe!K3227*Eingabe!L3227</f>
        <v>0.20999999999999999</v>
      </c>
      <c r="C3227" s="5">
        <f>(Eingabe!K3227*(Eingabe!L3227-Eingabe!K3227)+Eingabe!K3227^2*PI()/4)*0+Eingabe!K3227*Eingabe!L3227</f>
        <v>0.20999999999999999</v>
      </c>
      <c r="D3227" s="89">
        <f>IF(Eingabe!G3227="x",1,0)</f>
        <v>0</v>
      </c>
      <c r="E3227" s="1">
        <f>IF(Eingabe!H3227="x",1,0)</f>
        <v>1</v>
      </c>
      <c r="F3227" s="1">
        <f>IF(Eingabe!I3227="x",1,0)</f>
        <v>0</v>
      </c>
      <c r="G3227" s="90">
        <f t="shared" si="254"/>
        <v>1</v>
      </c>
      <c r="H3227" s="1">
        <f>IF(Eingabe!R3227="x",1,0)</f>
        <v>1</v>
      </c>
      <c r="I3227" s="1">
        <f>IF(Eingabe!S3227="x",1,0)</f>
        <v>0</v>
      </c>
      <c r="J3227" s="1">
        <f t="shared" si="255"/>
        <v>1</v>
      </c>
      <c r="K3227" s="89">
        <f>IF(Eingabe!E3227="x",1,0)</f>
        <v>1</v>
      </c>
      <c r="L3227" s="1">
        <f>IF(Eingabe!F3227="x",1,0)</f>
        <v>0</v>
      </c>
      <c r="M3227" s="90">
        <f t="shared" si="256"/>
        <v>1</v>
      </c>
    </row>
    <row r="3228">
      <c r="A3228" s="5">
        <f>Eingabe!J3228^2*PI()/4</f>
        <v>0</v>
      </c>
      <c r="B3228" s="5">
        <f>Eingabe!K3228*Eingabe!L3228</f>
        <v>0.20999999999999999</v>
      </c>
      <c r="C3228" s="5">
        <f>(Eingabe!K3228*(Eingabe!L3228-Eingabe!K3228)+Eingabe!K3228^2*PI()/4)*0+Eingabe!K3228*Eingabe!L3228</f>
        <v>0.20999999999999999</v>
      </c>
      <c r="D3228" s="89">
        <f>IF(Eingabe!G3228="x",1,0)</f>
        <v>0</v>
      </c>
      <c r="E3228" s="1">
        <f>IF(Eingabe!H3228="x",1,0)</f>
        <v>1</v>
      </c>
      <c r="F3228" s="1">
        <f>IF(Eingabe!I3228="x",1,0)</f>
        <v>0</v>
      </c>
      <c r="G3228" s="90">
        <f t="shared" si="254"/>
        <v>1</v>
      </c>
      <c r="H3228" s="1">
        <f>IF(Eingabe!R3228="x",1,0)</f>
        <v>1</v>
      </c>
      <c r="I3228" s="1">
        <f>IF(Eingabe!S3228="x",1,0)</f>
        <v>0</v>
      </c>
      <c r="J3228" s="1">
        <f t="shared" si="255"/>
        <v>1</v>
      </c>
      <c r="K3228" s="89">
        <f>IF(Eingabe!E3228="x",1,0)</f>
        <v>1</v>
      </c>
      <c r="L3228" s="1">
        <f>IF(Eingabe!F3228="x",1,0)</f>
        <v>0</v>
      </c>
      <c r="M3228" s="90">
        <f t="shared" si="256"/>
        <v>1</v>
      </c>
    </row>
    <row r="3229">
      <c r="A3229" s="5">
        <f>Eingabe!J3229^2*PI()/4</f>
        <v>0</v>
      </c>
      <c r="B3229" s="5">
        <f>Eingabe!K3229*Eingabe!L3229</f>
        <v>0.20999999999999999</v>
      </c>
      <c r="C3229" s="5">
        <f>(Eingabe!K3229*(Eingabe!L3229-Eingabe!K3229)+Eingabe!K3229^2*PI()/4)*0+Eingabe!K3229*Eingabe!L3229</f>
        <v>0.20999999999999999</v>
      </c>
      <c r="D3229" s="89">
        <f>IF(Eingabe!G3229="x",1,0)</f>
        <v>0</v>
      </c>
      <c r="E3229" s="1">
        <f>IF(Eingabe!H3229="x",1,0)</f>
        <v>1</v>
      </c>
      <c r="F3229" s="1">
        <f>IF(Eingabe!I3229="x",1,0)</f>
        <v>0</v>
      </c>
      <c r="G3229" s="90">
        <f t="shared" si="254"/>
        <v>1</v>
      </c>
      <c r="H3229" s="1">
        <f>IF(Eingabe!R3229="x",1,0)</f>
        <v>1</v>
      </c>
      <c r="I3229" s="1">
        <f>IF(Eingabe!S3229="x",1,0)</f>
        <v>0</v>
      </c>
      <c r="J3229" s="1">
        <f t="shared" si="255"/>
        <v>1</v>
      </c>
      <c r="K3229" s="89">
        <f>IF(Eingabe!E3229="x",1,0)</f>
        <v>1</v>
      </c>
      <c r="L3229" s="1">
        <f>IF(Eingabe!F3229="x",1,0)</f>
        <v>0</v>
      </c>
      <c r="M3229" s="90">
        <f t="shared" si="256"/>
        <v>1</v>
      </c>
    </row>
    <row r="3230">
      <c r="A3230" s="5">
        <f>Eingabe!J3230^2*PI()/4</f>
        <v>0</v>
      </c>
      <c r="B3230" s="5">
        <f>Eingabe!K3230*Eingabe!L3230</f>
        <v>0.20999999999999999</v>
      </c>
      <c r="C3230" s="5">
        <f>(Eingabe!K3230*(Eingabe!L3230-Eingabe!K3230)+Eingabe!K3230^2*PI()/4)*0+Eingabe!K3230*Eingabe!L3230</f>
        <v>0.20999999999999999</v>
      </c>
      <c r="D3230" s="89">
        <f>IF(Eingabe!G3230="x",1,0)</f>
        <v>0</v>
      </c>
      <c r="E3230" s="1">
        <f>IF(Eingabe!H3230="x",1,0)</f>
        <v>1</v>
      </c>
      <c r="F3230" s="1">
        <f>IF(Eingabe!I3230="x",1,0)</f>
        <v>0</v>
      </c>
      <c r="G3230" s="90">
        <f t="shared" si="254"/>
        <v>1</v>
      </c>
      <c r="H3230" s="1">
        <f>IF(Eingabe!R3230="x",1,0)</f>
        <v>1</v>
      </c>
      <c r="I3230" s="1">
        <f>IF(Eingabe!S3230="x",1,0)</f>
        <v>0</v>
      </c>
      <c r="J3230" s="1">
        <f t="shared" si="255"/>
        <v>1</v>
      </c>
      <c r="K3230" s="89">
        <f>IF(Eingabe!E3230="x",1,0)</f>
        <v>1</v>
      </c>
      <c r="L3230" s="1">
        <f>IF(Eingabe!F3230="x",1,0)</f>
        <v>0</v>
      </c>
      <c r="M3230" s="90">
        <f t="shared" si="256"/>
        <v>1</v>
      </c>
    </row>
    <row r="3231">
      <c r="A3231" s="5">
        <f>Eingabe!J3231^2*PI()/4</f>
        <v>0</v>
      </c>
      <c r="B3231" s="5">
        <f>Eingabe!K3231*Eingabe!L3231</f>
        <v>0.20999999999999999</v>
      </c>
      <c r="C3231" s="5">
        <f>(Eingabe!K3231*(Eingabe!L3231-Eingabe!K3231)+Eingabe!K3231^2*PI()/4)*0+Eingabe!K3231*Eingabe!L3231</f>
        <v>0.20999999999999999</v>
      </c>
      <c r="D3231" s="89">
        <f>IF(Eingabe!G3231="x",1,0)</f>
        <v>0</v>
      </c>
      <c r="E3231" s="1">
        <f>IF(Eingabe!H3231="x",1,0)</f>
        <v>1</v>
      </c>
      <c r="F3231" s="1">
        <f>IF(Eingabe!I3231="x",1,0)</f>
        <v>0</v>
      </c>
      <c r="G3231" s="90">
        <f t="shared" si="254"/>
        <v>1</v>
      </c>
      <c r="H3231" s="1">
        <f>IF(Eingabe!R3231="x",1,0)</f>
        <v>1</v>
      </c>
      <c r="I3231" s="1">
        <f>IF(Eingabe!S3231="x",1,0)</f>
        <v>0</v>
      </c>
      <c r="J3231" s="1">
        <f t="shared" si="255"/>
        <v>1</v>
      </c>
      <c r="K3231" s="89">
        <f>IF(Eingabe!E3231="x",1,0)</f>
        <v>1</v>
      </c>
      <c r="L3231" s="1">
        <f>IF(Eingabe!F3231="x",1,0)</f>
        <v>0</v>
      </c>
      <c r="M3231" s="90">
        <f t="shared" si="256"/>
        <v>1</v>
      </c>
    </row>
    <row r="3232">
      <c r="A3232" s="5">
        <f>Eingabe!J3232^2*PI()/4</f>
        <v>0</v>
      </c>
      <c r="B3232" s="5">
        <f>Eingabe!K3232*Eingabe!L3232</f>
        <v>0.20999999999999999</v>
      </c>
      <c r="C3232" s="5">
        <f>(Eingabe!K3232*(Eingabe!L3232-Eingabe!K3232)+Eingabe!K3232^2*PI()/4)*0+Eingabe!K3232*Eingabe!L3232</f>
        <v>0.20999999999999999</v>
      </c>
      <c r="D3232" s="89">
        <f>IF(Eingabe!G3232="x",1,0)</f>
        <v>0</v>
      </c>
      <c r="E3232" s="1">
        <f>IF(Eingabe!H3232="x",1,0)</f>
        <v>1</v>
      </c>
      <c r="F3232" s="1">
        <f>IF(Eingabe!I3232="x",1,0)</f>
        <v>0</v>
      </c>
      <c r="G3232" s="90">
        <f t="shared" si="254"/>
        <v>1</v>
      </c>
      <c r="H3232" s="1">
        <f>IF(Eingabe!R3232="x",1,0)</f>
        <v>1</v>
      </c>
      <c r="I3232" s="1">
        <f>IF(Eingabe!S3232="x",1,0)</f>
        <v>0</v>
      </c>
      <c r="J3232" s="1">
        <f t="shared" si="255"/>
        <v>1</v>
      </c>
      <c r="K3232" s="89">
        <f>IF(Eingabe!E3232="x",1,0)</f>
        <v>1</v>
      </c>
      <c r="L3232" s="1">
        <f>IF(Eingabe!F3232="x",1,0)</f>
        <v>0</v>
      </c>
      <c r="M3232" s="90">
        <f t="shared" si="256"/>
        <v>1</v>
      </c>
    </row>
    <row r="3233">
      <c r="A3233" s="5">
        <f>Eingabe!J3233^2*PI()/4</f>
        <v>0</v>
      </c>
      <c r="B3233" s="5">
        <f>Eingabe!K3233*Eingabe!L3233</f>
        <v>0.20999999999999999</v>
      </c>
      <c r="C3233" s="5">
        <f>(Eingabe!K3233*(Eingabe!L3233-Eingabe!K3233)+Eingabe!K3233^2*PI()/4)*0+Eingabe!K3233*Eingabe!L3233</f>
        <v>0.20999999999999999</v>
      </c>
      <c r="D3233" s="89">
        <f>IF(Eingabe!G3233="x",1,0)</f>
        <v>0</v>
      </c>
      <c r="E3233" s="1">
        <f>IF(Eingabe!H3233="x",1,0)</f>
        <v>1</v>
      </c>
      <c r="F3233" s="1">
        <f>IF(Eingabe!I3233="x",1,0)</f>
        <v>0</v>
      </c>
      <c r="G3233" s="90">
        <f t="shared" si="254"/>
        <v>1</v>
      </c>
      <c r="H3233" s="1">
        <f>IF(Eingabe!R3233="x",1,0)</f>
        <v>1</v>
      </c>
      <c r="I3233" s="1">
        <f>IF(Eingabe!S3233="x",1,0)</f>
        <v>0</v>
      </c>
      <c r="J3233" s="1">
        <f t="shared" si="255"/>
        <v>1</v>
      </c>
      <c r="K3233" s="89">
        <f>IF(Eingabe!E3233="x",1,0)</f>
        <v>1</v>
      </c>
      <c r="L3233" s="1">
        <f>IF(Eingabe!F3233="x",1,0)</f>
        <v>0</v>
      </c>
      <c r="M3233" s="90">
        <f t="shared" si="256"/>
        <v>1</v>
      </c>
    </row>
    <row r="3234">
      <c r="A3234" s="5">
        <f>Eingabe!J3234^2*PI()/4</f>
        <v>0</v>
      </c>
      <c r="B3234" s="5">
        <f>Eingabe!K3234*Eingabe!L3234</f>
        <v>0.20999999999999999</v>
      </c>
      <c r="C3234" s="5">
        <f>(Eingabe!K3234*(Eingabe!L3234-Eingabe!K3234)+Eingabe!K3234^2*PI()/4)*0+Eingabe!K3234*Eingabe!L3234</f>
        <v>0.20999999999999999</v>
      </c>
      <c r="D3234" s="89">
        <f>IF(Eingabe!G3234="x",1,0)</f>
        <v>0</v>
      </c>
      <c r="E3234" s="1">
        <f>IF(Eingabe!H3234="x",1,0)</f>
        <v>1</v>
      </c>
      <c r="F3234" s="1">
        <f>IF(Eingabe!I3234="x",1,0)</f>
        <v>0</v>
      </c>
      <c r="G3234" s="90">
        <f t="shared" si="254"/>
        <v>1</v>
      </c>
      <c r="H3234" s="1">
        <f>IF(Eingabe!R3234="x",1,0)</f>
        <v>1</v>
      </c>
      <c r="I3234" s="1">
        <f>IF(Eingabe!S3234="x",1,0)</f>
        <v>0</v>
      </c>
      <c r="J3234" s="1">
        <f t="shared" si="255"/>
        <v>1</v>
      </c>
      <c r="K3234" s="89">
        <f>IF(Eingabe!E3234="x",1,0)</f>
        <v>1</v>
      </c>
      <c r="L3234" s="1">
        <f>IF(Eingabe!F3234="x",1,0)</f>
        <v>0</v>
      </c>
      <c r="M3234" s="90">
        <f t="shared" si="256"/>
        <v>1</v>
      </c>
    </row>
    <row r="3235">
      <c r="A3235" s="5">
        <f>Eingabe!J3235^2*PI()/4</f>
        <v>0</v>
      </c>
      <c r="B3235" s="5">
        <f>Eingabe!K3235*Eingabe!L3235</f>
        <v>0.20999999999999999</v>
      </c>
      <c r="C3235" s="5">
        <f>(Eingabe!K3235*(Eingabe!L3235-Eingabe!K3235)+Eingabe!K3235^2*PI()/4)*0+Eingabe!K3235*Eingabe!L3235</f>
        <v>0.20999999999999999</v>
      </c>
      <c r="D3235" s="89">
        <f>IF(Eingabe!G3235="x",1,0)</f>
        <v>0</v>
      </c>
      <c r="E3235" s="1">
        <f>IF(Eingabe!H3235="x",1,0)</f>
        <v>1</v>
      </c>
      <c r="F3235" s="1">
        <f>IF(Eingabe!I3235="x",1,0)</f>
        <v>0</v>
      </c>
      <c r="G3235" s="90">
        <f t="shared" si="254"/>
        <v>1</v>
      </c>
      <c r="H3235" s="1">
        <f>IF(Eingabe!R3235="x",1,0)</f>
        <v>1</v>
      </c>
      <c r="I3235" s="1">
        <f>IF(Eingabe!S3235="x",1,0)</f>
        <v>0</v>
      </c>
      <c r="J3235" s="1">
        <f t="shared" si="255"/>
        <v>1</v>
      </c>
      <c r="K3235" s="89">
        <f>IF(Eingabe!E3235="x",1,0)</f>
        <v>1</v>
      </c>
      <c r="L3235" s="1">
        <f>IF(Eingabe!F3235="x",1,0)</f>
        <v>0</v>
      </c>
      <c r="M3235" s="90">
        <f t="shared" si="256"/>
        <v>1</v>
      </c>
    </row>
    <row r="3236">
      <c r="A3236" s="5">
        <f>Eingabe!J3236^2*PI()/4</f>
        <v>0</v>
      </c>
      <c r="B3236" s="5">
        <f>Eingabe!K3236*Eingabe!L3236</f>
        <v>0.20999999999999999</v>
      </c>
      <c r="C3236" s="5">
        <f>(Eingabe!K3236*(Eingabe!L3236-Eingabe!K3236)+Eingabe!K3236^2*PI()/4)*0+Eingabe!K3236*Eingabe!L3236</f>
        <v>0.20999999999999999</v>
      </c>
      <c r="D3236" s="89">
        <f>IF(Eingabe!G3236="x",1,0)</f>
        <v>0</v>
      </c>
      <c r="E3236" s="1">
        <f>IF(Eingabe!H3236="x",1,0)</f>
        <v>1</v>
      </c>
      <c r="F3236" s="1">
        <f>IF(Eingabe!I3236="x",1,0)</f>
        <v>0</v>
      </c>
      <c r="G3236" s="90">
        <f t="shared" si="254"/>
        <v>1</v>
      </c>
      <c r="H3236" s="1">
        <f>IF(Eingabe!R3236="x",1,0)</f>
        <v>1</v>
      </c>
      <c r="I3236" s="1">
        <f>IF(Eingabe!S3236="x",1,0)</f>
        <v>0</v>
      </c>
      <c r="J3236" s="1">
        <f t="shared" si="255"/>
        <v>1</v>
      </c>
      <c r="K3236" s="89">
        <f>IF(Eingabe!E3236="x",1,0)</f>
        <v>1</v>
      </c>
      <c r="L3236" s="1">
        <f>IF(Eingabe!F3236="x",1,0)</f>
        <v>0</v>
      </c>
      <c r="M3236" s="90">
        <f t="shared" si="256"/>
        <v>1</v>
      </c>
    </row>
    <row r="3237">
      <c r="A3237" s="5">
        <f>Eingabe!J3237^2*PI()/4</f>
        <v>0</v>
      </c>
      <c r="B3237" s="5">
        <f>Eingabe!K3237*Eingabe!L3237</f>
        <v>0.20999999999999999</v>
      </c>
      <c r="C3237" s="5">
        <f>(Eingabe!K3237*(Eingabe!L3237-Eingabe!K3237)+Eingabe!K3237^2*PI()/4)*0+Eingabe!K3237*Eingabe!L3237</f>
        <v>0.20999999999999999</v>
      </c>
      <c r="D3237" s="89">
        <f>IF(Eingabe!G3237="x",1,0)</f>
        <v>0</v>
      </c>
      <c r="E3237" s="1">
        <f>IF(Eingabe!H3237="x",1,0)</f>
        <v>1</v>
      </c>
      <c r="F3237" s="1">
        <f>IF(Eingabe!I3237="x",1,0)</f>
        <v>0</v>
      </c>
      <c r="G3237" s="90">
        <f t="shared" si="254"/>
        <v>1</v>
      </c>
      <c r="H3237" s="1">
        <f>IF(Eingabe!R3237="x",1,0)</f>
        <v>1</v>
      </c>
      <c r="I3237" s="1">
        <f>IF(Eingabe!S3237="x",1,0)</f>
        <v>0</v>
      </c>
      <c r="J3237" s="1">
        <f t="shared" si="255"/>
        <v>1</v>
      </c>
      <c r="K3237" s="89">
        <f>IF(Eingabe!E3237="x",1,0)</f>
        <v>1</v>
      </c>
      <c r="L3237" s="1">
        <f>IF(Eingabe!F3237="x",1,0)</f>
        <v>0</v>
      </c>
      <c r="M3237" s="90">
        <f t="shared" si="256"/>
        <v>1</v>
      </c>
    </row>
    <row r="3238">
      <c r="A3238" s="5">
        <f>Eingabe!J3238^2*PI()/4</f>
        <v>0</v>
      </c>
      <c r="B3238" s="5">
        <f>Eingabe!K3238*Eingabe!L3238</f>
        <v>0.20999999999999999</v>
      </c>
      <c r="C3238" s="5">
        <f>(Eingabe!K3238*(Eingabe!L3238-Eingabe!K3238)+Eingabe!K3238^2*PI()/4)*0+Eingabe!K3238*Eingabe!L3238</f>
        <v>0.20999999999999999</v>
      </c>
      <c r="D3238" s="89">
        <f>IF(Eingabe!G3238="x",1,0)</f>
        <v>0</v>
      </c>
      <c r="E3238" s="1">
        <f>IF(Eingabe!H3238="x",1,0)</f>
        <v>1</v>
      </c>
      <c r="F3238" s="1">
        <f>IF(Eingabe!I3238="x",1,0)</f>
        <v>0</v>
      </c>
      <c r="G3238" s="90">
        <f t="shared" si="254"/>
        <v>1</v>
      </c>
      <c r="H3238" s="1">
        <f>IF(Eingabe!R3238="x",1,0)</f>
        <v>1</v>
      </c>
      <c r="I3238" s="1">
        <f>IF(Eingabe!S3238="x",1,0)</f>
        <v>0</v>
      </c>
      <c r="J3238" s="1">
        <f t="shared" si="255"/>
        <v>1</v>
      </c>
      <c r="K3238" s="89">
        <f>IF(Eingabe!E3238="x",1,0)</f>
        <v>1</v>
      </c>
      <c r="L3238" s="1">
        <f>IF(Eingabe!F3238="x",1,0)</f>
        <v>0</v>
      </c>
      <c r="M3238" s="90">
        <f t="shared" si="256"/>
        <v>1</v>
      </c>
    </row>
    <row r="3239">
      <c r="A3239" s="5">
        <f>Eingabe!J3239^2*PI()/4</f>
        <v>0</v>
      </c>
      <c r="B3239" s="5">
        <f>Eingabe!K3239*Eingabe!L3239</f>
        <v>0.20999999999999999</v>
      </c>
      <c r="C3239" s="5">
        <f>(Eingabe!K3239*(Eingabe!L3239-Eingabe!K3239)+Eingabe!K3239^2*PI()/4)*0+Eingabe!K3239*Eingabe!L3239</f>
        <v>0.20999999999999999</v>
      </c>
      <c r="D3239" s="89">
        <f>IF(Eingabe!G3239="x",1,0)</f>
        <v>0</v>
      </c>
      <c r="E3239" s="1">
        <f>IF(Eingabe!H3239="x",1,0)</f>
        <v>1</v>
      </c>
      <c r="F3239" s="1">
        <f>IF(Eingabe!I3239="x",1,0)</f>
        <v>0</v>
      </c>
      <c r="G3239" s="90">
        <f t="shared" si="254"/>
        <v>1</v>
      </c>
      <c r="H3239" s="1">
        <f>IF(Eingabe!R3239="x",1,0)</f>
        <v>1</v>
      </c>
      <c r="I3239" s="1">
        <f>IF(Eingabe!S3239="x",1,0)</f>
        <v>0</v>
      </c>
      <c r="J3239" s="1">
        <f t="shared" si="255"/>
        <v>1</v>
      </c>
      <c r="K3239" s="89">
        <f>IF(Eingabe!E3239="x",1,0)</f>
        <v>1</v>
      </c>
      <c r="L3239" s="1">
        <f>IF(Eingabe!F3239="x",1,0)</f>
        <v>0</v>
      </c>
      <c r="M3239" s="90">
        <f t="shared" si="256"/>
        <v>1</v>
      </c>
    </row>
    <row r="3240">
      <c r="A3240" s="5">
        <f>Eingabe!J3240^2*PI()/4</f>
        <v>0</v>
      </c>
      <c r="B3240" s="5">
        <f>Eingabe!K3240*Eingabe!L3240</f>
        <v>0.20999999999999999</v>
      </c>
      <c r="C3240" s="5">
        <f>(Eingabe!K3240*(Eingabe!L3240-Eingabe!K3240)+Eingabe!K3240^2*PI()/4)*0+Eingabe!K3240*Eingabe!L3240</f>
        <v>0.20999999999999999</v>
      </c>
      <c r="D3240" s="89">
        <f>IF(Eingabe!G3240="x",1,0)</f>
        <v>0</v>
      </c>
      <c r="E3240" s="1">
        <f>IF(Eingabe!H3240="x",1,0)</f>
        <v>1</v>
      </c>
      <c r="F3240" s="1">
        <f>IF(Eingabe!I3240="x",1,0)</f>
        <v>0</v>
      </c>
      <c r="G3240" s="90">
        <f t="shared" si="254"/>
        <v>1</v>
      </c>
      <c r="H3240" s="1">
        <f>IF(Eingabe!R3240="x",1,0)</f>
        <v>1</v>
      </c>
      <c r="I3240" s="1">
        <f>IF(Eingabe!S3240="x",1,0)</f>
        <v>0</v>
      </c>
      <c r="J3240" s="1">
        <f t="shared" si="255"/>
        <v>1</v>
      </c>
      <c r="K3240" s="89">
        <f>IF(Eingabe!E3240="x",1,0)</f>
        <v>1</v>
      </c>
      <c r="L3240" s="1">
        <f>IF(Eingabe!F3240="x",1,0)</f>
        <v>0</v>
      </c>
      <c r="M3240" s="90">
        <f t="shared" si="256"/>
        <v>1</v>
      </c>
    </row>
    <row r="3241">
      <c r="A3241" s="5">
        <f>Eingabe!J3241^2*PI()/4</f>
        <v>0</v>
      </c>
      <c r="B3241" s="5">
        <f>Eingabe!K3241*Eingabe!L3241</f>
        <v>0.20999999999999999</v>
      </c>
      <c r="C3241" s="5">
        <f>(Eingabe!K3241*(Eingabe!L3241-Eingabe!K3241)+Eingabe!K3241^2*PI()/4)*0+Eingabe!K3241*Eingabe!L3241</f>
        <v>0.20999999999999999</v>
      </c>
      <c r="D3241" s="89">
        <f>IF(Eingabe!G3241="x",1,0)</f>
        <v>0</v>
      </c>
      <c r="E3241" s="1">
        <f>IF(Eingabe!H3241="x",1,0)</f>
        <v>1</v>
      </c>
      <c r="F3241" s="1">
        <f>IF(Eingabe!I3241="x",1,0)</f>
        <v>0</v>
      </c>
      <c r="G3241" s="90">
        <f t="shared" si="254"/>
        <v>1</v>
      </c>
      <c r="H3241" s="1">
        <f>IF(Eingabe!R3241="x",1,0)</f>
        <v>1</v>
      </c>
      <c r="I3241" s="1">
        <f>IF(Eingabe!S3241="x",1,0)</f>
        <v>0</v>
      </c>
      <c r="J3241" s="1">
        <f t="shared" si="255"/>
        <v>1</v>
      </c>
      <c r="K3241" s="89">
        <f>IF(Eingabe!E3241="x",1,0)</f>
        <v>1</v>
      </c>
      <c r="L3241" s="1">
        <f>IF(Eingabe!F3241="x",1,0)</f>
        <v>0</v>
      </c>
      <c r="M3241" s="90">
        <f t="shared" si="256"/>
        <v>1</v>
      </c>
    </row>
    <row r="3242">
      <c r="A3242" s="5">
        <f>Eingabe!J3242^2*PI()/4</f>
        <v>0</v>
      </c>
      <c r="B3242" s="5">
        <f>Eingabe!K3242*Eingabe!L3242</f>
        <v>0.20999999999999999</v>
      </c>
      <c r="C3242" s="5">
        <f>(Eingabe!K3242*(Eingabe!L3242-Eingabe!K3242)+Eingabe!K3242^2*PI()/4)*0+Eingabe!K3242*Eingabe!L3242</f>
        <v>0.20999999999999999</v>
      </c>
      <c r="D3242" s="89">
        <f>IF(Eingabe!G3242="x",1,0)</f>
        <v>0</v>
      </c>
      <c r="E3242" s="1">
        <f>IF(Eingabe!H3242="x",1,0)</f>
        <v>1</v>
      </c>
      <c r="F3242" s="1">
        <f>IF(Eingabe!I3242="x",1,0)</f>
        <v>0</v>
      </c>
      <c r="G3242" s="90">
        <f t="shared" si="254"/>
        <v>1</v>
      </c>
      <c r="H3242" s="1">
        <f>IF(Eingabe!R3242="x",1,0)</f>
        <v>1</v>
      </c>
      <c r="I3242" s="1">
        <f>IF(Eingabe!S3242="x",1,0)</f>
        <v>0</v>
      </c>
      <c r="J3242" s="1">
        <f t="shared" si="255"/>
        <v>1</v>
      </c>
      <c r="K3242" s="89">
        <f>IF(Eingabe!E3242="x",1,0)</f>
        <v>1</v>
      </c>
      <c r="L3242" s="1">
        <f>IF(Eingabe!F3242="x",1,0)</f>
        <v>0</v>
      </c>
      <c r="M3242" s="90">
        <f t="shared" si="256"/>
        <v>1</v>
      </c>
    </row>
    <row r="3243">
      <c r="A3243" s="5">
        <f>Eingabe!J3243^2*PI()/4</f>
        <v>0</v>
      </c>
      <c r="B3243" s="5">
        <f>Eingabe!K3243*Eingabe!L3243</f>
        <v>0.20999999999999999</v>
      </c>
      <c r="C3243" s="5">
        <f>(Eingabe!K3243*(Eingabe!L3243-Eingabe!K3243)+Eingabe!K3243^2*PI()/4)*0+Eingabe!K3243*Eingabe!L3243</f>
        <v>0.20999999999999999</v>
      </c>
      <c r="D3243" s="89">
        <f>IF(Eingabe!G3243="x",1,0)</f>
        <v>0</v>
      </c>
      <c r="E3243" s="1">
        <f>IF(Eingabe!H3243="x",1,0)</f>
        <v>1</v>
      </c>
      <c r="F3243" s="1">
        <f>IF(Eingabe!I3243="x",1,0)</f>
        <v>0</v>
      </c>
      <c r="G3243" s="90">
        <f t="shared" si="254"/>
        <v>1</v>
      </c>
      <c r="H3243" s="1">
        <f>IF(Eingabe!R3243="x",1,0)</f>
        <v>1</v>
      </c>
      <c r="I3243" s="1">
        <f>IF(Eingabe!S3243="x",1,0)</f>
        <v>0</v>
      </c>
      <c r="J3243" s="1">
        <f t="shared" si="255"/>
        <v>1</v>
      </c>
      <c r="K3243" s="89">
        <f>IF(Eingabe!E3243="x",1,0)</f>
        <v>1</v>
      </c>
      <c r="L3243" s="1">
        <f>IF(Eingabe!F3243="x",1,0)</f>
        <v>0</v>
      </c>
      <c r="M3243" s="90">
        <f t="shared" si="256"/>
        <v>1</v>
      </c>
    </row>
    <row r="3244">
      <c r="A3244" s="5">
        <f>Eingabe!J3244^2*PI()/4</f>
        <v>0</v>
      </c>
      <c r="B3244" s="5">
        <f>Eingabe!K3244*Eingabe!L3244</f>
        <v>0.20999999999999999</v>
      </c>
      <c r="C3244" s="5">
        <f>(Eingabe!K3244*(Eingabe!L3244-Eingabe!K3244)+Eingabe!K3244^2*PI()/4)*0+Eingabe!K3244*Eingabe!L3244</f>
        <v>0.20999999999999999</v>
      </c>
      <c r="D3244" s="89">
        <f>IF(Eingabe!G3244="x",1,0)</f>
        <v>0</v>
      </c>
      <c r="E3244" s="1">
        <f>IF(Eingabe!H3244="x",1,0)</f>
        <v>1</v>
      </c>
      <c r="F3244" s="1">
        <f>IF(Eingabe!I3244="x",1,0)</f>
        <v>0</v>
      </c>
      <c r="G3244" s="90">
        <f t="shared" si="254"/>
        <v>1</v>
      </c>
      <c r="H3244" s="1">
        <f>IF(Eingabe!R3244="x",1,0)</f>
        <v>1</v>
      </c>
      <c r="I3244" s="1">
        <f>IF(Eingabe!S3244="x",1,0)</f>
        <v>0</v>
      </c>
      <c r="J3244" s="1">
        <f t="shared" si="255"/>
        <v>1</v>
      </c>
      <c r="K3244" s="89">
        <f>IF(Eingabe!E3244="x",1,0)</f>
        <v>1</v>
      </c>
      <c r="L3244" s="1">
        <f>IF(Eingabe!F3244="x",1,0)</f>
        <v>0</v>
      </c>
      <c r="M3244" s="90">
        <f t="shared" si="256"/>
        <v>1</v>
      </c>
    </row>
    <row r="3245">
      <c r="A3245" s="5">
        <f>Eingabe!J3245^2*PI()/4</f>
        <v>0</v>
      </c>
      <c r="B3245" s="5">
        <f>Eingabe!K3245*Eingabe!L3245</f>
        <v>0.20999999999999999</v>
      </c>
      <c r="C3245" s="5">
        <f>(Eingabe!K3245*(Eingabe!L3245-Eingabe!K3245)+Eingabe!K3245^2*PI()/4)*0+Eingabe!K3245*Eingabe!L3245</f>
        <v>0.20999999999999999</v>
      </c>
      <c r="D3245" s="89">
        <f>IF(Eingabe!G3245="x",1,0)</f>
        <v>0</v>
      </c>
      <c r="E3245" s="1">
        <f>IF(Eingabe!H3245="x",1,0)</f>
        <v>1</v>
      </c>
      <c r="F3245" s="1">
        <f>IF(Eingabe!I3245="x",1,0)</f>
        <v>0</v>
      </c>
      <c r="G3245" s="90">
        <f t="shared" si="254"/>
        <v>1</v>
      </c>
      <c r="H3245" s="1">
        <f>IF(Eingabe!R3245="x",1,0)</f>
        <v>1</v>
      </c>
      <c r="I3245" s="1">
        <f>IF(Eingabe!S3245="x",1,0)</f>
        <v>0</v>
      </c>
      <c r="J3245" s="1">
        <f t="shared" si="255"/>
        <v>1</v>
      </c>
      <c r="K3245" s="89">
        <f>IF(Eingabe!E3245="x",1,0)</f>
        <v>1</v>
      </c>
      <c r="L3245" s="1">
        <f>IF(Eingabe!F3245="x",1,0)</f>
        <v>0</v>
      </c>
      <c r="M3245" s="90">
        <f t="shared" si="256"/>
        <v>1</v>
      </c>
    </row>
    <row r="3246">
      <c r="A3246" s="5">
        <f>Eingabe!J3246^2*PI()/4</f>
        <v>0</v>
      </c>
      <c r="B3246" s="5">
        <f>Eingabe!K3246*Eingabe!L3246</f>
        <v>0.20999999999999999</v>
      </c>
      <c r="C3246" s="5">
        <f>(Eingabe!K3246*(Eingabe!L3246-Eingabe!K3246)+Eingabe!K3246^2*PI()/4)*0+Eingabe!K3246*Eingabe!L3246</f>
        <v>0.20999999999999999</v>
      </c>
      <c r="D3246" s="89">
        <f>IF(Eingabe!G3246="x",1,0)</f>
        <v>0</v>
      </c>
      <c r="E3246" s="1">
        <f>IF(Eingabe!H3246="x",1,0)</f>
        <v>1</v>
      </c>
      <c r="F3246" s="1">
        <f>IF(Eingabe!I3246="x",1,0)</f>
        <v>0</v>
      </c>
      <c r="G3246" s="90">
        <f t="shared" si="254"/>
        <v>1</v>
      </c>
      <c r="H3246" s="1">
        <f>IF(Eingabe!R3246="x",1,0)</f>
        <v>1</v>
      </c>
      <c r="I3246" s="1">
        <f>IF(Eingabe!S3246="x",1,0)</f>
        <v>0</v>
      </c>
      <c r="J3246" s="1">
        <f t="shared" si="255"/>
        <v>1</v>
      </c>
      <c r="K3246" s="89">
        <f>IF(Eingabe!E3246="x",1,0)</f>
        <v>1</v>
      </c>
      <c r="L3246" s="1">
        <f>IF(Eingabe!F3246="x",1,0)</f>
        <v>0</v>
      </c>
      <c r="M3246" s="90">
        <f t="shared" si="256"/>
        <v>1</v>
      </c>
    </row>
    <row r="3247">
      <c r="A3247" s="5">
        <f>Eingabe!J3247^2*PI()/4</f>
        <v>0</v>
      </c>
      <c r="B3247" s="5">
        <f>Eingabe!K3247*Eingabe!L3247</f>
        <v>0.20999999999999999</v>
      </c>
      <c r="C3247" s="5">
        <f>(Eingabe!K3247*(Eingabe!L3247-Eingabe!K3247)+Eingabe!K3247^2*PI()/4)*0+Eingabe!K3247*Eingabe!L3247</f>
        <v>0.20999999999999999</v>
      </c>
      <c r="D3247" s="89">
        <f>IF(Eingabe!G3247="x",1,0)</f>
        <v>0</v>
      </c>
      <c r="E3247" s="1">
        <f>IF(Eingabe!H3247="x",1,0)</f>
        <v>1</v>
      </c>
      <c r="F3247" s="1">
        <f>IF(Eingabe!I3247="x",1,0)</f>
        <v>0</v>
      </c>
      <c r="G3247" s="90">
        <f t="shared" si="254"/>
        <v>1</v>
      </c>
      <c r="H3247" s="1">
        <f>IF(Eingabe!R3247="x",1,0)</f>
        <v>1</v>
      </c>
      <c r="I3247" s="1">
        <f>IF(Eingabe!S3247="x",1,0)</f>
        <v>0</v>
      </c>
      <c r="J3247" s="1">
        <f t="shared" si="255"/>
        <v>1</v>
      </c>
      <c r="K3247" s="89">
        <f>IF(Eingabe!E3247="x",1,0)</f>
        <v>1</v>
      </c>
      <c r="L3247" s="1">
        <f>IF(Eingabe!F3247="x",1,0)</f>
        <v>0</v>
      </c>
      <c r="M3247" s="90">
        <f t="shared" si="256"/>
        <v>1</v>
      </c>
    </row>
    <row r="3248">
      <c r="A3248" s="5">
        <f>Eingabe!J3248^2*PI()/4</f>
        <v>0</v>
      </c>
      <c r="B3248" s="5">
        <f>Eingabe!K3248*Eingabe!L3248</f>
        <v>0.20999999999999999</v>
      </c>
      <c r="C3248" s="5">
        <f>(Eingabe!K3248*(Eingabe!L3248-Eingabe!K3248)+Eingabe!K3248^2*PI()/4)*0+Eingabe!K3248*Eingabe!L3248</f>
        <v>0.20999999999999999</v>
      </c>
      <c r="D3248" s="89">
        <f>IF(Eingabe!G3248="x",1,0)</f>
        <v>0</v>
      </c>
      <c r="E3248" s="1">
        <f>IF(Eingabe!H3248="x",1,0)</f>
        <v>1</v>
      </c>
      <c r="F3248" s="1">
        <f>IF(Eingabe!I3248="x",1,0)</f>
        <v>0</v>
      </c>
      <c r="G3248" s="90">
        <f t="shared" si="254"/>
        <v>1</v>
      </c>
      <c r="H3248" s="1">
        <f>IF(Eingabe!R3248="x",1,0)</f>
        <v>1</v>
      </c>
      <c r="I3248" s="1">
        <f>IF(Eingabe!S3248="x",1,0)</f>
        <v>0</v>
      </c>
      <c r="J3248" s="1">
        <f t="shared" si="255"/>
        <v>1</v>
      </c>
      <c r="K3248" s="89">
        <f>IF(Eingabe!E3248="x",1,0)</f>
        <v>1</v>
      </c>
      <c r="L3248" s="1">
        <f>IF(Eingabe!F3248="x",1,0)</f>
        <v>0</v>
      </c>
      <c r="M3248" s="90">
        <f t="shared" si="256"/>
        <v>1</v>
      </c>
    </row>
    <row r="3249">
      <c r="A3249" s="5">
        <f>Eingabe!J3249^2*PI()/4</f>
        <v>0</v>
      </c>
      <c r="B3249" s="5">
        <f>Eingabe!K3249*Eingabe!L3249</f>
        <v>0.20999999999999999</v>
      </c>
      <c r="C3249" s="5">
        <f>(Eingabe!K3249*(Eingabe!L3249-Eingabe!K3249)+Eingabe!K3249^2*PI()/4)*0+Eingabe!K3249*Eingabe!L3249</f>
        <v>0.20999999999999999</v>
      </c>
      <c r="D3249" s="89">
        <f>IF(Eingabe!G3249="x",1,0)</f>
        <v>0</v>
      </c>
      <c r="E3249" s="1">
        <f>IF(Eingabe!H3249="x",1,0)</f>
        <v>1</v>
      </c>
      <c r="F3249" s="1">
        <f>IF(Eingabe!I3249="x",1,0)</f>
        <v>0</v>
      </c>
      <c r="G3249" s="90">
        <f t="shared" si="254"/>
        <v>1</v>
      </c>
      <c r="H3249" s="1">
        <f>IF(Eingabe!R3249="x",1,0)</f>
        <v>1</v>
      </c>
      <c r="I3249" s="1">
        <f>IF(Eingabe!S3249="x",1,0)</f>
        <v>0</v>
      </c>
      <c r="J3249" s="1">
        <f t="shared" si="255"/>
        <v>1</v>
      </c>
      <c r="K3249" s="89">
        <f>IF(Eingabe!E3249="x",1,0)</f>
        <v>1</v>
      </c>
      <c r="L3249" s="1">
        <f>IF(Eingabe!F3249="x",1,0)</f>
        <v>0</v>
      </c>
      <c r="M3249" s="90">
        <f t="shared" si="256"/>
        <v>1</v>
      </c>
    </row>
    <row r="3250">
      <c r="A3250" s="5">
        <f>Eingabe!J3250^2*PI()/4</f>
        <v>0</v>
      </c>
      <c r="B3250" s="5">
        <f>Eingabe!K3250*Eingabe!L3250</f>
        <v>0.040000000000000008</v>
      </c>
      <c r="C3250" s="5">
        <f>(Eingabe!K3250*(Eingabe!L3250-Eingabe!K3250)+Eingabe!K3250^2*PI()/4)*0+Eingabe!K3250*Eingabe!L3250</f>
        <v>0.040000000000000008</v>
      </c>
      <c r="D3250" s="89">
        <f>IF(Eingabe!G3250="x",1,0)</f>
        <v>0</v>
      </c>
      <c r="E3250" s="1">
        <f>IF(Eingabe!H3250="x",1,0)</f>
        <v>1</v>
      </c>
      <c r="F3250" s="1">
        <f>IF(Eingabe!I3250="x",1,0)</f>
        <v>0</v>
      </c>
      <c r="G3250" s="90">
        <f t="shared" si="254"/>
        <v>1</v>
      </c>
      <c r="H3250" s="1">
        <f>IF(Eingabe!R3250="x",1,0)</f>
        <v>1</v>
      </c>
      <c r="I3250" s="1">
        <f>IF(Eingabe!S3250="x",1,0)</f>
        <v>0</v>
      </c>
      <c r="J3250" s="1">
        <f t="shared" si="255"/>
        <v>1</v>
      </c>
      <c r="K3250" s="89">
        <f>IF(Eingabe!E3250="x",1,0)</f>
        <v>1</v>
      </c>
      <c r="L3250" s="1">
        <f>IF(Eingabe!F3250="x",1,0)</f>
        <v>0</v>
      </c>
      <c r="M3250" s="90">
        <f t="shared" si="256"/>
        <v>1</v>
      </c>
    </row>
    <row r="3251">
      <c r="A3251" s="5">
        <f>Eingabe!J3251^2*PI()/4</f>
        <v>0</v>
      </c>
      <c r="B3251" s="5">
        <f>Eingabe!K3251*Eingabe!L3251</f>
        <v>0.040000000000000008</v>
      </c>
      <c r="C3251" s="5">
        <f>(Eingabe!K3251*(Eingabe!L3251-Eingabe!K3251)+Eingabe!K3251^2*PI()/4)*0+Eingabe!K3251*Eingabe!L3251</f>
        <v>0.040000000000000008</v>
      </c>
      <c r="D3251" s="89">
        <f>IF(Eingabe!G3251="x",1,0)</f>
        <v>0</v>
      </c>
      <c r="E3251" s="1">
        <f>IF(Eingabe!H3251="x",1,0)</f>
        <v>1</v>
      </c>
      <c r="F3251" s="1">
        <f>IF(Eingabe!I3251="x",1,0)</f>
        <v>0</v>
      </c>
      <c r="G3251" s="90">
        <f t="shared" si="254"/>
        <v>1</v>
      </c>
      <c r="H3251" s="1">
        <f>IF(Eingabe!R3251="x",1,0)</f>
        <v>1</v>
      </c>
      <c r="I3251" s="1">
        <f>IF(Eingabe!S3251="x",1,0)</f>
        <v>0</v>
      </c>
      <c r="J3251" s="1">
        <f t="shared" si="255"/>
        <v>1</v>
      </c>
      <c r="K3251" s="89">
        <f>IF(Eingabe!E3251="x",1,0)</f>
        <v>1</v>
      </c>
      <c r="L3251" s="1">
        <f>IF(Eingabe!F3251="x",1,0)</f>
        <v>0</v>
      </c>
      <c r="M3251" s="90">
        <f t="shared" si="256"/>
        <v>1</v>
      </c>
    </row>
    <row r="3252">
      <c r="A3252" s="5">
        <f>Eingabe!J3252^2*PI()/4</f>
        <v>0</v>
      </c>
      <c r="B3252" s="5">
        <f>Eingabe!K3252*Eingabe!L3252</f>
        <v>0.040000000000000008</v>
      </c>
      <c r="C3252" s="5">
        <f>(Eingabe!K3252*(Eingabe!L3252-Eingabe!K3252)+Eingabe!K3252^2*PI()/4)*0+Eingabe!K3252*Eingabe!L3252</f>
        <v>0.040000000000000008</v>
      </c>
      <c r="D3252" s="89">
        <f>IF(Eingabe!G3252="x",1,0)</f>
        <v>0</v>
      </c>
      <c r="E3252" s="1">
        <f>IF(Eingabe!H3252="x",1,0)</f>
        <v>1</v>
      </c>
      <c r="F3252" s="1">
        <f>IF(Eingabe!I3252="x",1,0)</f>
        <v>0</v>
      </c>
      <c r="G3252" s="90">
        <f t="shared" si="254"/>
        <v>1</v>
      </c>
      <c r="H3252" s="1">
        <f>IF(Eingabe!R3252="x",1,0)</f>
        <v>1</v>
      </c>
      <c r="I3252" s="1">
        <f>IF(Eingabe!S3252="x",1,0)</f>
        <v>0</v>
      </c>
      <c r="J3252" s="1">
        <f t="shared" si="255"/>
        <v>1</v>
      </c>
      <c r="K3252" s="89">
        <f>IF(Eingabe!E3252="x",1,0)</f>
        <v>1</v>
      </c>
      <c r="L3252" s="1">
        <f>IF(Eingabe!F3252="x",1,0)</f>
        <v>0</v>
      </c>
      <c r="M3252" s="90">
        <f t="shared" si="256"/>
        <v>1</v>
      </c>
    </row>
    <row r="3253">
      <c r="A3253" s="5">
        <f>Eingabe!J3253^2*PI()/4</f>
        <v>0</v>
      </c>
      <c r="B3253" s="5">
        <f>Eingabe!K3253*Eingabe!L3253</f>
        <v>0.040000000000000008</v>
      </c>
      <c r="C3253" s="5">
        <f>(Eingabe!K3253*(Eingabe!L3253-Eingabe!K3253)+Eingabe!K3253^2*PI()/4)*0+Eingabe!K3253*Eingabe!L3253</f>
        <v>0.040000000000000008</v>
      </c>
      <c r="D3253" s="89">
        <f>IF(Eingabe!G3253="x",1,0)</f>
        <v>0</v>
      </c>
      <c r="E3253" s="1">
        <f>IF(Eingabe!H3253="x",1,0)</f>
        <v>1</v>
      </c>
      <c r="F3253" s="1">
        <f>IF(Eingabe!I3253="x",1,0)</f>
        <v>0</v>
      </c>
      <c r="G3253" s="90">
        <f t="shared" si="254"/>
        <v>1</v>
      </c>
      <c r="H3253" s="1">
        <f>IF(Eingabe!R3253="x",1,0)</f>
        <v>1</v>
      </c>
      <c r="I3253" s="1">
        <f>IF(Eingabe!S3253="x",1,0)</f>
        <v>0</v>
      </c>
      <c r="J3253" s="1">
        <f t="shared" si="255"/>
        <v>1</v>
      </c>
      <c r="K3253" s="89">
        <f>IF(Eingabe!E3253="x",1,0)</f>
        <v>1</v>
      </c>
      <c r="L3253" s="1">
        <f>IF(Eingabe!F3253="x",1,0)</f>
        <v>0</v>
      </c>
      <c r="M3253" s="90">
        <f t="shared" si="256"/>
        <v>1</v>
      </c>
    </row>
    <row r="3254">
      <c r="A3254" s="5">
        <f>Eingabe!J3254^2*PI()/4</f>
        <v>0</v>
      </c>
      <c r="B3254" s="5">
        <f>Eingabe!K3254*Eingabe!L3254</f>
        <v>0.040000000000000008</v>
      </c>
      <c r="C3254" s="5">
        <f>(Eingabe!K3254*(Eingabe!L3254-Eingabe!K3254)+Eingabe!K3254^2*PI()/4)*0+Eingabe!K3254*Eingabe!L3254</f>
        <v>0.040000000000000008</v>
      </c>
      <c r="D3254" s="89">
        <f>IF(Eingabe!G3254="x",1,0)</f>
        <v>0</v>
      </c>
      <c r="E3254" s="1">
        <f>IF(Eingabe!H3254="x",1,0)</f>
        <v>1</v>
      </c>
      <c r="F3254" s="1">
        <f>IF(Eingabe!I3254="x",1,0)</f>
        <v>0</v>
      </c>
      <c r="G3254" s="90">
        <f t="shared" si="254"/>
        <v>1</v>
      </c>
      <c r="H3254" s="1">
        <f>IF(Eingabe!R3254="x",1,0)</f>
        <v>1</v>
      </c>
      <c r="I3254" s="1">
        <f>IF(Eingabe!S3254="x",1,0)</f>
        <v>0</v>
      </c>
      <c r="J3254" s="1">
        <f t="shared" si="255"/>
        <v>1</v>
      </c>
      <c r="K3254" s="89">
        <f>IF(Eingabe!E3254="x",1,0)</f>
        <v>1</v>
      </c>
      <c r="L3254" s="1">
        <f>IF(Eingabe!F3254="x",1,0)</f>
        <v>0</v>
      </c>
      <c r="M3254" s="90">
        <f t="shared" si="256"/>
        <v>1</v>
      </c>
    </row>
    <row r="3255">
      <c r="A3255" s="5">
        <f>Eingabe!J3255^2*PI()/4</f>
        <v>0</v>
      </c>
      <c r="B3255" s="5">
        <f>Eingabe!K3255*Eingabe!L3255</f>
        <v>0.040000000000000008</v>
      </c>
      <c r="C3255" s="5">
        <f>(Eingabe!K3255*(Eingabe!L3255-Eingabe!K3255)+Eingabe!K3255^2*PI()/4)*0+Eingabe!K3255*Eingabe!L3255</f>
        <v>0.040000000000000008</v>
      </c>
      <c r="D3255" s="89">
        <f>IF(Eingabe!G3255="x",1,0)</f>
        <v>0</v>
      </c>
      <c r="E3255" s="1">
        <f>IF(Eingabe!H3255="x",1,0)</f>
        <v>1</v>
      </c>
      <c r="F3255" s="1">
        <f>IF(Eingabe!I3255="x",1,0)</f>
        <v>0</v>
      </c>
      <c r="G3255" s="90">
        <f t="shared" si="254"/>
        <v>1</v>
      </c>
      <c r="H3255" s="1">
        <f>IF(Eingabe!R3255="x",1,0)</f>
        <v>1</v>
      </c>
      <c r="I3255" s="1">
        <f>IF(Eingabe!S3255="x",1,0)</f>
        <v>0</v>
      </c>
      <c r="J3255" s="1">
        <f t="shared" si="255"/>
        <v>1</v>
      </c>
      <c r="K3255" s="89">
        <f>IF(Eingabe!E3255="x",1,0)</f>
        <v>1</v>
      </c>
      <c r="L3255" s="1">
        <f>IF(Eingabe!F3255="x",1,0)</f>
        <v>0</v>
      </c>
      <c r="M3255" s="90">
        <f t="shared" si="256"/>
        <v>1</v>
      </c>
    </row>
    <row r="3256">
      <c r="A3256" s="5">
        <f>Eingabe!J3256^2*PI()/4</f>
        <v>0</v>
      </c>
      <c r="B3256" s="5">
        <f>Eingabe!K3256*Eingabe!L3256</f>
        <v>0.040000000000000008</v>
      </c>
      <c r="C3256" s="5">
        <f>(Eingabe!K3256*(Eingabe!L3256-Eingabe!K3256)+Eingabe!K3256^2*PI()/4)*0+Eingabe!K3256*Eingabe!L3256</f>
        <v>0.040000000000000008</v>
      </c>
      <c r="D3256" s="89">
        <f>IF(Eingabe!G3256="x",1,0)</f>
        <v>0</v>
      </c>
      <c r="E3256" s="1">
        <f>IF(Eingabe!H3256="x",1,0)</f>
        <v>1</v>
      </c>
      <c r="F3256" s="1">
        <f>IF(Eingabe!I3256="x",1,0)</f>
        <v>0</v>
      </c>
      <c r="G3256" s="90">
        <f t="shared" si="254"/>
        <v>1</v>
      </c>
      <c r="H3256" s="1">
        <f>IF(Eingabe!R3256="x",1,0)</f>
        <v>1</v>
      </c>
      <c r="I3256" s="1">
        <f>IF(Eingabe!S3256="x",1,0)</f>
        <v>0</v>
      </c>
      <c r="J3256" s="1">
        <f t="shared" si="255"/>
        <v>1</v>
      </c>
      <c r="K3256" s="89">
        <f>IF(Eingabe!E3256="x",1,0)</f>
        <v>1</v>
      </c>
      <c r="L3256" s="1">
        <f>IF(Eingabe!F3256="x",1,0)</f>
        <v>0</v>
      </c>
      <c r="M3256" s="90">
        <f t="shared" si="256"/>
        <v>1</v>
      </c>
    </row>
    <row r="3257">
      <c r="A3257" s="5">
        <f>Eingabe!J3257^2*PI()/4</f>
        <v>0</v>
      </c>
      <c r="B3257" s="5">
        <f>Eingabe!K3257*Eingabe!L3257</f>
        <v>0.040000000000000008</v>
      </c>
      <c r="C3257" s="5">
        <f>(Eingabe!K3257*(Eingabe!L3257-Eingabe!K3257)+Eingabe!K3257^2*PI()/4)*0+Eingabe!K3257*Eingabe!L3257</f>
        <v>0.040000000000000008</v>
      </c>
      <c r="D3257" s="89">
        <f>IF(Eingabe!G3257="x",1,0)</f>
        <v>0</v>
      </c>
      <c r="E3257" s="1">
        <f>IF(Eingabe!H3257="x",1,0)</f>
        <v>1</v>
      </c>
      <c r="F3257" s="1">
        <f>IF(Eingabe!I3257="x",1,0)</f>
        <v>0</v>
      </c>
      <c r="G3257" s="90">
        <f t="shared" si="254"/>
        <v>1</v>
      </c>
      <c r="H3257" s="1">
        <f>IF(Eingabe!R3257="x",1,0)</f>
        <v>1</v>
      </c>
      <c r="I3257" s="1">
        <f>IF(Eingabe!S3257="x",1,0)</f>
        <v>0</v>
      </c>
      <c r="J3257" s="1">
        <f t="shared" si="255"/>
        <v>1</v>
      </c>
      <c r="K3257" s="89">
        <f>IF(Eingabe!E3257="x",1,0)</f>
        <v>1</v>
      </c>
      <c r="L3257" s="1">
        <f>IF(Eingabe!F3257="x",1,0)</f>
        <v>0</v>
      </c>
      <c r="M3257" s="90">
        <f t="shared" si="256"/>
        <v>1</v>
      </c>
    </row>
    <row r="3258">
      <c r="A3258" s="5">
        <f>Eingabe!J3258^2*PI()/4</f>
        <v>0</v>
      </c>
      <c r="B3258" s="5">
        <f>Eingabe!K3258*Eingabe!L3258</f>
        <v>0.040000000000000008</v>
      </c>
      <c r="C3258" s="5">
        <f>(Eingabe!K3258*(Eingabe!L3258-Eingabe!K3258)+Eingabe!K3258^2*PI()/4)*0+Eingabe!K3258*Eingabe!L3258</f>
        <v>0.040000000000000008</v>
      </c>
      <c r="D3258" s="89">
        <f>IF(Eingabe!G3258="x",1,0)</f>
        <v>0</v>
      </c>
      <c r="E3258" s="1">
        <f>IF(Eingabe!H3258="x",1,0)</f>
        <v>1</v>
      </c>
      <c r="F3258" s="1">
        <f>IF(Eingabe!I3258="x",1,0)</f>
        <v>0</v>
      </c>
      <c r="G3258" s="90">
        <f t="shared" si="254"/>
        <v>1</v>
      </c>
      <c r="H3258" s="1">
        <f>IF(Eingabe!R3258="x",1,0)</f>
        <v>1</v>
      </c>
      <c r="I3258" s="1">
        <f>IF(Eingabe!S3258="x",1,0)</f>
        <v>0</v>
      </c>
      <c r="J3258" s="1">
        <f t="shared" si="255"/>
        <v>1</v>
      </c>
      <c r="K3258" s="89">
        <f>IF(Eingabe!E3258="x",1,0)</f>
        <v>1</v>
      </c>
      <c r="L3258" s="1">
        <f>IF(Eingabe!F3258="x",1,0)</f>
        <v>0</v>
      </c>
      <c r="M3258" s="90">
        <f t="shared" si="256"/>
        <v>1</v>
      </c>
    </row>
    <row r="3259">
      <c r="A3259" s="5">
        <f>Eingabe!J3259^2*PI()/4</f>
        <v>0</v>
      </c>
      <c r="B3259" s="5">
        <f>Eingabe!K3259*Eingabe!L3259</f>
        <v>0.040000000000000008</v>
      </c>
      <c r="C3259" s="5">
        <f>(Eingabe!K3259*(Eingabe!L3259-Eingabe!K3259)+Eingabe!K3259^2*PI()/4)*0+Eingabe!K3259*Eingabe!L3259</f>
        <v>0.040000000000000008</v>
      </c>
      <c r="D3259" s="89">
        <f>IF(Eingabe!G3259="x",1,0)</f>
        <v>0</v>
      </c>
      <c r="E3259" s="1">
        <f>IF(Eingabe!H3259="x",1,0)</f>
        <v>1</v>
      </c>
      <c r="F3259" s="1">
        <f>IF(Eingabe!I3259="x",1,0)</f>
        <v>0</v>
      </c>
      <c r="G3259" s="90">
        <f t="shared" si="254"/>
        <v>1</v>
      </c>
      <c r="H3259" s="1">
        <f>IF(Eingabe!R3259="x",1,0)</f>
        <v>1</v>
      </c>
      <c r="I3259" s="1">
        <f>IF(Eingabe!S3259="x",1,0)</f>
        <v>0</v>
      </c>
      <c r="J3259" s="1">
        <f t="shared" si="255"/>
        <v>1</v>
      </c>
      <c r="K3259" s="89">
        <f>IF(Eingabe!E3259="x",1,0)</f>
        <v>1</v>
      </c>
      <c r="L3259" s="1">
        <f>IF(Eingabe!F3259="x",1,0)</f>
        <v>0</v>
      </c>
      <c r="M3259" s="90">
        <f t="shared" si="256"/>
        <v>1</v>
      </c>
    </row>
    <row r="3260">
      <c r="A3260" s="5">
        <f>Eingabe!J3260^2*PI()/4</f>
        <v>0</v>
      </c>
      <c r="B3260" s="5">
        <f>Eingabe!K3260*Eingabe!L3260</f>
        <v>0.040000000000000008</v>
      </c>
      <c r="C3260" s="5">
        <f>(Eingabe!K3260*(Eingabe!L3260-Eingabe!K3260)+Eingabe!K3260^2*PI()/4)*0+Eingabe!K3260*Eingabe!L3260</f>
        <v>0.040000000000000008</v>
      </c>
      <c r="D3260" s="89">
        <f>IF(Eingabe!G3260="x",1,0)</f>
        <v>0</v>
      </c>
      <c r="E3260" s="1">
        <f>IF(Eingabe!H3260="x",1,0)</f>
        <v>1</v>
      </c>
      <c r="F3260" s="1">
        <f>IF(Eingabe!I3260="x",1,0)</f>
        <v>0</v>
      </c>
      <c r="G3260" s="90">
        <f t="shared" si="254"/>
        <v>1</v>
      </c>
      <c r="H3260" s="1">
        <f>IF(Eingabe!R3260="x",1,0)</f>
        <v>1</v>
      </c>
      <c r="I3260" s="1">
        <f>IF(Eingabe!S3260="x",1,0)</f>
        <v>0</v>
      </c>
      <c r="J3260" s="1">
        <f t="shared" si="255"/>
        <v>1</v>
      </c>
      <c r="K3260" s="89">
        <f>IF(Eingabe!E3260="x",1,0)</f>
        <v>1</v>
      </c>
      <c r="L3260" s="1">
        <f>IF(Eingabe!F3260="x",1,0)</f>
        <v>0</v>
      </c>
      <c r="M3260" s="90">
        <f t="shared" si="256"/>
        <v>1</v>
      </c>
    </row>
    <row r="3261">
      <c r="A3261" s="5">
        <f>Eingabe!J3261^2*PI()/4</f>
        <v>0</v>
      </c>
      <c r="B3261" s="5">
        <f>Eingabe!K3261*Eingabe!L3261</f>
        <v>0.040000000000000008</v>
      </c>
      <c r="C3261" s="5">
        <f>(Eingabe!K3261*(Eingabe!L3261-Eingabe!K3261)+Eingabe!K3261^2*PI()/4)*0+Eingabe!K3261*Eingabe!L3261</f>
        <v>0.040000000000000008</v>
      </c>
      <c r="D3261" s="89">
        <f>IF(Eingabe!G3261="x",1,0)</f>
        <v>0</v>
      </c>
      <c r="E3261" s="1">
        <f>IF(Eingabe!H3261="x",1,0)</f>
        <v>1</v>
      </c>
      <c r="F3261" s="1">
        <f>IF(Eingabe!I3261="x",1,0)</f>
        <v>0</v>
      </c>
      <c r="G3261" s="90">
        <f t="shared" si="254"/>
        <v>1</v>
      </c>
      <c r="H3261" s="1">
        <f>IF(Eingabe!R3261="x",1,0)</f>
        <v>1</v>
      </c>
      <c r="I3261" s="1">
        <f>IF(Eingabe!S3261="x",1,0)</f>
        <v>0</v>
      </c>
      <c r="J3261" s="1">
        <f t="shared" si="255"/>
        <v>1</v>
      </c>
      <c r="K3261" s="89">
        <f>IF(Eingabe!E3261="x",1,0)</f>
        <v>1</v>
      </c>
      <c r="L3261" s="1">
        <f>IF(Eingabe!F3261="x",1,0)</f>
        <v>0</v>
      </c>
      <c r="M3261" s="90">
        <f t="shared" si="256"/>
        <v>1</v>
      </c>
    </row>
    <row r="3262">
      <c r="A3262" s="5">
        <f>Eingabe!J3262^2*PI()/4</f>
        <v>0</v>
      </c>
      <c r="B3262" s="5">
        <f>Eingabe!K3262*Eingabe!L3262</f>
        <v>0.040000000000000008</v>
      </c>
      <c r="C3262" s="5">
        <f>(Eingabe!K3262*(Eingabe!L3262-Eingabe!K3262)+Eingabe!K3262^2*PI()/4)*0+Eingabe!K3262*Eingabe!L3262</f>
        <v>0.040000000000000008</v>
      </c>
      <c r="D3262" s="89">
        <f>IF(Eingabe!G3262="x",1,0)</f>
        <v>0</v>
      </c>
      <c r="E3262" s="1">
        <f>IF(Eingabe!H3262="x",1,0)</f>
        <v>1</v>
      </c>
      <c r="F3262" s="1">
        <f>IF(Eingabe!I3262="x",1,0)</f>
        <v>0</v>
      </c>
      <c r="G3262" s="90">
        <f t="shared" si="254"/>
        <v>1</v>
      </c>
      <c r="H3262" s="1">
        <f>IF(Eingabe!R3262="x",1,0)</f>
        <v>1</v>
      </c>
      <c r="I3262" s="1">
        <f>IF(Eingabe!S3262="x",1,0)</f>
        <v>0</v>
      </c>
      <c r="J3262" s="1">
        <f t="shared" si="255"/>
        <v>1</v>
      </c>
      <c r="K3262" s="89">
        <f>IF(Eingabe!E3262="x",1,0)</f>
        <v>1</v>
      </c>
      <c r="L3262" s="1">
        <f>IF(Eingabe!F3262="x",1,0)</f>
        <v>0</v>
      </c>
      <c r="M3262" s="90">
        <f t="shared" si="256"/>
        <v>1</v>
      </c>
    </row>
    <row r="3263">
      <c r="A3263" s="5">
        <f>Eingabe!J3263^2*PI()/4</f>
        <v>0</v>
      </c>
      <c r="B3263" s="5">
        <f>Eingabe!K3263*Eingabe!L3263</f>
        <v>0.040000000000000008</v>
      </c>
      <c r="C3263" s="5">
        <f>(Eingabe!K3263*(Eingabe!L3263-Eingabe!K3263)+Eingabe!K3263^2*PI()/4)*0+Eingabe!K3263*Eingabe!L3263</f>
        <v>0.040000000000000008</v>
      </c>
      <c r="D3263" s="89">
        <f>IF(Eingabe!G3263="x",1,0)</f>
        <v>0</v>
      </c>
      <c r="E3263" s="1">
        <f>IF(Eingabe!H3263="x",1,0)</f>
        <v>1</v>
      </c>
      <c r="F3263" s="1">
        <f>IF(Eingabe!I3263="x",1,0)</f>
        <v>0</v>
      </c>
      <c r="G3263" s="90">
        <f t="shared" si="254"/>
        <v>1</v>
      </c>
      <c r="H3263" s="1">
        <f>IF(Eingabe!R3263="x",1,0)</f>
        <v>1</v>
      </c>
      <c r="I3263" s="1">
        <f>IF(Eingabe!S3263="x",1,0)</f>
        <v>0</v>
      </c>
      <c r="J3263" s="1">
        <f t="shared" si="255"/>
        <v>1</v>
      </c>
      <c r="K3263" s="89">
        <f>IF(Eingabe!E3263="x",1,0)</f>
        <v>1</v>
      </c>
      <c r="L3263" s="1">
        <f>IF(Eingabe!F3263="x",1,0)</f>
        <v>0</v>
      </c>
      <c r="M3263" s="90">
        <f t="shared" si="256"/>
        <v>1</v>
      </c>
    </row>
    <row r="3264">
      <c r="A3264" s="5">
        <f>Eingabe!J3264^2*PI()/4</f>
        <v>0</v>
      </c>
      <c r="B3264" s="5">
        <f>Eingabe!K3264*Eingabe!L3264</f>
        <v>0.040000000000000008</v>
      </c>
      <c r="C3264" s="5">
        <f>(Eingabe!K3264*(Eingabe!L3264-Eingabe!K3264)+Eingabe!K3264^2*PI()/4)*0+Eingabe!K3264*Eingabe!L3264</f>
        <v>0.040000000000000008</v>
      </c>
      <c r="D3264" s="89">
        <f>IF(Eingabe!G3264="x",1,0)</f>
        <v>0</v>
      </c>
      <c r="E3264" s="1">
        <f>IF(Eingabe!H3264="x",1,0)</f>
        <v>1</v>
      </c>
      <c r="F3264" s="1">
        <f>IF(Eingabe!I3264="x",1,0)</f>
        <v>0</v>
      </c>
      <c r="G3264" s="90">
        <f t="shared" si="254"/>
        <v>1</v>
      </c>
      <c r="H3264" s="1">
        <f>IF(Eingabe!R3264="x",1,0)</f>
        <v>1</v>
      </c>
      <c r="I3264" s="1">
        <f>IF(Eingabe!S3264="x",1,0)</f>
        <v>0</v>
      </c>
      <c r="J3264" s="1">
        <f t="shared" si="255"/>
        <v>1</v>
      </c>
      <c r="K3264" s="89">
        <f>IF(Eingabe!E3264="x",1,0)</f>
        <v>1</v>
      </c>
      <c r="L3264" s="1">
        <f>IF(Eingabe!F3264="x",1,0)</f>
        <v>0</v>
      </c>
      <c r="M3264" s="90">
        <f t="shared" si="256"/>
        <v>1</v>
      </c>
    </row>
    <row r="3265">
      <c r="A3265" s="5">
        <f>Eingabe!J3265^2*PI()/4</f>
        <v>0</v>
      </c>
      <c r="B3265" s="5">
        <f>Eingabe!K3265*Eingabe!L3265</f>
        <v>0.040000000000000008</v>
      </c>
      <c r="C3265" s="5">
        <f>(Eingabe!K3265*(Eingabe!L3265-Eingabe!K3265)+Eingabe!K3265^2*PI()/4)*0+Eingabe!K3265*Eingabe!L3265</f>
        <v>0.040000000000000008</v>
      </c>
      <c r="D3265" s="89">
        <f>IF(Eingabe!G3265="x",1,0)</f>
        <v>0</v>
      </c>
      <c r="E3265" s="1">
        <f>IF(Eingabe!H3265="x",1,0)</f>
        <v>1</v>
      </c>
      <c r="F3265" s="1">
        <f>IF(Eingabe!I3265="x",1,0)</f>
        <v>0</v>
      </c>
      <c r="G3265" s="90">
        <f t="shared" si="254"/>
        <v>1</v>
      </c>
      <c r="H3265" s="1">
        <f>IF(Eingabe!R3265="x",1,0)</f>
        <v>1</v>
      </c>
      <c r="I3265" s="1">
        <f>IF(Eingabe!S3265="x",1,0)</f>
        <v>0</v>
      </c>
      <c r="J3265" s="1">
        <f t="shared" si="255"/>
        <v>1</v>
      </c>
      <c r="K3265" s="89">
        <f>IF(Eingabe!E3265="x",1,0)</f>
        <v>1</v>
      </c>
      <c r="L3265" s="1">
        <f>IF(Eingabe!F3265="x",1,0)</f>
        <v>0</v>
      </c>
      <c r="M3265" s="90">
        <f t="shared" si="256"/>
        <v>1</v>
      </c>
    </row>
    <row r="3266">
      <c r="A3266" s="5">
        <f>Eingabe!J3266^2*PI()/4</f>
        <v>0</v>
      </c>
      <c r="B3266" s="5">
        <f>Eingabe!K3266*Eingabe!L3266</f>
        <v>0.040000000000000008</v>
      </c>
      <c r="C3266" s="5">
        <f>(Eingabe!K3266*(Eingabe!L3266-Eingabe!K3266)+Eingabe!K3266^2*PI()/4)*0+Eingabe!K3266*Eingabe!L3266</f>
        <v>0.040000000000000008</v>
      </c>
      <c r="D3266" s="89">
        <f>IF(Eingabe!G3266="x",1,0)</f>
        <v>0</v>
      </c>
      <c r="E3266" s="1">
        <f>IF(Eingabe!H3266="x",1,0)</f>
        <v>1</v>
      </c>
      <c r="F3266" s="1">
        <f>IF(Eingabe!I3266="x",1,0)</f>
        <v>0</v>
      </c>
      <c r="G3266" s="90">
        <f t="shared" si="254"/>
        <v>1</v>
      </c>
      <c r="H3266" s="1">
        <f>IF(Eingabe!R3266="x",1,0)</f>
        <v>1</v>
      </c>
      <c r="I3266" s="1">
        <f>IF(Eingabe!S3266="x",1,0)</f>
        <v>0</v>
      </c>
      <c r="J3266" s="1">
        <f t="shared" si="255"/>
        <v>1</v>
      </c>
      <c r="K3266" s="89">
        <f>IF(Eingabe!E3266="x",1,0)</f>
        <v>1</v>
      </c>
      <c r="L3266" s="1">
        <f>IF(Eingabe!F3266="x",1,0)</f>
        <v>0</v>
      </c>
      <c r="M3266" s="90">
        <f t="shared" si="256"/>
        <v>1</v>
      </c>
    </row>
    <row r="3267">
      <c r="A3267" s="5">
        <f>Eingabe!J3267^2*PI()/4</f>
        <v>0</v>
      </c>
      <c r="B3267" s="5">
        <f>Eingabe!K3267*Eingabe!L3267</f>
        <v>0.040000000000000008</v>
      </c>
      <c r="C3267" s="5">
        <f>(Eingabe!K3267*(Eingabe!L3267-Eingabe!K3267)+Eingabe!K3267^2*PI()/4)*0+Eingabe!K3267*Eingabe!L3267</f>
        <v>0.040000000000000008</v>
      </c>
      <c r="D3267" s="89">
        <f>IF(Eingabe!G3267="x",1,0)</f>
        <v>0</v>
      </c>
      <c r="E3267" s="1">
        <f>IF(Eingabe!H3267="x",1,0)</f>
        <v>1</v>
      </c>
      <c r="F3267" s="1">
        <f>IF(Eingabe!I3267="x",1,0)</f>
        <v>0</v>
      </c>
      <c r="G3267" s="90">
        <f t="shared" si="254"/>
        <v>1</v>
      </c>
      <c r="H3267" s="1">
        <f>IF(Eingabe!R3267="x",1,0)</f>
        <v>1</v>
      </c>
      <c r="I3267" s="1">
        <f>IF(Eingabe!S3267="x",1,0)</f>
        <v>0</v>
      </c>
      <c r="J3267" s="1">
        <f t="shared" si="255"/>
        <v>1</v>
      </c>
      <c r="K3267" s="89">
        <f>IF(Eingabe!E3267="x",1,0)</f>
        <v>1</v>
      </c>
      <c r="L3267" s="1">
        <f>IF(Eingabe!F3267="x",1,0)</f>
        <v>0</v>
      </c>
      <c r="M3267" s="90">
        <f t="shared" si="256"/>
        <v>1</v>
      </c>
    </row>
    <row r="3268">
      <c r="A3268" s="5">
        <f>Eingabe!J3268^2*PI()/4</f>
        <v>0</v>
      </c>
      <c r="B3268" s="5">
        <f>Eingabe!K3268*Eingabe!L3268</f>
        <v>0.0625</v>
      </c>
      <c r="C3268" s="5">
        <f>(Eingabe!K3268*(Eingabe!L3268-Eingabe!K3268)+Eingabe!K3268^2*PI()/4)*0+Eingabe!K3268*Eingabe!L3268</f>
        <v>0.0625</v>
      </c>
      <c r="D3268" s="89">
        <f>IF(Eingabe!G3268="x",1,0)</f>
        <v>0</v>
      </c>
      <c r="E3268" s="1">
        <f>IF(Eingabe!H3268="x",1,0)</f>
        <v>1</v>
      </c>
      <c r="F3268" s="1">
        <f>IF(Eingabe!I3268="x",1,0)</f>
        <v>0</v>
      </c>
      <c r="G3268" s="90">
        <f t="shared" si="254"/>
        <v>1</v>
      </c>
      <c r="H3268" s="1">
        <f>IF(Eingabe!R3268="x",1,0)</f>
        <v>1</v>
      </c>
      <c r="I3268" s="1">
        <f>IF(Eingabe!S3268="x",1,0)</f>
        <v>0</v>
      </c>
      <c r="J3268" s="1">
        <f t="shared" si="255"/>
        <v>1</v>
      </c>
      <c r="K3268" s="89">
        <f>IF(Eingabe!E3268="x",1,0)</f>
        <v>1</v>
      </c>
      <c r="L3268" s="1">
        <f>IF(Eingabe!F3268="x",1,0)</f>
        <v>0</v>
      </c>
      <c r="M3268" s="90">
        <f t="shared" si="256"/>
        <v>1</v>
      </c>
    </row>
    <row r="3269">
      <c r="A3269" s="5">
        <f>Eingabe!J3269^2*PI()/4</f>
        <v>0</v>
      </c>
      <c r="B3269" s="5">
        <f>Eingabe!K3269*Eingabe!L3269</f>
        <v>0.0625</v>
      </c>
      <c r="C3269" s="5">
        <f>(Eingabe!K3269*(Eingabe!L3269-Eingabe!K3269)+Eingabe!K3269^2*PI()/4)*0+Eingabe!K3269*Eingabe!L3269</f>
        <v>0.0625</v>
      </c>
      <c r="D3269" s="89">
        <f>IF(Eingabe!G3269="x",1,0)</f>
        <v>0</v>
      </c>
      <c r="E3269" s="1">
        <f>IF(Eingabe!H3269="x",1,0)</f>
        <v>1</v>
      </c>
      <c r="F3269" s="1">
        <f>IF(Eingabe!I3269="x",1,0)</f>
        <v>0</v>
      </c>
      <c r="G3269" s="90">
        <f t="shared" si="254"/>
        <v>1</v>
      </c>
      <c r="H3269" s="1">
        <f>IF(Eingabe!R3269="x",1,0)</f>
        <v>1</v>
      </c>
      <c r="I3269" s="1">
        <f>IF(Eingabe!S3269="x",1,0)</f>
        <v>0</v>
      </c>
      <c r="J3269" s="1">
        <f t="shared" si="255"/>
        <v>1</v>
      </c>
      <c r="K3269" s="89">
        <f>IF(Eingabe!E3269="x",1,0)</f>
        <v>1</v>
      </c>
      <c r="L3269" s="1">
        <f>IF(Eingabe!F3269="x",1,0)</f>
        <v>0</v>
      </c>
      <c r="M3269" s="90">
        <f t="shared" si="256"/>
        <v>1</v>
      </c>
    </row>
    <row r="3270">
      <c r="A3270" s="5">
        <f>Eingabe!J3270^2*PI()/4</f>
        <v>0</v>
      </c>
      <c r="B3270" s="5">
        <f>Eingabe!K3270*Eingabe!L3270</f>
        <v>0.0625</v>
      </c>
      <c r="C3270" s="5">
        <f>(Eingabe!K3270*(Eingabe!L3270-Eingabe!K3270)+Eingabe!K3270^2*PI()/4)*0+Eingabe!K3270*Eingabe!L3270</f>
        <v>0.0625</v>
      </c>
      <c r="D3270" s="89">
        <f>IF(Eingabe!G3270="x",1,0)</f>
        <v>0</v>
      </c>
      <c r="E3270" s="1">
        <f>IF(Eingabe!H3270="x",1,0)</f>
        <v>1</v>
      </c>
      <c r="F3270" s="1">
        <f>IF(Eingabe!I3270="x",1,0)</f>
        <v>0</v>
      </c>
      <c r="G3270" s="90">
        <f t="shared" si="254"/>
        <v>1</v>
      </c>
      <c r="H3270" s="1">
        <f>IF(Eingabe!R3270="x",1,0)</f>
        <v>1</v>
      </c>
      <c r="I3270" s="1">
        <f>IF(Eingabe!S3270="x",1,0)</f>
        <v>0</v>
      </c>
      <c r="J3270" s="1">
        <f t="shared" si="255"/>
        <v>1</v>
      </c>
      <c r="K3270" s="89">
        <f>IF(Eingabe!E3270="x",1,0)</f>
        <v>1</v>
      </c>
      <c r="L3270" s="1">
        <f>IF(Eingabe!F3270="x",1,0)</f>
        <v>0</v>
      </c>
      <c r="M3270" s="90">
        <f t="shared" si="256"/>
        <v>1</v>
      </c>
    </row>
    <row r="3271">
      <c r="A3271" s="5">
        <f>Eingabe!J3271^2*PI()/4</f>
        <v>0</v>
      </c>
      <c r="B3271" s="5">
        <f>Eingabe!K3271*Eingabe!L3271</f>
        <v>0.0625</v>
      </c>
      <c r="C3271" s="5">
        <f>(Eingabe!K3271*(Eingabe!L3271-Eingabe!K3271)+Eingabe!K3271^2*PI()/4)*0+Eingabe!K3271*Eingabe!L3271</f>
        <v>0.0625</v>
      </c>
      <c r="D3271" s="89">
        <f>IF(Eingabe!G3271="x",1,0)</f>
        <v>0</v>
      </c>
      <c r="E3271" s="1">
        <f>IF(Eingabe!H3271="x",1,0)</f>
        <v>1</v>
      </c>
      <c r="F3271" s="1">
        <f>IF(Eingabe!I3271="x",1,0)</f>
        <v>0</v>
      </c>
      <c r="G3271" s="90">
        <f t="shared" si="254"/>
        <v>1</v>
      </c>
      <c r="H3271" s="1">
        <f>IF(Eingabe!R3271="x",1,0)</f>
        <v>1</v>
      </c>
      <c r="I3271" s="1">
        <f>IF(Eingabe!S3271="x",1,0)</f>
        <v>0</v>
      </c>
      <c r="J3271" s="1">
        <f t="shared" si="255"/>
        <v>1</v>
      </c>
      <c r="K3271" s="89">
        <f>IF(Eingabe!E3271="x",1,0)</f>
        <v>1</v>
      </c>
      <c r="L3271" s="1">
        <f>IF(Eingabe!F3271="x",1,0)</f>
        <v>0</v>
      </c>
      <c r="M3271" s="90">
        <f t="shared" si="256"/>
        <v>1</v>
      </c>
    </row>
    <row r="3272">
      <c r="A3272" s="5">
        <f>Eingabe!J3272^2*PI()/4</f>
        <v>0</v>
      </c>
      <c r="B3272" s="5">
        <f>Eingabe!K3272*Eingabe!L3272</f>
        <v>0.098000000000000004</v>
      </c>
      <c r="C3272" s="5">
        <f>(Eingabe!K3272*(Eingabe!L3272-Eingabe!K3272)+Eingabe!K3272^2*PI()/4)*0+Eingabe!K3272*Eingabe!L3272</f>
        <v>0.098000000000000004</v>
      </c>
      <c r="D3272" s="89">
        <f>IF(Eingabe!G3272="x",1,0)</f>
        <v>0</v>
      </c>
      <c r="E3272" s="1">
        <f>IF(Eingabe!H3272="x",1,0)</f>
        <v>1</v>
      </c>
      <c r="F3272" s="1">
        <f>IF(Eingabe!I3272="x",1,0)</f>
        <v>0</v>
      </c>
      <c r="G3272" s="90">
        <f t="shared" si="254"/>
        <v>1</v>
      </c>
      <c r="H3272" s="1">
        <f>IF(Eingabe!R3272="x",1,0)</f>
        <v>1</v>
      </c>
      <c r="I3272" s="1">
        <f>IF(Eingabe!S3272="x",1,0)</f>
        <v>0</v>
      </c>
      <c r="J3272" s="1">
        <f t="shared" si="255"/>
        <v>1</v>
      </c>
      <c r="K3272" s="89">
        <f>IF(Eingabe!E3272="x",1,0)</f>
        <v>1</v>
      </c>
      <c r="L3272" s="1">
        <f>IF(Eingabe!F3272="x",1,0)</f>
        <v>0</v>
      </c>
      <c r="M3272" s="90">
        <f t="shared" si="256"/>
        <v>1</v>
      </c>
    </row>
    <row r="3273">
      <c r="A3273" s="5">
        <f>Eingabe!J3273^2*PI()/4</f>
        <v>0</v>
      </c>
      <c r="B3273" s="5">
        <f>Eingabe!K3273*Eingabe!L3273</f>
        <v>0.080000000000000016</v>
      </c>
      <c r="C3273" s="5">
        <f>(Eingabe!K3273*(Eingabe!L3273-Eingabe!K3273)+Eingabe!K3273^2*PI()/4)*0+Eingabe!K3273*Eingabe!L3273</f>
        <v>0.080000000000000016</v>
      </c>
      <c r="D3273" s="89">
        <f>IF(Eingabe!G3273="x",1,0)</f>
        <v>0</v>
      </c>
      <c r="E3273" s="1">
        <f>IF(Eingabe!H3273="x",1,0)</f>
        <v>1</v>
      </c>
      <c r="F3273" s="1">
        <f>IF(Eingabe!I3273="x",1,0)</f>
        <v>0</v>
      </c>
      <c r="G3273" s="90">
        <f t="shared" si="254"/>
        <v>1</v>
      </c>
      <c r="H3273" s="1">
        <f>IF(Eingabe!R3273="x",1,0)</f>
        <v>1</v>
      </c>
      <c r="I3273" s="1">
        <f>IF(Eingabe!S3273="x",1,0)</f>
        <v>0</v>
      </c>
      <c r="J3273" s="1">
        <f t="shared" si="255"/>
        <v>1</v>
      </c>
      <c r="K3273" s="89">
        <f>IF(Eingabe!E3273="x",1,0)</f>
        <v>1</v>
      </c>
      <c r="L3273" s="1">
        <f>IF(Eingabe!F3273="x",1,0)</f>
        <v>0</v>
      </c>
      <c r="M3273" s="90">
        <f t="shared" si="256"/>
        <v>1</v>
      </c>
    </row>
    <row r="3274">
      <c r="A3274" s="5">
        <f>Eingabe!J3274^2*PI()/4</f>
        <v>0</v>
      </c>
      <c r="B3274" s="5">
        <f>Eingabe!K3274*Eingabe!L3274</f>
        <v>0.1056</v>
      </c>
      <c r="C3274" s="5">
        <f>(Eingabe!K3274*(Eingabe!L3274-Eingabe!K3274)+Eingabe!K3274^2*PI()/4)*0+Eingabe!K3274*Eingabe!L3274</f>
        <v>0.1056</v>
      </c>
      <c r="D3274" s="89">
        <f>IF(Eingabe!G3274="x",1,0)</f>
        <v>0</v>
      </c>
      <c r="E3274" s="1">
        <f>IF(Eingabe!H3274="x",1,0)</f>
        <v>1</v>
      </c>
      <c r="F3274" s="1">
        <f>IF(Eingabe!I3274="x",1,0)</f>
        <v>0</v>
      </c>
      <c r="G3274" s="90">
        <f t="shared" si="254"/>
        <v>1</v>
      </c>
      <c r="H3274" s="1">
        <f>IF(Eingabe!R3274="x",1,0)</f>
        <v>1</v>
      </c>
      <c r="I3274" s="1">
        <f>IF(Eingabe!S3274="x",1,0)</f>
        <v>0</v>
      </c>
      <c r="J3274" s="1">
        <f t="shared" si="255"/>
        <v>1</v>
      </c>
      <c r="K3274" s="89">
        <f>IF(Eingabe!E3274="x",1,0)</f>
        <v>1</v>
      </c>
      <c r="L3274" s="1">
        <f>IF(Eingabe!F3274="x",1,0)</f>
        <v>0</v>
      </c>
      <c r="M3274" s="90">
        <f t="shared" si="256"/>
        <v>1</v>
      </c>
    </row>
    <row r="3275">
      <c r="A3275" s="5">
        <f>Eingabe!J3275^2*PI()/4</f>
        <v>0</v>
      </c>
      <c r="B3275" s="5">
        <f>Eingabe!K3275*Eingabe!L3275</f>
        <v>0.13200000000000001</v>
      </c>
      <c r="C3275" s="5">
        <f>(Eingabe!K3275*(Eingabe!L3275-Eingabe!K3275)+Eingabe!K3275^2*PI()/4)*0+Eingabe!K3275*Eingabe!L3275</f>
        <v>0.13200000000000001</v>
      </c>
      <c r="D3275" s="89">
        <f>IF(Eingabe!G3275="x",1,0)</f>
        <v>0</v>
      </c>
      <c r="E3275" s="1">
        <f>IF(Eingabe!H3275="x",1,0)</f>
        <v>1</v>
      </c>
      <c r="F3275" s="1">
        <f>IF(Eingabe!I3275="x",1,0)</f>
        <v>0</v>
      </c>
      <c r="G3275" s="90">
        <f t="shared" si="254"/>
        <v>1</v>
      </c>
      <c r="H3275" s="1">
        <f>IF(Eingabe!R3275="x",1,0)</f>
        <v>1</v>
      </c>
      <c r="I3275" s="1">
        <f>IF(Eingabe!S3275="x",1,0)</f>
        <v>0</v>
      </c>
      <c r="J3275" s="1">
        <f t="shared" si="255"/>
        <v>1</v>
      </c>
      <c r="K3275" s="89">
        <f>IF(Eingabe!E3275="x",1,0)</f>
        <v>1</v>
      </c>
      <c r="L3275" s="1">
        <f>IF(Eingabe!F3275="x",1,0)</f>
        <v>0</v>
      </c>
      <c r="M3275" s="90">
        <f t="shared" si="256"/>
        <v>1</v>
      </c>
    </row>
    <row r="3276">
      <c r="A3276" s="5">
        <f>Eingabe!J3276^2*PI()/4</f>
        <v>0</v>
      </c>
      <c r="B3276" s="5">
        <f>Eingabe!K3276*Eingabe!L3276</f>
        <v>0.12959999999999999</v>
      </c>
      <c r="C3276" s="5">
        <f>(Eingabe!K3276*(Eingabe!L3276-Eingabe!K3276)+Eingabe!K3276^2*PI()/4)*0+Eingabe!K3276*Eingabe!L3276</f>
        <v>0.12959999999999999</v>
      </c>
      <c r="D3276" s="89">
        <f>IF(Eingabe!G3276="x",1,0)</f>
        <v>0</v>
      </c>
      <c r="E3276" s="1">
        <f>IF(Eingabe!H3276="x",1,0)</f>
        <v>1</v>
      </c>
      <c r="F3276" s="1">
        <f>IF(Eingabe!I3276="x",1,0)</f>
        <v>0</v>
      </c>
      <c r="G3276" s="90">
        <f t="shared" si="254"/>
        <v>1</v>
      </c>
      <c r="H3276" s="1">
        <f>IF(Eingabe!R3276="x",1,0)</f>
        <v>1</v>
      </c>
      <c r="I3276" s="1">
        <f>IF(Eingabe!S3276="x",1,0)</f>
        <v>0</v>
      </c>
      <c r="J3276" s="1">
        <f t="shared" si="255"/>
        <v>1</v>
      </c>
      <c r="K3276" s="89">
        <f>IF(Eingabe!E3276="x",1,0)</f>
        <v>1</v>
      </c>
      <c r="L3276" s="1">
        <f>IF(Eingabe!F3276="x",1,0)</f>
        <v>0</v>
      </c>
      <c r="M3276" s="90">
        <f t="shared" si="256"/>
        <v>1</v>
      </c>
    </row>
    <row r="3277">
      <c r="A3277" s="5">
        <f>Eingabe!J3277^2*PI()/4</f>
        <v>0</v>
      </c>
      <c r="B3277" s="5">
        <f>Eingabe!K3277*Eingabe!L3277</f>
        <v>0.12959999999999999</v>
      </c>
      <c r="C3277" s="5">
        <f>(Eingabe!K3277*(Eingabe!L3277-Eingabe!K3277)+Eingabe!K3277^2*PI()/4)*0+Eingabe!K3277*Eingabe!L3277</f>
        <v>0.12959999999999999</v>
      </c>
      <c r="D3277" s="89">
        <f>IF(Eingabe!G3277="x",1,0)</f>
        <v>0</v>
      </c>
      <c r="E3277" s="1">
        <f>IF(Eingabe!H3277="x",1,0)</f>
        <v>1</v>
      </c>
      <c r="F3277" s="1">
        <f>IF(Eingabe!I3277="x",1,0)</f>
        <v>0</v>
      </c>
      <c r="G3277" s="90">
        <f t="shared" si="254"/>
        <v>1</v>
      </c>
      <c r="H3277" s="1">
        <f>IF(Eingabe!R3277="x",1,0)</f>
        <v>1</v>
      </c>
      <c r="I3277" s="1">
        <f>IF(Eingabe!S3277="x",1,0)</f>
        <v>0</v>
      </c>
      <c r="J3277" s="1">
        <f t="shared" si="255"/>
        <v>1</v>
      </c>
      <c r="K3277" s="89">
        <f>IF(Eingabe!E3277="x",1,0)</f>
        <v>1</v>
      </c>
      <c r="L3277" s="1">
        <f>IF(Eingabe!F3277="x",1,0)</f>
        <v>0</v>
      </c>
      <c r="M3277" s="90">
        <f t="shared" si="256"/>
        <v>1</v>
      </c>
    </row>
    <row r="3278">
      <c r="A3278" s="5">
        <f>Eingabe!J3278^2*PI()/4</f>
        <v>0</v>
      </c>
      <c r="B3278" s="5">
        <f>Eingabe!K3278*Eingabe!L3278</f>
        <v>0.12959999999999999</v>
      </c>
      <c r="C3278" s="5">
        <f>(Eingabe!K3278*(Eingabe!L3278-Eingabe!K3278)+Eingabe!K3278^2*PI()/4)*0+Eingabe!K3278*Eingabe!L3278</f>
        <v>0.12959999999999999</v>
      </c>
      <c r="D3278" s="89">
        <f>IF(Eingabe!G3278="x",1,0)</f>
        <v>0</v>
      </c>
      <c r="E3278" s="1">
        <f>IF(Eingabe!H3278="x",1,0)</f>
        <v>1</v>
      </c>
      <c r="F3278" s="1">
        <f>IF(Eingabe!I3278="x",1,0)</f>
        <v>0</v>
      </c>
      <c r="G3278" s="90">
        <f t="shared" si="254"/>
        <v>1</v>
      </c>
      <c r="H3278" s="1">
        <f>IF(Eingabe!R3278="x",1,0)</f>
        <v>1</v>
      </c>
      <c r="I3278" s="1">
        <f>IF(Eingabe!S3278="x",1,0)</f>
        <v>0</v>
      </c>
      <c r="J3278" s="1">
        <f t="shared" si="255"/>
        <v>1</v>
      </c>
      <c r="K3278" s="89">
        <f>IF(Eingabe!E3278="x",1,0)</f>
        <v>1</v>
      </c>
      <c r="L3278" s="1">
        <f>IF(Eingabe!F3278="x",1,0)</f>
        <v>0</v>
      </c>
      <c r="M3278" s="90">
        <f t="shared" si="256"/>
        <v>1</v>
      </c>
    </row>
    <row r="3279">
      <c r="A3279" s="5">
        <f>Eingabe!J3279^2*PI()/4</f>
        <v>0</v>
      </c>
      <c r="B3279" s="5">
        <f>Eingabe!K3279*Eingabe!L3279</f>
        <v>0.040000000000000008</v>
      </c>
      <c r="C3279" s="5">
        <f>(Eingabe!K3279*(Eingabe!L3279-Eingabe!K3279)+Eingabe!K3279^2*PI()/4)*0+Eingabe!K3279*Eingabe!L3279</f>
        <v>0.040000000000000008</v>
      </c>
      <c r="D3279" s="89">
        <f>IF(Eingabe!G3279="x",1,0)</f>
        <v>0</v>
      </c>
      <c r="E3279" s="1">
        <f>IF(Eingabe!H3279="x",1,0)</f>
        <v>1</v>
      </c>
      <c r="F3279" s="1">
        <f>IF(Eingabe!I3279="x",1,0)</f>
        <v>0</v>
      </c>
      <c r="G3279" s="90">
        <f t="shared" si="254"/>
        <v>1</v>
      </c>
      <c r="H3279" s="1">
        <f>IF(Eingabe!R3279="x",1,0)</f>
        <v>1</v>
      </c>
      <c r="I3279" s="1">
        <f>IF(Eingabe!S3279="x",1,0)</f>
        <v>0</v>
      </c>
      <c r="J3279" s="1">
        <f t="shared" si="255"/>
        <v>1</v>
      </c>
      <c r="K3279" s="89">
        <f>IF(Eingabe!E3279="x",1,0)</f>
        <v>1</v>
      </c>
      <c r="L3279" s="1">
        <f>IF(Eingabe!F3279="x",1,0)</f>
        <v>0</v>
      </c>
      <c r="M3279" s="90">
        <f t="shared" si="256"/>
        <v>1</v>
      </c>
    </row>
    <row r="3280">
      <c r="A3280" s="5">
        <f>Eingabe!J3280^2*PI()/4</f>
        <v>0</v>
      </c>
      <c r="B3280" s="5">
        <f>Eingabe!K3280*Eingabe!L3280</f>
        <v>0.040000000000000008</v>
      </c>
      <c r="C3280" s="5">
        <f>(Eingabe!K3280*(Eingabe!L3280-Eingabe!K3280)+Eingabe!K3280^2*PI()/4)*0+Eingabe!K3280*Eingabe!L3280</f>
        <v>0.040000000000000008</v>
      </c>
      <c r="D3280" s="89">
        <f>IF(Eingabe!G3280="x",1,0)</f>
        <v>0</v>
      </c>
      <c r="E3280" s="1">
        <f>IF(Eingabe!H3280="x",1,0)</f>
        <v>1</v>
      </c>
      <c r="F3280" s="1">
        <f>IF(Eingabe!I3280="x",1,0)</f>
        <v>0</v>
      </c>
      <c r="G3280" s="90">
        <f t="shared" si="254"/>
        <v>1</v>
      </c>
      <c r="H3280" s="1">
        <f>IF(Eingabe!R3280="x",1,0)</f>
        <v>1</v>
      </c>
      <c r="I3280" s="1">
        <f>IF(Eingabe!S3280="x",1,0)</f>
        <v>0</v>
      </c>
      <c r="J3280" s="1">
        <f t="shared" si="255"/>
        <v>1</v>
      </c>
      <c r="K3280" s="89">
        <f>IF(Eingabe!E3280="x",1,0)</f>
        <v>1</v>
      </c>
      <c r="L3280" s="1">
        <f>IF(Eingabe!F3280="x",1,0)</f>
        <v>0</v>
      </c>
      <c r="M3280" s="90">
        <f t="shared" si="256"/>
        <v>1</v>
      </c>
    </row>
    <row r="3281">
      <c r="A3281" s="5">
        <f>Eingabe!J3281^2*PI()/4</f>
        <v>0</v>
      </c>
      <c r="B3281" s="5">
        <f>Eingabe!K3281*Eingabe!L3281</f>
        <v>0.0625</v>
      </c>
      <c r="C3281" s="5">
        <f>(Eingabe!K3281*(Eingabe!L3281-Eingabe!K3281)+Eingabe!K3281^2*PI()/4)*0+Eingabe!K3281*Eingabe!L3281</f>
        <v>0.0625</v>
      </c>
      <c r="D3281" s="89">
        <f>IF(Eingabe!G3281="x",1,0)</f>
        <v>0</v>
      </c>
      <c r="E3281" s="1">
        <f>IF(Eingabe!H3281="x",1,0)</f>
        <v>1</v>
      </c>
      <c r="F3281" s="1">
        <f>IF(Eingabe!I3281="x",1,0)</f>
        <v>0</v>
      </c>
      <c r="G3281" s="90">
        <f t="shared" si="254"/>
        <v>1</v>
      </c>
      <c r="H3281" s="1">
        <f>IF(Eingabe!R3281="x",1,0)</f>
        <v>1</v>
      </c>
      <c r="I3281" s="1">
        <f>IF(Eingabe!S3281="x",1,0)</f>
        <v>0</v>
      </c>
      <c r="J3281" s="1">
        <f t="shared" si="255"/>
        <v>1</v>
      </c>
      <c r="K3281" s="89">
        <f>IF(Eingabe!E3281="x",1,0)</f>
        <v>1</v>
      </c>
      <c r="L3281" s="1">
        <f>IF(Eingabe!F3281="x",1,0)</f>
        <v>0</v>
      </c>
      <c r="M3281" s="90">
        <f t="shared" si="256"/>
        <v>1</v>
      </c>
    </row>
    <row r="3282">
      <c r="A3282" s="5">
        <f>Eingabe!J3282^2*PI()/4</f>
        <v>0</v>
      </c>
      <c r="B3282" s="5">
        <f>Eingabe!K3282*Eingabe!L3282</f>
        <v>0.0625</v>
      </c>
      <c r="C3282" s="5">
        <f>(Eingabe!K3282*(Eingabe!L3282-Eingabe!K3282)+Eingabe!K3282^2*PI()/4)*0+Eingabe!K3282*Eingabe!L3282</f>
        <v>0.0625</v>
      </c>
      <c r="D3282" s="89">
        <f>IF(Eingabe!G3282="x",1,0)</f>
        <v>0</v>
      </c>
      <c r="E3282" s="1">
        <f>IF(Eingabe!H3282="x",1,0)</f>
        <v>1</v>
      </c>
      <c r="F3282" s="1">
        <f>IF(Eingabe!I3282="x",1,0)</f>
        <v>0</v>
      </c>
      <c r="G3282" s="90">
        <f t="shared" si="254"/>
        <v>1</v>
      </c>
      <c r="H3282" s="1">
        <f>IF(Eingabe!R3282="x",1,0)</f>
        <v>1</v>
      </c>
      <c r="I3282" s="1">
        <f>IF(Eingabe!S3282="x",1,0)</f>
        <v>0</v>
      </c>
      <c r="J3282" s="1">
        <f t="shared" si="255"/>
        <v>1</v>
      </c>
      <c r="K3282" s="89">
        <f>IF(Eingabe!E3282="x",1,0)</f>
        <v>1</v>
      </c>
      <c r="L3282" s="1">
        <f>IF(Eingabe!F3282="x",1,0)</f>
        <v>0</v>
      </c>
      <c r="M3282" s="90">
        <f t="shared" si="256"/>
        <v>1</v>
      </c>
    </row>
    <row r="3283">
      <c r="A3283" s="5">
        <f>Eingabe!J3283^2*PI()/4</f>
        <v>0</v>
      </c>
      <c r="B3283" s="5">
        <f>Eingabe!K3283*Eingabe!L3283</f>
        <v>0.0625</v>
      </c>
      <c r="C3283" s="5">
        <f>(Eingabe!K3283*(Eingabe!L3283-Eingabe!K3283)+Eingabe!K3283^2*PI()/4)*0+Eingabe!K3283*Eingabe!L3283</f>
        <v>0.0625</v>
      </c>
      <c r="D3283" s="89">
        <f>IF(Eingabe!G3283="x",1,0)</f>
        <v>0</v>
      </c>
      <c r="E3283" s="1">
        <f>IF(Eingabe!H3283="x",1,0)</f>
        <v>1</v>
      </c>
      <c r="F3283" s="1">
        <f>IF(Eingabe!I3283="x",1,0)</f>
        <v>0</v>
      </c>
      <c r="G3283" s="90">
        <f t="shared" ref="G3283:G3346" si="257">MAX(E3283:F3283)</f>
        <v>1</v>
      </c>
      <c r="H3283" s="1">
        <f>IF(Eingabe!R3283="x",1,0)</f>
        <v>1</v>
      </c>
      <c r="I3283" s="1">
        <f>IF(Eingabe!S3283="x",1,0)</f>
        <v>0</v>
      </c>
      <c r="J3283" s="1">
        <f t="shared" ref="J3283:J3346" si="258">MAX(H3283:I3283)</f>
        <v>1</v>
      </c>
      <c r="K3283" s="89">
        <f>IF(Eingabe!E3283="x",1,0)</f>
        <v>1</v>
      </c>
      <c r="L3283" s="1">
        <f>IF(Eingabe!F3283="x",1,0)</f>
        <v>0</v>
      </c>
      <c r="M3283" s="90">
        <f t="shared" ref="M3283:M3346" si="259">MAX(K3283:L3283)</f>
        <v>1</v>
      </c>
    </row>
    <row r="3284">
      <c r="A3284" s="5">
        <f>Eingabe!J3284^2*PI()/4</f>
        <v>0</v>
      </c>
      <c r="B3284" s="5">
        <f>Eingabe!K3284*Eingabe!L3284</f>
        <v>0.0625</v>
      </c>
      <c r="C3284" s="5">
        <f>(Eingabe!K3284*(Eingabe!L3284-Eingabe!K3284)+Eingabe!K3284^2*PI()/4)*0+Eingabe!K3284*Eingabe!L3284</f>
        <v>0.0625</v>
      </c>
      <c r="D3284" s="89">
        <f>IF(Eingabe!G3284="x",1,0)</f>
        <v>0</v>
      </c>
      <c r="E3284" s="1">
        <f>IF(Eingabe!H3284="x",1,0)</f>
        <v>1</v>
      </c>
      <c r="F3284" s="1">
        <f>IF(Eingabe!I3284="x",1,0)</f>
        <v>0</v>
      </c>
      <c r="G3284" s="90">
        <f t="shared" si="257"/>
        <v>1</v>
      </c>
      <c r="H3284" s="1">
        <f>IF(Eingabe!R3284="x",1,0)</f>
        <v>1</v>
      </c>
      <c r="I3284" s="1">
        <f>IF(Eingabe!S3284="x",1,0)</f>
        <v>0</v>
      </c>
      <c r="J3284" s="1">
        <f t="shared" si="258"/>
        <v>1</v>
      </c>
      <c r="K3284" s="89">
        <f>IF(Eingabe!E3284="x",1,0)</f>
        <v>1</v>
      </c>
      <c r="L3284" s="1">
        <f>IF(Eingabe!F3284="x",1,0)</f>
        <v>0</v>
      </c>
      <c r="M3284" s="90">
        <f t="shared" si="259"/>
        <v>1</v>
      </c>
    </row>
    <row r="3285">
      <c r="A3285" s="5">
        <f>Eingabe!J3285^2*PI()/4</f>
        <v>0</v>
      </c>
      <c r="B3285" s="5">
        <f>Eingabe!K3285*Eingabe!L3285</f>
        <v>0.0625</v>
      </c>
      <c r="C3285" s="5">
        <f>(Eingabe!K3285*(Eingabe!L3285-Eingabe!K3285)+Eingabe!K3285^2*PI()/4)*0+Eingabe!K3285*Eingabe!L3285</f>
        <v>0.0625</v>
      </c>
      <c r="D3285" s="89">
        <f>IF(Eingabe!G3285="x",1,0)</f>
        <v>0</v>
      </c>
      <c r="E3285" s="1">
        <f>IF(Eingabe!H3285="x",1,0)</f>
        <v>1</v>
      </c>
      <c r="F3285" s="1">
        <f>IF(Eingabe!I3285="x",1,0)</f>
        <v>0</v>
      </c>
      <c r="G3285" s="90">
        <f t="shared" si="257"/>
        <v>1</v>
      </c>
      <c r="H3285" s="1">
        <f>IF(Eingabe!R3285="x",1,0)</f>
        <v>1</v>
      </c>
      <c r="I3285" s="1">
        <f>IF(Eingabe!S3285="x",1,0)</f>
        <v>0</v>
      </c>
      <c r="J3285" s="1">
        <f t="shared" si="258"/>
        <v>1</v>
      </c>
      <c r="K3285" s="89">
        <f>IF(Eingabe!E3285="x",1,0)</f>
        <v>1</v>
      </c>
      <c r="L3285" s="1">
        <f>IF(Eingabe!F3285="x",1,0)</f>
        <v>0</v>
      </c>
      <c r="M3285" s="90">
        <f t="shared" si="259"/>
        <v>1</v>
      </c>
    </row>
    <row r="3286">
      <c r="A3286" s="5">
        <f>Eingabe!J3286^2*PI()/4</f>
        <v>0</v>
      </c>
      <c r="B3286" s="5">
        <f>Eingabe!K3286*Eingabe!L3286</f>
        <v>0.0625</v>
      </c>
      <c r="C3286" s="5">
        <f>(Eingabe!K3286*(Eingabe!L3286-Eingabe!K3286)+Eingabe!K3286^2*PI()/4)*0+Eingabe!K3286*Eingabe!L3286</f>
        <v>0.0625</v>
      </c>
      <c r="D3286" s="89">
        <f>IF(Eingabe!G3286="x",1,0)</f>
        <v>0</v>
      </c>
      <c r="E3286" s="1">
        <f>IF(Eingabe!H3286="x",1,0)</f>
        <v>1</v>
      </c>
      <c r="F3286" s="1">
        <f>IF(Eingabe!I3286="x",1,0)</f>
        <v>0</v>
      </c>
      <c r="G3286" s="90">
        <f t="shared" si="257"/>
        <v>1</v>
      </c>
      <c r="H3286" s="1">
        <f>IF(Eingabe!R3286="x",1,0)</f>
        <v>1</v>
      </c>
      <c r="I3286" s="1">
        <f>IF(Eingabe!S3286="x",1,0)</f>
        <v>0</v>
      </c>
      <c r="J3286" s="1">
        <f t="shared" si="258"/>
        <v>1</v>
      </c>
      <c r="K3286" s="89">
        <f>IF(Eingabe!E3286="x",1,0)</f>
        <v>1</v>
      </c>
      <c r="L3286" s="1">
        <f>IF(Eingabe!F3286="x",1,0)</f>
        <v>0</v>
      </c>
      <c r="M3286" s="90">
        <f t="shared" si="259"/>
        <v>1</v>
      </c>
    </row>
    <row r="3287">
      <c r="A3287" s="5">
        <f>Eingabe!J3287^2*PI()/4</f>
        <v>0</v>
      </c>
      <c r="B3287" s="5">
        <f>Eingabe!K3287*Eingabe!L3287</f>
        <v>0.0625</v>
      </c>
      <c r="C3287" s="5">
        <f>(Eingabe!K3287*(Eingabe!L3287-Eingabe!K3287)+Eingabe!K3287^2*PI()/4)*0+Eingabe!K3287*Eingabe!L3287</f>
        <v>0.0625</v>
      </c>
      <c r="D3287" s="89">
        <f>IF(Eingabe!G3287="x",1,0)</f>
        <v>0</v>
      </c>
      <c r="E3287" s="1">
        <f>IF(Eingabe!H3287="x",1,0)</f>
        <v>1</v>
      </c>
      <c r="F3287" s="1">
        <f>IF(Eingabe!I3287="x",1,0)</f>
        <v>0</v>
      </c>
      <c r="G3287" s="90">
        <f t="shared" si="257"/>
        <v>1</v>
      </c>
      <c r="H3287" s="1">
        <f>IF(Eingabe!R3287="x",1,0)</f>
        <v>1</v>
      </c>
      <c r="I3287" s="1">
        <f>IF(Eingabe!S3287="x",1,0)</f>
        <v>0</v>
      </c>
      <c r="J3287" s="1">
        <f t="shared" si="258"/>
        <v>1</v>
      </c>
      <c r="K3287" s="89">
        <f>IF(Eingabe!E3287="x",1,0)</f>
        <v>1</v>
      </c>
      <c r="L3287" s="1">
        <f>IF(Eingabe!F3287="x",1,0)</f>
        <v>0</v>
      </c>
      <c r="M3287" s="90">
        <f t="shared" si="259"/>
        <v>1</v>
      </c>
    </row>
    <row r="3288">
      <c r="A3288" s="5">
        <f>Eingabe!J3288^2*PI()/4</f>
        <v>0</v>
      </c>
      <c r="B3288" s="5">
        <f>Eingabe!K3288*Eingabe!L3288</f>
        <v>0.0625</v>
      </c>
      <c r="C3288" s="5">
        <f>(Eingabe!K3288*(Eingabe!L3288-Eingabe!K3288)+Eingabe!K3288^2*PI()/4)*0+Eingabe!K3288*Eingabe!L3288</f>
        <v>0.0625</v>
      </c>
      <c r="D3288" s="89">
        <f>IF(Eingabe!G3288="x",1,0)</f>
        <v>0</v>
      </c>
      <c r="E3288" s="1">
        <f>IF(Eingabe!H3288="x",1,0)</f>
        <v>1</v>
      </c>
      <c r="F3288" s="1">
        <f>IF(Eingabe!I3288="x",1,0)</f>
        <v>0</v>
      </c>
      <c r="G3288" s="90">
        <f t="shared" si="257"/>
        <v>1</v>
      </c>
      <c r="H3288" s="1">
        <f>IF(Eingabe!R3288="x",1,0)</f>
        <v>1</v>
      </c>
      <c r="I3288" s="1">
        <f>IF(Eingabe!S3288="x",1,0)</f>
        <v>0</v>
      </c>
      <c r="J3288" s="1">
        <f t="shared" si="258"/>
        <v>1</v>
      </c>
      <c r="K3288" s="89">
        <f>IF(Eingabe!E3288="x",1,0)</f>
        <v>1</v>
      </c>
      <c r="L3288" s="1">
        <f>IF(Eingabe!F3288="x",1,0)</f>
        <v>0</v>
      </c>
      <c r="M3288" s="90">
        <f t="shared" si="259"/>
        <v>1</v>
      </c>
    </row>
    <row r="3289">
      <c r="A3289" s="5">
        <f>Eingabe!J3289^2*PI()/4</f>
        <v>0</v>
      </c>
      <c r="B3289" s="5">
        <f>Eingabe!K3289*Eingabe!L3289</f>
        <v>0.0625</v>
      </c>
      <c r="C3289" s="5">
        <f>(Eingabe!K3289*(Eingabe!L3289-Eingabe!K3289)+Eingabe!K3289^2*PI()/4)*0+Eingabe!K3289*Eingabe!L3289</f>
        <v>0.0625</v>
      </c>
      <c r="D3289" s="89">
        <f>IF(Eingabe!G3289="x",1,0)</f>
        <v>0</v>
      </c>
      <c r="E3289" s="1">
        <f>IF(Eingabe!H3289="x",1,0)</f>
        <v>1</v>
      </c>
      <c r="F3289" s="1">
        <f>IF(Eingabe!I3289="x",1,0)</f>
        <v>0</v>
      </c>
      <c r="G3289" s="90">
        <f t="shared" si="257"/>
        <v>1</v>
      </c>
      <c r="H3289" s="1">
        <f>IF(Eingabe!R3289="x",1,0)</f>
        <v>1</v>
      </c>
      <c r="I3289" s="1">
        <f>IF(Eingabe!S3289="x",1,0)</f>
        <v>0</v>
      </c>
      <c r="J3289" s="1">
        <f t="shared" si="258"/>
        <v>1</v>
      </c>
      <c r="K3289" s="89">
        <f>IF(Eingabe!E3289="x",1,0)</f>
        <v>1</v>
      </c>
      <c r="L3289" s="1">
        <f>IF(Eingabe!F3289="x",1,0)</f>
        <v>0</v>
      </c>
      <c r="M3289" s="90">
        <f t="shared" si="259"/>
        <v>1</v>
      </c>
    </row>
    <row r="3290">
      <c r="A3290" s="5">
        <f>Eingabe!J3290^2*PI()/4</f>
        <v>0</v>
      </c>
      <c r="B3290" s="5">
        <f>Eingabe!K3290*Eingabe!L3290</f>
        <v>0.0625</v>
      </c>
      <c r="C3290" s="5">
        <f>(Eingabe!K3290*(Eingabe!L3290-Eingabe!K3290)+Eingabe!K3290^2*PI()/4)*0+Eingabe!K3290*Eingabe!L3290</f>
        <v>0.0625</v>
      </c>
      <c r="D3290" s="89">
        <f>IF(Eingabe!G3290="x",1,0)</f>
        <v>0</v>
      </c>
      <c r="E3290" s="1">
        <f>IF(Eingabe!H3290="x",1,0)</f>
        <v>1</v>
      </c>
      <c r="F3290" s="1">
        <f>IF(Eingabe!I3290="x",1,0)</f>
        <v>0</v>
      </c>
      <c r="G3290" s="90">
        <f t="shared" si="257"/>
        <v>1</v>
      </c>
      <c r="H3290" s="1">
        <f>IF(Eingabe!R3290="x",1,0)</f>
        <v>1</v>
      </c>
      <c r="I3290" s="1">
        <f>IF(Eingabe!S3290="x",1,0)</f>
        <v>0</v>
      </c>
      <c r="J3290" s="1">
        <f t="shared" si="258"/>
        <v>1</v>
      </c>
      <c r="K3290" s="89">
        <f>IF(Eingabe!E3290="x",1,0)</f>
        <v>1</v>
      </c>
      <c r="L3290" s="1">
        <f>IF(Eingabe!F3290="x",1,0)</f>
        <v>0</v>
      </c>
      <c r="M3290" s="90">
        <f t="shared" si="259"/>
        <v>1</v>
      </c>
    </row>
    <row r="3291">
      <c r="A3291" s="5">
        <f>Eingabe!J3291^2*PI()/4</f>
        <v>0</v>
      </c>
      <c r="B3291" s="5">
        <f>Eingabe!K3291*Eingabe!L3291</f>
        <v>0.089999999999999997</v>
      </c>
      <c r="C3291" s="5">
        <f>(Eingabe!K3291*(Eingabe!L3291-Eingabe!K3291)+Eingabe!K3291^2*PI()/4)*0+Eingabe!K3291*Eingabe!L3291</f>
        <v>0.089999999999999997</v>
      </c>
      <c r="D3291" s="89">
        <f>IF(Eingabe!G3291="x",1,0)</f>
        <v>0</v>
      </c>
      <c r="E3291" s="1">
        <f>IF(Eingabe!H3291="x",1,0)</f>
        <v>1</v>
      </c>
      <c r="F3291" s="1">
        <f>IF(Eingabe!I3291="x",1,0)</f>
        <v>0</v>
      </c>
      <c r="G3291" s="90">
        <f t="shared" si="257"/>
        <v>1</v>
      </c>
      <c r="H3291" s="1">
        <f>IF(Eingabe!R3291="x",1,0)</f>
        <v>1</v>
      </c>
      <c r="I3291" s="1">
        <f>IF(Eingabe!S3291="x",1,0)</f>
        <v>0</v>
      </c>
      <c r="J3291" s="1">
        <f t="shared" si="258"/>
        <v>1</v>
      </c>
      <c r="K3291" s="89">
        <f>IF(Eingabe!E3291="x",1,0)</f>
        <v>1</v>
      </c>
      <c r="L3291" s="1">
        <f>IF(Eingabe!F3291="x",1,0)</f>
        <v>0</v>
      </c>
      <c r="M3291" s="90">
        <f t="shared" si="259"/>
        <v>1</v>
      </c>
    </row>
    <row r="3292">
      <c r="A3292" s="5">
        <f>Eingabe!J3292^2*PI()/4</f>
        <v>0</v>
      </c>
      <c r="B3292" s="5">
        <f>Eingabe!K3292*Eingabe!L3292</f>
        <v>0.089999999999999997</v>
      </c>
      <c r="C3292" s="5">
        <f>(Eingabe!K3292*(Eingabe!L3292-Eingabe!K3292)+Eingabe!K3292^2*PI()/4)*0+Eingabe!K3292*Eingabe!L3292</f>
        <v>0.089999999999999997</v>
      </c>
      <c r="D3292" s="89">
        <f>IF(Eingabe!G3292="x",1,0)</f>
        <v>0</v>
      </c>
      <c r="E3292" s="1">
        <f>IF(Eingabe!H3292="x",1,0)</f>
        <v>1</v>
      </c>
      <c r="F3292" s="1">
        <f>IF(Eingabe!I3292="x",1,0)</f>
        <v>0</v>
      </c>
      <c r="G3292" s="90">
        <f t="shared" si="257"/>
        <v>1</v>
      </c>
      <c r="H3292" s="1">
        <f>IF(Eingabe!R3292="x",1,0)</f>
        <v>1</v>
      </c>
      <c r="I3292" s="1">
        <f>IF(Eingabe!S3292="x",1,0)</f>
        <v>0</v>
      </c>
      <c r="J3292" s="1">
        <f t="shared" si="258"/>
        <v>1</v>
      </c>
      <c r="K3292" s="89">
        <f>IF(Eingabe!E3292="x",1,0)</f>
        <v>1</v>
      </c>
      <c r="L3292" s="1">
        <f>IF(Eingabe!F3292="x",1,0)</f>
        <v>0</v>
      </c>
      <c r="M3292" s="90">
        <f t="shared" si="259"/>
        <v>1</v>
      </c>
    </row>
    <row r="3293">
      <c r="A3293" s="5">
        <f>Eingabe!J3293^2*PI()/4</f>
        <v>0</v>
      </c>
      <c r="B3293" s="5">
        <f>Eingabe!K3293*Eingabe!L3293</f>
        <v>0.089999999999999997</v>
      </c>
      <c r="C3293" s="5">
        <f>(Eingabe!K3293*(Eingabe!L3293-Eingabe!K3293)+Eingabe!K3293^2*PI()/4)*0+Eingabe!K3293*Eingabe!L3293</f>
        <v>0.089999999999999997</v>
      </c>
      <c r="D3293" s="89">
        <f>IF(Eingabe!G3293="x",1,0)</f>
        <v>0</v>
      </c>
      <c r="E3293" s="1">
        <f>IF(Eingabe!H3293="x",1,0)</f>
        <v>1</v>
      </c>
      <c r="F3293" s="1">
        <f>IF(Eingabe!I3293="x",1,0)</f>
        <v>0</v>
      </c>
      <c r="G3293" s="90">
        <f t="shared" si="257"/>
        <v>1</v>
      </c>
      <c r="H3293" s="1">
        <f>IF(Eingabe!R3293="x",1,0)</f>
        <v>1</v>
      </c>
      <c r="I3293" s="1">
        <f>IF(Eingabe!S3293="x",1,0)</f>
        <v>0</v>
      </c>
      <c r="J3293" s="1">
        <f t="shared" si="258"/>
        <v>1</v>
      </c>
      <c r="K3293" s="89">
        <f>IF(Eingabe!E3293="x",1,0)</f>
        <v>1</v>
      </c>
      <c r="L3293" s="1">
        <f>IF(Eingabe!F3293="x",1,0)</f>
        <v>0</v>
      </c>
      <c r="M3293" s="90">
        <f t="shared" si="259"/>
        <v>1</v>
      </c>
    </row>
    <row r="3294">
      <c r="A3294" s="5">
        <f>Eingabe!J3294^2*PI()/4</f>
        <v>0</v>
      </c>
      <c r="B3294" s="5">
        <f>Eingabe!K3294*Eingabe!L3294</f>
        <v>0.069999999999999993</v>
      </c>
      <c r="C3294" s="5">
        <f>(Eingabe!K3294*(Eingabe!L3294-Eingabe!K3294)+Eingabe!K3294^2*PI()/4)*0+Eingabe!K3294*Eingabe!L3294</f>
        <v>0.069999999999999993</v>
      </c>
      <c r="D3294" s="89">
        <f>IF(Eingabe!G3294="x",1,0)</f>
        <v>0</v>
      </c>
      <c r="E3294" s="1">
        <f>IF(Eingabe!H3294="x",1,0)</f>
        <v>1</v>
      </c>
      <c r="F3294" s="1">
        <f>IF(Eingabe!I3294="x",1,0)</f>
        <v>0</v>
      </c>
      <c r="G3294" s="90">
        <f t="shared" si="257"/>
        <v>1</v>
      </c>
      <c r="H3294" s="1">
        <f>IF(Eingabe!R3294="x",1,0)</f>
        <v>1</v>
      </c>
      <c r="I3294" s="1">
        <f>IF(Eingabe!S3294="x",1,0)</f>
        <v>0</v>
      </c>
      <c r="J3294" s="1">
        <f t="shared" si="258"/>
        <v>1</v>
      </c>
      <c r="K3294" s="89">
        <f>IF(Eingabe!E3294="x",1,0)</f>
        <v>1</v>
      </c>
      <c r="L3294" s="1">
        <f>IF(Eingabe!F3294="x",1,0)</f>
        <v>0</v>
      </c>
      <c r="M3294" s="90">
        <f t="shared" si="259"/>
        <v>1</v>
      </c>
    </row>
    <row r="3295">
      <c r="A3295" s="5">
        <f>Eingabe!J3295^2*PI()/4</f>
        <v>0</v>
      </c>
      <c r="B3295" s="5">
        <f>Eingabe!K3295*Eingabe!L3295</f>
        <v>0.069999999999999993</v>
      </c>
      <c r="C3295" s="5">
        <f>(Eingabe!K3295*(Eingabe!L3295-Eingabe!K3295)+Eingabe!K3295^2*PI()/4)*0+Eingabe!K3295*Eingabe!L3295</f>
        <v>0.069999999999999993</v>
      </c>
      <c r="D3295" s="89">
        <f>IF(Eingabe!G3295="x",1,0)</f>
        <v>0</v>
      </c>
      <c r="E3295" s="1">
        <f>IF(Eingabe!H3295="x",1,0)</f>
        <v>1</v>
      </c>
      <c r="F3295" s="1">
        <f>IF(Eingabe!I3295="x",1,0)</f>
        <v>0</v>
      </c>
      <c r="G3295" s="90">
        <f t="shared" si="257"/>
        <v>1</v>
      </c>
      <c r="H3295" s="1">
        <f>IF(Eingabe!R3295="x",1,0)</f>
        <v>1</v>
      </c>
      <c r="I3295" s="1">
        <f>IF(Eingabe!S3295="x",1,0)</f>
        <v>0</v>
      </c>
      <c r="J3295" s="1">
        <f t="shared" si="258"/>
        <v>1</v>
      </c>
      <c r="K3295" s="89">
        <f>IF(Eingabe!E3295="x",1,0)</f>
        <v>1</v>
      </c>
      <c r="L3295" s="1">
        <f>IF(Eingabe!F3295="x",1,0)</f>
        <v>0</v>
      </c>
      <c r="M3295" s="90">
        <f t="shared" si="259"/>
        <v>1</v>
      </c>
    </row>
    <row r="3296">
      <c r="A3296" s="5">
        <f>Eingabe!J3296^2*PI()/4</f>
        <v>0</v>
      </c>
      <c r="B3296" s="5">
        <f>Eingabe!K3296*Eingabe!L3296</f>
        <v>0.069999999999999993</v>
      </c>
      <c r="C3296" s="5">
        <f>(Eingabe!K3296*(Eingabe!L3296-Eingabe!K3296)+Eingabe!K3296^2*PI()/4)*0+Eingabe!K3296*Eingabe!L3296</f>
        <v>0.069999999999999993</v>
      </c>
      <c r="D3296" s="89">
        <f>IF(Eingabe!G3296="x",1,0)</f>
        <v>0</v>
      </c>
      <c r="E3296" s="1">
        <f>IF(Eingabe!H3296="x",1,0)</f>
        <v>1</v>
      </c>
      <c r="F3296" s="1">
        <f>IF(Eingabe!I3296="x",1,0)</f>
        <v>0</v>
      </c>
      <c r="G3296" s="90">
        <f t="shared" si="257"/>
        <v>1</v>
      </c>
      <c r="H3296" s="1">
        <f>IF(Eingabe!R3296="x",1,0)</f>
        <v>1</v>
      </c>
      <c r="I3296" s="1">
        <f>IF(Eingabe!S3296="x",1,0)</f>
        <v>0</v>
      </c>
      <c r="J3296" s="1">
        <f t="shared" si="258"/>
        <v>1</v>
      </c>
      <c r="K3296" s="89">
        <f>IF(Eingabe!E3296="x",1,0)</f>
        <v>1</v>
      </c>
      <c r="L3296" s="1">
        <f>IF(Eingabe!F3296="x",1,0)</f>
        <v>0</v>
      </c>
      <c r="M3296" s="90">
        <f t="shared" si="259"/>
        <v>1</v>
      </c>
    </row>
    <row r="3297">
      <c r="A3297" s="5">
        <f>Eingabe!J3297^2*PI()/4</f>
        <v>0</v>
      </c>
      <c r="B3297" s="5">
        <f>Eingabe!K3297*Eingabe!L3297</f>
        <v>0.088000000000000009</v>
      </c>
      <c r="C3297" s="5">
        <f>(Eingabe!K3297*(Eingabe!L3297-Eingabe!K3297)+Eingabe!K3297^2*PI()/4)*0+Eingabe!K3297*Eingabe!L3297</f>
        <v>0.088000000000000009</v>
      </c>
      <c r="D3297" s="89">
        <f>IF(Eingabe!G3297="x",1,0)</f>
        <v>0</v>
      </c>
      <c r="E3297" s="1">
        <f>IF(Eingabe!H3297="x",1,0)</f>
        <v>1</v>
      </c>
      <c r="F3297" s="1">
        <f>IF(Eingabe!I3297="x",1,0)</f>
        <v>0</v>
      </c>
      <c r="G3297" s="90">
        <f t="shared" si="257"/>
        <v>1</v>
      </c>
      <c r="H3297" s="1">
        <f>IF(Eingabe!R3297="x",1,0)</f>
        <v>1</v>
      </c>
      <c r="I3297" s="1">
        <f>IF(Eingabe!S3297="x",1,0)</f>
        <v>0</v>
      </c>
      <c r="J3297" s="1">
        <f t="shared" si="258"/>
        <v>1</v>
      </c>
      <c r="K3297" s="89">
        <f>IF(Eingabe!E3297="x",1,0)</f>
        <v>1</v>
      </c>
      <c r="L3297" s="1">
        <f>IF(Eingabe!F3297="x",1,0)</f>
        <v>0</v>
      </c>
      <c r="M3297" s="90">
        <f t="shared" si="259"/>
        <v>1</v>
      </c>
    </row>
    <row r="3298">
      <c r="A3298" s="5">
        <f>Eingabe!J3298^2*PI()/4</f>
        <v>0</v>
      </c>
      <c r="B3298" s="5">
        <f>Eingabe!K3298*Eingabe!L3298</f>
        <v>0.088000000000000009</v>
      </c>
      <c r="C3298" s="5">
        <f>(Eingabe!K3298*(Eingabe!L3298-Eingabe!K3298)+Eingabe!K3298^2*PI()/4)*0+Eingabe!K3298*Eingabe!L3298</f>
        <v>0.088000000000000009</v>
      </c>
      <c r="D3298" s="89">
        <f>IF(Eingabe!G3298="x",1,0)</f>
        <v>0</v>
      </c>
      <c r="E3298" s="1">
        <f>IF(Eingabe!H3298="x",1,0)</f>
        <v>1</v>
      </c>
      <c r="F3298" s="1">
        <f>IF(Eingabe!I3298="x",1,0)</f>
        <v>0</v>
      </c>
      <c r="G3298" s="90">
        <f t="shared" si="257"/>
        <v>1</v>
      </c>
      <c r="H3298" s="1">
        <f>IF(Eingabe!R3298="x",1,0)</f>
        <v>1</v>
      </c>
      <c r="I3298" s="1">
        <f>IF(Eingabe!S3298="x",1,0)</f>
        <v>0</v>
      </c>
      <c r="J3298" s="1">
        <f t="shared" si="258"/>
        <v>1</v>
      </c>
      <c r="K3298" s="89">
        <f>IF(Eingabe!E3298="x",1,0)</f>
        <v>1</v>
      </c>
      <c r="L3298" s="1">
        <f>IF(Eingabe!F3298="x",1,0)</f>
        <v>0</v>
      </c>
      <c r="M3298" s="90">
        <f t="shared" si="259"/>
        <v>1</v>
      </c>
    </row>
    <row r="3299">
      <c r="A3299" s="5">
        <f>Eingabe!J3299^2*PI()/4</f>
        <v>0</v>
      </c>
      <c r="B3299" s="5">
        <f>Eingabe!K3299*Eingabe!L3299</f>
        <v>0.098000000000000004</v>
      </c>
      <c r="C3299" s="5">
        <f>(Eingabe!K3299*(Eingabe!L3299-Eingabe!K3299)+Eingabe!K3299^2*PI()/4)*0+Eingabe!K3299*Eingabe!L3299</f>
        <v>0.098000000000000004</v>
      </c>
      <c r="D3299" s="89">
        <f>IF(Eingabe!G3299="x",1,0)</f>
        <v>0</v>
      </c>
      <c r="E3299" s="1">
        <f>IF(Eingabe!H3299="x",1,0)</f>
        <v>1</v>
      </c>
      <c r="F3299" s="1">
        <f>IF(Eingabe!I3299="x",1,0)</f>
        <v>0</v>
      </c>
      <c r="G3299" s="90">
        <f t="shared" si="257"/>
        <v>1</v>
      </c>
      <c r="H3299" s="1">
        <f>IF(Eingabe!R3299="x",1,0)</f>
        <v>1</v>
      </c>
      <c r="I3299" s="1">
        <f>IF(Eingabe!S3299="x",1,0)</f>
        <v>0</v>
      </c>
      <c r="J3299" s="1">
        <f t="shared" si="258"/>
        <v>1</v>
      </c>
      <c r="K3299" s="89">
        <f>IF(Eingabe!E3299="x",1,0)</f>
        <v>1</v>
      </c>
      <c r="L3299" s="1">
        <f>IF(Eingabe!F3299="x",1,0)</f>
        <v>0</v>
      </c>
      <c r="M3299" s="90">
        <f t="shared" si="259"/>
        <v>1</v>
      </c>
    </row>
    <row r="3300">
      <c r="A3300" s="5">
        <f>Eingabe!J3300^2*PI()/4</f>
        <v>0</v>
      </c>
      <c r="B3300" s="5">
        <f>Eingabe!K3300*Eingabe!L3300</f>
        <v>0.18400000000000002</v>
      </c>
      <c r="C3300" s="5">
        <f>(Eingabe!K3300*(Eingabe!L3300-Eingabe!K3300)+Eingabe!K3300^2*PI()/4)*0+Eingabe!K3300*Eingabe!L3300</f>
        <v>0.18400000000000002</v>
      </c>
      <c r="D3300" s="89">
        <f>IF(Eingabe!G3300="x",1,0)</f>
        <v>0</v>
      </c>
      <c r="E3300" s="1">
        <f>IF(Eingabe!H3300="x",1,0)</f>
        <v>1</v>
      </c>
      <c r="F3300" s="1">
        <f>IF(Eingabe!I3300="x",1,0)</f>
        <v>0</v>
      </c>
      <c r="G3300" s="90">
        <f t="shared" si="257"/>
        <v>1</v>
      </c>
      <c r="H3300" s="1">
        <f>IF(Eingabe!R3300="x",1,0)</f>
        <v>1</v>
      </c>
      <c r="I3300" s="1">
        <f>IF(Eingabe!S3300="x",1,0)</f>
        <v>0</v>
      </c>
      <c r="J3300" s="1">
        <f t="shared" si="258"/>
        <v>1</v>
      </c>
      <c r="K3300" s="89">
        <f>IF(Eingabe!E3300="x",1,0)</f>
        <v>1</v>
      </c>
      <c r="L3300" s="1">
        <f>IF(Eingabe!F3300="x",1,0)</f>
        <v>0</v>
      </c>
      <c r="M3300" s="90">
        <f t="shared" si="259"/>
        <v>1</v>
      </c>
    </row>
    <row r="3301">
      <c r="A3301" s="5">
        <f>Eingabe!J3301^2*PI()/4</f>
        <v>0.049087385212340517</v>
      </c>
      <c r="B3301" s="5">
        <f>Eingabe!K3301*Eingabe!L3301</f>
        <v>0</v>
      </c>
      <c r="C3301" s="5">
        <f>(Eingabe!K3301*(Eingabe!L3301-Eingabe!K3301)+Eingabe!K3301^2*PI()/4)*0+Eingabe!K3301*Eingabe!L3301</f>
        <v>0</v>
      </c>
      <c r="D3301" s="89">
        <f>IF(Eingabe!G3301="x",1,0)</f>
        <v>1</v>
      </c>
      <c r="E3301" s="1">
        <f>IF(Eingabe!H3301="x",1,0)</f>
        <v>0</v>
      </c>
      <c r="F3301" s="1">
        <f>IF(Eingabe!I3301="x",1,0)</f>
        <v>0</v>
      </c>
      <c r="G3301" s="90">
        <f t="shared" si="257"/>
        <v>0</v>
      </c>
      <c r="H3301" s="1">
        <f>IF(Eingabe!R3301="x",1,0)</f>
        <v>1</v>
      </c>
      <c r="I3301" s="1">
        <f>IF(Eingabe!S3301="x",1,0)</f>
        <v>0</v>
      </c>
      <c r="J3301" s="1">
        <f t="shared" si="258"/>
        <v>1</v>
      </c>
      <c r="K3301" s="89">
        <f>IF(Eingabe!E3301="x",1,0)</f>
        <v>1</v>
      </c>
      <c r="L3301" s="1">
        <f>IF(Eingabe!F3301="x",1,0)</f>
        <v>0</v>
      </c>
      <c r="M3301" s="90">
        <f t="shared" si="259"/>
        <v>1</v>
      </c>
    </row>
    <row r="3302">
      <c r="A3302" s="5">
        <f>Eingabe!J3302^2*PI()/4</f>
        <v>0</v>
      </c>
      <c r="B3302" s="5">
        <f>Eingabe!K3302*Eingabe!L3302</f>
        <v>0.040000000000000008</v>
      </c>
      <c r="C3302" s="5">
        <f>(Eingabe!K3302*(Eingabe!L3302-Eingabe!K3302)+Eingabe!K3302^2*PI()/4)*0+Eingabe!K3302*Eingabe!L3302</f>
        <v>0.040000000000000008</v>
      </c>
      <c r="D3302" s="89">
        <f>IF(Eingabe!G3302="x",1,0)</f>
        <v>0</v>
      </c>
      <c r="E3302" s="1">
        <f>IF(Eingabe!H3302="x",1,0)</f>
        <v>1</v>
      </c>
      <c r="F3302" s="1">
        <f>IF(Eingabe!I3302="x",1,0)</f>
        <v>0</v>
      </c>
      <c r="G3302" s="90">
        <f t="shared" si="257"/>
        <v>1</v>
      </c>
      <c r="H3302" s="1">
        <f>IF(Eingabe!R3302="x",1,0)</f>
        <v>1</v>
      </c>
      <c r="I3302" s="1">
        <f>IF(Eingabe!S3302="x",1,0)</f>
        <v>0</v>
      </c>
      <c r="J3302" s="1">
        <f t="shared" si="258"/>
        <v>1</v>
      </c>
      <c r="K3302" s="89">
        <f>IF(Eingabe!E3302="x",1,0)</f>
        <v>1</v>
      </c>
      <c r="L3302" s="1">
        <f>IF(Eingabe!F3302="x",1,0)</f>
        <v>0</v>
      </c>
      <c r="M3302" s="90">
        <f t="shared" si="259"/>
        <v>1</v>
      </c>
    </row>
    <row r="3303">
      <c r="A3303" s="5">
        <f>Eingabe!J3303^2*PI()/4</f>
        <v>0</v>
      </c>
      <c r="B3303" s="5">
        <f>Eingabe!K3303*Eingabe!L3303</f>
        <v>0.040000000000000008</v>
      </c>
      <c r="C3303" s="5">
        <f>(Eingabe!K3303*(Eingabe!L3303-Eingabe!K3303)+Eingabe!K3303^2*PI()/4)*0+Eingabe!K3303*Eingabe!L3303</f>
        <v>0.040000000000000008</v>
      </c>
      <c r="D3303" s="89">
        <f>IF(Eingabe!G3303="x",1,0)</f>
        <v>0</v>
      </c>
      <c r="E3303" s="1">
        <f>IF(Eingabe!H3303="x",1,0)</f>
        <v>1</v>
      </c>
      <c r="F3303" s="1">
        <f>IF(Eingabe!I3303="x",1,0)</f>
        <v>0</v>
      </c>
      <c r="G3303" s="90">
        <f t="shared" si="257"/>
        <v>1</v>
      </c>
      <c r="H3303" s="1">
        <f>IF(Eingabe!R3303="x",1,0)</f>
        <v>1</v>
      </c>
      <c r="I3303" s="1">
        <f>IF(Eingabe!S3303="x",1,0)</f>
        <v>0</v>
      </c>
      <c r="J3303" s="1">
        <f t="shared" si="258"/>
        <v>1</v>
      </c>
      <c r="K3303" s="89">
        <f>IF(Eingabe!E3303="x",1,0)</f>
        <v>1</v>
      </c>
      <c r="L3303" s="1">
        <f>IF(Eingabe!F3303="x",1,0)</f>
        <v>0</v>
      </c>
      <c r="M3303" s="90">
        <f t="shared" si="259"/>
        <v>1</v>
      </c>
    </row>
    <row r="3304">
      <c r="A3304" s="5">
        <f>Eingabe!J3304^2*PI()/4</f>
        <v>0</v>
      </c>
      <c r="B3304" s="5">
        <f>Eingabe!K3304*Eingabe!L3304</f>
        <v>0.040000000000000008</v>
      </c>
      <c r="C3304" s="5">
        <f>(Eingabe!K3304*(Eingabe!L3304-Eingabe!K3304)+Eingabe!K3304^2*PI()/4)*0+Eingabe!K3304*Eingabe!L3304</f>
        <v>0.040000000000000008</v>
      </c>
      <c r="D3304" s="89">
        <f>IF(Eingabe!G3304="x",1,0)</f>
        <v>0</v>
      </c>
      <c r="E3304" s="1">
        <f>IF(Eingabe!H3304="x",1,0)</f>
        <v>1</v>
      </c>
      <c r="F3304" s="1">
        <f>IF(Eingabe!I3304="x",1,0)</f>
        <v>0</v>
      </c>
      <c r="G3304" s="90">
        <f t="shared" si="257"/>
        <v>1</v>
      </c>
      <c r="H3304" s="1">
        <f>IF(Eingabe!R3304="x",1,0)</f>
        <v>1</v>
      </c>
      <c r="I3304" s="1">
        <f>IF(Eingabe!S3304="x",1,0)</f>
        <v>0</v>
      </c>
      <c r="J3304" s="1">
        <f t="shared" si="258"/>
        <v>1</v>
      </c>
      <c r="K3304" s="89">
        <f>IF(Eingabe!E3304="x",1,0)</f>
        <v>1</v>
      </c>
      <c r="L3304" s="1">
        <f>IF(Eingabe!F3304="x",1,0)</f>
        <v>0</v>
      </c>
      <c r="M3304" s="90">
        <f t="shared" si="259"/>
        <v>1</v>
      </c>
    </row>
    <row r="3305">
      <c r="A3305" s="5">
        <f>Eingabe!J3305^2*PI()/4</f>
        <v>0</v>
      </c>
      <c r="B3305" s="5">
        <f>Eingabe!K3305*Eingabe!L3305</f>
        <v>0.040000000000000008</v>
      </c>
      <c r="C3305" s="5">
        <f>(Eingabe!K3305*(Eingabe!L3305-Eingabe!K3305)+Eingabe!K3305^2*PI()/4)*0+Eingabe!K3305*Eingabe!L3305</f>
        <v>0.040000000000000008</v>
      </c>
      <c r="D3305" s="89">
        <f>IF(Eingabe!G3305="x",1,0)</f>
        <v>0</v>
      </c>
      <c r="E3305" s="1">
        <f>IF(Eingabe!H3305="x",1,0)</f>
        <v>1</v>
      </c>
      <c r="F3305" s="1">
        <f>IF(Eingabe!I3305="x",1,0)</f>
        <v>0</v>
      </c>
      <c r="G3305" s="90">
        <f t="shared" si="257"/>
        <v>1</v>
      </c>
      <c r="H3305" s="1">
        <f>IF(Eingabe!R3305="x",1,0)</f>
        <v>1</v>
      </c>
      <c r="I3305" s="1">
        <f>IF(Eingabe!S3305="x",1,0)</f>
        <v>0</v>
      </c>
      <c r="J3305" s="1">
        <f t="shared" si="258"/>
        <v>1</v>
      </c>
      <c r="K3305" s="89">
        <f>IF(Eingabe!E3305="x",1,0)</f>
        <v>1</v>
      </c>
      <c r="L3305" s="1">
        <f>IF(Eingabe!F3305="x",1,0)</f>
        <v>0</v>
      </c>
      <c r="M3305" s="90">
        <f t="shared" si="259"/>
        <v>1</v>
      </c>
    </row>
    <row r="3306">
      <c r="A3306" s="5">
        <f>Eingabe!J3306^2*PI()/4</f>
        <v>0</v>
      </c>
      <c r="B3306" s="5">
        <f>Eingabe!K3306*Eingabe!L3306</f>
        <v>0.0625</v>
      </c>
      <c r="C3306" s="5">
        <f>(Eingabe!K3306*(Eingabe!L3306-Eingabe!K3306)+Eingabe!K3306^2*PI()/4)*0+Eingabe!K3306*Eingabe!L3306</f>
        <v>0.0625</v>
      </c>
      <c r="D3306" s="89">
        <f>IF(Eingabe!G3306="x",1,0)</f>
        <v>0</v>
      </c>
      <c r="E3306" s="1">
        <f>IF(Eingabe!H3306="x",1,0)</f>
        <v>1</v>
      </c>
      <c r="F3306" s="1">
        <f>IF(Eingabe!I3306="x",1,0)</f>
        <v>0</v>
      </c>
      <c r="G3306" s="90">
        <f t="shared" si="257"/>
        <v>1</v>
      </c>
      <c r="H3306" s="1">
        <f>IF(Eingabe!R3306="x",1,0)</f>
        <v>1</v>
      </c>
      <c r="I3306" s="1">
        <f>IF(Eingabe!S3306="x",1,0)</f>
        <v>0</v>
      </c>
      <c r="J3306" s="1">
        <f t="shared" si="258"/>
        <v>1</v>
      </c>
      <c r="K3306" s="89">
        <f>IF(Eingabe!E3306="x",1,0)</f>
        <v>1</v>
      </c>
      <c r="L3306" s="1">
        <f>IF(Eingabe!F3306="x",1,0)</f>
        <v>0</v>
      </c>
      <c r="M3306" s="90">
        <f t="shared" si="259"/>
        <v>1</v>
      </c>
    </row>
    <row r="3307">
      <c r="A3307" s="5">
        <f>Eingabe!J3307^2*PI()/4</f>
        <v>0</v>
      </c>
      <c r="B3307" s="5">
        <f>Eingabe!K3307*Eingabe!L3307</f>
        <v>0.0625</v>
      </c>
      <c r="C3307" s="5">
        <f>(Eingabe!K3307*(Eingabe!L3307-Eingabe!K3307)+Eingabe!K3307^2*PI()/4)*0+Eingabe!K3307*Eingabe!L3307</f>
        <v>0.0625</v>
      </c>
      <c r="D3307" s="89">
        <f>IF(Eingabe!G3307="x",1,0)</f>
        <v>0</v>
      </c>
      <c r="E3307" s="1">
        <f>IF(Eingabe!H3307="x",1,0)</f>
        <v>1</v>
      </c>
      <c r="F3307" s="1">
        <f>IF(Eingabe!I3307="x",1,0)</f>
        <v>0</v>
      </c>
      <c r="G3307" s="90">
        <f t="shared" si="257"/>
        <v>1</v>
      </c>
      <c r="H3307" s="1">
        <f>IF(Eingabe!R3307="x",1,0)</f>
        <v>1</v>
      </c>
      <c r="I3307" s="1">
        <f>IF(Eingabe!S3307="x",1,0)</f>
        <v>0</v>
      </c>
      <c r="J3307" s="1">
        <f t="shared" si="258"/>
        <v>1</v>
      </c>
      <c r="K3307" s="89">
        <f>IF(Eingabe!E3307="x",1,0)</f>
        <v>1</v>
      </c>
      <c r="L3307" s="1">
        <f>IF(Eingabe!F3307="x",1,0)</f>
        <v>0</v>
      </c>
      <c r="M3307" s="90">
        <f t="shared" si="259"/>
        <v>1</v>
      </c>
    </row>
    <row r="3308">
      <c r="A3308" s="5">
        <f>Eingabe!J3308^2*PI()/4</f>
        <v>0</v>
      </c>
      <c r="B3308" s="5">
        <f>Eingabe!K3308*Eingabe!L3308</f>
        <v>0.0625</v>
      </c>
      <c r="C3308" s="5">
        <f>(Eingabe!K3308*(Eingabe!L3308-Eingabe!K3308)+Eingabe!K3308^2*PI()/4)*0+Eingabe!K3308*Eingabe!L3308</f>
        <v>0.0625</v>
      </c>
      <c r="D3308" s="89">
        <f>IF(Eingabe!G3308="x",1,0)</f>
        <v>0</v>
      </c>
      <c r="E3308" s="1">
        <f>IF(Eingabe!H3308="x",1,0)</f>
        <v>1</v>
      </c>
      <c r="F3308" s="1">
        <f>IF(Eingabe!I3308="x",1,0)</f>
        <v>0</v>
      </c>
      <c r="G3308" s="90">
        <f t="shared" si="257"/>
        <v>1</v>
      </c>
      <c r="H3308" s="1">
        <f>IF(Eingabe!R3308="x",1,0)</f>
        <v>1</v>
      </c>
      <c r="I3308" s="1">
        <f>IF(Eingabe!S3308="x",1,0)</f>
        <v>0</v>
      </c>
      <c r="J3308" s="1">
        <f t="shared" si="258"/>
        <v>1</v>
      </c>
      <c r="K3308" s="89">
        <f>IF(Eingabe!E3308="x",1,0)</f>
        <v>1</v>
      </c>
      <c r="L3308" s="1">
        <f>IF(Eingabe!F3308="x",1,0)</f>
        <v>0</v>
      </c>
      <c r="M3308" s="90">
        <f t="shared" si="259"/>
        <v>1</v>
      </c>
    </row>
    <row r="3309">
      <c r="A3309" s="5">
        <f>Eingabe!J3309^2*PI()/4</f>
        <v>0</v>
      </c>
      <c r="B3309" s="5">
        <f>Eingabe!K3309*Eingabe!L3309</f>
        <v>0.0625</v>
      </c>
      <c r="C3309" s="5">
        <f>(Eingabe!K3309*(Eingabe!L3309-Eingabe!K3309)+Eingabe!K3309^2*PI()/4)*0+Eingabe!K3309*Eingabe!L3309</f>
        <v>0.0625</v>
      </c>
      <c r="D3309" s="89">
        <f>IF(Eingabe!G3309="x",1,0)</f>
        <v>0</v>
      </c>
      <c r="E3309" s="1">
        <f>IF(Eingabe!H3309="x",1,0)</f>
        <v>1</v>
      </c>
      <c r="F3309" s="1">
        <f>IF(Eingabe!I3309="x",1,0)</f>
        <v>0</v>
      </c>
      <c r="G3309" s="90">
        <f t="shared" si="257"/>
        <v>1</v>
      </c>
      <c r="H3309" s="1">
        <f>IF(Eingabe!R3309="x",1,0)</f>
        <v>1</v>
      </c>
      <c r="I3309" s="1">
        <f>IF(Eingabe!S3309="x",1,0)</f>
        <v>0</v>
      </c>
      <c r="J3309" s="1">
        <f t="shared" si="258"/>
        <v>1</v>
      </c>
      <c r="K3309" s="89">
        <f>IF(Eingabe!E3309="x",1,0)</f>
        <v>1</v>
      </c>
      <c r="L3309" s="1">
        <f>IF(Eingabe!F3309="x",1,0)</f>
        <v>0</v>
      </c>
      <c r="M3309" s="90">
        <f t="shared" si="259"/>
        <v>1</v>
      </c>
    </row>
    <row r="3310">
      <c r="A3310" s="5">
        <f>Eingabe!J3310^2*PI()/4</f>
        <v>0</v>
      </c>
      <c r="B3310" s="5">
        <f>Eingabe!K3310*Eingabe!L3310</f>
        <v>0.1225</v>
      </c>
      <c r="C3310" s="5">
        <f>(Eingabe!K3310*(Eingabe!L3310-Eingabe!K3310)+Eingabe!K3310^2*PI()/4)*0+Eingabe!K3310*Eingabe!L3310</f>
        <v>0.1225</v>
      </c>
      <c r="D3310" s="89">
        <f>IF(Eingabe!G3310="x",1,0)</f>
        <v>0</v>
      </c>
      <c r="E3310" s="1">
        <f>IF(Eingabe!H3310="x",1,0)</f>
        <v>1</v>
      </c>
      <c r="F3310" s="1">
        <f>IF(Eingabe!I3310="x",1,0)</f>
        <v>0</v>
      </c>
      <c r="G3310" s="90">
        <f t="shared" si="257"/>
        <v>1</v>
      </c>
      <c r="H3310" s="1">
        <f>IF(Eingabe!R3310="x",1,0)</f>
        <v>1</v>
      </c>
      <c r="I3310" s="1">
        <f>IF(Eingabe!S3310="x",1,0)</f>
        <v>0</v>
      </c>
      <c r="J3310" s="1">
        <f t="shared" si="258"/>
        <v>1</v>
      </c>
      <c r="K3310" s="89">
        <f>IF(Eingabe!E3310="x",1,0)</f>
        <v>1</v>
      </c>
      <c r="L3310" s="1">
        <f>IF(Eingabe!F3310="x",1,0)</f>
        <v>0</v>
      </c>
      <c r="M3310" s="90">
        <f t="shared" si="259"/>
        <v>1</v>
      </c>
    </row>
    <row r="3311">
      <c r="A3311" s="5">
        <f>Eingabe!J3311^2*PI()/4</f>
        <v>0</v>
      </c>
      <c r="B3311" s="5">
        <f>Eingabe!K3311*Eingabe!L3311</f>
        <v>0.040000000000000008</v>
      </c>
      <c r="C3311" s="5">
        <f>(Eingabe!K3311*(Eingabe!L3311-Eingabe!K3311)+Eingabe!K3311^2*PI()/4)*0+Eingabe!K3311*Eingabe!L3311</f>
        <v>0.040000000000000008</v>
      </c>
      <c r="D3311" s="89">
        <f>IF(Eingabe!G3311="x",1,0)</f>
        <v>0</v>
      </c>
      <c r="E3311" s="1">
        <f>IF(Eingabe!H3311="x",1,0)</f>
        <v>1</v>
      </c>
      <c r="F3311" s="1">
        <f>IF(Eingabe!I3311="x",1,0)</f>
        <v>0</v>
      </c>
      <c r="G3311" s="90">
        <f t="shared" si="257"/>
        <v>1</v>
      </c>
      <c r="H3311" s="1">
        <f>IF(Eingabe!R3311="x",1,0)</f>
        <v>1</v>
      </c>
      <c r="I3311" s="1">
        <f>IF(Eingabe!S3311="x",1,0)</f>
        <v>0</v>
      </c>
      <c r="J3311" s="1">
        <f t="shared" si="258"/>
        <v>1</v>
      </c>
      <c r="K3311" s="89">
        <f>IF(Eingabe!E3311="x",1,0)</f>
        <v>1</v>
      </c>
      <c r="L3311" s="1">
        <f>IF(Eingabe!F3311="x",1,0)</f>
        <v>0</v>
      </c>
      <c r="M3311" s="90">
        <f t="shared" si="259"/>
        <v>1</v>
      </c>
    </row>
    <row r="3312">
      <c r="A3312" s="5">
        <f>Eingabe!J3312^2*PI()/4</f>
        <v>0</v>
      </c>
      <c r="B3312" s="5">
        <f>Eingabe!K3312*Eingabe!L3312</f>
        <v>0.040000000000000008</v>
      </c>
      <c r="C3312" s="5">
        <f>(Eingabe!K3312*(Eingabe!L3312-Eingabe!K3312)+Eingabe!K3312^2*PI()/4)*0+Eingabe!K3312*Eingabe!L3312</f>
        <v>0.040000000000000008</v>
      </c>
      <c r="D3312" s="89">
        <f>IF(Eingabe!G3312="x",1,0)</f>
        <v>0</v>
      </c>
      <c r="E3312" s="1">
        <f>IF(Eingabe!H3312="x",1,0)</f>
        <v>1</v>
      </c>
      <c r="F3312" s="1">
        <f>IF(Eingabe!I3312="x",1,0)</f>
        <v>0</v>
      </c>
      <c r="G3312" s="90">
        <f t="shared" si="257"/>
        <v>1</v>
      </c>
      <c r="H3312" s="1">
        <f>IF(Eingabe!R3312="x",1,0)</f>
        <v>1</v>
      </c>
      <c r="I3312" s="1">
        <f>IF(Eingabe!S3312="x",1,0)</f>
        <v>0</v>
      </c>
      <c r="J3312" s="1">
        <f t="shared" si="258"/>
        <v>1</v>
      </c>
      <c r="K3312" s="89">
        <f>IF(Eingabe!E3312="x",1,0)</f>
        <v>1</v>
      </c>
      <c r="L3312" s="1">
        <f>IF(Eingabe!F3312="x",1,0)</f>
        <v>0</v>
      </c>
      <c r="M3312" s="90">
        <f t="shared" si="259"/>
        <v>1</v>
      </c>
    </row>
    <row r="3313">
      <c r="A3313" s="5">
        <f>Eingabe!J3313^2*PI()/4</f>
        <v>0</v>
      </c>
      <c r="B3313" s="5">
        <f>Eingabe!K3313*Eingabe!L3313</f>
        <v>0.040000000000000008</v>
      </c>
      <c r="C3313" s="5">
        <f>(Eingabe!K3313*(Eingabe!L3313-Eingabe!K3313)+Eingabe!K3313^2*PI()/4)*0+Eingabe!K3313*Eingabe!L3313</f>
        <v>0.040000000000000008</v>
      </c>
      <c r="D3313" s="89">
        <f>IF(Eingabe!G3313="x",1,0)</f>
        <v>0</v>
      </c>
      <c r="E3313" s="1">
        <f>IF(Eingabe!H3313="x",1,0)</f>
        <v>1</v>
      </c>
      <c r="F3313" s="1">
        <f>IF(Eingabe!I3313="x",1,0)</f>
        <v>0</v>
      </c>
      <c r="G3313" s="90">
        <f t="shared" si="257"/>
        <v>1</v>
      </c>
      <c r="H3313" s="1">
        <f>IF(Eingabe!R3313="x",1,0)</f>
        <v>1</v>
      </c>
      <c r="I3313" s="1">
        <f>IF(Eingabe!S3313="x",1,0)</f>
        <v>0</v>
      </c>
      <c r="J3313" s="1">
        <f t="shared" si="258"/>
        <v>1</v>
      </c>
      <c r="K3313" s="89">
        <f>IF(Eingabe!E3313="x",1,0)</f>
        <v>1</v>
      </c>
      <c r="L3313" s="1">
        <f>IF(Eingabe!F3313="x",1,0)</f>
        <v>0</v>
      </c>
      <c r="M3313" s="90">
        <f t="shared" si="259"/>
        <v>1</v>
      </c>
    </row>
    <row r="3314">
      <c r="A3314" s="5">
        <f>Eingabe!J3314^2*PI()/4</f>
        <v>0</v>
      </c>
      <c r="B3314" s="5">
        <f>Eingabe!K3314*Eingabe!L3314</f>
        <v>0.0625</v>
      </c>
      <c r="C3314" s="5">
        <f>(Eingabe!K3314*(Eingabe!L3314-Eingabe!K3314)+Eingabe!K3314^2*PI()/4)*0+Eingabe!K3314*Eingabe!L3314</f>
        <v>0.0625</v>
      </c>
      <c r="D3314" s="89">
        <f>IF(Eingabe!G3314="x",1,0)</f>
        <v>0</v>
      </c>
      <c r="E3314" s="1">
        <f>IF(Eingabe!H3314="x",1,0)</f>
        <v>1</v>
      </c>
      <c r="F3314" s="1">
        <f>IF(Eingabe!I3314="x",1,0)</f>
        <v>0</v>
      </c>
      <c r="G3314" s="90">
        <f t="shared" si="257"/>
        <v>1</v>
      </c>
      <c r="H3314" s="1">
        <f>IF(Eingabe!R3314="x",1,0)</f>
        <v>1</v>
      </c>
      <c r="I3314" s="1">
        <f>IF(Eingabe!S3314="x",1,0)</f>
        <v>0</v>
      </c>
      <c r="J3314" s="1">
        <f t="shared" si="258"/>
        <v>1</v>
      </c>
      <c r="K3314" s="89">
        <f>IF(Eingabe!E3314="x",1,0)</f>
        <v>1</v>
      </c>
      <c r="L3314" s="1">
        <f>IF(Eingabe!F3314="x",1,0)</f>
        <v>0</v>
      </c>
      <c r="M3314" s="90">
        <f t="shared" si="259"/>
        <v>1</v>
      </c>
    </row>
    <row r="3315">
      <c r="A3315" s="5">
        <f>Eingabe!J3315^2*PI()/4</f>
        <v>0</v>
      </c>
      <c r="B3315" s="5">
        <f>Eingabe!K3315*Eingabe!L3315</f>
        <v>0.0625</v>
      </c>
      <c r="C3315" s="5">
        <f>(Eingabe!K3315*(Eingabe!L3315-Eingabe!K3315)+Eingabe!K3315^2*PI()/4)*0+Eingabe!K3315*Eingabe!L3315</f>
        <v>0.0625</v>
      </c>
      <c r="D3315" s="89">
        <f>IF(Eingabe!G3315="x",1,0)</f>
        <v>0</v>
      </c>
      <c r="E3315" s="1">
        <f>IF(Eingabe!H3315="x",1,0)</f>
        <v>1</v>
      </c>
      <c r="F3315" s="1">
        <f>IF(Eingabe!I3315="x",1,0)</f>
        <v>0</v>
      </c>
      <c r="G3315" s="90">
        <f t="shared" si="257"/>
        <v>1</v>
      </c>
      <c r="H3315" s="1">
        <f>IF(Eingabe!R3315="x",1,0)</f>
        <v>1</v>
      </c>
      <c r="I3315" s="1">
        <f>IF(Eingabe!S3315="x",1,0)</f>
        <v>0</v>
      </c>
      <c r="J3315" s="1">
        <f t="shared" si="258"/>
        <v>1</v>
      </c>
      <c r="K3315" s="89">
        <f>IF(Eingabe!E3315="x",1,0)</f>
        <v>1</v>
      </c>
      <c r="L3315" s="1">
        <f>IF(Eingabe!F3315="x",1,0)</f>
        <v>0</v>
      </c>
      <c r="M3315" s="90">
        <f t="shared" si="259"/>
        <v>1</v>
      </c>
    </row>
    <row r="3316">
      <c r="A3316" s="5">
        <f>Eingabe!J3316^2*PI()/4</f>
        <v>0</v>
      </c>
      <c r="B3316" s="5">
        <f>Eingabe!K3316*Eingabe!L3316</f>
        <v>0.0625</v>
      </c>
      <c r="C3316" s="5">
        <f>(Eingabe!K3316*(Eingabe!L3316-Eingabe!K3316)+Eingabe!K3316^2*PI()/4)*0+Eingabe!K3316*Eingabe!L3316</f>
        <v>0.0625</v>
      </c>
      <c r="D3316" s="89">
        <f>IF(Eingabe!G3316="x",1,0)</f>
        <v>0</v>
      </c>
      <c r="E3316" s="1">
        <f>IF(Eingabe!H3316="x",1,0)</f>
        <v>1</v>
      </c>
      <c r="F3316" s="1">
        <f>IF(Eingabe!I3316="x",1,0)</f>
        <v>0</v>
      </c>
      <c r="G3316" s="90">
        <f t="shared" si="257"/>
        <v>1</v>
      </c>
      <c r="H3316" s="1">
        <f>IF(Eingabe!R3316="x",1,0)</f>
        <v>1</v>
      </c>
      <c r="I3316" s="1">
        <f>IF(Eingabe!S3316="x",1,0)</f>
        <v>0</v>
      </c>
      <c r="J3316" s="1">
        <f t="shared" si="258"/>
        <v>1</v>
      </c>
      <c r="K3316" s="89">
        <f>IF(Eingabe!E3316="x",1,0)</f>
        <v>1</v>
      </c>
      <c r="L3316" s="1">
        <f>IF(Eingabe!F3316="x",1,0)</f>
        <v>0</v>
      </c>
      <c r="M3316" s="90">
        <f t="shared" si="259"/>
        <v>1</v>
      </c>
    </row>
    <row r="3317">
      <c r="A3317" s="5">
        <f>Eingabe!J3317^2*PI()/4</f>
        <v>0</v>
      </c>
      <c r="B3317" s="5">
        <f>Eingabe!K3317*Eingabe!L3317</f>
        <v>0.098000000000000004</v>
      </c>
      <c r="C3317" s="5">
        <f>(Eingabe!K3317*(Eingabe!L3317-Eingabe!K3317)+Eingabe!K3317^2*PI()/4)*0+Eingabe!K3317*Eingabe!L3317</f>
        <v>0.098000000000000004</v>
      </c>
      <c r="D3317" s="89">
        <f>IF(Eingabe!G3317="x",1,0)</f>
        <v>0</v>
      </c>
      <c r="E3317" s="1">
        <f>IF(Eingabe!H3317="x",1,0)</f>
        <v>1</v>
      </c>
      <c r="F3317" s="1">
        <f>IF(Eingabe!I3317="x",1,0)</f>
        <v>0</v>
      </c>
      <c r="G3317" s="90">
        <f t="shared" si="257"/>
        <v>1</v>
      </c>
      <c r="H3317" s="1">
        <f>IF(Eingabe!R3317="x",1,0)</f>
        <v>1</v>
      </c>
      <c r="I3317" s="1">
        <f>IF(Eingabe!S3317="x",1,0)</f>
        <v>0</v>
      </c>
      <c r="J3317" s="1">
        <f t="shared" si="258"/>
        <v>1</v>
      </c>
      <c r="K3317" s="89">
        <f>IF(Eingabe!E3317="x",1,0)</f>
        <v>1</v>
      </c>
      <c r="L3317" s="1">
        <f>IF(Eingabe!F3317="x",1,0)</f>
        <v>0</v>
      </c>
      <c r="M3317" s="90">
        <f t="shared" si="259"/>
        <v>1</v>
      </c>
    </row>
    <row r="3318">
      <c r="A3318" s="5">
        <f>Eingabe!J3318^2*PI()/4</f>
        <v>0</v>
      </c>
      <c r="B3318" s="5">
        <f>Eingabe!K3318*Eingabe!L3318</f>
        <v>0.040000000000000008</v>
      </c>
      <c r="C3318" s="5">
        <f>(Eingabe!K3318*(Eingabe!L3318-Eingabe!K3318)+Eingabe!K3318^2*PI()/4)*0+Eingabe!K3318*Eingabe!L3318</f>
        <v>0.040000000000000008</v>
      </c>
      <c r="D3318" s="89">
        <f>IF(Eingabe!G3318="x",1,0)</f>
        <v>0</v>
      </c>
      <c r="E3318" s="1">
        <f>IF(Eingabe!H3318="x",1,0)</f>
        <v>1</v>
      </c>
      <c r="F3318" s="1">
        <f>IF(Eingabe!I3318="x",1,0)</f>
        <v>0</v>
      </c>
      <c r="G3318" s="90">
        <f t="shared" si="257"/>
        <v>1</v>
      </c>
      <c r="H3318" s="1">
        <f>IF(Eingabe!R3318="x",1,0)</f>
        <v>1</v>
      </c>
      <c r="I3318" s="1">
        <f>IF(Eingabe!S3318="x",1,0)</f>
        <v>0</v>
      </c>
      <c r="J3318" s="1">
        <f t="shared" si="258"/>
        <v>1</v>
      </c>
      <c r="K3318" s="89">
        <f>IF(Eingabe!E3318="x",1,0)</f>
        <v>1</v>
      </c>
      <c r="L3318" s="1">
        <f>IF(Eingabe!F3318="x",1,0)</f>
        <v>0</v>
      </c>
      <c r="M3318" s="90">
        <f t="shared" si="259"/>
        <v>1</v>
      </c>
    </row>
    <row r="3319">
      <c r="A3319" s="5">
        <f>Eingabe!J3319^2*PI()/4</f>
        <v>0</v>
      </c>
      <c r="B3319" s="5">
        <f>Eingabe!K3319*Eingabe!L3319</f>
        <v>0.040000000000000008</v>
      </c>
      <c r="C3319" s="5">
        <f>(Eingabe!K3319*(Eingabe!L3319-Eingabe!K3319)+Eingabe!K3319^2*PI()/4)*0+Eingabe!K3319*Eingabe!L3319</f>
        <v>0.040000000000000008</v>
      </c>
      <c r="D3319" s="89">
        <f>IF(Eingabe!G3319="x",1,0)</f>
        <v>0</v>
      </c>
      <c r="E3319" s="1">
        <f>IF(Eingabe!H3319="x",1,0)</f>
        <v>1</v>
      </c>
      <c r="F3319" s="1">
        <f>IF(Eingabe!I3319="x",1,0)</f>
        <v>0</v>
      </c>
      <c r="G3319" s="90">
        <f t="shared" si="257"/>
        <v>1</v>
      </c>
      <c r="H3319" s="1">
        <f>IF(Eingabe!R3319="x",1,0)</f>
        <v>1</v>
      </c>
      <c r="I3319" s="1">
        <f>IF(Eingabe!S3319="x",1,0)</f>
        <v>0</v>
      </c>
      <c r="J3319" s="1">
        <f t="shared" si="258"/>
        <v>1</v>
      </c>
      <c r="K3319" s="89">
        <f>IF(Eingabe!E3319="x",1,0)</f>
        <v>1</v>
      </c>
      <c r="L3319" s="1">
        <f>IF(Eingabe!F3319="x",1,0)</f>
        <v>0</v>
      </c>
      <c r="M3319" s="90">
        <f t="shared" si="259"/>
        <v>1</v>
      </c>
    </row>
    <row r="3320">
      <c r="A3320" s="5">
        <f>Eingabe!J3320^2*PI()/4</f>
        <v>0</v>
      </c>
      <c r="B3320" s="5">
        <f>Eingabe!K3320*Eingabe!L3320</f>
        <v>0.040000000000000008</v>
      </c>
      <c r="C3320" s="5">
        <f>(Eingabe!K3320*(Eingabe!L3320-Eingabe!K3320)+Eingabe!K3320^2*PI()/4)*0+Eingabe!K3320*Eingabe!L3320</f>
        <v>0.040000000000000008</v>
      </c>
      <c r="D3320" s="89">
        <f>IF(Eingabe!G3320="x",1,0)</f>
        <v>0</v>
      </c>
      <c r="E3320" s="1">
        <f>IF(Eingabe!H3320="x",1,0)</f>
        <v>1</v>
      </c>
      <c r="F3320" s="1">
        <f>IF(Eingabe!I3320="x",1,0)</f>
        <v>0</v>
      </c>
      <c r="G3320" s="90">
        <f t="shared" si="257"/>
        <v>1</v>
      </c>
      <c r="H3320" s="1">
        <f>IF(Eingabe!R3320="x",1,0)</f>
        <v>1</v>
      </c>
      <c r="I3320" s="1">
        <f>IF(Eingabe!S3320="x",1,0)</f>
        <v>0</v>
      </c>
      <c r="J3320" s="1">
        <f t="shared" si="258"/>
        <v>1</v>
      </c>
      <c r="K3320" s="89">
        <f>IF(Eingabe!E3320="x",1,0)</f>
        <v>1</v>
      </c>
      <c r="L3320" s="1">
        <f>IF(Eingabe!F3320="x",1,0)</f>
        <v>0</v>
      </c>
      <c r="M3320" s="90">
        <f t="shared" si="259"/>
        <v>1</v>
      </c>
    </row>
    <row r="3321">
      <c r="A3321" s="5">
        <f>Eingabe!J3321^2*PI()/4</f>
        <v>0</v>
      </c>
      <c r="B3321" s="5">
        <f>Eingabe!K3321*Eingabe!L3321</f>
        <v>0.040000000000000008</v>
      </c>
      <c r="C3321" s="5">
        <f>(Eingabe!K3321*(Eingabe!L3321-Eingabe!K3321)+Eingabe!K3321^2*PI()/4)*0+Eingabe!K3321*Eingabe!L3321</f>
        <v>0.040000000000000008</v>
      </c>
      <c r="D3321" s="89">
        <f>IF(Eingabe!G3321="x",1,0)</f>
        <v>0</v>
      </c>
      <c r="E3321" s="1">
        <f>IF(Eingabe!H3321="x",1,0)</f>
        <v>1</v>
      </c>
      <c r="F3321" s="1">
        <f>IF(Eingabe!I3321="x",1,0)</f>
        <v>0</v>
      </c>
      <c r="G3321" s="90">
        <f t="shared" si="257"/>
        <v>1</v>
      </c>
      <c r="H3321" s="1">
        <f>IF(Eingabe!R3321="x",1,0)</f>
        <v>1</v>
      </c>
      <c r="I3321" s="1">
        <f>IF(Eingabe!S3321="x",1,0)</f>
        <v>0</v>
      </c>
      <c r="J3321" s="1">
        <f t="shared" si="258"/>
        <v>1</v>
      </c>
      <c r="K3321" s="89">
        <f>IF(Eingabe!E3321="x",1,0)</f>
        <v>1</v>
      </c>
      <c r="L3321" s="1">
        <f>IF(Eingabe!F3321="x",1,0)</f>
        <v>0</v>
      </c>
      <c r="M3321" s="90">
        <f t="shared" si="259"/>
        <v>1</v>
      </c>
    </row>
    <row r="3322">
      <c r="A3322" s="5">
        <f>Eingabe!J3322^2*PI()/4</f>
        <v>0</v>
      </c>
      <c r="B3322" s="5">
        <f>Eingabe!K3322*Eingabe!L3322</f>
        <v>0.059999999999999998</v>
      </c>
      <c r="C3322" s="5">
        <f>(Eingabe!K3322*(Eingabe!L3322-Eingabe!K3322)+Eingabe!K3322^2*PI()/4)*0+Eingabe!K3322*Eingabe!L3322</f>
        <v>0.059999999999999998</v>
      </c>
      <c r="D3322" s="89">
        <f>IF(Eingabe!G3322="x",1,0)</f>
        <v>0</v>
      </c>
      <c r="E3322" s="1">
        <f>IF(Eingabe!H3322="x",1,0)</f>
        <v>1</v>
      </c>
      <c r="F3322" s="1">
        <f>IF(Eingabe!I3322="x",1,0)</f>
        <v>0</v>
      </c>
      <c r="G3322" s="90">
        <f t="shared" si="257"/>
        <v>1</v>
      </c>
      <c r="H3322" s="1">
        <f>IF(Eingabe!R3322="x",1,0)</f>
        <v>1</v>
      </c>
      <c r="I3322" s="1">
        <f>IF(Eingabe!S3322="x",1,0)</f>
        <v>0</v>
      </c>
      <c r="J3322" s="1">
        <f t="shared" si="258"/>
        <v>1</v>
      </c>
      <c r="K3322" s="89">
        <f>IF(Eingabe!E3322="x",1,0)</f>
        <v>1</v>
      </c>
      <c r="L3322" s="1">
        <f>IF(Eingabe!F3322="x",1,0)</f>
        <v>0</v>
      </c>
      <c r="M3322" s="90">
        <f t="shared" si="259"/>
        <v>1</v>
      </c>
    </row>
    <row r="3323">
      <c r="A3323" s="5">
        <f>Eingabe!J3323^2*PI()/4</f>
        <v>0</v>
      </c>
      <c r="B3323" s="5">
        <f>Eingabe!K3323*Eingabe!L3323</f>
        <v>0.059999999999999998</v>
      </c>
      <c r="C3323" s="5">
        <f>(Eingabe!K3323*(Eingabe!L3323-Eingabe!K3323)+Eingabe!K3323^2*PI()/4)*0+Eingabe!K3323*Eingabe!L3323</f>
        <v>0.059999999999999998</v>
      </c>
      <c r="D3323" s="89">
        <f>IF(Eingabe!G3323="x",1,0)</f>
        <v>0</v>
      </c>
      <c r="E3323" s="1">
        <f>IF(Eingabe!H3323="x",1,0)</f>
        <v>1</v>
      </c>
      <c r="F3323" s="1">
        <f>IF(Eingabe!I3323="x",1,0)</f>
        <v>0</v>
      </c>
      <c r="G3323" s="90">
        <f t="shared" si="257"/>
        <v>1</v>
      </c>
      <c r="H3323" s="1">
        <f>IF(Eingabe!R3323="x",1,0)</f>
        <v>1</v>
      </c>
      <c r="I3323" s="1">
        <f>IF(Eingabe!S3323="x",1,0)</f>
        <v>0</v>
      </c>
      <c r="J3323" s="1">
        <f t="shared" si="258"/>
        <v>1</v>
      </c>
      <c r="K3323" s="89">
        <f>IF(Eingabe!E3323="x",1,0)</f>
        <v>1</v>
      </c>
      <c r="L3323" s="1">
        <f>IF(Eingabe!F3323="x",1,0)</f>
        <v>0</v>
      </c>
      <c r="M3323" s="90">
        <f t="shared" si="259"/>
        <v>1</v>
      </c>
    </row>
    <row r="3324">
      <c r="A3324" s="5">
        <f>Eingabe!J3324^2*PI()/4</f>
        <v>0</v>
      </c>
      <c r="B3324" s="5">
        <f>Eingabe!K3324*Eingabe!L3324</f>
        <v>0.059999999999999998</v>
      </c>
      <c r="C3324" s="5">
        <f>(Eingabe!K3324*(Eingabe!L3324-Eingabe!K3324)+Eingabe!K3324^2*PI()/4)*0+Eingabe!K3324*Eingabe!L3324</f>
        <v>0.059999999999999998</v>
      </c>
      <c r="D3324" s="89">
        <f>IF(Eingabe!G3324="x",1,0)</f>
        <v>0</v>
      </c>
      <c r="E3324" s="1">
        <f>IF(Eingabe!H3324="x",1,0)</f>
        <v>1</v>
      </c>
      <c r="F3324" s="1">
        <f>IF(Eingabe!I3324="x",1,0)</f>
        <v>0</v>
      </c>
      <c r="G3324" s="90">
        <f t="shared" si="257"/>
        <v>1</v>
      </c>
      <c r="H3324" s="1">
        <f>IF(Eingabe!R3324="x",1,0)</f>
        <v>1</v>
      </c>
      <c r="I3324" s="1">
        <f>IF(Eingabe!S3324="x",1,0)</f>
        <v>0</v>
      </c>
      <c r="J3324" s="1">
        <f t="shared" si="258"/>
        <v>1</v>
      </c>
      <c r="K3324" s="89">
        <f>IF(Eingabe!E3324="x",1,0)</f>
        <v>1</v>
      </c>
      <c r="L3324" s="1">
        <f>IF(Eingabe!F3324="x",1,0)</f>
        <v>0</v>
      </c>
      <c r="M3324" s="90">
        <f t="shared" si="259"/>
        <v>1</v>
      </c>
    </row>
    <row r="3325">
      <c r="A3325" s="5">
        <f>Eingabe!J3325^2*PI()/4</f>
        <v>0</v>
      </c>
      <c r="B3325" s="5">
        <f>Eingabe!K3325*Eingabe!L3325</f>
        <v>0.098000000000000004</v>
      </c>
      <c r="C3325" s="5">
        <f>(Eingabe!K3325*(Eingabe!L3325-Eingabe!K3325)+Eingabe!K3325^2*PI()/4)*0+Eingabe!K3325*Eingabe!L3325</f>
        <v>0.098000000000000004</v>
      </c>
      <c r="D3325" s="89">
        <f>IF(Eingabe!G3325="x",1,0)</f>
        <v>0</v>
      </c>
      <c r="E3325" s="1">
        <f>IF(Eingabe!H3325="x",1,0)</f>
        <v>1</v>
      </c>
      <c r="F3325" s="1">
        <f>IF(Eingabe!I3325="x",1,0)</f>
        <v>0</v>
      </c>
      <c r="G3325" s="90">
        <f t="shared" si="257"/>
        <v>1</v>
      </c>
      <c r="H3325" s="1">
        <f>IF(Eingabe!R3325="x",1,0)</f>
        <v>1</v>
      </c>
      <c r="I3325" s="1">
        <f>IF(Eingabe!S3325="x",1,0)</f>
        <v>0</v>
      </c>
      <c r="J3325" s="1">
        <f t="shared" si="258"/>
        <v>1</v>
      </c>
      <c r="K3325" s="89">
        <f>IF(Eingabe!E3325="x",1,0)</f>
        <v>1</v>
      </c>
      <c r="L3325" s="1">
        <f>IF(Eingabe!F3325="x",1,0)</f>
        <v>0</v>
      </c>
      <c r="M3325" s="90">
        <f t="shared" si="259"/>
        <v>1</v>
      </c>
    </row>
    <row r="3326">
      <c r="A3326" s="5">
        <f>Eingabe!J3326^2*PI()/4</f>
        <v>0</v>
      </c>
      <c r="B3326" s="5">
        <f>Eingabe!K3326*Eingabe!L3326</f>
        <v>0.040000000000000008</v>
      </c>
      <c r="C3326" s="5">
        <f>(Eingabe!K3326*(Eingabe!L3326-Eingabe!K3326)+Eingabe!K3326^2*PI()/4)*0+Eingabe!K3326*Eingabe!L3326</f>
        <v>0.040000000000000008</v>
      </c>
      <c r="D3326" s="89">
        <f>IF(Eingabe!G3326="x",1,0)</f>
        <v>0</v>
      </c>
      <c r="E3326" s="1">
        <f>IF(Eingabe!H3326="x",1,0)</f>
        <v>1</v>
      </c>
      <c r="F3326" s="1">
        <f>IF(Eingabe!I3326="x",1,0)</f>
        <v>0</v>
      </c>
      <c r="G3326" s="90">
        <f t="shared" si="257"/>
        <v>1</v>
      </c>
      <c r="H3326" s="1">
        <f>IF(Eingabe!R3326="x",1,0)</f>
        <v>1</v>
      </c>
      <c r="I3326" s="1">
        <f>IF(Eingabe!S3326="x",1,0)</f>
        <v>0</v>
      </c>
      <c r="J3326" s="1">
        <f t="shared" si="258"/>
        <v>1</v>
      </c>
      <c r="K3326" s="89">
        <f>IF(Eingabe!E3326="x",1,0)</f>
        <v>1</v>
      </c>
      <c r="L3326" s="1">
        <f>IF(Eingabe!F3326="x",1,0)</f>
        <v>0</v>
      </c>
      <c r="M3326" s="90">
        <f t="shared" si="259"/>
        <v>1</v>
      </c>
    </row>
    <row r="3327">
      <c r="A3327" s="5">
        <f>Eingabe!J3327^2*PI()/4</f>
        <v>0</v>
      </c>
      <c r="B3327" s="5">
        <f>Eingabe!K3327*Eingabe!L3327</f>
        <v>0.059999999999999998</v>
      </c>
      <c r="C3327" s="5">
        <f>(Eingabe!K3327*(Eingabe!L3327-Eingabe!K3327)+Eingabe!K3327^2*PI()/4)*0+Eingabe!K3327*Eingabe!L3327</f>
        <v>0.059999999999999998</v>
      </c>
      <c r="D3327" s="89">
        <f>IF(Eingabe!G3327="x",1,0)</f>
        <v>0</v>
      </c>
      <c r="E3327" s="1">
        <f>IF(Eingabe!H3327="x",1,0)</f>
        <v>1</v>
      </c>
      <c r="F3327" s="1">
        <f>IF(Eingabe!I3327="x",1,0)</f>
        <v>0</v>
      </c>
      <c r="G3327" s="90">
        <f t="shared" si="257"/>
        <v>1</v>
      </c>
      <c r="H3327" s="1">
        <f>IF(Eingabe!R3327="x",1,0)</f>
        <v>1</v>
      </c>
      <c r="I3327" s="1">
        <f>IF(Eingabe!S3327="x",1,0)</f>
        <v>0</v>
      </c>
      <c r="J3327" s="1">
        <f t="shared" si="258"/>
        <v>1</v>
      </c>
      <c r="K3327" s="89">
        <f>IF(Eingabe!E3327="x",1,0)</f>
        <v>1</v>
      </c>
      <c r="L3327" s="1">
        <f>IF(Eingabe!F3327="x",1,0)</f>
        <v>0</v>
      </c>
      <c r="M3327" s="90">
        <f t="shared" si="259"/>
        <v>1</v>
      </c>
    </row>
    <row r="3328">
      <c r="A3328" s="5">
        <f>Eingabe!J3328^2*PI()/4</f>
        <v>0</v>
      </c>
      <c r="B3328" s="5">
        <f>Eingabe!K3328*Eingabe!L3328</f>
        <v>0.059999999999999998</v>
      </c>
      <c r="C3328" s="5">
        <f>(Eingabe!K3328*(Eingabe!L3328-Eingabe!K3328)+Eingabe!K3328^2*PI()/4)*0+Eingabe!K3328*Eingabe!L3328</f>
        <v>0.059999999999999998</v>
      </c>
      <c r="D3328" s="89">
        <f>IF(Eingabe!G3328="x",1,0)</f>
        <v>0</v>
      </c>
      <c r="E3328" s="1">
        <f>IF(Eingabe!H3328="x",1,0)</f>
        <v>1</v>
      </c>
      <c r="F3328" s="1">
        <f>IF(Eingabe!I3328="x",1,0)</f>
        <v>0</v>
      </c>
      <c r="G3328" s="90">
        <f t="shared" si="257"/>
        <v>1</v>
      </c>
      <c r="H3328" s="1">
        <f>IF(Eingabe!R3328="x",1,0)</f>
        <v>1</v>
      </c>
      <c r="I3328" s="1">
        <f>IF(Eingabe!S3328="x",1,0)</f>
        <v>0</v>
      </c>
      <c r="J3328" s="1">
        <f t="shared" si="258"/>
        <v>1</v>
      </c>
      <c r="K3328" s="89">
        <f>IF(Eingabe!E3328="x",1,0)</f>
        <v>1</v>
      </c>
      <c r="L3328" s="1">
        <f>IF(Eingabe!F3328="x",1,0)</f>
        <v>0</v>
      </c>
      <c r="M3328" s="90">
        <f t="shared" si="259"/>
        <v>1</v>
      </c>
    </row>
    <row r="3329">
      <c r="A3329" s="5">
        <f>Eingabe!J3329^2*PI()/4</f>
        <v>0</v>
      </c>
      <c r="B3329" s="5">
        <f>Eingabe!K3329*Eingabe!L3329</f>
        <v>0.098000000000000004</v>
      </c>
      <c r="C3329" s="5">
        <f>(Eingabe!K3329*(Eingabe!L3329-Eingabe!K3329)+Eingabe!K3329^2*PI()/4)*0+Eingabe!K3329*Eingabe!L3329</f>
        <v>0.098000000000000004</v>
      </c>
      <c r="D3329" s="89">
        <f>IF(Eingabe!G3329="x",1,0)</f>
        <v>0</v>
      </c>
      <c r="E3329" s="1">
        <f>IF(Eingabe!H3329="x",1,0)</f>
        <v>1</v>
      </c>
      <c r="F3329" s="1">
        <f>IF(Eingabe!I3329="x",1,0)</f>
        <v>0</v>
      </c>
      <c r="G3329" s="90">
        <f t="shared" si="257"/>
        <v>1</v>
      </c>
      <c r="H3329" s="1">
        <f>IF(Eingabe!R3329="x",1,0)</f>
        <v>1</v>
      </c>
      <c r="I3329" s="1">
        <f>IF(Eingabe!S3329="x",1,0)</f>
        <v>0</v>
      </c>
      <c r="J3329" s="1">
        <f t="shared" si="258"/>
        <v>1</v>
      </c>
      <c r="K3329" s="89">
        <f>IF(Eingabe!E3329="x",1,0)</f>
        <v>1</v>
      </c>
      <c r="L3329" s="1">
        <f>IF(Eingabe!F3329="x",1,0)</f>
        <v>0</v>
      </c>
      <c r="M3329" s="90">
        <f t="shared" si="259"/>
        <v>1</v>
      </c>
    </row>
    <row r="3330">
      <c r="A3330" s="5">
        <f>Eingabe!J3330^2*PI()/4</f>
        <v>0</v>
      </c>
      <c r="B3330" s="5">
        <f>Eingabe!K3330*Eingabe!L3330</f>
        <v>0.040000000000000008</v>
      </c>
      <c r="C3330" s="5">
        <f>(Eingabe!K3330*(Eingabe!L3330-Eingabe!K3330)+Eingabe!K3330^2*PI()/4)*0+Eingabe!K3330*Eingabe!L3330</f>
        <v>0.040000000000000008</v>
      </c>
      <c r="D3330" s="89">
        <f>IF(Eingabe!G3330="x",1,0)</f>
        <v>0</v>
      </c>
      <c r="E3330" s="1">
        <f>IF(Eingabe!H3330="x",1,0)</f>
        <v>1</v>
      </c>
      <c r="F3330" s="1">
        <f>IF(Eingabe!I3330="x",1,0)</f>
        <v>0</v>
      </c>
      <c r="G3330" s="90">
        <f t="shared" si="257"/>
        <v>1</v>
      </c>
      <c r="H3330" s="1">
        <f>IF(Eingabe!R3330="x",1,0)</f>
        <v>1</v>
      </c>
      <c r="I3330" s="1">
        <f>IF(Eingabe!S3330="x",1,0)</f>
        <v>0</v>
      </c>
      <c r="J3330" s="1">
        <f t="shared" si="258"/>
        <v>1</v>
      </c>
      <c r="K3330" s="89">
        <f>IF(Eingabe!E3330="x",1,0)</f>
        <v>1</v>
      </c>
      <c r="L3330" s="1">
        <f>IF(Eingabe!F3330="x",1,0)</f>
        <v>0</v>
      </c>
      <c r="M3330" s="90">
        <f t="shared" si="259"/>
        <v>1</v>
      </c>
    </row>
    <row r="3331">
      <c r="A3331" s="5">
        <f>Eingabe!J3331^2*PI()/4</f>
        <v>0</v>
      </c>
      <c r="B3331" s="5">
        <f>Eingabe!K3331*Eingabe!L3331</f>
        <v>0.040000000000000008</v>
      </c>
      <c r="C3331" s="5">
        <f>(Eingabe!K3331*(Eingabe!L3331-Eingabe!K3331)+Eingabe!K3331^2*PI()/4)*0+Eingabe!K3331*Eingabe!L3331</f>
        <v>0.040000000000000008</v>
      </c>
      <c r="D3331" s="89">
        <f>IF(Eingabe!G3331="x",1,0)</f>
        <v>0</v>
      </c>
      <c r="E3331" s="1">
        <f>IF(Eingabe!H3331="x",1,0)</f>
        <v>1</v>
      </c>
      <c r="F3331" s="1">
        <f>IF(Eingabe!I3331="x",1,0)</f>
        <v>0</v>
      </c>
      <c r="G3331" s="90">
        <f t="shared" si="257"/>
        <v>1</v>
      </c>
      <c r="H3331" s="1">
        <f>IF(Eingabe!R3331="x",1,0)</f>
        <v>1</v>
      </c>
      <c r="I3331" s="1">
        <f>IF(Eingabe!S3331="x",1,0)</f>
        <v>0</v>
      </c>
      <c r="J3331" s="1">
        <f t="shared" si="258"/>
        <v>1</v>
      </c>
      <c r="K3331" s="89">
        <f>IF(Eingabe!E3331="x",1,0)</f>
        <v>1</v>
      </c>
      <c r="L3331" s="1">
        <f>IF(Eingabe!F3331="x",1,0)</f>
        <v>0</v>
      </c>
      <c r="M3331" s="90">
        <f t="shared" si="259"/>
        <v>1</v>
      </c>
    </row>
    <row r="3332">
      <c r="A3332" s="5">
        <f>Eingabe!J3332^2*PI()/4</f>
        <v>0</v>
      </c>
      <c r="B3332" s="5">
        <f>Eingabe!K3332*Eingabe!L3332</f>
        <v>0.098000000000000004</v>
      </c>
      <c r="C3332" s="5">
        <f>(Eingabe!K3332*(Eingabe!L3332-Eingabe!K3332)+Eingabe!K3332^2*PI()/4)*0+Eingabe!K3332*Eingabe!L3332</f>
        <v>0.098000000000000004</v>
      </c>
      <c r="D3332" s="89">
        <f>IF(Eingabe!G3332="x",1,0)</f>
        <v>0</v>
      </c>
      <c r="E3332" s="1">
        <f>IF(Eingabe!H3332="x",1,0)</f>
        <v>1</v>
      </c>
      <c r="F3332" s="1">
        <f>IF(Eingabe!I3332="x",1,0)</f>
        <v>0</v>
      </c>
      <c r="G3332" s="90">
        <f t="shared" si="257"/>
        <v>1</v>
      </c>
      <c r="H3332" s="1">
        <f>IF(Eingabe!R3332="x",1,0)</f>
        <v>1</v>
      </c>
      <c r="I3332" s="1">
        <f>IF(Eingabe!S3332="x",1,0)</f>
        <v>0</v>
      </c>
      <c r="J3332" s="1">
        <f t="shared" si="258"/>
        <v>1</v>
      </c>
      <c r="K3332" s="89">
        <f>IF(Eingabe!E3332="x",1,0)</f>
        <v>1</v>
      </c>
      <c r="L3332" s="1">
        <f>IF(Eingabe!F3332="x",1,0)</f>
        <v>0</v>
      </c>
      <c r="M3332" s="90">
        <f t="shared" si="259"/>
        <v>1</v>
      </c>
    </row>
    <row r="3333">
      <c r="A3333" s="5">
        <f>Eingabe!J3333^2*PI()/4</f>
        <v>0</v>
      </c>
      <c r="B3333" s="5">
        <f>Eingabe!K3333*Eingabe!L3333</f>
        <v>0.040000000000000008</v>
      </c>
      <c r="C3333" s="5">
        <f>(Eingabe!K3333*(Eingabe!L3333-Eingabe!K3333)+Eingabe!K3333^2*PI()/4)*0+Eingabe!K3333*Eingabe!L3333</f>
        <v>0.040000000000000008</v>
      </c>
      <c r="D3333" s="89">
        <f>IF(Eingabe!G3333="x",1,0)</f>
        <v>0</v>
      </c>
      <c r="E3333" s="1">
        <f>IF(Eingabe!H3333="x",1,0)</f>
        <v>1</v>
      </c>
      <c r="F3333" s="1">
        <f>IF(Eingabe!I3333="x",1,0)</f>
        <v>0</v>
      </c>
      <c r="G3333" s="90">
        <f t="shared" si="257"/>
        <v>1</v>
      </c>
      <c r="H3333" s="1">
        <f>IF(Eingabe!R3333="x",1,0)</f>
        <v>1</v>
      </c>
      <c r="I3333" s="1">
        <f>IF(Eingabe!S3333="x",1,0)</f>
        <v>0</v>
      </c>
      <c r="J3333" s="1">
        <f t="shared" si="258"/>
        <v>1</v>
      </c>
      <c r="K3333" s="89">
        <f>IF(Eingabe!E3333="x",1,0)</f>
        <v>1</v>
      </c>
      <c r="L3333" s="1">
        <f>IF(Eingabe!F3333="x",1,0)</f>
        <v>0</v>
      </c>
      <c r="M3333" s="90">
        <f t="shared" si="259"/>
        <v>1</v>
      </c>
    </row>
    <row r="3334">
      <c r="A3334" s="5">
        <f>Eingabe!J3334^2*PI()/4</f>
        <v>0</v>
      </c>
      <c r="B3334" s="5">
        <f>Eingabe!K3334*Eingabe!L3334</f>
        <v>0.098000000000000004</v>
      </c>
      <c r="C3334" s="5">
        <f>(Eingabe!K3334*(Eingabe!L3334-Eingabe!K3334)+Eingabe!K3334^2*PI()/4)*0+Eingabe!K3334*Eingabe!L3334</f>
        <v>0.098000000000000004</v>
      </c>
      <c r="D3334" s="89">
        <f>IF(Eingabe!G3334="x",1,0)</f>
        <v>0</v>
      </c>
      <c r="E3334" s="1">
        <f>IF(Eingabe!H3334="x",1,0)</f>
        <v>1</v>
      </c>
      <c r="F3334" s="1">
        <f>IF(Eingabe!I3334="x",1,0)</f>
        <v>0</v>
      </c>
      <c r="G3334" s="90">
        <f t="shared" si="257"/>
        <v>1</v>
      </c>
      <c r="H3334" s="1">
        <f>IF(Eingabe!R3334="x",1,0)</f>
        <v>1</v>
      </c>
      <c r="I3334" s="1">
        <f>IF(Eingabe!S3334="x",1,0)</f>
        <v>0</v>
      </c>
      <c r="J3334" s="1">
        <f t="shared" si="258"/>
        <v>1</v>
      </c>
      <c r="K3334" s="89">
        <f>IF(Eingabe!E3334="x",1,0)</f>
        <v>1</v>
      </c>
      <c r="L3334" s="1">
        <f>IF(Eingabe!F3334="x",1,0)</f>
        <v>0</v>
      </c>
      <c r="M3334" s="90">
        <f t="shared" si="259"/>
        <v>1</v>
      </c>
    </row>
    <row r="3335">
      <c r="A3335" s="5">
        <f>Eingabe!J3335^2*PI()/4</f>
        <v>0.031415926535897934</v>
      </c>
      <c r="B3335" s="5">
        <f>Eingabe!K3335*Eingabe!L3335</f>
        <v>0</v>
      </c>
      <c r="C3335" s="5">
        <f>(Eingabe!K3335*(Eingabe!L3335-Eingabe!K3335)+Eingabe!K3335^2*PI()/4)*0+Eingabe!K3335*Eingabe!L3335</f>
        <v>0</v>
      </c>
      <c r="D3335" s="89">
        <f>IF(Eingabe!G3335="x",1,0)</f>
        <v>1</v>
      </c>
      <c r="E3335" s="1">
        <f>IF(Eingabe!H3335="x",1,0)</f>
        <v>0</v>
      </c>
      <c r="F3335" s="1">
        <f>IF(Eingabe!I3335="x",1,0)</f>
        <v>0</v>
      </c>
      <c r="G3335" s="90">
        <f t="shared" si="257"/>
        <v>0</v>
      </c>
      <c r="H3335" s="1">
        <f>IF(Eingabe!R3335="x",1,0)</f>
        <v>1</v>
      </c>
      <c r="I3335" s="1">
        <f>IF(Eingabe!S3335="x",1,0)</f>
        <v>0</v>
      </c>
      <c r="J3335" s="1">
        <f t="shared" si="258"/>
        <v>1</v>
      </c>
      <c r="K3335" s="89">
        <f>IF(Eingabe!E3335="x",1,0)</f>
        <v>1</v>
      </c>
      <c r="L3335" s="1">
        <f>IF(Eingabe!F3335="x",1,0)</f>
        <v>0</v>
      </c>
      <c r="M3335" s="90">
        <f t="shared" si="259"/>
        <v>1</v>
      </c>
    </row>
    <row r="3336">
      <c r="A3336" s="5">
        <f>Eingabe!J3336^2*PI()/4</f>
        <v>0.031415926535897934</v>
      </c>
      <c r="B3336" s="5">
        <f>Eingabe!K3336*Eingabe!L3336</f>
        <v>0</v>
      </c>
      <c r="C3336" s="5">
        <f>(Eingabe!K3336*(Eingabe!L3336-Eingabe!K3336)+Eingabe!K3336^2*PI()/4)*0+Eingabe!K3336*Eingabe!L3336</f>
        <v>0</v>
      </c>
      <c r="D3336" s="89">
        <f>IF(Eingabe!G3336="x",1,0)</f>
        <v>1</v>
      </c>
      <c r="E3336" s="1">
        <f>IF(Eingabe!H3336="x",1,0)</f>
        <v>0</v>
      </c>
      <c r="F3336" s="1">
        <f>IF(Eingabe!I3336="x",1,0)</f>
        <v>0</v>
      </c>
      <c r="G3336" s="90">
        <f t="shared" si="257"/>
        <v>0</v>
      </c>
      <c r="H3336" s="1">
        <f>IF(Eingabe!R3336="x",1,0)</f>
        <v>1</v>
      </c>
      <c r="I3336" s="1">
        <f>IF(Eingabe!S3336="x",1,0)</f>
        <v>0</v>
      </c>
      <c r="J3336" s="1">
        <f t="shared" si="258"/>
        <v>1</v>
      </c>
      <c r="K3336" s="89">
        <f>IF(Eingabe!E3336="x",1,0)</f>
        <v>1</v>
      </c>
      <c r="L3336" s="1">
        <f>IF(Eingabe!F3336="x",1,0)</f>
        <v>0</v>
      </c>
      <c r="M3336" s="90">
        <f t="shared" si="259"/>
        <v>1</v>
      </c>
    </row>
    <row r="3337">
      <c r="A3337" s="5">
        <f>Eingabe!J3337^2*PI()/4</f>
        <v>0.031415926535897934</v>
      </c>
      <c r="B3337" s="5">
        <f>Eingabe!K3337*Eingabe!L3337</f>
        <v>0</v>
      </c>
      <c r="C3337" s="5">
        <f>(Eingabe!K3337*(Eingabe!L3337-Eingabe!K3337)+Eingabe!K3337^2*PI()/4)*0+Eingabe!K3337*Eingabe!L3337</f>
        <v>0</v>
      </c>
      <c r="D3337" s="89">
        <f>IF(Eingabe!G3337="x",1,0)</f>
        <v>1</v>
      </c>
      <c r="E3337" s="1">
        <f>IF(Eingabe!H3337="x",1,0)</f>
        <v>0</v>
      </c>
      <c r="F3337" s="1">
        <f>IF(Eingabe!I3337="x",1,0)</f>
        <v>0</v>
      </c>
      <c r="G3337" s="90">
        <f t="shared" si="257"/>
        <v>0</v>
      </c>
      <c r="H3337" s="1">
        <f>IF(Eingabe!R3337="x",1,0)</f>
        <v>1</v>
      </c>
      <c r="I3337" s="1">
        <f>IF(Eingabe!S3337="x",1,0)</f>
        <v>0</v>
      </c>
      <c r="J3337" s="1">
        <f t="shared" si="258"/>
        <v>1</v>
      </c>
      <c r="K3337" s="89">
        <f>IF(Eingabe!E3337="x",1,0)</f>
        <v>1</v>
      </c>
      <c r="L3337" s="1">
        <f>IF(Eingabe!F3337="x",1,0)</f>
        <v>0</v>
      </c>
      <c r="M3337" s="90">
        <f t="shared" si="259"/>
        <v>1</v>
      </c>
    </row>
    <row r="3338">
      <c r="A3338" s="5">
        <f>Eingabe!J3338^2*PI()/4</f>
        <v>0.031415926535897934</v>
      </c>
      <c r="B3338" s="5">
        <f>Eingabe!K3338*Eingabe!L3338</f>
        <v>0</v>
      </c>
      <c r="C3338" s="5">
        <f>(Eingabe!K3338*(Eingabe!L3338-Eingabe!K3338)+Eingabe!K3338^2*PI()/4)*0+Eingabe!K3338*Eingabe!L3338</f>
        <v>0</v>
      </c>
      <c r="D3338" s="89">
        <f>IF(Eingabe!G3338="x",1,0)</f>
        <v>1</v>
      </c>
      <c r="E3338" s="1">
        <f>IF(Eingabe!H3338="x",1,0)</f>
        <v>0</v>
      </c>
      <c r="F3338" s="1">
        <f>IF(Eingabe!I3338="x",1,0)</f>
        <v>0</v>
      </c>
      <c r="G3338" s="90">
        <f t="shared" si="257"/>
        <v>0</v>
      </c>
      <c r="H3338" s="1">
        <f>IF(Eingabe!R3338="x",1,0)</f>
        <v>1</v>
      </c>
      <c r="I3338" s="1">
        <f>IF(Eingabe!S3338="x",1,0)</f>
        <v>0</v>
      </c>
      <c r="J3338" s="1">
        <f t="shared" si="258"/>
        <v>1</v>
      </c>
      <c r="K3338" s="89">
        <f>IF(Eingabe!E3338="x",1,0)</f>
        <v>1</v>
      </c>
      <c r="L3338" s="1">
        <f>IF(Eingabe!F3338="x",1,0)</f>
        <v>0</v>
      </c>
      <c r="M3338" s="90">
        <f t="shared" si="259"/>
        <v>1</v>
      </c>
    </row>
    <row r="3339">
      <c r="A3339" s="5">
        <f>Eingabe!J3339^2*PI()/4</f>
        <v>0.031415926535897934</v>
      </c>
      <c r="B3339" s="5">
        <f>Eingabe!K3339*Eingabe!L3339</f>
        <v>0</v>
      </c>
      <c r="C3339" s="5">
        <f>(Eingabe!K3339*(Eingabe!L3339-Eingabe!K3339)+Eingabe!K3339^2*PI()/4)*0+Eingabe!K3339*Eingabe!L3339</f>
        <v>0</v>
      </c>
      <c r="D3339" s="89">
        <f>IF(Eingabe!G3339="x",1,0)</f>
        <v>1</v>
      </c>
      <c r="E3339" s="1">
        <f>IF(Eingabe!H3339="x",1,0)</f>
        <v>0</v>
      </c>
      <c r="F3339" s="1">
        <f>IF(Eingabe!I3339="x",1,0)</f>
        <v>0</v>
      </c>
      <c r="G3339" s="90">
        <f t="shared" si="257"/>
        <v>0</v>
      </c>
      <c r="H3339" s="1">
        <f>IF(Eingabe!R3339="x",1,0)</f>
        <v>1</v>
      </c>
      <c r="I3339" s="1">
        <f>IF(Eingabe!S3339="x",1,0)</f>
        <v>0</v>
      </c>
      <c r="J3339" s="1">
        <f t="shared" si="258"/>
        <v>1</v>
      </c>
      <c r="K3339" s="89">
        <f>IF(Eingabe!E3339="x",1,0)</f>
        <v>1</v>
      </c>
      <c r="L3339" s="1">
        <f>IF(Eingabe!F3339="x",1,0)</f>
        <v>0</v>
      </c>
      <c r="M3339" s="90">
        <f t="shared" si="259"/>
        <v>1</v>
      </c>
    </row>
    <row r="3340">
      <c r="A3340" s="5">
        <f>Eingabe!J3340^2*PI()/4</f>
        <v>0.031415926535897934</v>
      </c>
      <c r="B3340" s="5">
        <f>Eingabe!K3340*Eingabe!L3340</f>
        <v>0</v>
      </c>
      <c r="C3340" s="5">
        <f>(Eingabe!K3340*(Eingabe!L3340-Eingabe!K3340)+Eingabe!K3340^2*PI()/4)*0+Eingabe!K3340*Eingabe!L3340</f>
        <v>0</v>
      </c>
      <c r="D3340" s="89">
        <f>IF(Eingabe!G3340="x",1,0)</f>
        <v>1</v>
      </c>
      <c r="E3340" s="1">
        <f>IF(Eingabe!H3340="x",1,0)</f>
        <v>0</v>
      </c>
      <c r="F3340" s="1">
        <f>IF(Eingabe!I3340="x",1,0)</f>
        <v>0</v>
      </c>
      <c r="G3340" s="90">
        <f t="shared" si="257"/>
        <v>0</v>
      </c>
      <c r="H3340" s="1">
        <f>IF(Eingabe!R3340="x",1,0)</f>
        <v>1</v>
      </c>
      <c r="I3340" s="1">
        <f>IF(Eingabe!S3340="x",1,0)</f>
        <v>0</v>
      </c>
      <c r="J3340" s="1">
        <f t="shared" si="258"/>
        <v>1</v>
      </c>
      <c r="K3340" s="89">
        <f>IF(Eingabe!E3340="x",1,0)</f>
        <v>1</v>
      </c>
      <c r="L3340" s="1">
        <f>IF(Eingabe!F3340="x",1,0)</f>
        <v>0</v>
      </c>
      <c r="M3340" s="90">
        <f t="shared" si="259"/>
        <v>1</v>
      </c>
    </row>
    <row r="3341">
      <c r="A3341" s="5">
        <f>Eingabe!J3341^2*PI()/4</f>
        <v>0.031415926535897934</v>
      </c>
      <c r="B3341" s="5">
        <f>Eingabe!K3341*Eingabe!L3341</f>
        <v>0</v>
      </c>
      <c r="C3341" s="5">
        <f>(Eingabe!K3341*(Eingabe!L3341-Eingabe!K3341)+Eingabe!K3341^2*PI()/4)*0+Eingabe!K3341*Eingabe!L3341</f>
        <v>0</v>
      </c>
      <c r="D3341" s="89">
        <f>IF(Eingabe!G3341="x",1,0)</f>
        <v>1</v>
      </c>
      <c r="E3341" s="1">
        <f>IF(Eingabe!H3341="x",1,0)</f>
        <v>0</v>
      </c>
      <c r="F3341" s="1">
        <f>IF(Eingabe!I3341="x",1,0)</f>
        <v>0</v>
      </c>
      <c r="G3341" s="90">
        <f t="shared" si="257"/>
        <v>0</v>
      </c>
      <c r="H3341" s="1">
        <f>IF(Eingabe!R3341="x",1,0)</f>
        <v>1</v>
      </c>
      <c r="I3341" s="1">
        <f>IF(Eingabe!S3341="x",1,0)</f>
        <v>0</v>
      </c>
      <c r="J3341" s="1">
        <f t="shared" si="258"/>
        <v>1</v>
      </c>
      <c r="K3341" s="89">
        <f>IF(Eingabe!E3341="x",1,0)</f>
        <v>1</v>
      </c>
      <c r="L3341" s="1">
        <f>IF(Eingabe!F3341="x",1,0)</f>
        <v>0</v>
      </c>
      <c r="M3341" s="90">
        <f t="shared" si="259"/>
        <v>1</v>
      </c>
    </row>
    <row r="3342">
      <c r="A3342" s="5">
        <f>Eingabe!J3342^2*PI()/4</f>
        <v>0.031415926535897934</v>
      </c>
      <c r="B3342" s="5">
        <f>Eingabe!K3342*Eingabe!L3342</f>
        <v>0</v>
      </c>
      <c r="C3342" s="5">
        <f>(Eingabe!K3342*(Eingabe!L3342-Eingabe!K3342)+Eingabe!K3342^2*PI()/4)*0+Eingabe!K3342*Eingabe!L3342</f>
        <v>0</v>
      </c>
      <c r="D3342" s="89">
        <f>IF(Eingabe!G3342="x",1,0)</f>
        <v>1</v>
      </c>
      <c r="E3342" s="1">
        <f>IF(Eingabe!H3342="x",1,0)</f>
        <v>0</v>
      </c>
      <c r="F3342" s="1">
        <f>IF(Eingabe!I3342="x",1,0)</f>
        <v>0</v>
      </c>
      <c r="G3342" s="90">
        <f t="shared" si="257"/>
        <v>0</v>
      </c>
      <c r="H3342" s="1">
        <f>IF(Eingabe!R3342="x",1,0)</f>
        <v>1</v>
      </c>
      <c r="I3342" s="1">
        <f>IF(Eingabe!S3342="x",1,0)</f>
        <v>0</v>
      </c>
      <c r="J3342" s="1">
        <f t="shared" si="258"/>
        <v>1</v>
      </c>
      <c r="K3342" s="89">
        <f>IF(Eingabe!E3342="x",1,0)</f>
        <v>1</v>
      </c>
      <c r="L3342" s="1">
        <f>IF(Eingabe!F3342="x",1,0)</f>
        <v>0</v>
      </c>
      <c r="M3342" s="90">
        <f t="shared" si="259"/>
        <v>1</v>
      </c>
    </row>
    <row r="3343">
      <c r="A3343" s="5">
        <f>Eingabe!J3343^2*PI()/4</f>
        <v>0.031415926535897934</v>
      </c>
      <c r="B3343" s="5">
        <f>Eingabe!K3343*Eingabe!L3343</f>
        <v>0</v>
      </c>
      <c r="C3343" s="5">
        <f>(Eingabe!K3343*(Eingabe!L3343-Eingabe!K3343)+Eingabe!K3343^2*PI()/4)*0+Eingabe!K3343*Eingabe!L3343</f>
        <v>0</v>
      </c>
      <c r="D3343" s="89">
        <f>IF(Eingabe!G3343="x",1,0)</f>
        <v>1</v>
      </c>
      <c r="E3343" s="1">
        <f>IF(Eingabe!H3343="x",1,0)</f>
        <v>0</v>
      </c>
      <c r="F3343" s="1">
        <f>IF(Eingabe!I3343="x",1,0)</f>
        <v>0</v>
      </c>
      <c r="G3343" s="90">
        <f t="shared" si="257"/>
        <v>0</v>
      </c>
      <c r="H3343" s="1">
        <f>IF(Eingabe!R3343="x",1,0)</f>
        <v>1</v>
      </c>
      <c r="I3343" s="1">
        <f>IF(Eingabe!S3343="x",1,0)</f>
        <v>0</v>
      </c>
      <c r="J3343" s="1">
        <f t="shared" si="258"/>
        <v>1</v>
      </c>
      <c r="K3343" s="89">
        <f>IF(Eingabe!E3343="x",1,0)</f>
        <v>1</v>
      </c>
      <c r="L3343" s="1">
        <f>IF(Eingabe!F3343="x",1,0)</f>
        <v>0</v>
      </c>
      <c r="M3343" s="90">
        <f t="shared" si="259"/>
        <v>1</v>
      </c>
    </row>
    <row r="3344">
      <c r="A3344" s="5">
        <f>Eingabe!J3344^2*PI()/4</f>
        <v>0.031415926535897934</v>
      </c>
      <c r="B3344" s="5">
        <f>Eingabe!K3344*Eingabe!L3344</f>
        <v>0</v>
      </c>
      <c r="C3344" s="5">
        <f>(Eingabe!K3344*(Eingabe!L3344-Eingabe!K3344)+Eingabe!K3344^2*PI()/4)*0+Eingabe!K3344*Eingabe!L3344</f>
        <v>0</v>
      </c>
      <c r="D3344" s="89">
        <f>IF(Eingabe!G3344="x",1,0)</f>
        <v>1</v>
      </c>
      <c r="E3344" s="1">
        <f>IF(Eingabe!H3344="x",1,0)</f>
        <v>0</v>
      </c>
      <c r="F3344" s="1">
        <f>IF(Eingabe!I3344="x",1,0)</f>
        <v>0</v>
      </c>
      <c r="G3344" s="90">
        <f t="shared" si="257"/>
        <v>0</v>
      </c>
      <c r="H3344" s="1">
        <f>IF(Eingabe!R3344="x",1,0)</f>
        <v>1</v>
      </c>
      <c r="I3344" s="1">
        <f>IF(Eingabe!S3344="x",1,0)</f>
        <v>0</v>
      </c>
      <c r="J3344" s="1">
        <f t="shared" si="258"/>
        <v>1</v>
      </c>
      <c r="K3344" s="89">
        <f>IF(Eingabe!E3344="x",1,0)</f>
        <v>1</v>
      </c>
      <c r="L3344" s="1">
        <f>IF(Eingabe!F3344="x",1,0)</f>
        <v>0</v>
      </c>
      <c r="M3344" s="90">
        <f t="shared" si="259"/>
        <v>1</v>
      </c>
    </row>
    <row r="3345">
      <c r="A3345" s="5">
        <f>Eingabe!J3345^2*PI()/4</f>
        <v>0.031415926535897934</v>
      </c>
      <c r="B3345" s="5">
        <f>Eingabe!K3345*Eingabe!L3345</f>
        <v>0</v>
      </c>
      <c r="C3345" s="5">
        <f>(Eingabe!K3345*(Eingabe!L3345-Eingabe!K3345)+Eingabe!K3345^2*PI()/4)*0+Eingabe!K3345*Eingabe!L3345</f>
        <v>0</v>
      </c>
      <c r="D3345" s="89">
        <f>IF(Eingabe!G3345="x",1,0)</f>
        <v>1</v>
      </c>
      <c r="E3345" s="1">
        <f>IF(Eingabe!H3345="x",1,0)</f>
        <v>0</v>
      </c>
      <c r="F3345" s="1">
        <f>IF(Eingabe!I3345="x",1,0)</f>
        <v>0</v>
      </c>
      <c r="G3345" s="90">
        <f t="shared" si="257"/>
        <v>0</v>
      </c>
      <c r="H3345" s="1">
        <f>IF(Eingabe!R3345="x",1,0)</f>
        <v>1</v>
      </c>
      <c r="I3345" s="1">
        <f>IF(Eingabe!S3345="x",1,0)</f>
        <v>0</v>
      </c>
      <c r="J3345" s="1">
        <f t="shared" si="258"/>
        <v>1</v>
      </c>
      <c r="K3345" s="89">
        <f>IF(Eingabe!E3345="x",1,0)</f>
        <v>1</v>
      </c>
      <c r="L3345" s="1">
        <f>IF(Eingabe!F3345="x",1,0)</f>
        <v>0</v>
      </c>
      <c r="M3345" s="90">
        <f t="shared" si="259"/>
        <v>1</v>
      </c>
    </row>
    <row r="3346">
      <c r="A3346" s="5">
        <f>Eingabe!J3346^2*PI()/4</f>
        <v>0.031415926535897934</v>
      </c>
      <c r="B3346" s="5">
        <f>Eingabe!K3346*Eingabe!L3346</f>
        <v>0</v>
      </c>
      <c r="C3346" s="5">
        <f>(Eingabe!K3346*(Eingabe!L3346-Eingabe!K3346)+Eingabe!K3346^2*PI()/4)*0+Eingabe!K3346*Eingabe!L3346</f>
        <v>0</v>
      </c>
      <c r="D3346" s="89">
        <f>IF(Eingabe!G3346="x",1,0)</f>
        <v>1</v>
      </c>
      <c r="E3346" s="1">
        <f>IF(Eingabe!H3346="x",1,0)</f>
        <v>0</v>
      </c>
      <c r="F3346" s="1">
        <f>IF(Eingabe!I3346="x",1,0)</f>
        <v>0</v>
      </c>
      <c r="G3346" s="90">
        <f t="shared" si="257"/>
        <v>0</v>
      </c>
      <c r="H3346" s="1">
        <f>IF(Eingabe!R3346="x",1,0)</f>
        <v>1</v>
      </c>
      <c r="I3346" s="1">
        <f>IF(Eingabe!S3346="x",1,0)</f>
        <v>0</v>
      </c>
      <c r="J3346" s="1">
        <f t="shared" si="258"/>
        <v>1</v>
      </c>
      <c r="K3346" s="89">
        <f>IF(Eingabe!E3346="x",1,0)</f>
        <v>1</v>
      </c>
      <c r="L3346" s="1">
        <f>IF(Eingabe!F3346="x",1,0)</f>
        <v>0</v>
      </c>
      <c r="M3346" s="90">
        <f t="shared" si="259"/>
        <v>1</v>
      </c>
    </row>
    <row r="3347">
      <c r="A3347" s="5">
        <f>Eingabe!J3347^2*PI()/4</f>
        <v>0.031415926535897934</v>
      </c>
      <c r="B3347" s="5">
        <f>Eingabe!K3347*Eingabe!L3347</f>
        <v>0</v>
      </c>
      <c r="C3347" s="5">
        <f>(Eingabe!K3347*(Eingabe!L3347-Eingabe!K3347)+Eingabe!K3347^2*PI()/4)*0+Eingabe!K3347*Eingabe!L3347</f>
        <v>0</v>
      </c>
      <c r="D3347" s="89">
        <f>IF(Eingabe!G3347="x",1,0)</f>
        <v>1</v>
      </c>
      <c r="E3347" s="1">
        <f>IF(Eingabe!H3347="x",1,0)</f>
        <v>0</v>
      </c>
      <c r="F3347" s="1">
        <f>IF(Eingabe!I3347="x",1,0)</f>
        <v>0</v>
      </c>
      <c r="G3347" s="90">
        <f t="shared" ref="G3347:G3410" si="260">MAX(E3347:F3347)</f>
        <v>0</v>
      </c>
      <c r="H3347" s="1">
        <f>IF(Eingabe!R3347="x",1,0)</f>
        <v>1</v>
      </c>
      <c r="I3347" s="1">
        <f>IF(Eingabe!S3347="x",1,0)</f>
        <v>0</v>
      </c>
      <c r="J3347" s="1">
        <f t="shared" ref="J3347:J3410" si="261">MAX(H3347:I3347)</f>
        <v>1</v>
      </c>
      <c r="K3347" s="89">
        <f>IF(Eingabe!E3347="x",1,0)</f>
        <v>1</v>
      </c>
      <c r="L3347" s="1">
        <f>IF(Eingabe!F3347="x",1,0)</f>
        <v>0</v>
      </c>
      <c r="M3347" s="90">
        <f t="shared" ref="M3347:M3410" si="262">MAX(K3347:L3347)</f>
        <v>1</v>
      </c>
    </row>
    <row r="3348">
      <c r="A3348" s="5">
        <f>Eingabe!J3348^2*PI()/4</f>
        <v>0.049087385212340517</v>
      </c>
      <c r="B3348" s="5">
        <f>Eingabe!K3348*Eingabe!L3348</f>
        <v>0</v>
      </c>
      <c r="C3348" s="5">
        <f>(Eingabe!K3348*(Eingabe!L3348-Eingabe!K3348)+Eingabe!K3348^2*PI()/4)*0+Eingabe!K3348*Eingabe!L3348</f>
        <v>0</v>
      </c>
      <c r="D3348" s="89">
        <f>IF(Eingabe!G3348="x",1,0)</f>
        <v>1</v>
      </c>
      <c r="E3348" s="1">
        <f>IF(Eingabe!H3348="x",1,0)</f>
        <v>0</v>
      </c>
      <c r="F3348" s="1">
        <f>IF(Eingabe!I3348="x",1,0)</f>
        <v>0</v>
      </c>
      <c r="G3348" s="90">
        <f t="shared" si="260"/>
        <v>0</v>
      </c>
      <c r="H3348" s="1">
        <f>IF(Eingabe!R3348="x",1,0)</f>
        <v>1</v>
      </c>
      <c r="I3348" s="1">
        <f>IF(Eingabe!S3348="x",1,0)</f>
        <v>0</v>
      </c>
      <c r="J3348" s="1">
        <f t="shared" si="261"/>
        <v>1</v>
      </c>
      <c r="K3348" s="89">
        <f>IF(Eingabe!E3348="x",1,0)</f>
        <v>1</v>
      </c>
      <c r="L3348" s="1">
        <f>IF(Eingabe!F3348="x",1,0)</f>
        <v>0</v>
      </c>
      <c r="M3348" s="90">
        <f t="shared" si="262"/>
        <v>1</v>
      </c>
    </row>
    <row r="3349">
      <c r="A3349" s="5">
        <f>Eingabe!J3349^2*PI()/4</f>
        <v>0.031415926535897934</v>
      </c>
      <c r="B3349" s="5">
        <f>Eingabe!K3349*Eingabe!L3349</f>
        <v>0</v>
      </c>
      <c r="C3349" s="5">
        <f>(Eingabe!K3349*(Eingabe!L3349-Eingabe!K3349)+Eingabe!K3349^2*PI()/4)*0+Eingabe!K3349*Eingabe!L3349</f>
        <v>0</v>
      </c>
      <c r="D3349" s="89">
        <f>IF(Eingabe!G3349="x",1,0)</f>
        <v>1</v>
      </c>
      <c r="E3349" s="1">
        <f>IF(Eingabe!H3349="x",1,0)</f>
        <v>0</v>
      </c>
      <c r="F3349" s="1">
        <f>IF(Eingabe!I3349="x",1,0)</f>
        <v>0</v>
      </c>
      <c r="G3349" s="90">
        <f t="shared" si="260"/>
        <v>0</v>
      </c>
      <c r="H3349" s="1">
        <f>IF(Eingabe!R3349="x",1,0)</f>
        <v>1</v>
      </c>
      <c r="I3349" s="1">
        <f>IF(Eingabe!S3349="x",1,0)</f>
        <v>0</v>
      </c>
      <c r="J3349" s="1">
        <f t="shared" si="261"/>
        <v>1</v>
      </c>
      <c r="K3349" s="89">
        <f>IF(Eingabe!E3349="x",1,0)</f>
        <v>1</v>
      </c>
      <c r="L3349" s="1">
        <f>IF(Eingabe!F3349="x",1,0)</f>
        <v>0</v>
      </c>
      <c r="M3349" s="90">
        <f t="shared" si="262"/>
        <v>1</v>
      </c>
    </row>
    <row r="3350">
      <c r="A3350" s="5">
        <f>Eingabe!J3350^2*PI()/4</f>
        <v>0.031415926535897934</v>
      </c>
      <c r="B3350" s="5">
        <f>Eingabe!K3350*Eingabe!L3350</f>
        <v>0</v>
      </c>
      <c r="C3350" s="5">
        <f>(Eingabe!K3350*(Eingabe!L3350-Eingabe!K3350)+Eingabe!K3350^2*PI()/4)*0+Eingabe!K3350*Eingabe!L3350</f>
        <v>0</v>
      </c>
      <c r="D3350" s="89">
        <f>IF(Eingabe!G3350="x",1,0)</f>
        <v>1</v>
      </c>
      <c r="E3350" s="1">
        <f>IF(Eingabe!H3350="x",1,0)</f>
        <v>0</v>
      </c>
      <c r="F3350" s="1">
        <f>IF(Eingabe!I3350="x",1,0)</f>
        <v>0</v>
      </c>
      <c r="G3350" s="90">
        <f t="shared" si="260"/>
        <v>0</v>
      </c>
      <c r="H3350" s="1">
        <f>IF(Eingabe!R3350="x",1,0)</f>
        <v>1</v>
      </c>
      <c r="I3350" s="1">
        <f>IF(Eingabe!S3350="x",1,0)</f>
        <v>0</v>
      </c>
      <c r="J3350" s="1">
        <f t="shared" si="261"/>
        <v>1</v>
      </c>
      <c r="K3350" s="89">
        <f>IF(Eingabe!E3350="x",1,0)</f>
        <v>1</v>
      </c>
      <c r="L3350" s="1">
        <f>IF(Eingabe!F3350="x",1,0)</f>
        <v>0</v>
      </c>
      <c r="M3350" s="90">
        <f t="shared" si="262"/>
        <v>1</v>
      </c>
    </row>
    <row r="3351">
      <c r="A3351" s="5">
        <f>Eingabe!J3351^2*PI()/4</f>
        <v>0.031415926535897934</v>
      </c>
      <c r="B3351" s="5">
        <f>Eingabe!K3351*Eingabe!L3351</f>
        <v>0</v>
      </c>
      <c r="C3351" s="5">
        <f>(Eingabe!K3351*(Eingabe!L3351-Eingabe!K3351)+Eingabe!K3351^2*PI()/4)*0+Eingabe!K3351*Eingabe!L3351</f>
        <v>0</v>
      </c>
      <c r="D3351" s="89">
        <f>IF(Eingabe!G3351="x",1,0)</f>
        <v>1</v>
      </c>
      <c r="E3351" s="1">
        <f>IF(Eingabe!H3351="x",1,0)</f>
        <v>0</v>
      </c>
      <c r="F3351" s="1">
        <f>IF(Eingabe!I3351="x",1,0)</f>
        <v>0</v>
      </c>
      <c r="G3351" s="90">
        <f t="shared" si="260"/>
        <v>0</v>
      </c>
      <c r="H3351" s="1">
        <f>IF(Eingabe!R3351="x",1,0)</f>
        <v>1</v>
      </c>
      <c r="I3351" s="1">
        <f>IF(Eingabe!S3351="x",1,0)</f>
        <v>0</v>
      </c>
      <c r="J3351" s="1">
        <f t="shared" si="261"/>
        <v>1</v>
      </c>
      <c r="K3351" s="89">
        <f>IF(Eingabe!E3351="x",1,0)</f>
        <v>1</v>
      </c>
      <c r="L3351" s="1">
        <f>IF(Eingabe!F3351="x",1,0)</f>
        <v>0</v>
      </c>
      <c r="M3351" s="90">
        <f t="shared" si="262"/>
        <v>1</v>
      </c>
    </row>
    <row r="3352">
      <c r="A3352" s="5">
        <f>Eingabe!J3352^2*PI()/4</f>
        <v>0.031415926535897934</v>
      </c>
      <c r="B3352" s="5">
        <f>Eingabe!K3352*Eingabe!L3352</f>
        <v>0</v>
      </c>
      <c r="C3352" s="5">
        <f>(Eingabe!K3352*(Eingabe!L3352-Eingabe!K3352)+Eingabe!K3352^2*PI()/4)*0+Eingabe!K3352*Eingabe!L3352</f>
        <v>0</v>
      </c>
      <c r="D3352" s="89">
        <f>IF(Eingabe!G3352="x",1,0)</f>
        <v>1</v>
      </c>
      <c r="E3352" s="1">
        <f>IF(Eingabe!H3352="x",1,0)</f>
        <v>0</v>
      </c>
      <c r="F3352" s="1">
        <f>IF(Eingabe!I3352="x",1,0)</f>
        <v>0</v>
      </c>
      <c r="G3352" s="90">
        <f t="shared" si="260"/>
        <v>0</v>
      </c>
      <c r="H3352" s="1">
        <f>IF(Eingabe!R3352="x",1,0)</f>
        <v>1</v>
      </c>
      <c r="I3352" s="1">
        <f>IF(Eingabe!S3352="x",1,0)</f>
        <v>0</v>
      </c>
      <c r="J3352" s="1">
        <f t="shared" si="261"/>
        <v>1</v>
      </c>
      <c r="K3352" s="89">
        <f>IF(Eingabe!E3352="x",1,0)</f>
        <v>1</v>
      </c>
      <c r="L3352" s="1">
        <f>IF(Eingabe!F3352="x",1,0)</f>
        <v>0</v>
      </c>
      <c r="M3352" s="90">
        <f t="shared" si="262"/>
        <v>1</v>
      </c>
    </row>
    <row r="3353">
      <c r="A3353" s="5">
        <f>Eingabe!J3353^2*PI()/4</f>
        <v>0.031415926535897934</v>
      </c>
      <c r="B3353" s="5">
        <f>Eingabe!K3353*Eingabe!L3353</f>
        <v>0</v>
      </c>
      <c r="C3353" s="5">
        <f>(Eingabe!K3353*(Eingabe!L3353-Eingabe!K3353)+Eingabe!K3353^2*PI()/4)*0+Eingabe!K3353*Eingabe!L3353</f>
        <v>0</v>
      </c>
      <c r="D3353" s="89">
        <f>IF(Eingabe!G3353="x",1,0)</f>
        <v>1</v>
      </c>
      <c r="E3353" s="1">
        <f>IF(Eingabe!H3353="x",1,0)</f>
        <v>0</v>
      </c>
      <c r="F3353" s="1">
        <f>IF(Eingabe!I3353="x",1,0)</f>
        <v>0</v>
      </c>
      <c r="G3353" s="90">
        <f t="shared" si="260"/>
        <v>0</v>
      </c>
      <c r="H3353" s="1">
        <f>IF(Eingabe!R3353="x",1,0)</f>
        <v>1</v>
      </c>
      <c r="I3353" s="1">
        <f>IF(Eingabe!S3353="x",1,0)</f>
        <v>0</v>
      </c>
      <c r="J3353" s="1">
        <f t="shared" si="261"/>
        <v>1</v>
      </c>
      <c r="K3353" s="89">
        <f>IF(Eingabe!E3353="x",1,0)</f>
        <v>1</v>
      </c>
      <c r="L3353" s="1">
        <f>IF(Eingabe!F3353="x",1,0)</f>
        <v>0</v>
      </c>
      <c r="M3353" s="90">
        <f t="shared" si="262"/>
        <v>1</v>
      </c>
    </row>
    <row r="3354">
      <c r="A3354" s="5">
        <f>Eingabe!J3354^2*PI()/4</f>
        <v>0.031415926535897934</v>
      </c>
      <c r="B3354" s="5">
        <f>Eingabe!K3354*Eingabe!L3354</f>
        <v>0</v>
      </c>
      <c r="C3354" s="5">
        <f>(Eingabe!K3354*(Eingabe!L3354-Eingabe!K3354)+Eingabe!K3354^2*PI()/4)*0+Eingabe!K3354*Eingabe!L3354</f>
        <v>0</v>
      </c>
      <c r="D3354" s="89">
        <f>IF(Eingabe!G3354="x",1,0)</f>
        <v>1</v>
      </c>
      <c r="E3354" s="1">
        <f>IF(Eingabe!H3354="x",1,0)</f>
        <v>0</v>
      </c>
      <c r="F3354" s="1">
        <f>IF(Eingabe!I3354="x",1,0)</f>
        <v>0</v>
      </c>
      <c r="G3354" s="90">
        <f t="shared" si="260"/>
        <v>0</v>
      </c>
      <c r="H3354" s="1">
        <f>IF(Eingabe!R3354="x",1,0)</f>
        <v>1</v>
      </c>
      <c r="I3354" s="1">
        <f>IF(Eingabe!S3354="x",1,0)</f>
        <v>0</v>
      </c>
      <c r="J3354" s="1">
        <f t="shared" si="261"/>
        <v>1</v>
      </c>
      <c r="K3354" s="89">
        <f>IF(Eingabe!E3354="x",1,0)</f>
        <v>1</v>
      </c>
      <c r="L3354" s="1">
        <f>IF(Eingabe!F3354="x",1,0)</f>
        <v>0</v>
      </c>
      <c r="M3354" s="90">
        <f t="shared" si="262"/>
        <v>1</v>
      </c>
    </row>
    <row r="3355">
      <c r="A3355" s="5">
        <f>Eingabe!J3355^2*PI()/4</f>
        <v>0.031415926535897934</v>
      </c>
      <c r="B3355" s="5">
        <f>Eingabe!K3355*Eingabe!L3355</f>
        <v>0</v>
      </c>
      <c r="C3355" s="5">
        <f>(Eingabe!K3355*(Eingabe!L3355-Eingabe!K3355)+Eingabe!K3355^2*PI()/4)*0+Eingabe!K3355*Eingabe!L3355</f>
        <v>0</v>
      </c>
      <c r="D3355" s="89">
        <f>IF(Eingabe!G3355="x",1,0)</f>
        <v>1</v>
      </c>
      <c r="E3355" s="1">
        <f>IF(Eingabe!H3355="x",1,0)</f>
        <v>0</v>
      </c>
      <c r="F3355" s="1">
        <f>IF(Eingabe!I3355="x",1,0)</f>
        <v>0</v>
      </c>
      <c r="G3355" s="90">
        <f t="shared" si="260"/>
        <v>0</v>
      </c>
      <c r="H3355" s="1">
        <f>IF(Eingabe!R3355="x",1,0)</f>
        <v>1</v>
      </c>
      <c r="I3355" s="1">
        <f>IF(Eingabe!S3355="x",1,0)</f>
        <v>0</v>
      </c>
      <c r="J3355" s="1">
        <f t="shared" si="261"/>
        <v>1</v>
      </c>
      <c r="K3355" s="89">
        <f>IF(Eingabe!E3355="x",1,0)</f>
        <v>1</v>
      </c>
      <c r="L3355" s="1">
        <f>IF(Eingabe!F3355="x",1,0)</f>
        <v>0</v>
      </c>
      <c r="M3355" s="90">
        <f t="shared" si="262"/>
        <v>1</v>
      </c>
    </row>
    <row r="3356">
      <c r="A3356" s="5">
        <f>Eingabe!J3356^2*PI()/4</f>
        <v>0.049087385212340517</v>
      </c>
      <c r="B3356" s="5">
        <f>Eingabe!K3356*Eingabe!L3356</f>
        <v>0</v>
      </c>
      <c r="C3356" s="5">
        <f>(Eingabe!K3356*(Eingabe!L3356-Eingabe!K3356)+Eingabe!K3356^2*PI()/4)*0+Eingabe!K3356*Eingabe!L3356</f>
        <v>0</v>
      </c>
      <c r="D3356" s="89">
        <f>IF(Eingabe!G3356="x",1,0)</f>
        <v>1</v>
      </c>
      <c r="E3356" s="1">
        <f>IF(Eingabe!H3356="x",1,0)</f>
        <v>0</v>
      </c>
      <c r="F3356" s="1">
        <f>IF(Eingabe!I3356="x",1,0)</f>
        <v>0</v>
      </c>
      <c r="G3356" s="90">
        <f t="shared" si="260"/>
        <v>0</v>
      </c>
      <c r="H3356" s="1">
        <f>IF(Eingabe!R3356="x",1,0)</f>
        <v>1</v>
      </c>
      <c r="I3356" s="1">
        <f>IF(Eingabe!S3356="x",1,0)</f>
        <v>0</v>
      </c>
      <c r="J3356" s="1">
        <f t="shared" si="261"/>
        <v>1</v>
      </c>
      <c r="K3356" s="89">
        <f>IF(Eingabe!E3356="x",1,0)</f>
        <v>1</v>
      </c>
      <c r="L3356" s="1">
        <f>IF(Eingabe!F3356="x",1,0)</f>
        <v>0</v>
      </c>
      <c r="M3356" s="90">
        <f t="shared" si="262"/>
        <v>1</v>
      </c>
    </row>
    <row r="3357">
      <c r="A3357" s="5">
        <f>Eingabe!J3357^2*PI()/4</f>
        <v>0</v>
      </c>
      <c r="B3357" s="5">
        <f>Eingabe!K3357*Eingabe!L3357</f>
        <v>0.17499999999999999</v>
      </c>
      <c r="C3357" s="5">
        <f>(Eingabe!K3357*(Eingabe!L3357-Eingabe!K3357)+Eingabe!K3357^2*PI()/4)*0+Eingabe!K3357*Eingabe!L3357</f>
        <v>0.17499999999999999</v>
      </c>
      <c r="D3357" s="89">
        <f>IF(Eingabe!G3357="x",1,0)</f>
        <v>0</v>
      </c>
      <c r="E3357" s="1">
        <f>IF(Eingabe!H3357="x",1,0)</f>
        <v>1</v>
      </c>
      <c r="F3357" s="1">
        <f>IF(Eingabe!I3357="x",1,0)</f>
        <v>0</v>
      </c>
      <c r="G3357" s="90">
        <f t="shared" si="260"/>
        <v>1</v>
      </c>
      <c r="H3357" s="1">
        <f>IF(Eingabe!R3357="x",1,0)</f>
        <v>1</v>
      </c>
      <c r="I3357" s="1">
        <f>IF(Eingabe!S3357="x",1,0)</f>
        <v>0</v>
      </c>
      <c r="J3357" s="1">
        <f t="shared" si="261"/>
        <v>1</v>
      </c>
      <c r="K3357" s="89">
        <f>IF(Eingabe!E3357="x",1,0)</f>
        <v>1</v>
      </c>
      <c r="L3357" s="1">
        <f>IF(Eingabe!F3357="x",1,0)</f>
        <v>0</v>
      </c>
      <c r="M3357" s="90">
        <f t="shared" si="262"/>
        <v>1</v>
      </c>
    </row>
    <row r="3358">
      <c r="A3358" s="5">
        <f>Eingabe!J3358^2*PI()/4</f>
        <v>0</v>
      </c>
      <c r="B3358" s="5">
        <f>Eingabe!K3358*Eingabe!L3358</f>
        <v>0.125</v>
      </c>
      <c r="C3358" s="5">
        <f>(Eingabe!K3358*(Eingabe!L3358-Eingabe!K3358)+Eingabe!K3358^2*PI()/4)*0+Eingabe!K3358*Eingabe!L3358</f>
        <v>0.125</v>
      </c>
      <c r="D3358" s="89">
        <f>IF(Eingabe!G3358="x",1,0)</f>
        <v>0</v>
      </c>
      <c r="E3358" s="1">
        <f>IF(Eingabe!H3358="x",1,0)</f>
        <v>1</v>
      </c>
      <c r="F3358" s="1">
        <f>IF(Eingabe!I3358="x",1,0)</f>
        <v>0</v>
      </c>
      <c r="G3358" s="90">
        <f t="shared" si="260"/>
        <v>1</v>
      </c>
      <c r="H3358" s="1">
        <f>IF(Eingabe!R3358="x",1,0)</f>
        <v>1</v>
      </c>
      <c r="I3358" s="1">
        <f>IF(Eingabe!S3358="x",1,0)</f>
        <v>0</v>
      </c>
      <c r="J3358" s="1">
        <f t="shared" si="261"/>
        <v>1</v>
      </c>
      <c r="K3358" s="89">
        <f>IF(Eingabe!E3358="x",1,0)</f>
        <v>1</v>
      </c>
      <c r="L3358" s="1">
        <f>IF(Eingabe!F3358="x",1,0)</f>
        <v>0</v>
      </c>
      <c r="M3358" s="90">
        <f t="shared" si="262"/>
        <v>1</v>
      </c>
    </row>
    <row r="3359">
      <c r="A3359" s="5">
        <f>Eingabe!J3359^2*PI()/4</f>
        <v>0</v>
      </c>
      <c r="B3359" s="5">
        <f>Eingabe!K3359*Eingabe!L3359</f>
        <v>0.17499999999999999</v>
      </c>
      <c r="C3359" s="5">
        <f>(Eingabe!K3359*(Eingabe!L3359-Eingabe!K3359)+Eingabe!K3359^2*PI()/4)*0+Eingabe!K3359*Eingabe!L3359</f>
        <v>0.17499999999999999</v>
      </c>
      <c r="D3359" s="89">
        <f>IF(Eingabe!G3359="x",1,0)</f>
        <v>0</v>
      </c>
      <c r="E3359" s="1">
        <f>IF(Eingabe!H3359="x",1,0)</f>
        <v>1</v>
      </c>
      <c r="F3359" s="1">
        <f>IF(Eingabe!I3359="x",1,0)</f>
        <v>0</v>
      </c>
      <c r="G3359" s="90">
        <f t="shared" si="260"/>
        <v>1</v>
      </c>
      <c r="H3359" s="1">
        <f>IF(Eingabe!R3359="x",1,0)</f>
        <v>1</v>
      </c>
      <c r="I3359" s="1">
        <f>IF(Eingabe!S3359="x",1,0)</f>
        <v>0</v>
      </c>
      <c r="J3359" s="1">
        <f t="shared" si="261"/>
        <v>1</v>
      </c>
      <c r="K3359" s="89">
        <f>IF(Eingabe!E3359="x",1,0)</f>
        <v>1</v>
      </c>
      <c r="L3359" s="1">
        <f>IF(Eingabe!F3359="x",1,0)</f>
        <v>0</v>
      </c>
      <c r="M3359" s="90">
        <f t="shared" si="262"/>
        <v>1</v>
      </c>
    </row>
    <row r="3360">
      <c r="A3360" s="5">
        <f>Eingabe!J3360^2*PI()/4</f>
        <v>0</v>
      </c>
      <c r="B3360" s="5">
        <f>Eingabe!K3360*Eingabe!L3360</f>
        <v>0.17499999999999999</v>
      </c>
      <c r="C3360" s="5">
        <f>(Eingabe!K3360*(Eingabe!L3360-Eingabe!K3360)+Eingabe!K3360^2*PI()/4)*0+Eingabe!K3360*Eingabe!L3360</f>
        <v>0.17499999999999999</v>
      </c>
      <c r="D3360" s="89">
        <f>IF(Eingabe!G3360="x",1,0)</f>
        <v>0</v>
      </c>
      <c r="E3360" s="1">
        <f>IF(Eingabe!H3360="x",1,0)</f>
        <v>1</v>
      </c>
      <c r="F3360" s="1">
        <f>IF(Eingabe!I3360="x",1,0)</f>
        <v>0</v>
      </c>
      <c r="G3360" s="90">
        <f t="shared" si="260"/>
        <v>1</v>
      </c>
      <c r="H3360" s="1">
        <f>IF(Eingabe!R3360="x",1,0)</f>
        <v>1</v>
      </c>
      <c r="I3360" s="1">
        <f>IF(Eingabe!S3360="x",1,0)</f>
        <v>0</v>
      </c>
      <c r="J3360" s="1">
        <f t="shared" si="261"/>
        <v>1</v>
      </c>
      <c r="K3360" s="89">
        <f>IF(Eingabe!E3360="x",1,0)</f>
        <v>1</v>
      </c>
      <c r="L3360" s="1">
        <f>IF(Eingabe!F3360="x",1,0)</f>
        <v>0</v>
      </c>
      <c r="M3360" s="90">
        <f t="shared" si="262"/>
        <v>1</v>
      </c>
    </row>
    <row r="3361">
      <c r="A3361" s="5">
        <f>Eingabe!J3361^2*PI()/4</f>
        <v>0</v>
      </c>
      <c r="B3361" s="5">
        <f>Eingabe!K3361*Eingabe!L3361</f>
        <v>0.17499999999999999</v>
      </c>
      <c r="C3361" s="5">
        <f>(Eingabe!K3361*(Eingabe!L3361-Eingabe!K3361)+Eingabe!K3361^2*PI()/4)*0+Eingabe!K3361*Eingabe!L3361</f>
        <v>0.17499999999999999</v>
      </c>
      <c r="D3361" s="89">
        <f>IF(Eingabe!G3361="x",1,0)</f>
        <v>0</v>
      </c>
      <c r="E3361" s="1">
        <f>IF(Eingabe!H3361="x",1,0)</f>
        <v>1</v>
      </c>
      <c r="F3361" s="1">
        <f>IF(Eingabe!I3361="x",1,0)</f>
        <v>0</v>
      </c>
      <c r="G3361" s="90">
        <f t="shared" si="260"/>
        <v>1</v>
      </c>
      <c r="H3361" s="1">
        <f>IF(Eingabe!R3361="x",1,0)</f>
        <v>1</v>
      </c>
      <c r="I3361" s="1">
        <f>IF(Eingabe!S3361="x",1,0)</f>
        <v>0</v>
      </c>
      <c r="J3361" s="1">
        <f t="shared" si="261"/>
        <v>1</v>
      </c>
      <c r="K3361" s="89">
        <f>IF(Eingabe!E3361="x",1,0)</f>
        <v>1</v>
      </c>
      <c r="L3361" s="1">
        <f>IF(Eingabe!F3361="x",1,0)</f>
        <v>0</v>
      </c>
      <c r="M3361" s="90">
        <f t="shared" si="262"/>
        <v>1</v>
      </c>
    </row>
    <row r="3362">
      <c r="A3362" s="5">
        <f>Eingabe!J3362^2*PI()/4</f>
        <v>0.031415926535897934</v>
      </c>
      <c r="B3362" s="5">
        <f>Eingabe!K3362*Eingabe!L3362</f>
        <v>0</v>
      </c>
      <c r="C3362" s="5">
        <f>(Eingabe!K3362*(Eingabe!L3362-Eingabe!K3362)+Eingabe!K3362^2*PI()/4)*0+Eingabe!K3362*Eingabe!L3362</f>
        <v>0</v>
      </c>
      <c r="D3362" s="89">
        <f>IF(Eingabe!G3362="x",1,0)</f>
        <v>1</v>
      </c>
      <c r="E3362" s="1">
        <f>IF(Eingabe!H3362="x",1,0)</f>
        <v>0</v>
      </c>
      <c r="F3362" s="1">
        <f>IF(Eingabe!I3362="x",1,0)</f>
        <v>0</v>
      </c>
      <c r="G3362" s="90">
        <f t="shared" si="260"/>
        <v>0</v>
      </c>
      <c r="H3362" s="1">
        <f>IF(Eingabe!R3362="x",1,0)</f>
        <v>1</v>
      </c>
      <c r="I3362" s="1">
        <f>IF(Eingabe!S3362="x",1,0)</f>
        <v>0</v>
      </c>
      <c r="J3362" s="1">
        <f t="shared" si="261"/>
        <v>1</v>
      </c>
      <c r="K3362" s="89">
        <f>IF(Eingabe!E3362="x",1,0)</f>
        <v>1</v>
      </c>
      <c r="L3362" s="1">
        <f>IF(Eingabe!F3362="x",1,0)</f>
        <v>0</v>
      </c>
      <c r="M3362" s="90">
        <f t="shared" si="262"/>
        <v>1</v>
      </c>
    </row>
    <row r="3363">
      <c r="A3363" s="5">
        <f>Eingabe!J3363^2*PI()/4</f>
        <v>0.031415926535897934</v>
      </c>
      <c r="B3363" s="5">
        <f>Eingabe!K3363*Eingabe!L3363</f>
        <v>0</v>
      </c>
      <c r="C3363" s="5">
        <f>(Eingabe!K3363*(Eingabe!L3363-Eingabe!K3363)+Eingabe!K3363^2*PI()/4)*0+Eingabe!K3363*Eingabe!L3363</f>
        <v>0</v>
      </c>
      <c r="D3363" s="89">
        <f>IF(Eingabe!G3363="x",1,0)</f>
        <v>1</v>
      </c>
      <c r="E3363" s="1">
        <f>IF(Eingabe!H3363="x",1,0)</f>
        <v>0</v>
      </c>
      <c r="F3363" s="1">
        <f>IF(Eingabe!I3363="x",1,0)</f>
        <v>0</v>
      </c>
      <c r="G3363" s="90">
        <f t="shared" si="260"/>
        <v>0</v>
      </c>
      <c r="H3363" s="1">
        <f>IF(Eingabe!R3363="x",1,0)</f>
        <v>1</v>
      </c>
      <c r="I3363" s="1">
        <f>IF(Eingabe!S3363="x",1,0)</f>
        <v>0</v>
      </c>
      <c r="J3363" s="1">
        <f t="shared" si="261"/>
        <v>1</v>
      </c>
      <c r="K3363" s="89">
        <f>IF(Eingabe!E3363="x",1,0)</f>
        <v>1</v>
      </c>
      <c r="L3363" s="1">
        <f>IF(Eingabe!F3363="x",1,0)</f>
        <v>0</v>
      </c>
      <c r="M3363" s="90">
        <f t="shared" si="262"/>
        <v>1</v>
      </c>
    </row>
    <row r="3364">
      <c r="A3364" s="5">
        <f>Eingabe!J3364^2*PI()/4</f>
        <v>0.031415926535897934</v>
      </c>
      <c r="B3364" s="5">
        <f>Eingabe!K3364*Eingabe!L3364</f>
        <v>0</v>
      </c>
      <c r="C3364" s="5">
        <f>(Eingabe!K3364*(Eingabe!L3364-Eingabe!K3364)+Eingabe!K3364^2*PI()/4)*0+Eingabe!K3364*Eingabe!L3364</f>
        <v>0</v>
      </c>
      <c r="D3364" s="89">
        <f>IF(Eingabe!G3364="x",1,0)</f>
        <v>1</v>
      </c>
      <c r="E3364" s="1">
        <f>IF(Eingabe!H3364="x",1,0)</f>
        <v>0</v>
      </c>
      <c r="F3364" s="1">
        <f>IF(Eingabe!I3364="x",1,0)</f>
        <v>0</v>
      </c>
      <c r="G3364" s="90">
        <f t="shared" si="260"/>
        <v>0</v>
      </c>
      <c r="H3364" s="1">
        <f>IF(Eingabe!R3364="x",1,0)</f>
        <v>1</v>
      </c>
      <c r="I3364" s="1">
        <f>IF(Eingabe!S3364="x",1,0)</f>
        <v>0</v>
      </c>
      <c r="J3364" s="1">
        <f t="shared" si="261"/>
        <v>1</v>
      </c>
      <c r="K3364" s="89">
        <f>IF(Eingabe!E3364="x",1,0)</f>
        <v>1</v>
      </c>
      <c r="L3364" s="1">
        <f>IF(Eingabe!F3364="x",1,0)</f>
        <v>0</v>
      </c>
      <c r="M3364" s="90">
        <f t="shared" si="262"/>
        <v>1</v>
      </c>
    </row>
    <row r="3365">
      <c r="A3365" s="5">
        <f>Eingabe!J3365^2*PI()/4</f>
        <v>0.031415926535897934</v>
      </c>
      <c r="B3365" s="5">
        <f>Eingabe!K3365*Eingabe!L3365</f>
        <v>0</v>
      </c>
      <c r="C3365" s="5">
        <f>(Eingabe!K3365*(Eingabe!L3365-Eingabe!K3365)+Eingabe!K3365^2*PI()/4)*0+Eingabe!K3365*Eingabe!L3365</f>
        <v>0</v>
      </c>
      <c r="D3365" s="89">
        <f>IF(Eingabe!G3365="x",1,0)</f>
        <v>1</v>
      </c>
      <c r="E3365" s="1">
        <f>IF(Eingabe!H3365="x",1,0)</f>
        <v>0</v>
      </c>
      <c r="F3365" s="1">
        <f>IF(Eingabe!I3365="x",1,0)</f>
        <v>0</v>
      </c>
      <c r="G3365" s="90">
        <f t="shared" si="260"/>
        <v>0</v>
      </c>
      <c r="H3365" s="1">
        <f>IF(Eingabe!R3365="x",1,0)</f>
        <v>1</v>
      </c>
      <c r="I3365" s="1">
        <f>IF(Eingabe!S3365="x",1,0)</f>
        <v>0</v>
      </c>
      <c r="J3365" s="1">
        <f t="shared" si="261"/>
        <v>1</v>
      </c>
      <c r="K3365" s="89">
        <f>IF(Eingabe!E3365="x",1,0)</f>
        <v>1</v>
      </c>
      <c r="L3365" s="1">
        <f>IF(Eingabe!F3365="x",1,0)</f>
        <v>0</v>
      </c>
      <c r="M3365" s="90">
        <f t="shared" si="262"/>
        <v>1</v>
      </c>
    </row>
    <row r="3366">
      <c r="A3366" s="5">
        <f>Eingabe!J3366^2*PI()/4</f>
        <v>0.031415926535897934</v>
      </c>
      <c r="B3366" s="5">
        <f>Eingabe!K3366*Eingabe!L3366</f>
        <v>0</v>
      </c>
      <c r="C3366" s="5">
        <f>(Eingabe!K3366*(Eingabe!L3366-Eingabe!K3366)+Eingabe!K3366^2*PI()/4)*0+Eingabe!K3366*Eingabe!L3366</f>
        <v>0</v>
      </c>
      <c r="D3366" s="89">
        <f>IF(Eingabe!G3366="x",1,0)</f>
        <v>1</v>
      </c>
      <c r="E3366" s="1">
        <f>IF(Eingabe!H3366="x",1,0)</f>
        <v>0</v>
      </c>
      <c r="F3366" s="1">
        <f>IF(Eingabe!I3366="x",1,0)</f>
        <v>0</v>
      </c>
      <c r="G3366" s="90">
        <f t="shared" si="260"/>
        <v>0</v>
      </c>
      <c r="H3366" s="1">
        <f>IF(Eingabe!R3366="x",1,0)</f>
        <v>1</v>
      </c>
      <c r="I3366" s="1">
        <f>IF(Eingabe!S3366="x",1,0)</f>
        <v>0</v>
      </c>
      <c r="J3366" s="1">
        <f t="shared" si="261"/>
        <v>1</v>
      </c>
      <c r="K3366" s="89">
        <f>IF(Eingabe!E3366="x",1,0)</f>
        <v>1</v>
      </c>
      <c r="L3366" s="1">
        <f>IF(Eingabe!F3366="x",1,0)</f>
        <v>0</v>
      </c>
      <c r="M3366" s="90">
        <f t="shared" si="262"/>
        <v>1</v>
      </c>
    </row>
    <row r="3367">
      <c r="A3367" s="5">
        <f>Eingabe!J3367^2*PI()/4</f>
        <v>0.031415926535897934</v>
      </c>
      <c r="B3367" s="5">
        <f>Eingabe!K3367*Eingabe!L3367</f>
        <v>0</v>
      </c>
      <c r="C3367" s="5">
        <f>(Eingabe!K3367*(Eingabe!L3367-Eingabe!K3367)+Eingabe!K3367^2*PI()/4)*0+Eingabe!K3367*Eingabe!L3367</f>
        <v>0</v>
      </c>
      <c r="D3367" s="89">
        <f>IF(Eingabe!G3367="x",1,0)</f>
        <v>1</v>
      </c>
      <c r="E3367" s="1">
        <f>IF(Eingabe!H3367="x",1,0)</f>
        <v>0</v>
      </c>
      <c r="F3367" s="1">
        <f>IF(Eingabe!I3367="x",1,0)</f>
        <v>0</v>
      </c>
      <c r="G3367" s="90">
        <f t="shared" si="260"/>
        <v>0</v>
      </c>
      <c r="H3367" s="1">
        <f>IF(Eingabe!R3367="x",1,0)</f>
        <v>1</v>
      </c>
      <c r="I3367" s="1">
        <f>IF(Eingabe!S3367="x",1,0)</f>
        <v>0</v>
      </c>
      <c r="J3367" s="1">
        <f t="shared" si="261"/>
        <v>1</v>
      </c>
      <c r="K3367" s="89">
        <f>IF(Eingabe!E3367="x",1,0)</f>
        <v>1</v>
      </c>
      <c r="L3367" s="1">
        <f>IF(Eingabe!F3367="x",1,0)</f>
        <v>0</v>
      </c>
      <c r="M3367" s="90">
        <f t="shared" si="262"/>
        <v>1</v>
      </c>
    </row>
    <row r="3368">
      <c r="A3368" s="5">
        <f>Eingabe!J3368^2*PI()/4</f>
        <v>0.031415926535897934</v>
      </c>
      <c r="B3368" s="5">
        <f>Eingabe!K3368*Eingabe!L3368</f>
        <v>0</v>
      </c>
      <c r="C3368" s="5">
        <f>(Eingabe!K3368*(Eingabe!L3368-Eingabe!K3368)+Eingabe!K3368^2*PI()/4)*0+Eingabe!K3368*Eingabe!L3368</f>
        <v>0</v>
      </c>
      <c r="D3368" s="89">
        <f>IF(Eingabe!G3368="x",1,0)</f>
        <v>1</v>
      </c>
      <c r="E3368" s="1">
        <f>IF(Eingabe!H3368="x",1,0)</f>
        <v>0</v>
      </c>
      <c r="F3368" s="1">
        <f>IF(Eingabe!I3368="x",1,0)</f>
        <v>0</v>
      </c>
      <c r="G3368" s="90">
        <f t="shared" si="260"/>
        <v>0</v>
      </c>
      <c r="H3368" s="1">
        <f>IF(Eingabe!R3368="x",1,0)</f>
        <v>1</v>
      </c>
      <c r="I3368" s="1">
        <f>IF(Eingabe!S3368="x",1,0)</f>
        <v>0</v>
      </c>
      <c r="J3368" s="1">
        <f t="shared" si="261"/>
        <v>1</v>
      </c>
      <c r="K3368" s="89">
        <f>IF(Eingabe!E3368="x",1,0)</f>
        <v>1</v>
      </c>
      <c r="L3368" s="1">
        <f>IF(Eingabe!F3368="x",1,0)</f>
        <v>0</v>
      </c>
      <c r="M3368" s="90">
        <f t="shared" si="262"/>
        <v>1</v>
      </c>
    </row>
    <row r="3369">
      <c r="A3369" s="5">
        <f>Eingabe!J3369^2*PI()/4</f>
        <v>0.031415926535897934</v>
      </c>
      <c r="B3369" s="5">
        <f>Eingabe!K3369*Eingabe!L3369</f>
        <v>0</v>
      </c>
      <c r="C3369" s="5">
        <f>(Eingabe!K3369*(Eingabe!L3369-Eingabe!K3369)+Eingabe!K3369^2*PI()/4)*0+Eingabe!K3369*Eingabe!L3369</f>
        <v>0</v>
      </c>
      <c r="D3369" s="89">
        <f>IF(Eingabe!G3369="x",1,0)</f>
        <v>1</v>
      </c>
      <c r="E3369" s="1">
        <f>IF(Eingabe!H3369="x",1,0)</f>
        <v>0</v>
      </c>
      <c r="F3369" s="1">
        <f>IF(Eingabe!I3369="x",1,0)</f>
        <v>0</v>
      </c>
      <c r="G3369" s="90">
        <f t="shared" si="260"/>
        <v>0</v>
      </c>
      <c r="H3369" s="1">
        <f>IF(Eingabe!R3369="x",1,0)</f>
        <v>1</v>
      </c>
      <c r="I3369" s="1">
        <f>IF(Eingabe!S3369="x",1,0)</f>
        <v>0</v>
      </c>
      <c r="J3369" s="1">
        <f t="shared" si="261"/>
        <v>1</v>
      </c>
      <c r="K3369" s="89">
        <f>IF(Eingabe!E3369="x",1,0)</f>
        <v>1</v>
      </c>
      <c r="L3369" s="1">
        <f>IF(Eingabe!F3369="x",1,0)</f>
        <v>0</v>
      </c>
      <c r="M3369" s="90">
        <f t="shared" si="262"/>
        <v>1</v>
      </c>
    </row>
    <row r="3370">
      <c r="A3370" s="5">
        <f>Eingabe!J3370^2*PI()/4</f>
        <v>0.031415926535897934</v>
      </c>
      <c r="B3370" s="5">
        <f>Eingabe!K3370*Eingabe!L3370</f>
        <v>0</v>
      </c>
      <c r="C3370" s="5">
        <f>(Eingabe!K3370*(Eingabe!L3370-Eingabe!K3370)+Eingabe!K3370^2*PI()/4)*0+Eingabe!K3370*Eingabe!L3370</f>
        <v>0</v>
      </c>
      <c r="D3370" s="89">
        <f>IF(Eingabe!G3370="x",1,0)</f>
        <v>1</v>
      </c>
      <c r="E3370" s="1">
        <f>IF(Eingabe!H3370="x",1,0)</f>
        <v>0</v>
      </c>
      <c r="F3370" s="1">
        <f>IF(Eingabe!I3370="x",1,0)</f>
        <v>0</v>
      </c>
      <c r="G3370" s="90">
        <f t="shared" si="260"/>
        <v>0</v>
      </c>
      <c r="H3370" s="1">
        <f>IF(Eingabe!R3370="x",1,0)</f>
        <v>1</v>
      </c>
      <c r="I3370" s="1">
        <f>IF(Eingabe!S3370="x",1,0)</f>
        <v>0</v>
      </c>
      <c r="J3370" s="1">
        <f t="shared" si="261"/>
        <v>1</v>
      </c>
      <c r="K3370" s="89">
        <f>IF(Eingabe!E3370="x",1,0)</f>
        <v>1</v>
      </c>
      <c r="L3370" s="1">
        <f>IF(Eingabe!F3370="x",1,0)</f>
        <v>0</v>
      </c>
      <c r="M3370" s="90">
        <f t="shared" si="262"/>
        <v>1</v>
      </c>
    </row>
    <row r="3371">
      <c r="A3371" s="5">
        <f>Eingabe!J3371^2*PI()/4</f>
        <v>0.031415926535897934</v>
      </c>
      <c r="B3371" s="5">
        <f>Eingabe!K3371*Eingabe!L3371</f>
        <v>0</v>
      </c>
      <c r="C3371" s="5">
        <f>(Eingabe!K3371*(Eingabe!L3371-Eingabe!K3371)+Eingabe!K3371^2*PI()/4)*0+Eingabe!K3371*Eingabe!L3371</f>
        <v>0</v>
      </c>
      <c r="D3371" s="89">
        <f>IF(Eingabe!G3371="x",1,0)</f>
        <v>1</v>
      </c>
      <c r="E3371" s="1">
        <f>IF(Eingabe!H3371="x",1,0)</f>
        <v>0</v>
      </c>
      <c r="F3371" s="1">
        <f>IF(Eingabe!I3371="x",1,0)</f>
        <v>0</v>
      </c>
      <c r="G3371" s="90">
        <f t="shared" si="260"/>
        <v>0</v>
      </c>
      <c r="H3371" s="1">
        <f>IF(Eingabe!R3371="x",1,0)</f>
        <v>1</v>
      </c>
      <c r="I3371" s="1">
        <f>IF(Eingabe!S3371="x",1,0)</f>
        <v>0</v>
      </c>
      <c r="J3371" s="1">
        <f t="shared" si="261"/>
        <v>1</v>
      </c>
      <c r="K3371" s="89">
        <f>IF(Eingabe!E3371="x",1,0)</f>
        <v>1</v>
      </c>
      <c r="L3371" s="1">
        <f>IF(Eingabe!F3371="x",1,0)</f>
        <v>0</v>
      </c>
      <c r="M3371" s="90">
        <f t="shared" si="262"/>
        <v>1</v>
      </c>
    </row>
    <row r="3372">
      <c r="A3372" s="5">
        <f>Eingabe!J3372^2*PI()/4</f>
        <v>0.031415926535897934</v>
      </c>
      <c r="B3372" s="5">
        <f>Eingabe!K3372*Eingabe!L3372</f>
        <v>0</v>
      </c>
      <c r="C3372" s="5">
        <f>(Eingabe!K3372*(Eingabe!L3372-Eingabe!K3372)+Eingabe!K3372^2*PI()/4)*0+Eingabe!K3372*Eingabe!L3372</f>
        <v>0</v>
      </c>
      <c r="D3372" s="89">
        <f>IF(Eingabe!G3372="x",1,0)</f>
        <v>1</v>
      </c>
      <c r="E3372" s="1">
        <f>IF(Eingabe!H3372="x",1,0)</f>
        <v>0</v>
      </c>
      <c r="F3372" s="1">
        <f>IF(Eingabe!I3372="x",1,0)</f>
        <v>0</v>
      </c>
      <c r="G3372" s="90">
        <f t="shared" si="260"/>
        <v>0</v>
      </c>
      <c r="H3372" s="1">
        <f>IF(Eingabe!R3372="x",1,0)</f>
        <v>1</v>
      </c>
      <c r="I3372" s="1">
        <f>IF(Eingabe!S3372="x",1,0)</f>
        <v>0</v>
      </c>
      <c r="J3372" s="1">
        <f t="shared" si="261"/>
        <v>1</v>
      </c>
      <c r="K3372" s="89">
        <f>IF(Eingabe!E3372="x",1,0)</f>
        <v>1</v>
      </c>
      <c r="L3372" s="1">
        <f>IF(Eingabe!F3372="x",1,0)</f>
        <v>0</v>
      </c>
      <c r="M3372" s="90">
        <f t="shared" si="262"/>
        <v>1</v>
      </c>
    </row>
    <row r="3373">
      <c r="A3373" s="5">
        <f>Eingabe!J3373^2*PI()/4</f>
        <v>0.031415926535897934</v>
      </c>
      <c r="B3373" s="5">
        <f>Eingabe!K3373*Eingabe!L3373</f>
        <v>0</v>
      </c>
      <c r="C3373" s="5">
        <f>(Eingabe!K3373*(Eingabe!L3373-Eingabe!K3373)+Eingabe!K3373^2*PI()/4)*0+Eingabe!K3373*Eingabe!L3373</f>
        <v>0</v>
      </c>
      <c r="D3373" s="89">
        <f>IF(Eingabe!G3373="x",1,0)</f>
        <v>1</v>
      </c>
      <c r="E3373" s="1">
        <f>IF(Eingabe!H3373="x",1,0)</f>
        <v>0</v>
      </c>
      <c r="F3373" s="1">
        <f>IF(Eingabe!I3373="x",1,0)</f>
        <v>0</v>
      </c>
      <c r="G3373" s="90">
        <f t="shared" si="260"/>
        <v>0</v>
      </c>
      <c r="H3373" s="1">
        <f>IF(Eingabe!R3373="x",1,0)</f>
        <v>1</v>
      </c>
      <c r="I3373" s="1">
        <f>IF(Eingabe!S3373="x",1,0)</f>
        <v>0</v>
      </c>
      <c r="J3373" s="1">
        <f t="shared" si="261"/>
        <v>1</v>
      </c>
      <c r="K3373" s="89">
        <f>IF(Eingabe!E3373="x",1,0)</f>
        <v>1</v>
      </c>
      <c r="L3373" s="1">
        <f>IF(Eingabe!F3373="x",1,0)</f>
        <v>0</v>
      </c>
      <c r="M3373" s="90">
        <f t="shared" si="262"/>
        <v>1</v>
      </c>
    </row>
    <row r="3374">
      <c r="A3374" s="5">
        <f>Eingabe!J3374^2*PI()/4</f>
        <v>0.031415926535897934</v>
      </c>
      <c r="B3374" s="5">
        <f>Eingabe!K3374*Eingabe!L3374</f>
        <v>0</v>
      </c>
      <c r="C3374" s="5">
        <f>(Eingabe!K3374*(Eingabe!L3374-Eingabe!K3374)+Eingabe!K3374^2*PI()/4)*0+Eingabe!K3374*Eingabe!L3374</f>
        <v>0</v>
      </c>
      <c r="D3374" s="89">
        <f>IF(Eingabe!G3374="x",1,0)</f>
        <v>1</v>
      </c>
      <c r="E3374" s="1">
        <f>IF(Eingabe!H3374="x",1,0)</f>
        <v>0</v>
      </c>
      <c r="F3374" s="1">
        <f>IF(Eingabe!I3374="x",1,0)</f>
        <v>0</v>
      </c>
      <c r="G3374" s="90">
        <f t="shared" si="260"/>
        <v>0</v>
      </c>
      <c r="H3374" s="1">
        <f>IF(Eingabe!R3374="x",1,0)</f>
        <v>1</v>
      </c>
      <c r="I3374" s="1">
        <f>IF(Eingabe!S3374="x",1,0)</f>
        <v>0</v>
      </c>
      <c r="J3374" s="1">
        <f t="shared" si="261"/>
        <v>1</v>
      </c>
      <c r="K3374" s="89">
        <f>IF(Eingabe!E3374="x",1,0)</f>
        <v>1</v>
      </c>
      <c r="L3374" s="1">
        <f>IF(Eingabe!F3374="x",1,0)</f>
        <v>0</v>
      </c>
      <c r="M3374" s="90">
        <f t="shared" si="262"/>
        <v>1</v>
      </c>
    </row>
    <row r="3375">
      <c r="A3375" s="5">
        <f>Eingabe!J3375^2*PI()/4</f>
        <v>0.031415926535897934</v>
      </c>
      <c r="B3375" s="5">
        <f>Eingabe!K3375*Eingabe!L3375</f>
        <v>0</v>
      </c>
      <c r="C3375" s="5">
        <f>(Eingabe!K3375*(Eingabe!L3375-Eingabe!K3375)+Eingabe!K3375^2*PI()/4)*0+Eingabe!K3375*Eingabe!L3375</f>
        <v>0</v>
      </c>
      <c r="D3375" s="89">
        <f>IF(Eingabe!G3375="x",1,0)</f>
        <v>1</v>
      </c>
      <c r="E3375" s="1">
        <f>IF(Eingabe!H3375="x",1,0)</f>
        <v>0</v>
      </c>
      <c r="F3375" s="1">
        <f>IF(Eingabe!I3375="x",1,0)</f>
        <v>0</v>
      </c>
      <c r="G3375" s="90">
        <f t="shared" si="260"/>
        <v>0</v>
      </c>
      <c r="H3375" s="1">
        <f>IF(Eingabe!R3375="x",1,0)</f>
        <v>1</v>
      </c>
      <c r="I3375" s="1">
        <f>IF(Eingabe!S3375="x",1,0)</f>
        <v>0</v>
      </c>
      <c r="J3375" s="1">
        <f t="shared" si="261"/>
        <v>1</v>
      </c>
      <c r="K3375" s="89">
        <f>IF(Eingabe!E3375="x",1,0)</f>
        <v>1</v>
      </c>
      <c r="L3375" s="1">
        <f>IF(Eingabe!F3375="x",1,0)</f>
        <v>0</v>
      </c>
      <c r="M3375" s="90">
        <f t="shared" si="262"/>
        <v>1</v>
      </c>
    </row>
    <row r="3376">
      <c r="A3376" s="5">
        <f>Eingabe!J3376^2*PI()/4</f>
        <v>0.031415926535897934</v>
      </c>
      <c r="B3376" s="5">
        <f>Eingabe!K3376*Eingabe!L3376</f>
        <v>0</v>
      </c>
      <c r="C3376" s="5">
        <f>(Eingabe!K3376*(Eingabe!L3376-Eingabe!K3376)+Eingabe!K3376^2*PI()/4)*0+Eingabe!K3376*Eingabe!L3376</f>
        <v>0</v>
      </c>
      <c r="D3376" s="89">
        <f>IF(Eingabe!G3376="x",1,0)</f>
        <v>1</v>
      </c>
      <c r="E3376" s="1">
        <f>IF(Eingabe!H3376="x",1,0)</f>
        <v>0</v>
      </c>
      <c r="F3376" s="1">
        <f>IF(Eingabe!I3376="x",1,0)</f>
        <v>0</v>
      </c>
      <c r="G3376" s="90">
        <f t="shared" si="260"/>
        <v>0</v>
      </c>
      <c r="H3376" s="1">
        <f>IF(Eingabe!R3376="x",1,0)</f>
        <v>1</v>
      </c>
      <c r="I3376" s="1">
        <f>IF(Eingabe!S3376="x",1,0)</f>
        <v>0</v>
      </c>
      <c r="J3376" s="1">
        <f t="shared" si="261"/>
        <v>1</v>
      </c>
      <c r="K3376" s="89">
        <f>IF(Eingabe!E3376="x",1,0)</f>
        <v>1</v>
      </c>
      <c r="L3376" s="1">
        <f>IF(Eingabe!F3376="x",1,0)</f>
        <v>0</v>
      </c>
      <c r="M3376" s="90">
        <f t="shared" si="262"/>
        <v>1</v>
      </c>
    </row>
    <row r="3377">
      <c r="A3377" s="5">
        <f>Eingabe!J3377^2*PI()/4</f>
        <v>0.031415926535897934</v>
      </c>
      <c r="B3377" s="5">
        <f>Eingabe!K3377*Eingabe!L3377</f>
        <v>0</v>
      </c>
      <c r="C3377" s="5">
        <f>(Eingabe!K3377*(Eingabe!L3377-Eingabe!K3377)+Eingabe!K3377^2*PI()/4)*0+Eingabe!K3377*Eingabe!L3377</f>
        <v>0</v>
      </c>
      <c r="D3377" s="89">
        <f>IF(Eingabe!G3377="x",1,0)</f>
        <v>1</v>
      </c>
      <c r="E3377" s="1">
        <f>IF(Eingabe!H3377="x",1,0)</f>
        <v>0</v>
      </c>
      <c r="F3377" s="1">
        <f>IF(Eingabe!I3377="x",1,0)</f>
        <v>0</v>
      </c>
      <c r="G3377" s="90">
        <f t="shared" si="260"/>
        <v>0</v>
      </c>
      <c r="H3377" s="1">
        <f>IF(Eingabe!R3377="x",1,0)</f>
        <v>1</v>
      </c>
      <c r="I3377" s="1">
        <f>IF(Eingabe!S3377="x",1,0)</f>
        <v>0</v>
      </c>
      <c r="J3377" s="1">
        <f t="shared" si="261"/>
        <v>1</v>
      </c>
      <c r="K3377" s="89">
        <f>IF(Eingabe!E3377="x",1,0)</f>
        <v>1</v>
      </c>
      <c r="L3377" s="1">
        <f>IF(Eingabe!F3377="x",1,0)</f>
        <v>0</v>
      </c>
      <c r="M3377" s="90">
        <f t="shared" si="262"/>
        <v>1</v>
      </c>
    </row>
    <row r="3378">
      <c r="A3378" s="5">
        <f>Eingabe!J3378^2*PI()/4</f>
        <v>0.031415926535897934</v>
      </c>
      <c r="B3378" s="5">
        <f>Eingabe!K3378*Eingabe!L3378</f>
        <v>0</v>
      </c>
      <c r="C3378" s="5">
        <f>(Eingabe!K3378*(Eingabe!L3378-Eingabe!K3378)+Eingabe!K3378^2*PI()/4)*0+Eingabe!K3378*Eingabe!L3378</f>
        <v>0</v>
      </c>
      <c r="D3378" s="89">
        <f>IF(Eingabe!G3378="x",1,0)</f>
        <v>1</v>
      </c>
      <c r="E3378" s="1">
        <f>IF(Eingabe!H3378="x",1,0)</f>
        <v>0</v>
      </c>
      <c r="F3378" s="1">
        <f>IF(Eingabe!I3378="x",1,0)</f>
        <v>0</v>
      </c>
      <c r="G3378" s="90">
        <f t="shared" si="260"/>
        <v>0</v>
      </c>
      <c r="H3378" s="1">
        <f>IF(Eingabe!R3378="x",1,0)</f>
        <v>1</v>
      </c>
      <c r="I3378" s="1">
        <f>IF(Eingabe!S3378="x",1,0)</f>
        <v>0</v>
      </c>
      <c r="J3378" s="1">
        <f t="shared" si="261"/>
        <v>1</v>
      </c>
      <c r="K3378" s="89">
        <f>IF(Eingabe!E3378="x",1,0)</f>
        <v>1</v>
      </c>
      <c r="L3378" s="1">
        <f>IF(Eingabe!F3378="x",1,0)</f>
        <v>0</v>
      </c>
      <c r="M3378" s="90">
        <f t="shared" si="262"/>
        <v>1</v>
      </c>
    </row>
    <row r="3379">
      <c r="A3379" s="5">
        <f>Eingabe!J3379^2*PI()/4</f>
        <v>0.031415926535897934</v>
      </c>
      <c r="B3379" s="5">
        <f>Eingabe!K3379*Eingabe!L3379</f>
        <v>0</v>
      </c>
      <c r="C3379" s="5">
        <f>(Eingabe!K3379*(Eingabe!L3379-Eingabe!K3379)+Eingabe!K3379^2*PI()/4)*0+Eingabe!K3379*Eingabe!L3379</f>
        <v>0</v>
      </c>
      <c r="D3379" s="89">
        <f>IF(Eingabe!G3379="x",1,0)</f>
        <v>1</v>
      </c>
      <c r="E3379" s="1">
        <f>IF(Eingabe!H3379="x",1,0)</f>
        <v>0</v>
      </c>
      <c r="F3379" s="1">
        <f>IF(Eingabe!I3379="x",1,0)</f>
        <v>0</v>
      </c>
      <c r="G3379" s="90">
        <f t="shared" si="260"/>
        <v>0</v>
      </c>
      <c r="H3379" s="1">
        <f>IF(Eingabe!R3379="x",1,0)</f>
        <v>1</v>
      </c>
      <c r="I3379" s="1">
        <f>IF(Eingabe!S3379="x",1,0)</f>
        <v>0</v>
      </c>
      <c r="J3379" s="1">
        <f t="shared" si="261"/>
        <v>1</v>
      </c>
      <c r="K3379" s="89">
        <f>IF(Eingabe!E3379="x",1,0)</f>
        <v>1</v>
      </c>
      <c r="L3379" s="1">
        <f>IF(Eingabe!F3379="x",1,0)</f>
        <v>0</v>
      </c>
      <c r="M3379" s="90">
        <f t="shared" si="262"/>
        <v>1</v>
      </c>
    </row>
    <row r="3380">
      <c r="A3380" s="5">
        <f>Eingabe!J3380^2*PI()/4</f>
        <v>0.031415926535897934</v>
      </c>
      <c r="B3380" s="5">
        <f>Eingabe!K3380*Eingabe!L3380</f>
        <v>0</v>
      </c>
      <c r="C3380" s="5">
        <f>(Eingabe!K3380*(Eingabe!L3380-Eingabe!K3380)+Eingabe!K3380^2*PI()/4)*0+Eingabe!K3380*Eingabe!L3380</f>
        <v>0</v>
      </c>
      <c r="D3380" s="89">
        <f>IF(Eingabe!G3380="x",1,0)</f>
        <v>1</v>
      </c>
      <c r="E3380" s="1">
        <f>IF(Eingabe!H3380="x",1,0)</f>
        <v>0</v>
      </c>
      <c r="F3380" s="1">
        <f>IF(Eingabe!I3380="x",1,0)</f>
        <v>0</v>
      </c>
      <c r="G3380" s="90">
        <f t="shared" si="260"/>
        <v>0</v>
      </c>
      <c r="H3380" s="1">
        <f>IF(Eingabe!R3380="x",1,0)</f>
        <v>1</v>
      </c>
      <c r="I3380" s="1">
        <f>IF(Eingabe!S3380="x",1,0)</f>
        <v>0</v>
      </c>
      <c r="J3380" s="1">
        <f t="shared" si="261"/>
        <v>1</v>
      </c>
      <c r="K3380" s="89">
        <f>IF(Eingabe!E3380="x",1,0)</f>
        <v>1</v>
      </c>
      <c r="L3380" s="1">
        <f>IF(Eingabe!F3380="x",1,0)</f>
        <v>0</v>
      </c>
      <c r="M3380" s="90">
        <f t="shared" si="262"/>
        <v>1</v>
      </c>
    </row>
    <row r="3381">
      <c r="A3381" s="5">
        <f>Eingabe!J3381^2*PI()/4</f>
        <v>0.031415926535897934</v>
      </c>
      <c r="B3381" s="5">
        <f>Eingabe!K3381*Eingabe!L3381</f>
        <v>0</v>
      </c>
      <c r="C3381" s="5">
        <f>(Eingabe!K3381*(Eingabe!L3381-Eingabe!K3381)+Eingabe!K3381^2*PI()/4)*0+Eingabe!K3381*Eingabe!L3381</f>
        <v>0</v>
      </c>
      <c r="D3381" s="89">
        <f>IF(Eingabe!G3381="x",1,0)</f>
        <v>1</v>
      </c>
      <c r="E3381" s="1">
        <f>IF(Eingabe!H3381="x",1,0)</f>
        <v>0</v>
      </c>
      <c r="F3381" s="1">
        <f>IF(Eingabe!I3381="x",1,0)</f>
        <v>0</v>
      </c>
      <c r="G3381" s="90">
        <f t="shared" si="260"/>
        <v>0</v>
      </c>
      <c r="H3381" s="1">
        <f>IF(Eingabe!R3381="x",1,0)</f>
        <v>1</v>
      </c>
      <c r="I3381" s="1">
        <f>IF(Eingabe!S3381="x",1,0)</f>
        <v>0</v>
      </c>
      <c r="J3381" s="1">
        <f t="shared" si="261"/>
        <v>1</v>
      </c>
      <c r="K3381" s="89">
        <f>IF(Eingabe!E3381="x",1,0)</f>
        <v>1</v>
      </c>
      <c r="L3381" s="1">
        <f>IF(Eingabe!F3381="x",1,0)</f>
        <v>0</v>
      </c>
      <c r="M3381" s="90">
        <f t="shared" si="262"/>
        <v>1</v>
      </c>
    </row>
    <row r="3382">
      <c r="A3382" s="5">
        <f>Eingabe!J3382^2*PI()/4</f>
        <v>0.049087385212340517</v>
      </c>
      <c r="B3382" s="5">
        <f>Eingabe!K3382*Eingabe!L3382</f>
        <v>0</v>
      </c>
      <c r="C3382" s="5">
        <f>(Eingabe!K3382*(Eingabe!L3382-Eingabe!K3382)+Eingabe!K3382^2*PI()/4)*0+Eingabe!K3382*Eingabe!L3382</f>
        <v>0</v>
      </c>
      <c r="D3382" s="89">
        <f>IF(Eingabe!G3382="x",1,0)</f>
        <v>1</v>
      </c>
      <c r="E3382" s="1">
        <f>IF(Eingabe!H3382="x",1,0)</f>
        <v>0</v>
      </c>
      <c r="F3382" s="1">
        <f>IF(Eingabe!I3382="x",1,0)</f>
        <v>0</v>
      </c>
      <c r="G3382" s="90">
        <f t="shared" si="260"/>
        <v>0</v>
      </c>
      <c r="H3382" s="1">
        <f>IF(Eingabe!R3382="x",1,0)</f>
        <v>1</v>
      </c>
      <c r="I3382" s="1">
        <f>IF(Eingabe!S3382="x",1,0)</f>
        <v>0</v>
      </c>
      <c r="J3382" s="1">
        <f t="shared" si="261"/>
        <v>1</v>
      </c>
      <c r="K3382" s="89">
        <f>IF(Eingabe!E3382="x",1,0)</f>
        <v>1</v>
      </c>
      <c r="L3382" s="1">
        <f>IF(Eingabe!F3382="x",1,0)</f>
        <v>0</v>
      </c>
      <c r="M3382" s="90">
        <f t="shared" si="262"/>
        <v>1</v>
      </c>
    </row>
    <row r="3383">
      <c r="A3383" s="5">
        <f>Eingabe!J3383^2*PI()/4</f>
        <v>0.031415926535897934</v>
      </c>
      <c r="B3383" s="5">
        <f>Eingabe!K3383*Eingabe!L3383</f>
        <v>0</v>
      </c>
      <c r="C3383" s="5">
        <f>(Eingabe!K3383*(Eingabe!L3383-Eingabe!K3383)+Eingabe!K3383^2*PI()/4)*0+Eingabe!K3383*Eingabe!L3383</f>
        <v>0</v>
      </c>
      <c r="D3383" s="89">
        <f>IF(Eingabe!G3383="x",1,0)</f>
        <v>1</v>
      </c>
      <c r="E3383" s="1">
        <f>IF(Eingabe!H3383="x",1,0)</f>
        <v>0</v>
      </c>
      <c r="F3383" s="1">
        <f>IF(Eingabe!I3383="x",1,0)</f>
        <v>0</v>
      </c>
      <c r="G3383" s="90">
        <f t="shared" si="260"/>
        <v>0</v>
      </c>
      <c r="H3383" s="1">
        <f>IF(Eingabe!R3383="x",1,0)</f>
        <v>1</v>
      </c>
      <c r="I3383" s="1">
        <f>IF(Eingabe!S3383="x",1,0)</f>
        <v>0</v>
      </c>
      <c r="J3383" s="1">
        <f t="shared" si="261"/>
        <v>1</v>
      </c>
      <c r="K3383" s="89">
        <f>IF(Eingabe!E3383="x",1,0)</f>
        <v>1</v>
      </c>
      <c r="L3383" s="1">
        <f>IF(Eingabe!F3383="x",1,0)</f>
        <v>0</v>
      </c>
      <c r="M3383" s="90">
        <f t="shared" si="262"/>
        <v>1</v>
      </c>
    </row>
    <row r="3384">
      <c r="A3384" s="5">
        <f>Eingabe!J3384^2*PI()/4</f>
        <v>0.031415926535897934</v>
      </c>
      <c r="B3384" s="5">
        <f>Eingabe!K3384*Eingabe!L3384</f>
        <v>0</v>
      </c>
      <c r="C3384" s="5">
        <f>(Eingabe!K3384*(Eingabe!L3384-Eingabe!K3384)+Eingabe!K3384^2*PI()/4)*0+Eingabe!K3384*Eingabe!L3384</f>
        <v>0</v>
      </c>
      <c r="D3384" s="89">
        <f>IF(Eingabe!G3384="x",1,0)</f>
        <v>1</v>
      </c>
      <c r="E3384" s="1">
        <f>IF(Eingabe!H3384="x",1,0)</f>
        <v>0</v>
      </c>
      <c r="F3384" s="1">
        <f>IF(Eingabe!I3384="x",1,0)</f>
        <v>0</v>
      </c>
      <c r="G3384" s="90">
        <f t="shared" si="260"/>
        <v>0</v>
      </c>
      <c r="H3384" s="1">
        <f>IF(Eingabe!R3384="x",1,0)</f>
        <v>1</v>
      </c>
      <c r="I3384" s="1">
        <f>IF(Eingabe!S3384="x",1,0)</f>
        <v>0</v>
      </c>
      <c r="J3384" s="1">
        <f t="shared" si="261"/>
        <v>1</v>
      </c>
      <c r="K3384" s="89">
        <f>IF(Eingabe!E3384="x",1,0)</f>
        <v>1</v>
      </c>
      <c r="L3384" s="1">
        <f>IF(Eingabe!F3384="x",1,0)</f>
        <v>0</v>
      </c>
      <c r="M3384" s="90">
        <f t="shared" si="262"/>
        <v>1</v>
      </c>
    </row>
    <row r="3385">
      <c r="A3385" s="5">
        <f>Eingabe!J3385^2*PI()/4</f>
        <v>0.031415926535897934</v>
      </c>
      <c r="B3385" s="5">
        <f>Eingabe!K3385*Eingabe!L3385</f>
        <v>0</v>
      </c>
      <c r="C3385" s="5">
        <f>(Eingabe!K3385*(Eingabe!L3385-Eingabe!K3385)+Eingabe!K3385^2*PI()/4)*0+Eingabe!K3385*Eingabe!L3385</f>
        <v>0</v>
      </c>
      <c r="D3385" s="89">
        <f>IF(Eingabe!G3385="x",1,0)</f>
        <v>1</v>
      </c>
      <c r="E3385" s="1">
        <f>IF(Eingabe!H3385="x",1,0)</f>
        <v>0</v>
      </c>
      <c r="F3385" s="1">
        <f>IF(Eingabe!I3385="x",1,0)</f>
        <v>0</v>
      </c>
      <c r="G3385" s="90">
        <f t="shared" si="260"/>
        <v>0</v>
      </c>
      <c r="H3385" s="1">
        <f>IF(Eingabe!R3385="x",1,0)</f>
        <v>1</v>
      </c>
      <c r="I3385" s="1">
        <f>IF(Eingabe!S3385="x",1,0)</f>
        <v>0</v>
      </c>
      <c r="J3385" s="1">
        <f t="shared" si="261"/>
        <v>1</v>
      </c>
      <c r="K3385" s="89">
        <f>IF(Eingabe!E3385="x",1,0)</f>
        <v>1</v>
      </c>
      <c r="L3385" s="1">
        <f>IF(Eingabe!F3385="x",1,0)</f>
        <v>0</v>
      </c>
      <c r="M3385" s="90">
        <f t="shared" si="262"/>
        <v>1</v>
      </c>
    </row>
    <row r="3386">
      <c r="A3386" s="5">
        <f>Eingabe!J3386^2*PI()/4</f>
        <v>0.031415926535897934</v>
      </c>
      <c r="B3386" s="5">
        <f>Eingabe!K3386*Eingabe!L3386</f>
        <v>0</v>
      </c>
      <c r="C3386" s="5">
        <f>(Eingabe!K3386*(Eingabe!L3386-Eingabe!K3386)+Eingabe!K3386^2*PI()/4)*0+Eingabe!K3386*Eingabe!L3386</f>
        <v>0</v>
      </c>
      <c r="D3386" s="89">
        <f>IF(Eingabe!G3386="x",1,0)</f>
        <v>1</v>
      </c>
      <c r="E3386" s="1">
        <f>IF(Eingabe!H3386="x",1,0)</f>
        <v>0</v>
      </c>
      <c r="F3386" s="1">
        <f>IF(Eingabe!I3386="x",1,0)</f>
        <v>0</v>
      </c>
      <c r="G3386" s="90">
        <f t="shared" si="260"/>
        <v>0</v>
      </c>
      <c r="H3386" s="1">
        <f>IF(Eingabe!R3386="x",1,0)</f>
        <v>1</v>
      </c>
      <c r="I3386" s="1">
        <f>IF(Eingabe!S3386="x",1,0)</f>
        <v>0</v>
      </c>
      <c r="J3386" s="1">
        <f t="shared" si="261"/>
        <v>1</v>
      </c>
      <c r="K3386" s="89">
        <f>IF(Eingabe!E3386="x",1,0)</f>
        <v>1</v>
      </c>
      <c r="L3386" s="1">
        <f>IF(Eingabe!F3386="x",1,0)</f>
        <v>0</v>
      </c>
      <c r="M3386" s="90">
        <f t="shared" si="262"/>
        <v>1</v>
      </c>
    </row>
    <row r="3387">
      <c r="A3387" s="5">
        <f>Eingabe!J3387^2*PI()/4</f>
        <v>0.031415926535897934</v>
      </c>
      <c r="B3387" s="5">
        <f>Eingabe!K3387*Eingabe!L3387</f>
        <v>0</v>
      </c>
      <c r="C3387" s="5">
        <f>(Eingabe!K3387*(Eingabe!L3387-Eingabe!K3387)+Eingabe!K3387^2*PI()/4)*0+Eingabe!K3387*Eingabe!L3387</f>
        <v>0</v>
      </c>
      <c r="D3387" s="89">
        <f>IF(Eingabe!G3387="x",1,0)</f>
        <v>1</v>
      </c>
      <c r="E3387" s="1">
        <f>IF(Eingabe!H3387="x",1,0)</f>
        <v>0</v>
      </c>
      <c r="F3387" s="1">
        <f>IF(Eingabe!I3387="x",1,0)</f>
        <v>0</v>
      </c>
      <c r="G3387" s="90">
        <f t="shared" si="260"/>
        <v>0</v>
      </c>
      <c r="H3387" s="1">
        <f>IF(Eingabe!R3387="x",1,0)</f>
        <v>1</v>
      </c>
      <c r="I3387" s="1">
        <f>IF(Eingabe!S3387="x",1,0)</f>
        <v>0</v>
      </c>
      <c r="J3387" s="1">
        <f t="shared" si="261"/>
        <v>1</v>
      </c>
      <c r="K3387" s="89">
        <f>IF(Eingabe!E3387="x",1,0)</f>
        <v>1</v>
      </c>
      <c r="L3387" s="1">
        <f>IF(Eingabe!F3387="x",1,0)</f>
        <v>0</v>
      </c>
      <c r="M3387" s="90">
        <f t="shared" si="262"/>
        <v>1</v>
      </c>
    </row>
    <row r="3388">
      <c r="A3388" s="5">
        <f>Eingabe!J3388^2*PI()/4</f>
        <v>0.031415926535897934</v>
      </c>
      <c r="B3388" s="5">
        <f>Eingabe!K3388*Eingabe!L3388</f>
        <v>0</v>
      </c>
      <c r="C3388" s="5">
        <f>(Eingabe!K3388*(Eingabe!L3388-Eingabe!K3388)+Eingabe!K3388^2*PI()/4)*0+Eingabe!K3388*Eingabe!L3388</f>
        <v>0</v>
      </c>
      <c r="D3388" s="89">
        <f>IF(Eingabe!G3388="x",1,0)</f>
        <v>1</v>
      </c>
      <c r="E3388" s="1">
        <f>IF(Eingabe!H3388="x",1,0)</f>
        <v>0</v>
      </c>
      <c r="F3388" s="1">
        <f>IF(Eingabe!I3388="x",1,0)</f>
        <v>0</v>
      </c>
      <c r="G3388" s="90">
        <f t="shared" si="260"/>
        <v>0</v>
      </c>
      <c r="H3388" s="1">
        <f>IF(Eingabe!R3388="x",1,0)</f>
        <v>1</v>
      </c>
      <c r="I3388" s="1">
        <f>IF(Eingabe!S3388="x",1,0)</f>
        <v>0</v>
      </c>
      <c r="J3388" s="1">
        <f t="shared" si="261"/>
        <v>1</v>
      </c>
      <c r="K3388" s="89">
        <f>IF(Eingabe!E3388="x",1,0)</f>
        <v>1</v>
      </c>
      <c r="L3388" s="1">
        <f>IF(Eingabe!F3388="x",1,0)</f>
        <v>0</v>
      </c>
      <c r="M3388" s="90">
        <f t="shared" si="262"/>
        <v>1</v>
      </c>
    </row>
    <row r="3389">
      <c r="A3389" s="5">
        <f>Eingabe!J3389^2*PI()/4</f>
        <v>0.031415926535897934</v>
      </c>
      <c r="B3389" s="5">
        <f>Eingabe!K3389*Eingabe!L3389</f>
        <v>0</v>
      </c>
      <c r="C3389" s="5">
        <f>(Eingabe!K3389*(Eingabe!L3389-Eingabe!K3389)+Eingabe!K3389^2*PI()/4)*0+Eingabe!K3389*Eingabe!L3389</f>
        <v>0</v>
      </c>
      <c r="D3389" s="89">
        <f>IF(Eingabe!G3389="x",1,0)</f>
        <v>1</v>
      </c>
      <c r="E3389" s="1">
        <f>IF(Eingabe!H3389="x",1,0)</f>
        <v>0</v>
      </c>
      <c r="F3389" s="1">
        <f>IF(Eingabe!I3389="x",1,0)</f>
        <v>0</v>
      </c>
      <c r="G3389" s="90">
        <f t="shared" si="260"/>
        <v>0</v>
      </c>
      <c r="H3389" s="1">
        <f>IF(Eingabe!R3389="x",1,0)</f>
        <v>1</v>
      </c>
      <c r="I3389" s="1">
        <f>IF(Eingabe!S3389="x",1,0)</f>
        <v>0</v>
      </c>
      <c r="J3389" s="1">
        <f t="shared" si="261"/>
        <v>1</v>
      </c>
      <c r="K3389" s="89">
        <f>IF(Eingabe!E3389="x",1,0)</f>
        <v>1</v>
      </c>
      <c r="L3389" s="1">
        <f>IF(Eingabe!F3389="x",1,0)</f>
        <v>0</v>
      </c>
      <c r="M3389" s="90">
        <f t="shared" si="262"/>
        <v>1</v>
      </c>
    </row>
    <row r="3390">
      <c r="A3390" s="5">
        <f>Eingabe!J3390^2*PI()/4</f>
        <v>0.031415926535897934</v>
      </c>
      <c r="B3390" s="5">
        <f>Eingabe!K3390*Eingabe!L3390</f>
        <v>0</v>
      </c>
      <c r="C3390" s="5">
        <f>(Eingabe!K3390*(Eingabe!L3390-Eingabe!K3390)+Eingabe!K3390^2*PI()/4)*0+Eingabe!K3390*Eingabe!L3390</f>
        <v>0</v>
      </c>
      <c r="D3390" s="89">
        <f>IF(Eingabe!G3390="x",1,0)</f>
        <v>1</v>
      </c>
      <c r="E3390" s="1">
        <f>IF(Eingabe!H3390="x",1,0)</f>
        <v>0</v>
      </c>
      <c r="F3390" s="1">
        <f>IF(Eingabe!I3390="x",1,0)</f>
        <v>0</v>
      </c>
      <c r="G3390" s="90">
        <f t="shared" si="260"/>
        <v>0</v>
      </c>
      <c r="H3390" s="1">
        <f>IF(Eingabe!R3390="x",1,0)</f>
        <v>1</v>
      </c>
      <c r="I3390" s="1">
        <f>IF(Eingabe!S3390="x",1,0)</f>
        <v>0</v>
      </c>
      <c r="J3390" s="1">
        <f t="shared" si="261"/>
        <v>1</v>
      </c>
      <c r="K3390" s="89">
        <f>IF(Eingabe!E3390="x",1,0)</f>
        <v>1</v>
      </c>
      <c r="L3390" s="1">
        <f>IF(Eingabe!F3390="x",1,0)</f>
        <v>0</v>
      </c>
      <c r="M3390" s="90">
        <f t="shared" si="262"/>
        <v>1</v>
      </c>
    </row>
    <row r="3391">
      <c r="A3391" s="5">
        <f>Eingabe!J3391^2*PI()/4</f>
        <v>0.031415926535897934</v>
      </c>
      <c r="B3391" s="5">
        <f>Eingabe!K3391*Eingabe!L3391</f>
        <v>0</v>
      </c>
      <c r="C3391" s="5">
        <f>(Eingabe!K3391*(Eingabe!L3391-Eingabe!K3391)+Eingabe!K3391^2*PI()/4)*0+Eingabe!K3391*Eingabe!L3391</f>
        <v>0</v>
      </c>
      <c r="D3391" s="89">
        <f>IF(Eingabe!G3391="x",1,0)</f>
        <v>1</v>
      </c>
      <c r="E3391" s="1">
        <f>IF(Eingabe!H3391="x",1,0)</f>
        <v>0</v>
      </c>
      <c r="F3391" s="1">
        <f>IF(Eingabe!I3391="x",1,0)</f>
        <v>0</v>
      </c>
      <c r="G3391" s="90">
        <f t="shared" si="260"/>
        <v>0</v>
      </c>
      <c r="H3391" s="1">
        <f>IF(Eingabe!R3391="x",1,0)</f>
        <v>1</v>
      </c>
      <c r="I3391" s="1">
        <f>IF(Eingabe!S3391="x",1,0)</f>
        <v>0</v>
      </c>
      <c r="J3391" s="1">
        <f t="shared" si="261"/>
        <v>1</v>
      </c>
      <c r="K3391" s="89">
        <f>IF(Eingabe!E3391="x",1,0)</f>
        <v>1</v>
      </c>
      <c r="L3391" s="1">
        <f>IF(Eingabe!F3391="x",1,0)</f>
        <v>0</v>
      </c>
      <c r="M3391" s="90">
        <f t="shared" si="262"/>
        <v>1</v>
      </c>
    </row>
    <row r="3392">
      <c r="A3392" s="5">
        <f>Eingabe!J3392^2*PI()/4</f>
        <v>0.031415926535897934</v>
      </c>
      <c r="B3392" s="5">
        <f>Eingabe!K3392*Eingabe!L3392</f>
        <v>0</v>
      </c>
      <c r="C3392" s="5">
        <f>(Eingabe!K3392*(Eingabe!L3392-Eingabe!K3392)+Eingabe!K3392^2*PI()/4)*0+Eingabe!K3392*Eingabe!L3392</f>
        <v>0</v>
      </c>
      <c r="D3392" s="89">
        <f>IF(Eingabe!G3392="x",1,0)</f>
        <v>1</v>
      </c>
      <c r="E3392" s="1">
        <f>IF(Eingabe!H3392="x",1,0)</f>
        <v>0</v>
      </c>
      <c r="F3392" s="1">
        <f>IF(Eingabe!I3392="x",1,0)</f>
        <v>0</v>
      </c>
      <c r="G3392" s="90">
        <f t="shared" si="260"/>
        <v>0</v>
      </c>
      <c r="H3392" s="1">
        <f>IF(Eingabe!R3392="x",1,0)</f>
        <v>1</v>
      </c>
      <c r="I3392" s="1">
        <f>IF(Eingabe!S3392="x",1,0)</f>
        <v>0</v>
      </c>
      <c r="J3392" s="1">
        <f t="shared" si="261"/>
        <v>1</v>
      </c>
      <c r="K3392" s="89">
        <f>IF(Eingabe!E3392="x",1,0)</f>
        <v>1</v>
      </c>
      <c r="L3392" s="1">
        <f>IF(Eingabe!F3392="x",1,0)</f>
        <v>0</v>
      </c>
      <c r="M3392" s="90">
        <f t="shared" si="262"/>
        <v>1</v>
      </c>
    </row>
    <row r="3393">
      <c r="A3393" s="5">
        <f>Eingabe!J3393^2*PI()/4</f>
        <v>0.031415926535897934</v>
      </c>
      <c r="B3393" s="5">
        <f>Eingabe!K3393*Eingabe!L3393</f>
        <v>0</v>
      </c>
      <c r="C3393" s="5">
        <f>(Eingabe!K3393*(Eingabe!L3393-Eingabe!K3393)+Eingabe!K3393^2*PI()/4)*0+Eingabe!K3393*Eingabe!L3393</f>
        <v>0</v>
      </c>
      <c r="D3393" s="89">
        <f>IF(Eingabe!G3393="x",1,0)</f>
        <v>1</v>
      </c>
      <c r="E3393" s="1">
        <f>IF(Eingabe!H3393="x",1,0)</f>
        <v>0</v>
      </c>
      <c r="F3393" s="1">
        <f>IF(Eingabe!I3393="x",1,0)</f>
        <v>0</v>
      </c>
      <c r="G3393" s="90">
        <f t="shared" si="260"/>
        <v>0</v>
      </c>
      <c r="H3393" s="1">
        <f>IF(Eingabe!R3393="x",1,0)</f>
        <v>1</v>
      </c>
      <c r="I3393" s="1">
        <f>IF(Eingabe!S3393="x",1,0)</f>
        <v>0</v>
      </c>
      <c r="J3393" s="1">
        <f t="shared" si="261"/>
        <v>1</v>
      </c>
      <c r="K3393" s="89">
        <f>IF(Eingabe!E3393="x",1,0)</f>
        <v>1</v>
      </c>
      <c r="L3393" s="1">
        <f>IF(Eingabe!F3393="x",1,0)</f>
        <v>0</v>
      </c>
      <c r="M3393" s="90">
        <f t="shared" si="262"/>
        <v>1</v>
      </c>
    </row>
    <row r="3394">
      <c r="A3394" s="5">
        <f>Eingabe!J3394^2*PI()/4</f>
        <v>0.031415926535897934</v>
      </c>
      <c r="B3394" s="5">
        <f>Eingabe!K3394*Eingabe!L3394</f>
        <v>0</v>
      </c>
      <c r="C3394" s="5">
        <f>(Eingabe!K3394*(Eingabe!L3394-Eingabe!K3394)+Eingabe!K3394^2*PI()/4)*0+Eingabe!K3394*Eingabe!L3394</f>
        <v>0</v>
      </c>
      <c r="D3394" s="89">
        <f>IF(Eingabe!G3394="x",1,0)</f>
        <v>1</v>
      </c>
      <c r="E3394" s="1">
        <f>IF(Eingabe!H3394="x",1,0)</f>
        <v>0</v>
      </c>
      <c r="F3394" s="1">
        <f>IF(Eingabe!I3394="x",1,0)</f>
        <v>0</v>
      </c>
      <c r="G3394" s="90">
        <f t="shared" si="260"/>
        <v>0</v>
      </c>
      <c r="H3394" s="1">
        <f>IF(Eingabe!R3394="x",1,0)</f>
        <v>1</v>
      </c>
      <c r="I3394" s="1">
        <f>IF(Eingabe!S3394="x",1,0)</f>
        <v>0</v>
      </c>
      <c r="J3394" s="1">
        <f t="shared" si="261"/>
        <v>1</v>
      </c>
      <c r="K3394" s="89">
        <f>IF(Eingabe!E3394="x",1,0)</f>
        <v>1</v>
      </c>
      <c r="L3394" s="1">
        <f>IF(Eingabe!F3394="x",1,0)</f>
        <v>0</v>
      </c>
      <c r="M3394" s="90">
        <f t="shared" si="262"/>
        <v>1</v>
      </c>
    </row>
    <row r="3395">
      <c r="A3395" s="5">
        <f>Eingabe!J3395^2*PI()/4</f>
        <v>0.031415926535897934</v>
      </c>
      <c r="B3395" s="5">
        <f>Eingabe!K3395*Eingabe!L3395</f>
        <v>0</v>
      </c>
      <c r="C3395" s="5">
        <f>(Eingabe!K3395*(Eingabe!L3395-Eingabe!K3395)+Eingabe!K3395^2*PI()/4)*0+Eingabe!K3395*Eingabe!L3395</f>
        <v>0</v>
      </c>
      <c r="D3395" s="89">
        <f>IF(Eingabe!G3395="x",1,0)</f>
        <v>1</v>
      </c>
      <c r="E3395" s="1">
        <f>IF(Eingabe!H3395="x",1,0)</f>
        <v>0</v>
      </c>
      <c r="F3395" s="1">
        <f>IF(Eingabe!I3395="x",1,0)</f>
        <v>0</v>
      </c>
      <c r="G3395" s="90">
        <f t="shared" si="260"/>
        <v>0</v>
      </c>
      <c r="H3395" s="1">
        <f>IF(Eingabe!R3395="x",1,0)</f>
        <v>1</v>
      </c>
      <c r="I3395" s="1">
        <f>IF(Eingabe!S3395="x",1,0)</f>
        <v>0</v>
      </c>
      <c r="J3395" s="1">
        <f t="shared" si="261"/>
        <v>1</v>
      </c>
      <c r="K3395" s="89">
        <f>IF(Eingabe!E3395="x",1,0)</f>
        <v>1</v>
      </c>
      <c r="L3395" s="1">
        <f>IF(Eingabe!F3395="x",1,0)</f>
        <v>0</v>
      </c>
      <c r="M3395" s="90">
        <f t="shared" si="262"/>
        <v>1</v>
      </c>
    </row>
    <row r="3396">
      <c r="A3396" s="5">
        <f>Eingabe!J3396^2*PI()/4</f>
        <v>0.031415926535897934</v>
      </c>
      <c r="B3396" s="5">
        <f>Eingabe!K3396*Eingabe!L3396</f>
        <v>0</v>
      </c>
      <c r="C3396" s="5">
        <f>(Eingabe!K3396*(Eingabe!L3396-Eingabe!K3396)+Eingabe!K3396^2*PI()/4)*0+Eingabe!K3396*Eingabe!L3396</f>
        <v>0</v>
      </c>
      <c r="D3396" s="89">
        <f>IF(Eingabe!G3396="x",1,0)</f>
        <v>1</v>
      </c>
      <c r="E3396" s="1">
        <f>IF(Eingabe!H3396="x",1,0)</f>
        <v>0</v>
      </c>
      <c r="F3396" s="1">
        <f>IF(Eingabe!I3396="x",1,0)</f>
        <v>0</v>
      </c>
      <c r="G3396" s="90">
        <f t="shared" si="260"/>
        <v>0</v>
      </c>
      <c r="H3396" s="1">
        <f>IF(Eingabe!R3396="x",1,0)</f>
        <v>1</v>
      </c>
      <c r="I3396" s="1">
        <f>IF(Eingabe!S3396="x",1,0)</f>
        <v>0</v>
      </c>
      <c r="J3396" s="1">
        <f t="shared" si="261"/>
        <v>1</v>
      </c>
      <c r="K3396" s="89">
        <f>IF(Eingabe!E3396="x",1,0)</f>
        <v>1</v>
      </c>
      <c r="L3396" s="1">
        <f>IF(Eingabe!F3396="x",1,0)</f>
        <v>0</v>
      </c>
      <c r="M3396" s="90">
        <f t="shared" si="262"/>
        <v>1</v>
      </c>
    </row>
    <row r="3397">
      <c r="A3397" s="5">
        <f>Eingabe!J3397^2*PI()/4</f>
        <v>0.049087385212340517</v>
      </c>
      <c r="B3397" s="5">
        <f>Eingabe!K3397*Eingabe!L3397</f>
        <v>0</v>
      </c>
      <c r="C3397" s="5">
        <f>(Eingabe!K3397*(Eingabe!L3397-Eingabe!K3397)+Eingabe!K3397^2*PI()/4)*0+Eingabe!K3397*Eingabe!L3397</f>
        <v>0</v>
      </c>
      <c r="D3397" s="89">
        <f>IF(Eingabe!G3397="x",1,0)</f>
        <v>1</v>
      </c>
      <c r="E3397" s="1">
        <f>IF(Eingabe!H3397="x",1,0)</f>
        <v>0</v>
      </c>
      <c r="F3397" s="1">
        <f>IF(Eingabe!I3397="x",1,0)</f>
        <v>0</v>
      </c>
      <c r="G3397" s="90">
        <f t="shared" si="260"/>
        <v>0</v>
      </c>
      <c r="H3397" s="1">
        <f>IF(Eingabe!R3397="x",1,0)</f>
        <v>1</v>
      </c>
      <c r="I3397" s="1">
        <f>IF(Eingabe!S3397="x",1,0)</f>
        <v>0</v>
      </c>
      <c r="J3397" s="1">
        <f t="shared" si="261"/>
        <v>1</v>
      </c>
      <c r="K3397" s="89">
        <f>IF(Eingabe!E3397="x",1,0)</f>
        <v>1</v>
      </c>
      <c r="L3397" s="1">
        <f>IF(Eingabe!F3397="x",1,0)</f>
        <v>0</v>
      </c>
      <c r="M3397" s="90">
        <f t="shared" si="262"/>
        <v>1</v>
      </c>
    </row>
    <row r="3398">
      <c r="A3398" s="5">
        <f>Eingabe!J3398^2*PI()/4</f>
        <v>0.031415926535897934</v>
      </c>
      <c r="B3398" s="5">
        <f>Eingabe!K3398*Eingabe!L3398</f>
        <v>0</v>
      </c>
      <c r="C3398" s="5">
        <f>(Eingabe!K3398*(Eingabe!L3398-Eingabe!K3398)+Eingabe!K3398^2*PI()/4)*0+Eingabe!K3398*Eingabe!L3398</f>
        <v>0</v>
      </c>
      <c r="D3398" s="89">
        <f>IF(Eingabe!G3398="x",1,0)</f>
        <v>1</v>
      </c>
      <c r="E3398" s="1">
        <f>IF(Eingabe!H3398="x",1,0)</f>
        <v>0</v>
      </c>
      <c r="F3398" s="1">
        <f>IF(Eingabe!I3398="x",1,0)</f>
        <v>0</v>
      </c>
      <c r="G3398" s="90">
        <f t="shared" si="260"/>
        <v>0</v>
      </c>
      <c r="H3398" s="1">
        <f>IF(Eingabe!R3398="x",1,0)</f>
        <v>1</v>
      </c>
      <c r="I3398" s="1">
        <f>IF(Eingabe!S3398="x",1,0)</f>
        <v>0</v>
      </c>
      <c r="J3398" s="1">
        <f t="shared" si="261"/>
        <v>1</v>
      </c>
      <c r="K3398" s="89">
        <f>IF(Eingabe!E3398="x",1,0)</f>
        <v>1</v>
      </c>
      <c r="L3398" s="1">
        <f>IF(Eingabe!F3398="x",1,0)</f>
        <v>0</v>
      </c>
      <c r="M3398" s="90">
        <f t="shared" si="262"/>
        <v>1</v>
      </c>
    </row>
    <row r="3399">
      <c r="A3399" s="5">
        <f>Eingabe!J3399^2*PI()/4</f>
        <v>0.031415926535897934</v>
      </c>
      <c r="B3399" s="5">
        <f>Eingabe!K3399*Eingabe!L3399</f>
        <v>0</v>
      </c>
      <c r="C3399" s="5">
        <f>(Eingabe!K3399*(Eingabe!L3399-Eingabe!K3399)+Eingabe!K3399^2*PI()/4)*0+Eingabe!K3399*Eingabe!L3399</f>
        <v>0</v>
      </c>
      <c r="D3399" s="89">
        <f>IF(Eingabe!G3399="x",1,0)</f>
        <v>1</v>
      </c>
      <c r="E3399" s="1">
        <f>IF(Eingabe!H3399="x",1,0)</f>
        <v>0</v>
      </c>
      <c r="F3399" s="1">
        <f>IF(Eingabe!I3399="x",1,0)</f>
        <v>0</v>
      </c>
      <c r="G3399" s="90">
        <f t="shared" si="260"/>
        <v>0</v>
      </c>
      <c r="H3399" s="1">
        <f>IF(Eingabe!R3399="x",1,0)</f>
        <v>1</v>
      </c>
      <c r="I3399" s="1">
        <f>IF(Eingabe!S3399="x",1,0)</f>
        <v>0</v>
      </c>
      <c r="J3399" s="1">
        <f t="shared" si="261"/>
        <v>1</v>
      </c>
      <c r="K3399" s="89">
        <f>IF(Eingabe!E3399="x",1,0)</f>
        <v>1</v>
      </c>
      <c r="L3399" s="1">
        <f>IF(Eingabe!F3399="x",1,0)</f>
        <v>0</v>
      </c>
      <c r="M3399" s="90">
        <f t="shared" si="262"/>
        <v>1</v>
      </c>
    </row>
    <row r="3400">
      <c r="A3400" s="5">
        <f>Eingabe!J3400^2*PI()/4</f>
        <v>0.031415926535897934</v>
      </c>
      <c r="B3400" s="5">
        <f>Eingabe!K3400*Eingabe!L3400</f>
        <v>0</v>
      </c>
      <c r="C3400" s="5">
        <f>(Eingabe!K3400*(Eingabe!L3400-Eingabe!K3400)+Eingabe!K3400^2*PI()/4)*0+Eingabe!K3400*Eingabe!L3400</f>
        <v>0</v>
      </c>
      <c r="D3400" s="89">
        <f>IF(Eingabe!G3400="x",1,0)</f>
        <v>1</v>
      </c>
      <c r="E3400" s="1">
        <f>IF(Eingabe!H3400="x",1,0)</f>
        <v>0</v>
      </c>
      <c r="F3400" s="1">
        <f>IF(Eingabe!I3400="x",1,0)</f>
        <v>0</v>
      </c>
      <c r="G3400" s="90">
        <f t="shared" si="260"/>
        <v>0</v>
      </c>
      <c r="H3400" s="1">
        <f>IF(Eingabe!R3400="x",1,0)</f>
        <v>1</v>
      </c>
      <c r="I3400" s="1">
        <f>IF(Eingabe!S3400="x",1,0)</f>
        <v>0</v>
      </c>
      <c r="J3400" s="1">
        <f t="shared" si="261"/>
        <v>1</v>
      </c>
      <c r="K3400" s="89">
        <f>IF(Eingabe!E3400="x",1,0)</f>
        <v>1</v>
      </c>
      <c r="L3400" s="1">
        <f>IF(Eingabe!F3400="x",1,0)</f>
        <v>0</v>
      </c>
      <c r="M3400" s="90">
        <f t="shared" si="262"/>
        <v>1</v>
      </c>
    </row>
    <row r="3401">
      <c r="A3401" s="5">
        <f>Eingabe!J3401^2*PI()/4</f>
        <v>0.031415926535897934</v>
      </c>
      <c r="B3401" s="5">
        <f>Eingabe!K3401*Eingabe!L3401</f>
        <v>0</v>
      </c>
      <c r="C3401" s="5">
        <f>(Eingabe!K3401*(Eingabe!L3401-Eingabe!K3401)+Eingabe!K3401^2*PI()/4)*0+Eingabe!K3401*Eingabe!L3401</f>
        <v>0</v>
      </c>
      <c r="D3401" s="89">
        <f>IF(Eingabe!G3401="x",1,0)</f>
        <v>1</v>
      </c>
      <c r="E3401" s="1">
        <f>IF(Eingabe!H3401="x",1,0)</f>
        <v>0</v>
      </c>
      <c r="F3401" s="1">
        <f>IF(Eingabe!I3401="x",1,0)</f>
        <v>0</v>
      </c>
      <c r="G3401" s="90">
        <f t="shared" si="260"/>
        <v>0</v>
      </c>
      <c r="H3401" s="1">
        <f>IF(Eingabe!R3401="x",1,0)</f>
        <v>1</v>
      </c>
      <c r="I3401" s="1">
        <f>IF(Eingabe!S3401="x",1,0)</f>
        <v>0</v>
      </c>
      <c r="J3401" s="1">
        <f t="shared" si="261"/>
        <v>1</v>
      </c>
      <c r="K3401" s="89">
        <f>IF(Eingabe!E3401="x",1,0)</f>
        <v>1</v>
      </c>
      <c r="L3401" s="1">
        <f>IF(Eingabe!F3401="x",1,0)</f>
        <v>0</v>
      </c>
      <c r="M3401" s="90">
        <f t="shared" si="262"/>
        <v>1</v>
      </c>
    </row>
    <row r="3402">
      <c r="A3402" s="5">
        <f>Eingabe!J3402^2*PI()/4</f>
        <v>0.031415926535897934</v>
      </c>
      <c r="B3402" s="5">
        <f>Eingabe!K3402*Eingabe!L3402</f>
        <v>0</v>
      </c>
      <c r="C3402" s="5">
        <f>(Eingabe!K3402*(Eingabe!L3402-Eingabe!K3402)+Eingabe!K3402^2*PI()/4)*0+Eingabe!K3402*Eingabe!L3402</f>
        <v>0</v>
      </c>
      <c r="D3402" s="89">
        <f>IF(Eingabe!G3402="x",1,0)</f>
        <v>1</v>
      </c>
      <c r="E3402" s="1">
        <f>IF(Eingabe!H3402="x",1,0)</f>
        <v>0</v>
      </c>
      <c r="F3402" s="1">
        <f>IF(Eingabe!I3402="x",1,0)</f>
        <v>0</v>
      </c>
      <c r="G3402" s="90">
        <f t="shared" si="260"/>
        <v>0</v>
      </c>
      <c r="H3402" s="1">
        <f>IF(Eingabe!R3402="x",1,0)</f>
        <v>1</v>
      </c>
      <c r="I3402" s="1">
        <f>IF(Eingabe!S3402="x",1,0)</f>
        <v>0</v>
      </c>
      <c r="J3402" s="1">
        <f t="shared" si="261"/>
        <v>1</v>
      </c>
      <c r="K3402" s="89">
        <f>IF(Eingabe!E3402="x",1,0)</f>
        <v>1</v>
      </c>
      <c r="L3402" s="1">
        <f>IF(Eingabe!F3402="x",1,0)</f>
        <v>0</v>
      </c>
      <c r="M3402" s="90">
        <f t="shared" si="262"/>
        <v>1</v>
      </c>
    </row>
    <row r="3403">
      <c r="A3403" s="5">
        <f>Eingabe!J3403^2*PI()/4</f>
        <v>0.031415926535897934</v>
      </c>
      <c r="B3403" s="5">
        <f>Eingabe!K3403*Eingabe!L3403</f>
        <v>0</v>
      </c>
      <c r="C3403" s="5">
        <f>(Eingabe!K3403*(Eingabe!L3403-Eingabe!K3403)+Eingabe!K3403^2*PI()/4)*0+Eingabe!K3403*Eingabe!L3403</f>
        <v>0</v>
      </c>
      <c r="D3403" s="89">
        <f>IF(Eingabe!G3403="x",1,0)</f>
        <v>1</v>
      </c>
      <c r="E3403" s="1">
        <f>IF(Eingabe!H3403="x",1,0)</f>
        <v>0</v>
      </c>
      <c r="F3403" s="1">
        <f>IF(Eingabe!I3403="x",1,0)</f>
        <v>0</v>
      </c>
      <c r="G3403" s="90">
        <f t="shared" si="260"/>
        <v>0</v>
      </c>
      <c r="H3403" s="1">
        <f>IF(Eingabe!R3403="x",1,0)</f>
        <v>1</v>
      </c>
      <c r="I3403" s="1">
        <f>IF(Eingabe!S3403="x",1,0)</f>
        <v>0</v>
      </c>
      <c r="J3403" s="1">
        <f t="shared" si="261"/>
        <v>1</v>
      </c>
      <c r="K3403" s="89">
        <f>IF(Eingabe!E3403="x",1,0)</f>
        <v>1</v>
      </c>
      <c r="L3403" s="1">
        <f>IF(Eingabe!F3403="x",1,0)</f>
        <v>0</v>
      </c>
      <c r="M3403" s="90">
        <f t="shared" si="262"/>
        <v>1</v>
      </c>
    </row>
    <row r="3404">
      <c r="A3404" s="5">
        <f>Eingabe!J3404^2*PI()/4</f>
        <v>0.031415926535897934</v>
      </c>
      <c r="B3404" s="5">
        <f>Eingabe!K3404*Eingabe!L3404</f>
        <v>0</v>
      </c>
      <c r="C3404" s="5">
        <f>(Eingabe!K3404*(Eingabe!L3404-Eingabe!K3404)+Eingabe!K3404^2*PI()/4)*0+Eingabe!K3404*Eingabe!L3404</f>
        <v>0</v>
      </c>
      <c r="D3404" s="89">
        <f>IF(Eingabe!G3404="x",1,0)</f>
        <v>1</v>
      </c>
      <c r="E3404" s="1">
        <f>IF(Eingabe!H3404="x",1,0)</f>
        <v>0</v>
      </c>
      <c r="F3404" s="1">
        <f>IF(Eingabe!I3404="x",1,0)</f>
        <v>0</v>
      </c>
      <c r="G3404" s="90">
        <f t="shared" si="260"/>
        <v>0</v>
      </c>
      <c r="H3404" s="1">
        <f>IF(Eingabe!R3404="x",1,0)</f>
        <v>1</v>
      </c>
      <c r="I3404" s="1">
        <f>IF(Eingabe!S3404="x",1,0)</f>
        <v>0</v>
      </c>
      <c r="J3404" s="1">
        <f t="shared" si="261"/>
        <v>1</v>
      </c>
      <c r="K3404" s="89">
        <f>IF(Eingabe!E3404="x",1,0)</f>
        <v>1</v>
      </c>
      <c r="L3404" s="1">
        <f>IF(Eingabe!F3404="x",1,0)</f>
        <v>0</v>
      </c>
      <c r="M3404" s="90">
        <f t="shared" si="262"/>
        <v>1</v>
      </c>
    </row>
    <row r="3405">
      <c r="A3405" s="5">
        <f>Eingabe!J3405^2*PI()/4</f>
        <v>0.049087385212340517</v>
      </c>
      <c r="B3405" s="5">
        <f>Eingabe!K3405*Eingabe!L3405</f>
        <v>0</v>
      </c>
      <c r="C3405" s="5">
        <f>(Eingabe!K3405*(Eingabe!L3405-Eingabe!K3405)+Eingabe!K3405^2*PI()/4)*0+Eingabe!K3405*Eingabe!L3405</f>
        <v>0</v>
      </c>
      <c r="D3405" s="89">
        <f>IF(Eingabe!G3405="x",1,0)</f>
        <v>1</v>
      </c>
      <c r="E3405" s="1">
        <f>IF(Eingabe!H3405="x",1,0)</f>
        <v>0</v>
      </c>
      <c r="F3405" s="1">
        <f>IF(Eingabe!I3405="x",1,0)</f>
        <v>0</v>
      </c>
      <c r="G3405" s="90">
        <f t="shared" si="260"/>
        <v>0</v>
      </c>
      <c r="H3405" s="1">
        <f>IF(Eingabe!R3405="x",1,0)</f>
        <v>1</v>
      </c>
      <c r="I3405" s="1">
        <f>IF(Eingabe!S3405="x",1,0)</f>
        <v>0</v>
      </c>
      <c r="J3405" s="1">
        <f t="shared" si="261"/>
        <v>1</v>
      </c>
      <c r="K3405" s="89">
        <f>IF(Eingabe!E3405="x",1,0)</f>
        <v>1</v>
      </c>
      <c r="L3405" s="1">
        <f>IF(Eingabe!F3405="x",1,0)</f>
        <v>0</v>
      </c>
      <c r="M3405" s="90">
        <f t="shared" si="262"/>
        <v>1</v>
      </c>
    </row>
    <row r="3406">
      <c r="A3406" s="5">
        <f>Eingabe!J3406^2*PI()/4</f>
        <v>0</v>
      </c>
      <c r="B3406" s="5">
        <f>Eingabe!K3406*Eingabe!L3406</f>
        <v>0.17499999999999999</v>
      </c>
      <c r="C3406" s="5">
        <f>(Eingabe!K3406*(Eingabe!L3406-Eingabe!K3406)+Eingabe!K3406^2*PI()/4)*0+Eingabe!K3406*Eingabe!L3406</f>
        <v>0.17499999999999999</v>
      </c>
      <c r="D3406" s="89">
        <f>IF(Eingabe!G3406="x",1,0)</f>
        <v>0</v>
      </c>
      <c r="E3406" s="1">
        <f>IF(Eingabe!H3406="x",1,0)</f>
        <v>1</v>
      </c>
      <c r="F3406" s="1">
        <f>IF(Eingabe!I3406="x",1,0)</f>
        <v>0</v>
      </c>
      <c r="G3406" s="90">
        <f t="shared" si="260"/>
        <v>1</v>
      </c>
      <c r="H3406" s="1">
        <f>IF(Eingabe!R3406="x",1,0)</f>
        <v>1</v>
      </c>
      <c r="I3406" s="1">
        <f>IF(Eingabe!S3406="x",1,0)</f>
        <v>0</v>
      </c>
      <c r="J3406" s="1">
        <f t="shared" si="261"/>
        <v>1</v>
      </c>
      <c r="K3406" s="89">
        <f>IF(Eingabe!E3406="x",1,0)</f>
        <v>1</v>
      </c>
      <c r="L3406" s="1">
        <f>IF(Eingabe!F3406="x",1,0)</f>
        <v>0</v>
      </c>
      <c r="M3406" s="90">
        <f t="shared" si="262"/>
        <v>1</v>
      </c>
    </row>
    <row r="3407">
      <c r="A3407" s="5">
        <f>Eingabe!J3407^2*PI()/4</f>
        <v>0</v>
      </c>
      <c r="B3407" s="5">
        <f>Eingabe!K3407*Eingabe!L3407</f>
        <v>0.125</v>
      </c>
      <c r="C3407" s="5">
        <f>(Eingabe!K3407*(Eingabe!L3407-Eingabe!K3407)+Eingabe!K3407^2*PI()/4)*0+Eingabe!K3407*Eingabe!L3407</f>
        <v>0.125</v>
      </c>
      <c r="D3407" s="89">
        <f>IF(Eingabe!G3407="x",1,0)</f>
        <v>0</v>
      </c>
      <c r="E3407" s="1">
        <f>IF(Eingabe!H3407="x",1,0)</f>
        <v>1</v>
      </c>
      <c r="F3407" s="1">
        <f>IF(Eingabe!I3407="x",1,0)</f>
        <v>0</v>
      </c>
      <c r="G3407" s="90">
        <f t="shared" si="260"/>
        <v>1</v>
      </c>
      <c r="H3407" s="1">
        <f>IF(Eingabe!R3407="x",1,0)</f>
        <v>1</v>
      </c>
      <c r="I3407" s="1">
        <f>IF(Eingabe!S3407="x",1,0)</f>
        <v>0</v>
      </c>
      <c r="J3407" s="1">
        <f t="shared" si="261"/>
        <v>1</v>
      </c>
      <c r="K3407" s="89">
        <f>IF(Eingabe!E3407="x",1,0)</f>
        <v>1</v>
      </c>
      <c r="L3407" s="1">
        <f>IF(Eingabe!F3407="x",1,0)</f>
        <v>0</v>
      </c>
      <c r="M3407" s="90">
        <f t="shared" si="262"/>
        <v>1</v>
      </c>
    </row>
    <row r="3408">
      <c r="A3408" s="5">
        <f>Eingabe!J3408^2*PI()/4</f>
        <v>0</v>
      </c>
      <c r="B3408" s="5">
        <f>Eingabe!K3408*Eingabe!L3408</f>
        <v>0.17499999999999999</v>
      </c>
      <c r="C3408" s="5">
        <f>(Eingabe!K3408*(Eingabe!L3408-Eingabe!K3408)+Eingabe!K3408^2*PI()/4)*0+Eingabe!K3408*Eingabe!L3408</f>
        <v>0.17499999999999999</v>
      </c>
      <c r="D3408" s="89">
        <f>IF(Eingabe!G3408="x",1,0)</f>
        <v>0</v>
      </c>
      <c r="E3408" s="1">
        <f>IF(Eingabe!H3408="x",1,0)</f>
        <v>1</v>
      </c>
      <c r="F3408" s="1">
        <f>IF(Eingabe!I3408="x",1,0)</f>
        <v>0</v>
      </c>
      <c r="G3408" s="90">
        <f t="shared" si="260"/>
        <v>1</v>
      </c>
      <c r="H3408" s="1">
        <f>IF(Eingabe!R3408="x",1,0)</f>
        <v>1</v>
      </c>
      <c r="I3408" s="1">
        <f>IF(Eingabe!S3408="x",1,0)</f>
        <v>0</v>
      </c>
      <c r="J3408" s="1">
        <f t="shared" si="261"/>
        <v>1</v>
      </c>
      <c r="K3408" s="89">
        <f>IF(Eingabe!E3408="x",1,0)</f>
        <v>1</v>
      </c>
      <c r="L3408" s="1">
        <f>IF(Eingabe!F3408="x",1,0)</f>
        <v>0</v>
      </c>
      <c r="M3408" s="90">
        <f t="shared" si="262"/>
        <v>1</v>
      </c>
    </row>
    <row r="3409">
      <c r="A3409" s="5">
        <f>Eingabe!J3409^2*PI()/4</f>
        <v>0</v>
      </c>
      <c r="B3409" s="5">
        <f>Eingabe!K3409*Eingabe!L3409</f>
        <v>0.17499999999999999</v>
      </c>
      <c r="C3409" s="5">
        <f>(Eingabe!K3409*(Eingabe!L3409-Eingabe!K3409)+Eingabe!K3409^2*PI()/4)*0+Eingabe!K3409*Eingabe!L3409</f>
        <v>0.17499999999999999</v>
      </c>
      <c r="D3409" s="89">
        <f>IF(Eingabe!G3409="x",1,0)</f>
        <v>0</v>
      </c>
      <c r="E3409" s="1">
        <f>IF(Eingabe!H3409="x",1,0)</f>
        <v>1</v>
      </c>
      <c r="F3409" s="1">
        <f>IF(Eingabe!I3409="x",1,0)</f>
        <v>0</v>
      </c>
      <c r="G3409" s="90">
        <f t="shared" si="260"/>
        <v>1</v>
      </c>
      <c r="H3409" s="1">
        <f>IF(Eingabe!R3409="x",1,0)</f>
        <v>1</v>
      </c>
      <c r="I3409" s="1">
        <f>IF(Eingabe!S3409="x",1,0)</f>
        <v>0</v>
      </c>
      <c r="J3409" s="1">
        <f t="shared" si="261"/>
        <v>1</v>
      </c>
      <c r="K3409" s="89">
        <f>IF(Eingabe!E3409="x",1,0)</f>
        <v>1</v>
      </c>
      <c r="L3409" s="1">
        <f>IF(Eingabe!F3409="x",1,0)</f>
        <v>0</v>
      </c>
      <c r="M3409" s="90">
        <f t="shared" si="262"/>
        <v>1</v>
      </c>
    </row>
    <row r="3410">
      <c r="A3410" s="5">
        <f>Eingabe!J3410^2*PI()/4</f>
        <v>0.031415926535897934</v>
      </c>
      <c r="B3410" s="5">
        <f>Eingabe!K3410*Eingabe!L3410</f>
        <v>0</v>
      </c>
      <c r="C3410" s="5">
        <f>(Eingabe!K3410*(Eingabe!L3410-Eingabe!K3410)+Eingabe!K3410^2*PI()/4)*0+Eingabe!K3410*Eingabe!L3410</f>
        <v>0</v>
      </c>
      <c r="D3410" s="89">
        <f>IF(Eingabe!G3410="x",1,0)</f>
        <v>1</v>
      </c>
      <c r="E3410" s="1">
        <f>IF(Eingabe!H3410="x",1,0)</f>
        <v>0</v>
      </c>
      <c r="F3410" s="1">
        <f>IF(Eingabe!I3410="x",1,0)</f>
        <v>0</v>
      </c>
      <c r="G3410" s="90">
        <f t="shared" si="260"/>
        <v>0</v>
      </c>
      <c r="H3410" s="1">
        <f>IF(Eingabe!R3410="x",1,0)</f>
        <v>1</v>
      </c>
      <c r="I3410" s="1">
        <f>IF(Eingabe!S3410="x",1,0)</f>
        <v>0</v>
      </c>
      <c r="J3410" s="1">
        <f t="shared" si="261"/>
        <v>1</v>
      </c>
      <c r="K3410" s="89">
        <f>IF(Eingabe!E3410="x",1,0)</f>
        <v>1</v>
      </c>
      <c r="L3410" s="1">
        <f>IF(Eingabe!F3410="x",1,0)</f>
        <v>0</v>
      </c>
      <c r="M3410" s="90">
        <f t="shared" si="262"/>
        <v>1</v>
      </c>
    </row>
    <row r="3411">
      <c r="A3411" s="5">
        <f>Eingabe!J3411^2*PI()/4</f>
        <v>0.031415926535897934</v>
      </c>
      <c r="B3411" s="5">
        <f>Eingabe!K3411*Eingabe!L3411</f>
        <v>0</v>
      </c>
      <c r="C3411" s="5">
        <f>(Eingabe!K3411*(Eingabe!L3411-Eingabe!K3411)+Eingabe!K3411^2*PI()/4)*0+Eingabe!K3411*Eingabe!L3411</f>
        <v>0</v>
      </c>
      <c r="D3411" s="89">
        <f>IF(Eingabe!G3411="x",1,0)</f>
        <v>1</v>
      </c>
      <c r="E3411" s="1">
        <f>IF(Eingabe!H3411="x",1,0)</f>
        <v>0</v>
      </c>
      <c r="F3411" s="1">
        <f>IF(Eingabe!I3411="x",1,0)</f>
        <v>0</v>
      </c>
      <c r="G3411" s="90">
        <f t="shared" ref="G3411:G3474" si="263">MAX(E3411:F3411)</f>
        <v>0</v>
      </c>
      <c r="H3411" s="1">
        <f>IF(Eingabe!R3411="x",1,0)</f>
        <v>1</v>
      </c>
      <c r="I3411" s="1">
        <f>IF(Eingabe!S3411="x",1,0)</f>
        <v>0</v>
      </c>
      <c r="J3411" s="1">
        <f t="shared" ref="J3411:J3474" si="264">MAX(H3411:I3411)</f>
        <v>1</v>
      </c>
      <c r="K3411" s="89">
        <f>IF(Eingabe!E3411="x",1,0)</f>
        <v>1</v>
      </c>
      <c r="L3411" s="1">
        <f>IF(Eingabe!F3411="x",1,0)</f>
        <v>0</v>
      </c>
      <c r="M3411" s="90">
        <f t="shared" ref="M3411:M3474" si="265">MAX(K3411:L3411)</f>
        <v>1</v>
      </c>
    </row>
    <row r="3412">
      <c r="A3412" s="5">
        <f>Eingabe!J3412^2*PI()/4</f>
        <v>0.031415926535897934</v>
      </c>
      <c r="B3412" s="5">
        <f>Eingabe!K3412*Eingabe!L3412</f>
        <v>0</v>
      </c>
      <c r="C3412" s="5">
        <f>(Eingabe!K3412*(Eingabe!L3412-Eingabe!K3412)+Eingabe!K3412^2*PI()/4)*0+Eingabe!K3412*Eingabe!L3412</f>
        <v>0</v>
      </c>
      <c r="D3412" s="89">
        <f>IF(Eingabe!G3412="x",1,0)</f>
        <v>1</v>
      </c>
      <c r="E3412" s="1">
        <f>IF(Eingabe!H3412="x",1,0)</f>
        <v>0</v>
      </c>
      <c r="F3412" s="1">
        <f>IF(Eingabe!I3412="x",1,0)</f>
        <v>0</v>
      </c>
      <c r="G3412" s="90">
        <f t="shared" si="263"/>
        <v>0</v>
      </c>
      <c r="H3412" s="1">
        <f>IF(Eingabe!R3412="x",1,0)</f>
        <v>1</v>
      </c>
      <c r="I3412" s="1">
        <f>IF(Eingabe!S3412="x",1,0)</f>
        <v>0</v>
      </c>
      <c r="J3412" s="1">
        <f t="shared" si="264"/>
        <v>1</v>
      </c>
      <c r="K3412" s="89">
        <f>IF(Eingabe!E3412="x",1,0)</f>
        <v>1</v>
      </c>
      <c r="L3412" s="1">
        <f>IF(Eingabe!F3412="x",1,0)</f>
        <v>0</v>
      </c>
      <c r="M3412" s="90">
        <f t="shared" si="265"/>
        <v>1</v>
      </c>
    </row>
    <row r="3413">
      <c r="A3413" s="5">
        <f>Eingabe!J3413^2*PI()/4</f>
        <v>0.031415926535897934</v>
      </c>
      <c r="B3413" s="5">
        <f>Eingabe!K3413*Eingabe!L3413</f>
        <v>0</v>
      </c>
      <c r="C3413" s="5">
        <f>(Eingabe!K3413*(Eingabe!L3413-Eingabe!K3413)+Eingabe!K3413^2*PI()/4)*0+Eingabe!K3413*Eingabe!L3413</f>
        <v>0</v>
      </c>
      <c r="D3413" s="89">
        <f>IF(Eingabe!G3413="x",1,0)</f>
        <v>1</v>
      </c>
      <c r="E3413" s="1">
        <f>IF(Eingabe!H3413="x",1,0)</f>
        <v>0</v>
      </c>
      <c r="F3413" s="1">
        <f>IF(Eingabe!I3413="x",1,0)</f>
        <v>0</v>
      </c>
      <c r="G3413" s="90">
        <f t="shared" si="263"/>
        <v>0</v>
      </c>
      <c r="H3413" s="1">
        <f>IF(Eingabe!R3413="x",1,0)</f>
        <v>1</v>
      </c>
      <c r="I3413" s="1">
        <f>IF(Eingabe!S3413="x",1,0)</f>
        <v>0</v>
      </c>
      <c r="J3413" s="1">
        <f t="shared" si="264"/>
        <v>1</v>
      </c>
      <c r="K3413" s="89">
        <f>IF(Eingabe!E3413="x",1,0)</f>
        <v>1</v>
      </c>
      <c r="L3413" s="1">
        <f>IF(Eingabe!F3413="x",1,0)</f>
        <v>0</v>
      </c>
      <c r="M3413" s="90">
        <f t="shared" si="265"/>
        <v>1</v>
      </c>
    </row>
    <row r="3414">
      <c r="A3414" s="5">
        <f>Eingabe!J3414^2*PI()/4</f>
        <v>0.031415926535897934</v>
      </c>
      <c r="B3414" s="5">
        <f>Eingabe!K3414*Eingabe!L3414</f>
        <v>0</v>
      </c>
      <c r="C3414" s="5">
        <f>(Eingabe!K3414*(Eingabe!L3414-Eingabe!K3414)+Eingabe!K3414^2*PI()/4)*0+Eingabe!K3414*Eingabe!L3414</f>
        <v>0</v>
      </c>
      <c r="D3414" s="89">
        <f>IF(Eingabe!G3414="x",1,0)</f>
        <v>1</v>
      </c>
      <c r="E3414" s="1">
        <f>IF(Eingabe!H3414="x",1,0)</f>
        <v>0</v>
      </c>
      <c r="F3414" s="1">
        <f>IF(Eingabe!I3414="x",1,0)</f>
        <v>0</v>
      </c>
      <c r="G3414" s="90">
        <f t="shared" si="263"/>
        <v>0</v>
      </c>
      <c r="H3414" s="1">
        <f>IF(Eingabe!R3414="x",1,0)</f>
        <v>1</v>
      </c>
      <c r="I3414" s="1">
        <f>IF(Eingabe!S3414="x",1,0)</f>
        <v>0</v>
      </c>
      <c r="J3414" s="1">
        <f t="shared" si="264"/>
        <v>1</v>
      </c>
      <c r="K3414" s="89">
        <f>IF(Eingabe!E3414="x",1,0)</f>
        <v>1</v>
      </c>
      <c r="L3414" s="1">
        <f>IF(Eingabe!F3414="x",1,0)</f>
        <v>0</v>
      </c>
      <c r="M3414" s="90">
        <f t="shared" si="265"/>
        <v>1</v>
      </c>
    </row>
    <row r="3415">
      <c r="A3415" s="5">
        <f>Eingabe!J3415^2*PI()/4</f>
        <v>0.031415926535897934</v>
      </c>
      <c r="B3415" s="5">
        <f>Eingabe!K3415*Eingabe!L3415</f>
        <v>0</v>
      </c>
      <c r="C3415" s="5">
        <f>(Eingabe!K3415*(Eingabe!L3415-Eingabe!K3415)+Eingabe!K3415^2*PI()/4)*0+Eingabe!K3415*Eingabe!L3415</f>
        <v>0</v>
      </c>
      <c r="D3415" s="89">
        <f>IF(Eingabe!G3415="x",1,0)</f>
        <v>1</v>
      </c>
      <c r="E3415" s="1">
        <f>IF(Eingabe!H3415="x",1,0)</f>
        <v>0</v>
      </c>
      <c r="F3415" s="1">
        <f>IF(Eingabe!I3415="x",1,0)</f>
        <v>0</v>
      </c>
      <c r="G3415" s="90">
        <f t="shared" si="263"/>
        <v>0</v>
      </c>
      <c r="H3415" s="1">
        <f>IF(Eingabe!R3415="x",1,0)</f>
        <v>1</v>
      </c>
      <c r="I3415" s="1">
        <f>IF(Eingabe!S3415="x",1,0)</f>
        <v>0</v>
      </c>
      <c r="J3415" s="1">
        <f t="shared" si="264"/>
        <v>1</v>
      </c>
      <c r="K3415" s="89">
        <f>IF(Eingabe!E3415="x",1,0)</f>
        <v>1</v>
      </c>
      <c r="L3415" s="1">
        <f>IF(Eingabe!F3415="x",1,0)</f>
        <v>0</v>
      </c>
      <c r="M3415" s="90">
        <f t="shared" si="265"/>
        <v>1</v>
      </c>
    </row>
    <row r="3416">
      <c r="A3416" s="5">
        <f>Eingabe!J3416^2*PI()/4</f>
        <v>0.031415926535897934</v>
      </c>
      <c r="B3416" s="5">
        <f>Eingabe!K3416*Eingabe!L3416</f>
        <v>0</v>
      </c>
      <c r="C3416" s="5">
        <f>(Eingabe!K3416*(Eingabe!L3416-Eingabe!K3416)+Eingabe!K3416^2*PI()/4)*0+Eingabe!K3416*Eingabe!L3416</f>
        <v>0</v>
      </c>
      <c r="D3416" s="89">
        <f>IF(Eingabe!G3416="x",1,0)</f>
        <v>1</v>
      </c>
      <c r="E3416" s="1">
        <f>IF(Eingabe!H3416="x",1,0)</f>
        <v>0</v>
      </c>
      <c r="F3416" s="1">
        <f>IF(Eingabe!I3416="x",1,0)</f>
        <v>0</v>
      </c>
      <c r="G3416" s="90">
        <f t="shared" si="263"/>
        <v>0</v>
      </c>
      <c r="H3416" s="1">
        <f>IF(Eingabe!R3416="x",1,0)</f>
        <v>1</v>
      </c>
      <c r="I3416" s="1">
        <f>IF(Eingabe!S3416="x",1,0)</f>
        <v>0</v>
      </c>
      <c r="J3416" s="1">
        <f t="shared" si="264"/>
        <v>1</v>
      </c>
      <c r="K3416" s="89">
        <f>IF(Eingabe!E3416="x",1,0)</f>
        <v>1</v>
      </c>
      <c r="L3416" s="1">
        <f>IF(Eingabe!F3416="x",1,0)</f>
        <v>0</v>
      </c>
      <c r="M3416" s="90">
        <f t="shared" si="265"/>
        <v>1</v>
      </c>
    </row>
    <row r="3417">
      <c r="A3417" s="5">
        <f>Eingabe!J3417^2*PI()/4</f>
        <v>0.031415926535897934</v>
      </c>
      <c r="B3417" s="5">
        <f>Eingabe!K3417*Eingabe!L3417</f>
        <v>0</v>
      </c>
      <c r="C3417" s="5">
        <f>(Eingabe!K3417*(Eingabe!L3417-Eingabe!K3417)+Eingabe!K3417^2*PI()/4)*0+Eingabe!K3417*Eingabe!L3417</f>
        <v>0</v>
      </c>
      <c r="D3417" s="89">
        <f>IF(Eingabe!G3417="x",1,0)</f>
        <v>1</v>
      </c>
      <c r="E3417" s="1">
        <f>IF(Eingabe!H3417="x",1,0)</f>
        <v>0</v>
      </c>
      <c r="F3417" s="1">
        <f>IF(Eingabe!I3417="x",1,0)</f>
        <v>0</v>
      </c>
      <c r="G3417" s="90">
        <f t="shared" si="263"/>
        <v>0</v>
      </c>
      <c r="H3417" s="1">
        <f>IF(Eingabe!R3417="x",1,0)</f>
        <v>1</v>
      </c>
      <c r="I3417" s="1">
        <f>IF(Eingabe!S3417="x",1,0)</f>
        <v>0</v>
      </c>
      <c r="J3417" s="1">
        <f t="shared" si="264"/>
        <v>1</v>
      </c>
      <c r="K3417" s="89">
        <f>IF(Eingabe!E3417="x",1,0)</f>
        <v>1</v>
      </c>
      <c r="L3417" s="1">
        <f>IF(Eingabe!F3417="x",1,0)</f>
        <v>0</v>
      </c>
      <c r="M3417" s="90">
        <f t="shared" si="265"/>
        <v>1</v>
      </c>
    </row>
    <row r="3418">
      <c r="A3418" s="5">
        <f>Eingabe!J3418^2*PI()/4</f>
        <v>0.031415926535897934</v>
      </c>
      <c r="B3418" s="5">
        <f>Eingabe!K3418*Eingabe!L3418</f>
        <v>0</v>
      </c>
      <c r="C3418" s="5">
        <f>(Eingabe!K3418*(Eingabe!L3418-Eingabe!K3418)+Eingabe!K3418^2*PI()/4)*0+Eingabe!K3418*Eingabe!L3418</f>
        <v>0</v>
      </c>
      <c r="D3418" s="89">
        <f>IF(Eingabe!G3418="x",1,0)</f>
        <v>1</v>
      </c>
      <c r="E3418" s="1">
        <f>IF(Eingabe!H3418="x",1,0)</f>
        <v>0</v>
      </c>
      <c r="F3418" s="1">
        <f>IF(Eingabe!I3418="x",1,0)</f>
        <v>0</v>
      </c>
      <c r="G3418" s="90">
        <f t="shared" si="263"/>
        <v>0</v>
      </c>
      <c r="H3418" s="1">
        <f>IF(Eingabe!R3418="x",1,0)</f>
        <v>1</v>
      </c>
      <c r="I3418" s="1">
        <f>IF(Eingabe!S3418="x",1,0)</f>
        <v>0</v>
      </c>
      <c r="J3418" s="1">
        <f t="shared" si="264"/>
        <v>1</v>
      </c>
      <c r="K3418" s="89">
        <f>IF(Eingabe!E3418="x",1,0)</f>
        <v>1</v>
      </c>
      <c r="L3418" s="1">
        <f>IF(Eingabe!F3418="x",1,0)</f>
        <v>0</v>
      </c>
      <c r="M3418" s="90">
        <f t="shared" si="265"/>
        <v>1</v>
      </c>
    </row>
    <row r="3419">
      <c r="A3419" s="5">
        <f>Eingabe!J3419^2*PI()/4</f>
        <v>0.031415926535897934</v>
      </c>
      <c r="B3419" s="5">
        <f>Eingabe!K3419*Eingabe!L3419</f>
        <v>0</v>
      </c>
      <c r="C3419" s="5">
        <f>(Eingabe!K3419*(Eingabe!L3419-Eingabe!K3419)+Eingabe!K3419^2*PI()/4)*0+Eingabe!K3419*Eingabe!L3419</f>
        <v>0</v>
      </c>
      <c r="D3419" s="89">
        <f>IF(Eingabe!G3419="x",1,0)</f>
        <v>1</v>
      </c>
      <c r="E3419" s="1">
        <f>IF(Eingabe!H3419="x",1,0)</f>
        <v>0</v>
      </c>
      <c r="F3419" s="1">
        <f>IF(Eingabe!I3419="x",1,0)</f>
        <v>0</v>
      </c>
      <c r="G3419" s="90">
        <f t="shared" si="263"/>
        <v>0</v>
      </c>
      <c r="H3419" s="1">
        <f>IF(Eingabe!R3419="x",1,0)</f>
        <v>1</v>
      </c>
      <c r="I3419" s="1">
        <f>IF(Eingabe!S3419="x",1,0)</f>
        <v>0</v>
      </c>
      <c r="J3419" s="1">
        <f t="shared" si="264"/>
        <v>1</v>
      </c>
      <c r="K3419" s="89">
        <f>IF(Eingabe!E3419="x",1,0)</f>
        <v>1</v>
      </c>
      <c r="L3419" s="1">
        <f>IF(Eingabe!F3419="x",1,0)</f>
        <v>0</v>
      </c>
      <c r="M3419" s="90">
        <f t="shared" si="265"/>
        <v>1</v>
      </c>
    </row>
    <row r="3420">
      <c r="A3420" s="5">
        <f>Eingabe!J3420^2*PI()/4</f>
        <v>0.031415926535897934</v>
      </c>
      <c r="B3420" s="5">
        <f>Eingabe!K3420*Eingabe!L3420</f>
        <v>0</v>
      </c>
      <c r="C3420" s="5">
        <f>(Eingabe!K3420*(Eingabe!L3420-Eingabe!K3420)+Eingabe!K3420^2*PI()/4)*0+Eingabe!K3420*Eingabe!L3420</f>
        <v>0</v>
      </c>
      <c r="D3420" s="89">
        <f>IF(Eingabe!G3420="x",1,0)</f>
        <v>1</v>
      </c>
      <c r="E3420" s="1">
        <f>IF(Eingabe!H3420="x",1,0)</f>
        <v>0</v>
      </c>
      <c r="F3420" s="1">
        <f>IF(Eingabe!I3420="x",1,0)</f>
        <v>0</v>
      </c>
      <c r="G3420" s="90">
        <f t="shared" si="263"/>
        <v>0</v>
      </c>
      <c r="H3420" s="1">
        <f>IF(Eingabe!R3420="x",1,0)</f>
        <v>1</v>
      </c>
      <c r="I3420" s="1">
        <f>IF(Eingabe!S3420="x",1,0)</f>
        <v>0</v>
      </c>
      <c r="J3420" s="1">
        <f t="shared" si="264"/>
        <v>1</v>
      </c>
      <c r="K3420" s="89">
        <f>IF(Eingabe!E3420="x",1,0)</f>
        <v>1</v>
      </c>
      <c r="L3420" s="1">
        <f>IF(Eingabe!F3420="x",1,0)</f>
        <v>0</v>
      </c>
      <c r="M3420" s="90">
        <f t="shared" si="265"/>
        <v>1</v>
      </c>
    </row>
    <row r="3421">
      <c r="A3421" s="5">
        <f>Eingabe!J3421^2*PI()/4</f>
        <v>0.031415926535897934</v>
      </c>
      <c r="B3421" s="5">
        <f>Eingabe!K3421*Eingabe!L3421</f>
        <v>0</v>
      </c>
      <c r="C3421" s="5">
        <f>(Eingabe!K3421*(Eingabe!L3421-Eingabe!K3421)+Eingabe!K3421^2*PI()/4)*0+Eingabe!K3421*Eingabe!L3421</f>
        <v>0</v>
      </c>
      <c r="D3421" s="89">
        <f>IF(Eingabe!G3421="x",1,0)</f>
        <v>1</v>
      </c>
      <c r="E3421" s="1">
        <f>IF(Eingabe!H3421="x",1,0)</f>
        <v>0</v>
      </c>
      <c r="F3421" s="1">
        <f>IF(Eingabe!I3421="x",1,0)</f>
        <v>0</v>
      </c>
      <c r="G3421" s="90">
        <f t="shared" si="263"/>
        <v>0</v>
      </c>
      <c r="H3421" s="1">
        <f>IF(Eingabe!R3421="x",1,0)</f>
        <v>1</v>
      </c>
      <c r="I3421" s="1">
        <f>IF(Eingabe!S3421="x",1,0)</f>
        <v>0</v>
      </c>
      <c r="J3421" s="1">
        <f t="shared" si="264"/>
        <v>1</v>
      </c>
      <c r="K3421" s="89">
        <f>IF(Eingabe!E3421="x",1,0)</f>
        <v>1</v>
      </c>
      <c r="L3421" s="1">
        <f>IF(Eingabe!F3421="x",1,0)</f>
        <v>0</v>
      </c>
      <c r="M3421" s="90">
        <f t="shared" si="265"/>
        <v>1</v>
      </c>
    </row>
    <row r="3422">
      <c r="A3422" s="5">
        <f>Eingabe!J3422^2*PI()/4</f>
        <v>0.031415926535897934</v>
      </c>
      <c r="B3422" s="5">
        <f>Eingabe!K3422*Eingabe!L3422</f>
        <v>0</v>
      </c>
      <c r="C3422" s="5">
        <f>(Eingabe!K3422*(Eingabe!L3422-Eingabe!K3422)+Eingabe!K3422^2*PI()/4)*0+Eingabe!K3422*Eingabe!L3422</f>
        <v>0</v>
      </c>
      <c r="D3422" s="89">
        <f>IF(Eingabe!G3422="x",1,0)</f>
        <v>1</v>
      </c>
      <c r="E3422" s="1">
        <f>IF(Eingabe!H3422="x",1,0)</f>
        <v>0</v>
      </c>
      <c r="F3422" s="1">
        <f>IF(Eingabe!I3422="x",1,0)</f>
        <v>0</v>
      </c>
      <c r="G3422" s="90">
        <f t="shared" si="263"/>
        <v>0</v>
      </c>
      <c r="H3422" s="1">
        <f>IF(Eingabe!R3422="x",1,0)</f>
        <v>1</v>
      </c>
      <c r="I3422" s="1">
        <f>IF(Eingabe!S3422="x",1,0)</f>
        <v>0</v>
      </c>
      <c r="J3422" s="1">
        <f t="shared" si="264"/>
        <v>1</v>
      </c>
      <c r="K3422" s="89">
        <f>IF(Eingabe!E3422="x",1,0)</f>
        <v>1</v>
      </c>
      <c r="L3422" s="1">
        <f>IF(Eingabe!F3422="x",1,0)</f>
        <v>0</v>
      </c>
      <c r="M3422" s="90">
        <f t="shared" si="265"/>
        <v>1</v>
      </c>
    </row>
    <row r="3423">
      <c r="A3423" s="5">
        <f>Eingabe!J3423^2*PI()/4</f>
        <v>0.049087385212340517</v>
      </c>
      <c r="B3423" s="5">
        <f>Eingabe!K3423*Eingabe!L3423</f>
        <v>0</v>
      </c>
      <c r="C3423" s="5">
        <f>(Eingabe!K3423*(Eingabe!L3423-Eingabe!K3423)+Eingabe!K3423^2*PI()/4)*0+Eingabe!K3423*Eingabe!L3423</f>
        <v>0</v>
      </c>
      <c r="D3423" s="89">
        <f>IF(Eingabe!G3423="x",1,0)</f>
        <v>1</v>
      </c>
      <c r="E3423" s="1">
        <f>IF(Eingabe!H3423="x",1,0)</f>
        <v>0</v>
      </c>
      <c r="F3423" s="1">
        <f>IF(Eingabe!I3423="x",1,0)</f>
        <v>0</v>
      </c>
      <c r="G3423" s="90">
        <f t="shared" si="263"/>
        <v>0</v>
      </c>
      <c r="H3423" s="1">
        <f>IF(Eingabe!R3423="x",1,0)</f>
        <v>1</v>
      </c>
      <c r="I3423" s="1">
        <f>IF(Eingabe!S3423="x",1,0)</f>
        <v>0</v>
      </c>
      <c r="J3423" s="1">
        <f t="shared" si="264"/>
        <v>1</v>
      </c>
      <c r="K3423" s="89">
        <f>IF(Eingabe!E3423="x",1,0)</f>
        <v>1</v>
      </c>
      <c r="L3423" s="1">
        <f>IF(Eingabe!F3423="x",1,0)</f>
        <v>0</v>
      </c>
      <c r="M3423" s="90">
        <f t="shared" si="265"/>
        <v>1</v>
      </c>
    </row>
    <row r="3424">
      <c r="A3424" s="5">
        <f>Eingabe!J3424^2*PI()/4</f>
        <v>0.031415926535897934</v>
      </c>
      <c r="B3424" s="5">
        <f>Eingabe!K3424*Eingabe!L3424</f>
        <v>0</v>
      </c>
      <c r="C3424" s="5">
        <f>(Eingabe!K3424*(Eingabe!L3424-Eingabe!K3424)+Eingabe!K3424^2*PI()/4)*0+Eingabe!K3424*Eingabe!L3424</f>
        <v>0</v>
      </c>
      <c r="D3424" s="89">
        <f>IF(Eingabe!G3424="x",1,0)</f>
        <v>1</v>
      </c>
      <c r="E3424" s="1">
        <f>IF(Eingabe!H3424="x",1,0)</f>
        <v>0</v>
      </c>
      <c r="F3424" s="1">
        <f>IF(Eingabe!I3424="x",1,0)</f>
        <v>0</v>
      </c>
      <c r="G3424" s="90">
        <f t="shared" si="263"/>
        <v>0</v>
      </c>
      <c r="H3424" s="1">
        <f>IF(Eingabe!R3424="x",1,0)</f>
        <v>1</v>
      </c>
      <c r="I3424" s="1">
        <f>IF(Eingabe!S3424="x",1,0)</f>
        <v>0</v>
      </c>
      <c r="J3424" s="1">
        <f t="shared" si="264"/>
        <v>1</v>
      </c>
      <c r="K3424" s="89">
        <f>IF(Eingabe!E3424="x",1,0)</f>
        <v>1</v>
      </c>
      <c r="L3424" s="1">
        <f>IF(Eingabe!F3424="x",1,0)</f>
        <v>0</v>
      </c>
      <c r="M3424" s="90">
        <f t="shared" si="265"/>
        <v>1</v>
      </c>
    </row>
    <row r="3425">
      <c r="A3425" s="5">
        <f>Eingabe!J3425^2*PI()/4</f>
        <v>0.031415926535897934</v>
      </c>
      <c r="B3425" s="5">
        <f>Eingabe!K3425*Eingabe!L3425</f>
        <v>0</v>
      </c>
      <c r="C3425" s="5">
        <f>(Eingabe!K3425*(Eingabe!L3425-Eingabe!K3425)+Eingabe!K3425^2*PI()/4)*0+Eingabe!K3425*Eingabe!L3425</f>
        <v>0</v>
      </c>
      <c r="D3425" s="89">
        <f>IF(Eingabe!G3425="x",1,0)</f>
        <v>1</v>
      </c>
      <c r="E3425" s="1">
        <f>IF(Eingabe!H3425="x",1,0)</f>
        <v>0</v>
      </c>
      <c r="F3425" s="1">
        <f>IF(Eingabe!I3425="x",1,0)</f>
        <v>0</v>
      </c>
      <c r="G3425" s="90">
        <f t="shared" si="263"/>
        <v>0</v>
      </c>
      <c r="H3425" s="1">
        <f>IF(Eingabe!R3425="x",1,0)</f>
        <v>1</v>
      </c>
      <c r="I3425" s="1">
        <f>IF(Eingabe!S3425="x",1,0)</f>
        <v>0</v>
      </c>
      <c r="J3425" s="1">
        <f t="shared" si="264"/>
        <v>1</v>
      </c>
      <c r="K3425" s="89">
        <f>IF(Eingabe!E3425="x",1,0)</f>
        <v>1</v>
      </c>
      <c r="L3425" s="1">
        <f>IF(Eingabe!F3425="x",1,0)</f>
        <v>0</v>
      </c>
      <c r="M3425" s="90">
        <f t="shared" si="265"/>
        <v>1</v>
      </c>
    </row>
    <row r="3426">
      <c r="A3426" s="5">
        <f>Eingabe!J3426^2*PI()/4</f>
        <v>0.031415926535897934</v>
      </c>
      <c r="B3426" s="5">
        <f>Eingabe!K3426*Eingabe!L3426</f>
        <v>0</v>
      </c>
      <c r="C3426" s="5">
        <f>(Eingabe!K3426*(Eingabe!L3426-Eingabe!K3426)+Eingabe!K3426^2*PI()/4)*0+Eingabe!K3426*Eingabe!L3426</f>
        <v>0</v>
      </c>
      <c r="D3426" s="89">
        <f>IF(Eingabe!G3426="x",1,0)</f>
        <v>1</v>
      </c>
      <c r="E3426" s="1">
        <f>IF(Eingabe!H3426="x",1,0)</f>
        <v>0</v>
      </c>
      <c r="F3426" s="1">
        <f>IF(Eingabe!I3426="x",1,0)</f>
        <v>0</v>
      </c>
      <c r="G3426" s="90">
        <f t="shared" si="263"/>
        <v>0</v>
      </c>
      <c r="H3426" s="1">
        <f>IF(Eingabe!R3426="x",1,0)</f>
        <v>1</v>
      </c>
      <c r="I3426" s="1">
        <f>IF(Eingabe!S3426="x",1,0)</f>
        <v>0</v>
      </c>
      <c r="J3426" s="1">
        <f t="shared" si="264"/>
        <v>1</v>
      </c>
      <c r="K3426" s="89">
        <f>IF(Eingabe!E3426="x",1,0)</f>
        <v>1</v>
      </c>
      <c r="L3426" s="1">
        <f>IF(Eingabe!F3426="x",1,0)</f>
        <v>0</v>
      </c>
      <c r="M3426" s="90">
        <f t="shared" si="265"/>
        <v>1</v>
      </c>
    </row>
    <row r="3427">
      <c r="A3427" s="5">
        <f>Eingabe!J3427^2*PI()/4</f>
        <v>0.031415926535897934</v>
      </c>
      <c r="B3427" s="5">
        <f>Eingabe!K3427*Eingabe!L3427</f>
        <v>0</v>
      </c>
      <c r="C3427" s="5">
        <f>(Eingabe!K3427*(Eingabe!L3427-Eingabe!K3427)+Eingabe!K3427^2*PI()/4)*0+Eingabe!K3427*Eingabe!L3427</f>
        <v>0</v>
      </c>
      <c r="D3427" s="89">
        <f>IF(Eingabe!G3427="x",1,0)</f>
        <v>1</v>
      </c>
      <c r="E3427" s="1">
        <f>IF(Eingabe!H3427="x",1,0)</f>
        <v>0</v>
      </c>
      <c r="F3427" s="1">
        <f>IF(Eingabe!I3427="x",1,0)</f>
        <v>0</v>
      </c>
      <c r="G3427" s="90">
        <f t="shared" si="263"/>
        <v>0</v>
      </c>
      <c r="H3427" s="1">
        <f>IF(Eingabe!R3427="x",1,0)</f>
        <v>1</v>
      </c>
      <c r="I3427" s="1">
        <f>IF(Eingabe!S3427="x",1,0)</f>
        <v>0</v>
      </c>
      <c r="J3427" s="1">
        <f t="shared" si="264"/>
        <v>1</v>
      </c>
      <c r="K3427" s="89">
        <f>IF(Eingabe!E3427="x",1,0)</f>
        <v>1</v>
      </c>
      <c r="L3427" s="1">
        <f>IF(Eingabe!F3427="x",1,0)</f>
        <v>0</v>
      </c>
      <c r="M3427" s="90">
        <f t="shared" si="265"/>
        <v>1</v>
      </c>
    </row>
    <row r="3428">
      <c r="A3428" s="5">
        <f>Eingabe!J3428^2*PI()/4</f>
        <v>0.031415926535897934</v>
      </c>
      <c r="B3428" s="5">
        <f>Eingabe!K3428*Eingabe!L3428</f>
        <v>0</v>
      </c>
      <c r="C3428" s="5">
        <f>(Eingabe!K3428*(Eingabe!L3428-Eingabe!K3428)+Eingabe!K3428^2*PI()/4)*0+Eingabe!K3428*Eingabe!L3428</f>
        <v>0</v>
      </c>
      <c r="D3428" s="89">
        <f>IF(Eingabe!G3428="x",1,0)</f>
        <v>1</v>
      </c>
      <c r="E3428" s="1">
        <f>IF(Eingabe!H3428="x",1,0)</f>
        <v>0</v>
      </c>
      <c r="F3428" s="1">
        <f>IF(Eingabe!I3428="x",1,0)</f>
        <v>0</v>
      </c>
      <c r="G3428" s="90">
        <f t="shared" si="263"/>
        <v>0</v>
      </c>
      <c r="H3428" s="1">
        <f>IF(Eingabe!R3428="x",1,0)</f>
        <v>1</v>
      </c>
      <c r="I3428" s="1">
        <f>IF(Eingabe!S3428="x",1,0)</f>
        <v>0</v>
      </c>
      <c r="J3428" s="1">
        <f t="shared" si="264"/>
        <v>1</v>
      </c>
      <c r="K3428" s="89">
        <f>IF(Eingabe!E3428="x",1,0)</f>
        <v>1</v>
      </c>
      <c r="L3428" s="1">
        <f>IF(Eingabe!F3428="x",1,0)</f>
        <v>0</v>
      </c>
      <c r="M3428" s="90">
        <f t="shared" si="265"/>
        <v>1</v>
      </c>
    </row>
    <row r="3429">
      <c r="A3429" s="5">
        <f>Eingabe!J3429^2*PI()/4</f>
        <v>0.049087385212340517</v>
      </c>
      <c r="B3429" s="5">
        <f>Eingabe!K3429*Eingabe!L3429</f>
        <v>0</v>
      </c>
      <c r="C3429" s="5">
        <f>(Eingabe!K3429*(Eingabe!L3429-Eingabe!K3429)+Eingabe!K3429^2*PI()/4)*0+Eingabe!K3429*Eingabe!L3429</f>
        <v>0</v>
      </c>
      <c r="D3429" s="89">
        <f>IF(Eingabe!G3429="x",1,0)</f>
        <v>1</v>
      </c>
      <c r="E3429" s="1">
        <f>IF(Eingabe!H3429="x",1,0)</f>
        <v>0</v>
      </c>
      <c r="F3429" s="1">
        <f>IF(Eingabe!I3429="x",1,0)</f>
        <v>0</v>
      </c>
      <c r="G3429" s="90">
        <f t="shared" si="263"/>
        <v>0</v>
      </c>
      <c r="H3429" s="1">
        <f>IF(Eingabe!R3429="x",1,0)</f>
        <v>1</v>
      </c>
      <c r="I3429" s="1">
        <f>IF(Eingabe!S3429="x",1,0)</f>
        <v>0</v>
      </c>
      <c r="J3429" s="1">
        <f t="shared" si="264"/>
        <v>1</v>
      </c>
      <c r="K3429" s="89">
        <f>IF(Eingabe!E3429="x",1,0)</f>
        <v>1</v>
      </c>
      <c r="L3429" s="1">
        <f>IF(Eingabe!F3429="x",1,0)</f>
        <v>0</v>
      </c>
      <c r="M3429" s="90">
        <f t="shared" si="265"/>
        <v>1</v>
      </c>
    </row>
    <row r="3430">
      <c r="A3430" s="5">
        <f>Eingabe!J3430^2*PI()/4</f>
        <v>0</v>
      </c>
      <c r="B3430" s="5">
        <f>Eingabe!K3430*Eingabe!L3430</f>
        <v>0.17499999999999999</v>
      </c>
      <c r="C3430" s="5">
        <f>(Eingabe!K3430*(Eingabe!L3430-Eingabe!K3430)+Eingabe!K3430^2*PI()/4)*0+Eingabe!K3430*Eingabe!L3430</f>
        <v>0.17499999999999999</v>
      </c>
      <c r="D3430" s="89">
        <f>IF(Eingabe!G3430="x",1,0)</f>
        <v>0</v>
      </c>
      <c r="E3430" s="1">
        <f>IF(Eingabe!H3430="x",1,0)</f>
        <v>1</v>
      </c>
      <c r="F3430" s="1">
        <f>IF(Eingabe!I3430="x",1,0)</f>
        <v>0</v>
      </c>
      <c r="G3430" s="90">
        <f t="shared" si="263"/>
        <v>1</v>
      </c>
      <c r="H3430" s="1">
        <f>IF(Eingabe!R3430="x",1,0)</f>
        <v>1</v>
      </c>
      <c r="I3430" s="1">
        <f>IF(Eingabe!S3430="x",1,0)</f>
        <v>0</v>
      </c>
      <c r="J3430" s="1">
        <f t="shared" si="264"/>
        <v>1</v>
      </c>
      <c r="K3430" s="89">
        <f>IF(Eingabe!E3430="x",1,0)</f>
        <v>1</v>
      </c>
      <c r="L3430" s="1">
        <f>IF(Eingabe!F3430="x",1,0)</f>
        <v>0</v>
      </c>
      <c r="M3430" s="90">
        <f t="shared" si="265"/>
        <v>1</v>
      </c>
    </row>
    <row r="3431">
      <c r="A3431" s="5">
        <f>Eingabe!J3431^2*PI()/4</f>
        <v>0</v>
      </c>
      <c r="B3431" s="5">
        <f>Eingabe!K3431*Eingabe!L3431</f>
        <v>0.125</v>
      </c>
      <c r="C3431" s="5">
        <f>(Eingabe!K3431*(Eingabe!L3431-Eingabe!K3431)+Eingabe!K3431^2*PI()/4)*0+Eingabe!K3431*Eingabe!L3431</f>
        <v>0.125</v>
      </c>
      <c r="D3431" s="89">
        <f>IF(Eingabe!G3431="x",1,0)</f>
        <v>0</v>
      </c>
      <c r="E3431" s="1">
        <f>IF(Eingabe!H3431="x",1,0)</f>
        <v>1</v>
      </c>
      <c r="F3431" s="1">
        <f>IF(Eingabe!I3431="x",1,0)</f>
        <v>0</v>
      </c>
      <c r="G3431" s="90">
        <f t="shared" si="263"/>
        <v>1</v>
      </c>
      <c r="H3431" s="1">
        <f>IF(Eingabe!R3431="x",1,0)</f>
        <v>1</v>
      </c>
      <c r="I3431" s="1">
        <f>IF(Eingabe!S3431="x",1,0)</f>
        <v>0</v>
      </c>
      <c r="J3431" s="1">
        <f t="shared" si="264"/>
        <v>1</v>
      </c>
      <c r="K3431" s="89">
        <f>IF(Eingabe!E3431="x",1,0)</f>
        <v>1</v>
      </c>
      <c r="L3431" s="1">
        <f>IF(Eingabe!F3431="x",1,0)</f>
        <v>0</v>
      </c>
      <c r="M3431" s="90">
        <f t="shared" si="265"/>
        <v>1</v>
      </c>
    </row>
    <row r="3432">
      <c r="A3432" s="5">
        <f>Eingabe!J3432^2*PI()/4</f>
        <v>0</v>
      </c>
      <c r="B3432" s="5">
        <f>Eingabe!K3432*Eingabe!L3432</f>
        <v>0.17499999999999999</v>
      </c>
      <c r="C3432" s="5">
        <f>(Eingabe!K3432*(Eingabe!L3432-Eingabe!K3432)+Eingabe!K3432^2*PI()/4)*0+Eingabe!K3432*Eingabe!L3432</f>
        <v>0.17499999999999999</v>
      </c>
      <c r="D3432" s="89">
        <f>IF(Eingabe!G3432="x",1,0)</f>
        <v>0</v>
      </c>
      <c r="E3432" s="1">
        <f>IF(Eingabe!H3432="x",1,0)</f>
        <v>1</v>
      </c>
      <c r="F3432" s="1">
        <f>IF(Eingabe!I3432="x",1,0)</f>
        <v>0</v>
      </c>
      <c r="G3432" s="90">
        <f t="shared" si="263"/>
        <v>1</v>
      </c>
      <c r="H3432" s="1">
        <f>IF(Eingabe!R3432="x",1,0)</f>
        <v>1</v>
      </c>
      <c r="I3432" s="1">
        <f>IF(Eingabe!S3432="x",1,0)</f>
        <v>0</v>
      </c>
      <c r="J3432" s="1">
        <f t="shared" si="264"/>
        <v>1</v>
      </c>
      <c r="K3432" s="89">
        <f>IF(Eingabe!E3432="x",1,0)</f>
        <v>1</v>
      </c>
      <c r="L3432" s="1">
        <f>IF(Eingabe!F3432="x",1,0)</f>
        <v>0</v>
      </c>
      <c r="M3432" s="90">
        <f t="shared" si="265"/>
        <v>1</v>
      </c>
    </row>
    <row r="3433">
      <c r="A3433" s="5">
        <f>Eingabe!J3433^2*PI()/4</f>
        <v>0</v>
      </c>
      <c r="B3433" s="5">
        <f>Eingabe!K3433*Eingabe!L3433</f>
        <v>0.17499999999999999</v>
      </c>
      <c r="C3433" s="5">
        <f>(Eingabe!K3433*(Eingabe!L3433-Eingabe!K3433)+Eingabe!K3433^2*PI()/4)*0+Eingabe!K3433*Eingabe!L3433</f>
        <v>0.17499999999999999</v>
      </c>
      <c r="D3433" s="89">
        <f>IF(Eingabe!G3433="x",1,0)</f>
        <v>0</v>
      </c>
      <c r="E3433" s="1">
        <f>IF(Eingabe!H3433="x",1,0)</f>
        <v>1</v>
      </c>
      <c r="F3433" s="1">
        <f>IF(Eingabe!I3433="x",1,0)</f>
        <v>0</v>
      </c>
      <c r="G3433" s="90">
        <f t="shared" si="263"/>
        <v>1</v>
      </c>
      <c r="H3433" s="1">
        <f>IF(Eingabe!R3433="x",1,0)</f>
        <v>1</v>
      </c>
      <c r="I3433" s="1">
        <f>IF(Eingabe!S3433="x",1,0)</f>
        <v>0</v>
      </c>
      <c r="J3433" s="1">
        <f t="shared" si="264"/>
        <v>1</v>
      </c>
      <c r="K3433" s="89">
        <f>IF(Eingabe!E3433="x",1,0)</f>
        <v>1</v>
      </c>
      <c r="L3433" s="1">
        <f>IF(Eingabe!F3433="x",1,0)</f>
        <v>0</v>
      </c>
      <c r="M3433" s="90">
        <f t="shared" si="265"/>
        <v>1</v>
      </c>
    </row>
    <row r="3434">
      <c r="A3434" s="5">
        <f>Eingabe!J3434^2*PI()/4</f>
        <v>0</v>
      </c>
      <c r="B3434" s="5">
        <f>Eingabe!K3434*Eingabe!L3434</f>
        <v>0.17499999999999999</v>
      </c>
      <c r="C3434" s="5">
        <f>(Eingabe!K3434*(Eingabe!L3434-Eingabe!K3434)+Eingabe!K3434^2*PI()/4)*0+Eingabe!K3434*Eingabe!L3434</f>
        <v>0.17499999999999999</v>
      </c>
      <c r="D3434" s="89">
        <f>IF(Eingabe!G3434="x",1,0)</f>
        <v>0</v>
      </c>
      <c r="E3434" s="1">
        <f>IF(Eingabe!H3434="x",1,0)</f>
        <v>1</v>
      </c>
      <c r="F3434" s="1">
        <f>IF(Eingabe!I3434="x",1,0)</f>
        <v>0</v>
      </c>
      <c r="G3434" s="90">
        <f t="shared" si="263"/>
        <v>1</v>
      </c>
      <c r="H3434" s="1">
        <f>IF(Eingabe!R3434="x",1,0)</f>
        <v>1</v>
      </c>
      <c r="I3434" s="1">
        <f>IF(Eingabe!S3434="x",1,0)</f>
        <v>0</v>
      </c>
      <c r="J3434" s="1">
        <f t="shared" si="264"/>
        <v>1</v>
      </c>
      <c r="K3434" s="89">
        <f>IF(Eingabe!E3434="x",1,0)</f>
        <v>1</v>
      </c>
      <c r="L3434" s="1">
        <f>IF(Eingabe!F3434="x",1,0)</f>
        <v>0</v>
      </c>
      <c r="M3434" s="90">
        <f t="shared" si="265"/>
        <v>1</v>
      </c>
    </row>
    <row r="3435">
      <c r="A3435" s="5">
        <f>Eingabe!J3435^2*PI()/4</f>
        <v>0.049087385212340517</v>
      </c>
      <c r="B3435" s="5">
        <f>Eingabe!K3435*Eingabe!L3435</f>
        <v>0</v>
      </c>
      <c r="C3435" s="5">
        <f>(Eingabe!K3435*(Eingabe!L3435-Eingabe!K3435)+Eingabe!K3435^2*PI()/4)*0+Eingabe!K3435*Eingabe!L3435</f>
        <v>0</v>
      </c>
      <c r="D3435" s="89">
        <f>IF(Eingabe!G3435="x",1,0)</f>
        <v>1</v>
      </c>
      <c r="E3435" s="1">
        <f>IF(Eingabe!H3435="x",1,0)</f>
        <v>0</v>
      </c>
      <c r="F3435" s="1">
        <f>IF(Eingabe!I3435="x",1,0)</f>
        <v>0</v>
      </c>
      <c r="G3435" s="90">
        <f t="shared" si="263"/>
        <v>0</v>
      </c>
      <c r="H3435" s="1">
        <f>IF(Eingabe!R3435="x",1,0)</f>
        <v>1</v>
      </c>
      <c r="I3435" s="1">
        <f>IF(Eingabe!S3435="x",1,0)</f>
        <v>0</v>
      </c>
      <c r="J3435" s="1">
        <f t="shared" si="264"/>
        <v>1</v>
      </c>
      <c r="K3435" s="89">
        <f>IF(Eingabe!E3435="x",1,0)</f>
        <v>1</v>
      </c>
      <c r="L3435" s="1">
        <f>IF(Eingabe!F3435="x",1,0)</f>
        <v>0</v>
      </c>
      <c r="M3435" s="90">
        <f t="shared" si="265"/>
        <v>1</v>
      </c>
    </row>
    <row r="3436">
      <c r="A3436" s="5">
        <f>Eingabe!J3436^2*PI()/4</f>
        <v>0.031415926535897934</v>
      </c>
      <c r="B3436" s="5">
        <f>Eingabe!K3436*Eingabe!L3436</f>
        <v>0</v>
      </c>
      <c r="C3436" s="5">
        <f>(Eingabe!K3436*(Eingabe!L3436-Eingabe!K3436)+Eingabe!K3436^2*PI()/4)*0+Eingabe!K3436*Eingabe!L3436</f>
        <v>0</v>
      </c>
      <c r="D3436" s="89">
        <f>IF(Eingabe!G3436="x",1,0)</f>
        <v>1</v>
      </c>
      <c r="E3436" s="1">
        <f>IF(Eingabe!H3436="x",1,0)</f>
        <v>0</v>
      </c>
      <c r="F3436" s="1">
        <f>IF(Eingabe!I3436="x",1,0)</f>
        <v>0</v>
      </c>
      <c r="G3436" s="90">
        <f t="shared" si="263"/>
        <v>0</v>
      </c>
      <c r="H3436" s="1">
        <f>IF(Eingabe!R3436="x",1,0)</f>
        <v>1</v>
      </c>
      <c r="I3436" s="1">
        <f>IF(Eingabe!S3436="x",1,0)</f>
        <v>0</v>
      </c>
      <c r="J3436" s="1">
        <f t="shared" si="264"/>
        <v>1</v>
      </c>
      <c r="K3436" s="89">
        <f>IF(Eingabe!E3436="x",1,0)</f>
        <v>1</v>
      </c>
      <c r="L3436" s="1">
        <f>IF(Eingabe!F3436="x",1,0)</f>
        <v>0</v>
      </c>
      <c r="M3436" s="90">
        <f t="shared" si="265"/>
        <v>1</v>
      </c>
    </row>
    <row r="3437">
      <c r="A3437" s="5">
        <f>Eingabe!J3437^2*PI()/4</f>
        <v>0.031415926535897934</v>
      </c>
      <c r="B3437" s="5">
        <f>Eingabe!K3437*Eingabe!L3437</f>
        <v>0</v>
      </c>
      <c r="C3437" s="5">
        <f>(Eingabe!K3437*(Eingabe!L3437-Eingabe!K3437)+Eingabe!K3437^2*PI()/4)*0+Eingabe!K3437*Eingabe!L3437</f>
        <v>0</v>
      </c>
      <c r="D3437" s="89">
        <f>IF(Eingabe!G3437="x",1,0)</f>
        <v>1</v>
      </c>
      <c r="E3437" s="1">
        <f>IF(Eingabe!H3437="x",1,0)</f>
        <v>0</v>
      </c>
      <c r="F3437" s="1">
        <f>IF(Eingabe!I3437="x",1,0)</f>
        <v>0</v>
      </c>
      <c r="G3437" s="90">
        <f t="shared" si="263"/>
        <v>0</v>
      </c>
      <c r="H3437" s="1">
        <f>IF(Eingabe!R3437="x",1,0)</f>
        <v>1</v>
      </c>
      <c r="I3437" s="1">
        <f>IF(Eingabe!S3437="x",1,0)</f>
        <v>0</v>
      </c>
      <c r="J3437" s="1">
        <f t="shared" si="264"/>
        <v>1</v>
      </c>
      <c r="K3437" s="89">
        <f>IF(Eingabe!E3437="x",1,0)</f>
        <v>1</v>
      </c>
      <c r="L3437" s="1">
        <f>IF(Eingabe!F3437="x",1,0)</f>
        <v>0</v>
      </c>
      <c r="M3437" s="90">
        <f t="shared" si="265"/>
        <v>1</v>
      </c>
    </row>
    <row r="3438">
      <c r="A3438" s="5">
        <f>Eingabe!J3438^2*PI()/4</f>
        <v>0.031415926535897934</v>
      </c>
      <c r="B3438" s="5">
        <f>Eingabe!K3438*Eingabe!L3438</f>
        <v>0</v>
      </c>
      <c r="C3438" s="5">
        <f>(Eingabe!K3438*(Eingabe!L3438-Eingabe!K3438)+Eingabe!K3438^2*PI()/4)*0+Eingabe!K3438*Eingabe!L3438</f>
        <v>0</v>
      </c>
      <c r="D3438" s="89">
        <f>IF(Eingabe!G3438="x",1,0)</f>
        <v>1</v>
      </c>
      <c r="E3438" s="1">
        <f>IF(Eingabe!H3438="x",1,0)</f>
        <v>0</v>
      </c>
      <c r="F3438" s="1">
        <f>IF(Eingabe!I3438="x",1,0)</f>
        <v>0</v>
      </c>
      <c r="G3438" s="90">
        <f t="shared" si="263"/>
        <v>0</v>
      </c>
      <c r="H3438" s="1">
        <f>IF(Eingabe!R3438="x",1,0)</f>
        <v>1</v>
      </c>
      <c r="I3438" s="1">
        <f>IF(Eingabe!S3438="x",1,0)</f>
        <v>0</v>
      </c>
      <c r="J3438" s="1">
        <f t="shared" si="264"/>
        <v>1</v>
      </c>
      <c r="K3438" s="89">
        <f>IF(Eingabe!E3438="x",1,0)</f>
        <v>1</v>
      </c>
      <c r="L3438" s="1">
        <f>IF(Eingabe!F3438="x",1,0)</f>
        <v>0</v>
      </c>
      <c r="M3438" s="90">
        <f t="shared" si="265"/>
        <v>1</v>
      </c>
    </row>
    <row r="3439">
      <c r="A3439" s="5">
        <f>Eingabe!J3439^2*PI()/4</f>
        <v>0.031415926535897934</v>
      </c>
      <c r="B3439" s="5">
        <f>Eingabe!K3439*Eingabe!L3439</f>
        <v>0</v>
      </c>
      <c r="C3439" s="5">
        <f>(Eingabe!K3439*(Eingabe!L3439-Eingabe!K3439)+Eingabe!K3439^2*PI()/4)*0+Eingabe!K3439*Eingabe!L3439</f>
        <v>0</v>
      </c>
      <c r="D3439" s="89">
        <f>IF(Eingabe!G3439="x",1,0)</f>
        <v>1</v>
      </c>
      <c r="E3439" s="1">
        <f>IF(Eingabe!H3439="x",1,0)</f>
        <v>0</v>
      </c>
      <c r="F3439" s="1">
        <f>IF(Eingabe!I3439="x",1,0)</f>
        <v>0</v>
      </c>
      <c r="G3439" s="90">
        <f t="shared" si="263"/>
        <v>0</v>
      </c>
      <c r="H3439" s="1">
        <f>IF(Eingabe!R3439="x",1,0)</f>
        <v>1</v>
      </c>
      <c r="I3439" s="1">
        <f>IF(Eingabe!S3439="x",1,0)</f>
        <v>0</v>
      </c>
      <c r="J3439" s="1">
        <f t="shared" si="264"/>
        <v>1</v>
      </c>
      <c r="K3439" s="89">
        <f>IF(Eingabe!E3439="x",1,0)</f>
        <v>1</v>
      </c>
      <c r="L3439" s="1">
        <f>IF(Eingabe!F3439="x",1,0)</f>
        <v>0</v>
      </c>
      <c r="M3439" s="90">
        <f t="shared" si="265"/>
        <v>1</v>
      </c>
    </row>
    <row r="3440">
      <c r="A3440" s="5">
        <f>Eingabe!J3440^2*PI()/4</f>
        <v>0.031415926535897934</v>
      </c>
      <c r="B3440" s="5">
        <f>Eingabe!K3440*Eingabe!L3440</f>
        <v>0</v>
      </c>
      <c r="C3440" s="5">
        <f>(Eingabe!K3440*(Eingabe!L3440-Eingabe!K3440)+Eingabe!K3440^2*PI()/4)*0+Eingabe!K3440*Eingabe!L3440</f>
        <v>0</v>
      </c>
      <c r="D3440" s="89">
        <f>IF(Eingabe!G3440="x",1,0)</f>
        <v>1</v>
      </c>
      <c r="E3440" s="1">
        <f>IF(Eingabe!H3440="x",1,0)</f>
        <v>0</v>
      </c>
      <c r="F3440" s="1">
        <f>IF(Eingabe!I3440="x",1,0)</f>
        <v>0</v>
      </c>
      <c r="G3440" s="90">
        <f t="shared" si="263"/>
        <v>0</v>
      </c>
      <c r="H3440" s="1">
        <f>IF(Eingabe!R3440="x",1,0)</f>
        <v>1</v>
      </c>
      <c r="I3440" s="1">
        <f>IF(Eingabe!S3440="x",1,0)</f>
        <v>0</v>
      </c>
      <c r="J3440" s="1">
        <f t="shared" si="264"/>
        <v>1</v>
      </c>
      <c r="K3440" s="89">
        <f>IF(Eingabe!E3440="x",1,0)</f>
        <v>1</v>
      </c>
      <c r="L3440" s="1">
        <f>IF(Eingabe!F3440="x",1,0)</f>
        <v>0</v>
      </c>
      <c r="M3440" s="90">
        <f t="shared" si="265"/>
        <v>1</v>
      </c>
    </row>
    <row r="3441">
      <c r="A3441" s="5">
        <f>Eingabe!J3441^2*PI()/4</f>
        <v>0.031415926535897934</v>
      </c>
      <c r="B3441" s="5">
        <f>Eingabe!K3441*Eingabe!L3441</f>
        <v>0</v>
      </c>
      <c r="C3441" s="5">
        <f>(Eingabe!K3441*(Eingabe!L3441-Eingabe!K3441)+Eingabe!K3441^2*PI()/4)*0+Eingabe!K3441*Eingabe!L3441</f>
        <v>0</v>
      </c>
      <c r="D3441" s="89">
        <f>IF(Eingabe!G3441="x",1,0)</f>
        <v>1</v>
      </c>
      <c r="E3441" s="1">
        <f>IF(Eingabe!H3441="x",1,0)</f>
        <v>0</v>
      </c>
      <c r="F3441" s="1">
        <f>IF(Eingabe!I3441="x",1,0)</f>
        <v>0</v>
      </c>
      <c r="G3441" s="90">
        <f t="shared" si="263"/>
        <v>0</v>
      </c>
      <c r="H3441" s="1">
        <f>IF(Eingabe!R3441="x",1,0)</f>
        <v>1</v>
      </c>
      <c r="I3441" s="1">
        <f>IF(Eingabe!S3441="x",1,0)</f>
        <v>0</v>
      </c>
      <c r="J3441" s="1">
        <f t="shared" si="264"/>
        <v>1</v>
      </c>
      <c r="K3441" s="89">
        <f>IF(Eingabe!E3441="x",1,0)</f>
        <v>1</v>
      </c>
      <c r="L3441" s="1">
        <f>IF(Eingabe!F3441="x",1,0)</f>
        <v>0</v>
      </c>
      <c r="M3441" s="90">
        <f t="shared" si="265"/>
        <v>1</v>
      </c>
    </row>
    <row r="3442">
      <c r="A3442" s="5">
        <f>Eingabe!J3442^2*PI()/4</f>
        <v>0.031415926535897934</v>
      </c>
      <c r="B3442" s="5">
        <f>Eingabe!K3442*Eingabe!L3442</f>
        <v>0</v>
      </c>
      <c r="C3442" s="5">
        <f>(Eingabe!K3442*(Eingabe!L3442-Eingabe!K3442)+Eingabe!K3442^2*PI()/4)*0+Eingabe!K3442*Eingabe!L3442</f>
        <v>0</v>
      </c>
      <c r="D3442" s="89">
        <f>IF(Eingabe!G3442="x",1,0)</f>
        <v>1</v>
      </c>
      <c r="E3442" s="1">
        <f>IF(Eingabe!H3442="x",1,0)</f>
        <v>0</v>
      </c>
      <c r="F3442" s="1">
        <f>IF(Eingabe!I3442="x",1,0)</f>
        <v>0</v>
      </c>
      <c r="G3442" s="90">
        <f t="shared" si="263"/>
        <v>0</v>
      </c>
      <c r="H3442" s="1">
        <f>IF(Eingabe!R3442="x",1,0)</f>
        <v>1</v>
      </c>
      <c r="I3442" s="1">
        <f>IF(Eingabe!S3442="x",1,0)</f>
        <v>0</v>
      </c>
      <c r="J3442" s="1">
        <f t="shared" si="264"/>
        <v>1</v>
      </c>
      <c r="K3442" s="89">
        <f>IF(Eingabe!E3442="x",1,0)</f>
        <v>1</v>
      </c>
      <c r="L3442" s="1">
        <f>IF(Eingabe!F3442="x",1,0)</f>
        <v>0</v>
      </c>
      <c r="M3442" s="90">
        <f t="shared" si="265"/>
        <v>1</v>
      </c>
    </row>
    <row r="3443">
      <c r="A3443" s="5">
        <f>Eingabe!J3443^2*PI()/4</f>
        <v>0.031415926535897934</v>
      </c>
      <c r="B3443" s="5">
        <f>Eingabe!K3443*Eingabe!L3443</f>
        <v>0</v>
      </c>
      <c r="C3443" s="5">
        <f>(Eingabe!K3443*(Eingabe!L3443-Eingabe!K3443)+Eingabe!K3443^2*PI()/4)*0+Eingabe!K3443*Eingabe!L3443</f>
        <v>0</v>
      </c>
      <c r="D3443" s="89">
        <f>IF(Eingabe!G3443="x",1,0)</f>
        <v>1</v>
      </c>
      <c r="E3443" s="1">
        <f>IF(Eingabe!H3443="x",1,0)</f>
        <v>0</v>
      </c>
      <c r="F3443" s="1">
        <f>IF(Eingabe!I3443="x",1,0)</f>
        <v>0</v>
      </c>
      <c r="G3443" s="90">
        <f t="shared" si="263"/>
        <v>0</v>
      </c>
      <c r="H3443" s="1">
        <f>IF(Eingabe!R3443="x",1,0)</f>
        <v>1</v>
      </c>
      <c r="I3443" s="1">
        <f>IF(Eingabe!S3443="x",1,0)</f>
        <v>0</v>
      </c>
      <c r="J3443" s="1">
        <f t="shared" si="264"/>
        <v>1</v>
      </c>
      <c r="K3443" s="89">
        <f>IF(Eingabe!E3443="x",1,0)</f>
        <v>1</v>
      </c>
      <c r="L3443" s="1">
        <f>IF(Eingabe!F3443="x",1,0)</f>
        <v>0</v>
      </c>
      <c r="M3443" s="90">
        <f t="shared" si="265"/>
        <v>1</v>
      </c>
    </row>
    <row r="3444">
      <c r="A3444" s="5">
        <f>Eingabe!J3444^2*PI()/4</f>
        <v>0.031415926535897934</v>
      </c>
      <c r="B3444" s="5">
        <f>Eingabe!K3444*Eingabe!L3444</f>
        <v>0</v>
      </c>
      <c r="C3444" s="5">
        <f>(Eingabe!K3444*(Eingabe!L3444-Eingabe!K3444)+Eingabe!K3444^2*PI()/4)*0+Eingabe!K3444*Eingabe!L3444</f>
        <v>0</v>
      </c>
      <c r="D3444" s="89">
        <f>IF(Eingabe!G3444="x",1,0)</f>
        <v>1</v>
      </c>
      <c r="E3444" s="1">
        <f>IF(Eingabe!H3444="x",1,0)</f>
        <v>0</v>
      </c>
      <c r="F3444" s="1">
        <f>IF(Eingabe!I3444="x",1,0)</f>
        <v>0</v>
      </c>
      <c r="G3444" s="90">
        <f t="shared" si="263"/>
        <v>0</v>
      </c>
      <c r="H3444" s="1">
        <f>IF(Eingabe!R3444="x",1,0)</f>
        <v>1</v>
      </c>
      <c r="I3444" s="1">
        <f>IF(Eingabe!S3444="x",1,0)</f>
        <v>0</v>
      </c>
      <c r="J3444" s="1">
        <f t="shared" si="264"/>
        <v>1</v>
      </c>
      <c r="K3444" s="89">
        <f>IF(Eingabe!E3444="x",1,0)</f>
        <v>1</v>
      </c>
      <c r="L3444" s="1">
        <f>IF(Eingabe!F3444="x",1,0)</f>
        <v>0</v>
      </c>
      <c r="M3444" s="90">
        <f t="shared" si="265"/>
        <v>1</v>
      </c>
    </row>
    <row r="3445">
      <c r="A3445" s="5">
        <f>Eingabe!J3445^2*PI()/4</f>
        <v>0.031415926535897934</v>
      </c>
      <c r="B3445" s="5">
        <f>Eingabe!K3445*Eingabe!L3445</f>
        <v>0</v>
      </c>
      <c r="C3445" s="5">
        <f>(Eingabe!K3445*(Eingabe!L3445-Eingabe!K3445)+Eingabe!K3445^2*PI()/4)*0+Eingabe!K3445*Eingabe!L3445</f>
        <v>0</v>
      </c>
      <c r="D3445" s="89">
        <f>IF(Eingabe!G3445="x",1,0)</f>
        <v>1</v>
      </c>
      <c r="E3445" s="1">
        <f>IF(Eingabe!H3445="x",1,0)</f>
        <v>0</v>
      </c>
      <c r="F3445" s="1">
        <f>IF(Eingabe!I3445="x",1,0)</f>
        <v>0</v>
      </c>
      <c r="G3445" s="90">
        <f t="shared" si="263"/>
        <v>0</v>
      </c>
      <c r="H3445" s="1">
        <f>IF(Eingabe!R3445="x",1,0)</f>
        <v>1</v>
      </c>
      <c r="I3445" s="1">
        <f>IF(Eingabe!S3445="x",1,0)</f>
        <v>0</v>
      </c>
      <c r="J3445" s="1">
        <f t="shared" si="264"/>
        <v>1</v>
      </c>
      <c r="K3445" s="89">
        <f>IF(Eingabe!E3445="x",1,0)</f>
        <v>1</v>
      </c>
      <c r="L3445" s="1">
        <f>IF(Eingabe!F3445="x",1,0)</f>
        <v>0</v>
      </c>
      <c r="M3445" s="90">
        <f t="shared" si="265"/>
        <v>1</v>
      </c>
    </row>
    <row r="3446">
      <c r="A3446" s="5">
        <f>Eingabe!J3446^2*PI()/4</f>
        <v>0.031415926535897934</v>
      </c>
      <c r="B3446" s="5">
        <f>Eingabe!K3446*Eingabe!L3446</f>
        <v>0</v>
      </c>
      <c r="C3446" s="5">
        <f>(Eingabe!K3446*(Eingabe!L3446-Eingabe!K3446)+Eingabe!K3446^2*PI()/4)*0+Eingabe!K3446*Eingabe!L3446</f>
        <v>0</v>
      </c>
      <c r="D3446" s="89">
        <f>IF(Eingabe!G3446="x",1,0)</f>
        <v>1</v>
      </c>
      <c r="E3446" s="1">
        <f>IF(Eingabe!H3446="x",1,0)</f>
        <v>0</v>
      </c>
      <c r="F3446" s="1">
        <f>IF(Eingabe!I3446="x",1,0)</f>
        <v>0</v>
      </c>
      <c r="G3446" s="90">
        <f t="shared" si="263"/>
        <v>0</v>
      </c>
      <c r="H3446" s="1">
        <f>IF(Eingabe!R3446="x",1,0)</f>
        <v>1</v>
      </c>
      <c r="I3446" s="1">
        <f>IF(Eingabe!S3446="x",1,0)</f>
        <v>0</v>
      </c>
      <c r="J3446" s="1">
        <f t="shared" si="264"/>
        <v>1</v>
      </c>
      <c r="K3446" s="89">
        <f>IF(Eingabe!E3446="x",1,0)</f>
        <v>1</v>
      </c>
      <c r="L3446" s="1">
        <f>IF(Eingabe!F3446="x",1,0)</f>
        <v>0</v>
      </c>
      <c r="M3446" s="90">
        <f t="shared" si="265"/>
        <v>1</v>
      </c>
    </row>
    <row r="3447">
      <c r="A3447" s="5">
        <f>Eingabe!J3447^2*PI()/4</f>
        <v>0.031415926535897934</v>
      </c>
      <c r="B3447" s="5">
        <f>Eingabe!K3447*Eingabe!L3447</f>
        <v>0</v>
      </c>
      <c r="C3447" s="5">
        <f>(Eingabe!K3447*(Eingabe!L3447-Eingabe!K3447)+Eingabe!K3447^2*PI()/4)*0+Eingabe!K3447*Eingabe!L3447</f>
        <v>0</v>
      </c>
      <c r="D3447" s="89">
        <f>IF(Eingabe!G3447="x",1,0)</f>
        <v>1</v>
      </c>
      <c r="E3447" s="1">
        <f>IF(Eingabe!H3447="x",1,0)</f>
        <v>0</v>
      </c>
      <c r="F3447" s="1">
        <f>IF(Eingabe!I3447="x",1,0)</f>
        <v>0</v>
      </c>
      <c r="G3447" s="90">
        <f t="shared" si="263"/>
        <v>0</v>
      </c>
      <c r="H3447" s="1">
        <f>IF(Eingabe!R3447="x",1,0)</f>
        <v>1</v>
      </c>
      <c r="I3447" s="1">
        <f>IF(Eingabe!S3447="x",1,0)</f>
        <v>0</v>
      </c>
      <c r="J3447" s="1">
        <f t="shared" si="264"/>
        <v>1</v>
      </c>
      <c r="K3447" s="89">
        <f>IF(Eingabe!E3447="x",1,0)</f>
        <v>1</v>
      </c>
      <c r="L3447" s="1">
        <f>IF(Eingabe!F3447="x",1,0)</f>
        <v>0</v>
      </c>
      <c r="M3447" s="90">
        <f t="shared" si="265"/>
        <v>1</v>
      </c>
    </row>
    <row r="3448">
      <c r="A3448" s="5">
        <f>Eingabe!J3448^2*PI()/4</f>
        <v>0.031415926535897934</v>
      </c>
      <c r="B3448" s="5">
        <f>Eingabe!K3448*Eingabe!L3448</f>
        <v>0</v>
      </c>
      <c r="C3448" s="5">
        <f>(Eingabe!K3448*(Eingabe!L3448-Eingabe!K3448)+Eingabe!K3448^2*PI()/4)*0+Eingabe!K3448*Eingabe!L3448</f>
        <v>0</v>
      </c>
      <c r="D3448" s="89">
        <f>IF(Eingabe!G3448="x",1,0)</f>
        <v>1</v>
      </c>
      <c r="E3448" s="1">
        <f>IF(Eingabe!H3448="x",1,0)</f>
        <v>0</v>
      </c>
      <c r="F3448" s="1">
        <f>IF(Eingabe!I3448="x",1,0)</f>
        <v>0</v>
      </c>
      <c r="G3448" s="90">
        <f t="shared" si="263"/>
        <v>0</v>
      </c>
      <c r="H3448" s="1">
        <f>IF(Eingabe!R3448="x",1,0)</f>
        <v>1</v>
      </c>
      <c r="I3448" s="1">
        <f>IF(Eingabe!S3448="x",1,0)</f>
        <v>0</v>
      </c>
      <c r="J3448" s="1">
        <f t="shared" si="264"/>
        <v>1</v>
      </c>
      <c r="K3448" s="89">
        <f>IF(Eingabe!E3448="x",1,0)</f>
        <v>1</v>
      </c>
      <c r="L3448" s="1">
        <f>IF(Eingabe!F3448="x",1,0)</f>
        <v>0</v>
      </c>
      <c r="M3448" s="90">
        <f t="shared" si="265"/>
        <v>1</v>
      </c>
    </row>
    <row r="3449">
      <c r="A3449" s="5">
        <f>Eingabe!J3449^2*PI()/4</f>
        <v>0.031415926535897934</v>
      </c>
      <c r="B3449" s="5">
        <f>Eingabe!K3449*Eingabe!L3449</f>
        <v>0</v>
      </c>
      <c r="C3449" s="5">
        <f>(Eingabe!K3449*(Eingabe!L3449-Eingabe!K3449)+Eingabe!K3449^2*PI()/4)*0+Eingabe!K3449*Eingabe!L3449</f>
        <v>0</v>
      </c>
      <c r="D3449" s="89">
        <f>IF(Eingabe!G3449="x",1,0)</f>
        <v>1</v>
      </c>
      <c r="E3449" s="1">
        <f>IF(Eingabe!H3449="x",1,0)</f>
        <v>0</v>
      </c>
      <c r="F3449" s="1">
        <f>IF(Eingabe!I3449="x",1,0)</f>
        <v>0</v>
      </c>
      <c r="G3449" s="90">
        <f t="shared" si="263"/>
        <v>0</v>
      </c>
      <c r="H3449" s="1">
        <f>IF(Eingabe!R3449="x",1,0)</f>
        <v>1</v>
      </c>
      <c r="I3449" s="1">
        <f>IF(Eingabe!S3449="x",1,0)</f>
        <v>0</v>
      </c>
      <c r="J3449" s="1">
        <f t="shared" si="264"/>
        <v>1</v>
      </c>
      <c r="K3449" s="89">
        <f>IF(Eingabe!E3449="x",1,0)</f>
        <v>1</v>
      </c>
      <c r="L3449" s="1">
        <f>IF(Eingabe!F3449="x",1,0)</f>
        <v>0</v>
      </c>
      <c r="M3449" s="90">
        <f t="shared" si="265"/>
        <v>1</v>
      </c>
    </row>
    <row r="3450">
      <c r="A3450" s="5">
        <f>Eingabe!J3450^2*PI()/4</f>
        <v>0.031415926535897934</v>
      </c>
      <c r="B3450" s="5">
        <f>Eingabe!K3450*Eingabe!L3450</f>
        <v>0</v>
      </c>
      <c r="C3450" s="5">
        <f>(Eingabe!K3450*(Eingabe!L3450-Eingabe!K3450)+Eingabe!K3450^2*PI()/4)*0+Eingabe!K3450*Eingabe!L3450</f>
        <v>0</v>
      </c>
      <c r="D3450" s="89">
        <f>IF(Eingabe!G3450="x",1,0)</f>
        <v>1</v>
      </c>
      <c r="E3450" s="1">
        <f>IF(Eingabe!H3450="x",1,0)</f>
        <v>0</v>
      </c>
      <c r="F3450" s="1">
        <f>IF(Eingabe!I3450="x",1,0)</f>
        <v>0</v>
      </c>
      <c r="G3450" s="90">
        <f t="shared" si="263"/>
        <v>0</v>
      </c>
      <c r="H3450" s="1">
        <f>IF(Eingabe!R3450="x",1,0)</f>
        <v>1</v>
      </c>
      <c r="I3450" s="1">
        <f>IF(Eingabe!S3450="x",1,0)</f>
        <v>0</v>
      </c>
      <c r="J3450" s="1">
        <f t="shared" si="264"/>
        <v>1</v>
      </c>
      <c r="K3450" s="89">
        <f>IF(Eingabe!E3450="x",1,0)</f>
        <v>1</v>
      </c>
      <c r="L3450" s="1">
        <f>IF(Eingabe!F3450="x",1,0)</f>
        <v>0</v>
      </c>
      <c r="M3450" s="90">
        <f t="shared" si="265"/>
        <v>1</v>
      </c>
    </row>
    <row r="3451">
      <c r="A3451" s="5">
        <f>Eingabe!J3451^2*PI()/4</f>
        <v>0.031415926535897934</v>
      </c>
      <c r="B3451" s="5">
        <f>Eingabe!K3451*Eingabe!L3451</f>
        <v>0</v>
      </c>
      <c r="C3451" s="5">
        <f>(Eingabe!K3451*(Eingabe!L3451-Eingabe!K3451)+Eingabe!K3451^2*PI()/4)*0+Eingabe!K3451*Eingabe!L3451</f>
        <v>0</v>
      </c>
      <c r="D3451" s="89">
        <f>IF(Eingabe!G3451="x",1,0)</f>
        <v>1</v>
      </c>
      <c r="E3451" s="1">
        <f>IF(Eingabe!H3451="x",1,0)</f>
        <v>0</v>
      </c>
      <c r="F3451" s="1">
        <f>IF(Eingabe!I3451="x",1,0)</f>
        <v>0</v>
      </c>
      <c r="G3451" s="90">
        <f t="shared" si="263"/>
        <v>0</v>
      </c>
      <c r="H3451" s="1">
        <f>IF(Eingabe!R3451="x",1,0)</f>
        <v>1</v>
      </c>
      <c r="I3451" s="1">
        <f>IF(Eingabe!S3451="x",1,0)</f>
        <v>0</v>
      </c>
      <c r="J3451" s="1">
        <f t="shared" si="264"/>
        <v>1</v>
      </c>
      <c r="K3451" s="89">
        <f>IF(Eingabe!E3451="x",1,0)</f>
        <v>1</v>
      </c>
      <c r="L3451" s="1">
        <f>IF(Eingabe!F3451="x",1,0)</f>
        <v>0</v>
      </c>
      <c r="M3451" s="90">
        <f t="shared" si="265"/>
        <v>1</v>
      </c>
    </row>
    <row r="3452">
      <c r="A3452" s="5">
        <f>Eingabe!J3452^2*PI()/4</f>
        <v>0.031415926535897934</v>
      </c>
      <c r="B3452" s="5">
        <f>Eingabe!K3452*Eingabe!L3452</f>
        <v>0</v>
      </c>
      <c r="C3452" s="5">
        <f>(Eingabe!K3452*(Eingabe!L3452-Eingabe!K3452)+Eingabe!K3452^2*PI()/4)*0+Eingabe!K3452*Eingabe!L3452</f>
        <v>0</v>
      </c>
      <c r="D3452" s="89">
        <f>IF(Eingabe!G3452="x",1,0)</f>
        <v>1</v>
      </c>
      <c r="E3452" s="1">
        <f>IF(Eingabe!H3452="x",1,0)</f>
        <v>0</v>
      </c>
      <c r="F3452" s="1">
        <f>IF(Eingabe!I3452="x",1,0)</f>
        <v>0</v>
      </c>
      <c r="G3452" s="90">
        <f t="shared" si="263"/>
        <v>0</v>
      </c>
      <c r="H3452" s="1">
        <f>IF(Eingabe!R3452="x",1,0)</f>
        <v>1</v>
      </c>
      <c r="I3452" s="1">
        <f>IF(Eingabe!S3452="x",1,0)</f>
        <v>0</v>
      </c>
      <c r="J3452" s="1">
        <f t="shared" si="264"/>
        <v>1</v>
      </c>
      <c r="K3452" s="89">
        <f>IF(Eingabe!E3452="x",1,0)</f>
        <v>1</v>
      </c>
      <c r="L3452" s="1">
        <f>IF(Eingabe!F3452="x",1,0)</f>
        <v>0</v>
      </c>
      <c r="M3452" s="90">
        <f t="shared" si="265"/>
        <v>1</v>
      </c>
    </row>
    <row r="3453">
      <c r="A3453" s="5">
        <f>Eingabe!J3453^2*PI()/4</f>
        <v>0.039760782021995823</v>
      </c>
      <c r="B3453" s="5">
        <f>Eingabe!K3453*Eingabe!L3453</f>
        <v>0</v>
      </c>
      <c r="C3453" s="5">
        <f>(Eingabe!K3453*(Eingabe!L3453-Eingabe!K3453)+Eingabe!K3453^2*PI()/4)*0+Eingabe!K3453*Eingabe!L3453</f>
        <v>0</v>
      </c>
      <c r="D3453" s="89">
        <f>IF(Eingabe!G3453="x",1,0)</f>
        <v>1</v>
      </c>
      <c r="E3453" s="1">
        <f>IF(Eingabe!H3453="x",1,0)</f>
        <v>0</v>
      </c>
      <c r="F3453" s="1">
        <f>IF(Eingabe!I3453="x",1,0)</f>
        <v>0</v>
      </c>
      <c r="G3453" s="90">
        <f t="shared" si="263"/>
        <v>0</v>
      </c>
      <c r="H3453" s="1">
        <f>IF(Eingabe!R3453="x",1,0)</f>
        <v>1</v>
      </c>
      <c r="I3453" s="1">
        <f>IF(Eingabe!S3453="x",1,0)</f>
        <v>0</v>
      </c>
      <c r="J3453" s="1">
        <f t="shared" si="264"/>
        <v>1</v>
      </c>
      <c r="K3453" s="89">
        <f>IF(Eingabe!E3453="x",1,0)</f>
        <v>1</v>
      </c>
      <c r="L3453" s="1">
        <f>IF(Eingabe!F3453="x",1,0)</f>
        <v>0</v>
      </c>
      <c r="M3453" s="90">
        <f t="shared" si="265"/>
        <v>1</v>
      </c>
    </row>
    <row r="3454">
      <c r="A3454" s="5">
        <f>Eingabe!J3454^2*PI()/4</f>
        <v>0.031415926535897934</v>
      </c>
      <c r="B3454" s="5">
        <f>Eingabe!K3454*Eingabe!L3454</f>
        <v>0</v>
      </c>
      <c r="C3454" s="5">
        <f>(Eingabe!K3454*(Eingabe!L3454-Eingabe!K3454)+Eingabe!K3454^2*PI()/4)*0+Eingabe!K3454*Eingabe!L3454</f>
        <v>0</v>
      </c>
      <c r="D3454" s="89">
        <f>IF(Eingabe!G3454="x",1,0)</f>
        <v>1</v>
      </c>
      <c r="E3454" s="1">
        <f>IF(Eingabe!H3454="x",1,0)</f>
        <v>0</v>
      </c>
      <c r="F3454" s="1">
        <f>IF(Eingabe!I3454="x",1,0)</f>
        <v>0</v>
      </c>
      <c r="G3454" s="90">
        <f t="shared" si="263"/>
        <v>0</v>
      </c>
      <c r="H3454" s="1">
        <f>IF(Eingabe!R3454="x",1,0)</f>
        <v>1</v>
      </c>
      <c r="I3454" s="1">
        <f>IF(Eingabe!S3454="x",1,0)</f>
        <v>0</v>
      </c>
      <c r="J3454" s="1">
        <f t="shared" si="264"/>
        <v>1</v>
      </c>
      <c r="K3454" s="89">
        <f>IF(Eingabe!E3454="x",1,0)</f>
        <v>1</v>
      </c>
      <c r="L3454" s="1">
        <f>IF(Eingabe!F3454="x",1,0)</f>
        <v>0</v>
      </c>
      <c r="M3454" s="90">
        <f t="shared" si="265"/>
        <v>1</v>
      </c>
    </row>
    <row r="3455">
      <c r="A3455" s="5">
        <f>Eingabe!J3455^2*PI()/4</f>
        <v>0.031415926535897934</v>
      </c>
      <c r="B3455" s="5">
        <f>Eingabe!K3455*Eingabe!L3455</f>
        <v>0</v>
      </c>
      <c r="C3455" s="5">
        <f>(Eingabe!K3455*(Eingabe!L3455-Eingabe!K3455)+Eingabe!K3455^2*PI()/4)*0+Eingabe!K3455*Eingabe!L3455</f>
        <v>0</v>
      </c>
      <c r="D3455" s="89">
        <f>IF(Eingabe!G3455="x",1,0)</f>
        <v>1</v>
      </c>
      <c r="E3455" s="1">
        <f>IF(Eingabe!H3455="x",1,0)</f>
        <v>0</v>
      </c>
      <c r="F3455" s="1">
        <f>IF(Eingabe!I3455="x",1,0)</f>
        <v>0</v>
      </c>
      <c r="G3455" s="90">
        <f t="shared" si="263"/>
        <v>0</v>
      </c>
      <c r="H3455" s="1">
        <f>IF(Eingabe!R3455="x",1,0)</f>
        <v>1</v>
      </c>
      <c r="I3455" s="1">
        <f>IF(Eingabe!S3455="x",1,0)</f>
        <v>0</v>
      </c>
      <c r="J3455" s="1">
        <f t="shared" si="264"/>
        <v>1</v>
      </c>
      <c r="K3455" s="89">
        <f>IF(Eingabe!E3455="x",1,0)</f>
        <v>1</v>
      </c>
      <c r="L3455" s="1">
        <f>IF(Eingabe!F3455="x",1,0)</f>
        <v>0</v>
      </c>
      <c r="M3455" s="90">
        <f t="shared" si="265"/>
        <v>1</v>
      </c>
    </row>
    <row r="3456">
      <c r="A3456" s="5">
        <f>Eingabe!J3456^2*PI()/4</f>
        <v>0.059395736106932037</v>
      </c>
      <c r="B3456" s="5">
        <f>Eingabe!K3456*Eingabe!L3456</f>
        <v>0</v>
      </c>
      <c r="C3456" s="5">
        <f>(Eingabe!K3456*(Eingabe!L3456-Eingabe!K3456)+Eingabe!K3456^2*PI()/4)*0+Eingabe!K3456*Eingabe!L3456</f>
        <v>0</v>
      </c>
      <c r="D3456" s="89">
        <f>IF(Eingabe!G3456="x",1,0)</f>
        <v>1</v>
      </c>
      <c r="E3456" s="1">
        <f>IF(Eingabe!H3456="x",1,0)</f>
        <v>0</v>
      </c>
      <c r="F3456" s="1">
        <f>IF(Eingabe!I3456="x",1,0)</f>
        <v>0</v>
      </c>
      <c r="G3456" s="90">
        <f t="shared" si="263"/>
        <v>0</v>
      </c>
      <c r="H3456" s="1">
        <f>IF(Eingabe!R3456="x",1,0)</f>
        <v>1</v>
      </c>
      <c r="I3456" s="1">
        <f>IF(Eingabe!S3456="x",1,0)</f>
        <v>0</v>
      </c>
      <c r="J3456" s="1">
        <f t="shared" si="264"/>
        <v>1</v>
      </c>
      <c r="K3456" s="89">
        <f>IF(Eingabe!E3456="x",1,0)</f>
        <v>1</v>
      </c>
      <c r="L3456" s="1">
        <f>IF(Eingabe!F3456="x",1,0)</f>
        <v>0</v>
      </c>
      <c r="M3456" s="90">
        <f t="shared" si="265"/>
        <v>1</v>
      </c>
    </row>
    <row r="3457">
      <c r="A3457" s="5">
        <f>Eingabe!J3457^2*PI()/4</f>
        <v>0.031415926535897934</v>
      </c>
      <c r="B3457" s="5">
        <f>Eingabe!K3457*Eingabe!L3457</f>
        <v>0</v>
      </c>
      <c r="C3457" s="5">
        <f>(Eingabe!K3457*(Eingabe!L3457-Eingabe!K3457)+Eingabe!K3457^2*PI()/4)*0+Eingabe!K3457*Eingabe!L3457</f>
        <v>0</v>
      </c>
      <c r="D3457" s="89">
        <f>IF(Eingabe!G3457="x",1,0)</f>
        <v>1</v>
      </c>
      <c r="E3457" s="1">
        <f>IF(Eingabe!H3457="x",1,0)</f>
        <v>0</v>
      </c>
      <c r="F3457" s="1">
        <f>IF(Eingabe!I3457="x",1,0)</f>
        <v>0</v>
      </c>
      <c r="G3457" s="90">
        <f t="shared" si="263"/>
        <v>0</v>
      </c>
      <c r="H3457" s="1">
        <f>IF(Eingabe!R3457="x",1,0)</f>
        <v>1</v>
      </c>
      <c r="I3457" s="1">
        <f>IF(Eingabe!S3457="x",1,0)</f>
        <v>0</v>
      </c>
      <c r="J3457" s="1">
        <f t="shared" si="264"/>
        <v>1</v>
      </c>
      <c r="K3457" s="89">
        <f>IF(Eingabe!E3457="x",1,0)</f>
        <v>1</v>
      </c>
      <c r="L3457" s="1">
        <f>IF(Eingabe!F3457="x",1,0)</f>
        <v>0</v>
      </c>
      <c r="M3457" s="90">
        <f t="shared" si="265"/>
        <v>1</v>
      </c>
    </row>
    <row r="3458">
      <c r="A3458" s="5">
        <f>Eingabe!J3458^2*PI()/4</f>
        <v>0.059395736106932037</v>
      </c>
      <c r="B3458" s="5">
        <f>Eingabe!K3458*Eingabe!L3458</f>
        <v>0</v>
      </c>
      <c r="C3458" s="5">
        <f>(Eingabe!K3458*(Eingabe!L3458-Eingabe!K3458)+Eingabe!K3458^2*PI()/4)*0+Eingabe!K3458*Eingabe!L3458</f>
        <v>0</v>
      </c>
      <c r="D3458" s="89">
        <f>IF(Eingabe!G3458="x",1,0)</f>
        <v>1</v>
      </c>
      <c r="E3458" s="1">
        <f>IF(Eingabe!H3458="x",1,0)</f>
        <v>0</v>
      </c>
      <c r="F3458" s="1">
        <f>IF(Eingabe!I3458="x",1,0)</f>
        <v>0</v>
      </c>
      <c r="G3458" s="90">
        <f t="shared" si="263"/>
        <v>0</v>
      </c>
      <c r="H3458" s="1">
        <f>IF(Eingabe!R3458="x",1,0)</f>
        <v>1</v>
      </c>
      <c r="I3458" s="1">
        <f>IF(Eingabe!S3458="x",1,0)</f>
        <v>0</v>
      </c>
      <c r="J3458" s="1">
        <f t="shared" si="264"/>
        <v>1</v>
      </c>
      <c r="K3458" s="89">
        <f>IF(Eingabe!E3458="x",1,0)</f>
        <v>1</v>
      </c>
      <c r="L3458" s="1">
        <f>IF(Eingabe!F3458="x",1,0)</f>
        <v>0</v>
      </c>
      <c r="M3458" s="90">
        <f t="shared" si="265"/>
        <v>1</v>
      </c>
    </row>
    <row r="3459">
      <c r="A3459" s="5">
        <f>Eingabe!J3459^2*PI()/4</f>
        <v>0.059395736106932037</v>
      </c>
      <c r="B3459" s="5">
        <f>Eingabe!K3459*Eingabe!L3459</f>
        <v>0</v>
      </c>
      <c r="C3459" s="5">
        <f>(Eingabe!K3459*(Eingabe!L3459-Eingabe!K3459)+Eingabe!K3459^2*PI()/4)*0+Eingabe!K3459*Eingabe!L3459</f>
        <v>0</v>
      </c>
      <c r="D3459" s="89">
        <f>IF(Eingabe!G3459="x",1,0)</f>
        <v>1</v>
      </c>
      <c r="E3459" s="1">
        <f>IF(Eingabe!H3459="x",1,0)</f>
        <v>0</v>
      </c>
      <c r="F3459" s="1">
        <f>IF(Eingabe!I3459="x",1,0)</f>
        <v>0</v>
      </c>
      <c r="G3459" s="90">
        <f t="shared" si="263"/>
        <v>0</v>
      </c>
      <c r="H3459" s="1">
        <f>IF(Eingabe!R3459="x",1,0)</f>
        <v>1</v>
      </c>
      <c r="I3459" s="1">
        <f>IF(Eingabe!S3459="x",1,0)</f>
        <v>0</v>
      </c>
      <c r="J3459" s="1">
        <f t="shared" si="264"/>
        <v>1</v>
      </c>
      <c r="K3459" s="89">
        <f>IF(Eingabe!E3459="x",1,0)</f>
        <v>1</v>
      </c>
      <c r="L3459" s="1">
        <f>IF(Eingabe!F3459="x",1,0)</f>
        <v>0</v>
      </c>
      <c r="M3459" s="90">
        <f t="shared" si="265"/>
        <v>1</v>
      </c>
    </row>
    <row r="3460">
      <c r="A3460" s="5">
        <f>Eingabe!J3460^2*PI()/4</f>
        <v>0</v>
      </c>
      <c r="B3460" s="5">
        <f>Eingabe!K3460*Eingabe!L3460</f>
        <v>0.17499999999999999</v>
      </c>
      <c r="C3460" s="5">
        <f>(Eingabe!K3460*(Eingabe!L3460-Eingabe!K3460)+Eingabe!K3460^2*PI()/4)*0+Eingabe!K3460*Eingabe!L3460</f>
        <v>0.17499999999999999</v>
      </c>
      <c r="D3460" s="89">
        <f>IF(Eingabe!G3460="x",1,0)</f>
        <v>0</v>
      </c>
      <c r="E3460" s="1">
        <f>IF(Eingabe!H3460="x",1,0)</f>
        <v>1</v>
      </c>
      <c r="F3460" s="1">
        <f>IF(Eingabe!I3460="x",1,0)</f>
        <v>0</v>
      </c>
      <c r="G3460" s="90">
        <f t="shared" si="263"/>
        <v>1</v>
      </c>
      <c r="H3460" s="1">
        <f>IF(Eingabe!R3460="x",1,0)</f>
        <v>1</v>
      </c>
      <c r="I3460" s="1">
        <f>IF(Eingabe!S3460="x",1,0)</f>
        <v>0</v>
      </c>
      <c r="J3460" s="1">
        <f t="shared" si="264"/>
        <v>1</v>
      </c>
      <c r="K3460" s="89">
        <f>IF(Eingabe!E3460="x",1,0)</f>
        <v>1</v>
      </c>
      <c r="L3460" s="1">
        <f>IF(Eingabe!F3460="x",1,0)</f>
        <v>0</v>
      </c>
      <c r="M3460" s="90">
        <f t="shared" si="265"/>
        <v>1</v>
      </c>
    </row>
    <row r="3461">
      <c r="A3461" s="5">
        <f>Eingabe!J3461^2*PI()/4</f>
        <v>0.025446900494077322</v>
      </c>
      <c r="B3461" s="5">
        <f>Eingabe!K3461*Eingabe!L3461</f>
        <v>0</v>
      </c>
      <c r="C3461" s="5">
        <f>(Eingabe!K3461*(Eingabe!L3461-Eingabe!K3461)+Eingabe!K3461^2*PI()/4)*0+Eingabe!K3461*Eingabe!L3461</f>
        <v>0</v>
      </c>
      <c r="D3461" s="89">
        <f>IF(Eingabe!G3461="x",1,0)</f>
        <v>1</v>
      </c>
      <c r="E3461" s="1">
        <f>IF(Eingabe!H3461="x",1,0)</f>
        <v>0</v>
      </c>
      <c r="F3461" s="1">
        <f>IF(Eingabe!I3461="x",1,0)</f>
        <v>0</v>
      </c>
      <c r="G3461" s="90">
        <f t="shared" si="263"/>
        <v>0</v>
      </c>
      <c r="H3461" s="1">
        <f>IF(Eingabe!R3461="x",1,0)</f>
        <v>1</v>
      </c>
      <c r="I3461" s="1">
        <f>IF(Eingabe!S3461="x",1,0)</f>
        <v>0</v>
      </c>
      <c r="J3461" s="1">
        <f t="shared" si="264"/>
        <v>1</v>
      </c>
      <c r="K3461" s="89">
        <f>IF(Eingabe!E3461="x",1,0)</f>
        <v>0</v>
      </c>
      <c r="L3461" s="1">
        <f>IF(Eingabe!F3461="x",1,0)</f>
        <v>1</v>
      </c>
      <c r="M3461" s="90">
        <f t="shared" si="265"/>
        <v>1</v>
      </c>
    </row>
    <row r="3462">
      <c r="A3462" s="5">
        <f>Eingabe!J3462^2*PI()/4</f>
        <v>0.025446900494077322</v>
      </c>
      <c r="B3462" s="5">
        <f>Eingabe!K3462*Eingabe!L3462</f>
        <v>0</v>
      </c>
      <c r="C3462" s="5">
        <f>(Eingabe!K3462*(Eingabe!L3462-Eingabe!K3462)+Eingabe!K3462^2*PI()/4)*0+Eingabe!K3462*Eingabe!L3462</f>
        <v>0</v>
      </c>
      <c r="D3462" s="89">
        <f>IF(Eingabe!G3462="x",1,0)</f>
        <v>1</v>
      </c>
      <c r="E3462" s="1">
        <f>IF(Eingabe!H3462="x",1,0)</f>
        <v>0</v>
      </c>
      <c r="F3462" s="1">
        <f>IF(Eingabe!I3462="x",1,0)</f>
        <v>0</v>
      </c>
      <c r="G3462" s="90">
        <f t="shared" si="263"/>
        <v>0</v>
      </c>
      <c r="H3462" s="1">
        <f>IF(Eingabe!R3462="x",1,0)</f>
        <v>1</v>
      </c>
      <c r="I3462" s="1">
        <f>IF(Eingabe!S3462="x",1,0)</f>
        <v>0</v>
      </c>
      <c r="J3462" s="1">
        <f t="shared" si="264"/>
        <v>1</v>
      </c>
      <c r="K3462" s="89">
        <f>IF(Eingabe!E3462="x",1,0)</f>
        <v>0</v>
      </c>
      <c r="L3462" s="1">
        <f>IF(Eingabe!F3462="x",1,0)</f>
        <v>1</v>
      </c>
      <c r="M3462" s="90">
        <f t="shared" si="265"/>
        <v>1</v>
      </c>
    </row>
    <row r="3463">
      <c r="A3463" s="5">
        <f>Eingabe!J3463^2*PI()/4</f>
        <v>0.025446900494077322</v>
      </c>
      <c r="B3463" s="5">
        <f>Eingabe!K3463*Eingabe!L3463</f>
        <v>0</v>
      </c>
      <c r="C3463" s="5">
        <f>(Eingabe!K3463*(Eingabe!L3463-Eingabe!K3463)+Eingabe!K3463^2*PI()/4)*0+Eingabe!K3463*Eingabe!L3463</f>
        <v>0</v>
      </c>
      <c r="D3463" s="89">
        <f>IF(Eingabe!G3463="x",1,0)</f>
        <v>1</v>
      </c>
      <c r="E3463" s="1">
        <f>IF(Eingabe!H3463="x",1,0)</f>
        <v>0</v>
      </c>
      <c r="F3463" s="1">
        <f>IF(Eingabe!I3463="x",1,0)</f>
        <v>0</v>
      </c>
      <c r="G3463" s="90">
        <f t="shared" si="263"/>
        <v>0</v>
      </c>
      <c r="H3463" s="1">
        <f>IF(Eingabe!R3463="x",1,0)</f>
        <v>1</v>
      </c>
      <c r="I3463" s="1">
        <f>IF(Eingabe!S3463="x",1,0)</f>
        <v>0</v>
      </c>
      <c r="J3463" s="1">
        <f t="shared" si="264"/>
        <v>1</v>
      </c>
      <c r="K3463" s="89">
        <f>IF(Eingabe!E3463="x",1,0)</f>
        <v>0</v>
      </c>
      <c r="L3463" s="1">
        <f>IF(Eingabe!F3463="x",1,0)</f>
        <v>1</v>
      </c>
      <c r="M3463" s="90">
        <f t="shared" si="265"/>
        <v>1</v>
      </c>
    </row>
    <row r="3464">
      <c r="A3464" s="5">
        <f>Eingabe!J3464^2*PI()/4</f>
        <v>0.025446900494077322</v>
      </c>
      <c r="B3464" s="5">
        <f>Eingabe!K3464*Eingabe!L3464</f>
        <v>0</v>
      </c>
      <c r="C3464" s="5">
        <f>(Eingabe!K3464*(Eingabe!L3464-Eingabe!K3464)+Eingabe!K3464^2*PI()/4)*0+Eingabe!K3464*Eingabe!L3464</f>
        <v>0</v>
      </c>
      <c r="D3464" s="89">
        <f>IF(Eingabe!G3464="x",1,0)</f>
        <v>1</v>
      </c>
      <c r="E3464" s="1">
        <f>IF(Eingabe!H3464="x",1,0)</f>
        <v>0</v>
      </c>
      <c r="F3464" s="1">
        <f>IF(Eingabe!I3464="x",1,0)</f>
        <v>0</v>
      </c>
      <c r="G3464" s="90">
        <f t="shared" si="263"/>
        <v>0</v>
      </c>
      <c r="H3464" s="1">
        <f>IF(Eingabe!R3464="x",1,0)</f>
        <v>1</v>
      </c>
      <c r="I3464" s="1">
        <f>IF(Eingabe!S3464="x",1,0)</f>
        <v>0</v>
      </c>
      <c r="J3464" s="1">
        <f t="shared" si="264"/>
        <v>1</v>
      </c>
      <c r="K3464" s="89">
        <f>IF(Eingabe!E3464="x",1,0)</f>
        <v>0</v>
      </c>
      <c r="L3464" s="1">
        <f>IF(Eingabe!F3464="x",1,0)</f>
        <v>1</v>
      </c>
      <c r="M3464" s="90">
        <f t="shared" si="265"/>
        <v>1</v>
      </c>
    </row>
    <row r="3465">
      <c r="A3465" s="5">
        <f>Eingabe!J3465^2*PI()/4</f>
        <v>0.025446900494077322</v>
      </c>
      <c r="B3465" s="5">
        <f>Eingabe!K3465*Eingabe!L3465</f>
        <v>0</v>
      </c>
      <c r="C3465" s="5">
        <f>(Eingabe!K3465*(Eingabe!L3465-Eingabe!K3465)+Eingabe!K3465^2*PI()/4)*0+Eingabe!K3465*Eingabe!L3465</f>
        <v>0</v>
      </c>
      <c r="D3465" s="89">
        <f>IF(Eingabe!G3465="x",1,0)</f>
        <v>1</v>
      </c>
      <c r="E3465" s="1">
        <f>IF(Eingabe!H3465="x",1,0)</f>
        <v>0</v>
      </c>
      <c r="F3465" s="1">
        <f>IF(Eingabe!I3465="x",1,0)</f>
        <v>0</v>
      </c>
      <c r="G3465" s="90">
        <f t="shared" si="263"/>
        <v>0</v>
      </c>
      <c r="H3465" s="1">
        <f>IF(Eingabe!R3465="x",1,0)</f>
        <v>1</v>
      </c>
      <c r="I3465" s="1">
        <f>IF(Eingabe!S3465="x",1,0)</f>
        <v>0</v>
      </c>
      <c r="J3465" s="1">
        <f t="shared" si="264"/>
        <v>1</v>
      </c>
      <c r="K3465" s="89">
        <f>IF(Eingabe!E3465="x",1,0)</f>
        <v>0</v>
      </c>
      <c r="L3465" s="1">
        <f>IF(Eingabe!F3465="x",1,0)</f>
        <v>1</v>
      </c>
      <c r="M3465" s="90">
        <f t="shared" si="265"/>
        <v>1</v>
      </c>
    </row>
    <row r="3466">
      <c r="A3466" s="5">
        <f>Eingabe!J3466^2*PI()/4</f>
        <v>0</v>
      </c>
      <c r="B3466" s="5">
        <f>Eingabe!K3466*Eingabe!L3466</f>
        <v>0</v>
      </c>
      <c r="C3466" s="5">
        <f>(Eingabe!K3466*(Eingabe!L3466-Eingabe!K3466)+Eingabe!K3466^2*PI()/4)*0+Eingabe!K3466*Eingabe!L3466</f>
        <v>0</v>
      </c>
      <c r="D3466" s="89">
        <f>IF(Eingabe!G3466="x",1,0)</f>
        <v>0</v>
      </c>
      <c r="E3466" s="1">
        <f>IF(Eingabe!H3466="x",1,0)</f>
        <v>0</v>
      </c>
      <c r="F3466" s="1">
        <f>IF(Eingabe!I3466="x",1,0)</f>
        <v>0</v>
      </c>
      <c r="G3466" s="90">
        <f t="shared" si="263"/>
        <v>0</v>
      </c>
      <c r="H3466" s="1">
        <f>IF(Eingabe!R3466="x",1,0)</f>
        <v>0</v>
      </c>
      <c r="I3466" s="1">
        <f>IF(Eingabe!S3466="x",1,0)</f>
        <v>0</v>
      </c>
      <c r="J3466" s="1">
        <f t="shared" si="264"/>
        <v>0</v>
      </c>
      <c r="K3466" s="89">
        <f>IF(Eingabe!E3466="x",1,0)</f>
        <v>0</v>
      </c>
      <c r="L3466" s="1">
        <f>IF(Eingabe!F3466="x",1,0)</f>
        <v>0</v>
      </c>
      <c r="M3466" s="90">
        <f t="shared" si="265"/>
        <v>0</v>
      </c>
    </row>
    <row r="3467">
      <c r="A3467" s="5">
        <f>Eingabe!J3467^2*PI()/4</f>
        <v>0</v>
      </c>
      <c r="B3467" s="5">
        <f>Eingabe!K3467*Eingabe!L3467</f>
        <v>0</v>
      </c>
      <c r="C3467" s="5">
        <f>(Eingabe!K3467*(Eingabe!L3467-Eingabe!K3467)+Eingabe!K3467^2*PI()/4)*0+Eingabe!K3467*Eingabe!L3467</f>
        <v>0</v>
      </c>
      <c r="D3467" s="89">
        <f>IF(Eingabe!G3467="x",1,0)</f>
        <v>0</v>
      </c>
      <c r="E3467" s="1">
        <f>IF(Eingabe!H3467="x",1,0)</f>
        <v>0</v>
      </c>
      <c r="F3467" s="1">
        <f>IF(Eingabe!I3467="x",1,0)</f>
        <v>0</v>
      </c>
      <c r="G3467" s="90">
        <f t="shared" si="263"/>
        <v>0</v>
      </c>
      <c r="H3467" s="1">
        <f>IF(Eingabe!R3467="x",1,0)</f>
        <v>0</v>
      </c>
      <c r="I3467" s="1">
        <f>IF(Eingabe!S3467="x",1,0)</f>
        <v>0</v>
      </c>
      <c r="J3467" s="1">
        <f t="shared" si="264"/>
        <v>0</v>
      </c>
      <c r="K3467" s="89">
        <f>IF(Eingabe!E3467="x",1,0)</f>
        <v>0</v>
      </c>
      <c r="L3467" s="1">
        <f>IF(Eingabe!F3467="x",1,0)</f>
        <v>0</v>
      </c>
      <c r="M3467" s="90">
        <f t="shared" si="265"/>
        <v>0</v>
      </c>
    </row>
    <row r="3468">
      <c r="A3468" s="5">
        <f>Eingabe!J3468^2*PI()/4</f>
        <v>0</v>
      </c>
      <c r="B3468" s="5">
        <f>Eingabe!K3468*Eingabe!L3468</f>
        <v>0</v>
      </c>
      <c r="C3468" s="5">
        <f>(Eingabe!K3468*(Eingabe!L3468-Eingabe!K3468)+Eingabe!K3468^2*PI()/4)*0+Eingabe!K3468*Eingabe!L3468</f>
        <v>0</v>
      </c>
      <c r="D3468" s="89">
        <f>IF(Eingabe!G3468="x",1,0)</f>
        <v>0</v>
      </c>
      <c r="E3468" s="1">
        <f>IF(Eingabe!H3468="x",1,0)</f>
        <v>0</v>
      </c>
      <c r="F3468" s="1">
        <f>IF(Eingabe!I3468="x",1,0)</f>
        <v>0</v>
      </c>
      <c r="G3468" s="90">
        <f t="shared" si="263"/>
        <v>0</v>
      </c>
      <c r="H3468" s="1">
        <f>IF(Eingabe!R3468="x",1,0)</f>
        <v>0</v>
      </c>
      <c r="I3468" s="1">
        <f>IF(Eingabe!S3468="x",1,0)</f>
        <v>0</v>
      </c>
      <c r="J3468" s="1">
        <f t="shared" si="264"/>
        <v>0</v>
      </c>
      <c r="K3468" s="89">
        <f>IF(Eingabe!E3468="x",1,0)</f>
        <v>0</v>
      </c>
      <c r="L3468" s="1">
        <f>IF(Eingabe!F3468="x",1,0)</f>
        <v>0</v>
      </c>
      <c r="M3468" s="90">
        <f t="shared" si="265"/>
        <v>0</v>
      </c>
    </row>
    <row r="3469">
      <c r="A3469" s="5">
        <f>Eingabe!J3469^2*PI()/4</f>
        <v>0</v>
      </c>
      <c r="B3469" s="5">
        <f>Eingabe!K3469*Eingabe!L3469</f>
        <v>0</v>
      </c>
      <c r="C3469" s="5">
        <f>(Eingabe!K3469*(Eingabe!L3469-Eingabe!K3469)+Eingabe!K3469^2*PI()/4)*0+Eingabe!K3469*Eingabe!L3469</f>
        <v>0</v>
      </c>
      <c r="D3469" s="89">
        <f>IF(Eingabe!G3469="x",1,0)</f>
        <v>0</v>
      </c>
      <c r="E3469" s="1">
        <f>IF(Eingabe!H3469="x",1,0)</f>
        <v>0</v>
      </c>
      <c r="F3469" s="1">
        <f>IF(Eingabe!I3469="x",1,0)</f>
        <v>0</v>
      </c>
      <c r="G3469" s="90">
        <f t="shared" si="263"/>
        <v>0</v>
      </c>
      <c r="H3469" s="1">
        <f>IF(Eingabe!R3469="x",1,0)</f>
        <v>0</v>
      </c>
      <c r="I3469" s="1">
        <f>IF(Eingabe!S3469="x",1,0)</f>
        <v>0</v>
      </c>
      <c r="J3469" s="1">
        <f t="shared" si="264"/>
        <v>0</v>
      </c>
      <c r="K3469" s="89">
        <f>IF(Eingabe!E3469="x",1,0)</f>
        <v>0</v>
      </c>
      <c r="L3469" s="1">
        <f>IF(Eingabe!F3469="x",1,0)</f>
        <v>0</v>
      </c>
      <c r="M3469" s="90">
        <f t="shared" si="265"/>
        <v>0</v>
      </c>
    </row>
    <row r="3470">
      <c r="A3470" s="5">
        <f>Eingabe!J3470^2*PI()/4</f>
        <v>0</v>
      </c>
      <c r="B3470" s="5">
        <f>Eingabe!K3470*Eingabe!L3470</f>
        <v>0</v>
      </c>
      <c r="C3470" s="5">
        <f>(Eingabe!K3470*(Eingabe!L3470-Eingabe!K3470)+Eingabe!K3470^2*PI()/4)*0+Eingabe!K3470*Eingabe!L3470</f>
        <v>0</v>
      </c>
      <c r="D3470" s="89">
        <f>IF(Eingabe!G3470="x",1,0)</f>
        <v>0</v>
      </c>
      <c r="E3470" s="1">
        <f>IF(Eingabe!H3470="x",1,0)</f>
        <v>0</v>
      </c>
      <c r="F3470" s="1">
        <f>IF(Eingabe!I3470="x",1,0)</f>
        <v>0</v>
      </c>
      <c r="G3470" s="90">
        <f t="shared" si="263"/>
        <v>0</v>
      </c>
      <c r="H3470" s="1">
        <f>IF(Eingabe!R3470="x",1,0)</f>
        <v>0</v>
      </c>
      <c r="I3470" s="1">
        <f>IF(Eingabe!S3470="x",1,0)</f>
        <v>0</v>
      </c>
      <c r="J3470" s="1">
        <f t="shared" si="264"/>
        <v>0</v>
      </c>
      <c r="K3470" s="89">
        <f>IF(Eingabe!E3470="x",1,0)</f>
        <v>0</v>
      </c>
      <c r="L3470" s="1">
        <f>IF(Eingabe!F3470="x",1,0)</f>
        <v>0</v>
      </c>
      <c r="M3470" s="90">
        <f t="shared" si="265"/>
        <v>0</v>
      </c>
    </row>
    <row r="3471">
      <c r="A3471" s="5">
        <f>Eingabe!J3471^2*PI()/4</f>
        <v>0</v>
      </c>
      <c r="B3471" s="5">
        <f>Eingabe!K3471*Eingabe!L3471</f>
        <v>0</v>
      </c>
      <c r="C3471" s="5">
        <f>(Eingabe!K3471*(Eingabe!L3471-Eingabe!K3471)+Eingabe!K3471^2*PI()/4)*0+Eingabe!K3471*Eingabe!L3471</f>
        <v>0</v>
      </c>
      <c r="D3471" s="89">
        <f>IF(Eingabe!G3471="x",1,0)</f>
        <v>0</v>
      </c>
      <c r="E3471" s="1">
        <f>IF(Eingabe!H3471="x",1,0)</f>
        <v>0</v>
      </c>
      <c r="F3471" s="1">
        <f>IF(Eingabe!I3471="x",1,0)</f>
        <v>0</v>
      </c>
      <c r="G3471" s="90">
        <f t="shared" si="263"/>
        <v>0</v>
      </c>
      <c r="H3471" s="1">
        <f>IF(Eingabe!R3471="x",1,0)</f>
        <v>0</v>
      </c>
      <c r="I3471" s="1">
        <f>IF(Eingabe!S3471="x",1,0)</f>
        <v>0</v>
      </c>
      <c r="J3471" s="1">
        <f t="shared" si="264"/>
        <v>0</v>
      </c>
      <c r="K3471" s="89">
        <f>IF(Eingabe!E3471="x",1,0)</f>
        <v>0</v>
      </c>
      <c r="L3471" s="1">
        <f>IF(Eingabe!F3471="x",1,0)</f>
        <v>0</v>
      </c>
      <c r="M3471" s="90">
        <f t="shared" si="265"/>
        <v>0</v>
      </c>
    </row>
    <row r="3472">
      <c r="A3472" s="5">
        <f>Eingabe!J3472^2*PI()/4</f>
        <v>0</v>
      </c>
      <c r="B3472" s="5">
        <f>Eingabe!K3472*Eingabe!L3472</f>
        <v>0</v>
      </c>
      <c r="C3472" s="5">
        <f>(Eingabe!K3472*(Eingabe!L3472-Eingabe!K3472)+Eingabe!K3472^2*PI()/4)*0+Eingabe!K3472*Eingabe!L3472</f>
        <v>0</v>
      </c>
      <c r="D3472" s="89">
        <f>IF(Eingabe!G3472="x",1,0)</f>
        <v>0</v>
      </c>
      <c r="E3472" s="1">
        <f>IF(Eingabe!H3472="x",1,0)</f>
        <v>0</v>
      </c>
      <c r="F3472" s="1">
        <f>IF(Eingabe!I3472="x",1,0)</f>
        <v>0</v>
      </c>
      <c r="G3472" s="90">
        <f t="shared" si="263"/>
        <v>0</v>
      </c>
      <c r="H3472" s="1">
        <f>IF(Eingabe!R3472="x",1,0)</f>
        <v>0</v>
      </c>
      <c r="I3472" s="1">
        <f>IF(Eingabe!S3472="x",1,0)</f>
        <v>0</v>
      </c>
      <c r="J3472" s="1">
        <f t="shared" si="264"/>
        <v>0</v>
      </c>
      <c r="K3472" s="89">
        <f>IF(Eingabe!E3472="x",1,0)</f>
        <v>0</v>
      </c>
      <c r="L3472" s="1">
        <f>IF(Eingabe!F3472="x",1,0)</f>
        <v>0</v>
      </c>
      <c r="M3472" s="90">
        <f t="shared" si="265"/>
        <v>0</v>
      </c>
    </row>
    <row r="3473">
      <c r="A3473" s="5">
        <f>Eingabe!J3473^2*PI()/4</f>
        <v>0</v>
      </c>
      <c r="B3473" s="5">
        <f>Eingabe!K3473*Eingabe!L3473</f>
        <v>0</v>
      </c>
      <c r="C3473" s="5">
        <f>(Eingabe!K3473*(Eingabe!L3473-Eingabe!K3473)+Eingabe!K3473^2*PI()/4)*0+Eingabe!K3473*Eingabe!L3473</f>
        <v>0</v>
      </c>
      <c r="D3473" s="89">
        <f>IF(Eingabe!G3473="x",1,0)</f>
        <v>0</v>
      </c>
      <c r="E3473" s="1">
        <f>IF(Eingabe!H3473="x",1,0)</f>
        <v>0</v>
      </c>
      <c r="F3473" s="1">
        <f>IF(Eingabe!I3473="x",1,0)</f>
        <v>0</v>
      </c>
      <c r="G3473" s="90">
        <f t="shared" si="263"/>
        <v>0</v>
      </c>
      <c r="H3473" s="1">
        <f>IF(Eingabe!R3473="x",1,0)</f>
        <v>0</v>
      </c>
      <c r="I3473" s="1">
        <f>IF(Eingabe!S3473="x",1,0)</f>
        <v>0</v>
      </c>
      <c r="J3473" s="1">
        <f t="shared" si="264"/>
        <v>0</v>
      </c>
      <c r="K3473" s="89">
        <f>IF(Eingabe!E3473="x",1,0)</f>
        <v>0</v>
      </c>
      <c r="L3473" s="1">
        <f>IF(Eingabe!F3473="x",1,0)</f>
        <v>0</v>
      </c>
      <c r="M3473" s="90">
        <f t="shared" si="265"/>
        <v>0</v>
      </c>
    </row>
    <row r="3474">
      <c r="A3474" s="5">
        <f>Eingabe!J3474^2*PI()/4</f>
        <v>0</v>
      </c>
      <c r="B3474" s="5">
        <f>Eingabe!K3474*Eingabe!L3474</f>
        <v>0</v>
      </c>
      <c r="C3474" s="5">
        <f>(Eingabe!K3474*(Eingabe!L3474-Eingabe!K3474)+Eingabe!K3474^2*PI()/4)*0+Eingabe!K3474*Eingabe!L3474</f>
        <v>0</v>
      </c>
      <c r="D3474" s="89">
        <f>IF(Eingabe!G3474="x",1,0)</f>
        <v>0</v>
      </c>
      <c r="E3474" s="1">
        <f>IF(Eingabe!H3474="x",1,0)</f>
        <v>0</v>
      </c>
      <c r="F3474" s="1">
        <f>IF(Eingabe!I3474="x",1,0)</f>
        <v>0</v>
      </c>
      <c r="G3474" s="90">
        <f t="shared" si="263"/>
        <v>0</v>
      </c>
      <c r="H3474" s="1">
        <f>IF(Eingabe!R3474="x",1,0)</f>
        <v>0</v>
      </c>
      <c r="I3474" s="1">
        <f>IF(Eingabe!S3474="x",1,0)</f>
        <v>0</v>
      </c>
      <c r="J3474" s="1">
        <f t="shared" si="264"/>
        <v>0</v>
      </c>
      <c r="K3474" s="89">
        <f>IF(Eingabe!E3474="x",1,0)</f>
        <v>0</v>
      </c>
      <c r="L3474" s="1">
        <f>IF(Eingabe!F3474="x",1,0)</f>
        <v>0</v>
      </c>
      <c r="M3474" s="90">
        <f t="shared" si="265"/>
        <v>0</v>
      </c>
    </row>
    <row r="3475">
      <c r="A3475" s="5">
        <f>Eingabe!J3475^2*PI()/4</f>
        <v>0</v>
      </c>
      <c r="B3475" s="5">
        <f>Eingabe!K3475*Eingabe!L3475</f>
        <v>0</v>
      </c>
      <c r="C3475" s="5">
        <f>(Eingabe!K3475*(Eingabe!L3475-Eingabe!K3475)+Eingabe!K3475^2*PI()/4)*0+Eingabe!K3475*Eingabe!L3475</f>
        <v>0</v>
      </c>
      <c r="D3475" s="89">
        <f>IF(Eingabe!G3475="x",1,0)</f>
        <v>0</v>
      </c>
      <c r="E3475" s="1">
        <f>IF(Eingabe!H3475="x",1,0)</f>
        <v>0</v>
      </c>
      <c r="F3475" s="1">
        <f>IF(Eingabe!I3475="x",1,0)</f>
        <v>0</v>
      </c>
      <c r="G3475" s="90">
        <f t="shared" ref="G3475:G3538" si="266">MAX(E3475:F3475)</f>
        <v>0</v>
      </c>
      <c r="H3475" s="1">
        <f>IF(Eingabe!R3475="x",1,0)</f>
        <v>0</v>
      </c>
      <c r="I3475" s="1">
        <f>IF(Eingabe!S3475="x",1,0)</f>
        <v>0</v>
      </c>
      <c r="J3475" s="1">
        <f t="shared" ref="J3475:J3538" si="267">MAX(H3475:I3475)</f>
        <v>0</v>
      </c>
      <c r="K3475" s="89">
        <f>IF(Eingabe!E3475="x",1,0)</f>
        <v>0</v>
      </c>
      <c r="L3475" s="1">
        <f>IF(Eingabe!F3475="x",1,0)</f>
        <v>0</v>
      </c>
      <c r="M3475" s="90">
        <f t="shared" ref="M3475:M3538" si="268">MAX(K3475:L3475)</f>
        <v>0</v>
      </c>
    </row>
    <row r="3476">
      <c r="A3476" s="5">
        <f>Eingabe!J3476^2*PI()/4</f>
        <v>0</v>
      </c>
      <c r="B3476" s="5">
        <f>Eingabe!K3476*Eingabe!L3476</f>
        <v>0</v>
      </c>
      <c r="C3476" s="5">
        <f>(Eingabe!K3476*(Eingabe!L3476-Eingabe!K3476)+Eingabe!K3476^2*PI()/4)*0+Eingabe!K3476*Eingabe!L3476</f>
        <v>0</v>
      </c>
      <c r="D3476" s="89">
        <f>IF(Eingabe!G3476="x",1,0)</f>
        <v>0</v>
      </c>
      <c r="E3476" s="1">
        <f>IF(Eingabe!H3476="x",1,0)</f>
        <v>0</v>
      </c>
      <c r="F3476" s="1">
        <f>IF(Eingabe!I3476="x",1,0)</f>
        <v>0</v>
      </c>
      <c r="G3476" s="90">
        <f t="shared" si="266"/>
        <v>0</v>
      </c>
      <c r="H3476" s="1">
        <f>IF(Eingabe!R3476="x",1,0)</f>
        <v>0</v>
      </c>
      <c r="I3476" s="1">
        <f>IF(Eingabe!S3476="x",1,0)</f>
        <v>0</v>
      </c>
      <c r="J3476" s="1">
        <f t="shared" si="267"/>
        <v>0</v>
      </c>
      <c r="K3476" s="89">
        <f>IF(Eingabe!E3476="x",1,0)</f>
        <v>0</v>
      </c>
      <c r="L3476" s="1">
        <f>IF(Eingabe!F3476="x",1,0)</f>
        <v>0</v>
      </c>
      <c r="M3476" s="90">
        <f t="shared" si="268"/>
        <v>0</v>
      </c>
    </row>
    <row r="3477">
      <c r="A3477" s="5">
        <f>Eingabe!J3477^2*PI()/4</f>
        <v>0</v>
      </c>
      <c r="B3477" s="5">
        <f>Eingabe!K3477*Eingabe!L3477</f>
        <v>0</v>
      </c>
      <c r="C3477" s="5">
        <f>(Eingabe!K3477*(Eingabe!L3477-Eingabe!K3477)+Eingabe!K3477^2*PI()/4)*0+Eingabe!K3477*Eingabe!L3477</f>
        <v>0</v>
      </c>
      <c r="D3477" s="89">
        <f>IF(Eingabe!G3477="x",1,0)</f>
        <v>0</v>
      </c>
      <c r="E3477" s="1">
        <f>IF(Eingabe!H3477="x",1,0)</f>
        <v>0</v>
      </c>
      <c r="F3477" s="1">
        <f>IF(Eingabe!I3477="x",1,0)</f>
        <v>0</v>
      </c>
      <c r="G3477" s="90">
        <f t="shared" si="266"/>
        <v>0</v>
      </c>
      <c r="H3477" s="1">
        <f>IF(Eingabe!R3477="x",1,0)</f>
        <v>0</v>
      </c>
      <c r="I3477" s="1">
        <f>IF(Eingabe!S3477="x",1,0)</f>
        <v>0</v>
      </c>
      <c r="J3477" s="1">
        <f t="shared" si="267"/>
        <v>0</v>
      </c>
      <c r="K3477" s="89">
        <f>IF(Eingabe!E3477="x",1,0)</f>
        <v>0</v>
      </c>
      <c r="L3477" s="1">
        <f>IF(Eingabe!F3477="x",1,0)</f>
        <v>0</v>
      </c>
      <c r="M3477" s="90">
        <f t="shared" si="268"/>
        <v>0</v>
      </c>
    </row>
    <row r="3478">
      <c r="A3478" s="5">
        <f>Eingabe!J3478^2*PI()/4</f>
        <v>0</v>
      </c>
      <c r="B3478" s="5">
        <f>Eingabe!K3478*Eingabe!L3478</f>
        <v>0</v>
      </c>
      <c r="C3478" s="5">
        <f>(Eingabe!K3478*(Eingabe!L3478-Eingabe!K3478)+Eingabe!K3478^2*PI()/4)*0+Eingabe!K3478*Eingabe!L3478</f>
        <v>0</v>
      </c>
      <c r="D3478" s="89">
        <f>IF(Eingabe!G3478="x",1,0)</f>
        <v>0</v>
      </c>
      <c r="E3478" s="1">
        <f>IF(Eingabe!H3478="x",1,0)</f>
        <v>0</v>
      </c>
      <c r="F3478" s="1">
        <f>IF(Eingabe!I3478="x",1,0)</f>
        <v>0</v>
      </c>
      <c r="G3478" s="90">
        <f t="shared" si="266"/>
        <v>0</v>
      </c>
      <c r="H3478" s="1">
        <f>IF(Eingabe!R3478="x",1,0)</f>
        <v>0</v>
      </c>
      <c r="I3478" s="1">
        <f>IF(Eingabe!S3478="x",1,0)</f>
        <v>0</v>
      </c>
      <c r="J3478" s="1">
        <f t="shared" si="267"/>
        <v>0</v>
      </c>
      <c r="K3478" s="89">
        <f>IF(Eingabe!E3478="x",1,0)</f>
        <v>0</v>
      </c>
      <c r="L3478" s="1">
        <f>IF(Eingabe!F3478="x",1,0)</f>
        <v>0</v>
      </c>
      <c r="M3478" s="90">
        <f t="shared" si="268"/>
        <v>0</v>
      </c>
    </row>
    <row r="3479">
      <c r="A3479" s="5">
        <f>Eingabe!J3479^2*PI()/4</f>
        <v>0</v>
      </c>
      <c r="B3479" s="5">
        <f>Eingabe!K3479*Eingabe!L3479</f>
        <v>0</v>
      </c>
      <c r="C3479" s="5">
        <f>(Eingabe!K3479*(Eingabe!L3479-Eingabe!K3479)+Eingabe!K3479^2*PI()/4)*0+Eingabe!K3479*Eingabe!L3479</f>
        <v>0</v>
      </c>
      <c r="D3479" s="89">
        <f>IF(Eingabe!G3479="x",1,0)</f>
        <v>0</v>
      </c>
      <c r="E3479" s="1">
        <f>IF(Eingabe!H3479="x",1,0)</f>
        <v>0</v>
      </c>
      <c r="F3479" s="1">
        <f>IF(Eingabe!I3479="x",1,0)</f>
        <v>0</v>
      </c>
      <c r="G3479" s="90">
        <f t="shared" si="266"/>
        <v>0</v>
      </c>
      <c r="H3479" s="1">
        <f>IF(Eingabe!R3479="x",1,0)</f>
        <v>0</v>
      </c>
      <c r="I3479" s="1">
        <f>IF(Eingabe!S3479="x",1,0)</f>
        <v>0</v>
      </c>
      <c r="J3479" s="1">
        <f t="shared" si="267"/>
        <v>0</v>
      </c>
      <c r="K3479" s="89">
        <f>IF(Eingabe!E3479="x",1,0)</f>
        <v>0</v>
      </c>
      <c r="L3479" s="1">
        <f>IF(Eingabe!F3479="x",1,0)</f>
        <v>0</v>
      </c>
      <c r="M3479" s="90">
        <f t="shared" si="268"/>
        <v>0</v>
      </c>
    </row>
    <row r="3480">
      <c r="A3480" s="5">
        <f>Eingabe!J3480^2*PI()/4</f>
        <v>0</v>
      </c>
      <c r="B3480" s="5">
        <f>Eingabe!K3480*Eingabe!L3480</f>
        <v>0</v>
      </c>
      <c r="C3480" s="5">
        <f>(Eingabe!K3480*(Eingabe!L3480-Eingabe!K3480)+Eingabe!K3480^2*PI()/4)*0+Eingabe!K3480*Eingabe!L3480</f>
        <v>0</v>
      </c>
      <c r="D3480" s="89">
        <f>IF(Eingabe!G3480="x",1,0)</f>
        <v>0</v>
      </c>
      <c r="E3480" s="1">
        <f>IF(Eingabe!H3480="x",1,0)</f>
        <v>0</v>
      </c>
      <c r="F3480" s="1">
        <f>IF(Eingabe!I3480="x",1,0)</f>
        <v>0</v>
      </c>
      <c r="G3480" s="90">
        <f t="shared" si="266"/>
        <v>0</v>
      </c>
      <c r="H3480" s="1">
        <f>IF(Eingabe!R3480="x",1,0)</f>
        <v>0</v>
      </c>
      <c r="I3480" s="1">
        <f>IF(Eingabe!S3480="x",1,0)</f>
        <v>0</v>
      </c>
      <c r="J3480" s="1">
        <f t="shared" si="267"/>
        <v>0</v>
      </c>
      <c r="K3480" s="89">
        <f>IF(Eingabe!E3480="x",1,0)</f>
        <v>0</v>
      </c>
      <c r="L3480" s="1">
        <f>IF(Eingabe!F3480="x",1,0)</f>
        <v>0</v>
      </c>
      <c r="M3480" s="90">
        <f t="shared" si="268"/>
        <v>0</v>
      </c>
    </row>
    <row r="3481">
      <c r="A3481" s="5">
        <f>Eingabe!J3481^2*PI()/4</f>
        <v>0</v>
      </c>
      <c r="B3481" s="5">
        <f>Eingabe!K3481*Eingabe!L3481</f>
        <v>0</v>
      </c>
      <c r="C3481" s="5">
        <f>(Eingabe!K3481*(Eingabe!L3481-Eingabe!K3481)+Eingabe!K3481^2*PI()/4)*0+Eingabe!K3481*Eingabe!L3481</f>
        <v>0</v>
      </c>
      <c r="D3481" s="89">
        <f>IF(Eingabe!G3481="x",1,0)</f>
        <v>0</v>
      </c>
      <c r="E3481" s="1">
        <f>IF(Eingabe!H3481="x",1,0)</f>
        <v>0</v>
      </c>
      <c r="F3481" s="1">
        <f>IF(Eingabe!I3481="x",1,0)</f>
        <v>0</v>
      </c>
      <c r="G3481" s="90">
        <f t="shared" si="266"/>
        <v>0</v>
      </c>
      <c r="H3481" s="1">
        <f>IF(Eingabe!R3481="x",1,0)</f>
        <v>0</v>
      </c>
      <c r="I3481" s="1">
        <f>IF(Eingabe!S3481="x",1,0)</f>
        <v>0</v>
      </c>
      <c r="J3481" s="1">
        <f t="shared" si="267"/>
        <v>0</v>
      </c>
      <c r="K3481" s="89">
        <f>IF(Eingabe!E3481="x",1,0)</f>
        <v>0</v>
      </c>
      <c r="L3481" s="1">
        <f>IF(Eingabe!F3481="x",1,0)</f>
        <v>0</v>
      </c>
      <c r="M3481" s="90">
        <f t="shared" si="268"/>
        <v>0</v>
      </c>
    </row>
    <row r="3482">
      <c r="A3482" s="5">
        <f>Eingabe!J3482^2*PI()/4</f>
        <v>0</v>
      </c>
      <c r="B3482" s="5">
        <f>Eingabe!K3482*Eingabe!L3482</f>
        <v>0</v>
      </c>
      <c r="C3482" s="5">
        <f>(Eingabe!K3482*(Eingabe!L3482-Eingabe!K3482)+Eingabe!K3482^2*PI()/4)*0+Eingabe!K3482*Eingabe!L3482</f>
        <v>0</v>
      </c>
      <c r="D3482" s="89">
        <f>IF(Eingabe!G3482="x",1,0)</f>
        <v>0</v>
      </c>
      <c r="E3482" s="1">
        <f>IF(Eingabe!H3482="x",1,0)</f>
        <v>0</v>
      </c>
      <c r="F3482" s="1">
        <f>IF(Eingabe!I3482="x",1,0)</f>
        <v>0</v>
      </c>
      <c r="G3482" s="90">
        <f t="shared" si="266"/>
        <v>0</v>
      </c>
      <c r="H3482" s="1">
        <f>IF(Eingabe!R3482="x",1,0)</f>
        <v>0</v>
      </c>
      <c r="I3482" s="1">
        <f>IF(Eingabe!S3482="x",1,0)</f>
        <v>0</v>
      </c>
      <c r="J3482" s="1">
        <f t="shared" si="267"/>
        <v>0</v>
      </c>
      <c r="K3482" s="89">
        <f>IF(Eingabe!E3482="x",1,0)</f>
        <v>0</v>
      </c>
      <c r="L3482" s="1">
        <f>IF(Eingabe!F3482="x",1,0)</f>
        <v>0</v>
      </c>
      <c r="M3482" s="90">
        <f t="shared" si="268"/>
        <v>0</v>
      </c>
    </row>
    <row r="3483">
      <c r="A3483" s="5">
        <f>Eingabe!J3483^2*PI()/4</f>
        <v>0</v>
      </c>
      <c r="B3483" s="5">
        <f>Eingabe!K3483*Eingabe!L3483</f>
        <v>0</v>
      </c>
      <c r="C3483" s="5">
        <f>(Eingabe!K3483*(Eingabe!L3483-Eingabe!K3483)+Eingabe!K3483^2*PI()/4)*0+Eingabe!K3483*Eingabe!L3483</f>
        <v>0</v>
      </c>
      <c r="D3483" s="89">
        <f>IF(Eingabe!G3483="x",1,0)</f>
        <v>0</v>
      </c>
      <c r="E3483" s="1">
        <f>IF(Eingabe!H3483="x",1,0)</f>
        <v>0</v>
      </c>
      <c r="F3483" s="1">
        <f>IF(Eingabe!I3483="x",1,0)</f>
        <v>0</v>
      </c>
      <c r="G3483" s="90">
        <f t="shared" si="266"/>
        <v>0</v>
      </c>
      <c r="H3483" s="1">
        <f>IF(Eingabe!R3483="x",1,0)</f>
        <v>0</v>
      </c>
      <c r="I3483" s="1">
        <f>IF(Eingabe!S3483="x",1,0)</f>
        <v>0</v>
      </c>
      <c r="J3483" s="1">
        <f t="shared" si="267"/>
        <v>0</v>
      </c>
      <c r="K3483" s="89">
        <f>IF(Eingabe!E3483="x",1,0)</f>
        <v>0</v>
      </c>
      <c r="L3483" s="1">
        <f>IF(Eingabe!F3483="x",1,0)</f>
        <v>0</v>
      </c>
      <c r="M3483" s="90">
        <f t="shared" si="268"/>
        <v>0</v>
      </c>
    </row>
    <row r="3484">
      <c r="A3484" s="5">
        <f>Eingabe!J3484^2*PI()/4</f>
        <v>0</v>
      </c>
      <c r="B3484" s="5">
        <f>Eingabe!K3484*Eingabe!L3484</f>
        <v>0</v>
      </c>
      <c r="C3484" s="5">
        <f>(Eingabe!K3484*(Eingabe!L3484-Eingabe!K3484)+Eingabe!K3484^2*PI()/4)*0+Eingabe!K3484*Eingabe!L3484</f>
        <v>0</v>
      </c>
      <c r="D3484" s="89">
        <f>IF(Eingabe!G3484="x",1,0)</f>
        <v>0</v>
      </c>
      <c r="E3484" s="1">
        <f>IF(Eingabe!H3484="x",1,0)</f>
        <v>0</v>
      </c>
      <c r="F3484" s="1">
        <f>IF(Eingabe!I3484="x",1,0)</f>
        <v>0</v>
      </c>
      <c r="G3484" s="90">
        <f t="shared" si="266"/>
        <v>0</v>
      </c>
      <c r="H3484" s="1">
        <f>IF(Eingabe!R3484="x",1,0)</f>
        <v>0</v>
      </c>
      <c r="I3484" s="1">
        <f>IF(Eingabe!S3484="x",1,0)</f>
        <v>0</v>
      </c>
      <c r="J3484" s="1">
        <f t="shared" si="267"/>
        <v>0</v>
      </c>
      <c r="K3484" s="89">
        <f>IF(Eingabe!E3484="x",1,0)</f>
        <v>0</v>
      </c>
      <c r="L3484" s="1">
        <f>IF(Eingabe!F3484="x",1,0)</f>
        <v>0</v>
      </c>
      <c r="M3484" s="90">
        <f t="shared" si="268"/>
        <v>0</v>
      </c>
    </row>
    <row r="3485">
      <c r="A3485" s="5">
        <f>Eingabe!J3485^2*PI()/4</f>
        <v>0</v>
      </c>
      <c r="B3485" s="5">
        <f>Eingabe!K3485*Eingabe!L3485</f>
        <v>0</v>
      </c>
      <c r="C3485" s="5">
        <f>(Eingabe!K3485*(Eingabe!L3485-Eingabe!K3485)+Eingabe!K3485^2*PI()/4)*0+Eingabe!K3485*Eingabe!L3485</f>
        <v>0</v>
      </c>
      <c r="D3485" s="89">
        <f>IF(Eingabe!G3485="x",1,0)</f>
        <v>0</v>
      </c>
      <c r="E3485" s="1">
        <f>IF(Eingabe!H3485="x",1,0)</f>
        <v>0</v>
      </c>
      <c r="F3485" s="1">
        <f>IF(Eingabe!I3485="x",1,0)</f>
        <v>0</v>
      </c>
      <c r="G3485" s="90">
        <f t="shared" si="266"/>
        <v>0</v>
      </c>
      <c r="H3485" s="1">
        <f>IF(Eingabe!R3485="x",1,0)</f>
        <v>0</v>
      </c>
      <c r="I3485" s="1">
        <f>IF(Eingabe!S3485="x",1,0)</f>
        <v>0</v>
      </c>
      <c r="J3485" s="1">
        <f t="shared" si="267"/>
        <v>0</v>
      </c>
      <c r="K3485" s="89">
        <f>IF(Eingabe!E3485="x",1,0)</f>
        <v>0</v>
      </c>
      <c r="L3485" s="1">
        <f>IF(Eingabe!F3485="x",1,0)</f>
        <v>0</v>
      </c>
      <c r="M3485" s="90">
        <f t="shared" si="268"/>
        <v>0</v>
      </c>
    </row>
    <row r="3486">
      <c r="A3486" s="5">
        <f>Eingabe!J3486^2*PI()/4</f>
        <v>0</v>
      </c>
      <c r="B3486" s="5">
        <f>Eingabe!K3486*Eingabe!L3486</f>
        <v>0</v>
      </c>
      <c r="C3486" s="5">
        <f>(Eingabe!K3486*(Eingabe!L3486-Eingabe!K3486)+Eingabe!K3486^2*PI()/4)*0+Eingabe!K3486*Eingabe!L3486</f>
        <v>0</v>
      </c>
      <c r="D3486" s="89">
        <f>IF(Eingabe!G3486="x",1,0)</f>
        <v>0</v>
      </c>
      <c r="E3486" s="1">
        <f>IF(Eingabe!H3486="x",1,0)</f>
        <v>0</v>
      </c>
      <c r="F3486" s="1">
        <f>IF(Eingabe!I3486="x",1,0)</f>
        <v>0</v>
      </c>
      <c r="G3486" s="90">
        <f t="shared" si="266"/>
        <v>0</v>
      </c>
      <c r="H3486" s="1">
        <f>IF(Eingabe!R3486="x",1,0)</f>
        <v>0</v>
      </c>
      <c r="I3486" s="1">
        <f>IF(Eingabe!S3486="x",1,0)</f>
        <v>0</v>
      </c>
      <c r="J3486" s="1">
        <f t="shared" si="267"/>
        <v>0</v>
      </c>
      <c r="K3486" s="89">
        <f>IF(Eingabe!E3486="x",1,0)</f>
        <v>0</v>
      </c>
      <c r="L3486" s="1">
        <f>IF(Eingabe!F3486="x",1,0)</f>
        <v>0</v>
      </c>
      <c r="M3486" s="90">
        <f t="shared" si="268"/>
        <v>0</v>
      </c>
    </row>
    <row r="3487">
      <c r="A3487" s="5">
        <f>Eingabe!J3487^2*PI()/4</f>
        <v>0</v>
      </c>
      <c r="B3487" s="5">
        <f>Eingabe!K3487*Eingabe!L3487</f>
        <v>0</v>
      </c>
      <c r="C3487" s="5">
        <f>(Eingabe!K3487*(Eingabe!L3487-Eingabe!K3487)+Eingabe!K3487^2*PI()/4)*0+Eingabe!K3487*Eingabe!L3487</f>
        <v>0</v>
      </c>
      <c r="D3487" s="89">
        <f>IF(Eingabe!G3487="x",1,0)</f>
        <v>0</v>
      </c>
      <c r="E3487" s="1">
        <f>IF(Eingabe!H3487="x",1,0)</f>
        <v>0</v>
      </c>
      <c r="F3487" s="1">
        <f>IF(Eingabe!I3487="x",1,0)</f>
        <v>0</v>
      </c>
      <c r="G3487" s="90">
        <f t="shared" si="266"/>
        <v>0</v>
      </c>
      <c r="H3487" s="1">
        <f>IF(Eingabe!R3487="x",1,0)</f>
        <v>0</v>
      </c>
      <c r="I3487" s="1">
        <f>IF(Eingabe!S3487="x",1,0)</f>
        <v>0</v>
      </c>
      <c r="J3487" s="1">
        <f t="shared" si="267"/>
        <v>0</v>
      </c>
      <c r="K3487" s="89">
        <f>IF(Eingabe!E3487="x",1,0)</f>
        <v>0</v>
      </c>
      <c r="L3487" s="1">
        <f>IF(Eingabe!F3487="x",1,0)</f>
        <v>0</v>
      </c>
      <c r="M3487" s="90">
        <f t="shared" si="268"/>
        <v>0</v>
      </c>
    </row>
    <row r="3488">
      <c r="A3488" s="5">
        <f>Eingabe!J3488^2*PI()/4</f>
        <v>0</v>
      </c>
      <c r="B3488" s="5">
        <f>Eingabe!K3488*Eingabe!L3488</f>
        <v>0</v>
      </c>
      <c r="C3488" s="5">
        <f>(Eingabe!K3488*(Eingabe!L3488-Eingabe!K3488)+Eingabe!K3488^2*PI()/4)*0+Eingabe!K3488*Eingabe!L3488</f>
        <v>0</v>
      </c>
      <c r="D3488" s="89">
        <f>IF(Eingabe!G3488="x",1,0)</f>
        <v>0</v>
      </c>
      <c r="E3488" s="1">
        <f>IF(Eingabe!H3488="x",1,0)</f>
        <v>0</v>
      </c>
      <c r="F3488" s="1">
        <f>IF(Eingabe!I3488="x",1,0)</f>
        <v>0</v>
      </c>
      <c r="G3488" s="90">
        <f t="shared" si="266"/>
        <v>0</v>
      </c>
      <c r="H3488" s="1">
        <f>IF(Eingabe!R3488="x",1,0)</f>
        <v>0</v>
      </c>
      <c r="I3488" s="1">
        <f>IF(Eingabe!S3488="x",1,0)</f>
        <v>0</v>
      </c>
      <c r="J3488" s="1">
        <f t="shared" si="267"/>
        <v>0</v>
      </c>
      <c r="K3488" s="89">
        <f>IF(Eingabe!E3488="x",1,0)</f>
        <v>0</v>
      </c>
      <c r="L3488" s="1">
        <f>IF(Eingabe!F3488="x",1,0)</f>
        <v>0</v>
      </c>
      <c r="M3488" s="90">
        <f t="shared" si="268"/>
        <v>0</v>
      </c>
    </row>
    <row r="3489">
      <c r="A3489" s="5">
        <f>Eingabe!J3489^2*PI()/4</f>
        <v>0</v>
      </c>
      <c r="B3489" s="5">
        <f>Eingabe!K3489*Eingabe!L3489</f>
        <v>0</v>
      </c>
      <c r="C3489" s="5">
        <f>(Eingabe!K3489*(Eingabe!L3489-Eingabe!K3489)+Eingabe!K3489^2*PI()/4)*0+Eingabe!K3489*Eingabe!L3489</f>
        <v>0</v>
      </c>
      <c r="D3489" s="89">
        <f>IF(Eingabe!G3489="x",1,0)</f>
        <v>0</v>
      </c>
      <c r="E3489" s="1">
        <f>IF(Eingabe!H3489="x",1,0)</f>
        <v>0</v>
      </c>
      <c r="F3489" s="1">
        <f>IF(Eingabe!I3489="x",1,0)</f>
        <v>0</v>
      </c>
      <c r="G3489" s="90">
        <f t="shared" si="266"/>
        <v>0</v>
      </c>
      <c r="H3489" s="1">
        <f>IF(Eingabe!R3489="x",1,0)</f>
        <v>0</v>
      </c>
      <c r="I3489" s="1">
        <f>IF(Eingabe!S3489="x",1,0)</f>
        <v>0</v>
      </c>
      <c r="J3489" s="1">
        <f t="shared" si="267"/>
        <v>0</v>
      </c>
      <c r="K3489" s="89">
        <f>IF(Eingabe!E3489="x",1,0)</f>
        <v>0</v>
      </c>
      <c r="L3489" s="1">
        <f>IF(Eingabe!F3489="x",1,0)</f>
        <v>0</v>
      </c>
      <c r="M3489" s="90">
        <f t="shared" si="268"/>
        <v>0</v>
      </c>
    </row>
    <row r="3490">
      <c r="A3490" s="5">
        <f>Eingabe!J3490^2*PI()/4</f>
        <v>0</v>
      </c>
      <c r="B3490" s="5">
        <f>Eingabe!K3490*Eingabe!L3490</f>
        <v>0</v>
      </c>
      <c r="C3490" s="5">
        <f>(Eingabe!K3490*(Eingabe!L3490-Eingabe!K3490)+Eingabe!K3490^2*PI()/4)*0+Eingabe!K3490*Eingabe!L3490</f>
        <v>0</v>
      </c>
      <c r="D3490" s="89">
        <f>IF(Eingabe!G3490="x",1,0)</f>
        <v>0</v>
      </c>
      <c r="E3490" s="1">
        <f>IF(Eingabe!H3490="x",1,0)</f>
        <v>0</v>
      </c>
      <c r="F3490" s="1">
        <f>IF(Eingabe!I3490="x",1,0)</f>
        <v>0</v>
      </c>
      <c r="G3490" s="90">
        <f t="shared" si="266"/>
        <v>0</v>
      </c>
      <c r="H3490" s="1">
        <f>IF(Eingabe!R3490="x",1,0)</f>
        <v>0</v>
      </c>
      <c r="I3490" s="1">
        <f>IF(Eingabe!S3490="x",1,0)</f>
        <v>0</v>
      </c>
      <c r="J3490" s="1">
        <f t="shared" si="267"/>
        <v>0</v>
      </c>
      <c r="K3490" s="89">
        <f>IF(Eingabe!E3490="x",1,0)</f>
        <v>0</v>
      </c>
      <c r="L3490" s="1">
        <f>IF(Eingabe!F3490="x",1,0)</f>
        <v>0</v>
      </c>
      <c r="M3490" s="90">
        <f t="shared" si="268"/>
        <v>0</v>
      </c>
    </row>
    <row r="3491">
      <c r="A3491" s="5">
        <f>Eingabe!J3491^2*PI()/4</f>
        <v>0</v>
      </c>
      <c r="B3491" s="5">
        <f>Eingabe!K3491*Eingabe!L3491</f>
        <v>0</v>
      </c>
      <c r="C3491" s="5">
        <f>(Eingabe!K3491*(Eingabe!L3491-Eingabe!K3491)+Eingabe!K3491^2*PI()/4)*0+Eingabe!K3491*Eingabe!L3491</f>
        <v>0</v>
      </c>
      <c r="D3491" s="89">
        <f>IF(Eingabe!G3491="x",1,0)</f>
        <v>0</v>
      </c>
      <c r="E3491" s="1">
        <f>IF(Eingabe!H3491="x",1,0)</f>
        <v>0</v>
      </c>
      <c r="F3491" s="1">
        <f>IF(Eingabe!I3491="x",1,0)</f>
        <v>0</v>
      </c>
      <c r="G3491" s="90">
        <f t="shared" si="266"/>
        <v>0</v>
      </c>
      <c r="H3491" s="1">
        <f>IF(Eingabe!R3491="x",1,0)</f>
        <v>0</v>
      </c>
      <c r="I3491" s="1">
        <f>IF(Eingabe!S3491="x",1,0)</f>
        <v>0</v>
      </c>
      <c r="J3491" s="1">
        <f t="shared" si="267"/>
        <v>0</v>
      </c>
      <c r="K3491" s="89">
        <f>IF(Eingabe!E3491="x",1,0)</f>
        <v>0</v>
      </c>
      <c r="L3491" s="1">
        <f>IF(Eingabe!F3491="x",1,0)</f>
        <v>0</v>
      </c>
      <c r="M3491" s="90">
        <f t="shared" si="268"/>
        <v>0</v>
      </c>
    </row>
    <row r="3492">
      <c r="A3492" s="5">
        <f>Eingabe!J3492^2*PI()/4</f>
        <v>0</v>
      </c>
      <c r="B3492" s="5">
        <f>Eingabe!K3492*Eingabe!L3492</f>
        <v>0</v>
      </c>
      <c r="C3492" s="5">
        <f>(Eingabe!K3492*(Eingabe!L3492-Eingabe!K3492)+Eingabe!K3492^2*PI()/4)*0+Eingabe!K3492*Eingabe!L3492</f>
        <v>0</v>
      </c>
      <c r="D3492" s="89">
        <f>IF(Eingabe!G3492="x",1,0)</f>
        <v>0</v>
      </c>
      <c r="E3492" s="1">
        <f>IF(Eingabe!H3492="x",1,0)</f>
        <v>0</v>
      </c>
      <c r="F3492" s="1">
        <f>IF(Eingabe!I3492="x",1,0)</f>
        <v>0</v>
      </c>
      <c r="G3492" s="90">
        <f t="shared" si="266"/>
        <v>0</v>
      </c>
      <c r="H3492" s="1">
        <f>IF(Eingabe!R3492="x",1,0)</f>
        <v>0</v>
      </c>
      <c r="I3492" s="1">
        <f>IF(Eingabe!S3492="x",1,0)</f>
        <v>0</v>
      </c>
      <c r="J3492" s="1">
        <f t="shared" si="267"/>
        <v>0</v>
      </c>
      <c r="K3492" s="89">
        <f>IF(Eingabe!E3492="x",1,0)</f>
        <v>0</v>
      </c>
      <c r="L3492" s="1">
        <f>IF(Eingabe!F3492="x",1,0)</f>
        <v>0</v>
      </c>
      <c r="M3492" s="90">
        <f t="shared" si="268"/>
        <v>0</v>
      </c>
    </row>
    <row r="3493">
      <c r="A3493" s="5">
        <f>Eingabe!J3493^2*PI()/4</f>
        <v>0</v>
      </c>
      <c r="B3493" s="5">
        <f>Eingabe!K3493*Eingabe!L3493</f>
        <v>0</v>
      </c>
      <c r="C3493" s="5">
        <f>(Eingabe!K3493*(Eingabe!L3493-Eingabe!K3493)+Eingabe!K3493^2*PI()/4)*0+Eingabe!K3493*Eingabe!L3493</f>
        <v>0</v>
      </c>
      <c r="D3493" s="89">
        <f>IF(Eingabe!G3493="x",1,0)</f>
        <v>0</v>
      </c>
      <c r="E3493" s="1">
        <f>IF(Eingabe!H3493="x",1,0)</f>
        <v>0</v>
      </c>
      <c r="F3493" s="1">
        <f>IF(Eingabe!I3493="x",1,0)</f>
        <v>0</v>
      </c>
      <c r="G3493" s="90">
        <f t="shared" si="266"/>
        <v>0</v>
      </c>
      <c r="H3493" s="1">
        <f>IF(Eingabe!R3493="x",1,0)</f>
        <v>0</v>
      </c>
      <c r="I3493" s="1">
        <f>IF(Eingabe!S3493="x",1,0)</f>
        <v>0</v>
      </c>
      <c r="J3493" s="1">
        <f t="shared" si="267"/>
        <v>0</v>
      </c>
      <c r="K3493" s="89">
        <f>IF(Eingabe!E3493="x",1,0)</f>
        <v>0</v>
      </c>
      <c r="L3493" s="1">
        <f>IF(Eingabe!F3493="x",1,0)</f>
        <v>0</v>
      </c>
      <c r="M3493" s="90">
        <f t="shared" si="268"/>
        <v>0</v>
      </c>
    </row>
    <row r="3494">
      <c r="A3494" s="5">
        <f>Eingabe!J3494^2*PI()/4</f>
        <v>0</v>
      </c>
      <c r="B3494" s="5">
        <f>Eingabe!K3494*Eingabe!L3494</f>
        <v>0</v>
      </c>
      <c r="C3494" s="5">
        <f>(Eingabe!K3494*(Eingabe!L3494-Eingabe!K3494)+Eingabe!K3494^2*PI()/4)*0+Eingabe!K3494*Eingabe!L3494</f>
        <v>0</v>
      </c>
      <c r="D3494" s="89">
        <f>IF(Eingabe!G3494="x",1,0)</f>
        <v>0</v>
      </c>
      <c r="E3494" s="1">
        <f>IF(Eingabe!H3494="x",1,0)</f>
        <v>0</v>
      </c>
      <c r="F3494" s="1">
        <f>IF(Eingabe!I3494="x",1,0)</f>
        <v>0</v>
      </c>
      <c r="G3494" s="90">
        <f t="shared" si="266"/>
        <v>0</v>
      </c>
      <c r="H3494" s="1">
        <f>IF(Eingabe!R3494="x",1,0)</f>
        <v>0</v>
      </c>
      <c r="I3494" s="1">
        <f>IF(Eingabe!S3494="x",1,0)</f>
        <v>0</v>
      </c>
      <c r="J3494" s="1">
        <f t="shared" si="267"/>
        <v>0</v>
      </c>
      <c r="K3494" s="89">
        <f>IF(Eingabe!E3494="x",1,0)</f>
        <v>0</v>
      </c>
      <c r="L3494" s="1">
        <f>IF(Eingabe!F3494="x",1,0)</f>
        <v>0</v>
      </c>
      <c r="M3494" s="90">
        <f t="shared" si="268"/>
        <v>0</v>
      </c>
    </row>
    <row r="3495">
      <c r="A3495" s="5">
        <f>Eingabe!J3495^2*PI()/4</f>
        <v>0</v>
      </c>
      <c r="B3495" s="5">
        <f>Eingabe!K3495*Eingabe!L3495</f>
        <v>0</v>
      </c>
      <c r="C3495" s="5">
        <f>(Eingabe!K3495*(Eingabe!L3495-Eingabe!K3495)+Eingabe!K3495^2*PI()/4)*0+Eingabe!K3495*Eingabe!L3495</f>
        <v>0</v>
      </c>
      <c r="D3495" s="89">
        <f>IF(Eingabe!G3495="x",1,0)</f>
        <v>0</v>
      </c>
      <c r="E3495" s="1">
        <f>IF(Eingabe!H3495="x",1,0)</f>
        <v>0</v>
      </c>
      <c r="F3495" s="1">
        <f>IF(Eingabe!I3495="x",1,0)</f>
        <v>0</v>
      </c>
      <c r="G3495" s="90">
        <f t="shared" si="266"/>
        <v>0</v>
      </c>
      <c r="H3495" s="1">
        <f>IF(Eingabe!R3495="x",1,0)</f>
        <v>0</v>
      </c>
      <c r="I3495" s="1">
        <f>IF(Eingabe!S3495="x",1,0)</f>
        <v>0</v>
      </c>
      <c r="J3495" s="1">
        <f t="shared" si="267"/>
        <v>0</v>
      </c>
      <c r="K3495" s="89">
        <f>IF(Eingabe!E3495="x",1,0)</f>
        <v>0</v>
      </c>
      <c r="L3495" s="1">
        <f>IF(Eingabe!F3495="x",1,0)</f>
        <v>0</v>
      </c>
      <c r="M3495" s="90">
        <f t="shared" si="268"/>
        <v>0</v>
      </c>
    </row>
    <row r="3496">
      <c r="A3496" s="5">
        <f>Eingabe!J3496^2*PI()/4</f>
        <v>0</v>
      </c>
      <c r="B3496" s="5">
        <f>Eingabe!K3496*Eingabe!L3496</f>
        <v>0</v>
      </c>
      <c r="C3496" s="5">
        <f>(Eingabe!K3496*(Eingabe!L3496-Eingabe!K3496)+Eingabe!K3496^2*PI()/4)*0+Eingabe!K3496*Eingabe!L3496</f>
        <v>0</v>
      </c>
      <c r="D3496" s="89">
        <f>IF(Eingabe!G3496="x",1,0)</f>
        <v>0</v>
      </c>
      <c r="E3496" s="1">
        <f>IF(Eingabe!H3496="x",1,0)</f>
        <v>0</v>
      </c>
      <c r="F3496" s="1">
        <f>IF(Eingabe!I3496="x",1,0)</f>
        <v>0</v>
      </c>
      <c r="G3496" s="90">
        <f t="shared" si="266"/>
        <v>0</v>
      </c>
      <c r="H3496" s="1">
        <f>IF(Eingabe!R3496="x",1,0)</f>
        <v>0</v>
      </c>
      <c r="I3496" s="1">
        <f>IF(Eingabe!S3496="x",1,0)</f>
        <v>0</v>
      </c>
      <c r="J3496" s="1">
        <f t="shared" si="267"/>
        <v>0</v>
      </c>
      <c r="K3496" s="89">
        <f>IF(Eingabe!E3496="x",1,0)</f>
        <v>0</v>
      </c>
      <c r="L3496" s="1">
        <f>IF(Eingabe!F3496="x",1,0)</f>
        <v>0</v>
      </c>
      <c r="M3496" s="90">
        <f t="shared" si="268"/>
        <v>0</v>
      </c>
    </row>
    <row r="3497">
      <c r="A3497" s="5">
        <f>Eingabe!J3497^2*PI()/4</f>
        <v>0</v>
      </c>
      <c r="B3497" s="5">
        <f>Eingabe!K3497*Eingabe!L3497</f>
        <v>0</v>
      </c>
      <c r="C3497" s="5">
        <f>(Eingabe!K3497*(Eingabe!L3497-Eingabe!K3497)+Eingabe!K3497^2*PI()/4)*0+Eingabe!K3497*Eingabe!L3497</f>
        <v>0</v>
      </c>
      <c r="D3497" s="89">
        <f>IF(Eingabe!G3497="x",1,0)</f>
        <v>0</v>
      </c>
      <c r="E3497" s="1">
        <f>IF(Eingabe!H3497="x",1,0)</f>
        <v>0</v>
      </c>
      <c r="F3497" s="1">
        <f>IF(Eingabe!I3497="x",1,0)</f>
        <v>0</v>
      </c>
      <c r="G3497" s="90">
        <f t="shared" si="266"/>
        <v>0</v>
      </c>
      <c r="H3497" s="1">
        <f>IF(Eingabe!R3497="x",1,0)</f>
        <v>0</v>
      </c>
      <c r="I3497" s="1">
        <f>IF(Eingabe!S3497="x",1,0)</f>
        <v>0</v>
      </c>
      <c r="J3497" s="1">
        <f t="shared" si="267"/>
        <v>0</v>
      </c>
      <c r="K3497" s="89">
        <f>IF(Eingabe!E3497="x",1,0)</f>
        <v>0</v>
      </c>
      <c r="L3497" s="1">
        <f>IF(Eingabe!F3497="x",1,0)</f>
        <v>0</v>
      </c>
      <c r="M3497" s="90">
        <f t="shared" si="268"/>
        <v>0</v>
      </c>
    </row>
    <row r="3498">
      <c r="A3498" s="5">
        <f>Eingabe!J3498^2*PI()/4</f>
        <v>0</v>
      </c>
      <c r="B3498" s="5">
        <f>Eingabe!K3498*Eingabe!L3498</f>
        <v>0</v>
      </c>
      <c r="C3498" s="5">
        <f>(Eingabe!K3498*(Eingabe!L3498-Eingabe!K3498)+Eingabe!K3498^2*PI()/4)*0+Eingabe!K3498*Eingabe!L3498</f>
        <v>0</v>
      </c>
      <c r="D3498" s="89">
        <f>IF(Eingabe!G3498="x",1,0)</f>
        <v>0</v>
      </c>
      <c r="E3498" s="1">
        <f>IF(Eingabe!H3498="x",1,0)</f>
        <v>0</v>
      </c>
      <c r="F3498" s="1">
        <f>IF(Eingabe!I3498="x",1,0)</f>
        <v>0</v>
      </c>
      <c r="G3498" s="90">
        <f t="shared" si="266"/>
        <v>0</v>
      </c>
      <c r="H3498" s="1">
        <f>IF(Eingabe!R3498="x",1,0)</f>
        <v>0</v>
      </c>
      <c r="I3498" s="1">
        <f>IF(Eingabe!S3498="x",1,0)</f>
        <v>0</v>
      </c>
      <c r="J3498" s="1">
        <f t="shared" si="267"/>
        <v>0</v>
      </c>
      <c r="K3498" s="89">
        <f>IF(Eingabe!E3498="x",1,0)</f>
        <v>0</v>
      </c>
      <c r="L3498" s="1">
        <f>IF(Eingabe!F3498="x",1,0)</f>
        <v>0</v>
      </c>
      <c r="M3498" s="90">
        <f t="shared" si="268"/>
        <v>0</v>
      </c>
    </row>
    <row r="3499">
      <c r="A3499" s="5">
        <f>Eingabe!J3499^2*PI()/4</f>
        <v>0</v>
      </c>
      <c r="B3499" s="5">
        <f>Eingabe!K3499*Eingabe!L3499</f>
        <v>0</v>
      </c>
      <c r="C3499" s="5">
        <f>(Eingabe!K3499*(Eingabe!L3499-Eingabe!K3499)+Eingabe!K3499^2*PI()/4)*0+Eingabe!K3499*Eingabe!L3499</f>
        <v>0</v>
      </c>
      <c r="D3499" s="89">
        <f>IF(Eingabe!G3499="x",1,0)</f>
        <v>0</v>
      </c>
      <c r="E3499" s="1">
        <f>IF(Eingabe!H3499="x",1,0)</f>
        <v>0</v>
      </c>
      <c r="F3499" s="1">
        <f>IF(Eingabe!I3499="x",1,0)</f>
        <v>0</v>
      </c>
      <c r="G3499" s="90">
        <f t="shared" si="266"/>
        <v>0</v>
      </c>
      <c r="H3499" s="1">
        <f>IF(Eingabe!R3499="x",1,0)</f>
        <v>0</v>
      </c>
      <c r="I3499" s="1">
        <f>IF(Eingabe!S3499="x",1,0)</f>
        <v>0</v>
      </c>
      <c r="J3499" s="1">
        <f t="shared" si="267"/>
        <v>0</v>
      </c>
      <c r="K3499" s="89">
        <f>IF(Eingabe!E3499="x",1,0)</f>
        <v>0</v>
      </c>
      <c r="L3499" s="1">
        <f>IF(Eingabe!F3499="x",1,0)</f>
        <v>0</v>
      </c>
      <c r="M3499" s="90">
        <f t="shared" si="268"/>
        <v>0</v>
      </c>
    </row>
    <row r="3500">
      <c r="A3500" s="5">
        <f>Eingabe!J3500^2*PI()/4</f>
        <v>0</v>
      </c>
      <c r="B3500" s="5">
        <f>Eingabe!K3500*Eingabe!L3500</f>
        <v>0</v>
      </c>
      <c r="C3500" s="5">
        <f>(Eingabe!K3500*(Eingabe!L3500-Eingabe!K3500)+Eingabe!K3500^2*PI()/4)*0+Eingabe!K3500*Eingabe!L3500</f>
        <v>0</v>
      </c>
      <c r="D3500" s="89">
        <f>IF(Eingabe!G3500="x",1,0)</f>
        <v>0</v>
      </c>
      <c r="E3500" s="1">
        <f>IF(Eingabe!H3500="x",1,0)</f>
        <v>0</v>
      </c>
      <c r="F3500" s="1">
        <f>IF(Eingabe!I3500="x",1,0)</f>
        <v>0</v>
      </c>
      <c r="G3500" s="90">
        <f t="shared" si="266"/>
        <v>0</v>
      </c>
      <c r="H3500" s="1">
        <f>IF(Eingabe!R3500="x",1,0)</f>
        <v>0</v>
      </c>
      <c r="I3500" s="1">
        <f>IF(Eingabe!S3500="x",1,0)</f>
        <v>0</v>
      </c>
      <c r="J3500" s="1">
        <f t="shared" si="267"/>
        <v>0</v>
      </c>
      <c r="K3500" s="89">
        <f>IF(Eingabe!E3500="x",1,0)</f>
        <v>0</v>
      </c>
      <c r="L3500" s="1">
        <f>IF(Eingabe!F3500="x",1,0)</f>
        <v>0</v>
      </c>
      <c r="M3500" s="90">
        <f t="shared" si="268"/>
        <v>0</v>
      </c>
    </row>
    <row r="3501">
      <c r="A3501" s="5">
        <f>Eingabe!J3501^2*PI()/4</f>
        <v>0</v>
      </c>
      <c r="B3501" s="5">
        <f>Eingabe!K3501*Eingabe!L3501</f>
        <v>0</v>
      </c>
      <c r="C3501" s="5">
        <f>(Eingabe!K3501*(Eingabe!L3501-Eingabe!K3501)+Eingabe!K3501^2*PI()/4)*0+Eingabe!K3501*Eingabe!L3501</f>
        <v>0</v>
      </c>
      <c r="D3501" s="89">
        <f>IF(Eingabe!G3501="x",1,0)</f>
        <v>0</v>
      </c>
      <c r="E3501" s="1">
        <f>IF(Eingabe!H3501="x",1,0)</f>
        <v>0</v>
      </c>
      <c r="F3501" s="1">
        <f>IF(Eingabe!I3501="x",1,0)</f>
        <v>0</v>
      </c>
      <c r="G3501" s="90">
        <f t="shared" si="266"/>
        <v>0</v>
      </c>
      <c r="H3501" s="1">
        <f>IF(Eingabe!R3501="x",1,0)</f>
        <v>0</v>
      </c>
      <c r="I3501" s="1">
        <f>IF(Eingabe!S3501="x",1,0)</f>
        <v>0</v>
      </c>
      <c r="J3501" s="1">
        <f t="shared" si="267"/>
        <v>0</v>
      </c>
      <c r="K3501" s="89">
        <f>IF(Eingabe!E3501="x",1,0)</f>
        <v>0</v>
      </c>
      <c r="L3501" s="1">
        <f>IF(Eingabe!F3501="x",1,0)</f>
        <v>0</v>
      </c>
      <c r="M3501" s="90">
        <f t="shared" si="268"/>
        <v>0</v>
      </c>
    </row>
    <row r="3502">
      <c r="A3502" s="5">
        <f>Eingabe!J3502^2*PI()/4</f>
        <v>0</v>
      </c>
      <c r="B3502" s="5">
        <f>Eingabe!K3502*Eingabe!L3502</f>
        <v>0</v>
      </c>
      <c r="C3502" s="5">
        <f>(Eingabe!K3502*(Eingabe!L3502-Eingabe!K3502)+Eingabe!K3502^2*PI()/4)*0+Eingabe!K3502*Eingabe!L3502</f>
        <v>0</v>
      </c>
      <c r="D3502" s="89">
        <f>IF(Eingabe!G3502="x",1,0)</f>
        <v>0</v>
      </c>
      <c r="E3502" s="1">
        <f>IF(Eingabe!H3502="x",1,0)</f>
        <v>0</v>
      </c>
      <c r="F3502" s="1">
        <f>IF(Eingabe!I3502="x",1,0)</f>
        <v>0</v>
      </c>
      <c r="G3502" s="90">
        <f t="shared" si="266"/>
        <v>0</v>
      </c>
      <c r="H3502" s="1">
        <f>IF(Eingabe!R3502="x",1,0)</f>
        <v>0</v>
      </c>
      <c r="I3502" s="1">
        <f>IF(Eingabe!S3502="x",1,0)</f>
        <v>0</v>
      </c>
      <c r="J3502" s="1">
        <f t="shared" si="267"/>
        <v>0</v>
      </c>
      <c r="K3502" s="89">
        <f>IF(Eingabe!E3502="x",1,0)</f>
        <v>0</v>
      </c>
      <c r="L3502" s="1">
        <f>IF(Eingabe!F3502="x",1,0)</f>
        <v>0</v>
      </c>
      <c r="M3502" s="90">
        <f t="shared" si="268"/>
        <v>0</v>
      </c>
    </row>
    <row r="3503">
      <c r="A3503" s="5">
        <f>Eingabe!J3503^2*PI()/4</f>
        <v>0</v>
      </c>
      <c r="B3503" s="5">
        <f>Eingabe!K3503*Eingabe!L3503</f>
        <v>0</v>
      </c>
      <c r="C3503" s="5">
        <f>(Eingabe!K3503*(Eingabe!L3503-Eingabe!K3503)+Eingabe!K3503^2*PI()/4)*0+Eingabe!K3503*Eingabe!L3503</f>
        <v>0</v>
      </c>
      <c r="D3503" s="89">
        <f>IF(Eingabe!G3503="x",1,0)</f>
        <v>0</v>
      </c>
      <c r="E3503" s="1">
        <f>IF(Eingabe!H3503="x",1,0)</f>
        <v>0</v>
      </c>
      <c r="F3503" s="1">
        <f>IF(Eingabe!I3503="x",1,0)</f>
        <v>0</v>
      </c>
      <c r="G3503" s="90">
        <f t="shared" si="266"/>
        <v>0</v>
      </c>
      <c r="H3503" s="1">
        <f>IF(Eingabe!R3503="x",1,0)</f>
        <v>0</v>
      </c>
      <c r="I3503" s="1">
        <f>IF(Eingabe!S3503="x",1,0)</f>
        <v>0</v>
      </c>
      <c r="J3503" s="1">
        <f t="shared" si="267"/>
        <v>0</v>
      </c>
      <c r="K3503" s="89">
        <f>IF(Eingabe!E3503="x",1,0)</f>
        <v>0</v>
      </c>
      <c r="L3503" s="1">
        <f>IF(Eingabe!F3503="x",1,0)</f>
        <v>0</v>
      </c>
      <c r="M3503" s="90">
        <f t="shared" si="268"/>
        <v>0</v>
      </c>
    </row>
    <row r="3504">
      <c r="A3504" s="5">
        <f>Eingabe!J3504^2*PI()/4</f>
        <v>0</v>
      </c>
      <c r="B3504" s="5">
        <f>Eingabe!K3504*Eingabe!L3504</f>
        <v>0</v>
      </c>
      <c r="C3504" s="5">
        <f>(Eingabe!K3504*(Eingabe!L3504-Eingabe!K3504)+Eingabe!K3504^2*PI()/4)*0+Eingabe!K3504*Eingabe!L3504</f>
        <v>0</v>
      </c>
      <c r="D3504" s="89">
        <f>IF(Eingabe!G3504="x",1,0)</f>
        <v>0</v>
      </c>
      <c r="E3504" s="1">
        <f>IF(Eingabe!H3504="x",1,0)</f>
        <v>0</v>
      </c>
      <c r="F3504" s="1">
        <f>IF(Eingabe!I3504="x",1,0)</f>
        <v>0</v>
      </c>
      <c r="G3504" s="90">
        <f t="shared" si="266"/>
        <v>0</v>
      </c>
      <c r="H3504" s="1">
        <f>IF(Eingabe!R3504="x",1,0)</f>
        <v>0</v>
      </c>
      <c r="I3504" s="1">
        <f>IF(Eingabe!S3504="x",1,0)</f>
        <v>0</v>
      </c>
      <c r="J3504" s="1">
        <f t="shared" si="267"/>
        <v>0</v>
      </c>
      <c r="K3504" s="89">
        <f>IF(Eingabe!E3504="x",1,0)</f>
        <v>0</v>
      </c>
      <c r="L3504" s="1">
        <f>IF(Eingabe!F3504="x",1,0)</f>
        <v>0</v>
      </c>
      <c r="M3504" s="90">
        <f t="shared" si="268"/>
        <v>0</v>
      </c>
    </row>
    <row r="3505">
      <c r="A3505" s="5">
        <f>Eingabe!J3505^2*PI()/4</f>
        <v>0</v>
      </c>
      <c r="B3505" s="5">
        <f>Eingabe!K3505*Eingabe!L3505</f>
        <v>0</v>
      </c>
      <c r="C3505" s="5">
        <f>(Eingabe!K3505*(Eingabe!L3505-Eingabe!K3505)+Eingabe!K3505^2*PI()/4)*0+Eingabe!K3505*Eingabe!L3505</f>
        <v>0</v>
      </c>
      <c r="D3505" s="89">
        <f>IF(Eingabe!G3505="x",1,0)</f>
        <v>0</v>
      </c>
      <c r="E3505" s="1">
        <f>IF(Eingabe!H3505="x",1,0)</f>
        <v>0</v>
      </c>
      <c r="F3505" s="1">
        <f>IF(Eingabe!I3505="x",1,0)</f>
        <v>0</v>
      </c>
      <c r="G3505" s="90">
        <f t="shared" si="266"/>
        <v>0</v>
      </c>
      <c r="H3505" s="1">
        <f>IF(Eingabe!R3505="x",1,0)</f>
        <v>0</v>
      </c>
      <c r="I3505" s="1">
        <f>IF(Eingabe!S3505="x",1,0)</f>
        <v>0</v>
      </c>
      <c r="J3505" s="1">
        <f t="shared" si="267"/>
        <v>0</v>
      </c>
      <c r="K3505" s="89">
        <f>IF(Eingabe!E3505="x",1,0)</f>
        <v>0</v>
      </c>
      <c r="L3505" s="1">
        <f>IF(Eingabe!F3505="x",1,0)</f>
        <v>0</v>
      </c>
      <c r="M3505" s="90">
        <f t="shared" si="268"/>
        <v>0</v>
      </c>
    </row>
    <row r="3506">
      <c r="A3506" s="5">
        <f>Eingabe!J3506^2*PI()/4</f>
        <v>0</v>
      </c>
      <c r="B3506" s="5">
        <f>Eingabe!K3506*Eingabe!L3506</f>
        <v>0</v>
      </c>
      <c r="C3506" s="5">
        <f>(Eingabe!K3506*(Eingabe!L3506-Eingabe!K3506)+Eingabe!K3506^2*PI()/4)*0+Eingabe!K3506*Eingabe!L3506</f>
        <v>0</v>
      </c>
      <c r="D3506" s="89">
        <f>IF(Eingabe!G3506="x",1,0)</f>
        <v>0</v>
      </c>
      <c r="E3506" s="1">
        <f>IF(Eingabe!H3506="x",1,0)</f>
        <v>0</v>
      </c>
      <c r="F3506" s="1">
        <f>IF(Eingabe!I3506="x",1,0)</f>
        <v>0</v>
      </c>
      <c r="G3506" s="90">
        <f t="shared" si="266"/>
        <v>0</v>
      </c>
      <c r="H3506" s="1">
        <f>IF(Eingabe!R3506="x",1,0)</f>
        <v>0</v>
      </c>
      <c r="I3506" s="1">
        <f>IF(Eingabe!S3506="x",1,0)</f>
        <v>0</v>
      </c>
      <c r="J3506" s="1">
        <f t="shared" si="267"/>
        <v>0</v>
      </c>
      <c r="K3506" s="89">
        <f>IF(Eingabe!E3506="x",1,0)</f>
        <v>0</v>
      </c>
      <c r="L3506" s="1">
        <f>IF(Eingabe!F3506="x",1,0)</f>
        <v>0</v>
      </c>
      <c r="M3506" s="90">
        <f t="shared" si="268"/>
        <v>0</v>
      </c>
    </row>
    <row r="3507">
      <c r="A3507" s="5">
        <f>Eingabe!J3507^2*PI()/4</f>
        <v>0</v>
      </c>
      <c r="B3507" s="5">
        <f>Eingabe!K3507*Eingabe!L3507</f>
        <v>0</v>
      </c>
      <c r="C3507" s="5">
        <f>(Eingabe!K3507*(Eingabe!L3507-Eingabe!K3507)+Eingabe!K3507^2*PI()/4)*0+Eingabe!K3507*Eingabe!L3507</f>
        <v>0</v>
      </c>
      <c r="D3507" s="89">
        <f>IF(Eingabe!G3507="x",1,0)</f>
        <v>0</v>
      </c>
      <c r="E3507" s="1">
        <f>IF(Eingabe!H3507="x",1,0)</f>
        <v>0</v>
      </c>
      <c r="F3507" s="1">
        <f>IF(Eingabe!I3507="x",1,0)</f>
        <v>0</v>
      </c>
      <c r="G3507" s="90">
        <f t="shared" si="266"/>
        <v>0</v>
      </c>
      <c r="H3507" s="1">
        <f>IF(Eingabe!R3507="x",1,0)</f>
        <v>0</v>
      </c>
      <c r="I3507" s="1">
        <f>IF(Eingabe!S3507="x",1,0)</f>
        <v>0</v>
      </c>
      <c r="J3507" s="1">
        <f t="shared" si="267"/>
        <v>0</v>
      </c>
      <c r="K3507" s="89">
        <f>IF(Eingabe!E3507="x",1,0)</f>
        <v>0</v>
      </c>
      <c r="L3507" s="1">
        <f>IF(Eingabe!F3507="x",1,0)</f>
        <v>0</v>
      </c>
      <c r="M3507" s="90">
        <f t="shared" si="268"/>
        <v>0</v>
      </c>
    </row>
    <row r="3508">
      <c r="A3508" s="5">
        <f>Eingabe!J3508^2*PI()/4</f>
        <v>0</v>
      </c>
      <c r="B3508" s="5">
        <f>Eingabe!K3508*Eingabe!L3508</f>
        <v>0</v>
      </c>
      <c r="C3508" s="5">
        <f>(Eingabe!K3508*(Eingabe!L3508-Eingabe!K3508)+Eingabe!K3508^2*PI()/4)*0+Eingabe!K3508*Eingabe!L3508</f>
        <v>0</v>
      </c>
      <c r="D3508" s="89">
        <f>IF(Eingabe!G3508="x",1,0)</f>
        <v>0</v>
      </c>
      <c r="E3508" s="1">
        <f>IF(Eingabe!H3508="x",1,0)</f>
        <v>0</v>
      </c>
      <c r="F3508" s="1">
        <f>IF(Eingabe!I3508="x",1,0)</f>
        <v>0</v>
      </c>
      <c r="G3508" s="90">
        <f t="shared" si="266"/>
        <v>0</v>
      </c>
      <c r="H3508" s="1">
        <f>IF(Eingabe!R3508="x",1,0)</f>
        <v>0</v>
      </c>
      <c r="I3508" s="1">
        <f>IF(Eingabe!S3508="x",1,0)</f>
        <v>0</v>
      </c>
      <c r="J3508" s="1">
        <f t="shared" si="267"/>
        <v>0</v>
      </c>
      <c r="K3508" s="89">
        <f>IF(Eingabe!E3508="x",1,0)</f>
        <v>0</v>
      </c>
      <c r="L3508" s="1">
        <f>IF(Eingabe!F3508="x",1,0)</f>
        <v>0</v>
      </c>
      <c r="M3508" s="90">
        <f t="shared" si="268"/>
        <v>0</v>
      </c>
    </row>
    <row r="3509">
      <c r="A3509" s="5">
        <f>Eingabe!J3509^2*PI()/4</f>
        <v>0</v>
      </c>
      <c r="B3509" s="5">
        <f>Eingabe!K3509*Eingabe!L3509</f>
        <v>0</v>
      </c>
      <c r="C3509" s="5">
        <f>(Eingabe!K3509*(Eingabe!L3509-Eingabe!K3509)+Eingabe!K3509^2*PI()/4)*0+Eingabe!K3509*Eingabe!L3509</f>
        <v>0</v>
      </c>
      <c r="D3509" s="89">
        <f>IF(Eingabe!G3509="x",1,0)</f>
        <v>0</v>
      </c>
      <c r="E3509" s="1">
        <f>IF(Eingabe!H3509="x",1,0)</f>
        <v>0</v>
      </c>
      <c r="F3509" s="1">
        <f>IF(Eingabe!I3509="x",1,0)</f>
        <v>0</v>
      </c>
      <c r="G3509" s="90">
        <f t="shared" si="266"/>
        <v>0</v>
      </c>
      <c r="H3509" s="1">
        <f>IF(Eingabe!R3509="x",1,0)</f>
        <v>0</v>
      </c>
      <c r="I3509" s="1">
        <f>IF(Eingabe!S3509="x",1,0)</f>
        <v>0</v>
      </c>
      <c r="J3509" s="1">
        <f t="shared" si="267"/>
        <v>0</v>
      </c>
      <c r="K3509" s="89">
        <f>IF(Eingabe!E3509="x",1,0)</f>
        <v>0</v>
      </c>
      <c r="L3509" s="1">
        <f>IF(Eingabe!F3509="x",1,0)</f>
        <v>0</v>
      </c>
      <c r="M3509" s="90">
        <f t="shared" si="268"/>
        <v>0</v>
      </c>
    </row>
    <row r="3510">
      <c r="A3510" s="5">
        <f>Eingabe!J3510^2*PI()/4</f>
        <v>0</v>
      </c>
      <c r="B3510" s="5">
        <f>Eingabe!K3510*Eingabe!L3510</f>
        <v>0</v>
      </c>
      <c r="C3510" s="5">
        <f>(Eingabe!K3510*(Eingabe!L3510-Eingabe!K3510)+Eingabe!K3510^2*PI()/4)*0+Eingabe!K3510*Eingabe!L3510</f>
        <v>0</v>
      </c>
      <c r="D3510" s="89">
        <f>IF(Eingabe!G3510="x",1,0)</f>
        <v>0</v>
      </c>
      <c r="E3510" s="1">
        <f>IF(Eingabe!H3510="x",1,0)</f>
        <v>0</v>
      </c>
      <c r="F3510" s="1">
        <f>IF(Eingabe!I3510="x",1,0)</f>
        <v>0</v>
      </c>
      <c r="G3510" s="90">
        <f t="shared" si="266"/>
        <v>0</v>
      </c>
      <c r="H3510" s="1">
        <f>IF(Eingabe!R3510="x",1,0)</f>
        <v>0</v>
      </c>
      <c r="I3510" s="1">
        <f>IF(Eingabe!S3510="x",1,0)</f>
        <v>0</v>
      </c>
      <c r="J3510" s="1">
        <f t="shared" si="267"/>
        <v>0</v>
      </c>
      <c r="K3510" s="89">
        <f>IF(Eingabe!E3510="x",1,0)</f>
        <v>0</v>
      </c>
      <c r="L3510" s="1">
        <f>IF(Eingabe!F3510="x",1,0)</f>
        <v>0</v>
      </c>
      <c r="M3510" s="90">
        <f t="shared" si="268"/>
        <v>0</v>
      </c>
    </row>
    <row r="3511">
      <c r="A3511" s="5">
        <f>Eingabe!J3511^2*PI()/4</f>
        <v>0</v>
      </c>
      <c r="B3511" s="5">
        <f>Eingabe!K3511*Eingabe!L3511</f>
        <v>0</v>
      </c>
      <c r="C3511" s="5">
        <f>(Eingabe!K3511*(Eingabe!L3511-Eingabe!K3511)+Eingabe!K3511^2*PI()/4)*0+Eingabe!K3511*Eingabe!L3511</f>
        <v>0</v>
      </c>
      <c r="D3511" s="89">
        <f>IF(Eingabe!G3511="x",1,0)</f>
        <v>0</v>
      </c>
      <c r="E3511" s="1">
        <f>IF(Eingabe!H3511="x",1,0)</f>
        <v>0</v>
      </c>
      <c r="F3511" s="1">
        <f>IF(Eingabe!I3511="x",1,0)</f>
        <v>0</v>
      </c>
      <c r="G3511" s="90">
        <f t="shared" si="266"/>
        <v>0</v>
      </c>
      <c r="H3511" s="1">
        <f>IF(Eingabe!R3511="x",1,0)</f>
        <v>0</v>
      </c>
      <c r="I3511" s="1">
        <f>IF(Eingabe!S3511="x",1,0)</f>
        <v>0</v>
      </c>
      <c r="J3511" s="1">
        <f t="shared" si="267"/>
        <v>0</v>
      </c>
      <c r="K3511" s="89">
        <f>IF(Eingabe!E3511="x",1,0)</f>
        <v>0</v>
      </c>
      <c r="L3511" s="1">
        <f>IF(Eingabe!F3511="x",1,0)</f>
        <v>0</v>
      </c>
      <c r="M3511" s="90">
        <f t="shared" si="268"/>
        <v>0</v>
      </c>
    </row>
    <row r="3512">
      <c r="A3512" s="5">
        <f>Eingabe!J3512^2*PI()/4</f>
        <v>0</v>
      </c>
      <c r="B3512" s="5">
        <f>Eingabe!K3512*Eingabe!L3512</f>
        <v>0</v>
      </c>
      <c r="C3512" s="5">
        <f>(Eingabe!K3512*(Eingabe!L3512-Eingabe!K3512)+Eingabe!K3512^2*PI()/4)*0+Eingabe!K3512*Eingabe!L3512</f>
        <v>0</v>
      </c>
      <c r="D3512" s="89">
        <f>IF(Eingabe!G3512="x",1,0)</f>
        <v>0</v>
      </c>
      <c r="E3512" s="1">
        <f>IF(Eingabe!H3512="x",1,0)</f>
        <v>0</v>
      </c>
      <c r="F3512" s="1">
        <f>IF(Eingabe!I3512="x",1,0)</f>
        <v>0</v>
      </c>
      <c r="G3512" s="90">
        <f t="shared" si="266"/>
        <v>0</v>
      </c>
      <c r="H3512" s="1">
        <f>IF(Eingabe!R3512="x",1,0)</f>
        <v>0</v>
      </c>
      <c r="I3512" s="1">
        <f>IF(Eingabe!S3512="x",1,0)</f>
        <v>0</v>
      </c>
      <c r="J3512" s="1">
        <f t="shared" si="267"/>
        <v>0</v>
      </c>
      <c r="K3512" s="89">
        <f>IF(Eingabe!E3512="x",1,0)</f>
        <v>0</v>
      </c>
      <c r="L3512" s="1">
        <f>IF(Eingabe!F3512="x",1,0)</f>
        <v>0</v>
      </c>
      <c r="M3512" s="90">
        <f t="shared" si="268"/>
        <v>0</v>
      </c>
    </row>
    <row r="3513">
      <c r="A3513" s="5">
        <f>Eingabe!J3513^2*PI()/4</f>
        <v>0</v>
      </c>
      <c r="B3513" s="5">
        <f>Eingabe!K3513*Eingabe!L3513</f>
        <v>0</v>
      </c>
      <c r="C3513" s="5">
        <f>(Eingabe!K3513*(Eingabe!L3513-Eingabe!K3513)+Eingabe!K3513^2*PI()/4)*0+Eingabe!K3513*Eingabe!L3513</f>
        <v>0</v>
      </c>
      <c r="D3513" s="89">
        <f>IF(Eingabe!G3513="x",1,0)</f>
        <v>0</v>
      </c>
      <c r="E3513" s="1">
        <f>IF(Eingabe!H3513="x",1,0)</f>
        <v>0</v>
      </c>
      <c r="F3513" s="1">
        <f>IF(Eingabe!I3513="x",1,0)</f>
        <v>0</v>
      </c>
      <c r="G3513" s="90">
        <f t="shared" si="266"/>
        <v>0</v>
      </c>
      <c r="H3513" s="1">
        <f>IF(Eingabe!R3513="x",1,0)</f>
        <v>0</v>
      </c>
      <c r="I3513" s="1">
        <f>IF(Eingabe!S3513="x",1,0)</f>
        <v>0</v>
      </c>
      <c r="J3513" s="1">
        <f t="shared" si="267"/>
        <v>0</v>
      </c>
      <c r="K3513" s="89">
        <f>IF(Eingabe!E3513="x",1,0)</f>
        <v>0</v>
      </c>
      <c r="L3513" s="1">
        <f>IF(Eingabe!F3513="x",1,0)</f>
        <v>0</v>
      </c>
      <c r="M3513" s="90">
        <f t="shared" si="268"/>
        <v>0</v>
      </c>
    </row>
    <row r="3514">
      <c r="A3514" s="5">
        <f>Eingabe!J3514^2*PI()/4</f>
        <v>0</v>
      </c>
      <c r="B3514" s="5">
        <f>Eingabe!K3514*Eingabe!L3514</f>
        <v>0</v>
      </c>
      <c r="C3514" s="5">
        <f>(Eingabe!K3514*(Eingabe!L3514-Eingabe!K3514)+Eingabe!K3514^2*PI()/4)*0+Eingabe!K3514*Eingabe!L3514</f>
        <v>0</v>
      </c>
      <c r="D3514" s="89">
        <f>IF(Eingabe!G3514="x",1,0)</f>
        <v>0</v>
      </c>
      <c r="E3514" s="1">
        <f>IF(Eingabe!H3514="x",1,0)</f>
        <v>0</v>
      </c>
      <c r="F3514" s="1">
        <f>IF(Eingabe!I3514="x",1,0)</f>
        <v>0</v>
      </c>
      <c r="G3514" s="90">
        <f t="shared" si="266"/>
        <v>0</v>
      </c>
      <c r="H3514" s="1">
        <f>IF(Eingabe!R3514="x",1,0)</f>
        <v>0</v>
      </c>
      <c r="I3514" s="1">
        <f>IF(Eingabe!S3514="x",1,0)</f>
        <v>0</v>
      </c>
      <c r="J3514" s="1">
        <f t="shared" si="267"/>
        <v>0</v>
      </c>
      <c r="K3514" s="89">
        <f>IF(Eingabe!E3514="x",1,0)</f>
        <v>0</v>
      </c>
      <c r="L3514" s="1">
        <f>IF(Eingabe!F3514="x",1,0)</f>
        <v>0</v>
      </c>
      <c r="M3514" s="90">
        <f t="shared" si="268"/>
        <v>0</v>
      </c>
    </row>
    <row r="3515">
      <c r="A3515" s="5">
        <f>Eingabe!J3515^2*PI()/4</f>
        <v>0</v>
      </c>
      <c r="B3515" s="5">
        <f>Eingabe!K3515*Eingabe!L3515</f>
        <v>0</v>
      </c>
      <c r="C3515" s="5">
        <f>(Eingabe!K3515*(Eingabe!L3515-Eingabe!K3515)+Eingabe!K3515^2*PI()/4)*0+Eingabe!K3515*Eingabe!L3515</f>
        <v>0</v>
      </c>
      <c r="D3515" s="89">
        <f>IF(Eingabe!G3515="x",1,0)</f>
        <v>0</v>
      </c>
      <c r="E3515" s="1">
        <f>IF(Eingabe!H3515="x",1,0)</f>
        <v>0</v>
      </c>
      <c r="F3515" s="1">
        <f>IF(Eingabe!I3515="x",1,0)</f>
        <v>0</v>
      </c>
      <c r="G3515" s="90">
        <f t="shared" si="266"/>
        <v>0</v>
      </c>
      <c r="H3515" s="1">
        <f>IF(Eingabe!R3515="x",1,0)</f>
        <v>0</v>
      </c>
      <c r="I3515" s="1">
        <f>IF(Eingabe!S3515="x",1,0)</f>
        <v>0</v>
      </c>
      <c r="J3515" s="1">
        <f t="shared" si="267"/>
        <v>0</v>
      </c>
      <c r="K3515" s="89">
        <f>IF(Eingabe!E3515="x",1,0)</f>
        <v>0</v>
      </c>
      <c r="L3515" s="1">
        <f>IF(Eingabe!F3515="x",1,0)</f>
        <v>0</v>
      </c>
      <c r="M3515" s="90">
        <f t="shared" si="268"/>
        <v>0</v>
      </c>
    </row>
    <row r="3516">
      <c r="A3516" s="5">
        <f>Eingabe!J3516^2*PI()/4</f>
        <v>0</v>
      </c>
      <c r="B3516" s="5">
        <f>Eingabe!K3516*Eingabe!L3516</f>
        <v>0</v>
      </c>
      <c r="C3516" s="5">
        <f>(Eingabe!K3516*(Eingabe!L3516-Eingabe!K3516)+Eingabe!K3516^2*PI()/4)*0+Eingabe!K3516*Eingabe!L3516</f>
        <v>0</v>
      </c>
      <c r="D3516" s="89">
        <f>IF(Eingabe!G3516="x",1,0)</f>
        <v>0</v>
      </c>
      <c r="E3516" s="1">
        <f>IF(Eingabe!H3516="x",1,0)</f>
        <v>0</v>
      </c>
      <c r="F3516" s="1">
        <f>IF(Eingabe!I3516="x",1,0)</f>
        <v>0</v>
      </c>
      <c r="G3516" s="90">
        <f t="shared" si="266"/>
        <v>0</v>
      </c>
      <c r="H3516" s="1">
        <f>IF(Eingabe!R3516="x",1,0)</f>
        <v>0</v>
      </c>
      <c r="I3516" s="1">
        <f>IF(Eingabe!S3516="x",1,0)</f>
        <v>0</v>
      </c>
      <c r="J3516" s="1">
        <f t="shared" si="267"/>
        <v>0</v>
      </c>
      <c r="K3516" s="89">
        <f>IF(Eingabe!E3516="x",1,0)</f>
        <v>0</v>
      </c>
      <c r="L3516" s="1">
        <f>IF(Eingabe!F3516="x",1,0)</f>
        <v>0</v>
      </c>
      <c r="M3516" s="90">
        <f t="shared" si="268"/>
        <v>0</v>
      </c>
    </row>
    <row r="3517">
      <c r="A3517" s="5">
        <f>Eingabe!J3517^2*PI()/4</f>
        <v>0</v>
      </c>
      <c r="B3517" s="5">
        <f>Eingabe!K3517*Eingabe!L3517</f>
        <v>0</v>
      </c>
      <c r="C3517" s="5">
        <f>(Eingabe!K3517*(Eingabe!L3517-Eingabe!K3517)+Eingabe!K3517^2*PI()/4)*0+Eingabe!K3517*Eingabe!L3517</f>
        <v>0</v>
      </c>
      <c r="D3517" s="89">
        <f>IF(Eingabe!G3517="x",1,0)</f>
        <v>0</v>
      </c>
      <c r="E3517" s="1">
        <f>IF(Eingabe!H3517="x",1,0)</f>
        <v>0</v>
      </c>
      <c r="F3517" s="1">
        <f>IF(Eingabe!I3517="x",1,0)</f>
        <v>0</v>
      </c>
      <c r="G3517" s="90">
        <f t="shared" si="266"/>
        <v>0</v>
      </c>
      <c r="H3517" s="1">
        <f>IF(Eingabe!R3517="x",1,0)</f>
        <v>0</v>
      </c>
      <c r="I3517" s="1">
        <f>IF(Eingabe!S3517="x",1,0)</f>
        <v>0</v>
      </c>
      <c r="J3517" s="1">
        <f t="shared" si="267"/>
        <v>0</v>
      </c>
      <c r="K3517" s="89">
        <f>IF(Eingabe!E3517="x",1,0)</f>
        <v>0</v>
      </c>
      <c r="L3517" s="1">
        <f>IF(Eingabe!F3517="x",1,0)</f>
        <v>0</v>
      </c>
      <c r="M3517" s="90">
        <f t="shared" si="268"/>
        <v>0</v>
      </c>
    </row>
    <row r="3518">
      <c r="A3518" s="5">
        <f>Eingabe!J3518^2*PI()/4</f>
        <v>0</v>
      </c>
      <c r="B3518" s="5">
        <f>Eingabe!K3518*Eingabe!L3518</f>
        <v>0</v>
      </c>
      <c r="C3518" s="5">
        <f>(Eingabe!K3518*(Eingabe!L3518-Eingabe!K3518)+Eingabe!K3518^2*PI()/4)*0+Eingabe!K3518*Eingabe!L3518</f>
        <v>0</v>
      </c>
      <c r="D3518" s="89">
        <f>IF(Eingabe!G3518="x",1,0)</f>
        <v>0</v>
      </c>
      <c r="E3518" s="1">
        <f>IF(Eingabe!H3518="x",1,0)</f>
        <v>0</v>
      </c>
      <c r="F3518" s="1">
        <f>IF(Eingabe!I3518="x",1,0)</f>
        <v>0</v>
      </c>
      <c r="G3518" s="90">
        <f t="shared" si="266"/>
        <v>0</v>
      </c>
      <c r="H3518" s="1">
        <f>IF(Eingabe!R3518="x",1,0)</f>
        <v>0</v>
      </c>
      <c r="I3518" s="1">
        <f>IF(Eingabe!S3518="x",1,0)</f>
        <v>0</v>
      </c>
      <c r="J3518" s="1">
        <f t="shared" si="267"/>
        <v>0</v>
      </c>
      <c r="K3518" s="89">
        <f>IF(Eingabe!E3518="x",1,0)</f>
        <v>0</v>
      </c>
      <c r="L3518" s="1">
        <f>IF(Eingabe!F3518="x",1,0)</f>
        <v>0</v>
      </c>
      <c r="M3518" s="90">
        <f t="shared" si="268"/>
        <v>0</v>
      </c>
    </row>
    <row r="3519">
      <c r="A3519" s="5">
        <f>Eingabe!J3519^2*PI()/4</f>
        <v>0</v>
      </c>
      <c r="B3519" s="5">
        <f>Eingabe!K3519*Eingabe!L3519</f>
        <v>0</v>
      </c>
      <c r="C3519" s="5">
        <f>(Eingabe!K3519*(Eingabe!L3519-Eingabe!K3519)+Eingabe!K3519^2*PI()/4)*0+Eingabe!K3519*Eingabe!L3519</f>
        <v>0</v>
      </c>
      <c r="D3519" s="89">
        <f>IF(Eingabe!G3519="x",1,0)</f>
        <v>0</v>
      </c>
      <c r="E3519" s="1">
        <f>IF(Eingabe!H3519="x",1,0)</f>
        <v>0</v>
      </c>
      <c r="F3519" s="1">
        <f>IF(Eingabe!I3519="x",1,0)</f>
        <v>0</v>
      </c>
      <c r="G3519" s="90">
        <f t="shared" si="266"/>
        <v>0</v>
      </c>
      <c r="H3519" s="1">
        <f>IF(Eingabe!R3519="x",1,0)</f>
        <v>0</v>
      </c>
      <c r="I3519" s="1">
        <f>IF(Eingabe!S3519="x",1,0)</f>
        <v>0</v>
      </c>
      <c r="J3519" s="1">
        <f t="shared" si="267"/>
        <v>0</v>
      </c>
      <c r="K3519" s="89">
        <f>IF(Eingabe!E3519="x",1,0)</f>
        <v>0</v>
      </c>
      <c r="L3519" s="1">
        <f>IF(Eingabe!F3519="x",1,0)</f>
        <v>0</v>
      </c>
      <c r="M3519" s="90">
        <f t="shared" si="268"/>
        <v>0</v>
      </c>
    </row>
    <row r="3520">
      <c r="A3520" s="5">
        <f>Eingabe!J3520^2*PI()/4</f>
        <v>0</v>
      </c>
      <c r="B3520" s="5">
        <f>Eingabe!K3520*Eingabe!L3520</f>
        <v>0</v>
      </c>
      <c r="C3520" s="5">
        <f>(Eingabe!K3520*(Eingabe!L3520-Eingabe!K3520)+Eingabe!K3520^2*PI()/4)*0+Eingabe!K3520*Eingabe!L3520</f>
        <v>0</v>
      </c>
      <c r="D3520" s="89">
        <f>IF(Eingabe!G3520="x",1,0)</f>
        <v>0</v>
      </c>
      <c r="E3520" s="1">
        <f>IF(Eingabe!H3520="x",1,0)</f>
        <v>0</v>
      </c>
      <c r="F3520" s="1">
        <f>IF(Eingabe!I3520="x",1,0)</f>
        <v>0</v>
      </c>
      <c r="G3520" s="90">
        <f t="shared" si="266"/>
        <v>0</v>
      </c>
      <c r="H3520" s="1">
        <f>IF(Eingabe!R3520="x",1,0)</f>
        <v>0</v>
      </c>
      <c r="I3520" s="1">
        <f>IF(Eingabe!S3520="x",1,0)</f>
        <v>0</v>
      </c>
      <c r="J3520" s="1">
        <f t="shared" si="267"/>
        <v>0</v>
      </c>
      <c r="K3520" s="89">
        <f>IF(Eingabe!E3520="x",1,0)</f>
        <v>0</v>
      </c>
      <c r="L3520" s="1">
        <f>IF(Eingabe!F3520="x",1,0)</f>
        <v>0</v>
      </c>
      <c r="M3520" s="90">
        <f t="shared" si="268"/>
        <v>0</v>
      </c>
    </row>
    <row r="3521">
      <c r="A3521" s="5">
        <f>Eingabe!J3521^2*PI()/4</f>
        <v>0</v>
      </c>
      <c r="B3521" s="5">
        <f>Eingabe!K3521*Eingabe!L3521</f>
        <v>0</v>
      </c>
      <c r="C3521" s="5">
        <f>(Eingabe!K3521*(Eingabe!L3521-Eingabe!K3521)+Eingabe!K3521^2*PI()/4)*0+Eingabe!K3521*Eingabe!L3521</f>
        <v>0</v>
      </c>
      <c r="D3521" s="89">
        <f>IF(Eingabe!G3521="x",1,0)</f>
        <v>0</v>
      </c>
      <c r="E3521" s="1">
        <f>IF(Eingabe!H3521="x",1,0)</f>
        <v>0</v>
      </c>
      <c r="F3521" s="1">
        <f>IF(Eingabe!I3521="x",1,0)</f>
        <v>0</v>
      </c>
      <c r="G3521" s="90">
        <f t="shared" si="266"/>
        <v>0</v>
      </c>
      <c r="H3521" s="1">
        <f>IF(Eingabe!R3521="x",1,0)</f>
        <v>0</v>
      </c>
      <c r="I3521" s="1">
        <f>IF(Eingabe!S3521="x",1,0)</f>
        <v>0</v>
      </c>
      <c r="J3521" s="1">
        <f t="shared" si="267"/>
        <v>0</v>
      </c>
      <c r="K3521" s="89">
        <f>IF(Eingabe!E3521="x",1,0)</f>
        <v>0</v>
      </c>
      <c r="L3521" s="1">
        <f>IF(Eingabe!F3521="x",1,0)</f>
        <v>0</v>
      </c>
      <c r="M3521" s="90">
        <f t="shared" si="268"/>
        <v>0</v>
      </c>
    </row>
    <row r="3522">
      <c r="A3522" s="5">
        <f>Eingabe!J3522^2*PI()/4</f>
        <v>0</v>
      </c>
      <c r="B3522" s="5">
        <f>Eingabe!K3522*Eingabe!L3522</f>
        <v>0</v>
      </c>
      <c r="C3522" s="5">
        <f>(Eingabe!K3522*(Eingabe!L3522-Eingabe!K3522)+Eingabe!K3522^2*PI()/4)*0+Eingabe!K3522*Eingabe!L3522</f>
        <v>0</v>
      </c>
      <c r="D3522" s="89">
        <f>IF(Eingabe!G3522="x",1,0)</f>
        <v>0</v>
      </c>
      <c r="E3522" s="1">
        <f>IF(Eingabe!H3522="x",1,0)</f>
        <v>0</v>
      </c>
      <c r="F3522" s="1">
        <f>IF(Eingabe!I3522="x",1,0)</f>
        <v>0</v>
      </c>
      <c r="G3522" s="90">
        <f t="shared" si="266"/>
        <v>0</v>
      </c>
      <c r="H3522" s="1">
        <f>IF(Eingabe!R3522="x",1,0)</f>
        <v>0</v>
      </c>
      <c r="I3522" s="1">
        <f>IF(Eingabe!S3522="x",1,0)</f>
        <v>0</v>
      </c>
      <c r="J3522" s="1">
        <f t="shared" si="267"/>
        <v>0</v>
      </c>
      <c r="K3522" s="89">
        <f>IF(Eingabe!E3522="x",1,0)</f>
        <v>0</v>
      </c>
      <c r="L3522" s="1">
        <f>IF(Eingabe!F3522="x",1,0)</f>
        <v>0</v>
      </c>
      <c r="M3522" s="90">
        <f t="shared" si="268"/>
        <v>0</v>
      </c>
    </row>
    <row r="3523">
      <c r="A3523" s="5">
        <f>Eingabe!J3523^2*PI()/4</f>
        <v>0</v>
      </c>
      <c r="B3523" s="5">
        <f>Eingabe!K3523*Eingabe!L3523</f>
        <v>0</v>
      </c>
      <c r="C3523" s="5">
        <f>(Eingabe!K3523*(Eingabe!L3523-Eingabe!K3523)+Eingabe!K3523^2*PI()/4)*0+Eingabe!K3523*Eingabe!L3523</f>
        <v>0</v>
      </c>
      <c r="D3523" s="89">
        <f>IF(Eingabe!G3523="x",1,0)</f>
        <v>0</v>
      </c>
      <c r="E3523" s="1">
        <f>IF(Eingabe!H3523="x",1,0)</f>
        <v>0</v>
      </c>
      <c r="F3523" s="1">
        <f>IF(Eingabe!I3523="x",1,0)</f>
        <v>0</v>
      </c>
      <c r="G3523" s="90">
        <f t="shared" si="266"/>
        <v>0</v>
      </c>
      <c r="H3523" s="1">
        <f>IF(Eingabe!R3523="x",1,0)</f>
        <v>0</v>
      </c>
      <c r="I3523" s="1">
        <f>IF(Eingabe!S3523="x",1,0)</f>
        <v>0</v>
      </c>
      <c r="J3523" s="1">
        <f t="shared" si="267"/>
        <v>0</v>
      </c>
      <c r="K3523" s="89">
        <f>IF(Eingabe!E3523="x",1,0)</f>
        <v>0</v>
      </c>
      <c r="L3523" s="1">
        <f>IF(Eingabe!F3523="x",1,0)</f>
        <v>0</v>
      </c>
      <c r="M3523" s="90">
        <f t="shared" si="268"/>
        <v>0</v>
      </c>
    </row>
    <row r="3524">
      <c r="A3524" s="5">
        <f>Eingabe!J3524^2*PI()/4</f>
        <v>0</v>
      </c>
      <c r="B3524" s="5">
        <f>Eingabe!K3524*Eingabe!L3524</f>
        <v>0</v>
      </c>
      <c r="C3524" s="5">
        <f>(Eingabe!K3524*(Eingabe!L3524-Eingabe!K3524)+Eingabe!K3524^2*PI()/4)*0+Eingabe!K3524*Eingabe!L3524</f>
        <v>0</v>
      </c>
      <c r="D3524" s="89">
        <f>IF(Eingabe!G3524="x",1,0)</f>
        <v>0</v>
      </c>
      <c r="E3524" s="1">
        <f>IF(Eingabe!H3524="x",1,0)</f>
        <v>0</v>
      </c>
      <c r="F3524" s="1">
        <f>IF(Eingabe!I3524="x",1,0)</f>
        <v>0</v>
      </c>
      <c r="G3524" s="90">
        <f t="shared" si="266"/>
        <v>0</v>
      </c>
      <c r="H3524" s="1">
        <f>IF(Eingabe!R3524="x",1,0)</f>
        <v>0</v>
      </c>
      <c r="I3524" s="1">
        <f>IF(Eingabe!S3524="x",1,0)</f>
        <v>0</v>
      </c>
      <c r="J3524" s="1">
        <f t="shared" si="267"/>
        <v>0</v>
      </c>
      <c r="K3524" s="89">
        <f>IF(Eingabe!E3524="x",1,0)</f>
        <v>0</v>
      </c>
      <c r="L3524" s="1">
        <f>IF(Eingabe!F3524="x",1,0)</f>
        <v>0</v>
      </c>
      <c r="M3524" s="90">
        <f t="shared" si="268"/>
        <v>0</v>
      </c>
    </row>
    <row r="3525">
      <c r="A3525" s="5">
        <f>Eingabe!J3525^2*PI()/4</f>
        <v>0</v>
      </c>
      <c r="B3525" s="5">
        <f>Eingabe!K3525*Eingabe!L3525</f>
        <v>0</v>
      </c>
      <c r="C3525" s="5">
        <f>(Eingabe!K3525*(Eingabe!L3525-Eingabe!K3525)+Eingabe!K3525^2*PI()/4)*0+Eingabe!K3525*Eingabe!L3525</f>
        <v>0</v>
      </c>
      <c r="D3525" s="89">
        <f>IF(Eingabe!G3525="x",1,0)</f>
        <v>0</v>
      </c>
      <c r="E3525" s="1">
        <f>IF(Eingabe!H3525="x",1,0)</f>
        <v>0</v>
      </c>
      <c r="F3525" s="1">
        <f>IF(Eingabe!I3525="x",1,0)</f>
        <v>0</v>
      </c>
      <c r="G3525" s="90">
        <f t="shared" si="266"/>
        <v>0</v>
      </c>
      <c r="H3525" s="1">
        <f>IF(Eingabe!R3525="x",1,0)</f>
        <v>0</v>
      </c>
      <c r="I3525" s="1">
        <f>IF(Eingabe!S3525="x",1,0)</f>
        <v>0</v>
      </c>
      <c r="J3525" s="1">
        <f t="shared" si="267"/>
        <v>0</v>
      </c>
      <c r="K3525" s="89">
        <f>IF(Eingabe!E3525="x",1,0)</f>
        <v>0</v>
      </c>
      <c r="L3525" s="1">
        <f>IF(Eingabe!F3525="x",1,0)</f>
        <v>0</v>
      </c>
      <c r="M3525" s="90">
        <f t="shared" si="268"/>
        <v>0</v>
      </c>
    </row>
    <row r="3526">
      <c r="A3526" s="5">
        <f>Eingabe!J3526^2*PI()/4</f>
        <v>0</v>
      </c>
      <c r="B3526" s="5">
        <f>Eingabe!K3526*Eingabe!L3526</f>
        <v>0</v>
      </c>
      <c r="C3526" s="5">
        <f>(Eingabe!K3526*(Eingabe!L3526-Eingabe!K3526)+Eingabe!K3526^2*PI()/4)*0+Eingabe!K3526*Eingabe!L3526</f>
        <v>0</v>
      </c>
      <c r="D3526" s="89">
        <f>IF(Eingabe!G3526="x",1,0)</f>
        <v>0</v>
      </c>
      <c r="E3526" s="1">
        <f>IF(Eingabe!H3526="x",1,0)</f>
        <v>0</v>
      </c>
      <c r="F3526" s="1">
        <f>IF(Eingabe!I3526="x",1,0)</f>
        <v>0</v>
      </c>
      <c r="G3526" s="90">
        <f t="shared" si="266"/>
        <v>0</v>
      </c>
      <c r="H3526" s="1">
        <f>IF(Eingabe!R3526="x",1,0)</f>
        <v>0</v>
      </c>
      <c r="I3526" s="1">
        <f>IF(Eingabe!S3526="x",1,0)</f>
        <v>0</v>
      </c>
      <c r="J3526" s="1">
        <f t="shared" si="267"/>
        <v>0</v>
      </c>
      <c r="K3526" s="89">
        <f>IF(Eingabe!E3526="x",1,0)</f>
        <v>0</v>
      </c>
      <c r="L3526" s="1">
        <f>IF(Eingabe!F3526="x",1,0)</f>
        <v>0</v>
      </c>
      <c r="M3526" s="90">
        <f t="shared" si="268"/>
        <v>0</v>
      </c>
    </row>
    <row r="3527">
      <c r="A3527" s="5">
        <f>Eingabe!J3527^2*PI()/4</f>
        <v>0</v>
      </c>
      <c r="B3527" s="5">
        <f>Eingabe!K3527*Eingabe!L3527</f>
        <v>0</v>
      </c>
      <c r="C3527" s="5">
        <f>(Eingabe!K3527*(Eingabe!L3527-Eingabe!K3527)+Eingabe!K3527^2*PI()/4)*0+Eingabe!K3527*Eingabe!L3527</f>
        <v>0</v>
      </c>
      <c r="D3527" s="89">
        <f>IF(Eingabe!G3527="x",1,0)</f>
        <v>0</v>
      </c>
      <c r="E3527" s="1">
        <f>IF(Eingabe!H3527="x",1,0)</f>
        <v>0</v>
      </c>
      <c r="F3527" s="1">
        <f>IF(Eingabe!I3527="x",1,0)</f>
        <v>0</v>
      </c>
      <c r="G3527" s="90">
        <f t="shared" si="266"/>
        <v>0</v>
      </c>
      <c r="H3527" s="1">
        <f>IF(Eingabe!R3527="x",1,0)</f>
        <v>0</v>
      </c>
      <c r="I3527" s="1">
        <f>IF(Eingabe!S3527="x",1,0)</f>
        <v>0</v>
      </c>
      <c r="J3527" s="1">
        <f t="shared" si="267"/>
        <v>0</v>
      </c>
      <c r="K3527" s="89">
        <f>IF(Eingabe!E3527="x",1,0)</f>
        <v>0</v>
      </c>
      <c r="L3527" s="1">
        <f>IF(Eingabe!F3527="x",1,0)</f>
        <v>0</v>
      </c>
      <c r="M3527" s="90">
        <f t="shared" si="268"/>
        <v>0</v>
      </c>
    </row>
    <row r="3528">
      <c r="A3528" s="5">
        <f>Eingabe!J3528^2*PI()/4</f>
        <v>0</v>
      </c>
      <c r="B3528" s="5">
        <f>Eingabe!K3528*Eingabe!L3528</f>
        <v>0</v>
      </c>
      <c r="C3528" s="5">
        <f>(Eingabe!K3528*(Eingabe!L3528-Eingabe!K3528)+Eingabe!K3528^2*PI()/4)*0+Eingabe!K3528*Eingabe!L3528</f>
        <v>0</v>
      </c>
      <c r="D3528" s="89">
        <f>IF(Eingabe!G3528="x",1,0)</f>
        <v>0</v>
      </c>
      <c r="E3528" s="1">
        <f>IF(Eingabe!H3528="x",1,0)</f>
        <v>0</v>
      </c>
      <c r="F3528" s="1">
        <f>IF(Eingabe!I3528="x",1,0)</f>
        <v>0</v>
      </c>
      <c r="G3528" s="90">
        <f t="shared" si="266"/>
        <v>0</v>
      </c>
      <c r="H3528" s="1">
        <f>IF(Eingabe!R3528="x",1,0)</f>
        <v>0</v>
      </c>
      <c r="I3528" s="1">
        <f>IF(Eingabe!S3528="x",1,0)</f>
        <v>0</v>
      </c>
      <c r="J3528" s="1">
        <f t="shared" si="267"/>
        <v>0</v>
      </c>
      <c r="K3528" s="89">
        <f>IF(Eingabe!E3528="x",1,0)</f>
        <v>0</v>
      </c>
      <c r="L3528" s="1">
        <f>IF(Eingabe!F3528="x",1,0)</f>
        <v>0</v>
      </c>
      <c r="M3528" s="90">
        <f t="shared" si="268"/>
        <v>0</v>
      </c>
    </row>
    <row r="3529">
      <c r="A3529" s="5">
        <f>Eingabe!J3529^2*PI()/4</f>
        <v>0</v>
      </c>
      <c r="B3529" s="5">
        <f>Eingabe!K3529*Eingabe!L3529</f>
        <v>0</v>
      </c>
      <c r="C3529" s="5">
        <f>(Eingabe!K3529*(Eingabe!L3529-Eingabe!K3529)+Eingabe!K3529^2*PI()/4)*0+Eingabe!K3529*Eingabe!L3529</f>
        <v>0</v>
      </c>
      <c r="D3529" s="89">
        <f>IF(Eingabe!G3529="x",1,0)</f>
        <v>0</v>
      </c>
      <c r="E3529" s="1">
        <f>IF(Eingabe!H3529="x",1,0)</f>
        <v>0</v>
      </c>
      <c r="F3529" s="1">
        <f>IF(Eingabe!I3529="x",1,0)</f>
        <v>0</v>
      </c>
      <c r="G3529" s="90">
        <f t="shared" si="266"/>
        <v>0</v>
      </c>
      <c r="H3529" s="1">
        <f>IF(Eingabe!R3529="x",1,0)</f>
        <v>0</v>
      </c>
      <c r="I3529" s="1">
        <f>IF(Eingabe!S3529="x",1,0)</f>
        <v>0</v>
      </c>
      <c r="J3529" s="1">
        <f t="shared" si="267"/>
        <v>0</v>
      </c>
      <c r="K3529" s="89">
        <f>IF(Eingabe!E3529="x",1,0)</f>
        <v>0</v>
      </c>
      <c r="L3529" s="1">
        <f>IF(Eingabe!F3529="x",1,0)</f>
        <v>0</v>
      </c>
      <c r="M3529" s="90">
        <f t="shared" si="268"/>
        <v>0</v>
      </c>
    </row>
    <row r="3530">
      <c r="A3530" s="5">
        <f>Eingabe!J3530^2*PI()/4</f>
        <v>0</v>
      </c>
      <c r="B3530" s="5">
        <f>Eingabe!K3530*Eingabe!L3530</f>
        <v>0</v>
      </c>
      <c r="C3530" s="5">
        <f>(Eingabe!K3530*(Eingabe!L3530-Eingabe!K3530)+Eingabe!K3530^2*PI()/4)*0+Eingabe!K3530*Eingabe!L3530</f>
        <v>0</v>
      </c>
      <c r="D3530" s="89">
        <f>IF(Eingabe!G3530="x",1,0)</f>
        <v>0</v>
      </c>
      <c r="E3530" s="1">
        <f>IF(Eingabe!H3530="x",1,0)</f>
        <v>0</v>
      </c>
      <c r="F3530" s="1">
        <f>IF(Eingabe!I3530="x",1,0)</f>
        <v>0</v>
      </c>
      <c r="G3530" s="90">
        <f t="shared" si="266"/>
        <v>0</v>
      </c>
      <c r="H3530" s="1">
        <f>IF(Eingabe!R3530="x",1,0)</f>
        <v>0</v>
      </c>
      <c r="I3530" s="1">
        <f>IF(Eingabe!S3530="x",1,0)</f>
        <v>0</v>
      </c>
      <c r="J3530" s="1">
        <f t="shared" si="267"/>
        <v>0</v>
      </c>
      <c r="K3530" s="89">
        <f>IF(Eingabe!E3530="x",1,0)</f>
        <v>0</v>
      </c>
      <c r="L3530" s="1">
        <f>IF(Eingabe!F3530="x",1,0)</f>
        <v>0</v>
      </c>
      <c r="M3530" s="90">
        <f t="shared" si="268"/>
        <v>0</v>
      </c>
    </row>
    <row r="3531">
      <c r="A3531" s="5">
        <f>Eingabe!J3531^2*PI()/4</f>
        <v>0</v>
      </c>
      <c r="B3531" s="5">
        <f>Eingabe!K3531*Eingabe!L3531</f>
        <v>0</v>
      </c>
      <c r="C3531" s="5">
        <f>(Eingabe!K3531*(Eingabe!L3531-Eingabe!K3531)+Eingabe!K3531^2*PI()/4)*0+Eingabe!K3531*Eingabe!L3531</f>
        <v>0</v>
      </c>
      <c r="D3531" s="89">
        <f>IF(Eingabe!G3531="x",1,0)</f>
        <v>0</v>
      </c>
      <c r="E3531" s="1">
        <f>IF(Eingabe!H3531="x",1,0)</f>
        <v>0</v>
      </c>
      <c r="F3531" s="1">
        <f>IF(Eingabe!I3531="x",1,0)</f>
        <v>0</v>
      </c>
      <c r="G3531" s="90">
        <f t="shared" si="266"/>
        <v>0</v>
      </c>
      <c r="H3531" s="1">
        <f>IF(Eingabe!R3531="x",1,0)</f>
        <v>0</v>
      </c>
      <c r="I3531" s="1">
        <f>IF(Eingabe!S3531="x",1,0)</f>
        <v>0</v>
      </c>
      <c r="J3531" s="1">
        <f t="shared" si="267"/>
        <v>0</v>
      </c>
      <c r="K3531" s="89">
        <f>IF(Eingabe!E3531="x",1,0)</f>
        <v>0</v>
      </c>
      <c r="L3531" s="1">
        <f>IF(Eingabe!F3531="x",1,0)</f>
        <v>0</v>
      </c>
      <c r="M3531" s="90">
        <f t="shared" si="268"/>
        <v>0</v>
      </c>
    </row>
    <row r="3532">
      <c r="A3532" s="5">
        <f>Eingabe!J3532^2*PI()/4</f>
        <v>0</v>
      </c>
      <c r="B3532" s="5">
        <f>Eingabe!K3532*Eingabe!L3532</f>
        <v>0</v>
      </c>
      <c r="C3532" s="5">
        <f>(Eingabe!K3532*(Eingabe!L3532-Eingabe!K3532)+Eingabe!K3532^2*PI()/4)*0+Eingabe!K3532*Eingabe!L3532</f>
        <v>0</v>
      </c>
      <c r="D3532" s="89">
        <f>IF(Eingabe!G3532="x",1,0)</f>
        <v>0</v>
      </c>
      <c r="E3532" s="1">
        <f>IF(Eingabe!H3532="x",1,0)</f>
        <v>0</v>
      </c>
      <c r="F3532" s="1">
        <f>IF(Eingabe!I3532="x",1,0)</f>
        <v>0</v>
      </c>
      <c r="G3532" s="90">
        <f t="shared" si="266"/>
        <v>0</v>
      </c>
      <c r="H3532" s="1">
        <f>IF(Eingabe!R3532="x",1,0)</f>
        <v>0</v>
      </c>
      <c r="I3532" s="1">
        <f>IF(Eingabe!S3532="x",1,0)</f>
        <v>0</v>
      </c>
      <c r="J3532" s="1">
        <f t="shared" si="267"/>
        <v>0</v>
      </c>
      <c r="K3532" s="89">
        <f>IF(Eingabe!E3532="x",1,0)</f>
        <v>0</v>
      </c>
      <c r="L3532" s="1">
        <f>IF(Eingabe!F3532="x",1,0)</f>
        <v>0</v>
      </c>
      <c r="M3532" s="90">
        <f t="shared" si="268"/>
        <v>0</v>
      </c>
    </row>
    <row r="3533">
      <c r="A3533" s="5">
        <f>Eingabe!J3533^2*PI()/4</f>
        <v>0</v>
      </c>
      <c r="B3533" s="5">
        <f>Eingabe!K3533*Eingabe!L3533</f>
        <v>0</v>
      </c>
      <c r="C3533" s="5">
        <f>(Eingabe!K3533*(Eingabe!L3533-Eingabe!K3533)+Eingabe!K3533^2*PI()/4)*0+Eingabe!K3533*Eingabe!L3533</f>
        <v>0</v>
      </c>
      <c r="D3533" s="89">
        <f>IF(Eingabe!G3533="x",1,0)</f>
        <v>0</v>
      </c>
      <c r="E3533" s="1">
        <f>IF(Eingabe!H3533="x",1,0)</f>
        <v>0</v>
      </c>
      <c r="F3533" s="1">
        <f>IF(Eingabe!I3533="x",1,0)</f>
        <v>0</v>
      </c>
      <c r="G3533" s="90">
        <f t="shared" si="266"/>
        <v>0</v>
      </c>
      <c r="H3533" s="1">
        <f>IF(Eingabe!R3533="x",1,0)</f>
        <v>0</v>
      </c>
      <c r="I3533" s="1">
        <f>IF(Eingabe!S3533="x",1,0)</f>
        <v>0</v>
      </c>
      <c r="J3533" s="1">
        <f t="shared" si="267"/>
        <v>0</v>
      </c>
      <c r="K3533" s="89">
        <f>IF(Eingabe!E3533="x",1,0)</f>
        <v>0</v>
      </c>
      <c r="L3533" s="1">
        <f>IF(Eingabe!F3533="x",1,0)</f>
        <v>0</v>
      </c>
      <c r="M3533" s="90">
        <f t="shared" si="268"/>
        <v>0</v>
      </c>
    </row>
    <row r="3534">
      <c r="A3534" s="5">
        <f>Eingabe!J3534^2*PI()/4</f>
        <v>0</v>
      </c>
      <c r="B3534" s="5">
        <f>Eingabe!K3534*Eingabe!L3534</f>
        <v>0</v>
      </c>
      <c r="C3534" s="5">
        <f>(Eingabe!K3534*(Eingabe!L3534-Eingabe!K3534)+Eingabe!K3534^2*PI()/4)*0+Eingabe!K3534*Eingabe!L3534</f>
        <v>0</v>
      </c>
      <c r="D3534" s="89">
        <f>IF(Eingabe!G3534="x",1,0)</f>
        <v>0</v>
      </c>
      <c r="E3534" s="1">
        <f>IF(Eingabe!H3534="x",1,0)</f>
        <v>0</v>
      </c>
      <c r="F3534" s="1">
        <f>IF(Eingabe!I3534="x",1,0)</f>
        <v>0</v>
      </c>
      <c r="G3534" s="90">
        <f t="shared" si="266"/>
        <v>0</v>
      </c>
      <c r="H3534" s="1">
        <f>IF(Eingabe!R3534="x",1,0)</f>
        <v>0</v>
      </c>
      <c r="I3534" s="1">
        <f>IF(Eingabe!S3534="x",1,0)</f>
        <v>0</v>
      </c>
      <c r="J3534" s="1">
        <f t="shared" si="267"/>
        <v>0</v>
      </c>
      <c r="K3534" s="89">
        <f>IF(Eingabe!E3534="x",1,0)</f>
        <v>0</v>
      </c>
      <c r="L3534" s="1">
        <f>IF(Eingabe!F3534="x",1,0)</f>
        <v>0</v>
      </c>
      <c r="M3534" s="90">
        <f t="shared" si="268"/>
        <v>0</v>
      </c>
    </row>
    <row r="3535">
      <c r="A3535" s="5">
        <f>Eingabe!J3535^2*PI()/4</f>
        <v>0</v>
      </c>
      <c r="B3535" s="5">
        <f>Eingabe!K3535*Eingabe!L3535</f>
        <v>0</v>
      </c>
      <c r="C3535" s="5">
        <f>(Eingabe!K3535*(Eingabe!L3535-Eingabe!K3535)+Eingabe!K3535^2*PI()/4)*0+Eingabe!K3535*Eingabe!L3535</f>
        <v>0</v>
      </c>
      <c r="D3535" s="89">
        <f>IF(Eingabe!G3535="x",1,0)</f>
        <v>0</v>
      </c>
      <c r="E3535" s="1">
        <f>IF(Eingabe!H3535="x",1,0)</f>
        <v>0</v>
      </c>
      <c r="F3535" s="1">
        <f>IF(Eingabe!I3535="x",1,0)</f>
        <v>0</v>
      </c>
      <c r="G3535" s="90">
        <f t="shared" si="266"/>
        <v>0</v>
      </c>
      <c r="H3535" s="1">
        <f>IF(Eingabe!R3535="x",1,0)</f>
        <v>0</v>
      </c>
      <c r="I3535" s="1">
        <f>IF(Eingabe!S3535="x",1,0)</f>
        <v>0</v>
      </c>
      <c r="J3535" s="1">
        <f t="shared" si="267"/>
        <v>0</v>
      </c>
      <c r="K3535" s="89">
        <f>IF(Eingabe!E3535="x",1,0)</f>
        <v>0</v>
      </c>
      <c r="L3535" s="1">
        <f>IF(Eingabe!F3535="x",1,0)</f>
        <v>0</v>
      </c>
      <c r="M3535" s="90">
        <f t="shared" si="268"/>
        <v>0</v>
      </c>
    </row>
    <row r="3536">
      <c r="A3536" s="5">
        <f>Eingabe!J3536^2*PI()/4</f>
        <v>0</v>
      </c>
      <c r="B3536" s="5">
        <f>Eingabe!K3536*Eingabe!L3536</f>
        <v>0</v>
      </c>
      <c r="C3536" s="5">
        <f>(Eingabe!K3536*(Eingabe!L3536-Eingabe!K3536)+Eingabe!K3536^2*PI()/4)*0+Eingabe!K3536*Eingabe!L3536</f>
        <v>0</v>
      </c>
      <c r="D3536" s="89">
        <f>IF(Eingabe!G3536="x",1,0)</f>
        <v>0</v>
      </c>
      <c r="E3536" s="1">
        <f>IF(Eingabe!H3536="x",1,0)</f>
        <v>0</v>
      </c>
      <c r="F3536" s="1">
        <f>IF(Eingabe!I3536="x",1,0)</f>
        <v>0</v>
      </c>
      <c r="G3536" s="90">
        <f t="shared" si="266"/>
        <v>0</v>
      </c>
      <c r="H3536" s="1">
        <f>IF(Eingabe!R3536="x",1,0)</f>
        <v>0</v>
      </c>
      <c r="I3536" s="1">
        <f>IF(Eingabe!S3536="x",1,0)</f>
        <v>0</v>
      </c>
      <c r="J3536" s="1">
        <f t="shared" si="267"/>
        <v>0</v>
      </c>
      <c r="K3536" s="89">
        <f>IF(Eingabe!E3536="x",1,0)</f>
        <v>0</v>
      </c>
      <c r="L3536" s="1">
        <f>IF(Eingabe!F3536="x",1,0)</f>
        <v>0</v>
      </c>
      <c r="M3536" s="90">
        <f t="shared" si="268"/>
        <v>0</v>
      </c>
    </row>
    <row r="3537">
      <c r="A3537" s="5">
        <f>Eingabe!J3537^2*PI()/4</f>
        <v>0</v>
      </c>
      <c r="B3537" s="5">
        <f>Eingabe!K3537*Eingabe!L3537</f>
        <v>0</v>
      </c>
      <c r="C3537" s="5">
        <f>(Eingabe!K3537*(Eingabe!L3537-Eingabe!K3537)+Eingabe!K3537^2*PI()/4)*0+Eingabe!K3537*Eingabe!L3537</f>
        <v>0</v>
      </c>
      <c r="D3537" s="89">
        <f>IF(Eingabe!G3537="x",1,0)</f>
        <v>0</v>
      </c>
      <c r="E3537" s="1">
        <f>IF(Eingabe!H3537="x",1,0)</f>
        <v>0</v>
      </c>
      <c r="F3537" s="1">
        <f>IF(Eingabe!I3537="x",1,0)</f>
        <v>0</v>
      </c>
      <c r="G3537" s="90">
        <f t="shared" si="266"/>
        <v>0</v>
      </c>
      <c r="H3537" s="1">
        <f>IF(Eingabe!R3537="x",1,0)</f>
        <v>0</v>
      </c>
      <c r="I3537" s="1">
        <f>IF(Eingabe!S3537="x",1,0)</f>
        <v>0</v>
      </c>
      <c r="J3537" s="1">
        <f t="shared" si="267"/>
        <v>0</v>
      </c>
      <c r="K3537" s="89">
        <f>IF(Eingabe!E3537="x",1,0)</f>
        <v>0</v>
      </c>
      <c r="L3537" s="1">
        <f>IF(Eingabe!F3537="x",1,0)</f>
        <v>0</v>
      </c>
      <c r="M3537" s="90">
        <f t="shared" si="268"/>
        <v>0</v>
      </c>
    </row>
    <row r="3538">
      <c r="A3538" s="5">
        <f>Eingabe!J3538^2*PI()/4</f>
        <v>0</v>
      </c>
      <c r="B3538" s="5">
        <f>Eingabe!K3538*Eingabe!L3538</f>
        <v>0</v>
      </c>
      <c r="C3538" s="5">
        <f>(Eingabe!K3538*(Eingabe!L3538-Eingabe!K3538)+Eingabe!K3538^2*PI()/4)*0+Eingabe!K3538*Eingabe!L3538</f>
        <v>0</v>
      </c>
      <c r="D3538" s="89">
        <f>IF(Eingabe!G3538="x",1,0)</f>
        <v>0</v>
      </c>
      <c r="E3538" s="1">
        <f>IF(Eingabe!H3538="x",1,0)</f>
        <v>0</v>
      </c>
      <c r="F3538" s="1">
        <f>IF(Eingabe!I3538="x",1,0)</f>
        <v>0</v>
      </c>
      <c r="G3538" s="90">
        <f t="shared" si="266"/>
        <v>0</v>
      </c>
      <c r="H3538" s="1">
        <f>IF(Eingabe!R3538="x",1,0)</f>
        <v>0</v>
      </c>
      <c r="I3538" s="1">
        <f>IF(Eingabe!S3538="x",1,0)</f>
        <v>0</v>
      </c>
      <c r="J3538" s="1">
        <f t="shared" si="267"/>
        <v>0</v>
      </c>
      <c r="K3538" s="89">
        <f>IF(Eingabe!E3538="x",1,0)</f>
        <v>0</v>
      </c>
      <c r="L3538" s="1">
        <f>IF(Eingabe!F3538="x",1,0)</f>
        <v>0</v>
      </c>
      <c r="M3538" s="90">
        <f t="shared" si="268"/>
        <v>0</v>
      </c>
    </row>
    <row r="3539">
      <c r="A3539" s="5">
        <f>Eingabe!J3539^2*PI()/4</f>
        <v>0</v>
      </c>
      <c r="B3539" s="5">
        <f>Eingabe!K3539*Eingabe!L3539</f>
        <v>0</v>
      </c>
      <c r="C3539" s="5">
        <f>(Eingabe!K3539*(Eingabe!L3539-Eingabe!K3539)+Eingabe!K3539^2*PI()/4)*0+Eingabe!K3539*Eingabe!L3539</f>
        <v>0</v>
      </c>
      <c r="D3539" s="89">
        <f>IF(Eingabe!G3539="x",1,0)</f>
        <v>0</v>
      </c>
      <c r="E3539" s="1">
        <f>IF(Eingabe!H3539="x",1,0)</f>
        <v>0</v>
      </c>
      <c r="F3539" s="1">
        <f>IF(Eingabe!I3539="x",1,0)</f>
        <v>0</v>
      </c>
      <c r="G3539" s="90">
        <f t="shared" ref="G3539:G3602" si="269">MAX(E3539:F3539)</f>
        <v>0</v>
      </c>
      <c r="H3539" s="1">
        <f>IF(Eingabe!R3539="x",1,0)</f>
        <v>0</v>
      </c>
      <c r="I3539" s="1">
        <f>IF(Eingabe!S3539="x",1,0)</f>
        <v>0</v>
      </c>
      <c r="J3539" s="1">
        <f t="shared" ref="J3539:J3602" si="270">MAX(H3539:I3539)</f>
        <v>0</v>
      </c>
      <c r="K3539" s="89">
        <f>IF(Eingabe!E3539="x",1,0)</f>
        <v>0</v>
      </c>
      <c r="L3539" s="1">
        <f>IF(Eingabe!F3539="x",1,0)</f>
        <v>0</v>
      </c>
      <c r="M3539" s="90">
        <f t="shared" ref="M3539:M3602" si="271">MAX(K3539:L3539)</f>
        <v>0</v>
      </c>
    </row>
    <row r="3540">
      <c r="A3540" s="5">
        <f>Eingabe!J3540^2*PI()/4</f>
        <v>0</v>
      </c>
      <c r="B3540" s="5">
        <f>Eingabe!K3540*Eingabe!L3540</f>
        <v>0</v>
      </c>
      <c r="C3540" s="5">
        <f>(Eingabe!K3540*(Eingabe!L3540-Eingabe!K3540)+Eingabe!K3540^2*PI()/4)*0+Eingabe!K3540*Eingabe!L3540</f>
        <v>0</v>
      </c>
      <c r="D3540" s="89">
        <f>IF(Eingabe!G3540="x",1,0)</f>
        <v>0</v>
      </c>
      <c r="E3540" s="1">
        <f>IF(Eingabe!H3540="x",1,0)</f>
        <v>0</v>
      </c>
      <c r="F3540" s="1">
        <f>IF(Eingabe!I3540="x",1,0)</f>
        <v>0</v>
      </c>
      <c r="G3540" s="90">
        <f t="shared" si="269"/>
        <v>0</v>
      </c>
      <c r="H3540" s="1">
        <f>IF(Eingabe!R3540="x",1,0)</f>
        <v>0</v>
      </c>
      <c r="I3540" s="1">
        <f>IF(Eingabe!S3540="x",1,0)</f>
        <v>0</v>
      </c>
      <c r="J3540" s="1">
        <f t="shared" si="270"/>
        <v>0</v>
      </c>
      <c r="K3540" s="89">
        <f>IF(Eingabe!E3540="x",1,0)</f>
        <v>0</v>
      </c>
      <c r="L3540" s="1">
        <f>IF(Eingabe!F3540="x",1,0)</f>
        <v>0</v>
      </c>
      <c r="M3540" s="90">
        <f t="shared" si="271"/>
        <v>0</v>
      </c>
    </row>
    <row r="3541">
      <c r="A3541" s="5">
        <f>Eingabe!J3541^2*PI()/4</f>
        <v>0</v>
      </c>
      <c r="B3541" s="5">
        <f>Eingabe!K3541*Eingabe!L3541</f>
        <v>0</v>
      </c>
      <c r="C3541" s="5">
        <f>(Eingabe!K3541*(Eingabe!L3541-Eingabe!K3541)+Eingabe!K3541^2*PI()/4)*0+Eingabe!K3541*Eingabe!L3541</f>
        <v>0</v>
      </c>
      <c r="D3541" s="89">
        <f>IF(Eingabe!G3541="x",1,0)</f>
        <v>0</v>
      </c>
      <c r="E3541" s="1">
        <f>IF(Eingabe!H3541="x",1,0)</f>
        <v>0</v>
      </c>
      <c r="F3541" s="1">
        <f>IF(Eingabe!I3541="x",1,0)</f>
        <v>0</v>
      </c>
      <c r="G3541" s="90">
        <f t="shared" si="269"/>
        <v>0</v>
      </c>
      <c r="H3541" s="1">
        <f>IF(Eingabe!R3541="x",1,0)</f>
        <v>0</v>
      </c>
      <c r="I3541" s="1">
        <f>IF(Eingabe!S3541="x",1,0)</f>
        <v>0</v>
      </c>
      <c r="J3541" s="1">
        <f t="shared" si="270"/>
        <v>0</v>
      </c>
      <c r="K3541" s="89">
        <f>IF(Eingabe!E3541="x",1,0)</f>
        <v>0</v>
      </c>
      <c r="L3541" s="1">
        <f>IF(Eingabe!F3541="x",1,0)</f>
        <v>0</v>
      </c>
      <c r="M3541" s="90">
        <f t="shared" si="271"/>
        <v>0</v>
      </c>
    </row>
    <row r="3542">
      <c r="A3542" s="5">
        <f>Eingabe!J3542^2*PI()/4</f>
        <v>0</v>
      </c>
      <c r="B3542" s="5">
        <f>Eingabe!K3542*Eingabe!L3542</f>
        <v>0</v>
      </c>
      <c r="C3542" s="5">
        <f>(Eingabe!K3542*(Eingabe!L3542-Eingabe!K3542)+Eingabe!K3542^2*PI()/4)*0+Eingabe!K3542*Eingabe!L3542</f>
        <v>0</v>
      </c>
      <c r="D3542" s="89">
        <f>IF(Eingabe!G3542="x",1,0)</f>
        <v>0</v>
      </c>
      <c r="E3542" s="1">
        <f>IF(Eingabe!H3542="x",1,0)</f>
        <v>0</v>
      </c>
      <c r="F3542" s="1">
        <f>IF(Eingabe!I3542="x",1,0)</f>
        <v>0</v>
      </c>
      <c r="G3542" s="90">
        <f t="shared" si="269"/>
        <v>0</v>
      </c>
      <c r="H3542" s="1">
        <f>IF(Eingabe!R3542="x",1,0)</f>
        <v>0</v>
      </c>
      <c r="I3542" s="1">
        <f>IF(Eingabe!S3542="x",1,0)</f>
        <v>0</v>
      </c>
      <c r="J3542" s="1">
        <f t="shared" si="270"/>
        <v>0</v>
      </c>
      <c r="K3542" s="89">
        <f>IF(Eingabe!E3542="x",1,0)</f>
        <v>0</v>
      </c>
      <c r="L3542" s="1">
        <f>IF(Eingabe!F3542="x",1,0)</f>
        <v>0</v>
      </c>
      <c r="M3542" s="90">
        <f t="shared" si="271"/>
        <v>0</v>
      </c>
    </row>
    <row r="3543">
      <c r="A3543" s="5">
        <f>Eingabe!J3543^2*PI()/4</f>
        <v>0</v>
      </c>
      <c r="B3543" s="5">
        <f>Eingabe!K3543*Eingabe!L3543</f>
        <v>0</v>
      </c>
      <c r="C3543" s="5">
        <f>(Eingabe!K3543*(Eingabe!L3543-Eingabe!K3543)+Eingabe!K3543^2*PI()/4)*0+Eingabe!K3543*Eingabe!L3543</f>
        <v>0</v>
      </c>
      <c r="D3543" s="89">
        <f>IF(Eingabe!G3543="x",1,0)</f>
        <v>0</v>
      </c>
      <c r="E3543" s="1">
        <f>IF(Eingabe!H3543="x",1,0)</f>
        <v>0</v>
      </c>
      <c r="F3543" s="1">
        <f>IF(Eingabe!I3543="x",1,0)</f>
        <v>0</v>
      </c>
      <c r="G3543" s="90">
        <f t="shared" si="269"/>
        <v>0</v>
      </c>
      <c r="H3543" s="1">
        <f>IF(Eingabe!R3543="x",1,0)</f>
        <v>0</v>
      </c>
      <c r="I3543" s="1">
        <f>IF(Eingabe!S3543="x",1,0)</f>
        <v>0</v>
      </c>
      <c r="J3543" s="1">
        <f t="shared" si="270"/>
        <v>0</v>
      </c>
      <c r="K3543" s="89">
        <f>IF(Eingabe!E3543="x",1,0)</f>
        <v>0</v>
      </c>
      <c r="L3543" s="1">
        <f>IF(Eingabe!F3543="x",1,0)</f>
        <v>0</v>
      </c>
      <c r="M3543" s="90">
        <f t="shared" si="271"/>
        <v>0</v>
      </c>
    </row>
    <row r="3544">
      <c r="A3544" s="5">
        <f>Eingabe!J3544^2*PI()/4</f>
        <v>0</v>
      </c>
      <c r="B3544" s="5">
        <f>Eingabe!K3544*Eingabe!L3544</f>
        <v>0</v>
      </c>
      <c r="C3544" s="5">
        <f>(Eingabe!K3544*(Eingabe!L3544-Eingabe!K3544)+Eingabe!K3544^2*PI()/4)*0+Eingabe!K3544*Eingabe!L3544</f>
        <v>0</v>
      </c>
      <c r="D3544" s="89">
        <f>IF(Eingabe!G3544="x",1,0)</f>
        <v>0</v>
      </c>
      <c r="E3544" s="1">
        <f>IF(Eingabe!H3544="x",1,0)</f>
        <v>0</v>
      </c>
      <c r="F3544" s="1">
        <f>IF(Eingabe!I3544="x",1,0)</f>
        <v>0</v>
      </c>
      <c r="G3544" s="90">
        <f t="shared" si="269"/>
        <v>0</v>
      </c>
      <c r="H3544" s="1">
        <f>IF(Eingabe!R3544="x",1,0)</f>
        <v>0</v>
      </c>
      <c r="I3544" s="1">
        <f>IF(Eingabe!S3544="x",1,0)</f>
        <v>0</v>
      </c>
      <c r="J3544" s="1">
        <f t="shared" si="270"/>
        <v>0</v>
      </c>
      <c r="K3544" s="89">
        <f>IF(Eingabe!E3544="x",1,0)</f>
        <v>0</v>
      </c>
      <c r="L3544" s="1">
        <f>IF(Eingabe!F3544="x",1,0)</f>
        <v>0</v>
      </c>
      <c r="M3544" s="90">
        <f t="shared" si="271"/>
        <v>0</v>
      </c>
    </row>
    <row r="3545">
      <c r="A3545" s="5">
        <f>Eingabe!J3545^2*PI()/4</f>
        <v>0</v>
      </c>
      <c r="B3545" s="5">
        <f>Eingabe!K3545*Eingabe!L3545</f>
        <v>0</v>
      </c>
      <c r="C3545" s="5">
        <f>(Eingabe!K3545*(Eingabe!L3545-Eingabe!K3545)+Eingabe!K3545^2*PI()/4)*0+Eingabe!K3545*Eingabe!L3545</f>
        <v>0</v>
      </c>
      <c r="D3545" s="89">
        <f>IF(Eingabe!G3545="x",1,0)</f>
        <v>0</v>
      </c>
      <c r="E3545" s="1">
        <f>IF(Eingabe!H3545="x",1,0)</f>
        <v>0</v>
      </c>
      <c r="F3545" s="1">
        <f>IF(Eingabe!I3545="x",1,0)</f>
        <v>0</v>
      </c>
      <c r="G3545" s="90">
        <f t="shared" si="269"/>
        <v>0</v>
      </c>
      <c r="H3545" s="1">
        <f>IF(Eingabe!R3545="x",1,0)</f>
        <v>0</v>
      </c>
      <c r="I3545" s="1">
        <f>IF(Eingabe!S3545="x",1,0)</f>
        <v>0</v>
      </c>
      <c r="J3545" s="1">
        <f t="shared" si="270"/>
        <v>0</v>
      </c>
      <c r="K3545" s="89">
        <f>IF(Eingabe!E3545="x",1,0)</f>
        <v>0</v>
      </c>
      <c r="L3545" s="1">
        <f>IF(Eingabe!F3545="x",1,0)</f>
        <v>0</v>
      </c>
      <c r="M3545" s="90">
        <f t="shared" si="271"/>
        <v>0</v>
      </c>
    </row>
    <row r="3546">
      <c r="A3546" s="5">
        <f>Eingabe!J3546^2*PI()/4</f>
        <v>0</v>
      </c>
      <c r="B3546" s="5">
        <f>Eingabe!K3546*Eingabe!L3546</f>
        <v>0</v>
      </c>
      <c r="C3546" s="5">
        <f>(Eingabe!K3546*(Eingabe!L3546-Eingabe!K3546)+Eingabe!K3546^2*PI()/4)*0+Eingabe!K3546*Eingabe!L3546</f>
        <v>0</v>
      </c>
      <c r="D3546" s="89">
        <f>IF(Eingabe!G3546="x",1,0)</f>
        <v>0</v>
      </c>
      <c r="E3546" s="1">
        <f>IF(Eingabe!H3546="x",1,0)</f>
        <v>0</v>
      </c>
      <c r="F3546" s="1">
        <f>IF(Eingabe!I3546="x",1,0)</f>
        <v>0</v>
      </c>
      <c r="G3546" s="90">
        <f t="shared" si="269"/>
        <v>0</v>
      </c>
      <c r="H3546" s="1">
        <f>IF(Eingabe!R3546="x",1,0)</f>
        <v>0</v>
      </c>
      <c r="I3546" s="1">
        <f>IF(Eingabe!S3546="x",1,0)</f>
        <v>0</v>
      </c>
      <c r="J3546" s="1">
        <f t="shared" si="270"/>
        <v>0</v>
      </c>
      <c r="K3546" s="89">
        <f>IF(Eingabe!E3546="x",1,0)</f>
        <v>0</v>
      </c>
      <c r="L3546" s="1">
        <f>IF(Eingabe!F3546="x",1,0)</f>
        <v>0</v>
      </c>
      <c r="M3546" s="90">
        <f t="shared" si="271"/>
        <v>0</v>
      </c>
    </row>
    <row r="3547">
      <c r="A3547" s="5">
        <f>Eingabe!J3547^2*PI()/4</f>
        <v>0</v>
      </c>
      <c r="B3547" s="5">
        <f>Eingabe!K3547*Eingabe!L3547</f>
        <v>0</v>
      </c>
      <c r="C3547" s="5">
        <f>(Eingabe!K3547*(Eingabe!L3547-Eingabe!K3547)+Eingabe!K3547^2*PI()/4)*0+Eingabe!K3547*Eingabe!L3547</f>
        <v>0</v>
      </c>
      <c r="D3547" s="89">
        <f>IF(Eingabe!G3547="x",1,0)</f>
        <v>0</v>
      </c>
      <c r="E3547" s="1">
        <f>IF(Eingabe!H3547="x",1,0)</f>
        <v>0</v>
      </c>
      <c r="F3547" s="1">
        <f>IF(Eingabe!I3547="x",1,0)</f>
        <v>0</v>
      </c>
      <c r="G3547" s="90">
        <f t="shared" si="269"/>
        <v>0</v>
      </c>
      <c r="H3547" s="1">
        <f>IF(Eingabe!R3547="x",1,0)</f>
        <v>0</v>
      </c>
      <c r="I3547" s="1">
        <f>IF(Eingabe!S3547="x",1,0)</f>
        <v>0</v>
      </c>
      <c r="J3547" s="1">
        <f t="shared" si="270"/>
        <v>0</v>
      </c>
      <c r="K3547" s="89">
        <f>IF(Eingabe!E3547="x",1,0)</f>
        <v>0</v>
      </c>
      <c r="L3547" s="1">
        <f>IF(Eingabe!F3547="x",1,0)</f>
        <v>0</v>
      </c>
      <c r="M3547" s="90">
        <f t="shared" si="271"/>
        <v>0</v>
      </c>
    </row>
    <row r="3548">
      <c r="A3548" s="5">
        <f>Eingabe!J3548^2*PI()/4</f>
        <v>0</v>
      </c>
      <c r="B3548" s="5">
        <f>Eingabe!K3548*Eingabe!L3548</f>
        <v>0</v>
      </c>
      <c r="C3548" s="5">
        <f>(Eingabe!K3548*(Eingabe!L3548-Eingabe!K3548)+Eingabe!K3548^2*PI()/4)*0+Eingabe!K3548*Eingabe!L3548</f>
        <v>0</v>
      </c>
      <c r="D3548" s="89">
        <f>IF(Eingabe!G3548="x",1,0)</f>
        <v>0</v>
      </c>
      <c r="E3548" s="1">
        <f>IF(Eingabe!H3548="x",1,0)</f>
        <v>0</v>
      </c>
      <c r="F3548" s="1">
        <f>IF(Eingabe!I3548="x",1,0)</f>
        <v>0</v>
      </c>
      <c r="G3548" s="90">
        <f t="shared" si="269"/>
        <v>0</v>
      </c>
      <c r="H3548" s="1">
        <f>IF(Eingabe!R3548="x",1,0)</f>
        <v>0</v>
      </c>
      <c r="I3548" s="1">
        <f>IF(Eingabe!S3548="x",1,0)</f>
        <v>0</v>
      </c>
      <c r="J3548" s="1">
        <f t="shared" si="270"/>
        <v>0</v>
      </c>
      <c r="K3548" s="89">
        <f>IF(Eingabe!E3548="x",1,0)</f>
        <v>0</v>
      </c>
      <c r="L3548" s="1">
        <f>IF(Eingabe!F3548="x",1,0)</f>
        <v>0</v>
      </c>
      <c r="M3548" s="90">
        <f t="shared" si="271"/>
        <v>0</v>
      </c>
    </row>
    <row r="3549">
      <c r="A3549" s="5">
        <f>Eingabe!J3549^2*PI()/4</f>
        <v>0</v>
      </c>
      <c r="B3549" s="5">
        <f>Eingabe!K3549*Eingabe!L3549</f>
        <v>0</v>
      </c>
      <c r="C3549" s="5">
        <f>(Eingabe!K3549*(Eingabe!L3549-Eingabe!K3549)+Eingabe!K3549^2*PI()/4)*0+Eingabe!K3549*Eingabe!L3549</f>
        <v>0</v>
      </c>
      <c r="D3549" s="89">
        <f>IF(Eingabe!G3549="x",1,0)</f>
        <v>0</v>
      </c>
      <c r="E3549" s="1">
        <f>IF(Eingabe!H3549="x",1,0)</f>
        <v>0</v>
      </c>
      <c r="F3549" s="1">
        <f>IF(Eingabe!I3549="x",1,0)</f>
        <v>0</v>
      </c>
      <c r="G3549" s="90">
        <f t="shared" si="269"/>
        <v>0</v>
      </c>
      <c r="H3549" s="1">
        <f>IF(Eingabe!R3549="x",1,0)</f>
        <v>0</v>
      </c>
      <c r="I3549" s="1">
        <f>IF(Eingabe!S3549="x",1,0)</f>
        <v>0</v>
      </c>
      <c r="J3549" s="1">
        <f t="shared" si="270"/>
        <v>0</v>
      </c>
      <c r="K3549" s="89">
        <f>IF(Eingabe!E3549="x",1,0)</f>
        <v>0</v>
      </c>
      <c r="L3549" s="1">
        <f>IF(Eingabe!F3549="x",1,0)</f>
        <v>0</v>
      </c>
      <c r="M3549" s="90">
        <f t="shared" si="271"/>
        <v>0</v>
      </c>
    </row>
    <row r="3550">
      <c r="A3550" s="5">
        <f>Eingabe!J3550^2*PI()/4</f>
        <v>0</v>
      </c>
      <c r="B3550" s="5">
        <f>Eingabe!K3550*Eingabe!L3550</f>
        <v>0</v>
      </c>
      <c r="C3550" s="5">
        <f>(Eingabe!K3550*(Eingabe!L3550-Eingabe!K3550)+Eingabe!K3550^2*PI()/4)*0+Eingabe!K3550*Eingabe!L3550</f>
        <v>0</v>
      </c>
      <c r="D3550" s="89">
        <f>IF(Eingabe!G3550="x",1,0)</f>
        <v>0</v>
      </c>
      <c r="E3550" s="1">
        <f>IF(Eingabe!H3550="x",1,0)</f>
        <v>0</v>
      </c>
      <c r="F3550" s="1">
        <f>IF(Eingabe!I3550="x",1,0)</f>
        <v>0</v>
      </c>
      <c r="G3550" s="90">
        <f t="shared" si="269"/>
        <v>0</v>
      </c>
      <c r="H3550" s="1">
        <f>IF(Eingabe!R3550="x",1,0)</f>
        <v>0</v>
      </c>
      <c r="I3550" s="1">
        <f>IF(Eingabe!S3550="x",1,0)</f>
        <v>0</v>
      </c>
      <c r="J3550" s="1">
        <f t="shared" si="270"/>
        <v>0</v>
      </c>
      <c r="K3550" s="89">
        <f>IF(Eingabe!E3550="x",1,0)</f>
        <v>0</v>
      </c>
      <c r="L3550" s="1">
        <f>IF(Eingabe!F3550="x",1,0)</f>
        <v>0</v>
      </c>
      <c r="M3550" s="90">
        <f t="shared" si="271"/>
        <v>0</v>
      </c>
    </row>
    <row r="3551">
      <c r="A3551" s="5">
        <f>Eingabe!J3551^2*PI()/4</f>
        <v>0</v>
      </c>
      <c r="B3551" s="5">
        <f>Eingabe!K3551*Eingabe!L3551</f>
        <v>0</v>
      </c>
      <c r="C3551" s="5">
        <f>(Eingabe!K3551*(Eingabe!L3551-Eingabe!K3551)+Eingabe!K3551^2*PI()/4)*0+Eingabe!K3551*Eingabe!L3551</f>
        <v>0</v>
      </c>
      <c r="D3551" s="89">
        <f>IF(Eingabe!G3551="x",1,0)</f>
        <v>0</v>
      </c>
      <c r="E3551" s="1">
        <f>IF(Eingabe!H3551="x",1,0)</f>
        <v>0</v>
      </c>
      <c r="F3551" s="1">
        <f>IF(Eingabe!I3551="x",1,0)</f>
        <v>0</v>
      </c>
      <c r="G3551" s="90">
        <f t="shared" si="269"/>
        <v>0</v>
      </c>
      <c r="H3551" s="1">
        <f>IF(Eingabe!R3551="x",1,0)</f>
        <v>0</v>
      </c>
      <c r="I3551" s="1">
        <f>IF(Eingabe!S3551="x",1,0)</f>
        <v>0</v>
      </c>
      <c r="J3551" s="1">
        <f t="shared" si="270"/>
        <v>0</v>
      </c>
      <c r="K3551" s="89">
        <f>IF(Eingabe!E3551="x",1,0)</f>
        <v>0</v>
      </c>
      <c r="L3551" s="1">
        <f>IF(Eingabe!F3551="x",1,0)</f>
        <v>0</v>
      </c>
      <c r="M3551" s="90">
        <f t="shared" si="271"/>
        <v>0</v>
      </c>
    </row>
    <row r="3552">
      <c r="A3552" s="5">
        <f>Eingabe!J3552^2*PI()/4</f>
        <v>0</v>
      </c>
      <c r="B3552" s="5">
        <f>Eingabe!K3552*Eingabe!L3552</f>
        <v>0</v>
      </c>
      <c r="C3552" s="5">
        <f>(Eingabe!K3552*(Eingabe!L3552-Eingabe!K3552)+Eingabe!K3552^2*PI()/4)*0+Eingabe!K3552*Eingabe!L3552</f>
        <v>0</v>
      </c>
      <c r="D3552" s="89">
        <f>IF(Eingabe!G3552="x",1,0)</f>
        <v>0</v>
      </c>
      <c r="E3552" s="1">
        <f>IF(Eingabe!H3552="x",1,0)</f>
        <v>0</v>
      </c>
      <c r="F3552" s="1">
        <f>IF(Eingabe!I3552="x",1,0)</f>
        <v>0</v>
      </c>
      <c r="G3552" s="90">
        <f t="shared" si="269"/>
        <v>0</v>
      </c>
      <c r="H3552" s="1">
        <f>IF(Eingabe!R3552="x",1,0)</f>
        <v>0</v>
      </c>
      <c r="I3552" s="1">
        <f>IF(Eingabe!S3552="x",1,0)</f>
        <v>0</v>
      </c>
      <c r="J3552" s="1">
        <f t="shared" si="270"/>
        <v>0</v>
      </c>
      <c r="K3552" s="89">
        <f>IF(Eingabe!E3552="x",1,0)</f>
        <v>0</v>
      </c>
      <c r="L3552" s="1">
        <f>IF(Eingabe!F3552="x",1,0)</f>
        <v>0</v>
      </c>
      <c r="M3552" s="90">
        <f t="shared" si="271"/>
        <v>0</v>
      </c>
    </row>
    <row r="3553">
      <c r="A3553" s="5">
        <f>Eingabe!J3553^2*PI()/4</f>
        <v>0</v>
      </c>
      <c r="B3553" s="5">
        <f>Eingabe!K3553*Eingabe!L3553</f>
        <v>0</v>
      </c>
      <c r="C3553" s="5">
        <f>(Eingabe!K3553*(Eingabe!L3553-Eingabe!K3553)+Eingabe!K3553^2*PI()/4)*0+Eingabe!K3553*Eingabe!L3553</f>
        <v>0</v>
      </c>
      <c r="D3553" s="89">
        <f>IF(Eingabe!G3553="x",1,0)</f>
        <v>0</v>
      </c>
      <c r="E3553" s="1">
        <f>IF(Eingabe!H3553="x",1,0)</f>
        <v>0</v>
      </c>
      <c r="F3553" s="1">
        <f>IF(Eingabe!I3553="x",1,0)</f>
        <v>0</v>
      </c>
      <c r="G3553" s="90">
        <f t="shared" si="269"/>
        <v>0</v>
      </c>
      <c r="H3553" s="1">
        <f>IF(Eingabe!R3553="x",1,0)</f>
        <v>0</v>
      </c>
      <c r="I3553" s="1">
        <f>IF(Eingabe!S3553="x",1,0)</f>
        <v>0</v>
      </c>
      <c r="J3553" s="1">
        <f t="shared" si="270"/>
        <v>0</v>
      </c>
      <c r="K3553" s="89">
        <f>IF(Eingabe!E3553="x",1,0)</f>
        <v>0</v>
      </c>
      <c r="L3553" s="1">
        <f>IF(Eingabe!F3553="x",1,0)</f>
        <v>0</v>
      </c>
      <c r="M3553" s="90">
        <f t="shared" si="271"/>
        <v>0</v>
      </c>
    </row>
    <row r="3554">
      <c r="A3554" s="5">
        <f>Eingabe!J3554^2*PI()/4</f>
        <v>0</v>
      </c>
      <c r="B3554" s="5">
        <f>Eingabe!K3554*Eingabe!L3554</f>
        <v>0</v>
      </c>
      <c r="C3554" s="5">
        <f>(Eingabe!K3554*(Eingabe!L3554-Eingabe!K3554)+Eingabe!K3554^2*PI()/4)*0+Eingabe!K3554*Eingabe!L3554</f>
        <v>0</v>
      </c>
      <c r="D3554" s="89">
        <f>IF(Eingabe!G3554="x",1,0)</f>
        <v>0</v>
      </c>
      <c r="E3554" s="1">
        <f>IF(Eingabe!H3554="x",1,0)</f>
        <v>0</v>
      </c>
      <c r="F3554" s="1">
        <f>IF(Eingabe!I3554="x",1,0)</f>
        <v>0</v>
      </c>
      <c r="G3554" s="90">
        <f t="shared" si="269"/>
        <v>0</v>
      </c>
      <c r="H3554" s="1">
        <f>IF(Eingabe!R3554="x",1,0)</f>
        <v>0</v>
      </c>
      <c r="I3554" s="1">
        <f>IF(Eingabe!S3554="x",1,0)</f>
        <v>0</v>
      </c>
      <c r="J3554" s="1">
        <f t="shared" si="270"/>
        <v>0</v>
      </c>
      <c r="K3554" s="89">
        <f>IF(Eingabe!E3554="x",1,0)</f>
        <v>0</v>
      </c>
      <c r="L3554" s="1">
        <f>IF(Eingabe!F3554="x",1,0)</f>
        <v>0</v>
      </c>
      <c r="M3554" s="90">
        <f t="shared" si="271"/>
        <v>0</v>
      </c>
    </row>
    <row r="3555">
      <c r="A3555" s="5">
        <f>Eingabe!J3555^2*PI()/4</f>
        <v>0</v>
      </c>
      <c r="B3555" s="5">
        <f>Eingabe!K3555*Eingabe!L3555</f>
        <v>0</v>
      </c>
      <c r="C3555" s="5">
        <f>(Eingabe!K3555*(Eingabe!L3555-Eingabe!K3555)+Eingabe!K3555^2*PI()/4)*0+Eingabe!K3555*Eingabe!L3555</f>
        <v>0</v>
      </c>
      <c r="D3555" s="89">
        <f>IF(Eingabe!G3555="x",1,0)</f>
        <v>0</v>
      </c>
      <c r="E3555" s="1">
        <f>IF(Eingabe!H3555="x",1,0)</f>
        <v>0</v>
      </c>
      <c r="F3555" s="1">
        <f>IF(Eingabe!I3555="x",1,0)</f>
        <v>0</v>
      </c>
      <c r="G3555" s="90">
        <f t="shared" si="269"/>
        <v>0</v>
      </c>
      <c r="H3555" s="1">
        <f>IF(Eingabe!R3555="x",1,0)</f>
        <v>0</v>
      </c>
      <c r="I3555" s="1">
        <f>IF(Eingabe!S3555="x",1,0)</f>
        <v>0</v>
      </c>
      <c r="J3555" s="1">
        <f t="shared" si="270"/>
        <v>0</v>
      </c>
      <c r="K3555" s="89">
        <f>IF(Eingabe!E3555="x",1,0)</f>
        <v>0</v>
      </c>
      <c r="L3555" s="1">
        <f>IF(Eingabe!F3555="x",1,0)</f>
        <v>0</v>
      </c>
      <c r="M3555" s="90">
        <f t="shared" si="271"/>
        <v>0</v>
      </c>
    </row>
    <row r="3556">
      <c r="A3556" s="5">
        <f>Eingabe!J3556^2*PI()/4</f>
        <v>0</v>
      </c>
      <c r="B3556" s="5">
        <f>Eingabe!K3556*Eingabe!L3556</f>
        <v>0</v>
      </c>
      <c r="C3556" s="5">
        <f>(Eingabe!K3556*(Eingabe!L3556-Eingabe!K3556)+Eingabe!K3556^2*PI()/4)*0+Eingabe!K3556*Eingabe!L3556</f>
        <v>0</v>
      </c>
      <c r="D3556" s="89">
        <f>IF(Eingabe!G3556="x",1,0)</f>
        <v>0</v>
      </c>
      <c r="E3556" s="1">
        <f>IF(Eingabe!H3556="x",1,0)</f>
        <v>0</v>
      </c>
      <c r="F3556" s="1">
        <f>IF(Eingabe!I3556="x",1,0)</f>
        <v>0</v>
      </c>
      <c r="G3556" s="90">
        <f t="shared" si="269"/>
        <v>0</v>
      </c>
      <c r="H3556" s="1">
        <f>IF(Eingabe!R3556="x",1,0)</f>
        <v>0</v>
      </c>
      <c r="I3556" s="1">
        <f>IF(Eingabe!S3556="x",1,0)</f>
        <v>0</v>
      </c>
      <c r="J3556" s="1">
        <f t="shared" si="270"/>
        <v>0</v>
      </c>
      <c r="K3556" s="89">
        <f>IF(Eingabe!E3556="x",1,0)</f>
        <v>0</v>
      </c>
      <c r="L3556" s="1">
        <f>IF(Eingabe!F3556="x",1,0)</f>
        <v>0</v>
      </c>
      <c r="M3556" s="90">
        <f t="shared" si="271"/>
        <v>0</v>
      </c>
    </row>
    <row r="3557">
      <c r="A3557" s="5">
        <f>Eingabe!J3557^2*PI()/4</f>
        <v>0</v>
      </c>
      <c r="B3557" s="5">
        <f>Eingabe!K3557*Eingabe!L3557</f>
        <v>0</v>
      </c>
      <c r="C3557" s="5">
        <f>(Eingabe!K3557*(Eingabe!L3557-Eingabe!K3557)+Eingabe!K3557^2*PI()/4)*0+Eingabe!K3557*Eingabe!L3557</f>
        <v>0</v>
      </c>
      <c r="D3557" s="89">
        <f>IF(Eingabe!G3557="x",1,0)</f>
        <v>0</v>
      </c>
      <c r="E3557" s="1">
        <f>IF(Eingabe!H3557="x",1,0)</f>
        <v>0</v>
      </c>
      <c r="F3557" s="1">
        <f>IF(Eingabe!I3557="x",1,0)</f>
        <v>0</v>
      </c>
      <c r="G3557" s="90">
        <f t="shared" si="269"/>
        <v>0</v>
      </c>
      <c r="H3557" s="1">
        <f>IF(Eingabe!R3557="x",1,0)</f>
        <v>0</v>
      </c>
      <c r="I3557" s="1">
        <f>IF(Eingabe!S3557="x",1,0)</f>
        <v>0</v>
      </c>
      <c r="J3557" s="1">
        <f t="shared" si="270"/>
        <v>0</v>
      </c>
      <c r="K3557" s="89">
        <f>IF(Eingabe!E3557="x",1,0)</f>
        <v>0</v>
      </c>
      <c r="L3557" s="1">
        <f>IF(Eingabe!F3557="x",1,0)</f>
        <v>0</v>
      </c>
      <c r="M3557" s="90">
        <f t="shared" si="271"/>
        <v>0</v>
      </c>
    </row>
    <row r="3558">
      <c r="A3558" s="5">
        <f>Eingabe!J3558^2*PI()/4</f>
        <v>0</v>
      </c>
      <c r="B3558" s="5">
        <f>Eingabe!K3558*Eingabe!L3558</f>
        <v>0</v>
      </c>
      <c r="C3558" s="5">
        <f>(Eingabe!K3558*(Eingabe!L3558-Eingabe!K3558)+Eingabe!K3558^2*PI()/4)*0+Eingabe!K3558*Eingabe!L3558</f>
        <v>0</v>
      </c>
      <c r="D3558" s="89">
        <f>IF(Eingabe!G3558="x",1,0)</f>
        <v>0</v>
      </c>
      <c r="E3558" s="1">
        <f>IF(Eingabe!H3558="x",1,0)</f>
        <v>0</v>
      </c>
      <c r="F3558" s="1">
        <f>IF(Eingabe!I3558="x",1,0)</f>
        <v>0</v>
      </c>
      <c r="G3558" s="90">
        <f t="shared" si="269"/>
        <v>0</v>
      </c>
      <c r="H3558" s="1">
        <f>IF(Eingabe!R3558="x",1,0)</f>
        <v>0</v>
      </c>
      <c r="I3558" s="1">
        <f>IF(Eingabe!S3558="x",1,0)</f>
        <v>0</v>
      </c>
      <c r="J3558" s="1">
        <f t="shared" si="270"/>
        <v>0</v>
      </c>
      <c r="K3558" s="89">
        <f>IF(Eingabe!E3558="x",1,0)</f>
        <v>0</v>
      </c>
      <c r="L3558" s="1">
        <f>IF(Eingabe!F3558="x",1,0)</f>
        <v>0</v>
      </c>
      <c r="M3558" s="90">
        <f t="shared" si="271"/>
        <v>0</v>
      </c>
    </row>
    <row r="3559">
      <c r="A3559" s="5">
        <f>Eingabe!J3559^2*PI()/4</f>
        <v>0</v>
      </c>
      <c r="B3559" s="5">
        <f>Eingabe!K3559*Eingabe!L3559</f>
        <v>0</v>
      </c>
      <c r="C3559" s="5">
        <f>(Eingabe!K3559*(Eingabe!L3559-Eingabe!K3559)+Eingabe!K3559^2*PI()/4)*0+Eingabe!K3559*Eingabe!L3559</f>
        <v>0</v>
      </c>
      <c r="D3559" s="89">
        <f>IF(Eingabe!G3559="x",1,0)</f>
        <v>0</v>
      </c>
      <c r="E3559" s="1">
        <f>IF(Eingabe!H3559="x",1,0)</f>
        <v>0</v>
      </c>
      <c r="F3559" s="1">
        <f>IF(Eingabe!I3559="x",1,0)</f>
        <v>0</v>
      </c>
      <c r="G3559" s="90">
        <f t="shared" si="269"/>
        <v>0</v>
      </c>
      <c r="H3559" s="1">
        <f>IF(Eingabe!R3559="x",1,0)</f>
        <v>0</v>
      </c>
      <c r="I3559" s="1">
        <f>IF(Eingabe!S3559="x",1,0)</f>
        <v>0</v>
      </c>
      <c r="J3559" s="1">
        <f t="shared" si="270"/>
        <v>0</v>
      </c>
      <c r="K3559" s="89">
        <f>IF(Eingabe!E3559="x",1,0)</f>
        <v>0</v>
      </c>
      <c r="L3559" s="1">
        <f>IF(Eingabe!F3559="x",1,0)</f>
        <v>0</v>
      </c>
      <c r="M3559" s="90">
        <f t="shared" si="271"/>
        <v>0</v>
      </c>
    </row>
    <row r="3560">
      <c r="A3560" s="5">
        <f>Eingabe!J3560^2*PI()/4</f>
        <v>0</v>
      </c>
      <c r="B3560" s="5">
        <f>Eingabe!K3560*Eingabe!L3560</f>
        <v>0</v>
      </c>
      <c r="C3560" s="5">
        <f>(Eingabe!K3560*(Eingabe!L3560-Eingabe!K3560)+Eingabe!K3560^2*PI()/4)*0+Eingabe!K3560*Eingabe!L3560</f>
        <v>0</v>
      </c>
      <c r="D3560" s="89">
        <f>IF(Eingabe!G3560="x",1,0)</f>
        <v>0</v>
      </c>
      <c r="E3560" s="1">
        <f>IF(Eingabe!H3560="x",1,0)</f>
        <v>0</v>
      </c>
      <c r="F3560" s="1">
        <f>IF(Eingabe!I3560="x",1,0)</f>
        <v>0</v>
      </c>
      <c r="G3560" s="90">
        <f t="shared" si="269"/>
        <v>0</v>
      </c>
      <c r="H3560" s="1">
        <f>IF(Eingabe!R3560="x",1,0)</f>
        <v>0</v>
      </c>
      <c r="I3560" s="1">
        <f>IF(Eingabe!S3560="x",1,0)</f>
        <v>0</v>
      </c>
      <c r="J3560" s="1">
        <f t="shared" si="270"/>
        <v>0</v>
      </c>
      <c r="K3560" s="89">
        <f>IF(Eingabe!E3560="x",1,0)</f>
        <v>0</v>
      </c>
      <c r="L3560" s="1">
        <f>IF(Eingabe!F3560="x",1,0)</f>
        <v>0</v>
      </c>
      <c r="M3560" s="90">
        <f t="shared" si="271"/>
        <v>0</v>
      </c>
    </row>
    <row r="3561">
      <c r="A3561" s="5">
        <f>Eingabe!J3561^2*PI()/4</f>
        <v>0</v>
      </c>
      <c r="B3561" s="5">
        <f>Eingabe!K3561*Eingabe!L3561</f>
        <v>0</v>
      </c>
      <c r="C3561" s="5">
        <f>(Eingabe!K3561*(Eingabe!L3561-Eingabe!K3561)+Eingabe!K3561^2*PI()/4)*0+Eingabe!K3561*Eingabe!L3561</f>
        <v>0</v>
      </c>
      <c r="D3561" s="89">
        <f>IF(Eingabe!G3561="x",1,0)</f>
        <v>0</v>
      </c>
      <c r="E3561" s="1">
        <f>IF(Eingabe!H3561="x",1,0)</f>
        <v>0</v>
      </c>
      <c r="F3561" s="1">
        <f>IF(Eingabe!I3561="x",1,0)</f>
        <v>0</v>
      </c>
      <c r="G3561" s="90">
        <f t="shared" si="269"/>
        <v>0</v>
      </c>
      <c r="H3561" s="1">
        <f>IF(Eingabe!R3561="x",1,0)</f>
        <v>0</v>
      </c>
      <c r="I3561" s="1">
        <f>IF(Eingabe!S3561="x",1,0)</f>
        <v>0</v>
      </c>
      <c r="J3561" s="1">
        <f t="shared" si="270"/>
        <v>0</v>
      </c>
      <c r="K3561" s="89">
        <f>IF(Eingabe!E3561="x",1,0)</f>
        <v>0</v>
      </c>
      <c r="L3561" s="1">
        <f>IF(Eingabe!F3561="x",1,0)</f>
        <v>0</v>
      </c>
      <c r="M3561" s="90">
        <f t="shared" si="271"/>
        <v>0</v>
      </c>
    </row>
    <row r="3562">
      <c r="A3562" s="5">
        <f>Eingabe!J3562^2*PI()/4</f>
        <v>0</v>
      </c>
      <c r="B3562" s="5">
        <f>Eingabe!K3562*Eingabe!L3562</f>
        <v>0</v>
      </c>
      <c r="C3562" s="5">
        <f>(Eingabe!K3562*(Eingabe!L3562-Eingabe!K3562)+Eingabe!K3562^2*PI()/4)*0+Eingabe!K3562*Eingabe!L3562</f>
        <v>0</v>
      </c>
      <c r="D3562" s="89">
        <f>IF(Eingabe!G3562="x",1,0)</f>
        <v>0</v>
      </c>
      <c r="E3562" s="1">
        <f>IF(Eingabe!H3562="x",1,0)</f>
        <v>0</v>
      </c>
      <c r="F3562" s="1">
        <f>IF(Eingabe!I3562="x",1,0)</f>
        <v>0</v>
      </c>
      <c r="G3562" s="90">
        <f t="shared" si="269"/>
        <v>0</v>
      </c>
      <c r="H3562" s="1">
        <f>IF(Eingabe!R3562="x",1,0)</f>
        <v>0</v>
      </c>
      <c r="I3562" s="1">
        <f>IF(Eingabe!S3562="x",1,0)</f>
        <v>0</v>
      </c>
      <c r="J3562" s="1">
        <f t="shared" si="270"/>
        <v>0</v>
      </c>
      <c r="K3562" s="89">
        <f>IF(Eingabe!E3562="x",1,0)</f>
        <v>0</v>
      </c>
      <c r="L3562" s="1">
        <f>IF(Eingabe!F3562="x",1,0)</f>
        <v>0</v>
      </c>
      <c r="M3562" s="90">
        <f t="shared" si="271"/>
        <v>0</v>
      </c>
    </row>
    <row r="3563">
      <c r="A3563" s="5">
        <f>Eingabe!J3563^2*PI()/4</f>
        <v>0</v>
      </c>
      <c r="B3563" s="5">
        <f>Eingabe!K3563*Eingabe!L3563</f>
        <v>0</v>
      </c>
      <c r="C3563" s="5">
        <f>(Eingabe!K3563*(Eingabe!L3563-Eingabe!K3563)+Eingabe!K3563^2*PI()/4)*0+Eingabe!K3563*Eingabe!L3563</f>
        <v>0</v>
      </c>
      <c r="D3563" s="89">
        <f>IF(Eingabe!G3563="x",1,0)</f>
        <v>0</v>
      </c>
      <c r="E3563" s="1">
        <f>IF(Eingabe!H3563="x",1,0)</f>
        <v>0</v>
      </c>
      <c r="F3563" s="1">
        <f>IF(Eingabe!I3563="x",1,0)</f>
        <v>0</v>
      </c>
      <c r="G3563" s="90">
        <f t="shared" si="269"/>
        <v>0</v>
      </c>
      <c r="H3563" s="1">
        <f>IF(Eingabe!R3563="x",1,0)</f>
        <v>0</v>
      </c>
      <c r="I3563" s="1">
        <f>IF(Eingabe!S3563="x",1,0)</f>
        <v>0</v>
      </c>
      <c r="J3563" s="1">
        <f t="shared" si="270"/>
        <v>0</v>
      </c>
      <c r="K3563" s="89">
        <f>IF(Eingabe!E3563="x",1,0)</f>
        <v>0</v>
      </c>
      <c r="L3563" s="1">
        <f>IF(Eingabe!F3563="x",1,0)</f>
        <v>0</v>
      </c>
      <c r="M3563" s="90">
        <f t="shared" si="271"/>
        <v>0</v>
      </c>
    </row>
    <row r="3564">
      <c r="A3564" s="5">
        <f>Eingabe!J3564^2*PI()/4</f>
        <v>0</v>
      </c>
      <c r="B3564" s="5">
        <f>Eingabe!K3564*Eingabe!L3564</f>
        <v>0</v>
      </c>
      <c r="C3564" s="5">
        <f>(Eingabe!K3564*(Eingabe!L3564-Eingabe!K3564)+Eingabe!K3564^2*PI()/4)*0+Eingabe!K3564*Eingabe!L3564</f>
        <v>0</v>
      </c>
      <c r="D3564" s="89">
        <f>IF(Eingabe!G3564="x",1,0)</f>
        <v>0</v>
      </c>
      <c r="E3564" s="1">
        <f>IF(Eingabe!H3564="x",1,0)</f>
        <v>0</v>
      </c>
      <c r="F3564" s="1">
        <f>IF(Eingabe!I3564="x",1,0)</f>
        <v>0</v>
      </c>
      <c r="G3564" s="90">
        <f t="shared" si="269"/>
        <v>0</v>
      </c>
      <c r="H3564" s="1">
        <f>IF(Eingabe!R3564="x",1,0)</f>
        <v>0</v>
      </c>
      <c r="I3564" s="1">
        <f>IF(Eingabe!S3564="x",1,0)</f>
        <v>0</v>
      </c>
      <c r="J3564" s="1">
        <f t="shared" si="270"/>
        <v>0</v>
      </c>
      <c r="K3564" s="89">
        <f>IF(Eingabe!E3564="x",1,0)</f>
        <v>0</v>
      </c>
      <c r="L3564" s="1">
        <f>IF(Eingabe!F3564="x",1,0)</f>
        <v>0</v>
      </c>
      <c r="M3564" s="90">
        <f t="shared" si="271"/>
        <v>0</v>
      </c>
    </row>
    <row r="3565">
      <c r="A3565" s="5">
        <f>Eingabe!J3565^2*PI()/4</f>
        <v>0</v>
      </c>
      <c r="B3565" s="5">
        <f>Eingabe!K3565*Eingabe!L3565</f>
        <v>0</v>
      </c>
      <c r="C3565" s="5">
        <f>(Eingabe!K3565*(Eingabe!L3565-Eingabe!K3565)+Eingabe!K3565^2*PI()/4)*0+Eingabe!K3565*Eingabe!L3565</f>
        <v>0</v>
      </c>
      <c r="D3565" s="89">
        <f>IF(Eingabe!G3565="x",1,0)</f>
        <v>0</v>
      </c>
      <c r="E3565" s="1">
        <f>IF(Eingabe!H3565="x",1,0)</f>
        <v>0</v>
      </c>
      <c r="F3565" s="1">
        <f>IF(Eingabe!I3565="x",1,0)</f>
        <v>0</v>
      </c>
      <c r="G3565" s="90">
        <f t="shared" si="269"/>
        <v>0</v>
      </c>
      <c r="H3565" s="1">
        <f>IF(Eingabe!R3565="x",1,0)</f>
        <v>0</v>
      </c>
      <c r="I3565" s="1">
        <f>IF(Eingabe!S3565="x",1,0)</f>
        <v>0</v>
      </c>
      <c r="J3565" s="1">
        <f t="shared" si="270"/>
        <v>0</v>
      </c>
      <c r="K3565" s="89">
        <f>IF(Eingabe!E3565="x",1,0)</f>
        <v>0</v>
      </c>
      <c r="L3565" s="1">
        <f>IF(Eingabe!F3565="x",1,0)</f>
        <v>0</v>
      </c>
      <c r="M3565" s="90">
        <f t="shared" si="271"/>
        <v>0</v>
      </c>
    </row>
    <row r="3566">
      <c r="A3566" s="5">
        <f>Eingabe!J3566^2*PI()/4</f>
        <v>0</v>
      </c>
      <c r="B3566" s="5">
        <f>Eingabe!K3566*Eingabe!L3566</f>
        <v>0</v>
      </c>
      <c r="C3566" s="5">
        <f>(Eingabe!K3566*(Eingabe!L3566-Eingabe!K3566)+Eingabe!K3566^2*PI()/4)*0+Eingabe!K3566*Eingabe!L3566</f>
        <v>0</v>
      </c>
      <c r="D3566" s="89">
        <f>IF(Eingabe!G3566="x",1,0)</f>
        <v>0</v>
      </c>
      <c r="E3566" s="1">
        <f>IF(Eingabe!H3566="x",1,0)</f>
        <v>0</v>
      </c>
      <c r="F3566" s="1">
        <f>IF(Eingabe!I3566="x",1,0)</f>
        <v>0</v>
      </c>
      <c r="G3566" s="90">
        <f t="shared" si="269"/>
        <v>0</v>
      </c>
      <c r="H3566" s="1">
        <f>IF(Eingabe!R3566="x",1,0)</f>
        <v>0</v>
      </c>
      <c r="I3566" s="1">
        <f>IF(Eingabe!S3566="x",1,0)</f>
        <v>0</v>
      </c>
      <c r="J3566" s="1">
        <f t="shared" si="270"/>
        <v>0</v>
      </c>
      <c r="K3566" s="89">
        <f>IF(Eingabe!E3566="x",1,0)</f>
        <v>0</v>
      </c>
      <c r="L3566" s="1">
        <f>IF(Eingabe!F3566="x",1,0)</f>
        <v>0</v>
      </c>
      <c r="M3566" s="90">
        <f t="shared" si="271"/>
        <v>0</v>
      </c>
    </row>
    <row r="3567">
      <c r="A3567" s="5">
        <f>Eingabe!J3567^2*PI()/4</f>
        <v>0</v>
      </c>
      <c r="B3567" s="5">
        <f>Eingabe!K3567*Eingabe!L3567</f>
        <v>0</v>
      </c>
      <c r="C3567" s="5">
        <f>(Eingabe!K3567*(Eingabe!L3567-Eingabe!K3567)+Eingabe!K3567^2*PI()/4)*0+Eingabe!K3567*Eingabe!L3567</f>
        <v>0</v>
      </c>
      <c r="D3567" s="89">
        <f>IF(Eingabe!G3567="x",1,0)</f>
        <v>0</v>
      </c>
      <c r="E3567" s="1">
        <f>IF(Eingabe!H3567="x",1,0)</f>
        <v>0</v>
      </c>
      <c r="F3567" s="1">
        <f>IF(Eingabe!I3567="x",1,0)</f>
        <v>0</v>
      </c>
      <c r="G3567" s="90">
        <f t="shared" si="269"/>
        <v>0</v>
      </c>
      <c r="H3567" s="1">
        <f>IF(Eingabe!R3567="x",1,0)</f>
        <v>0</v>
      </c>
      <c r="I3567" s="1">
        <f>IF(Eingabe!S3567="x",1,0)</f>
        <v>0</v>
      </c>
      <c r="J3567" s="1">
        <f t="shared" si="270"/>
        <v>0</v>
      </c>
      <c r="K3567" s="89">
        <f>IF(Eingabe!E3567="x",1,0)</f>
        <v>0</v>
      </c>
      <c r="L3567" s="1">
        <f>IF(Eingabe!F3567="x",1,0)</f>
        <v>0</v>
      </c>
      <c r="M3567" s="90">
        <f t="shared" si="271"/>
        <v>0</v>
      </c>
    </row>
    <row r="3568">
      <c r="A3568" s="5">
        <f>Eingabe!J3568^2*PI()/4</f>
        <v>0</v>
      </c>
      <c r="B3568" s="5">
        <f>Eingabe!K3568*Eingabe!L3568</f>
        <v>0</v>
      </c>
      <c r="C3568" s="5">
        <f>(Eingabe!K3568*(Eingabe!L3568-Eingabe!K3568)+Eingabe!K3568^2*PI()/4)*0+Eingabe!K3568*Eingabe!L3568</f>
        <v>0</v>
      </c>
      <c r="D3568" s="89">
        <f>IF(Eingabe!G3568="x",1,0)</f>
        <v>0</v>
      </c>
      <c r="E3568" s="1">
        <f>IF(Eingabe!H3568="x",1,0)</f>
        <v>0</v>
      </c>
      <c r="F3568" s="1">
        <f>IF(Eingabe!I3568="x",1,0)</f>
        <v>0</v>
      </c>
      <c r="G3568" s="90">
        <f t="shared" si="269"/>
        <v>0</v>
      </c>
      <c r="H3568" s="1">
        <f>IF(Eingabe!R3568="x",1,0)</f>
        <v>0</v>
      </c>
      <c r="I3568" s="1">
        <f>IF(Eingabe!S3568="x",1,0)</f>
        <v>0</v>
      </c>
      <c r="J3568" s="1">
        <f t="shared" si="270"/>
        <v>0</v>
      </c>
      <c r="K3568" s="89">
        <f>IF(Eingabe!E3568="x",1,0)</f>
        <v>0</v>
      </c>
      <c r="L3568" s="1">
        <f>IF(Eingabe!F3568="x",1,0)</f>
        <v>0</v>
      </c>
      <c r="M3568" s="90">
        <f t="shared" si="271"/>
        <v>0</v>
      </c>
    </row>
    <row r="3569">
      <c r="A3569" s="5">
        <f>Eingabe!J3569^2*PI()/4</f>
        <v>0</v>
      </c>
      <c r="B3569" s="5">
        <f>Eingabe!K3569*Eingabe!L3569</f>
        <v>0</v>
      </c>
      <c r="C3569" s="5">
        <f>(Eingabe!K3569*(Eingabe!L3569-Eingabe!K3569)+Eingabe!K3569^2*PI()/4)*0+Eingabe!K3569*Eingabe!L3569</f>
        <v>0</v>
      </c>
      <c r="D3569" s="89">
        <f>IF(Eingabe!G3569="x",1,0)</f>
        <v>0</v>
      </c>
      <c r="E3569" s="1">
        <f>IF(Eingabe!H3569="x",1,0)</f>
        <v>0</v>
      </c>
      <c r="F3569" s="1">
        <f>IF(Eingabe!I3569="x",1,0)</f>
        <v>0</v>
      </c>
      <c r="G3569" s="90">
        <f t="shared" si="269"/>
        <v>0</v>
      </c>
      <c r="H3569" s="1">
        <f>IF(Eingabe!R3569="x",1,0)</f>
        <v>0</v>
      </c>
      <c r="I3569" s="1">
        <f>IF(Eingabe!S3569="x",1,0)</f>
        <v>0</v>
      </c>
      <c r="J3569" s="1">
        <f t="shared" si="270"/>
        <v>0</v>
      </c>
      <c r="K3569" s="89">
        <f>IF(Eingabe!E3569="x",1,0)</f>
        <v>0</v>
      </c>
      <c r="L3569" s="1">
        <f>IF(Eingabe!F3569="x",1,0)</f>
        <v>0</v>
      </c>
      <c r="M3569" s="90">
        <f t="shared" si="271"/>
        <v>0</v>
      </c>
    </row>
    <row r="3570">
      <c r="A3570" s="5">
        <f>Eingabe!J3570^2*PI()/4</f>
        <v>0</v>
      </c>
      <c r="B3570" s="5">
        <f>Eingabe!K3570*Eingabe!L3570</f>
        <v>0</v>
      </c>
      <c r="C3570" s="5">
        <f>(Eingabe!K3570*(Eingabe!L3570-Eingabe!K3570)+Eingabe!K3570^2*PI()/4)*0+Eingabe!K3570*Eingabe!L3570</f>
        <v>0</v>
      </c>
      <c r="D3570" s="89">
        <f>IF(Eingabe!G3570="x",1,0)</f>
        <v>0</v>
      </c>
      <c r="E3570" s="1">
        <f>IF(Eingabe!H3570="x",1,0)</f>
        <v>0</v>
      </c>
      <c r="F3570" s="1">
        <f>IF(Eingabe!I3570="x",1,0)</f>
        <v>0</v>
      </c>
      <c r="G3570" s="90">
        <f t="shared" si="269"/>
        <v>0</v>
      </c>
      <c r="H3570" s="1">
        <f>IF(Eingabe!R3570="x",1,0)</f>
        <v>0</v>
      </c>
      <c r="I3570" s="1">
        <f>IF(Eingabe!S3570="x",1,0)</f>
        <v>0</v>
      </c>
      <c r="J3570" s="1">
        <f t="shared" si="270"/>
        <v>0</v>
      </c>
      <c r="K3570" s="89">
        <f>IF(Eingabe!E3570="x",1,0)</f>
        <v>0</v>
      </c>
      <c r="L3570" s="1">
        <f>IF(Eingabe!F3570="x",1,0)</f>
        <v>0</v>
      </c>
      <c r="M3570" s="90">
        <f t="shared" si="271"/>
        <v>0</v>
      </c>
    </row>
    <row r="3571">
      <c r="A3571" s="5">
        <f>Eingabe!J3571^2*PI()/4</f>
        <v>0</v>
      </c>
      <c r="B3571" s="5">
        <f>Eingabe!K3571*Eingabe!L3571</f>
        <v>0</v>
      </c>
      <c r="C3571" s="5">
        <f>(Eingabe!K3571*(Eingabe!L3571-Eingabe!K3571)+Eingabe!K3571^2*PI()/4)*0+Eingabe!K3571*Eingabe!L3571</f>
        <v>0</v>
      </c>
      <c r="D3571" s="89">
        <f>IF(Eingabe!G3571="x",1,0)</f>
        <v>0</v>
      </c>
      <c r="E3571" s="1">
        <f>IF(Eingabe!H3571="x",1,0)</f>
        <v>0</v>
      </c>
      <c r="F3571" s="1">
        <f>IF(Eingabe!I3571="x",1,0)</f>
        <v>0</v>
      </c>
      <c r="G3571" s="90">
        <f t="shared" si="269"/>
        <v>0</v>
      </c>
      <c r="H3571" s="1">
        <f>IF(Eingabe!R3571="x",1,0)</f>
        <v>0</v>
      </c>
      <c r="I3571" s="1">
        <f>IF(Eingabe!S3571="x",1,0)</f>
        <v>0</v>
      </c>
      <c r="J3571" s="1">
        <f t="shared" si="270"/>
        <v>0</v>
      </c>
      <c r="K3571" s="89">
        <f>IF(Eingabe!E3571="x",1,0)</f>
        <v>0</v>
      </c>
      <c r="L3571" s="1">
        <f>IF(Eingabe!F3571="x",1,0)</f>
        <v>0</v>
      </c>
      <c r="M3571" s="90">
        <f t="shared" si="271"/>
        <v>0</v>
      </c>
    </row>
    <row r="3572">
      <c r="A3572" s="5">
        <f>Eingabe!J3572^2*PI()/4</f>
        <v>0</v>
      </c>
      <c r="B3572" s="5">
        <f>Eingabe!K3572*Eingabe!L3572</f>
        <v>0</v>
      </c>
      <c r="C3572" s="5">
        <f>(Eingabe!K3572*(Eingabe!L3572-Eingabe!K3572)+Eingabe!K3572^2*PI()/4)*0+Eingabe!K3572*Eingabe!L3572</f>
        <v>0</v>
      </c>
      <c r="D3572" s="89">
        <f>IF(Eingabe!G3572="x",1,0)</f>
        <v>0</v>
      </c>
      <c r="E3572" s="1">
        <f>IF(Eingabe!H3572="x",1,0)</f>
        <v>0</v>
      </c>
      <c r="F3572" s="1">
        <f>IF(Eingabe!I3572="x",1,0)</f>
        <v>0</v>
      </c>
      <c r="G3572" s="90">
        <f t="shared" si="269"/>
        <v>0</v>
      </c>
      <c r="H3572" s="1">
        <f>IF(Eingabe!R3572="x",1,0)</f>
        <v>0</v>
      </c>
      <c r="I3572" s="1">
        <f>IF(Eingabe!S3572="x",1,0)</f>
        <v>0</v>
      </c>
      <c r="J3572" s="1">
        <f t="shared" si="270"/>
        <v>0</v>
      </c>
      <c r="K3572" s="89">
        <f>IF(Eingabe!E3572="x",1,0)</f>
        <v>0</v>
      </c>
      <c r="L3572" s="1">
        <f>IF(Eingabe!F3572="x",1,0)</f>
        <v>0</v>
      </c>
      <c r="M3572" s="90">
        <f t="shared" si="271"/>
        <v>0</v>
      </c>
    </row>
    <row r="3573">
      <c r="A3573" s="5">
        <f>Eingabe!J3573^2*PI()/4</f>
        <v>0</v>
      </c>
      <c r="B3573" s="5">
        <f>Eingabe!K3573*Eingabe!L3573</f>
        <v>0</v>
      </c>
      <c r="C3573" s="5">
        <f>(Eingabe!K3573*(Eingabe!L3573-Eingabe!K3573)+Eingabe!K3573^2*PI()/4)*0+Eingabe!K3573*Eingabe!L3573</f>
        <v>0</v>
      </c>
      <c r="D3573" s="89">
        <f>IF(Eingabe!G3573="x",1,0)</f>
        <v>0</v>
      </c>
      <c r="E3573" s="1">
        <f>IF(Eingabe!H3573="x",1,0)</f>
        <v>0</v>
      </c>
      <c r="F3573" s="1">
        <f>IF(Eingabe!I3573="x",1,0)</f>
        <v>0</v>
      </c>
      <c r="G3573" s="90">
        <f t="shared" si="269"/>
        <v>0</v>
      </c>
      <c r="H3573" s="1">
        <f>IF(Eingabe!R3573="x",1,0)</f>
        <v>0</v>
      </c>
      <c r="I3573" s="1">
        <f>IF(Eingabe!S3573="x",1,0)</f>
        <v>0</v>
      </c>
      <c r="J3573" s="1">
        <f t="shared" si="270"/>
        <v>0</v>
      </c>
      <c r="K3573" s="89">
        <f>IF(Eingabe!E3573="x",1,0)</f>
        <v>0</v>
      </c>
      <c r="L3573" s="1">
        <f>IF(Eingabe!F3573="x",1,0)</f>
        <v>0</v>
      </c>
      <c r="M3573" s="90">
        <f t="shared" si="271"/>
        <v>0</v>
      </c>
    </row>
    <row r="3574">
      <c r="A3574" s="5">
        <f>Eingabe!J3574^2*PI()/4</f>
        <v>0</v>
      </c>
      <c r="B3574" s="5">
        <f>Eingabe!K3574*Eingabe!L3574</f>
        <v>0</v>
      </c>
      <c r="C3574" s="5">
        <f>(Eingabe!K3574*(Eingabe!L3574-Eingabe!K3574)+Eingabe!K3574^2*PI()/4)*0+Eingabe!K3574*Eingabe!L3574</f>
        <v>0</v>
      </c>
      <c r="D3574" s="89">
        <f>IF(Eingabe!G3574="x",1,0)</f>
        <v>0</v>
      </c>
      <c r="E3574" s="1">
        <f>IF(Eingabe!H3574="x",1,0)</f>
        <v>0</v>
      </c>
      <c r="F3574" s="1">
        <f>IF(Eingabe!I3574="x",1,0)</f>
        <v>0</v>
      </c>
      <c r="G3574" s="90">
        <f t="shared" si="269"/>
        <v>0</v>
      </c>
      <c r="H3574" s="1">
        <f>IF(Eingabe!R3574="x",1,0)</f>
        <v>0</v>
      </c>
      <c r="I3574" s="1">
        <f>IF(Eingabe!S3574="x",1,0)</f>
        <v>0</v>
      </c>
      <c r="J3574" s="1">
        <f t="shared" si="270"/>
        <v>0</v>
      </c>
      <c r="K3574" s="89">
        <f>IF(Eingabe!E3574="x",1,0)</f>
        <v>0</v>
      </c>
      <c r="L3574" s="1">
        <f>IF(Eingabe!F3574="x",1,0)</f>
        <v>0</v>
      </c>
      <c r="M3574" s="90">
        <f t="shared" si="271"/>
        <v>0</v>
      </c>
    </row>
    <row r="3575">
      <c r="A3575" s="5">
        <f>Eingabe!J3575^2*PI()/4</f>
        <v>0</v>
      </c>
      <c r="B3575" s="5">
        <f>Eingabe!K3575*Eingabe!L3575</f>
        <v>0</v>
      </c>
      <c r="C3575" s="5">
        <f>(Eingabe!K3575*(Eingabe!L3575-Eingabe!K3575)+Eingabe!K3575^2*PI()/4)*0+Eingabe!K3575*Eingabe!L3575</f>
        <v>0</v>
      </c>
      <c r="D3575" s="89">
        <f>IF(Eingabe!G3575="x",1,0)</f>
        <v>0</v>
      </c>
      <c r="E3575" s="1">
        <f>IF(Eingabe!H3575="x",1,0)</f>
        <v>0</v>
      </c>
      <c r="F3575" s="1">
        <f>IF(Eingabe!I3575="x",1,0)</f>
        <v>0</v>
      </c>
      <c r="G3575" s="90">
        <f t="shared" si="269"/>
        <v>0</v>
      </c>
      <c r="H3575" s="1">
        <f>IF(Eingabe!R3575="x",1,0)</f>
        <v>0</v>
      </c>
      <c r="I3575" s="1">
        <f>IF(Eingabe!S3575="x",1,0)</f>
        <v>0</v>
      </c>
      <c r="J3575" s="1">
        <f t="shared" si="270"/>
        <v>0</v>
      </c>
      <c r="K3575" s="89">
        <f>IF(Eingabe!E3575="x",1,0)</f>
        <v>0</v>
      </c>
      <c r="L3575" s="1">
        <f>IF(Eingabe!F3575="x",1,0)</f>
        <v>0</v>
      </c>
      <c r="M3575" s="90">
        <f t="shared" si="271"/>
        <v>0</v>
      </c>
    </row>
    <row r="3576">
      <c r="A3576" s="5">
        <f>Eingabe!J3576^2*PI()/4</f>
        <v>0</v>
      </c>
      <c r="B3576" s="5">
        <f>Eingabe!K3576*Eingabe!L3576</f>
        <v>0</v>
      </c>
      <c r="C3576" s="5">
        <f>(Eingabe!K3576*(Eingabe!L3576-Eingabe!K3576)+Eingabe!K3576^2*PI()/4)*0+Eingabe!K3576*Eingabe!L3576</f>
        <v>0</v>
      </c>
      <c r="D3576" s="89">
        <f>IF(Eingabe!G3576="x",1,0)</f>
        <v>0</v>
      </c>
      <c r="E3576" s="1">
        <f>IF(Eingabe!H3576="x",1,0)</f>
        <v>0</v>
      </c>
      <c r="F3576" s="1">
        <f>IF(Eingabe!I3576="x",1,0)</f>
        <v>0</v>
      </c>
      <c r="G3576" s="90">
        <f t="shared" si="269"/>
        <v>0</v>
      </c>
      <c r="H3576" s="1">
        <f>IF(Eingabe!R3576="x",1,0)</f>
        <v>0</v>
      </c>
      <c r="I3576" s="1">
        <f>IF(Eingabe!S3576="x",1,0)</f>
        <v>0</v>
      </c>
      <c r="J3576" s="1">
        <f t="shared" si="270"/>
        <v>0</v>
      </c>
      <c r="K3576" s="89">
        <f>IF(Eingabe!E3576="x",1,0)</f>
        <v>0</v>
      </c>
      <c r="L3576" s="1">
        <f>IF(Eingabe!F3576="x",1,0)</f>
        <v>0</v>
      </c>
      <c r="M3576" s="90">
        <f t="shared" si="271"/>
        <v>0</v>
      </c>
    </row>
    <row r="3577">
      <c r="A3577" s="5">
        <f>Eingabe!J3577^2*PI()/4</f>
        <v>0</v>
      </c>
      <c r="B3577" s="5">
        <f>Eingabe!K3577*Eingabe!L3577</f>
        <v>0</v>
      </c>
      <c r="C3577" s="5">
        <f>(Eingabe!K3577*(Eingabe!L3577-Eingabe!K3577)+Eingabe!K3577^2*PI()/4)*0+Eingabe!K3577*Eingabe!L3577</f>
        <v>0</v>
      </c>
      <c r="D3577" s="89">
        <f>IF(Eingabe!G3577="x",1,0)</f>
        <v>0</v>
      </c>
      <c r="E3577" s="1">
        <f>IF(Eingabe!H3577="x",1,0)</f>
        <v>0</v>
      </c>
      <c r="F3577" s="1">
        <f>IF(Eingabe!I3577="x",1,0)</f>
        <v>0</v>
      </c>
      <c r="G3577" s="90">
        <f t="shared" si="269"/>
        <v>0</v>
      </c>
      <c r="H3577" s="1">
        <f>IF(Eingabe!R3577="x",1,0)</f>
        <v>0</v>
      </c>
      <c r="I3577" s="1">
        <f>IF(Eingabe!S3577="x",1,0)</f>
        <v>0</v>
      </c>
      <c r="J3577" s="1">
        <f t="shared" si="270"/>
        <v>0</v>
      </c>
      <c r="K3577" s="89">
        <f>IF(Eingabe!E3577="x",1,0)</f>
        <v>0</v>
      </c>
      <c r="L3577" s="1">
        <f>IF(Eingabe!F3577="x",1,0)</f>
        <v>0</v>
      </c>
      <c r="M3577" s="90">
        <f t="shared" si="271"/>
        <v>0</v>
      </c>
    </row>
    <row r="3578">
      <c r="A3578" s="5">
        <f>Eingabe!J3578^2*PI()/4</f>
        <v>0</v>
      </c>
      <c r="B3578" s="5">
        <f>Eingabe!K3578*Eingabe!L3578</f>
        <v>0</v>
      </c>
      <c r="C3578" s="5">
        <f>(Eingabe!K3578*(Eingabe!L3578-Eingabe!K3578)+Eingabe!K3578^2*PI()/4)*0+Eingabe!K3578*Eingabe!L3578</f>
        <v>0</v>
      </c>
      <c r="D3578" s="89">
        <f>IF(Eingabe!G3578="x",1,0)</f>
        <v>0</v>
      </c>
      <c r="E3578" s="1">
        <f>IF(Eingabe!H3578="x",1,0)</f>
        <v>0</v>
      </c>
      <c r="F3578" s="1">
        <f>IF(Eingabe!I3578="x",1,0)</f>
        <v>0</v>
      </c>
      <c r="G3578" s="90">
        <f t="shared" si="269"/>
        <v>0</v>
      </c>
      <c r="H3578" s="1">
        <f>IF(Eingabe!R3578="x",1,0)</f>
        <v>0</v>
      </c>
      <c r="I3578" s="1">
        <f>IF(Eingabe!S3578="x",1,0)</f>
        <v>0</v>
      </c>
      <c r="J3578" s="1">
        <f t="shared" si="270"/>
        <v>0</v>
      </c>
      <c r="K3578" s="89">
        <f>IF(Eingabe!E3578="x",1,0)</f>
        <v>0</v>
      </c>
      <c r="L3578" s="1">
        <f>IF(Eingabe!F3578="x",1,0)</f>
        <v>0</v>
      </c>
      <c r="M3578" s="90">
        <f t="shared" si="271"/>
        <v>0</v>
      </c>
    </row>
    <row r="3579">
      <c r="A3579" s="5">
        <f>Eingabe!J3579^2*PI()/4</f>
        <v>0</v>
      </c>
      <c r="B3579" s="5">
        <f>Eingabe!K3579*Eingabe!L3579</f>
        <v>0</v>
      </c>
      <c r="C3579" s="5">
        <f>(Eingabe!K3579*(Eingabe!L3579-Eingabe!K3579)+Eingabe!K3579^2*PI()/4)*0+Eingabe!K3579*Eingabe!L3579</f>
        <v>0</v>
      </c>
      <c r="D3579" s="89">
        <f>IF(Eingabe!G3579="x",1,0)</f>
        <v>0</v>
      </c>
      <c r="E3579" s="1">
        <f>IF(Eingabe!H3579="x",1,0)</f>
        <v>0</v>
      </c>
      <c r="F3579" s="1">
        <f>IF(Eingabe!I3579="x",1,0)</f>
        <v>0</v>
      </c>
      <c r="G3579" s="90">
        <f t="shared" si="269"/>
        <v>0</v>
      </c>
      <c r="H3579" s="1">
        <f>IF(Eingabe!R3579="x",1,0)</f>
        <v>0</v>
      </c>
      <c r="I3579" s="1">
        <f>IF(Eingabe!S3579="x",1,0)</f>
        <v>0</v>
      </c>
      <c r="J3579" s="1">
        <f t="shared" si="270"/>
        <v>0</v>
      </c>
      <c r="K3579" s="89">
        <f>IF(Eingabe!E3579="x",1,0)</f>
        <v>0</v>
      </c>
      <c r="L3579" s="1">
        <f>IF(Eingabe!F3579="x",1,0)</f>
        <v>0</v>
      </c>
      <c r="M3579" s="90">
        <f t="shared" si="271"/>
        <v>0</v>
      </c>
    </row>
    <row r="3580">
      <c r="A3580" s="5">
        <f>Eingabe!J3580^2*PI()/4</f>
        <v>0</v>
      </c>
      <c r="B3580" s="5">
        <f>Eingabe!K3580*Eingabe!L3580</f>
        <v>0</v>
      </c>
      <c r="C3580" s="5">
        <f>(Eingabe!K3580*(Eingabe!L3580-Eingabe!K3580)+Eingabe!K3580^2*PI()/4)*0+Eingabe!K3580*Eingabe!L3580</f>
        <v>0</v>
      </c>
      <c r="D3580" s="89">
        <f>IF(Eingabe!G3580="x",1,0)</f>
        <v>0</v>
      </c>
      <c r="E3580" s="1">
        <f>IF(Eingabe!H3580="x",1,0)</f>
        <v>0</v>
      </c>
      <c r="F3580" s="1">
        <f>IF(Eingabe!I3580="x",1,0)</f>
        <v>0</v>
      </c>
      <c r="G3580" s="90">
        <f t="shared" si="269"/>
        <v>0</v>
      </c>
      <c r="H3580" s="1">
        <f>IF(Eingabe!R3580="x",1,0)</f>
        <v>0</v>
      </c>
      <c r="I3580" s="1">
        <f>IF(Eingabe!S3580="x",1,0)</f>
        <v>0</v>
      </c>
      <c r="J3580" s="1">
        <f t="shared" si="270"/>
        <v>0</v>
      </c>
      <c r="K3580" s="89">
        <f>IF(Eingabe!E3580="x",1,0)</f>
        <v>0</v>
      </c>
      <c r="L3580" s="1">
        <f>IF(Eingabe!F3580="x",1,0)</f>
        <v>0</v>
      </c>
      <c r="M3580" s="90">
        <f t="shared" si="271"/>
        <v>0</v>
      </c>
    </row>
    <row r="3581">
      <c r="A3581" s="5">
        <f>Eingabe!J3581^2*PI()/4</f>
        <v>0</v>
      </c>
      <c r="B3581" s="5">
        <f>Eingabe!K3581*Eingabe!L3581</f>
        <v>0</v>
      </c>
      <c r="C3581" s="5">
        <f>(Eingabe!K3581*(Eingabe!L3581-Eingabe!K3581)+Eingabe!K3581^2*PI()/4)*0+Eingabe!K3581*Eingabe!L3581</f>
        <v>0</v>
      </c>
      <c r="D3581" s="89">
        <f>IF(Eingabe!G3581="x",1,0)</f>
        <v>0</v>
      </c>
      <c r="E3581" s="1">
        <f>IF(Eingabe!H3581="x",1,0)</f>
        <v>0</v>
      </c>
      <c r="F3581" s="1">
        <f>IF(Eingabe!I3581="x",1,0)</f>
        <v>0</v>
      </c>
      <c r="G3581" s="90">
        <f t="shared" si="269"/>
        <v>0</v>
      </c>
      <c r="H3581" s="1">
        <f>IF(Eingabe!R3581="x",1,0)</f>
        <v>0</v>
      </c>
      <c r="I3581" s="1">
        <f>IF(Eingabe!S3581="x",1,0)</f>
        <v>0</v>
      </c>
      <c r="J3581" s="1">
        <f t="shared" si="270"/>
        <v>0</v>
      </c>
      <c r="K3581" s="89">
        <f>IF(Eingabe!E3581="x",1,0)</f>
        <v>0</v>
      </c>
      <c r="L3581" s="1">
        <f>IF(Eingabe!F3581="x",1,0)</f>
        <v>0</v>
      </c>
      <c r="M3581" s="90">
        <f t="shared" si="271"/>
        <v>0</v>
      </c>
    </row>
    <row r="3582">
      <c r="A3582" s="5">
        <f>Eingabe!J3582^2*PI()/4</f>
        <v>0</v>
      </c>
      <c r="B3582" s="5">
        <f>Eingabe!K3582*Eingabe!L3582</f>
        <v>0</v>
      </c>
      <c r="C3582" s="5">
        <f>(Eingabe!K3582*(Eingabe!L3582-Eingabe!K3582)+Eingabe!K3582^2*PI()/4)*0+Eingabe!K3582*Eingabe!L3582</f>
        <v>0</v>
      </c>
      <c r="D3582" s="89">
        <f>IF(Eingabe!G3582="x",1,0)</f>
        <v>0</v>
      </c>
      <c r="E3582" s="1">
        <f>IF(Eingabe!H3582="x",1,0)</f>
        <v>0</v>
      </c>
      <c r="F3582" s="1">
        <f>IF(Eingabe!I3582="x",1,0)</f>
        <v>0</v>
      </c>
      <c r="G3582" s="90">
        <f t="shared" si="269"/>
        <v>0</v>
      </c>
      <c r="H3582" s="1">
        <f>IF(Eingabe!R3582="x",1,0)</f>
        <v>0</v>
      </c>
      <c r="I3582" s="1">
        <f>IF(Eingabe!S3582="x",1,0)</f>
        <v>0</v>
      </c>
      <c r="J3582" s="1">
        <f t="shared" si="270"/>
        <v>0</v>
      </c>
      <c r="K3582" s="89">
        <f>IF(Eingabe!E3582="x",1,0)</f>
        <v>0</v>
      </c>
      <c r="L3582" s="1">
        <f>IF(Eingabe!F3582="x",1,0)</f>
        <v>0</v>
      </c>
      <c r="M3582" s="90">
        <f t="shared" si="271"/>
        <v>0</v>
      </c>
    </row>
    <row r="3583">
      <c r="A3583" s="5">
        <f>Eingabe!J3583^2*PI()/4</f>
        <v>0</v>
      </c>
      <c r="B3583" s="5">
        <f>Eingabe!K3583*Eingabe!L3583</f>
        <v>0</v>
      </c>
      <c r="C3583" s="5">
        <f>(Eingabe!K3583*(Eingabe!L3583-Eingabe!K3583)+Eingabe!K3583^2*PI()/4)*0+Eingabe!K3583*Eingabe!L3583</f>
        <v>0</v>
      </c>
      <c r="D3583" s="89">
        <f>IF(Eingabe!G3583="x",1,0)</f>
        <v>0</v>
      </c>
      <c r="E3583" s="1">
        <f>IF(Eingabe!H3583="x",1,0)</f>
        <v>0</v>
      </c>
      <c r="F3583" s="1">
        <f>IF(Eingabe!I3583="x",1,0)</f>
        <v>0</v>
      </c>
      <c r="G3583" s="90">
        <f t="shared" si="269"/>
        <v>0</v>
      </c>
      <c r="H3583" s="1">
        <f>IF(Eingabe!R3583="x",1,0)</f>
        <v>0</v>
      </c>
      <c r="I3583" s="1">
        <f>IF(Eingabe!S3583="x",1,0)</f>
        <v>0</v>
      </c>
      <c r="J3583" s="1">
        <f t="shared" si="270"/>
        <v>0</v>
      </c>
      <c r="K3583" s="89">
        <f>IF(Eingabe!E3583="x",1,0)</f>
        <v>0</v>
      </c>
      <c r="L3583" s="1">
        <f>IF(Eingabe!F3583="x",1,0)</f>
        <v>0</v>
      </c>
      <c r="M3583" s="90">
        <f t="shared" si="271"/>
        <v>0</v>
      </c>
    </row>
    <row r="3584">
      <c r="A3584" s="5">
        <f>Eingabe!J3584^2*PI()/4</f>
        <v>0</v>
      </c>
      <c r="B3584" s="5">
        <f>Eingabe!K3584*Eingabe!L3584</f>
        <v>0</v>
      </c>
      <c r="C3584" s="5">
        <f>(Eingabe!K3584*(Eingabe!L3584-Eingabe!K3584)+Eingabe!K3584^2*PI()/4)*0+Eingabe!K3584*Eingabe!L3584</f>
        <v>0</v>
      </c>
      <c r="D3584" s="89">
        <f>IF(Eingabe!G3584="x",1,0)</f>
        <v>0</v>
      </c>
      <c r="E3584" s="1">
        <f>IF(Eingabe!H3584="x",1,0)</f>
        <v>0</v>
      </c>
      <c r="F3584" s="1">
        <f>IF(Eingabe!I3584="x",1,0)</f>
        <v>0</v>
      </c>
      <c r="G3584" s="90">
        <f t="shared" si="269"/>
        <v>0</v>
      </c>
      <c r="H3584" s="1">
        <f>IF(Eingabe!R3584="x",1,0)</f>
        <v>0</v>
      </c>
      <c r="I3584" s="1">
        <f>IF(Eingabe!S3584="x",1,0)</f>
        <v>0</v>
      </c>
      <c r="J3584" s="1">
        <f t="shared" si="270"/>
        <v>0</v>
      </c>
      <c r="K3584" s="89">
        <f>IF(Eingabe!E3584="x",1,0)</f>
        <v>0</v>
      </c>
      <c r="L3584" s="1">
        <f>IF(Eingabe!F3584="x",1,0)</f>
        <v>0</v>
      </c>
      <c r="M3584" s="90">
        <f t="shared" si="271"/>
        <v>0</v>
      </c>
    </row>
    <row r="3585">
      <c r="A3585" s="5">
        <f>Eingabe!J3585^2*PI()/4</f>
        <v>0</v>
      </c>
      <c r="B3585" s="5">
        <f>Eingabe!K3585*Eingabe!L3585</f>
        <v>0</v>
      </c>
      <c r="C3585" s="5">
        <f>(Eingabe!K3585*(Eingabe!L3585-Eingabe!K3585)+Eingabe!K3585^2*PI()/4)*0+Eingabe!K3585*Eingabe!L3585</f>
        <v>0</v>
      </c>
      <c r="D3585" s="89">
        <f>IF(Eingabe!G3585="x",1,0)</f>
        <v>0</v>
      </c>
      <c r="E3585" s="1">
        <f>IF(Eingabe!H3585="x",1,0)</f>
        <v>0</v>
      </c>
      <c r="F3585" s="1">
        <f>IF(Eingabe!I3585="x",1,0)</f>
        <v>0</v>
      </c>
      <c r="G3585" s="90">
        <f t="shared" si="269"/>
        <v>0</v>
      </c>
      <c r="H3585" s="1">
        <f>IF(Eingabe!R3585="x",1,0)</f>
        <v>0</v>
      </c>
      <c r="I3585" s="1">
        <f>IF(Eingabe!S3585="x",1,0)</f>
        <v>0</v>
      </c>
      <c r="J3585" s="1">
        <f t="shared" si="270"/>
        <v>0</v>
      </c>
      <c r="K3585" s="89">
        <f>IF(Eingabe!E3585="x",1,0)</f>
        <v>0</v>
      </c>
      <c r="L3585" s="1">
        <f>IF(Eingabe!F3585="x",1,0)</f>
        <v>0</v>
      </c>
      <c r="M3585" s="90">
        <f t="shared" si="271"/>
        <v>0</v>
      </c>
    </row>
    <row r="3586">
      <c r="A3586" s="5">
        <f>Eingabe!J3586^2*PI()/4</f>
        <v>0</v>
      </c>
      <c r="B3586" s="5">
        <f>Eingabe!K3586*Eingabe!L3586</f>
        <v>0</v>
      </c>
      <c r="C3586" s="5">
        <f>(Eingabe!K3586*(Eingabe!L3586-Eingabe!K3586)+Eingabe!K3586^2*PI()/4)*0+Eingabe!K3586*Eingabe!L3586</f>
        <v>0</v>
      </c>
      <c r="D3586" s="89">
        <f>IF(Eingabe!G3586="x",1,0)</f>
        <v>0</v>
      </c>
      <c r="E3586" s="1">
        <f>IF(Eingabe!H3586="x",1,0)</f>
        <v>0</v>
      </c>
      <c r="F3586" s="1">
        <f>IF(Eingabe!I3586="x",1,0)</f>
        <v>0</v>
      </c>
      <c r="G3586" s="90">
        <f t="shared" si="269"/>
        <v>0</v>
      </c>
      <c r="H3586" s="1">
        <f>IF(Eingabe!R3586="x",1,0)</f>
        <v>0</v>
      </c>
      <c r="I3586" s="1">
        <f>IF(Eingabe!S3586="x",1,0)</f>
        <v>0</v>
      </c>
      <c r="J3586" s="1">
        <f t="shared" si="270"/>
        <v>0</v>
      </c>
      <c r="K3586" s="89">
        <f>IF(Eingabe!E3586="x",1,0)</f>
        <v>0</v>
      </c>
      <c r="L3586" s="1">
        <f>IF(Eingabe!F3586="x",1,0)</f>
        <v>0</v>
      </c>
      <c r="M3586" s="90">
        <f t="shared" si="271"/>
        <v>0</v>
      </c>
    </row>
    <row r="3587">
      <c r="A3587" s="5">
        <f>Eingabe!J3587^2*PI()/4</f>
        <v>0</v>
      </c>
      <c r="B3587" s="5">
        <f>Eingabe!K3587*Eingabe!L3587</f>
        <v>0</v>
      </c>
      <c r="C3587" s="5">
        <f>(Eingabe!K3587*(Eingabe!L3587-Eingabe!K3587)+Eingabe!K3587^2*PI()/4)*0+Eingabe!K3587*Eingabe!L3587</f>
        <v>0</v>
      </c>
      <c r="D3587" s="89">
        <f>IF(Eingabe!G3587="x",1,0)</f>
        <v>0</v>
      </c>
      <c r="E3587" s="1">
        <f>IF(Eingabe!H3587="x",1,0)</f>
        <v>0</v>
      </c>
      <c r="F3587" s="1">
        <f>IF(Eingabe!I3587="x",1,0)</f>
        <v>0</v>
      </c>
      <c r="G3587" s="90">
        <f t="shared" si="269"/>
        <v>0</v>
      </c>
      <c r="H3587" s="1">
        <f>IF(Eingabe!R3587="x",1,0)</f>
        <v>0</v>
      </c>
      <c r="I3587" s="1">
        <f>IF(Eingabe!S3587="x",1,0)</f>
        <v>0</v>
      </c>
      <c r="J3587" s="1">
        <f t="shared" si="270"/>
        <v>0</v>
      </c>
      <c r="K3587" s="89">
        <f>IF(Eingabe!E3587="x",1,0)</f>
        <v>0</v>
      </c>
      <c r="L3587" s="1">
        <f>IF(Eingabe!F3587="x",1,0)</f>
        <v>0</v>
      </c>
      <c r="M3587" s="90">
        <f t="shared" si="271"/>
        <v>0</v>
      </c>
    </row>
    <row r="3588">
      <c r="A3588" s="5">
        <f>Eingabe!J3588^2*PI()/4</f>
        <v>0</v>
      </c>
      <c r="B3588" s="5">
        <f>Eingabe!K3588*Eingabe!L3588</f>
        <v>0</v>
      </c>
      <c r="C3588" s="5">
        <f>(Eingabe!K3588*(Eingabe!L3588-Eingabe!K3588)+Eingabe!K3588^2*PI()/4)*0+Eingabe!K3588*Eingabe!L3588</f>
        <v>0</v>
      </c>
      <c r="D3588" s="89">
        <f>IF(Eingabe!G3588="x",1,0)</f>
        <v>0</v>
      </c>
      <c r="E3588" s="1">
        <f>IF(Eingabe!H3588="x",1,0)</f>
        <v>0</v>
      </c>
      <c r="F3588" s="1">
        <f>IF(Eingabe!I3588="x",1,0)</f>
        <v>0</v>
      </c>
      <c r="G3588" s="90">
        <f t="shared" si="269"/>
        <v>0</v>
      </c>
      <c r="H3588" s="1">
        <f>IF(Eingabe!R3588="x",1,0)</f>
        <v>0</v>
      </c>
      <c r="I3588" s="1">
        <f>IF(Eingabe!S3588="x",1,0)</f>
        <v>0</v>
      </c>
      <c r="J3588" s="1">
        <f t="shared" si="270"/>
        <v>0</v>
      </c>
      <c r="K3588" s="89">
        <f>IF(Eingabe!E3588="x",1,0)</f>
        <v>0</v>
      </c>
      <c r="L3588" s="1">
        <f>IF(Eingabe!F3588="x",1,0)</f>
        <v>0</v>
      </c>
      <c r="M3588" s="90">
        <f t="shared" si="271"/>
        <v>0</v>
      </c>
    </row>
    <row r="3589">
      <c r="A3589" s="5">
        <f>Eingabe!J3589^2*PI()/4</f>
        <v>0</v>
      </c>
      <c r="B3589" s="5">
        <f>Eingabe!K3589*Eingabe!L3589</f>
        <v>0</v>
      </c>
      <c r="C3589" s="5">
        <f>(Eingabe!K3589*(Eingabe!L3589-Eingabe!K3589)+Eingabe!K3589^2*PI()/4)*0+Eingabe!K3589*Eingabe!L3589</f>
        <v>0</v>
      </c>
      <c r="D3589" s="89">
        <f>IF(Eingabe!G3589="x",1,0)</f>
        <v>0</v>
      </c>
      <c r="E3589" s="1">
        <f>IF(Eingabe!H3589="x",1,0)</f>
        <v>0</v>
      </c>
      <c r="F3589" s="1">
        <f>IF(Eingabe!I3589="x",1,0)</f>
        <v>0</v>
      </c>
      <c r="G3589" s="90">
        <f t="shared" si="269"/>
        <v>0</v>
      </c>
      <c r="H3589" s="1">
        <f>IF(Eingabe!R3589="x",1,0)</f>
        <v>0</v>
      </c>
      <c r="I3589" s="1">
        <f>IF(Eingabe!S3589="x",1,0)</f>
        <v>0</v>
      </c>
      <c r="J3589" s="1">
        <f t="shared" si="270"/>
        <v>0</v>
      </c>
      <c r="K3589" s="89">
        <f>IF(Eingabe!E3589="x",1,0)</f>
        <v>0</v>
      </c>
      <c r="L3589" s="1">
        <f>IF(Eingabe!F3589="x",1,0)</f>
        <v>0</v>
      </c>
      <c r="M3589" s="90">
        <f t="shared" si="271"/>
        <v>0</v>
      </c>
    </row>
    <row r="3590">
      <c r="A3590" s="5">
        <f>Eingabe!J3590^2*PI()/4</f>
        <v>0</v>
      </c>
      <c r="B3590" s="5">
        <f>Eingabe!K3590*Eingabe!L3590</f>
        <v>0</v>
      </c>
      <c r="C3590" s="5">
        <f>(Eingabe!K3590*(Eingabe!L3590-Eingabe!K3590)+Eingabe!K3590^2*PI()/4)*0+Eingabe!K3590*Eingabe!L3590</f>
        <v>0</v>
      </c>
      <c r="D3590" s="89">
        <f>IF(Eingabe!G3590="x",1,0)</f>
        <v>0</v>
      </c>
      <c r="E3590" s="1">
        <f>IF(Eingabe!H3590="x",1,0)</f>
        <v>0</v>
      </c>
      <c r="F3590" s="1">
        <f>IF(Eingabe!I3590="x",1,0)</f>
        <v>0</v>
      </c>
      <c r="G3590" s="90">
        <f t="shared" si="269"/>
        <v>0</v>
      </c>
      <c r="H3590" s="1">
        <f>IF(Eingabe!R3590="x",1,0)</f>
        <v>0</v>
      </c>
      <c r="I3590" s="1">
        <f>IF(Eingabe!S3590="x",1,0)</f>
        <v>0</v>
      </c>
      <c r="J3590" s="1">
        <f t="shared" si="270"/>
        <v>0</v>
      </c>
      <c r="K3590" s="89">
        <f>IF(Eingabe!E3590="x",1,0)</f>
        <v>0</v>
      </c>
      <c r="L3590" s="1">
        <f>IF(Eingabe!F3590="x",1,0)</f>
        <v>0</v>
      </c>
      <c r="M3590" s="90">
        <f t="shared" si="271"/>
        <v>0</v>
      </c>
    </row>
    <row r="3591">
      <c r="A3591" s="5">
        <f>Eingabe!J3591^2*PI()/4</f>
        <v>0</v>
      </c>
      <c r="B3591" s="5">
        <f>Eingabe!K3591*Eingabe!L3591</f>
        <v>0</v>
      </c>
      <c r="C3591" s="5">
        <f>(Eingabe!K3591*(Eingabe!L3591-Eingabe!K3591)+Eingabe!K3591^2*PI()/4)*0+Eingabe!K3591*Eingabe!L3591</f>
        <v>0</v>
      </c>
      <c r="D3591" s="89">
        <f>IF(Eingabe!G3591="x",1,0)</f>
        <v>0</v>
      </c>
      <c r="E3591" s="1">
        <f>IF(Eingabe!H3591="x",1,0)</f>
        <v>0</v>
      </c>
      <c r="F3591" s="1">
        <f>IF(Eingabe!I3591="x",1,0)</f>
        <v>0</v>
      </c>
      <c r="G3591" s="90">
        <f t="shared" si="269"/>
        <v>0</v>
      </c>
      <c r="H3591" s="1">
        <f>IF(Eingabe!R3591="x",1,0)</f>
        <v>0</v>
      </c>
      <c r="I3591" s="1">
        <f>IF(Eingabe!S3591="x",1,0)</f>
        <v>0</v>
      </c>
      <c r="J3591" s="1">
        <f t="shared" si="270"/>
        <v>0</v>
      </c>
      <c r="K3591" s="89">
        <f>IF(Eingabe!E3591="x",1,0)</f>
        <v>0</v>
      </c>
      <c r="L3591" s="1">
        <f>IF(Eingabe!F3591="x",1,0)</f>
        <v>0</v>
      </c>
      <c r="M3591" s="90">
        <f t="shared" si="271"/>
        <v>0</v>
      </c>
    </row>
    <row r="3592">
      <c r="A3592" s="5">
        <f>Eingabe!J3592^2*PI()/4</f>
        <v>0</v>
      </c>
      <c r="B3592" s="5">
        <f>Eingabe!K3592*Eingabe!L3592</f>
        <v>0</v>
      </c>
      <c r="C3592" s="5">
        <f>(Eingabe!K3592*(Eingabe!L3592-Eingabe!K3592)+Eingabe!K3592^2*PI()/4)*0+Eingabe!K3592*Eingabe!L3592</f>
        <v>0</v>
      </c>
      <c r="D3592" s="89">
        <f>IF(Eingabe!G3592="x",1,0)</f>
        <v>0</v>
      </c>
      <c r="E3592" s="1">
        <f>IF(Eingabe!H3592="x",1,0)</f>
        <v>0</v>
      </c>
      <c r="F3592" s="1">
        <f>IF(Eingabe!I3592="x",1,0)</f>
        <v>0</v>
      </c>
      <c r="G3592" s="90">
        <f t="shared" si="269"/>
        <v>0</v>
      </c>
      <c r="H3592" s="1">
        <f>IF(Eingabe!R3592="x",1,0)</f>
        <v>0</v>
      </c>
      <c r="I3592" s="1">
        <f>IF(Eingabe!S3592="x",1,0)</f>
        <v>0</v>
      </c>
      <c r="J3592" s="1">
        <f t="shared" si="270"/>
        <v>0</v>
      </c>
      <c r="K3592" s="89">
        <f>IF(Eingabe!E3592="x",1,0)</f>
        <v>0</v>
      </c>
      <c r="L3592" s="1">
        <f>IF(Eingabe!F3592="x",1,0)</f>
        <v>0</v>
      </c>
      <c r="M3592" s="90">
        <f t="shared" si="271"/>
        <v>0</v>
      </c>
    </row>
    <row r="3593">
      <c r="A3593" s="5">
        <f>Eingabe!J3593^2*PI()/4</f>
        <v>0</v>
      </c>
      <c r="B3593" s="5">
        <f>Eingabe!K3593*Eingabe!L3593</f>
        <v>0</v>
      </c>
      <c r="C3593" s="5">
        <f>(Eingabe!K3593*(Eingabe!L3593-Eingabe!K3593)+Eingabe!K3593^2*PI()/4)*0+Eingabe!K3593*Eingabe!L3593</f>
        <v>0</v>
      </c>
      <c r="D3593" s="89">
        <f>IF(Eingabe!G3593="x",1,0)</f>
        <v>0</v>
      </c>
      <c r="E3593" s="1">
        <f>IF(Eingabe!H3593="x",1,0)</f>
        <v>0</v>
      </c>
      <c r="F3593" s="1">
        <f>IF(Eingabe!I3593="x",1,0)</f>
        <v>0</v>
      </c>
      <c r="G3593" s="90">
        <f t="shared" si="269"/>
        <v>0</v>
      </c>
      <c r="H3593" s="1">
        <f>IF(Eingabe!R3593="x",1,0)</f>
        <v>0</v>
      </c>
      <c r="I3593" s="1">
        <f>IF(Eingabe!S3593="x",1,0)</f>
        <v>0</v>
      </c>
      <c r="J3593" s="1">
        <f t="shared" si="270"/>
        <v>0</v>
      </c>
      <c r="K3593" s="89">
        <f>IF(Eingabe!E3593="x",1,0)</f>
        <v>0</v>
      </c>
      <c r="L3593" s="1">
        <f>IF(Eingabe!F3593="x",1,0)</f>
        <v>0</v>
      </c>
      <c r="M3593" s="90">
        <f t="shared" si="271"/>
        <v>0</v>
      </c>
    </row>
    <row r="3594">
      <c r="A3594" s="5">
        <f>Eingabe!J3594^2*PI()/4</f>
        <v>0</v>
      </c>
      <c r="B3594" s="5">
        <f>Eingabe!K3594*Eingabe!L3594</f>
        <v>0</v>
      </c>
      <c r="C3594" s="5">
        <f>(Eingabe!K3594*(Eingabe!L3594-Eingabe!K3594)+Eingabe!K3594^2*PI()/4)*0+Eingabe!K3594*Eingabe!L3594</f>
        <v>0</v>
      </c>
      <c r="D3594" s="89">
        <f>IF(Eingabe!G3594="x",1,0)</f>
        <v>0</v>
      </c>
      <c r="E3594" s="1">
        <f>IF(Eingabe!H3594="x",1,0)</f>
        <v>0</v>
      </c>
      <c r="F3594" s="1">
        <f>IF(Eingabe!I3594="x",1,0)</f>
        <v>0</v>
      </c>
      <c r="G3594" s="90">
        <f t="shared" si="269"/>
        <v>0</v>
      </c>
      <c r="H3594" s="1">
        <f>IF(Eingabe!R3594="x",1,0)</f>
        <v>0</v>
      </c>
      <c r="I3594" s="1">
        <f>IF(Eingabe!S3594="x",1,0)</f>
        <v>0</v>
      </c>
      <c r="J3594" s="1">
        <f t="shared" si="270"/>
        <v>0</v>
      </c>
      <c r="K3594" s="89">
        <f>IF(Eingabe!E3594="x",1,0)</f>
        <v>0</v>
      </c>
      <c r="L3594" s="1">
        <f>IF(Eingabe!F3594="x",1,0)</f>
        <v>0</v>
      </c>
      <c r="M3594" s="90">
        <f t="shared" si="271"/>
        <v>0</v>
      </c>
    </row>
    <row r="3595">
      <c r="A3595" s="5">
        <f>Eingabe!J3595^2*PI()/4</f>
        <v>0</v>
      </c>
      <c r="B3595" s="5">
        <f>Eingabe!K3595*Eingabe!L3595</f>
        <v>0</v>
      </c>
      <c r="C3595" s="5">
        <f>(Eingabe!K3595*(Eingabe!L3595-Eingabe!K3595)+Eingabe!K3595^2*PI()/4)*0+Eingabe!K3595*Eingabe!L3595</f>
        <v>0</v>
      </c>
      <c r="D3595" s="89">
        <f>IF(Eingabe!G3595="x",1,0)</f>
        <v>0</v>
      </c>
      <c r="E3595" s="1">
        <f>IF(Eingabe!H3595="x",1,0)</f>
        <v>0</v>
      </c>
      <c r="F3595" s="1">
        <f>IF(Eingabe!I3595="x",1,0)</f>
        <v>0</v>
      </c>
      <c r="G3595" s="90">
        <f t="shared" si="269"/>
        <v>0</v>
      </c>
      <c r="H3595" s="1">
        <f>IF(Eingabe!R3595="x",1,0)</f>
        <v>0</v>
      </c>
      <c r="I3595" s="1">
        <f>IF(Eingabe!S3595="x",1,0)</f>
        <v>0</v>
      </c>
      <c r="J3595" s="1">
        <f t="shared" si="270"/>
        <v>0</v>
      </c>
      <c r="K3595" s="89">
        <f>IF(Eingabe!E3595="x",1,0)</f>
        <v>0</v>
      </c>
      <c r="L3595" s="1">
        <f>IF(Eingabe!F3595="x",1,0)</f>
        <v>0</v>
      </c>
      <c r="M3595" s="90">
        <f t="shared" si="271"/>
        <v>0</v>
      </c>
    </row>
    <row r="3596">
      <c r="A3596" s="5">
        <f>Eingabe!J3596^2*PI()/4</f>
        <v>0</v>
      </c>
      <c r="B3596" s="5">
        <f>Eingabe!K3596*Eingabe!L3596</f>
        <v>0</v>
      </c>
      <c r="C3596" s="5">
        <f>(Eingabe!K3596*(Eingabe!L3596-Eingabe!K3596)+Eingabe!K3596^2*PI()/4)*0+Eingabe!K3596*Eingabe!L3596</f>
        <v>0</v>
      </c>
      <c r="D3596" s="89">
        <f>IF(Eingabe!G3596="x",1,0)</f>
        <v>0</v>
      </c>
      <c r="E3596" s="1">
        <f>IF(Eingabe!H3596="x",1,0)</f>
        <v>0</v>
      </c>
      <c r="F3596" s="1">
        <f>IF(Eingabe!I3596="x",1,0)</f>
        <v>0</v>
      </c>
      <c r="G3596" s="90">
        <f t="shared" si="269"/>
        <v>0</v>
      </c>
      <c r="H3596" s="1">
        <f>IF(Eingabe!R3596="x",1,0)</f>
        <v>0</v>
      </c>
      <c r="I3596" s="1">
        <f>IF(Eingabe!S3596="x",1,0)</f>
        <v>0</v>
      </c>
      <c r="J3596" s="1">
        <f t="shared" si="270"/>
        <v>0</v>
      </c>
      <c r="K3596" s="89">
        <f>IF(Eingabe!E3596="x",1,0)</f>
        <v>0</v>
      </c>
      <c r="L3596" s="1">
        <f>IF(Eingabe!F3596="x",1,0)</f>
        <v>0</v>
      </c>
      <c r="M3596" s="90">
        <f t="shared" si="271"/>
        <v>0</v>
      </c>
    </row>
    <row r="3597">
      <c r="A3597" s="5">
        <f>Eingabe!J3597^2*PI()/4</f>
        <v>0</v>
      </c>
      <c r="B3597" s="5">
        <f>Eingabe!K3597*Eingabe!L3597</f>
        <v>0</v>
      </c>
      <c r="C3597" s="5">
        <f>(Eingabe!K3597*(Eingabe!L3597-Eingabe!K3597)+Eingabe!K3597^2*PI()/4)*0+Eingabe!K3597*Eingabe!L3597</f>
        <v>0</v>
      </c>
      <c r="D3597" s="89">
        <f>IF(Eingabe!G3597="x",1,0)</f>
        <v>0</v>
      </c>
      <c r="E3597" s="1">
        <f>IF(Eingabe!H3597="x",1,0)</f>
        <v>0</v>
      </c>
      <c r="F3597" s="1">
        <f>IF(Eingabe!I3597="x",1,0)</f>
        <v>0</v>
      </c>
      <c r="G3597" s="90">
        <f t="shared" si="269"/>
        <v>0</v>
      </c>
      <c r="H3597" s="1">
        <f>IF(Eingabe!R3597="x",1,0)</f>
        <v>0</v>
      </c>
      <c r="I3597" s="1">
        <f>IF(Eingabe!S3597="x",1,0)</f>
        <v>0</v>
      </c>
      <c r="J3597" s="1">
        <f t="shared" si="270"/>
        <v>0</v>
      </c>
      <c r="K3597" s="89">
        <f>IF(Eingabe!E3597="x",1,0)</f>
        <v>0</v>
      </c>
      <c r="L3597" s="1">
        <f>IF(Eingabe!F3597="x",1,0)</f>
        <v>0</v>
      </c>
      <c r="M3597" s="90">
        <f t="shared" si="271"/>
        <v>0</v>
      </c>
    </row>
    <row r="3598">
      <c r="A3598" s="5">
        <f>Eingabe!J3598^2*PI()/4</f>
        <v>0</v>
      </c>
      <c r="B3598" s="5">
        <f>Eingabe!K3598*Eingabe!L3598</f>
        <v>0</v>
      </c>
      <c r="C3598" s="5">
        <f>(Eingabe!K3598*(Eingabe!L3598-Eingabe!K3598)+Eingabe!K3598^2*PI()/4)*0+Eingabe!K3598*Eingabe!L3598</f>
        <v>0</v>
      </c>
      <c r="D3598" s="89">
        <f>IF(Eingabe!G3598="x",1,0)</f>
        <v>0</v>
      </c>
      <c r="E3598" s="1">
        <f>IF(Eingabe!H3598="x",1,0)</f>
        <v>0</v>
      </c>
      <c r="F3598" s="1">
        <f>IF(Eingabe!I3598="x",1,0)</f>
        <v>0</v>
      </c>
      <c r="G3598" s="90">
        <f t="shared" si="269"/>
        <v>0</v>
      </c>
      <c r="H3598" s="1">
        <f>IF(Eingabe!R3598="x",1,0)</f>
        <v>0</v>
      </c>
      <c r="I3598" s="1">
        <f>IF(Eingabe!S3598="x",1,0)</f>
        <v>0</v>
      </c>
      <c r="J3598" s="1">
        <f t="shared" si="270"/>
        <v>0</v>
      </c>
      <c r="K3598" s="89">
        <f>IF(Eingabe!E3598="x",1,0)</f>
        <v>0</v>
      </c>
      <c r="L3598" s="1">
        <f>IF(Eingabe!F3598="x",1,0)</f>
        <v>0</v>
      </c>
      <c r="M3598" s="90">
        <f t="shared" si="271"/>
        <v>0</v>
      </c>
    </row>
    <row r="3599">
      <c r="A3599" s="5">
        <f>Eingabe!J3599^2*PI()/4</f>
        <v>0</v>
      </c>
      <c r="B3599" s="5">
        <f>Eingabe!K3599*Eingabe!L3599</f>
        <v>0</v>
      </c>
      <c r="C3599" s="5">
        <f>(Eingabe!K3599*(Eingabe!L3599-Eingabe!K3599)+Eingabe!K3599^2*PI()/4)*0+Eingabe!K3599*Eingabe!L3599</f>
        <v>0</v>
      </c>
      <c r="D3599" s="89">
        <f>IF(Eingabe!G3599="x",1,0)</f>
        <v>0</v>
      </c>
      <c r="E3599" s="1">
        <f>IF(Eingabe!H3599="x",1,0)</f>
        <v>0</v>
      </c>
      <c r="F3599" s="1">
        <f>IF(Eingabe!I3599="x",1,0)</f>
        <v>0</v>
      </c>
      <c r="G3599" s="90">
        <f t="shared" si="269"/>
        <v>0</v>
      </c>
      <c r="H3599" s="1">
        <f>IF(Eingabe!R3599="x",1,0)</f>
        <v>0</v>
      </c>
      <c r="I3599" s="1">
        <f>IF(Eingabe!S3599="x",1,0)</f>
        <v>0</v>
      </c>
      <c r="J3599" s="1">
        <f t="shared" si="270"/>
        <v>0</v>
      </c>
      <c r="K3599" s="89">
        <f>IF(Eingabe!E3599="x",1,0)</f>
        <v>0</v>
      </c>
      <c r="L3599" s="1">
        <f>IF(Eingabe!F3599="x",1,0)</f>
        <v>0</v>
      </c>
      <c r="M3599" s="90">
        <f t="shared" si="271"/>
        <v>0</v>
      </c>
    </row>
    <row r="3600">
      <c r="A3600" s="5">
        <f>Eingabe!J3600^2*PI()/4</f>
        <v>0</v>
      </c>
      <c r="B3600" s="5">
        <f>Eingabe!K3600*Eingabe!L3600</f>
        <v>0</v>
      </c>
      <c r="C3600" s="5">
        <f>(Eingabe!K3600*(Eingabe!L3600-Eingabe!K3600)+Eingabe!K3600^2*PI()/4)*0+Eingabe!K3600*Eingabe!L3600</f>
        <v>0</v>
      </c>
      <c r="D3600" s="89">
        <f>IF(Eingabe!G3600="x",1,0)</f>
        <v>0</v>
      </c>
      <c r="E3600" s="1">
        <f>IF(Eingabe!H3600="x",1,0)</f>
        <v>0</v>
      </c>
      <c r="F3600" s="1">
        <f>IF(Eingabe!I3600="x",1,0)</f>
        <v>0</v>
      </c>
      <c r="G3600" s="90">
        <f t="shared" si="269"/>
        <v>0</v>
      </c>
      <c r="H3600" s="1">
        <f>IF(Eingabe!R3600="x",1,0)</f>
        <v>0</v>
      </c>
      <c r="I3600" s="1">
        <f>IF(Eingabe!S3600="x",1,0)</f>
        <v>0</v>
      </c>
      <c r="J3600" s="1">
        <f t="shared" si="270"/>
        <v>0</v>
      </c>
      <c r="K3600" s="89">
        <f>IF(Eingabe!E3600="x",1,0)</f>
        <v>0</v>
      </c>
      <c r="L3600" s="1">
        <f>IF(Eingabe!F3600="x",1,0)</f>
        <v>0</v>
      </c>
      <c r="M3600" s="90">
        <f t="shared" si="271"/>
        <v>0</v>
      </c>
    </row>
    <row r="3601">
      <c r="A3601" s="5">
        <f>Eingabe!J3601^2*PI()/4</f>
        <v>0</v>
      </c>
      <c r="B3601" s="5">
        <f>Eingabe!K3601*Eingabe!L3601</f>
        <v>0</v>
      </c>
      <c r="C3601" s="5">
        <f>(Eingabe!K3601*(Eingabe!L3601-Eingabe!K3601)+Eingabe!K3601^2*PI()/4)*0+Eingabe!K3601*Eingabe!L3601</f>
        <v>0</v>
      </c>
      <c r="D3601" s="89">
        <f>IF(Eingabe!G3601="x",1,0)</f>
        <v>0</v>
      </c>
      <c r="E3601" s="1">
        <f>IF(Eingabe!H3601="x",1,0)</f>
        <v>0</v>
      </c>
      <c r="F3601" s="1">
        <f>IF(Eingabe!I3601="x",1,0)</f>
        <v>0</v>
      </c>
      <c r="G3601" s="90">
        <f t="shared" si="269"/>
        <v>0</v>
      </c>
      <c r="H3601" s="1">
        <f>IF(Eingabe!R3601="x",1,0)</f>
        <v>0</v>
      </c>
      <c r="I3601" s="1">
        <f>IF(Eingabe!S3601="x",1,0)</f>
        <v>0</v>
      </c>
      <c r="J3601" s="1">
        <f t="shared" si="270"/>
        <v>0</v>
      </c>
      <c r="K3601" s="89">
        <f>IF(Eingabe!E3601="x",1,0)</f>
        <v>0</v>
      </c>
      <c r="L3601" s="1">
        <f>IF(Eingabe!F3601="x",1,0)</f>
        <v>0</v>
      </c>
      <c r="M3601" s="90">
        <f t="shared" si="271"/>
        <v>0</v>
      </c>
    </row>
    <row r="3602">
      <c r="A3602" s="5">
        <f>Eingabe!J3602^2*PI()/4</f>
        <v>0</v>
      </c>
      <c r="B3602" s="5">
        <f>Eingabe!K3602*Eingabe!L3602</f>
        <v>0</v>
      </c>
      <c r="C3602" s="5">
        <f>(Eingabe!K3602*(Eingabe!L3602-Eingabe!K3602)+Eingabe!K3602^2*PI()/4)*0+Eingabe!K3602*Eingabe!L3602</f>
        <v>0</v>
      </c>
      <c r="D3602" s="89">
        <f>IF(Eingabe!G3602="x",1,0)</f>
        <v>0</v>
      </c>
      <c r="E3602" s="1">
        <f>IF(Eingabe!H3602="x",1,0)</f>
        <v>0</v>
      </c>
      <c r="F3602" s="1">
        <f>IF(Eingabe!I3602="x",1,0)</f>
        <v>0</v>
      </c>
      <c r="G3602" s="90">
        <f t="shared" si="269"/>
        <v>0</v>
      </c>
      <c r="H3602" s="1">
        <f>IF(Eingabe!R3602="x",1,0)</f>
        <v>0</v>
      </c>
      <c r="I3602" s="1">
        <f>IF(Eingabe!S3602="x",1,0)</f>
        <v>0</v>
      </c>
      <c r="J3602" s="1">
        <f t="shared" si="270"/>
        <v>0</v>
      </c>
      <c r="K3602" s="89">
        <f>IF(Eingabe!E3602="x",1,0)</f>
        <v>0</v>
      </c>
      <c r="L3602" s="1">
        <f>IF(Eingabe!F3602="x",1,0)</f>
        <v>0</v>
      </c>
      <c r="M3602" s="90">
        <f t="shared" si="271"/>
        <v>0</v>
      </c>
    </row>
    <row r="3603">
      <c r="A3603" s="5">
        <f>Eingabe!J3603^2*PI()/4</f>
        <v>0</v>
      </c>
      <c r="B3603" s="5">
        <f>Eingabe!K3603*Eingabe!L3603</f>
        <v>0</v>
      </c>
      <c r="C3603" s="5">
        <f>(Eingabe!K3603*(Eingabe!L3603-Eingabe!K3603)+Eingabe!K3603^2*PI()/4)*0+Eingabe!K3603*Eingabe!L3603</f>
        <v>0</v>
      </c>
      <c r="D3603" s="89">
        <f>IF(Eingabe!G3603="x",1,0)</f>
        <v>0</v>
      </c>
      <c r="E3603" s="1">
        <f>IF(Eingabe!H3603="x",1,0)</f>
        <v>0</v>
      </c>
      <c r="F3603" s="1">
        <f>IF(Eingabe!I3603="x",1,0)</f>
        <v>0</v>
      </c>
      <c r="G3603" s="90">
        <f t="shared" ref="G3603:G3666" si="272">MAX(E3603:F3603)</f>
        <v>0</v>
      </c>
      <c r="H3603" s="1">
        <f>IF(Eingabe!R3603="x",1,0)</f>
        <v>0</v>
      </c>
      <c r="I3603" s="1">
        <f>IF(Eingabe!S3603="x",1,0)</f>
        <v>0</v>
      </c>
      <c r="J3603" s="1">
        <f t="shared" ref="J3603:J3666" si="273">MAX(H3603:I3603)</f>
        <v>0</v>
      </c>
      <c r="K3603" s="89">
        <f>IF(Eingabe!E3603="x",1,0)</f>
        <v>0</v>
      </c>
      <c r="L3603" s="1">
        <f>IF(Eingabe!F3603="x",1,0)</f>
        <v>0</v>
      </c>
      <c r="M3603" s="90">
        <f t="shared" ref="M3603:M3666" si="274">MAX(K3603:L3603)</f>
        <v>0</v>
      </c>
    </row>
    <row r="3604">
      <c r="A3604" s="5">
        <f>Eingabe!J3604^2*PI()/4</f>
        <v>0</v>
      </c>
      <c r="B3604" s="5">
        <f>Eingabe!K3604*Eingabe!L3604</f>
        <v>0</v>
      </c>
      <c r="C3604" s="5">
        <f>(Eingabe!K3604*(Eingabe!L3604-Eingabe!K3604)+Eingabe!K3604^2*PI()/4)*0+Eingabe!K3604*Eingabe!L3604</f>
        <v>0</v>
      </c>
      <c r="D3604" s="89">
        <f>IF(Eingabe!G3604="x",1,0)</f>
        <v>0</v>
      </c>
      <c r="E3604" s="1">
        <f>IF(Eingabe!H3604="x",1,0)</f>
        <v>0</v>
      </c>
      <c r="F3604" s="1">
        <f>IF(Eingabe!I3604="x",1,0)</f>
        <v>0</v>
      </c>
      <c r="G3604" s="90">
        <f t="shared" si="272"/>
        <v>0</v>
      </c>
      <c r="H3604" s="1">
        <f>IF(Eingabe!R3604="x",1,0)</f>
        <v>0</v>
      </c>
      <c r="I3604" s="1">
        <f>IF(Eingabe!S3604="x",1,0)</f>
        <v>0</v>
      </c>
      <c r="J3604" s="1">
        <f t="shared" si="273"/>
        <v>0</v>
      </c>
      <c r="K3604" s="89">
        <f>IF(Eingabe!E3604="x",1,0)</f>
        <v>0</v>
      </c>
      <c r="L3604" s="1">
        <f>IF(Eingabe!F3604="x",1,0)</f>
        <v>0</v>
      </c>
      <c r="M3604" s="90">
        <f t="shared" si="274"/>
        <v>0</v>
      </c>
    </row>
    <row r="3605">
      <c r="A3605" s="5">
        <f>Eingabe!J3605^2*PI()/4</f>
        <v>0</v>
      </c>
      <c r="B3605" s="5">
        <f>Eingabe!K3605*Eingabe!L3605</f>
        <v>0</v>
      </c>
      <c r="C3605" s="5">
        <f>(Eingabe!K3605*(Eingabe!L3605-Eingabe!K3605)+Eingabe!K3605^2*PI()/4)*0+Eingabe!K3605*Eingabe!L3605</f>
        <v>0</v>
      </c>
      <c r="D3605" s="89">
        <f>IF(Eingabe!G3605="x",1,0)</f>
        <v>0</v>
      </c>
      <c r="E3605" s="1">
        <f>IF(Eingabe!H3605="x",1,0)</f>
        <v>0</v>
      </c>
      <c r="F3605" s="1">
        <f>IF(Eingabe!I3605="x",1,0)</f>
        <v>0</v>
      </c>
      <c r="G3605" s="90">
        <f t="shared" si="272"/>
        <v>0</v>
      </c>
      <c r="H3605" s="1">
        <f>IF(Eingabe!R3605="x",1,0)</f>
        <v>0</v>
      </c>
      <c r="I3605" s="1">
        <f>IF(Eingabe!S3605="x",1,0)</f>
        <v>0</v>
      </c>
      <c r="J3605" s="1">
        <f t="shared" si="273"/>
        <v>0</v>
      </c>
      <c r="K3605" s="89">
        <f>IF(Eingabe!E3605="x",1,0)</f>
        <v>0</v>
      </c>
      <c r="L3605" s="1">
        <f>IF(Eingabe!F3605="x",1,0)</f>
        <v>0</v>
      </c>
      <c r="M3605" s="90">
        <f t="shared" si="274"/>
        <v>0</v>
      </c>
    </row>
    <row r="3606">
      <c r="A3606" s="5">
        <f>Eingabe!J3606^2*PI()/4</f>
        <v>0</v>
      </c>
      <c r="B3606" s="5">
        <f>Eingabe!K3606*Eingabe!L3606</f>
        <v>0</v>
      </c>
      <c r="C3606" s="5">
        <f>(Eingabe!K3606*(Eingabe!L3606-Eingabe!K3606)+Eingabe!K3606^2*PI()/4)*0+Eingabe!K3606*Eingabe!L3606</f>
        <v>0</v>
      </c>
      <c r="D3606" s="89">
        <f>IF(Eingabe!G3606="x",1,0)</f>
        <v>0</v>
      </c>
      <c r="E3606" s="1">
        <f>IF(Eingabe!H3606="x",1,0)</f>
        <v>0</v>
      </c>
      <c r="F3606" s="1">
        <f>IF(Eingabe!I3606="x",1,0)</f>
        <v>0</v>
      </c>
      <c r="G3606" s="90">
        <f t="shared" si="272"/>
        <v>0</v>
      </c>
      <c r="H3606" s="1">
        <f>IF(Eingabe!R3606="x",1,0)</f>
        <v>0</v>
      </c>
      <c r="I3606" s="1">
        <f>IF(Eingabe!S3606="x",1,0)</f>
        <v>0</v>
      </c>
      <c r="J3606" s="1">
        <f t="shared" si="273"/>
        <v>0</v>
      </c>
      <c r="K3606" s="89">
        <f>IF(Eingabe!E3606="x",1,0)</f>
        <v>0</v>
      </c>
      <c r="L3606" s="1">
        <f>IF(Eingabe!F3606="x",1,0)</f>
        <v>0</v>
      </c>
      <c r="M3606" s="90">
        <f t="shared" si="274"/>
        <v>0</v>
      </c>
    </row>
    <row r="3607">
      <c r="A3607" s="5">
        <f>Eingabe!J3607^2*PI()/4</f>
        <v>0</v>
      </c>
      <c r="B3607" s="5">
        <f>Eingabe!K3607*Eingabe!L3607</f>
        <v>0</v>
      </c>
      <c r="C3607" s="5">
        <f>(Eingabe!K3607*(Eingabe!L3607-Eingabe!K3607)+Eingabe!K3607^2*PI()/4)*0+Eingabe!K3607*Eingabe!L3607</f>
        <v>0</v>
      </c>
      <c r="D3607" s="89">
        <f>IF(Eingabe!G3607="x",1,0)</f>
        <v>0</v>
      </c>
      <c r="E3607" s="1">
        <f>IF(Eingabe!H3607="x",1,0)</f>
        <v>0</v>
      </c>
      <c r="F3607" s="1">
        <f>IF(Eingabe!I3607="x",1,0)</f>
        <v>0</v>
      </c>
      <c r="G3607" s="90">
        <f t="shared" si="272"/>
        <v>0</v>
      </c>
      <c r="H3607" s="1">
        <f>IF(Eingabe!R3607="x",1,0)</f>
        <v>0</v>
      </c>
      <c r="I3607" s="1">
        <f>IF(Eingabe!S3607="x",1,0)</f>
        <v>0</v>
      </c>
      <c r="J3607" s="1">
        <f t="shared" si="273"/>
        <v>0</v>
      </c>
      <c r="K3607" s="89">
        <f>IF(Eingabe!E3607="x",1,0)</f>
        <v>0</v>
      </c>
      <c r="L3607" s="1">
        <f>IF(Eingabe!F3607="x",1,0)</f>
        <v>0</v>
      </c>
      <c r="M3607" s="90">
        <f t="shared" si="274"/>
        <v>0</v>
      </c>
    </row>
    <row r="3608">
      <c r="A3608" s="5">
        <f>Eingabe!J3608^2*PI()/4</f>
        <v>0</v>
      </c>
      <c r="B3608" s="5">
        <f>Eingabe!K3608*Eingabe!L3608</f>
        <v>0</v>
      </c>
      <c r="C3608" s="5">
        <f>(Eingabe!K3608*(Eingabe!L3608-Eingabe!K3608)+Eingabe!K3608^2*PI()/4)*0+Eingabe!K3608*Eingabe!L3608</f>
        <v>0</v>
      </c>
      <c r="D3608" s="89">
        <f>IF(Eingabe!G3608="x",1,0)</f>
        <v>0</v>
      </c>
      <c r="E3608" s="1">
        <f>IF(Eingabe!H3608="x",1,0)</f>
        <v>0</v>
      </c>
      <c r="F3608" s="1">
        <f>IF(Eingabe!I3608="x",1,0)</f>
        <v>0</v>
      </c>
      <c r="G3608" s="90">
        <f t="shared" si="272"/>
        <v>0</v>
      </c>
      <c r="H3608" s="1">
        <f>IF(Eingabe!R3608="x",1,0)</f>
        <v>0</v>
      </c>
      <c r="I3608" s="1">
        <f>IF(Eingabe!S3608="x",1,0)</f>
        <v>0</v>
      </c>
      <c r="J3608" s="1">
        <f t="shared" si="273"/>
        <v>0</v>
      </c>
      <c r="K3608" s="89">
        <f>IF(Eingabe!E3608="x",1,0)</f>
        <v>0</v>
      </c>
      <c r="L3608" s="1">
        <f>IF(Eingabe!F3608="x",1,0)</f>
        <v>0</v>
      </c>
      <c r="M3608" s="90">
        <f t="shared" si="274"/>
        <v>0</v>
      </c>
    </row>
    <row r="3609">
      <c r="A3609" s="5">
        <f>Eingabe!J3609^2*PI()/4</f>
        <v>0</v>
      </c>
      <c r="B3609" s="5">
        <f>Eingabe!K3609*Eingabe!L3609</f>
        <v>0</v>
      </c>
      <c r="C3609" s="5">
        <f>(Eingabe!K3609*(Eingabe!L3609-Eingabe!K3609)+Eingabe!K3609^2*PI()/4)*0+Eingabe!K3609*Eingabe!L3609</f>
        <v>0</v>
      </c>
      <c r="D3609" s="89">
        <f>IF(Eingabe!G3609="x",1,0)</f>
        <v>0</v>
      </c>
      <c r="E3609" s="1">
        <f>IF(Eingabe!H3609="x",1,0)</f>
        <v>0</v>
      </c>
      <c r="F3609" s="1">
        <f>IF(Eingabe!I3609="x",1,0)</f>
        <v>0</v>
      </c>
      <c r="G3609" s="90">
        <f t="shared" si="272"/>
        <v>0</v>
      </c>
      <c r="H3609" s="1">
        <f>IF(Eingabe!R3609="x",1,0)</f>
        <v>0</v>
      </c>
      <c r="I3609" s="1">
        <f>IF(Eingabe!S3609="x",1,0)</f>
        <v>0</v>
      </c>
      <c r="J3609" s="1">
        <f t="shared" si="273"/>
        <v>0</v>
      </c>
      <c r="K3609" s="89">
        <f>IF(Eingabe!E3609="x",1,0)</f>
        <v>0</v>
      </c>
      <c r="L3609" s="1">
        <f>IF(Eingabe!F3609="x",1,0)</f>
        <v>0</v>
      </c>
      <c r="M3609" s="90">
        <f t="shared" si="274"/>
        <v>0</v>
      </c>
    </row>
    <row r="3610">
      <c r="A3610" s="5">
        <f>Eingabe!J3610^2*PI()/4</f>
        <v>0</v>
      </c>
      <c r="B3610" s="5">
        <f>Eingabe!K3610*Eingabe!L3610</f>
        <v>0</v>
      </c>
      <c r="C3610" s="5">
        <f>(Eingabe!K3610*(Eingabe!L3610-Eingabe!K3610)+Eingabe!K3610^2*PI()/4)*0+Eingabe!K3610*Eingabe!L3610</f>
        <v>0</v>
      </c>
      <c r="D3610" s="89">
        <f>IF(Eingabe!G3610="x",1,0)</f>
        <v>0</v>
      </c>
      <c r="E3610" s="1">
        <f>IF(Eingabe!H3610="x",1,0)</f>
        <v>0</v>
      </c>
      <c r="F3610" s="1">
        <f>IF(Eingabe!I3610="x",1,0)</f>
        <v>0</v>
      </c>
      <c r="G3610" s="90">
        <f t="shared" si="272"/>
        <v>0</v>
      </c>
      <c r="H3610" s="1">
        <f>IF(Eingabe!R3610="x",1,0)</f>
        <v>0</v>
      </c>
      <c r="I3610" s="1">
        <f>IF(Eingabe!S3610="x",1,0)</f>
        <v>0</v>
      </c>
      <c r="J3610" s="1">
        <f t="shared" si="273"/>
        <v>0</v>
      </c>
      <c r="K3610" s="89">
        <f>IF(Eingabe!E3610="x",1,0)</f>
        <v>0</v>
      </c>
      <c r="L3610" s="1">
        <f>IF(Eingabe!F3610="x",1,0)</f>
        <v>0</v>
      </c>
      <c r="M3610" s="90">
        <f t="shared" si="274"/>
        <v>0</v>
      </c>
    </row>
    <row r="3611">
      <c r="A3611" s="5">
        <f>Eingabe!J3611^2*PI()/4</f>
        <v>0</v>
      </c>
      <c r="B3611" s="5">
        <f>Eingabe!K3611*Eingabe!L3611</f>
        <v>0</v>
      </c>
      <c r="C3611" s="5">
        <f>(Eingabe!K3611*(Eingabe!L3611-Eingabe!K3611)+Eingabe!K3611^2*PI()/4)*0+Eingabe!K3611*Eingabe!L3611</f>
        <v>0</v>
      </c>
      <c r="D3611" s="89">
        <f>IF(Eingabe!G3611="x",1,0)</f>
        <v>0</v>
      </c>
      <c r="E3611" s="1">
        <f>IF(Eingabe!H3611="x",1,0)</f>
        <v>0</v>
      </c>
      <c r="F3611" s="1">
        <f>IF(Eingabe!I3611="x",1,0)</f>
        <v>0</v>
      </c>
      <c r="G3611" s="90">
        <f t="shared" si="272"/>
        <v>0</v>
      </c>
      <c r="H3611" s="1">
        <f>IF(Eingabe!R3611="x",1,0)</f>
        <v>0</v>
      </c>
      <c r="I3611" s="1">
        <f>IF(Eingabe!S3611="x",1,0)</f>
        <v>0</v>
      </c>
      <c r="J3611" s="1">
        <f t="shared" si="273"/>
        <v>0</v>
      </c>
      <c r="K3611" s="89">
        <f>IF(Eingabe!E3611="x",1,0)</f>
        <v>0</v>
      </c>
      <c r="L3611" s="1">
        <f>IF(Eingabe!F3611="x",1,0)</f>
        <v>0</v>
      </c>
      <c r="M3611" s="90">
        <f t="shared" si="274"/>
        <v>0</v>
      </c>
    </row>
    <row r="3612">
      <c r="A3612" s="5">
        <f>Eingabe!J3612^2*PI()/4</f>
        <v>0</v>
      </c>
      <c r="B3612" s="5">
        <f>Eingabe!K3612*Eingabe!L3612</f>
        <v>0</v>
      </c>
      <c r="C3612" s="5">
        <f>(Eingabe!K3612*(Eingabe!L3612-Eingabe!K3612)+Eingabe!K3612^2*PI()/4)*0+Eingabe!K3612*Eingabe!L3612</f>
        <v>0</v>
      </c>
      <c r="D3612" s="89">
        <f>IF(Eingabe!G3612="x",1,0)</f>
        <v>0</v>
      </c>
      <c r="E3612" s="1">
        <f>IF(Eingabe!H3612="x",1,0)</f>
        <v>0</v>
      </c>
      <c r="F3612" s="1">
        <f>IF(Eingabe!I3612="x",1,0)</f>
        <v>0</v>
      </c>
      <c r="G3612" s="90">
        <f t="shared" si="272"/>
        <v>0</v>
      </c>
      <c r="H3612" s="1">
        <f>IF(Eingabe!R3612="x",1,0)</f>
        <v>0</v>
      </c>
      <c r="I3612" s="1">
        <f>IF(Eingabe!S3612="x",1,0)</f>
        <v>0</v>
      </c>
      <c r="J3612" s="1">
        <f t="shared" si="273"/>
        <v>0</v>
      </c>
      <c r="K3612" s="89">
        <f>IF(Eingabe!E3612="x",1,0)</f>
        <v>0</v>
      </c>
      <c r="L3612" s="1">
        <f>IF(Eingabe!F3612="x",1,0)</f>
        <v>0</v>
      </c>
      <c r="M3612" s="90">
        <f t="shared" si="274"/>
        <v>0</v>
      </c>
    </row>
    <row r="3613">
      <c r="A3613" s="5">
        <f>Eingabe!J3613^2*PI()/4</f>
        <v>0</v>
      </c>
      <c r="B3613" s="5">
        <f>Eingabe!K3613*Eingabe!L3613</f>
        <v>0</v>
      </c>
      <c r="C3613" s="5">
        <f>(Eingabe!K3613*(Eingabe!L3613-Eingabe!K3613)+Eingabe!K3613^2*PI()/4)*0+Eingabe!K3613*Eingabe!L3613</f>
        <v>0</v>
      </c>
      <c r="D3613" s="89">
        <f>IF(Eingabe!G3613="x",1,0)</f>
        <v>0</v>
      </c>
      <c r="E3613" s="1">
        <f>IF(Eingabe!H3613="x",1,0)</f>
        <v>0</v>
      </c>
      <c r="F3613" s="1">
        <f>IF(Eingabe!I3613="x",1,0)</f>
        <v>0</v>
      </c>
      <c r="G3613" s="90">
        <f t="shared" si="272"/>
        <v>0</v>
      </c>
      <c r="H3613" s="1">
        <f>IF(Eingabe!R3613="x",1,0)</f>
        <v>0</v>
      </c>
      <c r="I3613" s="1">
        <f>IF(Eingabe!S3613="x",1,0)</f>
        <v>0</v>
      </c>
      <c r="J3613" s="1">
        <f t="shared" si="273"/>
        <v>0</v>
      </c>
      <c r="K3613" s="89">
        <f>IF(Eingabe!E3613="x",1,0)</f>
        <v>0</v>
      </c>
      <c r="L3613" s="1">
        <f>IF(Eingabe!F3613="x",1,0)</f>
        <v>0</v>
      </c>
      <c r="M3613" s="90">
        <f t="shared" si="274"/>
        <v>0</v>
      </c>
    </row>
    <row r="3614">
      <c r="A3614" s="5">
        <f>Eingabe!J3614^2*PI()/4</f>
        <v>0</v>
      </c>
      <c r="B3614" s="5">
        <f>Eingabe!K3614*Eingabe!L3614</f>
        <v>0</v>
      </c>
      <c r="C3614" s="5">
        <f>(Eingabe!K3614*(Eingabe!L3614-Eingabe!K3614)+Eingabe!K3614^2*PI()/4)*0+Eingabe!K3614*Eingabe!L3614</f>
        <v>0</v>
      </c>
      <c r="D3614" s="89">
        <f>IF(Eingabe!G3614="x",1,0)</f>
        <v>0</v>
      </c>
      <c r="E3614" s="1">
        <f>IF(Eingabe!H3614="x",1,0)</f>
        <v>0</v>
      </c>
      <c r="F3614" s="1">
        <f>IF(Eingabe!I3614="x",1,0)</f>
        <v>0</v>
      </c>
      <c r="G3614" s="90">
        <f t="shared" si="272"/>
        <v>0</v>
      </c>
      <c r="H3614" s="1">
        <f>IF(Eingabe!R3614="x",1,0)</f>
        <v>0</v>
      </c>
      <c r="I3614" s="1">
        <f>IF(Eingabe!S3614="x",1,0)</f>
        <v>0</v>
      </c>
      <c r="J3614" s="1">
        <f t="shared" si="273"/>
        <v>0</v>
      </c>
      <c r="K3614" s="89">
        <f>IF(Eingabe!E3614="x",1,0)</f>
        <v>0</v>
      </c>
      <c r="L3614" s="1">
        <f>IF(Eingabe!F3614="x",1,0)</f>
        <v>0</v>
      </c>
      <c r="M3614" s="90">
        <f t="shared" si="274"/>
        <v>0</v>
      </c>
    </row>
    <row r="3615">
      <c r="A3615" s="5">
        <f>Eingabe!J3615^2*PI()/4</f>
        <v>0</v>
      </c>
      <c r="B3615" s="5">
        <f>Eingabe!K3615*Eingabe!L3615</f>
        <v>0</v>
      </c>
      <c r="C3615" s="5">
        <f>(Eingabe!K3615*(Eingabe!L3615-Eingabe!K3615)+Eingabe!K3615^2*PI()/4)*0+Eingabe!K3615*Eingabe!L3615</f>
        <v>0</v>
      </c>
      <c r="D3615" s="89">
        <f>IF(Eingabe!G3615="x",1,0)</f>
        <v>0</v>
      </c>
      <c r="E3615" s="1">
        <f>IF(Eingabe!H3615="x",1,0)</f>
        <v>0</v>
      </c>
      <c r="F3615" s="1">
        <f>IF(Eingabe!I3615="x",1,0)</f>
        <v>0</v>
      </c>
      <c r="G3615" s="90">
        <f t="shared" si="272"/>
        <v>0</v>
      </c>
      <c r="H3615" s="1">
        <f>IF(Eingabe!R3615="x",1,0)</f>
        <v>0</v>
      </c>
      <c r="I3615" s="1">
        <f>IF(Eingabe!S3615="x",1,0)</f>
        <v>0</v>
      </c>
      <c r="J3615" s="1">
        <f t="shared" si="273"/>
        <v>0</v>
      </c>
      <c r="K3615" s="89">
        <f>IF(Eingabe!E3615="x",1,0)</f>
        <v>0</v>
      </c>
      <c r="L3615" s="1">
        <f>IF(Eingabe!F3615="x",1,0)</f>
        <v>0</v>
      </c>
      <c r="M3615" s="90">
        <f t="shared" si="274"/>
        <v>0</v>
      </c>
    </row>
    <row r="3616">
      <c r="A3616" s="5">
        <f>Eingabe!J3616^2*PI()/4</f>
        <v>0</v>
      </c>
      <c r="B3616" s="5">
        <f>Eingabe!K3616*Eingabe!L3616</f>
        <v>0</v>
      </c>
      <c r="C3616" s="5">
        <f>(Eingabe!K3616*(Eingabe!L3616-Eingabe!K3616)+Eingabe!K3616^2*PI()/4)*0+Eingabe!K3616*Eingabe!L3616</f>
        <v>0</v>
      </c>
      <c r="D3616" s="89">
        <f>IF(Eingabe!G3616="x",1,0)</f>
        <v>0</v>
      </c>
      <c r="E3616" s="1">
        <f>IF(Eingabe!H3616="x",1,0)</f>
        <v>0</v>
      </c>
      <c r="F3616" s="1">
        <f>IF(Eingabe!I3616="x",1,0)</f>
        <v>0</v>
      </c>
      <c r="G3616" s="90">
        <f t="shared" si="272"/>
        <v>0</v>
      </c>
      <c r="H3616" s="1">
        <f>IF(Eingabe!R3616="x",1,0)</f>
        <v>0</v>
      </c>
      <c r="I3616" s="1">
        <f>IF(Eingabe!S3616="x",1,0)</f>
        <v>0</v>
      </c>
      <c r="J3616" s="1">
        <f t="shared" si="273"/>
        <v>0</v>
      </c>
      <c r="K3616" s="89">
        <f>IF(Eingabe!E3616="x",1,0)</f>
        <v>0</v>
      </c>
      <c r="L3616" s="1">
        <f>IF(Eingabe!F3616="x",1,0)</f>
        <v>0</v>
      </c>
      <c r="M3616" s="90">
        <f t="shared" si="274"/>
        <v>0</v>
      </c>
    </row>
    <row r="3617">
      <c r="A3617" s="5">
        <f>Eingabe!J3617^2*PI()/4</f>
        <v>0</v>
      </c>
      <c r="B3617" s="5">
        <f>Eingabe!K3617*Eingabe!L3617</f>
        <v>0</v>
      </c>
      <c r="C3617" s="5">
        <f>(Eingabe!K3617*(Eingabe!L3617-Eingabe!K3617)+Eingabe!K3617^2*PI()/4)*0+Eingabe!K3617*Eingabe!L3617</f>
        <v>0</v>
      </c>
      <c r="D3617" s="89">
        <f>IF(Eingabe!G3617="x",1,0)</f>
        <v>0</v>
      </c>
      <c r="E3617" s="1">
        <f>IF(Eingabe!H3617="x",1,0)</f>
        <v>0</v>
      </c>
      <c r="F3617" s="1">
        <f>IF(Eingabe!I3617="x",1,0)</f>
        <v>0</v>
      </c>
      <c r="G3617" s="90">
        <f t="shared" si="272"/>
        <v>0</v>
      </c>
      <c r="H3617" s="1">
        <f>IF(Eingabe!R3617="x",1,0)</f>
        <v>0</v>
      </c>
      <c r="I3617" s="1">
        <f>IF(Eingabe!S3617="x",1,0)</f>
        <v>0</v>
      </c>
      <c r="J3617" s="1">
        <f t="shared" si="273"/>
        <v>0</v>
      </c>
      <c r="K3617" s="89">
        <f>IF(Eingabe!E3617="x",1,0)</f>
        <v>0</v>
      </c>
      <c r="L3617" s="1">
        <f>IF(Eingabe!F3617="x",1,0)</f>
        <v>0</v>
      </c>
      <c r="M3617" s="90">
        <f t="shared" si="274"/>
        <v>0</v>
      </c>
    </row>
    <row r="3618">
      <c r="A3618" s="5">
        <f>Eingabe!J3618^2*PI()/4</f>
        <v>0</v>
      </c>
      <c r="B3618" s="5">
        <f>Eingabe!K3618*Eingabe!L3618</f>
        <v>0</v>
      </c>
      <c r="C3618" s="5">
        <f>(Eingabe!K3618*(Eingabe!L3618-Eingabe!K3618)+Eingabe!K3618^2*PI()/4)*0+Eingabe!K3618*Eingabe!L3618</f>
        <v>0</v>
      </c>
      <c r="D3618" s="89">
        <f>IF(Eingabe!G3618="x",1,0)</f>
        <v>0</v>
      </c>
      <c r="E3618" s="1">
        <f>IF(Eingabe!H3618="x",1,0)</f>
        <v>0</v>
      </c>
      <c r="F3618" s="1">
        <f>IF(Eingabe!I3618="x",1,0)</f>
        <v>0</v>
      </c>
      <c r="G3618" s="90">
        <f t="shared" si="272"/>
        <v>0</v>
      </c>
      <c r="H3618" s="1">
        <f>IF(Eingabe!R3618="x",1,0)</f>
        <v>0</v>
      </c>
      <c r="I3618" s="1">
        <f>IF(Eingabe!S3618="x",1,0)</f>
        <v>0</v>
      </c>
      <c r="J3618" s="1">
        <f t="shared" si="273"/>
        <v>0</v>
      </c>
      <c r="K3618" s="89">
        <f>IF(Eingabe!E3618="x",1,0)</f>
        <v>0</v>
      </c>
      <c r="L3618" s="1">
        <f>IF(Eingabe!F3618="x",1,0)</f>
        <v>0</v>
      </c>
      <c r="M3618" s="90">
        <f t="shared" si="274"/>
        <v>0</v>
      </c>
    </row>
    <row r="3619">
      <c r="A3619" s="5">
        <f>Eingabe!J3619^2*PI()/4</f>
        <v>0</v>
      </c>
      <c r="B3619" s="5">
        <f>Eingabe!K3619*Eingabe!L3619</f>
        <v>0</v>
      </c>
      <c r="C3619" s="5">
        <f>(Eingabe!K3619*(Eingabe!L3619-Eingabe!K3619)+Eingabe!K3619^2*PI()/4)*0+Eingabe!K3619*Eingabe!L3619</f>
        <v>0</v>
      </c>
      <c r="D3619" s="89">
        <f>IF(Eingabe!G3619="x",1,0)</f>
        <v>0</v>
      </c>
      <c r="E3619" s="1">
        <f>IF(Eingabe!H3619="x",1,0)</f>
        <v>0</v>
      </c>
      <c r="F3619" s="1">
        <f>IF(Eingabe!I3619="x",1,0)</f>
        <v>0</v>
      </c>
      <c r="G3619" s="90">
        <f t="shared" si="272"/>
        <v>0</v>
      </c>
      <c r="H3619" s="1">
        <f>IF(Eingabe!R3619="x",1,0)</f>
        <v>0</v>
      </c>
      <c r="I3619" s="1">
        <f>IF(Eingabe!S3619="x",1,0)</f>
        <v>0</v>
      </c>
      <c r="J3619" s="1">
        <f t="shared" si="273"/>
        <v>0</v>
      </c>
      <c r="K3619" s="89">
        <f>IF(Eingabe!E3619="x",1,0)</f>
        <v>0</v>
      </c>
      <c r="L3619" s="1">
        <f>IF(Eingabe!F3619="x",1,0)</f>
        <v>0</v>
      </c>
      <c r="M3619" s="90">
        <f t="shared" si="274"/>
        <v>0</v>
      </c>
    </row>
    <row r="3620">
      <c r="A3620" s="5">
        <f>Eingabe!J3620^2*PI()/4</f>
        <v>0</v>
      </c>
      <c r="B3620" s="5">
        <f>Eingabe!K3620*Eingabe!L3620</f>
        <v>0</v>
      </c>
      <c r="C3620" s="5">
        <f>(Eingabe!K3620*(Eingabe!L3620-Eingabe!K3620)+Eingabe!K3620^2*PI()/4)*0+Eingabe!K3620*Eingabe!L3620</f>
        <v>0</v>
      </c>
      <c r="D3620" s="89">
        <f>IF(Eingabe!G3620="x",1,0)</f>
        <v>0</v>
      </c>
      <c r="E3620" s="1">
        <f>IF(Eingabe!H3620="x",1,0)</f>
        <v>0</v>
      </c>
      <c r="F3620" s="1">
        <f>IF(Eingabe!I3620="x",1,0)</f>
        <v>0</v>
      </c>
      <c r="G3620" s="90">
        <f t="shared" si="272"/>
        <v>0</v>
      </c>
      <c r="H3620" s="1">
        <f>IF(Eingabe!R3620="x",1,0)</f>
        <v>0</v>
      </c>
      <c r="I3620" s="1">
        <f>IF(Eingabe!S3620="x",1,0)</f>
        <v>0</v>
      </c>
      <c r="J3620" s="1">
        <f t="shared" si="273"/>
        <v>0</v>
      </c>
      <c r="K3620" s="89">
        <f>IF(Eingabe!E3620="x",1,0)</f>
        <v>0</v>
      </c>
      <c r="L3620" s="1">
        <f>IF(Eingabe!F3620="x",1,0)</f>
        <v>0</v>
      </c>
      <c r="M3620" s="90">
        <f t="shared" si="274"/>
        <v>0</v>
      </c>
    </row>
    <row r="3621">
      <c r="A3621" s="5">
        <f>Eingabe!J3621^2*PI()/4</f>
        <v>0</v>
      </c>
      <c r="B3621" s="5">
        <f>Eingabe!K3621*Eingabe!L3621</f>
        <v>0</v>
      </c>
      <c r="C3621" s="5">
        <f>(Eingabe!K3621*(Eingabe!L3621-Eingabe!K3621)+Eingabe!K3621^2*PI()/4)*0+Eingabe!K3621*Eingabe!L3621</f>
        <v>0</v>
      </c>
      <c r="D3621" s="89">
        <f>IF(Eingabe!G3621="x",1,0)</f>
        <v>0</v>
      </c>
      <c r="E3621" s="1">
        <f>IF(Eingabe!H3621="x",1,0)</f>
        <v>0</v>
      </c>
      <c r="F3621" s="1">
        <f>IF(Eingabe!I3621="x",1,0)</f>
        <v>0</v>
      </c>
      <c r="G3621" s="90">
        <f t="shared" si="272"/>
        <v>0</v>
      </c>
      <c r="H3621" s="1">
        <f>IF(Eingabe!R3621="x",1,0)</f>
        <v>0</v>
      </c>
      <c r="I3621" s="1">
        <f>IF(Eingabe!S3621="x",1,0)</f>
        <v>0</v>
      </c>
      <c r="J3621" s="1">
        <f t="shared" si="273"/>
        <v>0</v>
      </c>
      <c r="K3621" s="89">
        <f>IF(Eingabe!E3621="x",1,0)</f>
        <v>0</v>
      </c>
      <c r="L3621" s="1">
        <f>IF(Eingabe!F3621="x",1,0)</f>
        <v>0</v>
      </c>
      <c r="M3621" s="90">
        <f t="shared" si="274"/>
        <v>0</v>
      </c>
    </row>
    <row r="3622">
      <c r="A3622" s="5">
        <f>Eingabe!J3622^2*PI()/4</f>
        <v>0</v>
      </c>
      <c r="B3622" s="5">
        <f>Eingabe!K3622*Eingabe!L3622</f>
        <v>0</v>
      </c>
      <c r="C3622" s="5">
        <f>(Eingabe!K3622*(Eingabe!L3622-Eingabe!K3622)+Eingabe!K3622^2*PI()/4)*0+Eingabe!K3622*Eingabe!L3622</f>
        <v>0</v>
      </c>
      <c r="D3622" s="89">
        <f>IF(Eingabe!G3622="x",1,0)</f>
        <v>0</v>
      </c>
      <c r="E3622" s="1">
        <f>IF(Eingabe!H3622="x",1,0)</f>
        <v>0</v>
      </c>
      <c r="F3622" s="1">
        <f>IF(Eingabe!I3622="x",1,0)</f>
        <v>0</v>
      </c>
      <c r="G3622" s="90">
        <f t="shared" si="272"/>
        <v>0</v>
      </c>
      <c r="H3622" s="1">
        <f>IF(Eingabe!R3622="x",1,0)</f>
        <v>0</v>
      </c>
      <c r="I3622" s="1">
        <f>IF(Eingabe!S3622="x",1,0)</f>
        <v>0</v>
      </c>
      <c r="J3622" s="1">
        <f t="shared" si="273"/>
        <v>0</v>
      </c>
      <c r="K3622" s="89">
        <f>IF(Eingabe!E3622="x",1,0)</f>
        <v>0</v>
      </c>
      <c r="L3622" s="1">
        <f>IF(Eingabe!F3622="x",1,0)</f>
        <v>0</v>
      </c>
      <c r="M3622" s="90">
        <f t="shared" si="274"/>
        <v>0</v>
      </c>
    </row>
    <row r="3623">
      <c r="A3623" s="5">
        <f>Eingabe!J3623^2*PI()/4</f>
        <v>0</v>
      </c>
      <c r="B3623" s="5">
        <f>Eingabe!K3623*Eingabe!L3623</f>
        <v>0</v>
      </c>
      <c r="C3623" s="5">
        <f>(Eingabe!K3623*(Eingabe!L3623-Eingabe!K3623)+Eingabe!K3623^2*PI()/4)*0+Eingabe!K3623*Eingabe!L3623</f>
        <v>0</v>
      </c>
      <c r="D3623" s="89">
        <f>IF(Eingabe!G3623="x",1,0)</f>
        <v>0</v>
      </c>
      <c r="E3623" s="1">
        <f>IF(Eingabe!H3623="x",1,0)</f>
        <v>0</v>
      </c>
      <c r="F3623" s="1">
        <f>IF(Eingabe!I3623="x",1,0)</f>
        <v>0</v>
      </c>
      <c r="G3623" s="90">
        <f t="shared" si="272"/>
        <v>0</v>
      </c>
      <c r="H3623" s="1">
        <f>IF(Eingabe!R3623="x",1,0)</f>
        <v>0</v>
      </c>
      <c r="I3623" s="1">
        <f>IF(Eingabe!S3623="x",1,0)</f>
        <v>0</v>
      </c>
      <c r="J3623" s="1">
        <f t="shared" si="273"/>
        <v>0</v>
      </c>
      <c r="K3623" s="89">
        <f>IF(Eingabe!E3623="x",1,0)</f>
        <v>0</v>
      </c>
      <c r="L3623" s="1">
        <f>IF(Eingabe!F3623="x",1,0)</f>
        <v>0</v>
      </c>
      <c r="M3623" s="90">
        <f t="shared" si="274"/>
        <v>0</v>
      </c>
    </row>
    <row r="3624">
      <c r="A3624" s="5">
        <f>Eingabe!J3624^2*PI()/4</f>
        <v>0</v>
      </c>
      <c r="B3624" s="5">
        <f>Eingabe!K3624*Eingabe!L3624</f>
        <v>0</v>
      </c>
      <c r="C3624" s="5">
        <f>(Eingabe!K3624*(Eingabe!L3624-Eingabe!K3624)+Eingabe!K3624^2*PI()/4)*0+Eingabe!K3624*Eingabe!L3624</f>
        <v>0</v>
      </c>
      <c r="D3624" s="89">
        <f>IF(Eingabe!G3624="x",1,0)</f>
        <v>0</v>
      </c>
      <c r="E3624" s="1">
        <f>IF(Eingabe!H3624="x",1,0)</f>
        <v>0</v>
      </c>
      <c r="F3624" s="1">
        <f>IF(Eingabe!I3624="x",1,0)</f>
        <v>0</v>
      </c>
      <c r="G3624" s="90">
        <f t="shared" si="272"/>
        <v>0</v>
      </c>
      <c r="H3624" s="1">
        <f>IF(Eingabe!R3624="x",1,0)</f>
        <v>0</v>
      </c>
      <c r="I3624" s="1">
        <f>IF(Eingabe!S3624="x",1,0)</f>
        <v>0</v>
      </c>
      <c r="J3624" s="1">
        <f t="shared" si="273"/>
        <v>0</v>
      </c>
      <c r="K3624" s="89">
        <f>IF(Eingabe!E3624="x",1,0)</f>
        <v>0</v>
      </c>
      <c r="L3624" s="1">
        <f>IF(Eingabe!F3624="x",1,0)</f>
        <v>0</v>
      </c>
      <c r="M3624" s="90">
        <f t="shared" si="274"/>
        <v>0</v>
      </c>
    </row>
    <row r="3625">
      <c r="A3625" s="5">
        <f>Eingabe!J3625^2*PI()/4</f>
        <v>0</v>
      </c>
      <c r="B3625" s="5">
        <f>Eingabe!K3625*Eingabe!L3625</f>
        <v>0</v>
      </c>
      <c r="C3625" s="5">
        <f>(Eingabe!K3625*(Eingabe!L3625-Eingabe!K3625)+Eingabe!K3625^2*PI()/4)*0+Eingabe!K3625*Eingabe!L3625</f>
        <v>0</v>
      </c>
      <c r="D3625" s="89">
        <f>IF(Eingabe!G3625="x",1,0)</f>
        <v>0</v>
      </c>
      <c r="E3625" s="1">
        <f>IF(Eingabe!H3625="x",1,0)</f>
        <v>0</v>
      </c>
      <c r="F3625" s="1">
        <f>IF(Eingabe!I3625="x",1,0)</f>
        <v>0</v>
      </c>
      <c r="G3625" s="90">
        <f t="shared" si="272"/>
        <v>0</v>
      </c>
      <c r="H3625" s="1">
        <f>IF(Eingabe!R3625="x",1,0)</f>
        <v>0</v>
      </c>
      <c r="I3625" s="1">
        <f>IF(Eingabe!S3625="x",1,0)</f>
        <v>0</v>
      </c>
      <c r="J3625" s="1">
        <f t="shared" si="273"/>
        <v>0</v>
      </c>
      <c r="K3625" s="89">
        <f>IF(Eingabe!E3625="x",1,0)</f>
        <v>0</v>
      </c>
      <c r="L3625" s="1">
        <f>IF(Eingabe!F3625="x",1,0)</f>
        <v>0</v>
      </c>
      <c r="M3625" s="90">
        <f t="shared" si="274"/>
        <v>0</v>
      </c>
    </row>
    <row r="3626">
      <c r="A3626" s="5">
        <f>Eingabe!J3626^2*PI()/4</f>
        <v>0</v>
      </c>
      <c r="B3626" s="5">
        <f>Eingabe!K3626*Eingabe!L3626</f>
        <v>0</v>
      </c>
      <c r="C3626" s="5">
        <f>(Eingabe!K3626*(Eingabe!L3626-Eingabe!K3626)+Eingabe!K3626^2*PI()/4)*0+Eingabe!K3626*Eingabe!L3626</f>
        <v>0</v>
      </c>
      <c r="D3626" s="89">
        <f>IF(Eingabe!G3626="x",1,0)</f>
        <v>0</v>
      </c>
      <c r="E3626" s="1">
        <f>IF(Eingabe!H3626="x",1,0)</f>
        <v>0</v>
      </c>
      <c r="F3626" s="1">
        <f>IF(Eingabe!I3626="x",1,0)</f>
        <v>0</v>
      </c>
      <c r="G3626" s="90">
        <f t="shared" si="272"/>
        <v>0</v>
      </c>
      <c r="H3626" s="1">
        <f>IF(Eingabe!R3626="x",1,0)</f>
        <v>0</v>
      </c>
      <c r="I3626" s="1">
        <f>IF(Eingabe!S3626="x",1,0)</f>
        <v>0</v>
      </c>
      <c r="J3626" s="1">
        <f t="shared" si="273"/>
        <v>0</v>
      </c>
      <c r="K3626" s="89">
        <f>IF(Eingabe!E3626="x",1,0)</f>
        <v>0</v>
      </c>
      <c r="L3626" s="1">
        <f>IF(Eingabe!F3626="x",1,0)</f>
        <v>0</v>
      </c>
      <c r="M3626" s="90">
        <f t="shared" si="274"/>
        <v>0</v>
      </c>
    </row>
    <row r="3627">
      <c r="A3627" s="5">
        <f>Eingabe!J3627^2*PI()/4</f>
        <v>0</v>
      </c>
      <c r="B3627" s="5">
        <f>Eingabe!K3627*Eingabe!L3627</f>
        <v>0</v>
      </c>
      <c r="C3627" s="5">
        <f>(Eingabe!K3627*(Eingabe!L3627-Eingabe!K3627)+Eingabe!K3627^2*PI()/4)*0+Eingabe!K3627*Eingabe!L3627</f>
        <v>0</v>
      </c>
      <c r="D3627" s="89">
        <f>IF(Eingabe!G3627="x",1,0)</f>
        <v>0</v>
      </c>
      <c r="E3627" s="1">
        <f>IF(Eingabe!H3627="x",1,0)</f>
        <v>0</v>
      </c>
      <c r="F3627" s="1">
        <f>IF(Eingabe!I3627="x",1,0)</f>
        <v>0</v>
      </c>
      <c r="G3627" s="90">
        <f t="shared" si="272"/>
        <v>0</v>
      </c>
      <c r="H3627" s="1">
        <f>IF(Eingabe!R3627="x",1,0)</f>
        <v>0</v>
      </c>
      <c r="I3627" s="1">
        <f>IF(Eingabe!S3627="x",1,0)</f>
        <v>0</v>
      </c>
      <c r="J3627" s="1">
        <f t="shared" si="273"/>
        <v>0</v>
      </c>
      <c r="K3627" s="89">
        <f>IF(Eingabe!E3627="x",1,0)</f>
        <v>0</v>
      </c>
      <c r="L3627" s="1">
        <f>IF(Eingabe!F3627="x",1,0)</f>
        <v>0</v>
      </c>
      <c r="M3627" s="90">
        <f t="shared" si="274"/>
        <v>0</v>
      </c>
    </row>
    <row r="3628">
      <c r="A3628" s="5">
        <f>Eingabe!J3628^2*PI()/4</f>
        <v>0</v>
      </c>
      <c r="B3628" s="5">
        <f>Eingabe!K3628*Eingabe!L3628</f>
        <v>0</v>
      </c>
      <c r="C3628" s="5">
        <f>(Eingabe!K3628*(Eingabe!L3628-Eingabe!K3628)+Eingabe!K3628^2*PI()/4)*0+Eingabe!K3628*Eingabe!L3628</f>
        <v>0</v>
      </c>
      <c r="D3628" s="89">
        <f>IF(Eingabe!G3628="x",1,0)</f>
        <v>0</v>
      </c>
      <c r="E3628" s="1">
        <f>IF(Eingabe!H3628="x",1,0)</f>
        <v>0</v>
      </c>
      <c r="F3628" s="1">
        <f>IF(Eingabe!I3628="x",1,0)</f>
        <v>0</v>
      </c>
      <c r="G3628" s="90">
        <f t="shared" si="272"/>
        <v>0</v>
      </c>
      <c r="H3628" s="1">
        <f>IF(Eingabe!R3628="x",1,0)</f>
        <v>0</v>
      </c>
      <c r="I3628" s="1">
        <f>IF(Eingabe!S3628="x",1,0)</f>
        <v>0</v>
      </c>
      <c r="J3628" s="1">
        <f t="shared" si="273"/>
        <v>0</v>
      </c>
      <c r="K3628" s="89">
        <f>IF(Eingabe!E3628="x",1,0)</f>
        <v>0</v>
      </c>
      <c r="L3628" s="1">
        <f>IF(Eingabe!F3628="x",1,0)</f>
        <v>0</v>
      </c>
      <c r="M3628" s="90">
        <f t="shared" si="274"/>
        <v>0</v>
      </c>
    </row>
    <row r="3629">
      <c r="A3629" s="5">
        <f>Eingabe!J3629^2*PI()/4</f>
        <v>0</v>
      </c>
      <c r="B3629" s="5">
        <f>Eingabe!K3629*Eingabe!L3629</f>
        <v>0</v>
      </c>
      <c r="C3629" s="5">
        <f>(Eingabe!K3629*(Eingabe!L3629-Eingabe!K3629)+Eingabe!K3629^2*PI()/4)*0+Eingabe!K3629*Eingabe!L3629</f>
        <v>0</v>
      </c>
      <c r="D3629" s="89">
        <f>IF(Eingabe!G3629="x",1,0)</f>
        <v>0</v>
      </c>
      <c r="E3629" s="1">
        <f>IF(Eingabe!H3629="x",1,0)</f>
        <v>0</v>
      </c>
      <c r="F3629" s="1">
        <f>IF(Eingabe!I3629="x",1,0)</f>
        <v>0</v>
      </c>
      <c r="G3629" s="90">
        <f t="shared" si="272"/>
        <v>0</v>
      </c>
      <c r="H3629" s="1">
        <f>IF(Eingabe!R3629="x",1,0)</f>
        <v>0</v>
      </c>
      <c r="I3629" s="1">
        <f>IF(Eingabe!S3629="x",1,0)</f>
        <v>0</v>
      </c>
      <c r="J3629" s="1">
        <f t="shared" si="273"/>
        <v>0</v>
      </c>
      <c r="K3629" s="89">
        <f>IF(Eingabe!E3629="x",1,0)</f>
        <v>0</v>
      </c>
      <c r="L3629" s="1">
        <f>IF(Eingabe!F3629="x",1,0)</f>
        <v>0</v>
      </c>
      <c r="M3629" s="90">
        <f t="shared" si="274"/>
        <v>0</v>
      </c>
    </row>
    <row r="3630">
      <c r="A3630" s="5">
        <f>Eingabe!J3630^2*PI()/4</f>
        <v>0</v>
      </c>
      <c r="B3630" s="5">
        <f>Eingabe!K3630*Eingabe!L3630</f>
        <v>0</v>
      </c>
      <c r="C3630" s="5">
        <f>(Eingabe!K3630*(Eingabe!L3630-Eingabe!K3630)+Eingabe!K3630^2*PI()/4)*0+Eingabe!K3630*Eingabe!L3630</f>
        <v>0</v>
      </c>
      <c r="D3630" s="89">
        <f>IF(Eingabe!G3630="x",1,0)</f>
        <v>0</v>
      </c>
      <c r="E3630" s="1">
        <f>IF(Eingabe!H3630="x",1,0)</f>
        <v>0</v>
      </c>
      <c r="F3630" s="1">
        <f>IF(Eingabe!I3630="x",1,0)</f>
        <v>0</v>
      </c>
      <c r="G3630" s="90">
        <f t="shared" si="272"/>
        <v>0</v>
      </c>
      <c r="H3630" s="1">
        <f>IF(Eingabe!R3630="x",1,0)</f>
        <v>0</v>
      </c>
      <c r="I3630" s="1">
        <f>IF(Eingabe!S3630="x",1,0)</f>
        <v>0</v>
      </c>
      <c r="J3630" s="1">
        <f t="shared" si="273"/>
        <v>0</v>
      </c>
      <c r="K3630" s="89">
        <f>IF(Eingabe!E3630="x",1,0)</f>
        <v>0</v>
      </c>
      <c r="L3630" s="1">
        <f>IF(Eingabe!F3630="x",1,0)</f>
        <v>0</v>
      </c>
      <c r="M3630" s="90">
        <f t="shared" si="274"/>
        <v>0</v>
      </c>
    </row>
    <row r="3631">
      <c r="A3631" s="5">
        <f>Eingabe!J3631^2*PI()/4</f>
        <v>0</v>
      </c>
      <c r="B3631" s="5">
        <f>Eingabe!K3631*Eingabe!L3631</f>
        <v>0</v>
      </c>
      <c r="C3631" s="5">
        <f>(Eingabe!K3631*(Eingabe!L3631-Eingabe!K3631)+Eingabe!K3631^2*PI()/4)*0+Eingabe!K3631*Eingabe!L3631</f>
        <v>0</v>
      </c>
      <c r="D3631" s="89">
        <f>IF(Eingabe!G3631="x",1,0)</f>
        <v>0</v>
      </c>
      <c r="E3631" s="1">
        <f>IF(Eingabe!H3631="x",1,0)</f>
        <v>0</v>
      </c>
      <c r="F3631" s="1">
        <f>IF(Eingabe!I3631="x",1,0)</f>
        <v>0</v>
      </c>
      <c r="G3631" s="90">
        <f t="shared" si="272"/>
        <v>0</v>
      </c>
      <c r="H3631" s="1">
        <f>IF(Eingabe!R3631="x",1,0)</f>
        <v>0</v>
      </c>
      <c r="I3631" s="1">
        <f>IF(Eingabe!S3631="x",1,0)</f>
        <v>0</v>
      </c>
      <c r="J3631" s="1">
        <f t="shared" si="273"/>
        <v>0</v>
      </c>
      <c r="K3631" s="89">
        <f>IF(Eingabe!E3631="x",1,0)</f>
        <v>0</v>
      </c>
      <c r="L3631" s="1">
        <f>IF(Eingabe!F3631="x",1,0)</f>
        <v>0</v>
      </c>
      <c r="M3631" s="90">
        <f t="shared" si="274"/>
        <v>0</v>
      </c>
    </row>
    <row r="3632">
      <c r="A3632" s="5">
        <f>Eingabe!J3632^2*PI()/4</f>
        <v>0</v>
      </c>
      <c r="B3632" s="5">
        <f>Eingabe!K3632*Eingabe!L3632</f>
        <v>0</v>
      </c>
      <c r="C3632" s="5">
        <f>(Eingabe!K3632*(Eingabe!L3632-Eingabe!K3632)+Eingabe!K3632^2*PI()/4)*0+Eingabe!K3632*Eingabe!L3632</f>
        <v>0</v>
      </c>
      <c r="D3632" s="89">
        <f>IF(Eingabe!G3632="x",1,0)</f>
        <v>0</v>
      </c>
      <c r="E3632" s="1">
        <f>IF(Eingabe!H3632="x",1,0)</f>
        <v>0</v>
      </c>
      <c r="F3632" s="1">
        <f>IF(Eingabe!I3632="x",1,0)</f>
        <v>0</v>
      </c>
      <c r="G3632" s="90">
        <f t="shared" si="272"/>
        <v>0</v>
      </c>
      <c r="H3632" s="1">
        <f>IF(Eingabe!R3632="x",1,0)</f>
        <v>0</v>
      </c>
      <c r="I3632" s="1">
        <f>IF(Eingabe!S3632="x",1,0)</f>
        <v>0</v>
      </c>
      <c r="J3632" s="1">
        <f t="shared" si="273"/>
        <v>0</v>
      </c>
      <c r="K3632" s="89">
        <f>IF(Eingabe!E3632="x",1,0)</f>
        <v>0</v>
      </c>
      <c r="L3632" s="1">
        <f>IF(Eingabe!F3632="x",1,0)</f>
        <v>0</v>
      </c>
      <c r="M3632" s="90">
        <f t="shared" si="274"/>
        <v>0</v>
      </c>
    </row>
    <row r="3633">
      <c r="A3633" s="5">
        <f>Eingabe!J3633^2*PI()/4</f>
        <v>0</v>
      </c>
      <c r="B3633" s="5">
        <f>Eingabe!K3633*Eingabe!L3633</f>
        <v>0</v>
      </c>
      <c r="C3633" s="5">
        <f>(Eingabe!K3633*(Eingabe!L3633-Eingabe!K3633)+Eingabe!K3633^2*PI()/4)*0+Eingabe!K3633*Eingabe!L3633</f>
        <v>0</v>
      </c>
      <c r="D3633" s="89">
        <f>IF(Eingabe!G3633="x",1,0)</f>
        <v>0</v>
      </c>
      <c r="E3633" s="1">
        <f>IF(Eingabe!H3633="x",1,0)</f>
        <v>0</v>
      </c>
      <c r="F3633" s="1">
        <f>IF(Eingabe!I3633="x",1,0)</f>
        <v>0</v>
      </c>
      <c r="G3633" s="90">
        <f t="shared" si="272"/>
        <v>0</v>
      </c>
      <c r="H3633" s="1">
        <f>IF(Eingabe!R3633="x",1,0)</f>
        <v>0</v>
      </c>
      <c r="I3633" s="1">
        <f>IF(Eingabe!S3633="x",1,0)</f>
        <v>0</v>
      </c>
      <c r="J3633" s="1">
        <f t="shared" si="273"/>
        <v>0</v>
      </c>
      <c r="K3633" s="89">
        <f>IF(Eingabe!E3633="x",1,0)</f>
        <v>0</v>
      </c>
      <c r="L3633" s="1">
        <f>IF(Eingabe!F3633="x",1,0)</f>
        <v>0</v>
      </c>
      <c r="M3633" s="90">
        <f t="shared" si="274"/>
        <v>0</v>
      </c>
    </row>
    <row r="3634">
      <c r="A3634" s="5">
        <f>Eingabe!J3634^2*PI()/4</f>
        <v>0</v>
      </c>
      <c r="B3634" s="5">
        <f>Eingabe!K3634*Eingabe!L3634</f>
        <v>0</v>
      </c>
      <c r="C3634" s="5">
        <f>(Eingabe!K3634*(Eingabe!L3634-Eingabe!K3634)+Eingabe!K3634^2*PI()/4)*0+Eingabe!K3634*Eingabe!L3634</f>
        <v>0</v>
      </c>
      <c r="D3634" s="89">
        <f>IF(Eingabe!G3634="x",1,0)</f>
        <v>0</v>
      </c>
      <c r="E3634" s="1">
        <f>IF(Eingabe!H3634="x",1,0)</f>
        <v>0</v>
      </c>
      <c r="F3634" s="1">
        <f>IF(Eingabe!I3634="x",1,0)</f>
        <v>0</v>
      </c>
      <c r="G3634" s="90">
        <f t="shared" si="272"/>
        <v>0</v>
      </c>
      <c r="H3634" s="1">
        <f>IF(Eingabe!R3634="x",1,0)</f>
        <v>0</v>
      </c>
      <c r="I3634" s="1">
        <f>IF(Eingabe!S3634="x",1,0)</f>
        <v>0</v>
      </c>
      <c r="J3634" s="1">
        <f t="shared" si="273"/>
        <v>0</v>
      </c>
      <c r="K3634" s="89">
        <f>IF(Eingabe!E3634="x",1,0)</f>
        <v>0</v>
      </c>
      <c r="L3634" s="1">
        <f>IF(Eingabe!F3634="x",1,0)</f>
        <v>0</v>
      </c>
      <c r="M3634" s="90">
        <f t="shared" si="274"/>
        <v>0</v>
      </c>
    </row>
    <row r="3635">
      <c r="A3635" s="5">
        <f>Eingabe!J3635^2*PI()/4</f>
        <v>0</v>
      </c>
      <c r="B3635" s="5">
        <f>Eingabe!K3635*Eingabe!L3635</f>
        <v>0</v>
      </c>
      <c r="C3635" s="5">
        <f>(Eingabe!K3635*(Eingabe!L3635-Eingabe!K3635)+Eingabe!K3635^2*PI()/4)*0+Eingabe!K3635*Eingabe!L3635</f>
        <v>0</v>
      </c>
      <c r="D3635" s="89">
        <f>IF(Eingabe!G3635="x",1,0)</f>
        <v>0</v>
      </c>
      <c r="E3635" s="1">
        <f>IF(Eingabe!H3635="x",1,0)</f>
        <v>0</v>
      </c>
      <c r="F3635" s="1">
        <f>IF(Eingabe!I3635="x",1,0)</f>
        <v>0</v>
      </c>
      <c r="G3635" s="90">
        <f t="shared" si="272"/>
        <v>0</v>
      </c>
      <c r="H3635" s="1">
        <f>IF(Eingabe!R3635="x",1,0)</f>
        <v>0</v>
      </c>
      <c r="I3635" s="1">
        <f>IF(Eingabe!S3635="x",1,0)</f>
        <v>0</v>
      </c>
      <c r="J3635" s="1">
        <f t="shared" si="273"/>
        <v>0</v>
      </c>
      <c r="K3635" s="89">
        <f>IF(Eingabe!E3635="x",1,0)</f>
        <v>0</v>
      </c>
      <c r="L3635" s="1">
        <f>IF(Eingabe!F3635="x",1,0)</f>
        <v>0</v>
      </c>
      <c r="M3635" s="90">
        <f t="shared" si="274"/>
        <v>0</v>
      </c>
    </row>
    <row r="3636">
      <c r="A3636" s="5">
        <f>Eingabe!J3636^2*PI()/4</f>
        <v>0</v>
      </c>
      <c r="B3636" s="5">
        <f>Eingabe!K3636*Eingabe!L3636</f>
        <v>0</v>
      </c>
      <c r="C3636" s="5">
        <f>(Eingabe!K3636*(Eingabe!L3636-Eingabe!K3636)+Eingabe!K3636^2*PI()/4)*0+Eingabe!K3636*Eingabe!L3636</f>
        <v>0</v>
      </c>
      <c r="D3636" s="89">
        <f>IF(Eingabe!G3636="x",1,0)</f>
        <v>0</v>
      </c>
      <c r="E3636" s="1">
        <f>IF(Eingabe!H3636="x",1,0)</f>
        <v>0</v>
      </c>
      <c r="F3636" s="1">
        <f>IF(Eingabe!I3636="x",1,0)</f>
        <v>0</v>
      </c>
      <c r="G3636" s="90">
        <f t="shared" si="272"/>
        <v>0</v>
      </c>
      <c r="H3636" s="1">
        <f>IF(Eingabe!R3636="x",1,0)</f>
        <v>0</v>
      </c>
      <c r="I3636" s="1">
        <f>IF(Eingabe!S3636="x",1,0)</f>
        <v>0</v>
      </c>
      <c r="J3636" s="1">
        <f t="shared" si="273"/>
        <v>0</v>
      </c>
      <c r="K3636" s="89">
        <f>IF(Eingabe!E3636="x",1,0)</f>
        <v>0</v>
      </c>
      <c r="L3636" s="1">
        <f>IF(Eingabe!F3636="x",1,0)</f>
        <v>0</v>
      </c>
      <c r="M3636" s="90">
        <f t="shared" si="274"/>
        <v>0</v>
      </c>
    </row>
    <row r="3637">
      <c r="A3637" s="5">
        <f>Eingabe!J3637^2*PI()/4</f>
        <v>0</v>
      </c>
      <c r="B3637" s="5">
        <f>Eingabe!K3637*Eingabe!L3637</f>
        <v>0</v>
      </c>
      <c r="C3637" s="5">
        <f>(Eingabe!K3637*(Eingabe!L3637-Eingabe!K3637)+Eingabe!K3637^2*PI()/4)*0+Eingabe!K3637*Eingabe!L3637</f>
        <v>0</v>
      </c>
      <c r="D3637" s="89">
        <f>IF(Eingabe!G3637="x",1,0)</f>
        <v>0</v>
      </c>
      <c r="E3637" s="1">
        <f>IF(Eingabe!H3637="x",1,0)</f>
        <v>0</v>
      </c>
      <c r="F3637" s="1">
        <f>IF(Eingabe!I3637="x",1,0)</f>
        <v>0</v>
      </c>
      <c r="G3637" s="90">
        <f t="shared" si="272"/>
        <v>0</v>
      </c>
      <c r="H3637" s="1">
        <f>IF(Eingabe!R3637="x",1,0)</f>
        <v>0</v>
      </c>
      <c r="I3637" s="1">
        <f>IF(Eingabe!S3637="x",1,0)</f>
        <v>0</v>
      </c>
      <c r="J3637" s="1">
        <f t="shared" si="273"/>
        <v>0</v>
      </c>
      <c r="K3637" s="89">
        <f>IF(Eingabe!E3637="x",1,0)</f>
        <v>0</v>
      </c>
      <c r="L3637" s="1">
        <f>IF(Eingabe!F3637="x",1,0)</f>
        <v>0</v>
      </c>
      <c r="M3637" s="90">
        <f t="shared" si="274"/>
        <v>0</v>
      </c>
    </row>
    <row r="3638">
      <c r="A3638" s="5">
        <f>Eingabe!J3638^2*PI()/4</f>
        <v>0</v>
      </c>
      <c r="B3638" s="5">
        <f>Eingabe!K3638*Eingabe!L3638</f>
        <v>0</v>
      </c>
      <c r="C3638" s="5">
        <f>(Eingabe!K3638*(Eingabe!L3638-Eingabe!K3638)+Eingabe!K3638^2*PI()/4)*0+Eingabe!K3638*Eingabe!L3638</f>
        <v>0</v>
      </c>
      <c r="D3638" s="89">
        <f>IF(Eingabe!G3638="x",1,0)</f>
        <v>0</v>
      </c>
      <c r="E3638" s="1">
        <f>IF(Eingabe!H3638="x",1,0)</f>
        <v>0</v>
      </c>
      <c r="F3638" s="1">
        <f>IF(Eingabe!I3638="x",1,0)</f>
        <v>0</v>
      </c>
      <c r="G3638" s="90">
        <f t="shared" si="272"/>
        <v>0</v>
      </c>
      <c r="H3638" s="1">
        <f>IF(Eingabe!R3638="x",1,0)</f>
        <v>0</v>
      </c>
      <c r="I3638" s="1">
        <f>IF(Eingabe!S3638="x",1,0)</f>
        <v>0</v>
      </c>
      <c r="J3638" s="1">
        <f t="shared" si="273"/>
        <v>0</v>
      </c>
      <c r="K3638" s="89">
        <f>IF(Eingabe!E3638="x",1,0)</f>
        <v>0</v>
      </c>
      <c r="L3638" s="1">
        <f>IF(Eingabe!F3638="x",1,0)</f>
        <v>0</v>
      </c>
      <c r="M3638" s="90">
        <f t="shared" si="274"/>
        <v>0</v>
      </c>
    </row>
    <row r="3639">
      <c r="A3639" s="5">
        <f>Eingabe!J3639^2*PI()/4</f>
        <v>0</v>
      </c>
      <c r="B3639" s="5">
        <f>Eingabe!K3639*Eingabe!L3639</f>
        <v>0</v>
      </c>
      <c r="C3639" s="5">
        <f>(Eingabe!K3639*(Eingabe!L3639-Eingabe!K3639)+Eingabe!K3639^2*PI()/4)*0+Eingabe!K3639*Eingabe!L3639</f>
        <v>0</v>
      </c>
      <c r="D3639" s="89">
        <f>IF(Eingabe!G3639="x",1,0)</f>
        <v>0</v>
      </c>
      <c r="E3639" s="1">
        <f>IF(Eingabe!H3639="x",1,0)</f>
        <v>0</v>
      </c>
      <c r="F3639" s="1">
        <f>IF(Eingabe!I3639="x",1,0)</f>
        <v>0</v>
      </c>
      <c r="G3639" s="90">
        <f t="shared" si="272"/>
        <v>0</v>
      </c>
      <c r="H3639" s="1">
        <f>IF(Eingabe!R3639="x",1,0)</f>
        <v>0</v>
      </c>
      <c r="I3639" s="1">
        <f>IF(Eingabe!S3639="x",1,0)</f>
        <v>0</v>
      </c>
      <c r="J3639" s="1">
        <f t="shared" si="273"/>
        <v>0</v>
      </c>
      <c r="K3639" s="89">
        <f>IF(Eingabe!E3639="x",1,0)</f>
        <v>0</v>
      </c>
      <c r="L3639" s="1">
        <f>IF(Eingabe!F3639="x",1,0)</f>
        <v>0</v>
      </c>
      <c r="M3639" s="90">
        <f t="shared" si="274"/>
        <v>0</v>
      </c>
    </row>
    <row r="3640">
      <c r="A3640" s="5">
        <f>Eingabe!J3640^2*PI()/4</f>
        <v>0</v>
      </c>
      <c r="B3640" s="5">
        <f>Eingabe!K3640*Eingabe!L3640</f>
        <v>0</v>
      </c>
      <c r="C3640" s="5">
        <f>(Eingabe!K3640*(Eingabe!L3640-Eingabe!K3640)+Eingabe!K3640^2*PI()/4)*0+Eingabe!K3640*Eingabe!L3640</f>
        <v>0</v>
      </c>
      <c r="D3640" s="89">
        <f>IF(Eingabe!G3640="x",1,0)</f>
        <v>0</v>
      </c>
      <c r="E3640" s="1">
        <f>IF(Eingabe!H3640="x",1,0)</f>
        <v>0</v>
      </c>
      <c r="F3640" s="1">
        <f>IF(Eingabe!I3640="x",1,0)</f>
        <v>0</v>
      </c>
      <c r="G3640" s="90">
        <f t="shared" si="272"/>
        <v>0</v>
      </c>
      <c r="H3640" s="1">
        <f>IF(Eingabe!R3640="x",1,0)</f>
        <v>0</v>
      </c>
      <c r="I3640" s="1">
        <f>IF(Eingabe!S3640="x",1,0)</f>
        <v>0</v>
      </c>
      <c r="J3640" s="1">
        <f t="shared" si="273"/>
        <v>0</v>
      </c>
      <c r="K3640" s="89">
        <f>IF(Eingabe!E3640="x",1,0)</f>
        <v>0</v>
      </c>
      <c r="L3640" s="1">
        <f>IF(Eingabe!F3640="x",1,0)</f>
        <v>0</v>
      </c>
      <c r="M3640" s="90">
        <f t="shared" si="274"/>
        <v>0</v>
      </c>
    </row>
    <row r="3641">
      <c r="A3641" s="5">
        <f>Eingabe!J3641^2*PI()/4</f>
        <v>0</v>
      </c>
      <c r="B3641" s="5">
        <f>Eingabe!K3641*Eingabe!L3641</f>
        <v>0</v>
      </c>
      <c r="C3641" s="5">
        <f>(Eingabe!K3641*(Eingabe!L3641-Eingabe!K3641)+Eingabe!K3641^2*PI()/4)*0+Eingabe!K3641*Eingabe!L3641</f>
        <v>0</v>
      </c>
      <c r="D3641" s="89">
        <f>IF(Eingabe!G3641="x",1,0)</f>
        <v>0</v>
      </c>
      <c r="E3641" s="1">
        <f>IF(Eingabe!H3641="x",1,0)</f>
        <v>0</v>
      </c>
      <c r="F3641" s="1">
        <f>IF(Eingabe!I3641="x",1,0)</f>
        <v>0</v>
      </c>
      <c r="G3641" s="90">
        <f t="shared" si="272"/>
        <v>0</v>
      </c>
      <c r="H3641" s="1">
        <f>IF(Eingabe!R3641="x",1,0)</f>
        <v>0</v>
      </c>
      <c r="I3641" s="1">
        <f>IF(Eingabe!S3641="x",1,0)</f>
        <v>0</v>
      </c>
      <c r="J3641" s="1">
        <f t="shared" si="273"/>
        <v>0</v>
      </c>
      <c r="K3641" s="89">
        <f>IF(Eingabe!E3641="x",1,0)</f>
        <v>0</v>
      </c>
      <c r="L3641" s="1">
        <f>IF(Eingabe!F3641="x",1,0)</f>
        <v>0</v>
      </c>
      <c r="M3641" s="90">
        <f t="shared" si="274"/>
        <v>0</v>
      </c>
    </row>
    <row r="3642">
      <c r="A3642" s="5">
        <f>Eingabe!J3642^2*PI()/4</f>
        <v>0</v>
      </c>
      <c r="B3642" s="5">
        <f>Eingabe!K3642*Eingabe!L3642</f>
        <v>0</v>
      </c>
      <c r="C3642" s="5">
        <f>(Eingabe!K3642*(Eingabe!L3642-Eingabe!K3642)+Eingabe!K3642^2*PI()/4)*0+Eingabe!K3642*Eingabe!L3642</f>
        <v>0</v>
      </c>
      <c r="D3642" s="89">
        <f>IF(Eingabe!G3642="x",1,0)</f>
        <v>0</v>
      </c>
      <c r="E3642" s="1">
        <f>IF(Eingabe!H3642="x",1,0)</f>
        <v>0</v>
      </c>
      <c r="F3642" s="1">
        <f>IF(Eingabe!I3642="x",1,0)</f>
        <v>0</v>
      </c>
      <c r="G3642" s="90">
        <f t="shared" si="272"/>
        <v>0</v>
      </c>
      <c r="H3642" s="1">
        <f>IF(Eingabe!R3642="x",1,0)</f>
        <v>0</v>
      </c>
      <c r="I3642" s="1">
        <f>IF(Eingabe!S3642="x",1,0)</f>
        <v>0</v>
      </c>
      <c r="J3642" s="1">
        <f t="shared" si="273"/>
        <v>0</v>
      </c>
      <c r="K3642" s="89">
        <f>IF(Eingabe!E3642="x",1,0)</f>
        <v>0</v>
      </c>
      <c r="L3642" s="1">
        <f>IF(Eingabe!F3642="x",1,0)</f>
        <v>0</v>
      </c>
      <c r="M3642" s="90">
        <f t="shared" si="274"/>
        <v>0</v>
      </c>
    </row>
    <row r="3643">
      <c r="A3643" s="5">
        <f>Eingabe!J3643^2*PI()/4</f>
        <v>0</v>
      </c>
      <c r="B3643" s="5">
        <f>Eingabe!K3643*Eingabe!L3643</f>
        <v>0</v>
      </c>
      <c r="C3643" s="5">
        <f>(Eingabe!K3643*(Eingabe!L3643-Eingabe!K3643)+Eingabe!K3643^2*PI()/4)*0+Eingabe!K3643*Eingabe!L3643</f>
        <v>0</v>
      </c>
      <c r="D3643" s="89">
        <f>IF(Eingabe!G3643="x",1,0)</f>
        <v>0</v>
      </c>
      <c r="E3643" s="1">
        <f>IF(Eingabe!H3643="x",1,0)</f>
        <v>0</v>
      </c>
      <c r="F3643" s="1">
        <f>IF(Eingabe!I3643="x",1,0)</f>
        <v>0</v>
      </c>
      <c r="G3643" s="90">
        <f t="shared" si="272"/>
        <v>0</v>
      </c>
      <c r="H3643" s="1">
        <f>IF(Eingabe!R3643="x",1,0)</f>
        <v>0</v>
      </c>
      <c r="I3643" s="1">
        <f>IF(Eingabe!S3643="x",1,0)</f>
        <v>0</v>
      </c>
      <c r="J3643" s="1">
        <f t="shared" si="273"/>
        <v>0</v>
      </c>
      <c r="K3643" s="89">
        <f>IF(Eingabe!E3643="x",1,0)</f>
        <v>0</v>
      </c>
      <c r="L3643" s="1">
        <f>IF(Eingabe!F3643="x",1,0)</f>
        <v>0</v>
      </c>
      <c r="M3643" s="90">
        <f t="shared" si="274"/>
        <v>0</v>
      </c>
    </row>
    <row r="3644">
      <c r="A3644" s="5">
        <f>Eingabe!J3644^2*PI()/4</f>
        <v>0</v>
      </c>
      <c r="B3644" s="5">
        <f>Eingabe!K3644*Eingabe!L3644</f>
        <v>0</v>
      </c>
      <c r="C3644" s="5">
        <f>(Eingabe!K3644*(Eingabe!L3644-Eingabe!K3644)+Eingabe!K3644^2*PI()/4)*0+Eingabe!K3644*Eingabe!L3644</f>
        <v>0</v>
      </c>
      <c r="D3644" s="89">
        <f>IF(Eingabe!G3644="x",1,0)</f>
        <v>0</v>
      </c>
      <c r="E3644" s="1">
        <f>IF(Eingabe!H3644="x",1,0)</f>
        <v>0</v>
      </c>
      <c r="F3644" s="1">
        <f>IF(Eingabe!I3644="x",1,0)</f>
        <v>0</v>
      </c>
      <c r="G3644" s="90">
        <f t="shared" si="272"/>
        <v>0</v>
      </c>
      <c r="H3644" s="1">
        <f>IF(Eingabe!R3644="x",1,0)</f>
        <v>0</v>
      </c>
      <c r="I3644" s="1">
        <f>IF(Eingabe!S3644="x",1,0)</f>
        <v>0</v>
      </c>
      <c r="J3644" s="1">
        <f t="shared" si="273"/>
        <v>0</v>
      </c>
      <c r="K3644" s="89">
        <f>IF(Eingabe!E3644="x",1,0)</f>
        <v>0</v>
      </c>
      <c r="L3644" s="1">
        <f>IF(Eingabe!F3644="x",1,0)</f>
        <v>0</v>
      </c>
      <c r="M3644" s="90">
        <f t="shared" si="274"/>
        <v>0</v>
      </c>
    </row>
    <row r="3645">
      <c r="A3645" s="5">
        <f>Eingabe!J3645^2*PI()/4</f>
        <v>0</v>
      </c>
      <c r="B3645" s="5">
        <f>Eingabe!K3645*Eingabe!L3645</f>
        <v>0</v>
      </c>
      <c r="C3645" s="5">
        <f>(Eingabe!K3645*(Eingabe!L3645-Eingabe!K3645)+Eingabe!K3645^2*PI()/4)*0+Eingabe!K3645*Eingabe!L3645</f>
        <v>0</v>
      </c>
      <c r="D3645" s="89">
        <f>IF(Eingabe!G3645="x",1,0)</f>
        <v>0</v>
      </c>
      <c r="E3645" s="1">
        <f>IF(Eingabe!H3645="x",1,0)</f>
        <v>0</v>
      </c>
      <c r="F3645" s="1">
        <f>IF(Eingabe!I3645="x",1,0)</f>
        <v>0</v>
      </c>
      <c r="G3645" s="90">
        <f t="shared" si="272"/>
        <v>0</v>
      </c>
      <c r="H3645" s="1">
        <f>IF(Eingabe!R3645="x",1,0)</f>
        <v>0</v>
      </c>
      <c r="I3645" s="1">
        <f>IF(Eingabe!S3645="x",1,0)</f>
        <v>0</v>
      </c>
      <c r="J3645" s="1">
        <f t="shared" si="273"/>
        <v>0</v>
      </c>
      <c r="K3645" s="89">
        <f>IF(Eingabe!E3645="x",1,0)</f>
        <v>0</v>
      </c>
      <c r="L3645" s="1">
        <f>IF(Eingabe!F3645="x",1,0)</f>
        <v>0</v>
      </c>
      <c r="M3645" s="90">
        <f t="shared" si="274"/>
        <v>0</v>
      </c>
    </row>
    <row r="3646">
      <c r="A3646" s="5">
        <f>Eingabe!J3646^2*PI()/4</f>
        <v>0</v>
      </c>
      <c r="B3646" s="5">
        <f>Eingabe!K3646*Eingabe!L3646</f>
        <v>0</v>
      </c>
      <c r="C3646" s="5">
        <f>(Eingabe!K3646*(Eingabe!L3646-Eingabe!K3646)+Eingabe!K3646^2*PI()/4)*0+Eingabe!K3646*Eingabe!L3646</f>
        <v>0</v>
      </c>
      <c r="D3646" s="89">
        <f>IF(Eingabe!G3646="x",1,0)</f>
        <v>0</v>
      </c>
      <c r="E3646" s="1">
        <f>IF(Eingabe!H3646="x",1,0)</f>
        <v>0</v>
      </c>
      <c r="F3646" s="1">
        <f>IF(Eingabe!I3646="x",1,0)</f>
        <v>0</v>
      </c>
      <c r="G3646" s="90">
        <f t="shared" si="272"/>
        <v>0</v>
      </c>
      <c r="H3646" s="1">
        <f>IF(Eingabe!R3646="x",1,0)</f>
        <v>0</v>
      </c>
      <c r="I3646" s="1">
        <f>IF(Eingabe!S3646="x",1,0)</f>
        <v>0</v>
      </c>
      <c r="J3646" s="1">
        <f t="shared" si="273"/>
        <v>0</v>
      </c>
      <c r="K3646" s="89">
        <f>IF(Eingabe!E3646="x",1,0)</f>
        <v>0</v>
      </c>
      <c r="L3646" s="1">
        <f>IF(Eingabe!F3646="x",1,0)</f>
        <v>0</v>
      </c>
      <c r="M3646" s="90">
        <f t="shared" si="274"/>
        <v>0</v>
      </c>
    </row>
    <row r="3647">
      <c r="A3647" s="5">
        <f>Eingabe!J3647^2*PI()/4</f>
        <v>0</v>
      </c>
      <c r="B3647" s="5">
        <f>Eingabe!K3647*Eingabe!L3647</f>
        <v>0</v>
      </c>
      <c r="C3647" s="5">
        <f>(Eingabe!K3647*(Eingabe!L3647-Eingabe!K3647)+Eingabe!K3647^2*PI()/4)*0+Eingabe!K3647*Eingabe!L3647</f>
        <v>0</v>
      </c>
      <c r="D3647" s="89">
        <f>IF(Eingabe!G3647="x",1,0)</f>
        <v>0</v>
      </c>
      <c r="E3647" s="1">
        <f>IF(Eingabe!H3647="x",1,0)</f>
        <v>0</v>
      </c>
      <c r="F3647" s="1">
        <f>IF(Eingabe!I3647="x",1,0)</f>
        <v>0</v>
      </c>
      <c r="G3647" s="90">
        <f t="shared" si="272"/>
        <v>0</v>
      </c>
      <c r="H3647" s="1">
        <f>IF(Eingabe!R3647="x",1,0)</f>
        <v>0</v>
      </c>
      <c r="I3647" s="1">
        <f>IF(Eingabe!S3647="x",1,0)</f>
        <v>0</v>
      </c>
      <c r="J3647" s="1">
        <f t="shared" si="273"/>
        <v>0</v>
      </c>
      <c r="K3647" s="89">
        <f>IF(Eingabe!E3647="x",1,0)</f>
        <v>0</v>
      </c>
      <c r="L3647" s="1">
        <f>IF(Eingabe!F3647="x",1,0)</f>
        <v>0</v>
      </c>
      <c r="M3647" s="90">
        <f t="shared" si="274"/>
        <v>0</v>
      </c>
    </row>
    <row r="3648">
      <c r="A3648" s="5">
        <f>Eingabe!J3648^2*PI()/4</f>
        <v>0</v>
      </c>
      <c r="B3648" s="5">
        <f>Eingabe!K3648*Eingabe!L3648</f>
        <v>0</v>
      </c>
      <c r="C3648" s="5">
        <f>(Eingabe!K3648*(Eingabe!L3648-Eingabe!K3648)+Eingabe!K3648^2*PI()/4)*0+Eingabe!K3648*Eingabe!L3648</f>
        <v>0</v>
      </c>
      <c r="D3648" s="89">
        <f>IF(Eingabe!G3648="x",1,0)</f>
        <v>0</v>
      </c>
      <c r="E3648" s="1">
        <f>IF(Eingabe!H3648="x",1,0)</f>
        <v>0</v>
      </c>
      <c r="F3648" s="1">
        <f>IF(Eingabe!I3648="x",1,0)</f>
        <v>0</v>
      </c>
      <c r="G3648" s="90">
        <f t="shared" si="272"/>
        <v>0</v>
      </c>
      <c r="H3648" s="1">
        <f>IF(Eingabe!R3648="x",1,0)</f>
        <v>0</v>
      </c>
      <c r="I3648" s="1">
        <f>IF(Eingabe!S3648="x",1,0)</f>
        <v>0</v>
      </c>
      <c r="J3648" s="1">
        <f t="shared" si="273"/>
        <v>0</v>
      </c>
      <c r="K3648" s="89">
        <f>IF(Eingabe!E3648="x",1,0)</f>
        <v>0</v>
      </c>
      <c r="L3648" s="1">
        <f>IF(Eingabe!F3648="x",1,0)</f>
        <v>0</v>
      </c>
      <c r="M3648" s="90">
        <f t="shared" si="274"/>
        <v>0</v>
      </c>
    </row>
    <row r="3649">
      <c r="A3649" s="5">
        <f>Eingabe!J3649^2*PI()/4</f>
        <v>0</v>
      </c>
      <c r="B3649" s="5">
        <f>Eingabe!K3649*Eingabe!L3649</f>
        <v>0</v>
      </c>
      <c r="C3649" s="5">
        <f>(Eingabe!K3649*(Eingabe!L3649-Eingabe!K3649)+Eingabe!K3649^2*PI()/4)*0+Eingabe!K3649*Eingabe!L3649</f>
        <v>0</v>
      </c>
      <c r="D3649" s="89">
        <f>IF(Eingabe!G3649="x",1,0)</f>
        <v>0</v>
      </c>
      <c r="E3649" s="1">
        <f>IF(Eingabe!H3649="x",1,0)</f>
        <v>0</v>
      </c>
      <c r="F3649" s="1">
        <f>IF(Eingabe!I3649="x",1,0)</f>
        <v>0</v>
      </c>
      <c r="G3649" s="90">
        <f t="shared" si="272"/>
        <v>0</v>
      </c>
      <c r="H3649" s="1">
        <f>IF(Eingabe!R3649="x",1,0)</f>
        <v>0</v>
      </c>
      <c r="I3649" s="1">
        <f>IF(Eingabe!S3649="x",1,0)</f>
        <v>0</v>
      </c>
      <c r="J3649" s="1">
        <f t="shared" si="273"/>
        <v>0</v>
      </c>
      <c r="K3649" s="89">
        <f>IF(Eingabe!E3649="x",1,0)</f>
        <v>0</v>
      </c>
      <c r="L3649" s="1">
        <f>IF(Eingabe!F3649="x",1,0)</f>
        <v>0</v>
      </c>
      <c r="M3649" s="90">
        <f t="shared" si="274"/>
        <v>0</v>
      </c>
    </row>
    <row r="3650">
      <c r="A3650" s="5">
        <f>Eingabe!J3650^2*PI()/4</f>
        <v>0</v>
      </c>
      <c r="B3650" s="5">
        <f>Eingabe!K3650*Eingabe!L3650</f>
        <v>0</v>
      </c>
      <c r="C3650" s="5">
        <f>(Eingabe!K3650*(Eingabe!L3650-Eingabe!K3650)+Eingabe!K3650^2*PI()/4)*0+Eingabe!K3650*Eingabe!L3650</f>
        <v>0</v>
      </c>
      <c r="D3650" s="89">
        <f>IF(Eingabe!G3650="x",1,0)</f>
        <v>0</v>
      </c>
      <c r="E3650" s="1">
        <f>IF(Eingabe!H3650="x",1,0)</f>
        <v>0</v>
      </c>
      <c r="F3650" s="1">
        <f>IF(Eingabe!I3650="x",1,0)</f>
        <v>0</v>
      </c>
      <c r="G3650" s="90">
        <f t="shared" si="272"/>
        <v>0</v>
      </c>
      <c r="H3650" s="1">
        <f>IF(Eingabe!R3650="x",1,0)</f>
        <v>0</v>
      </c>
      <c r="I3650" s="1">
        <f>IF(Eingabe!S3650="x",1,0)</f>
        <v>0</v>
      </c>
      <c r="J3650" s="1">
        <f t="shared" si="273"/>
        <v>0</v>
      </c>
      <c r="K3650" s="89">
        <f>IF(Eingabe!E3650="x",1,0)</f>
        <v>0</v>
      </c>
      <c r="L3650" s="1">
        <f>IF(Eingabe!F3650="x",1,0)</f>
        <v>0</v>
      </c>
      <c r="M3650" s="90">
        <f t="shared" si="274"/>
        <v>0</v>
      </c>
    </row>
    <row r="3651">
      <c r="A3651" s="5">
        <f>Eingabe!J3651^2*PI()/4</f>
        <v>0</v>
      </c>
      <c r="B3651" s="5">
        <f>Eingabe!K3651*Eingabe!L3651</f>
        <v>0</v>
      </c>
      <c r="C3651" s="5">
        <f>(Eingabe!K3651*(Eingabe!L3651-Eingabe!K3651)+Eingabe!K3651^2*PI()/4)*0+Eingabe!K3651*Eingabe!L3651</f>
        <v>0</v>
      </c>
      <c r="D3651" s="89">
        <f>IF(Eingabe!G3651="x",1,0)</f>
        <v>0</v>
      </c>
      <c r="E3651" s="1">
        <f>IF(Eingabe!H3651="x",1,0)</f>
        <v>0</v>
      </c>
      <c r="F3651" s="1">
        <f>IF(Eingabe!I3651="x",1,0)</f>
        <v>0</v>
      </c>
      <c r="G3651" s="90">
        <f t="shared" si="272"/>
        <v>0</v>
      </c>
      <c r="H3651" s="1">
        <f>IF(Eingabe!R3651="x",1,0)</f>
        <v>0</v>
      </c>
      <c r="I3651" s="1">
        <f>IF(Eingabe!S3651="x",1,0)</f>
        <v>0</v>
      </c>
      <c r="J3651" s="1">
        <f t="shared" si="273"/>
        <v>0</v>
      </c>
      <c r="K3651" s="89">
        <f>IF(Eingabe!E3651="x",1,0)</f>
        <v>0</v>
      </c>
      <c r="L3651" s="1">
        <f>IF(Eingabe!F3651="x",1,0)</f>
        <v>0</v>
      </c>
      <c r="M3651" s="90">
        <f t="shared" si="274"/>
        <v>0</v>
      </c>
    </row>
    <row r="3652">
      <c r="A3652" s="5">
        <f>Eingabe!J3652^2*PI()/4</f>
        <v>0</v>
      </c>
      <c r="B3652" s="5">
        <f>Eingabe!K3652*Eingabe!L3652</f>
        <v>0</v>
      </c>
      <c r="C3652" s="5">
        <f>(Eingabe!K3652*(Eingabe!L3652-Eingabe!K3652)+Eingabe!K3652^2*PI()/4)*0+Eingabe!K3652*Eingabe!L3652</f>
        <v>0</v>
      </c>
      <c r="D3652" s="89">
        <f>IF(Eingabe!G3652="x",1,0)</f>
        <v>0</v>
      </c>
      <c r="E3652" s="1">
        <f>IF(Eingabe!H3652="x",1,0)</f>
        <v>0</v>
      </c>
      <c r="F3652" s="1">
        <f>IF(Eingabe!I3652="x",1,0)</f>
        <v>0</v>
      </c>
      <c r="G3652" s="90">
        <f t="shared" si="272"/>
        <v>0</v>
      </c>
      <c r="H3652" s="1">
        <f>IF(Eingabe!R3652="x",1,0)</f>
        <v>0</v>
      </c>
      <c r="I3652" s="1">
        <f>IF(Eingabe!S3652="x",1,0)</f>
        <v>0</v>
      </c>
      <c r="J3652" s="1">
        <f t="shared" si="273"/>
        <v>0</v>
      </c>
      <c r="K3652" s="89">
        <f>IF(Eingabe!E3652="x",1,0)</f>
        <v>0</v>
      </c>
      <c r="L3652" s="1">
        <f>IF(Eingabe!F3652="x",1,0)</f>
        <v>0</v>
      </c>
      <c r="M3652" s="90">
        <f t="shared" si="274"/>
        <v>0</v>
      </c>
    </row>
    <row r="3653">
      <c r="A3653" s="5">
        <f>Eingabe!J3653^2*PI()/4</f>
        <v>0</v>
      </c>
      <c r="B3653" s="5">
        <f>Eingabe!K3653*Eingabe!L3653</f>
        <v>0</v>
      </c>
      <c r="C3653" s="5">
        <f>(Eingabe!K3653*(Eingabe!L3653-Eingabe!K3653)+Eingabe!K3653^2*PI()/4)*0+Eingabe!K3653*Eingabe!L3653</f>
        <v>0</v>
      </c>
      <c r="D3653" s="89">
        <f>IF(Eingabe!G3653="x",1,0)</f>
        <v>0</v>
      </c>
      <c r="E3653" s="1">
        <f>IF(Eingabe!H3653="x",1,0)</f>
        <v>0</v>
      </c>
      <c r="F3653" s="1">
        <f>IF(Eingabe!I3653="x",1,0)</f>
        <v>0</v>
      </c>
      <c r="G3653" s="90">
        <f t="shared" si="272"/>
        <v>0</v>
      </c>
      <c r="H3653" s="1">
        <f>IF(Eingabe!R3653="x",1,0)</f>
        <v>0</v>
      </c>
      <c r="I3653" s="1">
        <f>IF(Eingabe!S3653="x",1,0)</f>
        <v>0</v>
      </c>
      <c r="J3653" s="1">
        <f t="shared" si="273"/>
        <v>0</v>
      </c>
      <c r="K3653" s="89">
        <f>IF(Eingabe!E3653="x",1,0)</f>
        <v>0</v>
      </c>
      <c r="L3653" s="1">
        <f>IF(Eingabe!F3653="x",1,0)</f>
        <v>0</v>
      </c>
      <c r="M3653" s="90">
        <f t="shared" si="274"/>
        <v>0</v>
      </c>
    </row>
    <row r="3654">
      <c r="A3654" s="5">
        <f>Eingabe!J3654^2*PI()/4</f>
        <v>0</v>
      </c>
      <c r="B3654" s="5">
        <f>Eingabe!K3654*Eingabe!L3654</f>
        <v>0</v>
      </c>
      <c r="C3654" s="5">
        <f>(Eingabe!K3654*(Eingabe!L3654-Eingabe!K3654)+Eingabe!K3654^2*PI()/4)*0+Eingabe!K3654*Eingabe!L3654</f>
        <v>0</v>
      </c>
      <c r="D3654" s="89">
        <f>IF(Eingabe!G3654="x",1,0)</f>
        <v>0</v>
      </c>
      <c r="E3654" s="1">
        <f>IF(Eingabe!H3654="x",1,0)</f>
        <v>0</v>
      </c>
      <c r="F3654" s="1">
        <f>IF(Eingabe!I3654="x",1,0)</f>
        <v>0</v>
      </c>
      <c r="G3654" s="90">
        <f t="shared" si="272"/>
        <v>0</v>
      </c>
      <c r="H3654" s="1">
        <f>IF(Eingabe!R3654="x",1,0)</f>
        <v>0</v>
      </c>
      <c r="I3654" s="1">
        <f>IF(Eingabe!S3654="x",1,0)</f>
        <v>0</v>
      </c>
      <c r="J3654" s="1">
        <f t="shared" si="273"/>
        <v>0</v>
      </c>
      <c r="K3654" s="89">
        <f>IF(Eingabe!E3654="x",1,0)</f>
        <v>0</v>
      </c>
      <c r="L3654" s="1">
        <f>IF(Eingabe!F3654="x",1,0)</f>
        <v>0</v>
      </c>
      <c r="M3654" s="90">
        <f t="shared" si="274"/>
        <v>0</v>
      </c>
    </row>
    <row r="3655">
      <c r="A3655" s="5">
        <f>Eingabe!J3655^2*PI()/4</f>
        <v>0</v>
      </c>
      <c r="B3655" s="5">
        <f>Eingabe!K3655*Eingabe!L3655</f>
        <v>0</v>
      </c>
      <c r="C3655" s="5">
        <f>(Eingabe!K3655*(Eingabe!L3655-Eingabe!K3655)+Eingabe!K3655^2*PI()/4)*0+Eingabe!K3655*Eingabe!L3655</f>
        <v>0</v>
      </c>
      <c r="D3655" s="89">
        <f>IF(Eingabe!G3655="x",1,0)</f>
        <v>0</v>
      </c>
      <c r="E3655" s="1">
        <f>IF(Eingabe!H3655="x",1,0)</f>
        <v>0</v>
      </c>
      <c r="F3655" s="1">
        <f>IF(Eingabe!I3655="x",1,0)</f>
        <v>0</v>
      </c>
      <c r="G3655" s="90">
        <f t="shared" si="272"/>
        <v>0</v>
      </c>
      <c r="H3655" s="1">
        <f>IF(Eingabe!R3655="x",1,0)</f>
        <v>0</v>
      </c>
      <c r="I3655" s="1">
        <f>IF(Eingabe!S3655="x",1,0)</f>
        <v>0</v>
      </c>
      <c r="J3655" s="1">
        <f t="shared" si="273"/>
        <v>0</v>
      </c>
      <c r="K3655" s="89">
        <f>IF(Eingabe!E3655="x",1,0)</f>
        <v>0</v>
      </c>
      <c r="L3655" s="1">
        <f>IF(Eingabe!F3655="x",1,0)</f>
        <v>0</v>
      </c>
      <c r="M3655" s="90">
        <f t="shared" si="274"/>
        <v>0</v>
      </c>
    </row>
    <row r="3656">
      <c r="A3656" s="5">
        <f>Eingabe!J3656^2*PI()/4</f>
        <v>0</v>
      </c>
      <c r="B3656" s="5">
        <f>Eingabe!K3656*Eingabe!L3656</f>
        <v>0</v>
      </c>
      <c r="C3656" s="5">
        <f>(Eingabe!K3656*(Eingabe!L3656-Eingabe!K3656)+Eingabe!K3656^2*PI()/4)*0+Eingabe!K3656*Eingabe!L3656</f>
        <v>0</v>
      </c>
      <c r="D3656" s="89">
        <f>IF(Eingabe!G3656="x",1,0)</f>
        <v>0</v>
      </c>
      <c r="E3656" s="1">
        <f>IF(Eingabe!H3656="x",1,0)</f>
        <v>0</v>
      </c>
      <c r="F3656" s="1">
        <f>IF(Eingabe!I3656="x",1,0)</f>
        <v>0</v>
      </c>
      <c r="G3656" s="90">
        <f t="shared" si="272"/>
        <v>0</v>
      </c>
      <c r="H3656" s="1">
        <f>IF(Eingabe!R3656="x",1,0)</f>
        <v>0</v>
      </c>
      <c r="I3656" s="1">
        <f>IF(Eingabe!S3656="x",1,0)</f>
        <v>0</v>
      </c>
      <c r="J3656" s="1">
        <f t="shared" si="273"/>
        <v>0</v>
      </c>
      <c r="K3656" s="89">
        <f>IF(Eingabe!E3656="x",1,0)</f>
        <v>0</v>
      </c>
      <c r="L3656" s="1">
        <f>IF(Eingabe!F3656="x",1,0)</f>
        <v>0</v>
      </c>
      <c r="M3656" s="90">
        <f t="shared" si="274"/>
        <v>0</v>
      </c>
    </row>
    <row r="3657">
      <c r="A3657" s="5">
        <f>Eingabe!J3657^2*PI()/4</f>
        <v>0</v>
      </c>
      <c r="B3657" s="5">
        <f>Eingabe!K3657*Eingabe!L3657</f>
        <v>0</v>
      </c>
      <c r="C3657" s="5">
        <f>(Eingabe!K3657*(Eingabe!L3657-Eingabe!K3657)+Eingabe!K3657^2*PI()/4)*0+Eingabe!K3657*Eingabe!L3657</f>
        <v>0</v>
      </c>
      <c r="D3657" s="89">
        <f>IF(Eingabe!G3657="x",1,0)</f>
        <v>0</v>
      </c>
      <c r="E3657" s="1">
        <f>IF(Eingabe!H3657="x",1,0)</f>
        <v>0</v>
      </c>
      <c r="F3657" s="1">
        <f>IF(Eingabe!I3657="x",1,0)</f>
        <v>0</v>
      </c>
      <c r="G3657" s="90">
        <f t="shared" si="272"/>
        <v>0</v>
      </c>
      <c r="H3657" s="1">
        <f>IF(Eingabe!R3657="x",1,0)</f>
        <v>0</v>
      </c>
      <c r="I3657" s="1">
        <f>IF(Eingabe!S3657="x",1,0)</f>
        <v>0</v>
      </c>
      <c r="J3657" s="1">
        <f t="shared" si="273"/>
        <v>0</v>
      </c>
      <c r="K3657" s="89">
        <f>IF(Eingabe!E3657="x",1,0)</f>
        <v>0</v>
      </c>
      <c r="L3657" s="1">
        <f>IF(Eingabe!F3657="x",1,0)</f>
        <v>0</v>
      </c>
      <c r="M3657" s="90">
        <f t="shared" si="274"/>
        <v>0</v>
      </c>
    </row>
    <row r="3658">
      <c r="A3658" s="5">
        <f>Eingabe!J3658^2*PI()/4</f>
        <v>0</v>
      </c>
      <c r="B3658" s="5">
        <f>Eingabe!K3658*Eingabe!L3658</f>
        <v>0</v>
      </c>
      <c r="C3658" s="5">
        <f>(Eingabe!K3658*(Eingabe!L3658-Eingabe!K3658)+Eingabe!K3658^2*PI()/4)*0+Eingabe!K3658*Eingabe!L3658</f>
        <v>0</v>
      </c>
      <c r="D3658" s="89">
        <f>IF(Eingabe!G3658="x",1,0)</f>
        <v>0</v>
      </c>
      <c r="E3658" s="1">
        <f>IF(Eingabe!H3658="x",1,0)</f>
        <v>0</v>
      </c>
      <c r="F3658" s="1">
        <f>IF(Eingabe!I3658="x",1,0)</f>
        <v>0</v>
      </c>
      <c r="G3658" s="90">
        <f t="shared" si="272"/>
        <v>0</v>
      </c>
      <c r="H3658" s="1">
        <f>IF(Eingabe!R3658="x",1,0)</f>
        <v>0</v>
      </c>
      <c r="I3658" s="1">
        <f>IF(Eingabe!S3658="x",1,0)</f>
        <v>0</v>
      </c>
      <c r="J3658" s="1">
        <f t="shared" si="273"/>
        <v>0</v>
      </c>
      <c r="K3658" s="89">
        <f>IF(Eingabe!E3658="x",1,0)</f>
        <v>0</v>
      </c>
      <c r="L3658" s="1">
        <f>IF(Eingabe!F3658="x",1,0)</f>
        <v>0</v>
      </c>
      <c r="M3658" s="90">
        <f t="shared" si="274"/>
        <v>0</v>
      </c>
    </row>
    <row r="3659">
      <c r="A3659" s="5">
        <f>Eingabe!J3659^2*PI()/4</f>
        <v>0</v>
      </c>
      <c r="B3659" s="5">
        <f>Eingabe!K3659*Eingabe!L3659</f>
        <v>0</v>
      </c>
      <c r="C3659" s="5">
        <f>(Eingabe!K3659*(Eingabe!L3659-Eingabe!K3659)+Eingabe!K3659^2*PI()/4)*0+Eingabe!K3659*Eingabe!L3659</f>
        <v>0</v>
      </c>
      <c r="D3659" s="89">
        <f>IF(Eingabe!G3659="x",1,0)</f>
        <v>0</v>
      </c>
      <c r="E3659" s="1">
        <f>IF(Eingabe!H3659="x",1,0)</f>
        <v>0</v>
      </c>
      <c r="F3659" s="1">
        <f>IF(Eingabe!I3659="x",1,0)</f>
        <v>0</v>
      </c>
      <c r="G3659" s="90">
        <f t="shared" si="272"/>
        <v>0</v>
      </c>
      <c r="H3659" s="1">
        <f>IF(Eingabe!R3659="x",1,0)</f>
        <v>0</v>
      </c>
      <c r="I3659" s="1">
        <f>IF(Eingabe!S3659="x",1,0)</f>
        <v>0</v>
      </c>
      <c r="J3659" s="1">
        <f t="shared" si="273"/>
        <v>0</v>
      </c>
      <c r="K3659" s="89">
        <f>IF(Eingabe!E3659="x",1,0)</f>
        <v>0</v>
      </c>
      <c r="L3659" s="1">
        <f>IF(Eingabe!F3659="x",1,0)</f>
        <v>0</v>
      </c>
      <c r="M3659" s="90">
        <f t="shared" si="274"/>
        <v>0</v>
      </c>
    </row>
    <row r="3660">
      <c r="A3660" s="5">
        <f>Eingabe!J3660^2*PI()/4</f>
        <v>0</v>
      </c>
      <c r="B3660" s="5">
        <f>Eingabe!K3660*Eingabe!L3660</f>
        <v>0</v>
      </c>
      <c r="C3660" s="5">
        <f>(Eingabe!K3660*(Eingabe!L3660-Eingabe!K3660)+Eingabe!K3660^2*PI()/4)*0+Eingabe!K3660*Eingabe!L3660</f>
        <v>0</v>
      </c>
      <c r="D3660" s="89">
        <f>IF(Eingabe!G3660="x",1,0)</f>
        <v>0</v>
      </c>
      <c r="E3660" s="1">
        <f>IF(Eingabe!H3660="x",1,0)</f>
        <v>0</v>
      </c>
      <c r="F3660" s="1">
        <f>IF(Eingabe!I3660="x",1,0)</f>
        <v>0</v>
      </c>
      <c r="G3660" s="90">
        <f t="shared" si="272"/>
        <v>0</v>
      </c>
      <c r="H3660" s="1">
        <f>IF(Eingabe!R3660="x",1,0)</f>
        <v>0</v>
      </c>
      <c r="I3660" s="1">
        <f>IF(Eingabe!S3660="x",1,0)</f>
        <v>0</v>
      </c>
      <c r="J3660" s="1">
        <f t="shared" si="273"/>
        <v>0</v>
      </c>
      <c r="K3660" s="89">
        <f>IF(Eingabe!E3660="x",1,0)</f>
        <v>0</v>
      </c>
      <c r="L3660" s="1">
        <f>IF(Eingabe!F3660="x",1,0)</f>
        <v>0</v>
      </c>
      <c r="M3660" s="90">
        <f t="shared" si="274"/>
        <v>0</v>
      </c>
    </row>
    <row r="3661">
      <c r="A3661" s="5">
        <f>Eingabe!J3661^2*PI()/4</f>
        <v>0</v>
      </c>
      <c r="B3661" s="5">
        <f>Eingabe!K3661*Eingabe!L3661</f>
        <v>0</v>
      </c>
      <c r="C3661" s="5">
        <f>(Eingabe!K3661*(Eingabe!L3661-Eingabe!K3661)+Eingabe!K3661^2*PI()/4)*0+Eingabe!K3661*Eingabe!L3661</f>
        <v>0</v>
      </c>
      <c r="D3661" s="89">
        <f>IF(Eingabe!G3661="x",1,0)</f>
        <v>0</v>
      </c>
      <c r="E3661" s="1">
        <f>IF(Eingabe!H3661="x",1,0)</f>
        <v>0</v>
      </c>
      <c r="F3661" s="1">
        <f>IF(Eingabe!I3661="x",1,0)</f>
        <v>0</v>
      </c>
      <c r="G3661" s="90">
        <f t="shared" si="272"/>
        <v>0</v>
      </c>
      <c r="H3661" s="1">
        <f>IF(Eingabe!R3661="x",1,0)</f>
        <v>0</v>
      </c>
      <c r="I3661" s="1">
        <f>IF(Eingabe!S3661="x",1,0)</f>
        <v>0</v>
      </c>
      <c r="J3661" s="1">
        <f t="shared" si="273"/>
        <v>0</v>
      </c>
      <c r="K3661" s="89">
        <f>IF(Eingabe!E3661="x",1,0)</f>
        <v>0</v>
      </c>
      <c r="L3661" s="1">
        <f>IF(Eingabe!F3661="x",1,0)</f>
        <v>0</v>
      </c>
      <c r="M3661" s="90">
        <f t="shared" si="274"/>
        <v>0</v>
      </c>
    </row>
    <row r="3662">
      <c r="A3662" s="5">
        <f>Eingabe!J3662^2*PI()/4</f>
        <v>0</v>
      </c>
      <c r="B3662" s="5">
        <f>Eingabe!K3662*Eingabe!L3662</f>
        <v>0</v>
      </c>
      <c r="C3662" s="5">
        <f>(Eingabe!K3662*(Eingabe!L3662-Eingabe!K3662)+Eingabe!K3662^2*PI()/4)*0+Eingabe!K3662*Eingabe!L3662</f>
        <v>0</v>
      </c>
      <c r="D3662" s="89">
        <f>IF(Eingabe!G3662="x",1,0)</f>
        <v>0</v>
      </c>
      <c r="E3662" s="1">
        <f>IF(Eingabe!H3662="x",1,0)</f>
        <v>0</v>
      </c>
      <c r="F3662" s="1">
        <f>IF(Eingabe!I3662="x",1,0)</f>
        <v>0</v>
      </c>
      <c r="G3662" s="90">
        <f t="shared" si="272"/>
        <v>0</v>
      </c>
      <c r="H3662" s="1">
        <f>IF(Eingabe!R3662="x",1,0)</f>
        <v>0</v>
      </c>
      <c r="I3662" s="1">
        <f>IF(Eingabe!S3662="x",1,0)</f>
        <v>0</v>
      </c>
      <c r="J3662" s="1">
        <f t="shared" si="273"/>
        <v>0</v>
      </c>
      <c r="K3662" s="89">
        <f>IF(Eingabe!E3662="x",1,0)</f>
        <v>0</v>
      </c>
      <c r="L3662" s="1">
        <f>IF(Eingabe!F3662="x",1,0)</f>
        <v>0</v>
      </c>
      <c r="M3662" s="90">
        <f t="shared" si="274"/>
        <v>0</v>
      </c>
    </row>
    <row r="3663">
      <c r="A3663" s="5">
        <f>Eingabe!J3663^2*PI()/4</f>
        <v>0</v>
      </c>
      <c r="B3663" s="5">
        <f>Eingabe!K3663*Eingabe!L3663</f>
        <v>0</v>
      </c>
      <c r="C3663" s="5">
        <f>(Eingabe!K3663*(Eingabe!L3663-Eingabe!K3663)+Eingabe!K3663^2*PI()/4)*0+Eingabe!K3663*Eingabe!L3663</f>
        <v>0</v>
      </c>
      <c r="D3663" s="89">
        <f>IF(Eingabe!G3663="x",1,0)</f>
        <v>0</v>
      </c>
      <c r="E3663" s="1">
        <f>IF(Eingabe!H3663="x",1,0)</f>
        <v>0</v>
      </c>
      <c r="F3663" s="1">
        <f>IF(Eingabe!I3663="x",1,0)</f>
        <v>0</v>
      </c>
      <c r="G3663" s="90">
        <f t="shared" si="272"/>
        <v>0</v>
      </c>
      <c r="H3663" s="1">
        <f>IF(Eingabe!R3663="x",1,0)</f>
        <v>0</v>
      </c>
      <c r="I3663" s="1">
        <f>IF(Eingabe!S3663="x",1,0)</f>
        <v>0</v>
      </c>
      <c r="J3663" s="1">
        <f t="shared" si="273"/>
        <v>0</v>
      </c>
      <c r="K3663" s="89">
        <f>IF(Eingabe!E3663="x",1,0)</f>
        <v>0</v>
      </c>
      <c r="L3663" s="1">
        <f>IF(Eingabe!F3663="x",1,0)</f>
        <v>0</v>
      </c>
      <c r="M3663" s="90">
        <f t="shared" si="274"/>
        <v>0</v>
      </c>
    </row>
    <row r="3664">
      <c r="A3664" s="5">
        <f>Eingabe!J3664^2*PI()/4</f>
        <v>0</v>
      </c>
      <c r="B3664" s="5">
        <f>Eingabe!K3664*Eingabe!L3664</f>
        <v>0</v>
      </c>
      <c r="C3664" s="5">
        <f>(Eingabe!K3664*(Eingabe!L3664-Eingabe!K3664)+Eingabe!K3664^2*PI()/4)*0+Eingabe!K3664*Eingabe!L3664</f>
        <v>0</v>
      </c>
      <c r="D3664" s="89">
        <f>IF(Eingabe!G3664="x",1,0)</f>
        <v>0</v>
      </c>
      <c r="E3664" s="1">
        <f>IF(Eingabe!H3664="x",1,0)</f>
        <v>0</v>
      </c>
      <c r="F3664" s="1">
        <f>IF(Eingabe!I3664="x",1,0)</f>
        <v>0</v>
      </c>
      <c r="G3664" s="90">
        <f t="shared" si="272"/>
        <v>0</v>
      </c>
      <c r="H3664" s="1">
        <f>IF(Eingabe!R3664="x",1,0)</f>
        <v>0</v>
      </c>
      <c r="I3664" s="1">
        <f>IF(Eingabe!S3664="x",1,0)</f>
        <v>0</v>
      </c>
      <c r="J3664" s="1">
        <f t="shared" si="273"/>
        <v>0</v>
      </c>
      <c r="K3664" s="89">
        <f>IF(Eingabe!E3664="x",1,0)</f>
        <v>0</v>
      </c>
      <c r="L3664" s="1">
        <f>IF(Eingabe!F3664="x",1,0)</f>
        <v>0</v>
      </c>
      <c r="M3664" s="90">
        <f t="shared" si="274"/>
        <v>0</v>
      </c>
    </row>
    <row r="3665">
      <c r="A3665" s="5">
        <f>Eingabe!J3665^2*PI()/4</f>
        <v>0</v>
      </c>
      <c r="B3665" s="5">
        <f>Eingabe!K3665*Eingabe!L3665</f>
        <v>0</v>
      </c>
      <c r="C3665" s="5">
        <f>(Eingabe!K3665*(Eingabe!L3665-Eingabe!K3665)+Eingabe!K3665^2*PI()/4)*0+Eingabe!K3665*Eingabe!L3665</f>
        <v>0</v>
      </c>
      <c r="D3665" s="89">
        <f>IF(Eingabe!G3665="x",1,0)</f>
        <v>0</v>
      </c>
      <c r="E3665" s="1">
        <f>IF(Eingabe!H3665="x",1,0)</f>
        <v>0</v>
      </c>
      <c r="F3665" s="1">
        <f>IF(Eingabe!I3665="x",1,0)</f>
        <v>0</v>
      </c>
      <c r="G3665" s="90">
        <f t="shared" si="272"/>
        <v>0</v>
      </c>
      <c r="H3665" s="1">
        <f>IF(Eingabe!R3665="x",1,0)</f>
        <v>0</v>
      </c>
      <c r="I3665" s="1">
        <f>IF(Eingabe!S3665="x",1,0)</f>
        <v>0</v>
      </c>
      <c r="J3665" s="1">
        <f t="shared" si="273"/>
        <v>0</v>
      </c>
      <c r="K3665" s="89">
        <f>IF(Eingabe!E3665="x",1,0)</f>
        <v>0</v>
      </c>
      <c r="L3665" s="1">
        <f>IF(Eingabe!F3665="x",1,0)</f>
        <v>0</v>
      </c>
      <c r="M3665" s="90">
        <f t="shared" si="274"/>
        <v>0</v>
      </c>
    </row>
    <row r="3666">
      <c r="A3666" s="5">
        <f>Eingabe!J3666^2*PI()/4</f>
        <v>0</v>
      </c>
      <c r="B3666" s="5">
        <f>Eingabe!K3666*Eingabe!L3666</f>
        <v>0</v>
      </c>
      <c r="C3666" s="5">
        <f>(Eingabe!K3666*(Eingabe!L3666-Eingabe!K3666)+Eingabe!K3666^2*PI()/4)*0+Eingabe!K3666*Eingabe!L3666</f>
        <v>0</v>
      </c>
      <c r="D3666" s="89">
        <f>IF(Eingabe!G3666="x",1,0)</f>
        <v>0</v>
      </c>
      <c r="E3666" s="1">
        <f>IF(Eingabe!H3666="x",1,0)</f>
        <v>0</v>
      </c>
      <c r="F3666" s="1">
        <f>IF(Eingabe!I3666="x",1,0)</f>
        <v>0</v>
      </c>
      <c r="G3666" s="90">
        <f t="shared" si="272"/>
        <v>0</v>
      </c>
      <c r="H3666" s="1">
        <f>IF(Eingabe!R3666="x",1,0)</f>
        <v>0</v>
      </c>
      <c r="I3666" s="1">
        <f>IF(Eingabe!S3666="x",1,0)</f>
        <v>0</v>
      </c>
      <c r="J3666" s="1">
        <f t="shared" si="273"/>
        <v>0</v>
      </c>
      <c r="K3666" s="89">
        <f>IF(Eingabe!E3666="x",1,0)</f>
        <v>0</v>
      </c>
      <c r="L3666" s="1">
        <f>IF(Eingabe!F3666="x",1,0)</f>
        <v>0</v>
      </c>
      <c r="M3666" s="90">
        <f t="shared" si="274"/>
        <v>0</v>
      </c>
    </row>
    <row r="3667">
      <c r="A3667" s="5">
        <f>Eingabe!J3667^2*PI()/4</f>
        <v>0</v>
      </c>
      <c r="B3667" s="5">
        <f>Eingabe!K3667*Eingabe!L3667</f>
        <v>0</v>
      </c>
      <c r="C3667" s="5">
        <f>(Eingabe!K3667*(Eingabe!L3667-Eingabe!K3667)+Eingabe!K3667^2*PI()/4)*0+Eingabe!K3667*Eingabe!L3667</f>
        <v>0</v>
      </c>
      <c r="D3667" s="89">
        <f>IF(Eingabe!G3667="x",1,0)</f>
        <v>0</v>
      </c>
      <c r="E3667" s="1">
        <f>IF(Eingabe!H3667="x",1,0)</f>
        <v>0</v>
      </c>
      <c r="F3667" s="1">
        <f>IF(Eingabe!I3667="x",1,0)</f>
        <v>0</v>
      </c>
      <c r="G3667" s="90">
        <f t="shared" ref="G3667:G3730" si="275">MAX(E3667:F3667)</f>
        <v>0</v>
      </c>
      <c r="H3667" s="1">
        <f>IF(Eingabe!R3667="x",1,0)</f>
        <v>0</v>
      </c>
      <c r="I3667" s="1">
        <f>IF(Eingabe!S3667="x",1,0)</f>
        <v>0</v>
      </c>
      <c r="J3667" s="1">
        <f t="shared" ref="J3667:J3730" si="276">MAX(H3667:I3667)</f>
        <v>0</v>
      </c>
      <c r="K3667" s="89">
        <f>IF(Eingabe!E3667="x",1,0)</f>
        <v>0</v>
      </c>
      <c r="L3667" s="1">
        <f>IF(Eingabe!F3667="x",1,0)</f>
        <v>0</v>
      </c>
      <c r="M3667" s="90">
        <f t="shared" ref="M3667:M3730" si="277">MAX(K3667:L3667)</f>
        <v>0</v>
      </c>
    </row>
    <row r="3668">
      <c r="A3668" s="5">
        <f>Eingabe!J3668^2*PI()/4</f>
        <v>0</v>
      </c>
      <c r="B3668" s="5">
        <f>Eingabe!K3668*Eingabe!L3668</f>
        <v>0</v>
      </c>
      <c r="C3668" s="5">
        <f>(Eingabe!K3668*(Eingabe!L3668-Eingabe!K3668)+Eingabe!K3668^2*PI()/4)*0+Eingabe!K3668*Eingabe!L3668</f>
        <v>0</v>
      </c>
      <c r="D3668" s="89">
        <f>IF(Eingabe!G3668="x",1,0)</f>
        <v>0</v>
      </c>
      <c r="E3668" s="1">
        <f>IF(Eingabe!H3668="x",1,0)</f>
        <v>0</v>
      </c>
      <c r="F3668" s="1">
        <f>IF(Eingabe!I3668="x",1,0)</f>
        <v>0</v>
      </c>
      <c r="G3668" s="90">
        <f t="shared" si="275"/>
        <v>0</v>
      </c>
      <c r="H3668" s="1">
        <f>IF(Eingabe!R3668="x",1,0)</f>
        <v>0</v>
      </c>
      <c r="I3668" s="1">
        <f>IF(Eingabe!S3668="x",1,0)</f>
        <v>0</v>
      </c>
      <c r="J3668" s="1">
        <f t="shared" si="276"/>
        <v>0</v>
      </c>
      <c r="K3668" s="89">
        <f>IF(Eingabe!E3668="x",1,0)</f>
        <v>0</v>
      </c>
      <c r="L3668" s="1">
        <f>IF(Eingabe!F3668="x",1,0)</f>
        <v>0</v>
      </c>
      <c r="M3668" s="90">
        <f t="shared" si="277"/>
        <v>0</v>
      </c>
    </row>
    <row r="3669">
      <c r="A3669" s="5">
        <f>Eingabe!J3669^2*PI()/4</f>
        <v>0</v>
      </c>
      <c r="B3669" s="5">
        <f>Eingabe!K3669*Eingabe!L3669</f>
        <v>0</v>
      </c>
      <c r="C3669" s="5">
        <f>(Eingabe!K3669*(Eingabe!L3669-Eingabe!K3669)+Eingabe!K3669^2*PI()/4)*0+Eingabe!K3669*Eingabe!L3669</f>
        <v>0</v>
      </c>
      <c r="D3669" s="89">
        <f>IF(Eingabe!G3669="x",1,0)</f>
        <v>0</v>
      </c>
      <c r="E3669" s="1">
        <f>IF(Eingabe!H3669="x",1,0)</f>
        <v>0</v>
      </c>
      <c r="F3669" s="1">
        <f>IF(Eingabe!I3669="x",1,0)</f>
        <v>0</v>
      </c>
      <c r="G3669" s="90">
        <f t="shared" si="275"/>
        <v>0</v>
      </c>
      <c r="H3669" s="1">
        <f>IF(Eingabe!R3669="x",1,0)</f>
        <v>0</v>
      </c>
      <c r="I3669" s="1">
        <f>IF(Eingabe!S3669="x",1,0)</f>
        <v>0</v>
      </c>
      <c r="J3669" s="1">
        <f t="shared" si="276"/>
        <v>0</v>
      </c>
      <c r="K3669" s="89">
        <f>IF(Eingabe!E3669="x",1,0)</f>
        <v>0</v>
      </c>
      <c r="L3669" s="1">
        <f>IF(Eingabe!F3669="x",1,0)</f>
        <v>0</v>
      </c>
      <c r="M3669" s="90">
        <f t="shared" si="277"/>
        <v>0</v>
      </c>
    </row>
    <row r="3670">
      <c r="A3670" s="5">
        <f>Eingabe!J3670^2*PI()/4</f>
        <v>0</v>
      </c>
      <c r="B3670" s="5">
        <f>Eingabe!K3670*Eingabe!L3670</f>
        <v>0</v>
      </c>
      <c r="C3670" s="5">
        <f>(Eingabe!K3670*(Eingabe!L3670-Eingabe!K3670)+Eingabe!K3670^2*PI()/4)*0+Eingabe!K3670*Eingabe!L3670</f>
        <v>0</v>
      </c>
      <c r="D3670" s="89">
        <f>IF(Eingabe!G3670="x",1,0)</f>
        <v>0</v>
      </c>
      <c r="E3670" s="1">
        <f>IF(Eingabe!H3670="x",1,0)</f>
        <v>0</v>
      </c>
      <c r="F3670" s="1">
        <f>IF(Eingabe!I3670="x",1,0)</f>
        <v>0</v>
      </c>
      <c r="G3670" s="90">
        <f t="shared" si="275"/>
        <v>0</v>
      </c>
      <c r="H3670" s="1">
        <f>IF(Eingabe!R3670="x",1,0)</f>
        <v>0</v>
      </c>
      <c r="I3670" s="1">
        <f>IF(Eingabe!S3670="x",1,0)</f>
        <v>0</v>
      </c>
      <c r="J3670" s="1">
        <f t="shared" si="276"/>
        <v>0</v>
      </c>
      <c r="K3670" s="89">
        <f>IF(Eingabe!E3670="x",1,0)</f>
        <v>0</v>
      </c>
      <c r="L3670" s="1">
        <f>IF(Eingabe!F3670="x",1,0)</f>
        <v>0</v>
      </c>
      <c r="M3670" s="90">
        <f t="shared" si="277"/>
        <v>0</v>
      </c>
    </row>
    <row r="3671">
      <c r="A3671" s="5">
        <f>Eingabe!J3671^2*PI()/4</f>
        <v>0</v>
      </c>
      <c r="B3671" s="5">
        <f>Eingabe!K3671*Eingabe!L3671</f>
        <v>0</v>
      </c>
      <c r="C3671" s="5">
        <f>(Eingabe!K3671*(Eingabe!L3671-Eingabe!K3671)+Eingabe!K3671^2*PI()/4)*0+Eingabe!K3671*Eingabe!L3671</f>
        <v>0</v>
      </c>
      <c r="D3671" s="89">
        <f>IF(Eingabe!G3671="x",1,0)</f>
        <v>0</v>
      </c>
      <c r="E3671" s="1">
        <f>IF(Eingabe!H3671="x",1,0)</f>
        <v>0</v>
      </c>
      <c r="F3671" s="1">
        <f>IF(Eingabe!I3671="x",1,0)</f>
        <v>0</v>
      </c>
      <c r="G3671" s="90">
        <f t="shared" si="275"/>
        <v>0</v>
      </c>
      <c r="H3671" s="1">
        <f>IF(Eingabe!R3671="x",1,0)</f>
        <v>0</v>
      </c>
      <c r="I3671" s="1">
        <f>IF(Eingabe!S3671="x",1,0)</f>
        <v>0</v>
      </c>
      <c r="J3671" s="1">
        <f t="shared" si="276"/>
        <v>0</v>
      </c>
      <c r="K3671" s="89">
        <f>IF(Eingabe!E3671="x",1,0)</f>
        <v>0</v>
      </c>
      <c r="L3671" s="1">
        <f>IF(Eingabe!F3671="x",1,0)</f>
        <v>0</v>
      </c>
      <c r="M3671" s="90">
        <f t="shared" si="277"/>
        <v>0</v>
      </c>
    </row>
    <row r="3672">
      <c r="A3672" s="5">
        <f>Eingabe!J3672^2*PI()/4</f>
        <v>0</v>
      </c>
      <c r="B3672" s="5">
        <f>Eingabe!K3672*Eingabe!L3672</f>
        <v>0</v>
      </c>
      <c r="C3672" s="5">
        <f>(Eingabe!K3672*(Eingabe!L3672-Eingabe!K3672)+Eingabe!K3672^2*PI()/4)*0+Eingabe!K3672*Eingabe!L3672</f>
        <v>0</v>
      </c>
      <c r="D3672" s="89">
        <f>IF(Eingabe!G3672="x",1,0)</f>
        <v>0</v>
      </c>
      <c r="E3672" s="1">
        <f>IF(Eingabe!H3672="x",1,0)</f>
        <v>0</v>
      </c>
      <c r="F3672" s="1">
        <f>IF(Eingabe!I3672="x",1,0)</f>
        <v>0</v>
      </c>
      <c r="G3672" s="90">
        <f t="shared" si="275"/>
        <v>0</v>
      </c>
      <c r="H3672" s="1">
        <f>IF(Eingabe!R3672="x",1,0)</f>
        <v>0</v>
      </c>
      <c r="I3672" s="1">
        <f>IF(Eingabe!S3672="x",1,0)</f>
        <v>0</v>
      </c>
      <c r="J3672" s="1">
        <f t="shared" si="276"/>
        <v>0</v>
      </c>
      <c r="K3672" s="89">
        <f>IF(Eingabe!E3672="x",1,0)</f>
        <v>0</v>
      </c>
      <c r="L3672" s="1">
        <f>IF(Eingabe!F3672="x",1,0)</f>
        <v>0</v>
      </c>
      <c r="M3672" s="90">
        <f t="shared" si="277"/>
        <v>0</v>
      </c>
    </row>
    <row r="3673">
      <c r="A3673" s="5">
        <f>Eingabe!J3673^2*PI()/4</f>
        <v>0</v>
      </c>
      <c r="B3673" s="5">
        <f>Eingabe!K3673*Eingabe!L3673</f>
        <v>0</v>
      </c>
      <c r="C3673" s="5">
        <f>(Eingabe!K3673*(Eingabe!L3673-Eingabe!K3673)+Eingabe!K3673^2*PI()/4)*0+Eingabe!K3673*Eingabe!L3673</f>
        <v>0</v>
      </c>
      <c r="D3673" s="89">
        <f>IF(Eingabe!G3673="x",1,0)</f>
        <v>0</v>
      </c>
      <c r="E3673" s="1">
        <f>IF(Eingabe!H3673="x",1,0)</f>
        <v>0</v>
      </c>
      <c r="F3673" s="1">
        <f>IF(Eingabe!I3673="x",1,0)</f>
        <v>0</v>
      </c>
      <c r="G3673" s="90">
        <f t="shared" si="275"/>
        <v>0</v>
      </c>
      <c r="H3673" s="1">
        <f>IF(Eingabe!R3673="x",1,0)</f>
        <v>0</v>
      </c>
      <c r="I3673" s="1">
        <f>IF(Eingabe!S3673="x",1,0)</f>
        <v>0</v>
      </c>
      <c r="J3673" s="1">
        <f t="shared" si="276"/>
        <v>0</v>
      </c>
      <c r="K3673" s="89">
        <f>IF(Eingabe!E3673="x",1,0)</f>
        <v>0</v>
      </c>
      <c r="L3673" s="1">
        <f>IF(Eingabe!F3673="x",1,0)</f>
        <v>0</v>
      </c>
      <c r="M3673" s="90">
        <f t="shared" si="277"/>
        <v>0</v>
      </c>
    </row>
    <row r="3674">
      <c r="A3674" s="5">
        <f>Eingabe!J3674^2*PI()/4</f>
        <v>0</v>
      </c>
      <c r="B3674" s="5">
        <f>Eingabe!K3674*Eingabe!L3674</f>
        <v>0</v>
      </c>
      <c r="C3674" s="5">
        <f>(Eingabe!K3674*(Eingabe!L3674-Eingabe!K3674)+Eingabe!K3674^2*PI()/4)*0+Eingabe!K3674*Eingabe!L3674</f>
        <v>0</v>
      </c>
      <c r="D3674" s="89">
        <f>IF(Eingabe!G3674="x",1,0)</f>
        <v>0</v>
      </c>
      <c r="E3674" s="1">
        <f>IF(Eingabe!H3674="x",1,0)</f>
        <v>0</v>
      </c>
      <c r="F3674" s="1">
        <f>IF(Eingabe!I3674="x",1,0)</f>
        <v>0</v>
      </c>
      <c r="G3674" s="90">
        <f t="shared" si="275"/>
        <v>0</v>
      </c>
      <c r="H3674" s="1">
        <f>IF(Eingabe!R3674="x",1,0)</f>
        <v>0</v>
      </c>
      <c r="I3674" s="1">
        <f>IF(Eingabe!S3674="x",1,0)</f>
        <v>0</v>
      </c>
      <c r="J3674" s="1">
        <f t="shared" si="276"/>
        <v>0</v>
      </c>
      <c r="K3674" s="89">
        <f>IF(Eingabe!E3674="x",1,0)</f>
        <v>0</v>
      </c>
      <c r="L3674" s="1">
        <f>IF(Eingabe!F3674="x",1,0)</f>
        <v>0</v>
      </c>
      <c r="M3674" s="90">
        <f t="shared" si="277"/>
        <v>0</v>
      </c>
    </row>
    <row r="3675">
      <c r="A3675" s="5">
        <f>Eingabe!J3675^2*PI()/4</f>
        <v>0</v>
      </c>
      <c r="B3675" s="5">
        <f>Eingabe!K3675*Eingabe!L3675</f>
        <v>0</v>
      </c>
      <c r="C3675" s="5">
        <f>(Eingabe!K3675*(Eingabe!L3675-Eingabe!K3675)+Eingabe!K3675^2*PI()/4)*0+Eingabe!K3675*Eingabe!L3675</f>
        <v>0</v>
      </c>
      <c r="D3675" s="89">
        <f>IF(Eingabe!G3675="x",1,0)</f>
        <v>0</v>
      </c>
      <c r="E3675" s="1">
        <f>IF(Eingabe!H3675="x",1,0)</f>
        <v>0</v>
      </c>
      <c r="F3675" s="1">
        <f>IF(Eingabe!I3675="x",1,0)</f>
        <v>0</v>
      </c>
      <c r="G3675" s="90">
        <f t="shared" si="275"/>
        <v>0</v>
      </c>
      <c r="H3675" s="1">
        <f>IF(Eingabe!R3675="x",1,0)</f>
        <v>0</v>
      </c>
      <c r="I3675" s="1">
        <f>IF(Eingabe!S3675="x",1,0)</f>
        <v>0</v>
      </c>
      <c r="J3675" s="1">
        <f t="shared" si="276"/>
        <v>0</v>
      </c>
      <c r="K3675" s="89">
        <f>IF(Eingabe!E3675="x",1,0)</f>
        <v>0</v>
      </c>
      <c r="L3675" s="1">
        <f>IF(Eingabe!F3675="x",1,0)</f>
        <v>0</v>
      </c>
      <c r="M3675" s="90">
        <f t="shared" si="277"/>
        <v>0</v>
      </c>
    </row>
    <row r="3676">
      <c r="A3676" s="5">
        <f>Eingabe!J3676^2*PI()/4</f>
        <v>0</v>
      </c>
      <c r="B3676" s="5">
        <f>Eingabe!K3676*Eingabe!L3676</f>
        <v>0</v>
      </c>
      <c r="C3676" s="5">
        <f>(Eingabe!K3676*(Eingabe!L3676-Eingabe!K3676)+Eingabe!K3676^2*PI()/4)*0+Eingabe!K3676*Eingabe!L3676</f>
        <v>0</v>
      </c>
      <c r="D3676" s="89">
        <f>IF(Eingabe!G3676="x",1,0)</f>
        <v>0</v>
      </c>
      <c r="E3676" s="1">
        <f>IF(Eingabe!H3676="x",1,0)</f>
        <v>0</v>
      </c>
      <c r="F3676" s="1">
        <f>IF(Eingabe!I3676="x",1,0)</f>
        <v>0</v>
      </c>
      <c r="G3676" s="90">
        <f t="shared" si="275"/>
        <v>0</v>
      </c>
      <c r="H3676" s="1">
        <f>IF(Eingabe!R3676="x",1,0)</f>
        <v>0</v>
      </c>
      <c r="I3676" s="1">
        <f>IF(Eingabe!S3676="x",1,0)</f>
        <v>0</v>
      </c>
      <c r="J3676" s="1">
        <f t="shared" si="276"/>
        <v>0</v>
      </c>
      <c r="K3676" s="89">
        <f>IF(Eingabe!E3676="x",1,0)</f>
        <v>0</v>
      </c>
      <c r="L3676" s="1">
        <f>IF(Eingabe!F3676="x",1,0)</f>
        <v>0</v>
      </c>
      <c r="M3676" s="90">
        <f t="shared" si="277"/>
        <v>0</v>
      </c>
    </row>
    <row r="3677">
      <c r="A3677" s="5">
        <f>Eingabe!J3677^2*PI()/4</f>
        <v>0</v>
      </c>
      <c r="B3677" s="5">
        <f>Eingabe!K3677*Eingabe!L3677</f>
        <v>0</v>
      </c>
      <c r="C3677" s="5">
        <f>(Eingabe!K3677*(Eingabe!L3677-Eingabe!K3677)+Eingabe!K3677^2*PI()/4)*0+Eingabe!K3677*Eingabe!L3677</f>
        <v>0</v>
      </c>
      <c r="D3677" s="89">
        <f>IF(Eingabe!G3677="x",1,0)</f>
        <v>0</v>
      </c>
      <c r="E3677" s="1">
        <f>IF(Eingabe!H3677="x",1,0)</f>
        <v>0</v>
      </c>
      <c r="F3677" s="1">
        <f>IF(Eingabe!I3677="x",1,0)</f>
        <v>0</v>
      </c>
      <c r="G3677" s="90">
        <f t="shared" si="275"/>
        <v>0</v>
      </c>
      <c r="H3677" s="1">
        <f>IF(Eingabe!R3677="x",1,0)</f>
        <v>0</v>
      </c>
      <c r="I3677" s="1">
        <f>IF(Eingabe!S3677="x",1,0)</f>
        <v>0</v>
      </c>
      <c r="J3677" s="1">
        <f t="shared" si="276"/>
        <v>0</v>
      </c>
      <c r="K3677" s="89">
        <f>IF(Eingabe!E3677="x",1,0)</f>
        <v>0</v>
      </c>
      <c r="L3677" s="1">
        <f>IF(Eingabe!F3677="x",1,0)</f>
        <v>0</v>
      </c>
      <c r="M3677" s="90">
        <f t="shared" si="277"/>
        <v>0</v>
      </c>
    </row>
    <row r="3678">
      <c r="A3678" s="5">
        <f>Eingabe!J3678^2*PI()/4</f>
        <v>0</v>
      </c>
      <c r="B3678" s="5">
        <f>Eingabe!K3678*Eingabe!L3678</f>
        <v>0</v>
      </c>
      <c r="C3678" s="5">
        <f>(Eingabe!K3678*(Eingabe!L3678-Eingabe!K3678)+Eingabe!K3678^2*PI()/4)*0+Eingabe!K3678*Eingabe!L3678</f>
        <v>0</v>
      </c>
      <c r="D3678" s="89">
        <f>IF(Eingabe!G3678="x",1,0)</f>
        <v>0</v>
      </c>
      <c r="E3678" s="1">
        <f>IF(Eingabe!H3678="x",1,0)</f>
        <v>0</v>
      </c>
      <c r="F3678" s="1">
        <f>IF(Eingabe!I3678="x",1,0)</f>
        <v>0</v>
      </c>
      <c r="G3678" s="90">
        <f t="shared" si="275"/>
        <v>0</v>
      </c>
      <c r="H3678" s="1">
        <f>IF(Eingabe!R3678="x",1,0)</f>
        <v>0</v>
      </c>
      <c r="I3678" s="1">
        <f>IF(Eingabe!S3678="x",1,0)</f>
        <v>0</v>
      </c>
      <c r="J3678" s="1">
        <f t="shared" si="276"/>
        <v>0</v>
      </c>
      <c r="K3678" s="89">
        <f>IF(Eingabe!E3678="x",1,0)</f>
        <v>0</v>
      </c>
      <c r="L3678" s="1">
        <f>IF(Eingabe!F3678="x",1,0)</f>
        <v>0</v>
      </c>
      <c r="M3678" s="90">
        <f t="shared" si="277"/>
        <v>0</v>
      </c>
    </row>
    <row r="3679">
      <c r="A3679" s="5">
        <f>Eingabe!J3679^2*PI()/4</f>
        <v>0</v>
      </c>
      <c r="B3679" s="5">
        <f>Eingabe!K3679*Eingabe!L3679</f>
        <v>0</v>
      </c>
      <c r="C3679" s="5">
        <f>(Eingabe!K3679*(Eingabe!L3679-Eingabe!K3679)+Eingabe!K3679^2*PI()/4)*0+Eingabe!K3679*Eingabe!L3679</f>
        <v>0</v>
      </c>
      <c r="D3679" s="89">
        <f>IF(Eingabe!G3679="x",1,0)</f>
        <v>0</v>
      </c>
      <c r="E3679" s="1">
        <f>IF(Eingabe!H3679="x",1,0)</f>
        <v>0</v>
      </c>
      <c r="F3679" s="1">
        <f>IF(Eingabe!I3679="x",1,0)</f>
        <v>0</v>
      </c>
      <c r="G3679" s="90">
        <f t="shared" si="275"/>
        <v>0</v>
      </c>
      <c r="H3679" s="1">
        <f>IF(Eingabe!R3679="x",1,0)</f>
        <v>0</v>
      </c>
      <c r="I3679" s="1">
        <f>IF(Eingabe!S3679="x",1,0)</f>
        <v>0</v>
      </c>
      <c r="J3679" s="1">
        <f t="shared" si="276"/>
        <v>0</v>
      </c>
      <c r="K3679" s="89">
        <f>IF(Eingabe!E3679="x",1,0)</f>
        <v>0</v>
      </c>
      <c r="L3679" s="1">
        <f>IF(Eingabe!F3679="x",1,0)</f>
        <v>0</v>
      </c>
      <c r="M3679" s="90">
        <f t="shared" si="277"/>
        <v>0</v>
      </c>
    </row>
    <row r="3680">
      <c r="A3680" s="5">
        <f>Eingabe!J3680^2*PI()/4</f>
        <v>0</v>
      </c>
      <c r="B3680" s="5">
        <f>Eingabe!K3680*Eingabe!L3680</f>
        <v>0</v>
      </c>
      <c r="C3680" s="5">
        <f>(Eingabe!K3680*(Eingabe!L3680-Eingabe!K3680)+Eingabe!K3680^2*PI()/4)*0+Eingabe!K3680*Eingabe!L3680</f>
        <v>0</v>
      </c>
      <c r="D3680" s="89">
        <f>IF(Eingabe!G3680="x",1,0)</f>
        <v>0</v>
      </c>
      <c r="E3680" s="1">
        <f>IF(Eingabe!H3680="x",1,0)</f>
        <v>0</v>
      </c>
      <c r="F3680" s="1">
        <f>IF(Eingabe!I3680="x",1,0)</f>
        <v>0</v>
      </c>
      <c r="G3680" s="90">
        <f t="shared" si="275"/>
        <v>0</v>
      </c>
      <c r="H3680" s="1">
        <f>IF(Eingabe!R3680="x",1,0)</f>
        <v>0</v>
      </c>
      <c r="I3680" s="1">
        <f>IF(Eingabe!S3680="x",1,0)</f>
        <v>0</v>
      </c>
      <c r="J3680" s="1">
        <f t="shared" si="276"/>
        <v>0</v>
      </c>
      <c r="K3680" s="89">
        <f>IF(Eingabe!E3680="x",1,0)</f>
        <v>0</v>
      </c>
      <c r="L3680" s="1">
        <f>IF(Eingabe!F3680="x",1,0)</f>
        <v>0</v>
      </c>
      <c r="M3680" s="90">
        <f t="shared" si="277"/>
        <v>0</v>
      </c>
    </row>
    <row r="3681">
      <c r="A3681" s="5">
        <f>Eingabe!J3681^2*PI()/4</f>
        <v>0</v>
      </c>
      <c r="B3681" s="5">
        <f>Eingabe!K3681*Eingabe!L3681</f>
        <v>0</v>
      </c>
      <c r="C3681" s="5">
        <f>(Eingabe!K3681*(Eingabe!L3681-Eingabe!K3681)+Eingabe!K3681^2*PI()/4)*0+Eingabe!K3681*Eingabe!L3681</f>
        <v>0</v>
      </c>
      <c r="D3681" s="89">
        <f>IF(Eingabe!G3681="x",1,0)</f>
        <v>0</v>
      </c>
      <c r="E3681" s="1">
        <f>IF(Eingabe!H3681="x",1,0)</f>
        <v>0</v>
      </c>
      <c r="F3681" s="1">
        <f>IF(Eingabe!I3681="x",1,0)</f>
        <v>0</v>
      </c>
      <c r="G3681" s="90">
        <f t="shared" si="275"/>
        <v>0</v>
      </c>
      <c r="H3681" s="1">
        <f>IF(Eingabe!R3681="x",1,0)</f>
        <v>0</v>
      </c>
      <c r="I3681" s="1">
        <f>IF(Eingabe!S3681="x",1,0)</f>
        <v>0</v>
      </c>
      <c r="J3681" s="1">
        <f t="shared" si="276"/>
        <v>0</v>
      </c>
      <c r="K3681" s="89">
        <f>IF(Eingabe!E3681="x",1,0)</f>
        <v>0</v>
      </c>
      <c r="L3681" s="1">
        <f>IF(Eingabe!F3681="x",1,0)</f>
        <v>0</v>
      </c>
      <c r="M3681" s="90">
        <f t="shared" si="277"/>
        <v>0</v>
      </c>
    </row>
    <row r="3682">
      <c r="A3682" s="5">
        <f>Eingabe!J3682^2*PI()/4</f>
        <v>0</v>
      </c>
      <c r="B3682" s="5">
        <f>Eingabe!K3682*Eingabe!L3682</f>
        <v>0</v>
      </c>
      <c r="C3682" s="5">
        <f>(Eingabe!K3682*(Eingabe!L3682-Eingabe!K3682)+Eingabe!K3682^2*PI()/4)*0+Eingabe!K3682*Eingabe!L3682</f>
        <v>0</v>
      </c>
      <c r="D3682" s="89">
        <f>IF(Eingabe!G3682="x",1,0)</f>
        <v>0</v>
      </c>
      <c r="E3682" s="1">
        <f>IF(Eingabe!H3682="x",1,0)</f>
        <v>0</v>
      </c>
      <c r="F3682" s="1">
        <f>IF(Eingabe!I3682="x",1,0)</f>
        <v>0</v>
      </c>
      <c r="G3682" s="90">
        <f t="shared" si="275"/>
        <v>0</v>
      </c>
      <c r="H3682" s="1">
        <f>IF(Eingabe!R3682="x",1,0)</f>
        <v>0</v>
      </c>
      <c r="I3682" s="1">
        <f>IF(Eingabe!S3682="x",1,0)</f>
        <v>0</v>
      </c>
      <c r="J3682" s="1">
        <f t="shared" si="276"/>
        <v>0</v>
      </c>
      <c r="K3682" s="89">
        <f>IF(Eingabe!E3682="x",1,0)</f>
        <v>0</v>
      </c>
      <c r="L3682" s="1">
        <f>IF(Eingabe!F3682="x",1,0)</f>
        <v>0</v>
      </c>
      <c r="M3682" s="90">
        <f t="shared" si="277"/>
        <v>0</v>
      </c>
    </row>
    <row r="3683">
      <c r="A3683" s="5">
        <f>Eingabe!J3683^2*PI()/4</f>
        <v>0</v>
      </c>
      <c r="B3683" s="5">
        <f>Eingabe!K3683*Eingabe!L3683</f>
        <v>0</v>
      </c>
      <c r="C3683" s="5">
        <f>(Eingabe!K3683*(Eingabe!L3683-Eingabe!K3683)+Eingabe!K3683^2*PI()/4)*0+Eingabe!K3683*Eingabe!L3683</f>
        <v>0</v>
      </c>
      <c r="D3683" s="89">
        <f>IF(Eingabe!G3683="x",1,0)</f>
        <v>0</v>
      </c>
      <c r="E3683" s="1">
        <f>IF(Eingabe!H3683="x",1,0)</f>
        <v>0</v>
      </c>
      <c r="F3683" s="1">
        <f>IF(Eingabe!I3683="x",1,0)</f>
        <v>0</v>
      </c>
      <c r="G3683" s="90">
        <f t="shared" si="275"/>
        <v>0</v>
      </c>
      <c r="H3683" s="1">
        <f>IF(Eingabe!R3683="x",1,0)</f>
        <v>0</v>
      </c>
      <c r="I3683" s="1">
        <f>IF(Eingabe!S3683="x",1,0)</f>
        <v>0</v>
      </c>
      <c r="J3683" s="1">
        <f t="shared" si="276"/>
        <v>0</v>
      </c>
      <c r="K3683" s="89">
        <f>IF(Eingabe!E3683="x",1,0)</f>
        <v>0</v>
      </c>
      <c r="L3683" s="1">
        <f>IF(Eingabe!F3683="x",1,0)</f>
        <v>0</v>
      </c>
      <c r="M3683" s="90">
        <f t="shared" si="277"/>
        <v>0</v>
      </c>
    </row>
    <row r="3684">
      <c r="A3684" s="5">
        <f>Eingabe!J3684^2*PI()/4</f>
        <v>0</v>
      </c>
      <c r="B3684" s="5">
        <f>Eingabe!K3684*Eingabe!L3684</f>
        <v>0</v>
      </c>
      <c r="C3684" s="5">
        <f>(Eingabe!K3684*(Eingabe!L3684-Eingabe!K3684)+Eingabe!K3684^2*PI()/4)*0+Eingabe!K3684*Eingabe!L3684</f>
        <v>0</v>
      </c>
      <c r="D3684" s="89">
        <f>IF(Eingabe!G3684="x",1,0)</f>
        <v>0</v>
      </c>
      <c r="E3684" s="1">
        <f>IF(Eingabe!H3684="x",1,0)</f>
        <v>0</v>
      </c>
      <c r="F3684" s="1">
        <f>IF(Eingabe!I3684="x",1,0)</f>
        <v>0</v>
      </c>
      <c r="G3684" s="90">
        <f t="shared" si="275"/>
        <v>0</v>
      </c>
      <c r="H3684" s="1">
        <f>IF(Eingabe!R3684="x",1,0)</f>
        <v>0</v>
      </c>
      <c r="I3684" s="1">
        <f>IF(Eingabe!S3684="x",1,0)</f>
        <v>0</v>
      </c>
      <c r="J3684" s="1">
        <f t="shared" si="276"/>
        <v>0</v>
      </c>
      <c r="K3684" s="89">
        <f>IF(Eingabe!E3684="x",1,0)</f>
        <v>0</v>
      </c>
      <c r="L3684" s="1">
        <f>IF(Eingabe!F3684="x",1,0)</f>
        <v>0</v>
      </c>
      <c r="M3684" s="90">
        <f t="shared" si="277"/>
        <v>0</v>
      </c>
    </row>
    <row r="3685">
      <c r="A3685" s="5">
        <f>Eingabe!J3685^2*PI()/4</f>
        <v>0</v>
      </c>
      <c r="B3685" s="5">
        <f>Eingabe!K3685*Eingabe!L3685</f>
        <v>0</v>
      </c>
      <c r="C3685" s="5">
        <f>(Eingabe!K3685*(Eingabe!L3685-Eingabe!K3685)+Eingabe!K3685^2*PI()/4)*0+Eingabe!K3685*Eingabe!L3685</f>
        <v>0</v>
      </c>
      <c r="D3685" s="89">
        <f>IF(Eingabe!G3685="x",1,0)</f>
        <v>0</v>
      </c>
      <c r="E3685" s="1">
        <f>IF(Eingabe!H3685="x",1,0)</f>
        <v>0</v>
      </c>
      <c r="F3685" s="1">
        <f>IF(Eingabe!I3685="x",1,0)</f>
        <v>0</v>
      </c>
      <c r="G3685" s="90">
        <f t="shared" si="275"/>
        <v>0</v>
      </c>
      <c r="H3685" s="1">
        <f>IF(Eingabe!R3685="x",1,0)</f>
        <v>0</v>
      </c>
      <c r="I3685" s="1">
        <f>IF(Eingabe!S3685="x",1,0)</f>
        <v>0</v>
      </c>
      <c r="J3685" s="1">
        <f t="shared" si="276"/>
        <v>0</v>
      </c>
      <c r="K3685" s="89">
        <f>IF(Eingabe!E3685="x",1,0)</f>
        <v>0</v>
      </c>
      <c r="L3685" s="1">
        <f>IF(Eingabe!F3685="x",1,0)</f>
        <v>0</v>
      </c>
      <c r="M3685" s="90">
        <f t="shared" si="277"/>
        <v>0</v>
      </c>
    </row>
    <row r="3686">
      <c r="A3686" s="5">
        <f>Eingabe!J3686^2*PI()/4</f>
        <v>0</v>
      </c>
      <c r="B3686" s="5">
        <f>Eingabe!K3686*Eingabe!L3686</f>
        <v>0</v>
      </c>
      <c r="C3686" s="5">
        <f>(Eingabe!K3686*(Eingabe!L3686-Eingabe!K3686)+Eingabe!K3686^2*PI()/4)*0+Eingabe!K3686*Eingabe!L3686</f>
        <v>0</v>
      </c>
      <c r="D3686" s="89">
        <f>IF(Eingabe!G3686="x",1,0)</f>
        <v>0</v>
      </c>
      <c r="E3686" s="1">
        <f>IF(Eingabe!H3686="x",1,0)</f>
        <v>0</v>
      </c>
      <c r="F3686" s="1">
        <f>IF(Eingabe!I3686="x",1,0)</f>
        <v>0</v>
      </c>
      <c r="G3686" s="90">
        <f t="shared" si="275"/>
        <v>0</v>
      </c>
      <c r="H3686" s="1">
        <f>IF(Eingabe!R3686="x",1,0)</f>
        <v>0</v>
      </c>
      <c r="I3686" s="1">
        <f>IF(Eingabe!S3686="x",1,0)</f>
        <v>0</v>
      </c>
      <c r="J3686" s="1">
        <f t="shared" si="276"/>
        <v>0</v>
      </c>
      <c r="K3686" s="89">
        <f>IF(Eingabe!E3686="x",1,0)</f>
        <v>0</v>
      </c>
      <c r="L3686" s="1">
        <f>IF(Eingabe!F3686="x",1,0)</f>
        <v>0</v>
      </c>
      <c r="M3686" s="90">
        <f t="shared" si="277"/>
        <v>0</v>
      </c>
    </row>
    <row r="3687">
      <c r="A3687" s="5">
        <f>Eingabe!J3687^2*PI()/4</f>
        <v>0</v>
      </c>
      <c r="B3687" s="5">
        <f>Eingabe!K3687*Eingabe!L3687</f>
        <v>0</v>
      </c>
      <c r="C3687" s="5">
        <f>(Eingabe!K3687*(Eingabe!L3687-Eingabe!K3687)+Eingabe!K3687^2*PI()/4)*0+Eingabe!K3687*Eingabe!L3687</f>
        <v>0</v>
      </c>
      <c r="D3687" s="89">
        <f>IF(Eingabe!G3687="x",1,0)</f>
        <v>0</v>
      </c>
      <c r="E3687" s="1">
        <f>IF(Eingabe!H3687="x",1,0)</f>
        <v>0</v>
      </c>
      <c r="F3687" s="1">
        <f>IF(Eingabe!I3687="x",1,0)</f>
        <v>0</v>
      </c>
      <c r="G3687" s="90">
        <f t="shared" si="275"/>
        <v>0</v>
      </c>
      <c r="H3687" s="1">
        <f>IF(Eingabe!R3687="x",1,0)</f>
        <v>0</v>
      </c>
      <c r="I3687" s="1">
        <f>IF(Eingabe!S3687="x",1,0)</f>
        <v>0</v>
      </c>
      <c r="J3687" s="1">
        <f t="shared" si="276"/>
        <v>0</v>
      </c>
      <c r="K3687" s="89">
        <f>IF(Eingabe!E3687="x",1,0)</f>
        <v>0</v>
      </c>
      <c r="L3687" s="1">
        <f>IF(Eingabe!F3687="x",1,0)</f>
        <v>0</v>
      </c>
      <c r="M3687" s="90">
        <f t="shared" si="277"/>
        <v>0</v>
      </c>
    </row>
    <row r="3688">
      <c r="A3688" s="5">
        <f>Eingabe!J3688^2*PI()/4</f>
        <v>0</v>
      </c>
      <c r="B3688" s="5">
        <f>Eingabe!K3688*Eingabe!L3688</f>
        <v>0</v>
      </c>
      <c r="C3688" s="5">
        <f>(Eingabe!K3688*(Eingabe!L3688-Eingabe!K3688)+Eingabe!K3688^2*PI()/4)*0+Eingabe!K3688*Eingabe!L3688</f>
        <v>0</v>
      </c>
      <c r="D3688" s="89">
        <f>IF(Eingabe!G3688="x",1,0)</f>
        <v>0</v>
      </c>
      <c r="E3688" s="1">
        <f>IF(Eingabe!H3688="x",1,0)</f>
        <v>0</v>
      </c>
      <c r="F3688" s="1">
        <f>IF(Eingabe!I3688="x",1,0)</f>
        <v>0</v>
      </c>
      <c r="G3688" s="90">
        <f t="shared" si="275"/>
        <v>0</v>
      </c>
      <c r="H3688" s="1">
        <f>IF(Eingabe!R3688="x",1,0)</f>
        <v>0</v>
      </c>
      <c r="I3688" s="1">
        <f>IF(Eingabe!S3688="x",1,0)</f>
        <v>0</v>
      </c>
      <c r="J3688" s="1">
        <f t="shared" si="276"/>
        <v>0</v>
      </c>
      <c r="K3688" s="89">
        <f>IF(Eingabe!E3688="x",1,0)</f>
        <v>0</v>
      </c>
      <c r="L3688" s="1">
        <f>IF(Eingabe!F3688="x",1,0)</f>
        <v>0</v>
      </c>
      <c r="M3688" s="90">
        <f t="shared" si="277"/>
        <v>0</v>
      </c>
    </row>
    <row r="3689">
      <c r="A3689" s="5">
        <f>Eingabe!J3689^2*PI()/4</f>
        <v>0</v>
      </c>
      <c r="B3689" s="5">
        <f>Eingabe!K3689*Eingabe!L3689</f>
        <v>0</v>
      </c>
      <c r="C3689" s="5">
        <f>(Eingabe!K3689*(Eingabe!L3689-Eingabe!K3689)+Eingabe!K3689^2*PI()/4)*0+Eingabe!K3689*Eingabe!L3689</f>
        <v>0</v>
      </c>
      <c r="D3689" s="89">
        <f>IF(Eingabe!G3689="x",1,0)</f>
        <v>0</v>
      </c>
      <c r="E3689" s="1">
        <f>IF(Eingabe!H3689="x",1,0)</f>
        <v>0</v>
      </c>
      <c r="F3689" s="1">
        <f>IF(Eingabe!I3689="x",1,0)</f>
        <v>0</v>
      </c>
      <c r="G3689" s="90">
        <f t="shared" si="275"/>
        <v>0</v>
      </c>
      <c r="H3689" s="1">
        <f>IF(Eingabe!R3689="x",1,0)</f>
        <v>0</v>
      </c>
      <c r="I3689" s="1">
        <f>IF(Eingabe!S3689="x",1,0)</f>
        <v>0</v>
      </c>
      <c r="J3689" s="1">
        <f t="shared" si="276"/>
        <v>0</v>
      </c>
      <c r="K3689" s="89">
        <f>IF(Eingabe!E3689="x",1,0)</f>
        <v>0</v>
      </c>
      <c r="L3689" s="1">
        <f>IF(Eingabe!F3689="x",1,0)</f>
        <v>0</v>
      </c>
      <c r="M3689" s="90">
        <f t="shared" si="277"/>
        <v>0</v>
      </c>
    </row>
    <row r="3690">
      <c r="A3690" s="5">
        <f>Eingabe!J3690^2*PI()/4</f>
        <v>0</v>
      </c>
      <c r="B3690" s="5">
        <f>Eingabe!K3690*Eingabe!L3690</f>
        <v>0</v>
      </c>
      <c r="C3690" s="5">
        <f>(Eingabe!K3690*(Eingabe!L3690-Eingabe!K3690)+Eingabe!K3690^2*PI()/4)*0+Eingabe!K3690*Eingabe!L3690</f>
        <v>0</v>
      </c>
      <c r="D3690" s="89">
        <f>IF(Eingabe!G3690="x",1,0)</f>
        <v>0</v>
      </c>
      <c r="E3690" s="1">
        <f>IF(Eingabe!H3690="x",1,0)</f>
        <v>0</v>
      </c>
      <c r="F3690" s="1">
        <f>IF(Eingabe!I3690="x",1,0)</f>
        <v>0</v>
      </c>
      <c r="G3690" s="90">
        <f t="shared" si="275"/>
        <v>0</v>
      </c>
      <c r="H3690" s="1">
        <f>IF(Eingabe!R3690="x",1,0)</f>
        <v>0</v>
      </c>
      <c r="I3690" s="1">
        <f>IF(Eingabe!S3690="x",1,0)</f>
        <v>0</v>
      </c>
      <c r="J3690" s="1">
        <f t="shared" si="276"/>
        <v>0</v>
      </c>
      <c r="K3690" s="89">
        <f>IF(Eingabe!E3690="x",1,0)</f>
        <v>0</v>
      </c>
      <c r="L3690" s="1">
        <f>IF(Eingabe!F3690="x",1,0)</f>
        <v>0</v>
      </c>
      <c r="M3690" s="90">
        <f t="shared" si="277"/>
        <v>0</v>
      </c>
    </row>
    <row r="3691">
      <c r="A3691" s="5">
        <f>Eingabe!J3691^2*PI()/4</f>
        <v>0</v>
      </c>
      <c r="B3691" s="5">
        <f>Eingabe!K3691*Eingabe!L3691</f>
        <v>0</v>
      </c>
      <c r="C3691" s="5">
        <f>(Eingabe!K3691*(Eingabe!L3691-Eingabe!K3691)+Eingabe!K3691^2*PI()/4)*0+Eingabe!K3691*Eingabe!L3691</f>
        <v>0</v>
      </c>
      <c r="D3691" s="89">
        <f>IF(Eingabe!G3691="x",1,0)</f>
        <v>0</v>
      </c>
      <c r="E3691" s="1">
        <f>IF(Eingabe!H3691="x",1,0)</f>
        <v>0</v>
      </c>
      <c r="F3691" s="1">
        <f>IF(Eingabe!I3691="x",1,0)</f>
        <v>0</v>
      </c>
      <c r="G3691" s="90">
        <f t="shared" si="275"/>
        <v>0</v>
      </c>
      <c r="H3691" s="1">
        <f>IF(Eingabe!R3691="x",1,0)</f>
        <v>0</v>
      </c>
      <c r="I3691" s="1">
        <f>IF(Eingabe!S3691="x",1,0)</f>
        <v>0</v>
      </c>
      <c r="J3691" s="1">
        <f t="shared" si="276"/>
        <v>0</v>
      </c>
      <c r="K3691" s="89">
        <f>IF(Eingabe!E3691="x",1,0)</f>
        <v>0</v>
      </c>
      <c r="L3691" s="1">
        <f>IF(Eingabe!F3691="x",1,0)</f>
        <v>0</v>
      </c>
      <c r="M3691" s="90">
        <f t="shared" si="277"/>
        <v>0</v>
      </c>
    </row>
    <row r="3692">
      <c r="A3692" s="5">
        <f>Eingabe!J3692^2*PI()/4</f>
        <v>0</v>
      </c>
      <c r="B3692" s="5">
        <f>Eingabe!K3692*Eingabe!L3692</f>
        <v>0</v>
      </c>
      <c r="C3692" s="5">
        <f>(Eingabe!K3692*(Eingabe!L3692-Eingabe!K3692)+Eingabe!K3692^2*PI()/4)*0+Eingabe!K3692*Eingabe!L3692</f>
        <v>0</v>
      </c>
      <c r="D3692" s="89">
        <f>IF(Eingabe!G3692="x",1,0)</f>
        <v>0</v>
      </c>
      <c r="E3692" s="1">
        <f>IF(Eingabe!H3692="x",1,0)</f>
        <v>0</v>
      </c>
      <c r="F3692" s="1">
        <f>IF(Eingabe!I3692="x",1,0)</f>
        <v>0</v>
      </c>
      <c r="G3692" s="90">
        <f t="shared" si="275"/>
        <v>0</v>
      </c>
      <c r="H3692" s="1">
        <f>IF(Eingabe!R3692="x",1,0)</f>
        <v>0</v>
      </c>
      <c r="I3692" s="1">
        <f>IF(Eingabe!S3692="x",1,0)</f>
        <v>0</v>
      </c>
      <c r="J3692" s="1">
        <f t="shared" si="276"/>
        <v>0</v>
      </c>
      <c r="K3692" s="89">
        <f>IF(Eingabe!E3692="x",1,0)</f>
        <v>0</v>
      </c>
      <c r="L3692" s="1">
        <f>IF(Eingabe!F3692="x",1,0)</f>
        <v>0</v>
      </c>
      <c r="M3692" s="90">
        <f t="shared" si="277"/>
        <v>0</v>
      </c>
    </row>
    <row r="3693">
      <c r="A3693" s="5">
        <f>Eingabe!J3693^2*PI()/4</f>
        <v>0</v>
      </c>
      <c r="B3693" s="5">
        <f>Eingabe!K3693*Eingabe!L3693</f>
        <v>0</v>
      </c>
      <c r="C3693" s="5">
        <f>(Eingabe!K3693*(Eingabe!L3693-Eingabe!K3693)+Eingabe!K3693^2*PI()/4)*0+Eingabe!K3693*Eingabe!L3693</f>
        <v>0</v>
      </c>
      <c r="D3693" s="89">
        <f>IF(Eingabe!G3693="x",1,0)</f>
        <v>0</v>
      </c>
      <c r="E3693" s="1">
        <f>IF(Eingabe!H3693="x",1,0)</f>
        <v>0</v>
      </c>
      <c r="F3693" s="1">
        <f>IF(Eingabe!I3693="x",1,0)</f>
        <v>0</v>
      </c>
      <c r="G3693" s="90">
        <f t="shared" si="275"/>
        <v>0</v>
      </c>
      <c r="H3693" s="1">
        <f>IF(Eingabe!R3693="x",1,0)</f>
        <v>0</v>
      </c>
      <c r="I3693" s="1">
        <f>IF(Eingabe!S3693="x",1,0)</f>
        <v>0</v>
      </c>
      <c r="J3693" s="1">
        <f t="shared" si="276"/>
        <v>0</v>
      </c>
      <c r="K3693" s="89">
        <f>IF(Eingabe!E3693="x",1,0)</f>
        <v>0</v>
      </c>
      <c r="L3693" s="1">
        <f>IF(Eingabe!F3693="x",1,0)</f>
        <v>0</v>
      </c>
      <c r="M3693" s="90">
        <f t="shared" si="277"/>
        <v>0</v>
      </c>
    </row>
    <row r="3694">
      <c r="A3694" s="5">
        <f>Eingabe!J3694^2*PI()/4</f>
        <v>0</v>
      </c>
      <c r="B3694" s="5">
        <f>Eingabe!K3694*Eingabe!L3694</f>
        <v>0</v>
      </c>
      <c r="C3694" s="5">
        <f>(Eingabe!K3694*(Eingabe!L3694-Eingabe!K3694)+Eingabe!K3694^2*PI()/4)*0+Eingabe!K3694*Eingabe!L3694</f>
        <v>0</v>
      </c>
      <c r="D3694" s="89">
        <f>IF(Eingabe!G3694="x",1,0)</f>
        <v>0</v>
      </c>
      <c r="E3694" s="1">
        <f>IF(Eingabe!H3694="x",1,0)</f>
        <v>0</v>
      </c>
      <c r="F3694" s="1">
        <f>IF(Eingabe!I3694="x",1,0)</f>
        <v>0</v>
      </c>
      <c r="G3694" s="90">
        <f t="shared" si="275"/>
        <v>0</v>
      </c>
      <c r="H3694" s="1">
        <f>IF(Eingabe!R3694="x",1,0)</f>
        <v>0</v>
      </c>
      <c r="I3694" s="1">
        <f>IF(Eingabe!S3694="x",1,0)</f>
        <v>0</v>
      </c>
      <c r="J3694" s="1">
        <f t="shared" si="276"/>
        <v>0</v>
      </c>
      <c r="K3694" s="89">
        <f>IF(Eingabe!E3694="x",1,0)</f>
        <v>0</v>
      </c>
      <c r="L3694" s="1">
        <f>IF(Eingabe!F3694="x",1,0)</f>
        <v>0</v>
      </c>
      <c r="M3694" s="90">
        <f t="shared" si="277"/>
        <v>0</v>
      </c>
    </row>
    <row r="3695">
      <c r="A3695" s="5">
        <f>Eingabe!J3695^2*PI()/4</f>
        <v>0</v>
      </c>
      <c r="B3695" s="5">
        <f>Eingabe!K3695*Eingabe!L3695</f>
        <v>0</v>
      </c>
      <c r="C3695" s="5">
        <f>(Eingabe!K3695*(Eingabe!L3695-Eingabe!K3695)+Eingabe!K3695^2*PI()/4)*0+Eingabe!K3695*Eingabe!L3695</f>
        <v>0</v>
      </c>
      <c r="D3695" s="89">
        <f>IF(Eingabe!G3695="x",1,0)</f>
        <v>0</v>
      </c>
      <c r="E3695" s="1">
        <f>IF(Eingabe!H3695="x",1,0)</f>
        <v>0</v>
      </c>
      <c r="F3695" s="1">
        <f>IF(Eingabe!I3695="x",1,0)</f>
        <v>0</v>
      </c>
      <c r="G3695" s="90">
        <f t="shared" si="275"/>
        <v>0</v>
      </c>
      <c r="H3695" s="1">
        <f>IF(Eingabe!R3695="x",1,0)</f>
        <v>0</v>
      </c>
      <c r="I3695" s="1">
        <f>IF(Eingabe!S3695="x",1,0)</f>
        <v>0</v>
      </c>
      <c r="J3695" s="1">
        <f t="shared" si="276"/>
        <v>0</v>
      </c>
      <c r="K3695" s="89">
        <f>IF(Eingabe!E3695="x",1,0)</f>
        <v>0</v>
      </c>
      <c r="L3695" s="1">
        <f>IF(Eingabe!F3695="x",1,0)</f>
        <v>0</v>
      </c>
      <c r="M3695" s="90">
        <f t="shared" si="277"/>
        <v>0</v>
      </c>
    </row>
    <row r="3696">
      <c r="A3696" s="5">
        <f>Eingabe!J3696^2*PI()/4</f>
        <v>0</v>
      </c>
      <c r="B3696" s="5">
        <f>Eingabe!K3696*Eingabe!L3696</f>
        <v>0</v>
      </c>
      <c r="C3696" s="5">
        <f>(Eingabe!K3696*(Eingabe!L3696-Eingabe!K3696)+Eingabe!K3696^2*PI()/4)*0+Eingabe!K3696*Eingabe!L3696</f>
        <v>0</v>
      </c>
      <c r="D3696" s="89">
        <f>IF(Eingabe!G3696="x",1,0)</f>
        <v>0</v>
      </c>
      <c r="E3696" s="1">
        <f>IF(Eingabe!H3696="x",1,0)</f>
        <v>0</v>
      </c>
      <c r="F3696" s="1">
        <f>IF(Eingabe!I3696="x",1,0)</f>
        <v>0</v>
      </c>
      <c r="G3696" s="90">
        <f t="shared" si="275"/>
        <v>0</v>
      </c>
      <c r="H3696" s="1">
        <f>IF(Eingabe!R3696="x",1,0)</f>
        <v>0</v>
      </c>
      <c r="I3696" s="1">
        <f>IF(Eingabe!S3696="x",1,0)</f>
        <v>0</v>
      </c>
      <c r="J3696" s="1">
        <f t="shared" si="276"/>
        <v>0</v>
      </c>
      <c r="K3696" s="89">
        <f>IF(Eingabe!E3696="x",1,0)</f>
        <v>0</v>
      </c>
      <c r="L3696" s="1">
        <f>IF(Eingabe!F3696="x",1,0)</f>
        <v>0</v>
      </c>
      <c r="M3696" s="90">
        <f t="shared" si="277"/>
        <v>0</v>
      </c>
    </row>
    <row r="3697">
      <c r="A3697" s="5">
        <f>Eingabe!J3697^2*PI()/4</f>
        <v>0</v>
      </c>
      <c r="B3697" s="5">
        <f>Eingabe!K3697*Eingabe!L3697</f>
        <v>0</v>
      </c>
      <c r="C3697" s="5">
        <f>(Eingabe!K3697*(Eingabe!L3697-Eingabe!K3697)+Eingabe!K3697^2*PI()/4)*0+Eingabe!K3697*Eingabe!L3697</f>
        <v>0</v>
      </c>
      <c r="D3697" s="89">
        <f>IF(Eingabe!G3697="x",1,0)</f>
        <v>0</v>
      </c>
      <c r="E3697" s="1">
        <f>IF(Eingabe!H3697="x",1,0)</f>
        <v>0</v>
      </c>
      <c r="F3697" s="1">
        <f>IF(Eingabe!I3697="x",1,0)</f>
        <v>0</v>
      </c>
      <c r="G3697" s="90">
        <f t="shared" si="275"/>
        <v>0</v>
      </c>
      <c r="H3697" s="1">
        <f>IF(Eingabe!R3697="x",1,0)</f>
        <v>0</v>
      </c>
      <c r="I3697" s="1">
        <f>IF(Eingabe!S3697="x",1,0)</f>
        <v>0</v>
      </c>
      <c r="J3697" s="1">
        <f t="shared" si="276"/>
        <v>0</v>
      </c>
      <c r="K3697" s="89">
        <f>IF(Eingabe!E3697="x",1,0)</f>
        <v>0</v>
      </c>
      <c r="L3697" s="1">
        <f>IF(Eingabe!F3697="x",1,0)</f>
        <v>0</v>
      </c>
      <c r="M3697" s="90">
        <f t="shared" si="277"/>
        <v>0</v>
      </c>
    </row>
    <row r="3698">
      <c r="A3698" s="5">
        <f>Eingabe!J3698^2*PI()/4</f>
        <v>0</v>
      </c>
      <c r="B3698" s="5">
        <f>Eingabe!K3698*Eingabe!L3698</f>
        <v>0</v>
      </c>
      <c r="C3698" s="5">
        <f>(Eingabe!K3698*(Eingabe!L3698-Eingabe!K3698)+Eingabe!K3698^2*PI()/4)*0+Eingabe!K3698*Eingabe!L3698</f>
        <v>0</v>
      </c>
      <c r="D3698" s="89">
        <f>IF(Eingabe!G3698="x",1,0)</f>
        <v>0</v>
      </c>
      <c r="E3698" s="1">
        <f>IF(Eingabe!H3698="x",1,0)</f>
        <v>0</v>
      </c>
      <c r="F3698" s="1">
        <f>IF(Eingabe!I3698="x",1,0)</f>
        <v>0</v>
      </c>
      <c r="G3698" s="90">
        <f t="shared" si="275"/>
        <v>0</v>
      </c>
      <c r="H3698" s="1">
        <f>IF(Eingabe!R3698="x",1,0)</f>
        <v>0</v>
      </c>
      <c r="I3698" s="1">
        <f>IF(Eingabe!S3698="x",1,0)</f>
        <v>0</v>
      </c>
      <c r="J3698" s="1">
        <f t="shared" si="276"/>
        <v>0</v>
      </c>
      <c r="K3698" s="89">
        <f>IF(Eingabe!E3698="x",1,0)</f>
        <v>0</v>
      </c>
      <c r="L3698" s="1">
        <f>IF(Eingabe!F3698="x",1,0)</f>
        <v>0</v>
      </c>
      <c r="M3698" s="90">
        <f t="shared" si="277"/>
        <v>0</v>
      </c>
    </row>
    <row r="3699">
      <c r="A3699" s="5">
        <f>Eingabe!J3699^2*PI()/4</f>
        <v>0</v>
      </c>
      <c r="B3699" s="5">
        <f>Eingabe!K3699*Eingabe!L3699</f>
        <v>0</v>
      </c>
      <c r="C3699" s="5">
        <f>(Eingabe!K3699*(Eingabe!L3699-Eingabe!K3699)+Eingabe!K3699^2*PI()/4)*0+Eingabe!K3699*Eingabe!L3699</f>
        <v>0</v>
      </c>
      <c r="D3699" s="89">
        <f>IF(Eingabe!G3699="x",1,0)</f>
        <v>0</v>
      </c>
      <c r="E3699" s="1">
        <f>IF(Eingabe!H3699="x",1,0)</f>
        <v>0</v>
      </c>
      <c r="F3699" s="1">
        <f>IF(Eingabe!I3699="x",1,0)</f>
        <v>0</v>
      </c>
      <c r="G3699" s="90">
        <f t="shared" si="275"/>
        <v>0</v>
      </c>
      <c r="H3699" s="1">
        <f>IF(Eingabe!R3699="x",1,0)</f>
        <v>0</v>
      </c>
      <c r="I3699" s="1">
        <f>IF(Eingabe!S3699="x",1,0)</f>
        <v>0</v>
      </c>
      <c r="J3699" s="1">
        <f t="shared" si="276"/>
        <v>0</v>
      </c>
      <c r="K3699" s="89">
        <f>IF(Eingabe!E3699="x",1,0)</f>
        <v>0</v>
      </c>
      <c r="L3699" s="1">
        <f>IF(Eingabe!F3699="x",1,0)</f>
        <v>0</v>
      </c>
      <c r="M3699" s="90">
        <f t="shared" si="277"/>
        <v>0</v>
      </c>
    </row>
    <row r="3700">
      <c r="A3700" s="5">
        <f>Eingabe!J3700^2*PI()/4</f>
        <v>0</v>
      </c>
      <c r="B3700" s="5">
        <f>Eingabe!K3700*Eingabe!L3700</f>
        <v>0</v>
      </c>
      <c r="C3700" s="5">
        <f>(Eingabe!K3700*(Eingabe!L3700-Eingabe!K3700)+Eingabe!K3700^2*PI()/4)*0+Eingabe!K3700*Eingabe!L3700</f>
        <v>0</v>
      </c>
      <c r="D3700" s="89">
        <f>IF(Eingabe!G3700="x",1,0)</f>
        <v>0</v>
      </c>
      <c r="E3700" s="1">
        <f>IF(Eingabe!H3700="x",1,0)</f>
        <v>0</v>
      </c>
      <c r="F3700" s="1">
        <f>IF(Eingabe!I3700="x",1,0)</f>
        <v>0</v>
      </c>
      <c r="G3700" s="90">
        <f t="shared" si="275"/>
        <v>0</v>
      </c>
      <c r="H3700" s="1">
        <f>IF(Eingabe!R3700="x",1,0)</f>
        <v>0</v>
      </c>
      <c r="I3700" s="1">
        <f>IF(Eingabe!S3700="x",1,0)</f>
        <v>0</v>
      </c>
      <c r="J3700" s="1">
        <f t="shared" si="276"/>
        <v>0</v>
      </c>
      <c r="K3700" s="89">
        <f>IF(Eingabe!E3700="x",1,0)</f>
        <v>0</v>
      </c>
      <c r="L3700" s="1">
        <f>IF(Eingabe!F3700="x",1,0)</f>
        <v>0</v>
      </c>
      <c r="M3700" s="90">
        <f t="shared" si="277"/>
        <v>0</v>
      </c>
    </row>
    <row r="3701">
      <c r="A3701" s="5">
        <f>Eingabe!J3701^2*PI()/4</f>
        <v>0</v>
      </c>
      <c r="B3701" s="5">
        <f>Eingabe!K3701*Eingabe!L3701</f>
        <v>0</v>
      </c>
      <c r="C3701" s="5">
        <f>(Eingabe!K3701*(Eingabe!L3701-Eingabe!K3701)+Eingabe!K3701^2*PI()/4)*0+Eingabe!K3701*Eingabe!L3701</f>
        <v>0</v>
      </c>
      <c r="D3701" s="89">
        <f>IF(Eingabe!G3701="x",1,0)</f>
        <v>0</v>
      </c>
      <c r="E3701" s="1">
        <f>IF(Eingabe!H3701="x",1,0)</f>
        <v>0</v>
      </c>
      <c r="F3701" s="1">
        <f>IF(Eingabe!I3701="x",1,0)</f>
        <v>0</v>
      </c>
      <c r="G3701" s="90">
        <f t="shared" si="275"/>
        <v>0</v>
      </c>
      <c r="H3701" s="1">
        <f>IF(Eingabe!R3701="x",1,0)</f>
        <v>0</v>
      </c>
      <c r="I3701" s="1">
        <f>IF(Eingabe!S3701="x",1,0)</f>
        <v>0</v>
      </c>
      <c r="J3701" s="1">
        <f t="shared" si="276"/>
        <v>0</v>
      </c>
      <c r="K3701" s="89">
        <f>IF(Eingabe!E3701="x",1,0)</f>
        <v>0</v>
      </c>
      <c r="L3701" s="1">
        <f>IF(Eingabe!F3701="x",1,0)</f>
        <v>0</v>
      </c>
      <c r="M3701" s="90">
        <f t="shared" si="277"/>
        <v>0</v>
      </c>
    </row>
    <row r="3702">
      <c r="A3702" s="5">
        <f>Eingabe!J3702^2*PI()/4</f>
        <v>0</v>
      </c>
      <c r="B3702" s="5">
        <f>Eingabe!K3702*Eingabe!L3702</f>
        <v>0</v>
      </c>
      <c r="C3702" s="5">
        <f>(Eingabe!K3702*(Eingabe!L3702-Eingabe!K3702)+Eingabe!K3702^2*PI()/4)*0+Eingabe!K3702*Eingabe!L3702</f>
        <v>0</v>
      </c>
      <c r="D3702" s="89">
        <f>IF(Eingabe!G3702="x",1,0)</f>
        <v>0</v>
      </c>
      <c r="E3702" s="1">
        <f>IF(Eingabe!H3702="x",1,0)</f>
        <v>0</v>
      </c>
      <c r="F3702" s="1">
        <f>IF(Eingabe!I3702="x",1,0)</f>
        <v>0</v>
      </c>
      <c r="G3702" s="90">
        <f t="shared" si="275"/>
        <v>0</v>
      </c>
      <c r="H3702" s="1">
        <f>IF(Eingabe!R3702="x",1,0)</f>
        <v>0</v>
      </c>
      <c r="I3702" s="1">
        <f>IF(Eingabe!S3702="x",1,0)</f>
        <v>0</v>
      </c>
      <c r="J3702" s="1">
        <f t="shared" si="276"/>
        <v>0</v>
      </c>
      <c r="K3702" s="89">
        <f>IF(Eingabe!E3702="x",1,0)</f>
        <v>0</v>
      </c>
      <c r="L3702" s="1">
        <f>IF(Eingabe!F3702="x",1,0)</f>
        <v>0</v>
      </c>
      <c r="M3702" s="90">
        <f t="shared" si="277"/>
        <v>0</v>
      </c>
    </row>
    <row r="3703">
      <c r="A3703" s="5">
        <f>Eingabe!J3703^2*PI()/4</f>
        <v>0</v>
      </c>
      <c r="B3703" s="5">
        <f>Eingabe!K3703*Eingabe!L3703</f>
        <v>0</v>
      </c>
      <c r="C3703" s="5">
        <f>(Eingabe!K3703*(Eingabe!L3703-Eingabe!K3703)+Eingabe!K3703^2*PI()/4)*0+Eingabe!K3703*Eingabe!L3703</f>
        <v>0</v>
      </c>
      <c r="D3703" s="89">
        <f>IF(Eingabe!G3703="x",1,0)</f>
        <v>0</v>
      </c>
      <c r="E3703" s="1">
        <f>IF(Eingabe!H3703="x",1,0)</f>
        <v>0</v>
      </c>
      <c r="F3703" s="1">
        <f>IF(Eingabe!I3703="x",1,0)</f>
        <v>0</v>
      </c>
      <c r="G3703" s="90">
        <f t="shared" si="275"/>
        <v>0</v>
      </c>
      <c r="H3703" s="1">
        <f>IF(Eingabe!R3703="x",1,0)</f>
        <v>0</v>
      </c>
      <c r="I3703" s="1">
        <f>IF(Eingabe!S3703="x",1,0)</f>
        <v>0</v>
      </c>
      <c r="J3703" s="1">
        <f t="shared" si="276"/>
        <v>0</v>
      </c>
      <c r="K3703" s="89">
        <f>IF(Eingabe!E3703="x",1,0)</f>
        <v>0</v>
      </c>
      <c r="L3703" s="1">
        <f>IF(Eingabe!F3703="x",1,0)</f>
        <v>0</v>
      </c>
      <c r="M3703" s="90">
        <f t="shared" si="277"/>
        <v>0</v>
      </c>
    </row>
    <row r="3704">
      <c r="A3704" s="5">
        <f>Eingabe!J3704^2*PI()/4</f>
        <v>0</v>
      </c>
      <c r="B3704" s="5">
        <f>Eingabe!K3704*Eingabe!L3704</f>
        <v>0</v>
      </c>
      <c r="C3704" s="5">
        <f>(Eingabe!K3704*(Eingabe!L3704-Eingabe!K3704)+Eingabe!K3704^2*PI()/4)*0+Eingabe!K3704*Eingabe!L3704</f>
        <v>0</v>
      </c>
      <c r="D3704" s="89">
        <f>IF(Eingabe!G3704="x",1,0)</f>
        <v>0</v>
      </c>
      <c r="E3704" s="1">
        <f>IF(Eingabe!H3704="x",1,0)</f>
        <v>0</v>
      </c>
      <c r="F3704" s="1">
        <f>IF(Eingabe!I3704="x",1,0)</f>
        <v>0</v>
      </c>
      <c r="G3704" s="90">
        <f t="shared" si="275"/>
        <v>0</v>
      </c>
      <c r="H3704" s="1">
        <f>IF(Eingabe!R3704="x",1,0)</f>
        <v>0</v>
      </c>
      <c r="I3704" s="1">
        <f>IF(Eingabe!S3704="x",1,0)</f>
        <v>0</v>
      </c>
      <c r="J3704" s="1">
        <f t="shared" si="276"/>
        <v>0</v>
      </c>
      <c r="K3704" s="89">
        <f>IF(Eingabe!E3704="x",1,0)</f>
        <v>0</v>
      </c>
      <c r="L3704" s="1">
        <f>IF(Eingabe!F3704="x",1,0)</f>
        <v>0</v>
      </c>
      <c r="M3704" s="90">
        <f t="shared" si="277"/>
        <v>0</v>
      </c>
    </row>
    <row r="3705">
      <c r="A3705" s="5">
        <f>Eingabe!J3705^2*PI()/4</f>
        <v>0</v>
      </c>
      <c r="B3705" s="5">
        <f>Eingabe!K3705*Eingabe!L3705</f>
        <v>0</v>
      </c>
      <c r="C3705" s="5">
        <f>(Eingabe!K3705*(Eingabe!L3705-Eingabe!K3705)+Eingabe!K3705^2*PI()/4)*0+Eingabe!K3705*Eingabe!L3705</f>
        <v>0</v>
      </c>
      <c r="D3705" s="89">
        <f>IF(Eingabe!G3705="x",1,0)</f>
        <v>0</v>
      </c>
      <c r="E3705" s="1">
        <f>IF(Eingabe!H3705="x",1,0)</f>
        <v>0</v>
      </c>
      <c r="F3705" s="1">
        <f>IF(Eingabe!I3705="x",1,0)</f>
        <v>0</v>
      </c>
      <c r="G3705" s="90">
        <f t="shared" si="275"/>
        <v>0</v>
      </c>
      <c r="H3705" s="1">
        <f>IF(Eingabe!R3705="x",1,0)</f>
        <v>0</v>
      </c>
      <c r="I3705" s="1">
        <f>IF(Eingabe!S3705="x",1,0)</f>
        <v>0</v>
      </c>
      <c r="J3705" s="1">
        <f t="shared" si="276"/>
        <v>0</v>
      </c>
      <c r="K3705" s="89">
        <f>IF(Eingabe!E3705="x",1,0)</f>
        <v>0</v>
      </c>
      <c r="L3705" s="1">
        <f>IF(Eingabe!F3705="x",1,0)</f>
        <v>0</v>
      </c>
      <c r="M3705" s="90">
        <f t="shared" si="277"/>
        <v>0</v>
      </c>
    </row>
    <row r="3706">
      <c r="A3706" s="5">
        <f>Eingabe!J3706^2*PI()/4</f>
        <v>0</v>
      </c>
      <c r="B3706" s="5">
        <f>Eingabe!K3706*Eingabe!L3706</f>
        <v>0</v>
      </c>
      <c r="C3706" s="5">
        <f>(Eingabe!K3706*(Eingabe!L3706-Eingabe!K3706)+Eingabe!K3706^2*PI()/4)*0+Eingabe!K3706*Eingabe!L3706</f>
        <v>0</v>
      </c>
      <c r="D3706" s="89">
        <f>IF(Eingabe!G3706="x",1,0)</f>
        <v>0</v>
      </c>
      <c r="E3706" s="1">
        <f>IF(Eingabe!H3706="x",1,0)</f>
        <v>0</v>
      </c>
      <c r="F3706" s="1">
        <f>IF(Eingabe!I3706="x",1,0)</f>
        <v>0</v>
      </c>
      <c r="G3706" s="90">
        <f t="shared" si="275"/>
        <v>0</v>
      </c>
      <c r="H3706" s="1">
        <f>IF(Eingabe!R3706="x",1,0)</f>
        <v>0</v>
      </c>
      <c r="I3706" s="1">
        <f>IF(Eingabe!S3706="x",1,0)</f>
        <v>0</v>
      </c>
      <c r="J3706" s="1">
        <f t="shared" si="276"/>
        <v>0</v>
      </c>
      <c r="K3706" s="89">
        <f>IF(Eingabe!E3706="x",1,0)</f>
        <v>0</v>
      </c>
      <c r="L3706" s="1">
        <f>IF(Eingabe!F3706="x",1,0)</f>
        <v>0</v>
      </c>
      <c r="M3706" s="90">
        <f t="shared" si="277"/>
        <v>0</v>
      </c>
    </row>
    <row r="3707">
      <c r="A3707" s="5">
        <f>Eingabe!J3707^2*PI()/4</f>
        <v>0</v>
      </c>
      <c r="B3707" s="5">
        <f>Eingabe!K3707*Eingabe!L3707</f>
        <v>0</v>
      </c>
      <c r="C3707" s="5">
        <f>(Eingabe!K3707*(Eingabe!L3707-Eingabe!K3707)+Eingabe!K3707^2*PI()/4)*0+Eingabe!K3707*Eingabe!L3707</f>
        <v>0</v>
      </c>
      <c r="D3707" s="89">
        <f>IF(Eingabe!G3707="x",1,0)</f>
        <v>0</v>
      </c>
      <c r="E3707" s="1">
        <f>IF(Eingabe!H3707="x",1,0)</f>
        <v>0</v>
      </c>
      <c r="F3707" s="1">
        <f>IF(Eingabe!I3707="x",1,0)</f>
        <v>0</v>
      </c>
      <c r="G3707" s="90">
        <f t="shared" si="275"/>
        <v>0</v>
      </c>
      <c r="H3707" s="1">
        <f>IF(Eingabe!R3707="x",1,0)</f>
        <v>0</v>
      </c>
      <c r="I3707" s="1">
        <f>IF(Eingabe!S3707="x",1,0)</f>
        <v>0</v>
      </c>
      <c r="J3707" s="1">
        <f t="shared" si="276"/>
        <v>0</v>
      </c>
      <c r="K3707" s="89">
        <f>IF(Eingabe!E3707="x",1,0)</f>
        <v>0</v>
      </c>
      <c r="L3707" s="1">
        <f>IF(Eingabe!F3707="x",1,0)</f>
        <v>0</v>
      </c>
      <c r="M3707" s="90">
        <f t="shared" si="277"/>
        <v>0</v>
      </c>
    </row>
    <row r="3708">
      <c r="A3708" s="5">
        <f>Eingabe!J3708^2*PI()/4</f>
        <v>0</v>
      </c>
      <c r="B3708" s="5">
        <f>Eingabe!K3708*Eingabe!L3708</f>
        <v>0</v>
      </c>
      <c r="C3708" s="5">
        <f>(Eingabe!K3708*(Eingabe!L3708-Eingabe!K3708)+Eingabe!K3708^2*PI()/4)*0+Eingabe!K3708*Eingabe!L3708</f>
        <v>0</v>
      </c>
      <c r="D3708" s="89">
        <f>IF(Eingabe!G3708="x",1,0)</f>
        <v>0</v>
      </c>
      <c r="E3708" s="1">
        <f>IF(Eingabe!H3708="x",1,0)</f>
        <v>0</v>
      </c>
      <c r="F3708" s="1">
        <f>IF(Eingabe!I3708="x",1,0)</f>
        <v>0</v>
      </c>
      <c r="G3708" s="90">
        <f t="shared" si="275"/>
        <v>0</v>
      </c>
      <c r="H3708" s="1">
        <f>IF(Eingabe!R3708="x",1,0)</f>
        <v>0</v>
      </c>
      <c r="I3708" s="1">
        <f>IF(Eingabe!S3708="x",1,0)</f>
        <v>0</v>
      </c>
      <c r="J3708" s="1">
        <f t="shared" si="276"/>
        <v>0</v>
      </c>
      <c r="K3708" s="89">
        <f>IF(Eingabe!E3708="x",1,0)</f>
        <v>0</v>
      </c>
      <c r="L3708" s="1">
        <f>IF(Eingabe!F3708="x",1,0)</f>
        <v>0</v>
      </c>
      <c r="M3708" s="90">
        <f t="shared" si="277"/>
        <v>0</v>
      </c>
    </row>
    <row r="3709">
      <c r="A3709" s="5">
        <f>Eingabe!J3709^2*PI()/4</f>
        <v>0</v>
      </c>
      <c r="B3709" s="5">
        <f>Eingabe!K3709*Eingabe!L3709</f>
        <v>0</v>
      </c>
      <c r="C3709" s="5">
        <f>(Eingabe!K3709*(Eingabe!L3709-Eingabe!K3709)+Eingabe!K3709^2*PI()/4)*0+Eingabe!K3709*Eingabe!L3709</f>
        <v>0</v>
      </c>
      <c r="D3709" s="89">
        <f>IF(Eingabe!G3709="x",1,0)</f>
        <v>0</v>
      </c>
      <c r="E3709" s="1">
        <f>IF(Eingabe!H3709="x",1,0)</f>
        <v>0</v>
      </c>
      <c r="F3709" s="1">
        <f>IF(Eingabe!I3709="x",1,0)</f>
        <v>0</v>
      </c>
      <c r="G3709" s="90">
        <f t="shared" si="275"/>
        <v>0</v>
      </c>
      <c r="H3709" s="1">
        <f>IF(Eingabe!R3709="x",1,0)</f>
        <v>0</v>
      </c>
      <c r="I3709" s="1">
        <f>IF(Eingabe!S3709="x",1,0)</f>
        <v>0</v>
      </c>
      <c r="J3709" s="1">
        <f t="shared" si="276"/>
        <v>0</v>
      </c>
      <c r="K3709" s="89">
        <f>IF(Eingabe!E3709="x",1,0)</f>
        <v>0</v>
      </c>
      <c r="L3709" s="1">
        <f>IF(Eingabe!F3709="x",1,0)</f>
        <v>0</v>
      </c>
      <c r="M3709" s="90">
        <f t="shared" si="277"/>
        <v>0</v>
      </c>
    </row>
    <row r="3710">
      <c r="A3710" s="5">
        <f>Eingabe!J3710^2*PI()/4</f>
        <v>0</v>
      </c>
      <c r="B3710" s="5">
        <f>Eingabe!K3710*Eingabe!L3710</f>
        <v>0</v>
      </c>
      <c r="C3710" s="5">
        <f>(Eingabe!K3710*(Eingabe!L3710-Eingabe!K3710)+Eingabe!K3710^2*PI()/4)*0+Eingabe!K3710*Eingabe!L3710</f>
        <v>0</v>
      </c>
      <c r="D3710" s="89">
        <f>IF(Eingabe!G3710="x",1,0)</f>
        <v>0</v>
      </c>
      <c r="E3710" s="1">
        <f>IF(Eingabe!H3710="x",1,0)</f>
        <v>0</v>
      </c>
      <c r="F3710" s="1">
        <f>IF(Eingabe!I3710="x",1,0)</f>
        <v>0</v>
      </c>
      <c r="G3710" s="90">
        <f t="shared" si="275"/>
        <v>0</v>
      </c>
      <c r="H3710" s="1">
        <f>IF(Eingabe!R3710="x",1,0)</f>
        <v>0</v>
      </c>
      <c r="I3710" s="1">
        <f>IF(Eingabe!S3710="x",1,0)</f>
        <v>0</v>
      </c>
      <c r="J3710" s="1">
        <f t="shared" si="276"/>
        <v>0</v>
      </c>
      <c r="K3710" s="89">
        <f>IF(Eingabe!E3710="x",1,0)</f>
        <v>0</v>
      </c>
      <c r="L3710" s="1">
        <f>IF(Eingabe!F3710="x",1,0)</f>
        <v>0</v>
      </c>
      <c r="M3710" s="90">
        <f t="shared" si="277"/>
        <v>0</v>
      </c>
    </row>
    <row r="3711">
      <c r="A3711" s="5">
        <f>Eingabe!J3711^2*PI()/4</f>
        <v>0</v>
      </c>
      <c r="B3711" s="5">
        <f>Eingabe!K3711*Eingabe!L3711</f>
        <v>0</v>
      </c>
      <c r="C3711" s="5">
        <f>(Eingabe!K3711*(Eingabe!L3711-Eingabe!K3711)+Eingabe!K3711^2*PI()/4)*0+Eingabe!K3711*Eingabe!L3711</f>
        <v>0</v>
      </c>
      <c r="D3711" s="89">
        <f>IF(Eingabe!G3711="x",1,0)</f>
        <v>0</v>
      </c>
      <c r="E3711" s="1">
        <f>IF(Eingabe!H3711="x",1,0)</f>
        <v>0</v>
      </c>
      <c r="F3711" s="1">
        <f>IF(Eingabe!I3711="x",1,0)</f>
        <v>0</v>
      </c>
      <c r="G3711" s="90">
        <f t="shared" si="275"/>
        <v>0</v>
      </c>
      <c r="H3711" s="1">
        <f>IF(Eingabe!R3711="x",1,0)</f>
        <v>0</v>
      </c>
      <c r="I3711" s="1">
        <f>IF(Eingabe!S3711="x",1,0)</f>
        <v>0</v>
      </c>
      <c r="J3711" s="1">
        <f t="shared" si="276"/>
        <v>0</v>
      </c>
      <c r="K3711" s="89">
        <f>IF(Eingabe!E3711="x",1,0)</f>
        <v>0</v>
      </c>
      <c r="L3711" s="1">
        <f>IF(Eingabe!F3711="x",1,0)</f>
        <v>0</v>
      </c>
      <c r="M3711" s="90">
        <f t="shared" si="277"/>
        <v>0</v>
      </c>
    </row>
    <row r="3712">
      <c r="A3712" s="5">
        <f>Eingabe!J3712^2*PI()/4</f>
        <v>0</v>
      </c>
      <c r="B3712" s="5">
        <f>Eingabe!K3712*Eingabe!L3712</f>
        <v>0</v>
      </c>
      <c r="C3712" s="5">
        <f>(Eingabe!K3712*(Eingabe!L3712-Eingabe!K3712)+Eingabe!K3712^2*PI()/4)*0+Eingabe!K3712*Eingabe!L3712</f>
        <v>0</v>
      </c>
      <c r="D3712" s="89">
        <f>IF(Eingabe!G3712="x",1,0)</f>
        <v>0</v>
      </c>
      <c r="E3712" s="1">
        <f>IF(Eingabe!H3712="x",1,0)</f>
        <v>0</v>
      </c>
      <c r="F3712" s="1">
        <f>IF(Eingabe!I3712="x",1,0)</f>
        <v>0</v>
      </c>
      <c r="G3712" s="90">
        <f t="shared" si="275"/>
        <v>0</v>
      </c>
      <c r="H3712" s="1">
        <f>IF(Eingabe!R3712="x",1,0)</f>
        <v>0</v>
      </c>
      <c r="I3712" s="1">
        <f>IF(Eingabe!S3712="x",1,0)</f>
        <v>0</v>
      </c>
      <c r="J3712" s="1">
        <f t="shared" si="276"/>
        <v>0</v>
      </c>
      <c r="K3712" s="89">
        <f>IF(Eingabe!E3712="x",1,0)</f>
        <v>0</v>
      </c>
      <c r="L3712" s="1">
        <f>IF(Eingabe!F3712="x",1,0)</f>
        <v>0</v>
      </c>
      <c r="M3712" s="90">
        <f t="shared" si="277"/>
        <v>0</v>
      </c>
    </row>
    <row r="3713">
      <c r="A3713" s="5">
        <f>Eingabe!J3713^2*PI()/4</f>
        <v>0</v>
      </c>
      <c r="B3713" s="5">
        <f>Eingabe!K3713*Eingabe!L3713</f>
        <v>0</v>
      </c>
      <c r="C3713" s="5">
        <f>(Eingabe!K3713*(Eingabe!L3713-Eingabe!K3713)+Eingabe!K3713^2*PI()/4)*0+Eingabe!K3713*Eingabe!L3713</f>
        <v>0</v>
      </c>
      <c r="D3713" s="89">
        <f>IF(Eingabe!G3713="x",1,0)</f>
        <v>0</v>
      </c>
      <c r="E3713" s="1">
        <f>IF(Eingabe!H3713="x",1,0)</f>
        <v>0</v>
      </c>
      <c r="F3713" s="1">
        <f>IF(Eingabe!I3713="x",1,0)</f>
        <v>0</v>
      </c>
      <c r="G3713" s="90">
        <f t="shared" si="275"/>
        <v>0</v>
      </c>
      <c r="H3713" s="1">
        <f>IF(Eingabe!R3713="x",1,0)</f>
        <v>0</v>
      </c>
      <c r="I3713" s="1">
        <f>IF(Eingabe!S3713="x",1,0)</f>
        <v>0</v>
      </c>
      <c r="J3713" s="1">
        <f t="shared" si="276"/>
        <v>0</v>
      </c>
      <c r="K3713" s="89">
        <f>IF(Eingabe!E3713="x",1,0)</f>
        <v>0</v>
      </c>
      <c r="L3713" s="1">
        <f>IF(Eingabe!F3713="x",1,0)</f>
        <v>0</v>
      </c>
      <c r="M3713" s="90">
        <f t="shared" si="277"/>
        <v>0</v>
      </c>
    </row>
    <row r="3714">
      <c r="A3714" s="5">
        <f>Eingabe!J3714^2*PI()/4</f>
        <v>0</v>
      </c>
      <c r="B3714" s="5">
        <f>Eingabe!K3714*Eingabe!L3714</f>
        <v>0</v>
      </c>
      <c r="C3714" s="5">
        <f>(Eingabe!K3714*(Eingabe!L3714-Eingabe!K3714)+Eingabe!K3714^2*PI()/4)*0+Eingabe!K3714*Eingabe!L3714</f>
        <v>0</v>
      </c>
      <c r="D3714" s="89">
        <f>IF(Eingabe!G3714="x",1,0)</f>
        <v>0</v>
      </c>
      <c r="E3714" s="1">
        <f>IF(Eingabe!H3714="x",1,0)</f>
        <v>0</v>
      </c>
      <c r="F3714" s="1">
        <f>IF(Eingabe!I3714="x",1,0)</f>
        <v>0</v>
      </c>
      <c r="G3714" s="90">
        <f t="shared" si="275"/>
        <v>0</v>
      </c>
      <c r="H3714" s="1">
        <f>IF(Eingabe!R3714="x",1,0)</f>
        <v>0</v>
      </c>
      <c r="I3714" s="1">
        <f>IF(Eingabe!S3714="x",1,0)</f>
        <v>0</v>
      </c>
      <c r="J3714" s="1">
        <f t="shared" si="276"/>
        <v>0</v>
      </c>
      <c r="K3714" s="89">
        <f>IF(Eingabe!E3714="x",1,0)</f>
        <v>0</v>
      </c>
      <c r="L3714" s="1">
        <f>IF(Eingabe!F3714="x",1,0)</f>
        <v>0</v>
      </c>
      <c r="M3714" s="90">
        <f t="shared" si="277"/>
        <v>0</v>
      </c>
    </row>
    <row r="3715">
      <c r="A3715" s="5">
        <f>Eingabe!J3715^2*PI()/4</f>
        <v>0</v>
      </c>
      <c r="B3715" s="5">
        <f>Eingabe!K3715*Eingabe!L3715</f>
        <v>0</v>
      </c>
      <c r="C3715" s="5">
        <f>(Eingabe!K3715*(Eingabe!L3715-Eingabe!K3715)+Eingabe!K3715^2*PI()/4)*0+Eingabe!K3715*Eingabe!L3715</f>
        <v>0</v>
      </c>
      <c r="D3715" s="89">
        <f>IF(Eingabe!G3715="x",1,0)</f>
        <v>0</v>
      </c>
      <c r="E3715" s="1">
        <f>IF(Eingabe!H3715="x",1,0)</f>
        <v>0</v>
      </c>
      <c r="F3715" s="1">
        <f>IF(Eingabe!I3715="x",1,0)</f>
        <v>0</v>
      </c>
      <c r="G3715" s="90">
        <f t="shared" si="275"/>
        <v>0</v>
      </c>
      <c r="H3715" s="1">
        <f>IF(Eingabe!R3715="x",1,0)</f>
        <v>0</v>
      </c>
      <c r="I3715" s="1">
        <f>IF(Eingabe!S3715="x",1,0)</f>
        <v>0</v>
      </c>
      <c r="J3715" s="1">
        <f t="shared" si="276"/>
        <v>0</v>
      </c>
      <c r="K3715" s="89">
        <f>IF(Eingabe!E3715="x",1,0)</f>
        <v>0</v>
      </c>
      <c r="L3715" s="1">
        <f>IF(Eingabe!F3715="x",1,0)</f>
        <v>0</v>
      </c>
      <c r="M3715" s="90">
        <f t="shared" si="277"/>
        <v>0</v>
      </c>
    </row>
    <row r="3716">
      <c r="A3716" s="5">
        <f>Eingabe!J3716^2*PI()/4</f>
        <v>0</v>
      </c>
      <c r="B3716" s="5">
        <f>Eingabe!K3716*Eingabe!L3716</f>
        <v>0</v>
      </c>
      <c r="C3716" s="5">
        <f>(Eingabe!K3716*(Eingabe!L3716-Eingabe!K3716)+Eingabe!K3716^2*PI()/4)*0+Eingabe!K3716*Eingabe!L3716</f>
        <v>0</v>
      </c>
      <c r="D3716" s="89">
        <f>IF(Eingabe!G3716="x",1,0)</f>
        <v>0</v>
      </c>
      <c r="E3716" s="1">
        <f>IF(Eingabe!H3716="x",1,0)</f>
        <v>0</v>
      </c>
      <c r="F3716" s="1">
        <f>IF(Eingabe!I3716="x",1,0)</f>
        <v>0</v>
      </c>
      <c r="G3716" s="90">
        <f t="shared" si="275"/>
        <v>0</v>
      </c>
      <c r="H3716" s="1">
        <f>IF(Eingabe!R3716="x",1,0)</f>
        <v>0</v>
      </c>
      <c r="I3716" s="1">
        <f>IF(Eingabe!S3716="x",1,0)</f>
        <v>0</v>
      </c>
      <c r="J3716" s="1">
        <f t="shared" si="276"/>
        <v>0</v>
      </c>
      <c r="K3716" s="89">
        <f>IF(Eingabe!E3716="x",1,0)</f>
        <v>0</v>
      </c>
      <c r="L3716" s="1">
        <f>IF(Eingabe!F3716="x",1,0)</f>
        <v>0</v>
      </c>
      <c r="M3716" s="90">
        <f t="shared" si="277"/>
        <v>0</v>
      </c>
    </row>
    <row r="3717">
      <c r="A3717" s="5">
        <f>Eingabe!J3717^2*PI()/4</f>
        <v>0</v>
      </c>
      <c r="B3717" s="5">
        <f>Eingabe!K3717*Eingabe!L3717</f>
        <v>0</v>
      </c>
      <c r="C3717" s="5">
        <f>(Eingabe!K3717*(Eingabe!L3717-Eingabe!K3717)+Eingabe!K3717^2*PI()/4)*0+Eingabe!K3717*Eingabe!L3717</f>
        <v>0</v>
      </c>
      <c r="D3717" s="89">
        <f>IF(Eingabe!G3717="x",1,0)</f>
        <v>0</v>
      </c>
      <c r="E3717" s="1">
        <f>IF(Eingabe!H3717="x",1,0)</f>
        <v>0</v>
      </c>
      <c r="F3717" s="1">
        <f>IF(Eingabe!I3717="x",1,0)</f>
        <v>0</v>
      </c>
      <c r="G3717" s="90">
        <f t="shared" si="275"/>
        <v>0</v>
      </c>
      <c r="H3717" s="1">
        <f>IF(Eingabe!R3717="x",1,0)</f>
        <v>0</v>
      </c>
      <c r="I3717" s="1">
        <f>IF(Eingabe!S3717="x",1,0)</f>
        <v>0</v>
      </c>
      <c r="J3717" s="1">
        <f t="shared" si="276"/>
        <v>0</v>
      </c>
      <c r="K3717" s="89">
        <f>IF(Eingabe!E3717="x",1,0)</f>
        <v>0</v>
      </c>
      <c r="L3717" s="1">
        <f>IF(Eingabe!F3717="x",1,0)</f>
        <v>0</v>
      </c>
      <c r="M3717" s="90">
        <f t="shared" si="277"/>
        <v>0</v>
      </c>
    </row>
    <row r="3718">
      <c r="A3718" s="5">
        <f>Eingabe!J3718^2*PI()/4</f>
        <v>0</v>
      </c>
      <c r="B3718" s="5">
        <f>Eingabe!K3718*Eingabe!L3718</f>
        <v>0</v>
      </c>
      <c r="C3718" s="5">
        <f>(Eingabe!K3718*(Eingabe!L3718-Eingabe!K3718)+Eingabe!K3718^2*PI()/4)*0+Eingabe!K3718*Eingabe!L3718</f>
        <v>0</v>
      </c>
      <c r="D3718" s="89">
        <f>IF(Eingabe!G3718="x",1,0)</f>
        <v>0</v>
      </c>
      <c r="E3718" s="1">
        <f>IF(Eingabe!H3718="x",1,0)</f>
        <v>0</v>
      </c>
      <c r="F3718" s="1">
        <f>IF(Eingabe!I3718="x",1,0)</f>
        <v>0</v>
      </c>
      <c r="G3718" s="90">
        <f t="shared" si="275"/>
        <v>0</v>
      </c>
      <c r="H3718" s="1">
        <f>IF(Eingabe!R3718="x",1,0)</f>
        <v>0</v>
      </c>
      <c r="I3718" s="1">
        <f>IF(Eingabe!S3718="x",1,0)</f>
        <v>0</v>
      </c>
      <c r="J3718" s="1">
        <f t="shared" si="276"/>
        <v>0</v>
      </c>
      <c r="K3718" s="89">
        <f>IF(Eingabe!E3718="x",1,0)</f>
        <v>0</v>
      </c>
      <c r="L3718" s="1">
        <f>IF(Eingabe!F3718="x",1,0)</f>
        <v>0</v>
      </c>
      <c r="M3718" s="90">
        <f t="shared" si="277"/>
        <v>0</v>
      </c>
    </row>
    <row r="3719">
      <c r="A3719" s="5">
        <f>Eingabe!J3719^2*PI()/4</f>
        <v>0</v>
      </c>
      <c r="B3719" s="5">
        <f>Eingabe!K3719*Eingabe!L3719</f>
        <v>0</v>
      </c>
      <c r="C3719" s="5">
        <f>(Eingabe!K3719*(Eingabe!L3719-Eingabe!K3719)+Eingabe!K3719^2*PI()/4)*0+Eingabe!K3719*Eingabe!L3719</f>
        <v>0</v>
      </c>
      <c r="D3719" s="89">
        <f>IF(Eingabe!G3719="x",1,0)</f>
        <v>0</v>
      </c>
      <c r="E3719" s="1">
        <f>IF(Eingabe!H3719="x",1,0)</f>
        <v>0</v>
      </c>
      <c r="F3719" s="1">
        <f>IF(Eingabe!I3719="x",1,0)</f>
        <v>0</v>
      </c>
      <c r="G3719" s="90">
        <f t="shared" si="275"/>
        <v>0</v>
      </c>
      <c r="H3719" s="1">
        <f>IF(Eingabe!R3719="x",1,0)</f>
        <v>0</v>
      </c>
      <c r="I3719" s="1">
        <f>IF(Eingabe!S3719="x",1,0)</f>
        <v>0</v>
      </c>
      <c r="J3719" s="1">
        <f t="shared" si="276"/>
        <v>0</v>
      </c>
      <c r="K3719" s="89">
        <f>IF(Eingabe!E3719="x",1,0)</f>
        <v>0</v>
      </c>
      <c r="L3719" s="1">
        <f>IF(Eingabe!F3719="x",1,0)</f>
        <v>0</v>
      </c>
      <c r="M3719" s="90">
        <f t="shared" si="277"/>
        <v>0</v>
      </c>
    </row>
    <row r="3720">
      <c r="A3720" s="5">
        <f>Eingabe!J3720^2*PI()/4</f>
        <v>0</v>
      </c>
      <c r="B3720" s="5">
        <f>Eingabe!K3720*Eingabe!L3720</f>
        <v>0</v>
      </c>
      <c r="C3720" s="5">
        <f>(Eingabe!K3720*(Eingabe!L3720-Eingabe!K3720)+Eingabe!K3720^2*PI()/4)*0+Eingabe!K3720*Eingabe!L3720</f>
        <v>0</v>
      </c>
      <c r="D3720" s="89">
        <f>IF(Eingabe!G3720="x",1,0)</f>
        <v>0</v>
      </c>
      <c r="E3720" s="1">
        <f>IF(Eingabe!H3720="x",1,0)</f>
        <v>0</v>
      </c>
      <c r="F3720" s="1">
        <f>IF(Eingabe!I3720="x",1,0)</f>
        <v>0</v>
      </c>
      <c r="G3720" s="90">
        <f t="shared" si="275"/>
        <v>0</v>
      </c>
      <c r="H3720" s="1">
        <f>IF(Eingabe!R3720="x",1,0)</f>
        <v>0</v>
      </c>
      <c r="I3720" s="1">
        <f>IF(Eingabe!S3720="x",1,0)</f>
        <v>0</v>
      </c>
      <c r="J3720" s="1">
        <f t="shared" si="276"/>
        <v>0</v>
      </c>
      <c r="K3720" s="89">
        <f>IF(Eingabe!E3720="x",1,0)</f>
        <v>0</v>
      </c>
      <c r="L3720" s="1">
        <f>IF(Eingabe!F3720="x",1,0)</f>
        <v>0</v>
      </c>
      <c r="M3720" s="90">
        <f t="shared" si="277"/>
        <v>0</v>
      </c>
    </row>
    <row r="3721">
      <c r="A3721" s="5">
        <f>Eingabe!J3721^2*PI()/4</f>
        <v>0</v>
      </c>
      <c r="B3721" s="5">
        <f>Eingabe!K3721*Eingabe!L3721</f>
        <v>0</v>
      </c>
      <c r="C3721" s="5">
        <f>(Eingabe!K3721*(Eingabe!L3721-Eingabe!K3721)+Eingabe!K3721^2*PI()/4)*0+Eingabe!K3721*Eingabe!L3721</f>
        <v>0</v>
      </c>
      <c r="D3721" s="89">
        <f>IF(Eingabe!G3721="x",1,0)</f>
        <v>0</v>
      </c>
      <c r="E3721" s="1">
        <f>IF(Eingabe!H3721="x",1,0)</f>
        <v>0</v>
      </c>
      <c r="F3721" s="1">
        <f>IF(Eingabe!I3721="x",1,0)</f>
        <v>0</v>
      </c>
      <c r="G3721" s="90">
        <f t="shared" si="275"/>
        <v>0</v>
      </c>
      <c r="H3721" s="1">
        <f>IF(Eingabe!R3721="x",1,0)</f>
        <v>0</v>
      </c>
      <c r="I3721" s="1">
        <f>IF(Eingabe!S3721="x",1,0)</f>
        <v>0</v>
      </c>
      <c r="J3721" s="1">
        <f t="shared" si="276"/>
        <v>0</v>
      </c>
      <c r="K3721" s="89">
        <f>IF(Eingabe!E3721="x",1,0)</f>
        <v>0</v>
      </c>
      <c r="L3721" s="1">
        <f>IF(Eingabe!F3721="x",1,0)</f>
        <v>0</v>
      </c>
      <c r="M3721" s="90">
        <f t="shared" si="277"/>
        <v>0</v>
      </c>
    </row>
    <row r="3722">
      <c r="A3722" s="5">
        <f>Eingabe!J3722^2*PI()/4</f>
        <v>0</v>
      </c>
      <c r="B3722" s="5">
        <f>Eingabe!K3722*Eingabe!L3722</f>
        <v>0</v>
      </c>
      <c r="C3722" s="5">
        <f>(Eingabe!K3722*(Eingabe!L3722-Eingabe!K3722)+Eingabe!K3722^2*PI()/4)*0+Eingabe!K3722*Eingabe!L3722</f>
        <v>0</v>
      </c>
      <c r="D3722" s="89">
        <f>IF(Eingabe!G3722="x",1,0)</f>
        <v>0</v>
      </c>
      <c r="E3722" s="1">
        <f>IF(Eingabe!H3722="x",1,0)</f>
        <v>0</v>
      </c>
      <c r="F3722" s="1">
        <f>IF(Eingabe!I3722="x",1,0)</f>
        <v>0</v>
      </c>
      <c r="G3722" s="90">
        <f t="shared" si="275"/>
        <v>0</v>
      </c>
      <c r="H3722" s="1">
        <f>IF(Eingabe!R3722="x",1,0)</f>
        <v>0</v>
      </c>
      <c r="I3722" s="1">
        <f>IF(Eingabe!S3722="x",1,0)</f>
        <v>0</v>
      </c>
      <c r="J3722" s="1">
        <f t="shared" si="276"/>
        <v>0</v>
      </c>
      <c r="K3722" s="89">
        <f>IF(Eingabe!E3722="x",1,0)</f>
        <v>0</v>
      </c>
      <c r="L3722" s="1">
        <f>IF(Eingabe!F3722="x",1,0)</f>
        <v>0</v>
      </c>
      <c r="M3722" s="90">
        <f t="shared" si="277"/>
        <v>0</v>
      </c>
    </row>
    <row r="3723">
      <c r="A3723" s="5">
        <f>Eingabe!J3723^2*PI()/4</f>
        <v>0</v>
      </c>
      <c r="B3723" s="5">
        <f>Eingabe!K3723*Eingabe!L3723</f>
        <v>0</v>
      </c>
      <c r="C3723" s="5">
        <f>(Eingabe!K3723*(Eingabe!L3723-Eingabe!K3723)+Eingabe!K3723^2*PI()/4)*0+Eingabe!K3723*Eingabe!L3723</f>
        <v>0</v>
      </c>
      <c r="D3723" s="89">
        <f>IF(Eingabe!G3723="x",1,0)</f>
        <v>0</v>
      </c>
      <c r="E3723" s="1">
        <f>IF(Eingabe!H3723="x",1,0)</f>
        <v>0</v>
      </c>
      <c r="F3723" s="1">
        <f>IF(Eingabe!I3723="x",1,0)</f>
        <v>0</v>
      </c>
      <c r="G3723" s="90">
        <f t="shared" si="275"/>
        <v>0</v>
      </c>
      <c r="H3723" s="1">
        <f>IF(Eingabe!R3723="x",1,0)</f>
        <v>0</v>
      </c>
      <c r="I3723" s="1">
        <f>IF(Eingabe!S3723="x",1,0)</f>
        <v>0</v>
      </c>
      <c r="J3723" s="1">
        <f t="shared" si="276"/>
        <v>0</v>
      </c>
      <c r="K3723" s="89">
        <f>IF(Eingabe!E3723="x",1,0)</f>
        <v>0</v>
      </c>
      <c r="L3723" s="1">
        <f>IF(Eingabe!F3723="x",1,0)</f>
        <v>0</v>
      </c>
      <c r="M3723" s="90">
        <f t="shared" si="277"/>
        <v>0</v>
      </c>
    </row>
    <row r="3724">
      <c r="A3724" s="5">
        <f>Eingabe!J3724^2*PI()/4</f>
        <v>0</v>
      </c>
      <c r="B3724" s="5">
        <f>Eingabe!K3724*Eingabe!L3724</f>
        <v>0</v>
      </c>
      <c r="C3724" s="5">
        <f>(Eingabe!K3724*(Eingabe!L3724-Eingabe!K3724)+Eingabe!K3724^2*PI()/4)*0+Eingabe!K3724*Eingabe!L3724</f>
        <v>0</v>
      </c>
      <c r="D3724" s="89">
        <f>IF(Eingabe!G3724="x",1,0)</f>
        <v>0</v>
      </c>
      <c r="E3724" s="1">
        <f>IF(Eingabe!H3724="x",1,0)</f>
        <v>0</v>
      </c>
      <c r="F3724" s="1">
        <f>IF(Eingabe!I3724="x",1,0)</f>
        <v>0</v>
      </c>
      <c r="G3724" s="90">
        <f t="shared" si="275"/>
        <v>0</v>
      </c>
      <c r="H3724" s="1">
        <f>IF(Eingabe!R3724="x",1,0)</f>
        <v>0</v>
      </c>
      <c r="I3724" s="1">
        <f>IF(Eingabe!S3724="x",1,0)</f>
        <v>0</v>
      </c>
      <c r="J3724" s="1">
        <f t="shared" si="276"/>
        <v>0</v>
      </c>
      <c r="K3724" s="89">
        <f>IF(Eingabe!E3724="x",1,0)</f>
        <v>0</v>
      </c>
      <c r="L3724" s="1">
        <f>IF(Eingabe!F3724="x",1,0)</f>
        <v>0</v>
      </c>
      <c r="M3724" s="90">
        <f t="shared" si="277"/>
        <v>0</v>
      </c>
    </row>
    <row r="3725">
      <c r="A3725" s="5">
        <f>Eingabe!J3725^2*PI()/4</f>
        <v>0</v>
      </c>
      <c r="B3725" s="5">
        <f>Eingabe!K3725*Eingabe!L3725</f>
        <v>0</v>
      </c>
      <c r="C3725" s="5">
        <f>(Eingabe!K3725*(Eingabe!L3725-Eingabe!K3725)+Eingabe!K3725^2*PI()/4)*0+Eingabe!K3725*Eingabe!L3725</f>
        <v>0</v>
      </c>
      <c r="D3725" s="89">
        <f>IF(Eingabe!G3725="x",1,0)</f>
        <v>0</v>
      </c>
      <c r="E3725" s="1">
        <f>IF(Eingabe!H3725="x",1,0)</f>
        <v>0</v>
      </c>
      <c r="F3725" s="1">
        <f>IF(Eingabe!I3725="x",1,0)</f>
        <v>0</v>
      </c>
      <c r="G3725" s="90">
        <f t="shared" si="275"/>
        <v>0</v>
      </c>
      <c r="H3725" s="1">
        <f>IF(Eingabe!R3725="x",1,0)</f>
        <v>0</v>
      </c>
      <c r="I3725" s="1">
        <f>IF(Eingabe!S3725="x",1,0)</f>
        <v>0</v>
      </c>
      <c r="J3725" s="1">
        <f t="shared" si="276"/>
        <v>0</v>
      </c>
      <c r="K3725" s="89">
        <f>IF(Eingabe!E3725="x",1,0)</f>
        <v>0</v>
      </c>
      <c r="L3725" s="1">
        <f>IF(Eingabe!F3725="x",1,0)</f>
        <v>0</v>
      </c>
      <c r="M3725" s="90">
        <f t="shared" si="277"/>
        <v>0</v>
      </c>
    </row>
    <row r="3726">
      <c r="A3726" s="5">
        <f>Eingabe!J3726^2*PI()/4</f>
        <v>0</v>
      </c>
      <c r="B3726" s="5">
        <f>Eingabe!K3726*Eingabe!L3726</f>
        <v>0</v>
      </c>
      <c r="C3726" s="5">
        <f>(Eingabe!K3726*(Eingabe!L3726-Eingabe!K3726)+Eingabe!K3726^2*PI()/4)*0+Eingabe!K3726*Eingabe!L3726</f>
        <v>0</v>
      </c>
      <c r="D3726" s="89">
        <f>IF(Eingabe!G3726="x",1,0)</f>
        <v>0</v>
      </c>
      <c r="E3726" s="1">
        <f>IF(Eingabe!H3726="x",1,0)</f>
        <v>0</v>
      </c>
      <c r="F3726" s="1">
        <f>IF(Eingabe!I3726="x",1,0)</f>
        <v>0</v>
      </c>
      <c r="G3726" s="90">
        <f t="shared" si="275"/>
        <v>0</v>
      </c>
      <c r="H3726" s="1">
        <f>IF(Eingabe!R3726="x",1,0)</f>
        <v>0</v>
      </c>
      <c r="I3726" s="1">
        <f>IF(Eingabe!S3726="x",1,0)</f>
        <v>0</v>
      </c>
      <c r="J3726" s="1">
        <f t="shared" si="276"/>
        <v>0</v>
      </c>
      <c r="K3726" s="89">
        <f>IF(Eingabe!E3726="x",1,0)</f>
        <v>0</v>
      </c>
      <c r="L3726" s="1">
        <f>IF(Eingabe!F3726="x",1,0)</f>
        <v>0</v>
      </c>
      <c r="M3726" s="90">
        <f t="shared" si="277"/>
        <v>0</v>
      </c>
    </row>
    <row r="3727">
      <c r="A3727" s="5">
        <f>Eingabe!J3727^2*PI()/4</f>
        <v>0</v>
      </c>
      <c r="B3727" s="5">
        <f>Eingabe!K3727*Eingabe!L3727</f>
        <v>0</v>
      </c>
      <c r="C3727" s="5">
        <f>(Eingabe!K3727*(Eingabe!L3727-Eingabe!K3727)+Eingabe!K3727^2*PI()/4)*0+Eingabe!K3727*Eingabe!L3727</f>
        <v>0</v>
      </c>
      <c r="D3727" s="89">
        <f>IF(Eingabe!G3727="x",1,0)</f>
        <v>0</v>
      </c>
      <c r="E3727" s="1">
        <f>IF(Eingabe!H3727="x",1,0)</f>
        <v>0</v>
      </c>
      <c r="F3727" s="1">
        <f>IF(Eingabe!I3727="x",1,0)</f>
        <v>0</v>
      </c>
      <c r="G3727" s="90">
        <f t="shared" si="275"/>
        <v>0</v>
      </c>
      <c r="H3727" s="1">
        <f>IF(Eingabe!R3727="x",1,0)</f>
        <v>0</v>
      </c>
      <c r="I3727" s="1">
        <f>IF(Eingabe!S3727="x",1,0)</f>
        <v>0</v>
      </c>
      <c r="J3727" s="1">
        <f t="shared" si="276"/>
        <v>0</v>
      </c>
      <c r="K3727" s="89">
        <f>IF(Eingabe!E3727="x",1,0)</f>
        <v>0</v>
      </c>
      <c r="L3727" s="1">
        <f>IF(Eingabe!F3727="x",1,0)</f>
        <v>0</v>
      </c>
      <c r="M3727" s="90">
        <f t="shared" si="277"/>
        <v>0</v>
      </c>
    </row>
    <row r="3728">
      <c r="A3728" s="5">
        <f>Eingabe!J3728^2*PI()/4</f>
        <v>0</v>
      </c>
      <c r="B3728" s="5">
        <f>Eingabe!K3728*Eingabe!L3728</f>
        <v>0</v>
      </c>
      <c r="C3728" s="5">
        <f>(Eingabe!K3728*(Eingabe!L3728-Eingabe!K3728)+Eingabe!K3728^2*PI()/4)*0+Eingabe!K3728*Eingabe!L3728</f>
        <v>0</v>
      </c>
      <c r="D3728" s="89">
        <f>IF(Eingabe!G3728="x",1,0)</f>
        <v>0</v>
      </c>
      <c r="E3728" s="1">
        <f>IF(Eingabe!H3728="x",1,0)</f>
        <v>0</v>
      </c>
      <c r="F3728" s="1">
        <f>IF(Eingabe!I3728="x",1,0)</f>
        <v>0</v>
      </c>
      <c r="G3728" s="90">
        <f t="shared" si="275"/>
        <v>0</v>
      </c>
      <c r="H3728" s="1">
        <f>IF(Eingabe!R3728="x",1,0)</f>
        <v>0</v>
      </c>
      <c r="I3728" s="1">
        <f>IF(Eingabe!S3728="x",1,0)</f>
        <v>0</v>
      </c>
      <c r="J3728" s="1">
        <f t="shared" si="276"/>
        <v>0</v>
      </c>
      <c r="K3728" s="89">
        <f>IF(Eingabe!E3728="x",1,0)</f>
        <v>0</v>
      </c>
      <c r="L3728" s="1">
        <f>IF(Eingabe!F3728="x",1,0)</f>
        <v>0</v>
      </c>
      <c r="M3728" s="90">
        <f t="shared" si="277"/>
        <v>0</v>
      </c>
    </row>
    <row r="3729">
      <c r="A3729" s="5">
        <f>Eingabe!J3729^2*PI()/4</f>
        <v>0</v>
      </c>
      <c r="B3729" s="5">
        <f>Eingabe!K3729*Eingabe!L3729</f>
        <v>0</v>
      </c>
      <c r="C3729" s="5">
        <f>(Eingabe!K3729*(Eingabe!L3729-Eingabe!K3729)+Eingabe!K3729^2*PI()/4)*0+Eingabe!K3729*Eingabe!L3729</f>
        <v>0</v>
      </c>
      <c r="D3729" s="89">
        <f>IF(Eingabe!G3729="x",1,0)</f>
        <v>0</v>
      </c>
      <c r="E3729" s="1">
        <f>IF(Eingabe!H3729="x",1,0)</f>
        <v>0</v>
      </c>
      <c r="F3729" s="1">
        <f>IF(Eingabe!I3729="x",1,0)</f>
        <v>0</v>
      </c>
      <c r="G3729" s="90">
        <f t="shared" si="275"/>
        <v>0</v>
      </c>
      <c r="H3729" s="1">
        <f>IF(Eingabe!R3729="x",1,0)</f>
        <v>0</v>
      </c>
      <c r="I3729" s="1">
        <f>IF(Eingabe!S3729="x",1,0)</f>
        <v>0</v>
      </c>
      <c r="J3729" s="1">
        <f t="shared" si="276"/>
        <v>0</v>
      </c>
      <c r="K3729" s="89">
        <f>IF(Eingabe!E3729="x",1,0)</f>
        <v>0</v>
      </c>
      <c r="L3729" s="1">
        <f>IF(Eingabe!F3729="x",1,0)</f>
        <v>0</v>
      </c>
      <c r="M3729" s="90">
        <f t="shared" si="277"/>
        <v>0</v>
      </c>
    </row>
    <row r="3730">
      <c r="A3730" s="5">
        <f>Eingabe!J3730^2*PI()/4</f>
        <v>0</v>
      </c>
      <c r="B3730" s="5">
        <f>Eingabe!K3730*Eingabe!L3730</f>
        <v>0</v>
      </c>
      <c r="C3730" s="5">
        <f>(Eingabe!K3730*(Eingabe!L3730-Eingabe!K3730)+Eingabe!K3730^2*PI()/4)*0+Eingabe!K3730*Eingabe!L3730</f>
        <v>0</v>
      </c>
      <c r="D3730" s="89">
        <f>IF(Eingabe!G3730="x",1,0)</f>
        <v>0</v>
      </c>
      <c r="E3730" s="1">
        <f>IF(Eingabe!H3730="x",1,0)</f>
        <v>0</v>
      </c>
      <c r="F3730" s="1">
        <f>IF(Eingabe!I3730="x",1,0)</f>
        <v>0</v>
      </c>
      <c r="G3730" s="90">
        <f t="shared" si="275"/>
        <v>0</v>
      </c>
      <c r="H3730" s="1">
        <f>IF(Eingabe!R3730="x",1,0)</f>
        <v>0</v>
      </c>
      <c r="I3730" s="1">
        <f>IF(Eingabe!S3730="x",1,0)</f>
        <v>0</v>
      </c>
      <c r="J3730" s="1">
        <f t="shared" si="276"/>
        <v>0</v>
      </c>
      <c r="K3730" s="89">
        <f>IF(Eingabe!E3730="x",1,0)</f>
        <v>0</v>
      </c>
      <c r="L3730" s="1">
        <f>IF(Eingabe!F3730="x",1,0)</f>
        <v>0</v>
      </c>
      <c r="M3730" s="90">
        <f t="shared" si="277"/>
        <v>0</v>
      </c>
    </row>
    <row r="3731">
      <c r="A3731" s="5">
        <f>Eingabe!J3731^2*PI()/4</f>
        <v>0</v>
      </c>
      <c r="B3731" s="5">
        <f>Eingabe!K3731*Eingabe!L3731</f>
        <v>0</v>
      </c>
      <c r="C3731" s="5">
        <f>(Eingabe!K3731*(Eingabe!L3731-Eingabe!K3731)+Eingabe!K3731^2*PI()/4)*0+Eingabe!K3731*Eingabe!L3731</f>
        <v>0</v>
      </c>
      <c r="D3731" s="89">
        <f>IF(Eingabe!G3731="x",1,0)</f>
        <v>0</v>
      </c>
      <c r="E3731" s="1">
        <f>IF(Eingabe!H3731="x",1,0)</f>
        <v>0</v>
      </c>
      <c r="F3731" s="1">
        <f>IF(Eingabe!I3731="x",1,0)</f>
        <v>0</v>
      </c>
      <c r="G3731" s="90">
        <f t="shared" ref="G3731:G3794" si="278">MAX(E3731:F3731)</f>
        <v>0</v>
      </c>
      <c r="H3731" s="1">
        <f>IF(Eingabe!R3731="x",1,0)</f>
        <v>0</v>
      </c>
      <c r="I3731" s="1">
        <f>IF(Eingabe!S3731="x",1,0)</f>
        <v>0</v>
      </c>
      <c r="J3731" s="1">
        <f t="shared" ref="J3731:J3794" si="279">MAX(H3731:I3731)</f>
        <v>0</v>
      </c>
      <c r="K3731" s="89">
        <f>IF(Eingabe!E3731="x",1,0)</f>
        <v>0</v>
      </c>
      <c r="L3731" s="1">
        <f>IF(Eingabe!F3731="x",1,0)</f>
        <v>0</v>
      </c>
      <c r="M3731" s="90">
        <f t="shared" ref="M3731:M3794" si="280">MAX(K3731:L3731)</f>
        <v>0</v>
      </c>
    </row>
    <row r="3732">
      <c r="A3732" s="5">
        <f>Eingabe!J3732^2*PI()/4</f>
        <v>0</v>
      </c>
      <c r="B3732" s="5">
        <f>Eingabe!K3732*Eingabe!L3732</f>
        <v>0</v>
      </c>
      <c r="C3732" s="5">
        <f>(Eingabe!K3732*(Eingabe!L3732-Eingabe!K3732)+Eingabe!K3732^2*PI()/4)*0+Eingabe!K3732*Eingabe!L3732</f>
        <v>0</v>
      </c>
      <c r="D3732" s="89">
        <f>IF(Eingabe!G3732="x",1,0)</f>
        <v>0</v>
      </c>
      <c r="E3732" s="1">
        <f>IF(Eingabe!H3732="x",1,0)</f>
        <v>0</v>
      </c>
      <c r="F3732" s="1">
        <f>IF(Eingabe!I3732="x",1,0)</f>
        <v>0</v>
      </c>
      <c r="G3732" s="90">
        <f t="shared" si="278"/>
        <v>0</v>
      </c>
      <c r="H3732" s="1">
        <f>IF(Eingabe!R3732="x",1,0)</f>
        <v>0</v>
      </c>
      <c r="I3732" s="1">
        <f>IF(Eingabe!S3732="x",1,0)</f>
        <v>0</v>
      </c>
      <c r="J3732" s="1">
        <f t="shared" si="279"/>
        <v>0</v>
      </c>
      <c r="K3732" s="89">
        <f>IF(Eingabe!E3732="x",1,0)</f>
        <v>0</v>
      </c>
      <c r="L3732" s="1">
        <f>IF(Eingabe!F3732="x",1,0)</f>
        <v>0</v>
      </c>
      <c r="M3732" s="90">
        <f t="shared" si="280"/>
        <v>0</v>
      </c>
    </row>
    <row r="3733">
      <c r="A3733" s="5">
        <f>Eingabe!J3733^2*PI()/4</f>
        <v>0</v>
      </c>
      <c r="B3733" s="5">
        <f>Eingabe!K3733*Eingabe!L3733</f>
        <v>0</v>
      </c>
      <c r="C3733" s="5">
        <f>(Eingabe!K3733*(Eingabe!L3733-Eingabe!K3733)+Eingabe!K3733^2*PI()/4)*0+Eingabe!K3733*Eingabe!L3733</f>
        <v>0</v>
      </c>
      <c r="D3733" s="89">
        <f>IF(Eingabe!G3733="x",1,0)</f>
        <v>0</v>
      </c>
      <c r="E3733" s="1">
        <f>IF(Eingabe!H3733="x",1,0)</f>
        <v>0</v>
      </c>
      <c r="F3733" s="1">
        <f>IF(Eingabe!I3733="x",1,0)</f>
        <v>0</v>
      </c>
      <c r="G3733" s="90">
        <f t="shared" si="278"/>
        <v>0</v>
      </c>
      <c r="H3733" s="1">
        <f>IF(Eingabe!R3733="x",1,0)</f>
        <v>0</v>
      </c>
      <c r="I3733" s="1">
        <f>IF(Eingabe!S3733="x",1,0)</f>
        <v>0</v>
      </c>
      <c r="J3733" s="1">
        <f t="shared" si="279"/>
        <v>0</v>
      </c>
      <c r="K3733" s="89">
        <f>IF(Eingabe!E3733="x",1,0)</f>
        <v>0</v>
      </c>
      <c r="L3733" s="1">
        <f>IF(Eingabe!F3733="x",1,0)</f>
        <v>0</v>
      </c>
      <c r="M3733" s="90">
        <f t="shared" si="280"/>
        <v>0</v>
      </c>
    </row>
    <row r="3734">
      <c r="A3734" s="5">
        <f>Eingabe!J3734^2*PI()/4</f>
        <v>0</v>
      </c>
      <c r="B3734" s="5">
        <f>Eingabe!K3734*Eingabe!L3734</f>
        <v>0</v>
      </c>
      <c r="C3734" s="5">
        <f>(Eingabe!K3734*(Eingabe!L3734-Eingabe!K3734)+Eingabe!K3734^2*PI()/4)*0+Eingabe!K3734*Eingabe!L3734</f>
        <v>0</v>
      </c>
      <c r="D3734" s="89">
        <f>IF(Eingabe!G3734="x",1,0)</f>
        <v>0</v>
      </c>
      <c r="E3734" s="1">
        <f>IF(Eingabe!H3734="x",1,0)</f>
        <v>0</v>
      </c>
      <c r="F3734" s="1">
        <f>IF(Eingabe!I3734="x",1,0)</f>
        <v>0</v>
      </c>
      <c r="G3734" s="90">
        <f t="shared" si="278"/>
        <v>0</v>
      </c>
      <c r="H3734" s="1">
        <f>IF(Eingabe!R3734="x",1,0)</f>
        <v>0</v>
      </c>
      <c r="I3734" s="1">
        <f>IF(Eingabe!S3734="x",1,0)</f>
        <v>0</v>
      </c>
      <c r="J3734" s="1">
        <f t="shared" si="279"/>
        <v>0</v>
      </c>
      <c r="K3734" s="89">
        <f>IF(Eingabe!E3734="x",1,0)</f>
        <v>0</v>
      </c>
      <c r="L3734" s="1">
        <f>IF(Eingabe!F3734="x",1,0)</f>
        <v>0</v>
      </c>
      <c r="M3734" s="90">
        <f t="shared" si="280"/>
        <v>0</v>
      </c>
    </row>
    <row r="3735">
      <c r="A3735" s="5">
        <f>Eingabe!J3735^2*PI()/4</f>
        <v>0</v>
      </c>
      <c r="B3735" s="5">
        <f>Eingabe!K3735*Eingabe!L3735</f>
        <v>0</v>
      </c>
      <c r="C3735" s="5">
        <f>(Eingabe!K3735*(Eingabe!L3735-Eingabe!K3735)+Eingabe!K3735^2*PI()/4)*0+Eingabe!K3735*Eingabe!L3735</f>
        <v>0</v>
      </c>
      <c r="D3735" s="89">
        <f>IF(Eingabe!G3735="x",1,0)</f>
        <v>0</v>
      </c>
      <c r="E3735" s="1">
        <f>IF(Eingabe!H3735="x",1,0)</f>
        <v>0</v>
      </c>
      <c r="F3735" s="1">
        <f>IF(Eingabe!I3735="x",1,0)</f>
        <v>0</v>
      </c>
      <c r="G3735" s="90">
        <f t="shared" si="278"/>
        <v>0</v>
      </c>
      <c r="H3735" s="1">
        <f>IF(Eingabe!R3735="x",1,0)</f>
        <v>0</v>
      </c>
      <c r="I3735" s="1">
        <f>IF(Eingabe!S3735="x",1,0)</f>
        <v>0</v>
      </c>
      <c r="J3735" s="1">
        <f t="shared" si="279"/>
        <v>0</v>
      </c>
      <c r="K3735" s="89">
        <f>IF(Eingabe!E3735="x",1,0)</f>
        <v>0</v>
      </c>
      <c r="L3735" s="1">
        <f>IF(Eingabe!F3735="x",1,0)</f>
        <v>0</v>
      </c>
      <c r="M3735" s="90">
        <f t="shared" si="280"/>
        <v>0</v>
      </c>
    </row>
    <row r="3736">
      <c r="A3736" s="5">
        <f>Eingabe!J3736^2*PI()/4</f>
        <v>0</v>
      </c>
      <c r="B3736" s="5">
        <f>Eingabe!K3736*Eingabe!L3736</f>
        <v>0</v>
      </c>
      <c r="C3736" s="5">
        <f>(Eingabe!K3736*(Eingabe!L3736-Eingabe!K3736)+Eingabe!K3736^2*PI()/4)*0+Eingabe!K3736*Eingabe!L3736</f>
        <v>0</v>
      </c>
      <c r="D3736" s="89">
        <f>IF(Eingabe!G3736="x",1,0)</f>
        <v>0</v>
      </c>
      <c r="E3736" s="1">
        <f>IF(Eingabe!H3736="x",1,0)</f>
        <v>0</v>
      </c>
      <c r="F3736" s="1">
        <f>IF(Eingabe!I3736="x",1,0)</f>
        <v>0</v>
      </c>
      <c r="G3736" s="90">
        <f t="shared" si="278"/>
        <v>0</v>
      </c>
      <c r="H3736" s="1">
        <f>IF(Eingabe!R3736="x",1,0)</f>
        <v>0</v>
      </c>
      <c r="I3736" s="1">
        <f>IF(Eingabe!S3736="x",1,0)</f>
        <v>0</v>
      </c>
      <c r="J3736" s="1">
        <f t="shared" si="279"/>
        <v>0</v>
      </c>
      <c r="K3736" s="89">
        <f>IF(Eingabe!E3736="x",1,0)</f>
        <v>0</v>
      </c>
      <c r="L3736" s="1">
        <f>IF(Eingabe!F3736="x",1,0)</f>
        <v>0</v>
      </c>
      <c r="M3736" s="90">
        <f t="shared" si="280"/>
        <v>0</v>
      </c>
    </row>
    <row r="3737">
      <c r="A3737" s="5">
        <f>Eingabe!J3737^2*PI()/4</f>
        <v>0</v>
      </c>
      <c r="B3737" s="5">
        <f>Eingabe!K3737*Eingabe!L3737</f>
        <v>0</v>
      </c>
      <c r="C3737" s="5">
        <f>(Eingabe!K3737*(Eingabe!L3737-Eingabe!K3737)+Eingabe!K3737^2*PI()/4)*0+Eingabe!K3737*Eingabe!L3737</f>
        <v>0</v>
      </c>
      <c r="D3737" s="89">
        <f>IF(Eingabe!G3737="x",1,0)</f>
        <v>0</v>
      </c>
      <c r="E3737" s="1">
        <f>IF(Eingabe!H3737="x",1,0)</f>
        <v>0</v>
      </c>
      <c r="F3737" s="1">
        <f>IF(Eingabe!I3737="x",1,0)</f>
        <v>0</v>
      </c>
      <c r="G3737" s="90">
        <f t="shared" si="278"/>
        <v>0</v>
      </c>
      <c r="H3737" s="1">
        <f>IF(Eingabe!R3737="x",1,0)</f>
        <v>0</v>
      </c>
      <c r="I3737" s="1">
        <f>IF(Eingabe!S3737="x",1,0)</f>
        <v>0</v>
      </c>
      <c r="J3737" s="1">
        <f t="shared" si="279"/>
        <v>0</v>
      </c>
      <c r="K3737" s="89">
        <f>IF(Eingabe!E3737="x",1,0)</f>
        <v>0</v>
      </c>
      <c r="L3737" s="1">
        <f>IF(Eingabe!F3737="x",1,0)</f>
        <v>0</v>
      </c>
      <c r="M3737" s="90">
        <f t="shared" si="280"/>
        <v>0</v>
      </c>
    </row>
    <row r="3738">
      <c r="A3738" s="5">
        <f>Eingabe!J3738^2*PI()/4</f>
        <v>0</v>
      </c>
      <c r="B3738" s="5">
        <f>Eingabe!K3738*Eingabe!L3738</f>
        <v>0</v>
      </c>
      <c r="C3738" s="5">
        <f>(Eingabe!K3738*(Eingabe!L3738-Eingabe!K3738)+Eingabe!K3738^2*PI()/4)*0+Eingabe!K3738*Eingabe!L3738</f>
        <v>0</v>
      </c>
      <c r="D3738" s="89">
        <f>IF(Eingabe!G3738="x",1,0)</f>
        <v>0</v>
      </c>
      <c r="E3738" s="1">
        <f>IF(Eingabe!H3738="x",1,0)</f>
        <v>0</v>
      </c>
      <c r="F3738" s="1">
        <f>IF(Eingabe!I3738="x",1,0)</f>
        <v>0</v>
      </c>
      <c r="G3738" s="90">
        <f t="shared" si="278"/>
        <v>0</v>
      </c>
      <c r="H3738" s="1">
        <f>IF(Eingabe!R3738="x",1,0)</f>
        <v>0</v>
      </c>
      <c r="I3738" s="1">
        <f>IF(Eingabe!S3738="x",1,0)</f>
        <v>0</v>
      </c>
      <c r="J3738" s="1">
        <f t="shared" si="279"/>
        <v>0</v>
      </c>
      <c r="K3738" s="89">
        <f>IF(Eingabe!E3738="x",1,0)</f>
        <v>0</v>
      </c>
      <c r="L3738" s="1">
        <f>IF(Eingabe!F3738="x",1,0)</f>
        <v>0</v>
      </c>
      <c r="M3738" s="90">
        <f t="shared" si="280"/>
        <v>0</v>
      </c>
    </row>
    <row r="3739">
      <c r="A3739" s="5">
        <f>Eingabe!J3739^2*PI()/4</f>
        <v>0</v>
      </c>
      <c r="B3739" s="5">
        <f>Eingabe!K3739*Eingabe!L3739</f>
        <v>0</v>
      </c>
      <c r="C3739" s="5">
        <f>(Eingabe!K3739*(Eingabe!L3739-Eingabe!K3739)+Eingabe!K3739^2*PI()/4)*0+Eingabe!K3739*Eingabe!L3739</f>
        <v>0</v>
      </c>
      <c r="D3739" s="89">
        <f>IF(Eingabe!G3739="x",1,0)</f>
        <v>0</v>
      </c>
      <c r="E3739" s="1">
        <f>IF(Eingabe!H3739="x",1,0)</f>
        <v>0</v>
      </c>
      <c r="F3739" s="1">
        <f>IF(Eingabe!I3739="x",1,0)</f>
        <v>0</v>
      </c>
      <c r="G3739" s="90">
        <f t="shared" si="278"/>
        <v>0</v>
      </c>
      <c r="H3739" s="1">
        <f>IF(Eingabe!R3739="x",1,0)</f>
        <v>0</v>
      </c>
      <c r="I3739" s="1">
        <f>IF(Eingabe!S3739="x",1,0)</f>
        <v>0</v>
      </c>
      <c r="J3739" s="1">
        <f t="shared" si="279"/>
        <v>0</v>
      </c>
      <c r="K3739" s="89">
        <f>IF(Eingabe!E3739="x",1,0)</f>
        <v>0</v>
      </c>
      <c r="L3739" s="1">
        <f>IF(Eingabe!F3739="x",1,0)</f>
        <v>0</v>
      </c>
      <c r="M3739" s="90">
        <f t="shared" si="280"/>
        <v>0</v>
      </c>
    </row>
    <row r="3740">
      <c r="A3740" s="5">
        <f>Eingabe!J3740^2*PI()/4</f>
        <v>0</v>
      </c>
      <c r="B3740" s="5">
        <f>Eingabe!K3740*Eingabe!L3740</f>
        <v>0</v>
      </c>
      <c r="C3740" s="5">
        <f>(Eingabe!K3740*(Eingabe!L3740-Eingabe!K3740)+Eingabe!K3740^2*PI()/4)*0+Eingabe!K3740*Eingabe!L3740</f>
        <v>0</v>
      </c>
      <c r="D3740" s="89">
        <f>IF(Eingabe!G3740="x",1,0)</f>
        <v>0</v>
      </c>
      <c r="E3740" s="1">
        <f>IF(Eingabe!H3740="x",1,0)</f>
        <v>0</v>
      </c>
      <c r="F3740" s="1">
        <f>IF(Eingabe!I3740="x",1,0)</f>
        <v>0</v>
      </c>
      <c r="G3740" s="90">
        <f t="shared" si="278"/>
        <v>0</v>
      </c>
      <c r="H3740" s="1">
        <f>IF(Eingabe!R3740="x",1,0)</f>
        <v>0</v>
      </c>
      <c r="I3740" s="1">
        <f>IF(Eingabe!S3740="x",1,0)</f>
        <v>0</v>
      </c>
      <c r="J3740" s="1">
        <f t="shared" si="279"/>
        <v>0</v>
      </c>
      <c r="K3740" s="89">
        <f>IF(Eingabe!E3740="x",1,0)</f>
        <v>0</v>
      </c>
      <c r="L3740" s="1">
        <f>IF(Eingabe!F3740="x",1,0)</f>
        <v>0</v>
      </c>
      <c r="M3740" s="90">
        <f t="shared" si="280"/>
        <v>0</v>
      </c>
    </row>
    <row r="3741">
      <c r="A3741" s="5">
        <f>Eingabe!J3741^2*PI()/4</f>
        <v>0</v>
      </c>
      <c r="B3741" s="5">
        <f>Eingabe!K3741*Eingabe!L3741</f>
        <v>0</v>
      </c>
      <c r="C3741" s="5">
        <f>(Eingabe!K3741*(Eingabe!L3741-Eingabe!K3741)+Eingabe!K3741^2*PI()/4)*0+Eingabe!K3741*Eingabe!L3741</f>
        <v>0</v>
      </c>
      <c r="D3741" s="89">
        <f>IF(Eingabe!G3741="x",1,0)</f>
        <v>0</v>
      </c>
      <c r="E3741" s="1">
        <f>IF(Eingabe!H3741="x",1,0)</f>
        <v>0</v>
      </c>
      <c r="F3741" s="1">
        <f>IF(Eingabe!I3741="x",1,0)</f>
        <v>0</v>
      </c>
      <c r="G3741" s="90">
        <f t="shared" si="278"/>
        <v>0</v>
      </c>
      <c r="H3741" s="1">
        <f>IF(Eingabe!R3741="x",1,0)</f>
        <v>0</v>
      </c>
      <c r="I3741" s="1">
        <f>IF(Eingabe!S3741="x",1,0)</f>
        <v>0</v>
      </c>
      <c r="J3741" s="1">
        <f t="shared" si="279"/>
        <v>0</v>
      </c>
      <c r="K3741" s="89">
        <f>IF(Eingabe!E3741="x",1,0)</f>
        <v>0</v>
      </c>
      <c r="L3741" s="1">
        <f>IF(Eingabe!F3741="x",1,0)</f>
        <v>0</v>
      </c>
      <c r="M3741" s="90">
        <f t="shared" si="280"/>
        <v>0</v>
      </c>
    </row>
    <row r="3742">
      <c r="A3742" s="5">
        <f>Eingabe!J3742^2*PI()/4</f>
        <v>0</v>
      </c>
      <c r="B3742" s="5">
        <f>Eingabe!K3742*Eingabe!L3742</f>
        <v>0</v>
      </c>
      <c r="C3742" s="5">
        <f>(Eingabe!K3742*(Eingabe!L3742-Eingabe!K3742)+Eingabe!K3742^2*PI()/4)*0+Eingabe!K3742*Eingabe!L3742</f>
        <v>0</v>
      </c>
      <c r="D3742" s="89">
        <f>IF(Eingabe!G3742="x",1,0)</f>
        <v>0</v>
      </c>
      <c r="E3742" s="1">
        <f>IF(Eingabe!H3742="x",1,0)</f>
        <v>0</v>
      </c>
      <c r="F3742" s="1">
        <f>IF(Eingabe!I3742="x",1,0)</f>
        <v>0</v>
      </c>
      <c r="G3742" s="90">
        <f t="shared" si="278"/>
        <v>0</v>
      </c>
      <c r="H3742" s="1">
        <f>IF(Eingabe!R3742="x",1,0)</f>
        <v>0</v>
      </c>
      <c r="I3742" s="1">
        <f>IF(Eingabe!S3742="x",1,0)</f>
        <v>0</v>
      </c>
      <c r="J3742" s="1">
        <f t="shared" si="279"/>
        <v>0</v>
      </c>
      <c r="K3742" s="89">
        <f>IF(Eingabe!E3742="x",1,0)</f>
        <v>0</v>
      </c>
      <c r="L3742" s="1">
        <f>IF(Eingabe!F3742="x",1,0)</f>
        <v>0</v>
      </c>
      <c r="M3742" s="90">
        <f t="shared" si="280"/>
        <v>0</v>
      </c>
    </row>
    <row r="3743">
      <c r="A3743" s="5">
        <f>Eingabe!J3743^2*PI()/4</f>
        <v>0</v>
      </c>
      <c r="B3743" s="5">
        <f>Eingabe!K3743*Eingabe!L3743</f>
        <v>0</v>
      </c>
      <c r="C3743" s="5">
        <f>(Eingabe!K3743*(Eingabe!L3743-Eingabe!K3743)+Eingabe!K3743^2*PI()/4)*0+Eingabe!K3743*Eingabe!L3743</f>
        <v>0</v>
      </c>
      <c r="D3743" s="89">
        <f>IF(Eingabe!G3743="x",1,0)</f>
        <v>0</v>
      </c>
      <c r="E3743" s="1">
        <f>IF(Eingabe!H3743="x",1,0)</f>
        <v>0</v>
      </c>
      <c r="F3743" s="1">
        <f>IF(Eingabe!I3743="x",1,0)</f>
        <v>0</v>
      </c>
      <c r="G3743" s="90">
        <f t="shared" si="278"/>
        <v>0</v>
      </c>
      <c r="H3743" s="1">
        <f>IF(Eingabe!R3743="x",1,0)</f>
        <v>0</v>
      </c>
      <c r="I3743" s="1">
        <f>IF(Eingabe!S3743="x",1,0)</f>
        <v>0</v>
      </c>
      <c r="J3743" s="1">
        <f t="shared" si="279"/>
        <v>0</v>
      </c>
      <c r="K3743" s="89">
        <f>IF(Eingabe!E3743="x",1,0)</f>
        <v>0</v>
      </c>
      <c r="L3743" s="1">
        <f>IF(Eingabe!F3743="x",1,0)</f>
        <v>0</v>
      </c>
      <c r="M3743" s="90">
        <f t="shared" si="280"/>
        <v>0</v>
      </c>
    </row>
    <row r="3744">
      <c r="A3744" s="5">
        <f>Eingabe!J3744^2*PI()/4</f>
        <v>0</v>
      </c>
      <c r="B3744" s="5">
        <f>Eingabe!K3744*Eingabe!L3744</f>
        <v>0</v>
      </c>
      <c r="C3744" s="5">
        <f>(Eingabe!K3744*(Eingabe!L3744-Eingabe!K3744)+Eingabe!K3744^2*PI()/4)*0+Eingabe!K3744*Eingabe!L3744</f>
        <v>0</v>
      </c>
      <c r="D3744" s="89">
        <f>IF(Eingabe!G3744="x",1,0)</f>
        <v>0</v>
      </c>
      <c r="E3744" s="1">
        <f>IF(Eingabe!H3744="x",1,0)</f>
        <v>0</v>
      </c>
      <c r="F3744" s="1">
        <f>IF(Eingabe!I3744="x",1,0)</f>
        <v>0</v>
      </c>
      <c r="G3744" s="90">
        <f t="shared" si="278"/>
        <v>0</v>
      </c>
      <c r="H3744" s="1">
        <f>IF(Eingabe!R3744="x",1,0)</f>
        <v>0</v>
      </c>
      <c r="I3744" s="1">
        <f>IF(Eingabe!S3744="x",1,0)</f>
        <v>0</v>
      </c>
      <c r="J3744" s="1">
        <f t="shared" si="279"/>
        <v>0</v>
      </c>
      <c r="K3744" s="89">
        <f>IF(Eingabe!E3744="x",1,0)</f>
        <v>0</v>
      </c>
      <c r="L3744" s="1">
        <f>IF(Eingabe!F3744="x",1,0)</f>
        <v>0</v>
      </c>
      <c r="M3744" s="90">
        <f t="shared" si="280"/>
        <v>0</v>
      </c>
    </row>
    <row r="3745">
      <c r="A3745" s="5">
        <f>Eingabe!J3745^2*PI()/4</f>
        <v>0</v>
      </c>
      <c r="B3745" s="5">
        <f>Eingabe!K3745*Eingabe!L3745</f>
        <v>0</v>
      </c>
      <c r="C3745" s="5">
        <f>(Eingabe!K3745*(Eingabe!L3745-Eingabe!K3745)+Eingabe!K3745^2*PI()/4)*0+Eingabe!K3745*Eingabe!L3745</f>
        <v>0</v>
      </c>
      <c r="D3745" s="89">
        <f>IF(Eingabe!G3745="x",1,0)</f>
        <v>0</v>
      </c>
      <c r="E3745" s="1">
        <f>IF(Eingabe!H3745="x",1,0)</f>
        <v>0</v>
      </c>
      <c r="F3745" s="1">
        <f>IF(Eingabe!I3745="x",1,0)</f>
        <v>0</v>
      </c>
      <c r="G3745" s="90">
        <f t="shared" si="278"/>
        <v>0</v>
      </c>
      <c r="H3745" s="1">
        <f>IF(Eingabe!R3745="x",1,0)</f>
        <v>0</v>
      </c>
      <c r="I3745" s="1">
        <f>IF(Eingabe!S3745="x",1,0)</f>
        <v>0</v>
      </c>
      <c r="J3745" s="1">
        <f t="shared" si="279"/>
        <v>0</v>
      </c>
      <c r="K3745" s="89">
        <f>IF(Eingabe!E3745="x",1,0)</f>
        <v>0</v>
      </c>
      <c r="L3745" s="1">
        <f>IF(Eingabe!F3745="x",1,0)</f>
        <v>0</v>
      </c>
      <c r="M3745" s="90">
        <f t="shared" si="280"/>
        <v>0</v>
      </c>
    </row>
    <row r="3746">
      <c r="A3746" s="5">
        <f>Eingabe!J3746^2*PI()/4</f>
        <v>0</v>
      </c>
      <c r="B3746" s="5">
        <f>Eingabe!K3746*Eingabe!L3746</f>
        <v>0</v>
      </c>
      <c r="C3746" s="5">
        <f>(Eingabe!K3746*(Eingabe!L3746-Eingabe!K3746)+Eingabe!K3746^2*PI()/4)*0+Eingabe!K3746*Eingabe!L3746</f>
        <v>0</v>
      </c>
      <c r="D3746" s="89">
        <f>IF(Eingabe!G3746="x",1,0)</f>
        <v>0</v>
      </c>
      <c r="E3746" s="1">
        <f>IF(Eingabe!H3746="x",1,0)</f>
        <v>0</v>
      </c>
      <c r="F3746" s="1">
        <f>IF(Eingabe!I3746="x",1,0)</f>
        <v>0</v>
      </c>
      <c r="G3746" s="90">
        <f t="shared" si="278"/>
        <v>0</v>
      </c>
      <c r="H3746" s="1">
        <f>IF(Eingabe!R3746="x",1,0)</f>
        <v>0</v>
      </c>
      <c r="I3746" s="1">
        <f>IF(Eingabe!S3746="x",1,0)</f>
        <v>0</v>
      </c>
      <c r="J3746" s="1">
        <f t="shared" si="279"/>
        <v>0</v>
      </c>
      <c r="K3746" s="89">
        <f>IF(Eingabe!E3746="x",1,0)</f>
        <v>0</v>
      </c>
      <c r="L3746" s="1">
        <f>IF(Eingabe!F3746="x",1,0)</f>
        <v>0</v>
      </c>
      <c r="M3746" s="90">
        <f t="shared" si="280"/>
        <v>0</v>
      </c>
    </row>
    <row r="3747">
      <c r="A3747" s="5">
        <f>Eingabe!J3747^2*PI()/4</f>
        <v>0</v>
      </c>
      <c r="B3747" s="5">
        <f>Eingabe!K3747*Eingabe!L3747</f>
        <v>0</v>
      </c>
      <c r="C3747" s="5">
        <f>(Eingabe!K3747*(Eingabe!L3747-Eingabe!K3747)+Eingabe!K3747^2*PI()/4)*0+Eingabe!K3747*Eingabe!L3747</f>
        <v>0</v>
      </c>
      <c r="D3747" s="89">
        <f>IF(Eingabe!G3747="x",1,0)</f>
        <v>0</v>
      </c>
      <c r="E3747" s="1">
        <f>IF(Eingabe!H3747="x",1,0)</f>
        <v>0</v>
      </c>
      <c r="F3747" s="1">
        <f>IF(Eingabe!I3747="x",1,0)</f>
        <v>0</v>
      </c>
      <c r="G3747" s="90">
        <f t="shared" si="278"/>
        <v>0</v>
      </c>
      <c r="H3747" s="1">
        <f>IF(Eingabe!R3747="x",1,0)</f>
        <v>0</v>
      </c>
      <c r="I3747" s="1">
        <f>IF(Eingabe!S3747="x",1,0)</f>
        <v>0</v>
      </c>
      <c r="J3747" s="1">
        <f t="shared" si="279"/>
        <v>0</v>
      </c>
      <c r="K3747" s="89">
        <f>IF(Eingabe!E3747="x",1,0)</f>
        <v>0</v>
      </c>
      <c r="L3747" s="1">
        <f>IF(Eingabe!F3747="x",1,0)</f>
        <v>0</v>
      </c>
      <c r="M3747" s="90">
        <f t="shared" si="280"/>
        <v>0</v>
      </c>
    </row>
    <row r="3748">
      <c r="A3748" s="5">
        <f>Eingabe!J3748^2*PI()/4</f>
        <v>0</v>
      </c>
      <c r="B3748" s="5">
        <f>Eingabe!K3748*Eingabe!L3748</f>
        <v>0</v>
      </c>
      <c r="C3748" s="5">
        <f>(Eingabe!K3748*(Eingabe!L3748-Eingabe!K3748)+Eingabe!K3748^2*PI()/4)*0+Eingabe!K3748*Eingabe!L3748</f>
        <v>0</v>
      </c>
      <c r="D3748" s="89">
        <f>IF(Eingabe!G3748="x",1,0)</f>
        <v>0</v>
      </c>
      <c r="E3748" s="1">
        <f>IF(Eingabe!H3748="x",1,0)</f>
        <v>0</v>
      </c>
      <c r="F3748" s="1">
        <f>IF(Eingabe!I3748="x",1,0)</f>
        <v>0</v>
      </c>
      <c r="G3748" s="90">
        <f t="shared" si="278"/>
        <v>0</v>
      </c>
      <c r="H3748" s="1">
        <f>IF(Eingabe!R3748="x",1,0)</f>
        <v>0</v>
      </c>
      <c r="I3748" s="1">
        <f>IF(Eingabe!S3748="x",1,0)</f>
        <v>0</v>
      </c>
      <c r="J3748" s="1">
        <f t="shared" si="279"/>
        <v>0</v>
      </c>
      <c r="K3748" s="89">
        <f>IF(Eingabe!E3748="x",1,0)</f>
        <v>0</v>
      </c>
      <c r="L3748" s="1">
        <f>IF(Eingabe!F3748="x",1,0)</f>
        <v>0</v>
      </c>
      <c r="M3748" s="90">
        <f t="shared" si="280"/>
        <v>0</v>
      </c>
    </row>
    <row r="3749">
      <c r="A3749" s="5">
        <f>Eingabe!J3749^2*PI()/4</f>
        <v>0</v>
      </c>
      <c r="B3749" s="5">
        <f>Eingabe!K3749*Eingabe!L3749</f>
        <v>0</v>
      </c>
      <c r="C3749" s="5">
        <f>(Eingabe!K3749*(Eingabe!L3749-Eingabe!K3749)+Eingabe!K3749^2*PI()/4)*0+Eingabe!K3749*Eingabe!L3749</f>
        <v>0</v>
      </c>
      <c r="D3749" s="89">
        <f>IF(Eingabe!G3749="x",1,0)</f>
        <v>0</v>
      </c>
      <c r="E3749" s="1">
        <f>IF(Eingabe!H3749="x",1,0)</f>
        <v>0</v>
      </c>
      <c r="F3749" s="1">
        <f>IF(Eingabe!I3749="x",1,0)</f>
        <v>0</v>
      </c>
      <c r="G3749" s="90">
        <f t="shared" si="278"/>
        <v>0</v>
      </c>
      <c r="H3749" s="1">
        <f>IF(Eingabe!R3749="x",1,0)</f>
        <v>0</v>
      </c>
      <c r="I3749" s="1">
        <f>IF(Eingabe!S3749="x",1,0)</f>
        <v>0</v>
      </c>
      <c r="J3749" s="1">
        <f t="shared" si="279"/>
        <v>0</v>
      </c>
      <c r="K3749" s="89">
        <f>IF(Eingabe!E3749="x",1,0)</f>
        <v>0</v>
      </c>
      <c r="L3749" s="1">
        <f>IF(Eingabe!F3749="x",1,0)</f>
        <v>0</v>
      </c>
      <c r="M3749" s="90">
        <f t="shared" si="280"/>
        <v>0</v>
      </c>
    </row>
    <row r="3750">
      <c r="A3750" s="5">
        <f>Eingabe!J3750^2*PI()/4</f>
        <v>0</v>
      </c>
      <c r="B3750" s="5">
        <f>Eingabe!K3750*Eingabe!L3750</f>
        <v>0</v>
      </c>
      <c r="C3750" s="5">
        <f>(Eingabe!K3750*(Eingabe!L3750-Eingabe!K3750)+Eingabe!K3750^2*PI()/4)*0+Eingabe!K3750*Eingabe!L3750</f>
        <v>0</v>
      </c>
      <c r="D3750" s="89">
        <f>IF(Eingabe!G3750="x",1,0)</f>
        <v>0</v>
      </c>
      <c r="E3750" s="1">
        <f>IF(Eingabe!H3750="x",1,0)</f>
        <v>0</v>
      </c>
      <c r="F3750" s="1">
        <f>IF(Eingabe!I3750="x",1,0)</f>
        <v>0</v>
      </c>
      <c r="G3750" s="90">
        <f t="shared" si="278"/>
        <v>0</v>
      </c>
      <c r="H3750" s="1">
        <f>IF(Eingabe!R3750="x",1,0)</f>
        <v>0</v>
      </c>
      <c r="I3750" s="1">
        <f>IF(Eingabe!S3750="x",1,0)</f>
        <v>0</v>
      </c>
      <c r="J3750" s="1">
        <f t="shared" si="279"/>
        <v>0</v>
      </c>
      <c r="K3750" s="89">
        <f>IF(Eingabe!E3750="x",1,0)</f>
        <v>0</v>
      </c>
      <c r="L3750" s="1">
        <f>IF(Eingabe!F3750="x",1,0)</f>
        <v>0</v>
      </c>
      <c r="M3750" s="90">
        <f t="shared" si="280"/>
        <v>0</v>
      </c>
    </row>
    <row r="3751">
      <c r="A3751" s="5">
        <f>Eingabe!J3751^2*PI()/4</f>
        <v>0</v>
      </c>
      <c r="B3751" s="5">
        <f>Eingabe!K3751*Eingabe!L3751</f>
        <v>0</v>
      </c>
      <c r="C3751" s="5">
        <f>(Eingabe!K3751*(Eingabe!L3751-Eingabe!K3751)+Eingabe!K3751^2*PI()/4)*0+Eingabe!K3751*Eingabe!L3751</f>
        <v>0</v>
      </c>
      <c r="D3751" s="89">
        <f>IF(Eingabe!G3751="x",1,0)</f>
        <v>0</v>
      </c>
      <c r="E3751" s="1">
        <f>IF(Eingabe!H3751="x",1,0)</f>
        <v>0</v>
      </c>
      <c r="F3751" s="1">
        <f>IF(Eingabe!I3751="x",1,0)</f>
        <v>0</v>
      </c>
      <c r="G3751" s="90">
        <f t="shared" si="278"/>
        <v>0</v>
      </c>
      <c r="H3751" s="1">
        <f>IF(Eingabe!R3751="x",1,0)</f>
        <v>0</v>
      </c>
      <c r="I3751" s="1">
        <f>IF(Eingabe!S3751="x",1,0)</f>
        <v>0</v>
      </c>
      <c r="J3751" s="1">
        <f t="shared" si="279"/>
        <v>0</v>
      </c>
      <c r="K3751" s="89">
        <f>IF(Eingabe!E3751="x",1,0)</f>
        <v>0</v>
      </c>
      <c r="L3751" s="1">
        <f>IF(Eingabe!F3751="x",1,0)</f>
        <v>0</v>
      </c>
      <c r="M3751" s="90">
        <f t="shared" si="280"/>
        <v>0</v>
      </c>
    </row>
    <row r="3752">
      <c r="A3752" s="5">
        <f>Eingabe!J3752^2*PI()/4</f>
        <v>0</v>
      </c>
      <c r="B3752" s="5">
        <f>Eingabe!K3752*Eingabe!L3752</f>
        <v>0</v>
      </c>
      <c r="C3752" s="5">
        <f>(Eingabe!K3752*(Eingabe!L3752-Eingabe!K3752)+Eingabe!K3752^2*PI()/4)*0+Eingabe!K3752*Eingabe!L3752</f>
        <v>0</v>
      </c>
      <c r="D3752" s="89">
        <f>IF(Eingabe!G3752="x",1,0)</f>
        <v>0</v>
      </c>
      <c r="E3752" s="1">
        <f>IF(Eingabe!H3752="x",1,0)</f>
        <v>0</v>
      </c>
      <c r="F3752" s="1">
        <f>IF(Eingabe!I3752="x",1,0)</f>
        <v>0</v>
      </c>
      <c r="G3752" s="90">
        <f t="shared" si="278"/>
        <v>0</v>
      </c>
      <c r="H3752" s="1">
        <f>IF(Eingabe!R3752="x",1,0)</f>
        <v>0</v>
      </c>
      <c r="I3752" s="1">
        <f>IF(Eingabe!S3752="x",1,0)</f>
        <v>0</v>
      </c>
      <c r="J3752" s="1">
        <f t="shared" si="279"/>
        <v>0</v>
      </c>
      <c r="K3752" s="89">
        <f>IF(Eingabe!E3752="x",1,0)</f>
        <v>0</v>
      </c>
      <c r="L3752" s="1">
        <f>IF(Eingabe!F3752="x",1,0)</f>
        <v>0</v>
      </c>
      <c r="M3752" s="90">
        <f t="shared" si="280"/>
        <v>0</v>
      </c>
    </row>
    <row r="3753">
      <c r="A3753" s="5">
        <f>Eingabe!J3753^2*PI()/4</f>
        <v>0</v>
      </c>
      <c r="B3753" s="5">
        <f>Eingabe!K3753*Eingabe!L3753</f>
        <v>0</v>
      </c>
      <c r="C3753" s="5">
        <f>(Eingabe!K3753*(Eingabe!L3753-Eingabe!K3753)+Eingabe!K3753^2*PI()/4)*0+Eingabe!K3753*Eingabe!L3753</f>
        <v>0</v>
      </c>
      <c r="D3753" s="89">
        <f>IF(Eingabe!G3753="x",1,0)</f>
        <v>0</v>
      </c>
      <c r="E3753" s="1">
        <f>IF(Eingabe!H3753="x",1,0)</f>
        <v>0</v>
      </c>
      <c r="F3753" s="1">
        <f>IF(Eingabe!I3753="x",1,0)</f>
        <v>0</v>
      </c>
      <c r="G3753" s="90">
        <f t="shared" si="278"/>
        <v>0</v>
      </c>
      <c r="H3753" s="1">
        <f>IF(Eingabe!R3753="x",1,0)</f>
        <v>0</v>
      </c>
      <c r="I3753" s="1">
        <f>IF(Eingabe!S3753="x",1,0)</f>
        <v>0</v>
      </c>
      <c r="J3753" s="1">
        <f t="shared" si="279"/>
        <v>0</v>
      </c>
      <c r="K3753" s="89">
        <f>IF(Eingabe!E3753="x",1,0)</f>
        <v>0</v>
      </c>
      <c r="L3753" s="1">
        <f>IF(Eingabe!F3753="x",1,0)</f>
        <v>0</v>
      </c>
      <c r="M3753" s="90">
        <f t="shared" si="280"/>
        <v>0</v>
      </c>
    </row>
    <row r="3754">
      <c r="A3754" s="5">
        <f>Eingabe!J3754^2*PI()/4</f>
        <v>0</v>
      </c>
      <c r="B3754" s="5">
        <f>Eingabe!K3754*Eingabe!L3754</f>
        <v>0</v>
      </c>
      <c r="C3754" s="5">
        <f>(Eingabe!K3754*(Eingabe!L3754-Eingabe!K3754)+Eingabe!K3754^2*PI()/4)*0+Eingabe!K3754*Eingabe!L3754</f>
        <v>0</v>
      </c>
      <c r="D3754" s="89">
        <f>IF(Eingabe!G3754="x",1,0)</f>
        <v>0</v>
      </c>
      <c r="E3754" s="1">
        <f>IF(Eingabe!H3754="x",1,0)</f>
        <v>0</v>
      </c>
      <c r="F3754" s="1">
        <f>IF(Eingabe!I3754="x",1,0)</f>
        <v>0</v>
      </c>
      <c r="G3754" s="90">
        <f t="shared" si="278"/>
        <v>0</v>
      </c>
      <c r="H3754" s="1">
        <f>IF(Eingabe!R3754="x",1,0)</f>
        <v>0</v>
      </c>
      <c r="I3754" s="1">
        <f>IF(Eingabe!S3754="x",1,0)</f>
        <v>0</v>
      </c>
      <c r="J3754" s="1">
        <f t="shared" si="279"/>
        <v>0</v>
      </c>
      <c r="K3754" s="89">
        <f>IF(Eingabe!E3754="x",1,0)</f>
        <v>0</v>
      </c>
      <c r="L3754" s="1">
        <f>IF(Eingabe!F3754="x",1,0)</f>
        <v>0</v>
      </c>
      <c r="M3754" s="90">
        <f t="shared" si="280"/>
        <v>0</v>
      </c>
    </row>
    <row r="3755">
      <c r="A3755" s="5">
        <f>Eingabe!J3755^2*PI()/4</f>
        <v>0</v>
      </c>
      <c r="B3755" s="5">
        <f>Eingabe!K3755*Eingabe!L3755</f>
        <v>0</v>
      </c>
      <c r="C3755" s="5">
        <f>(Eingabe!K3755*(Eingabe!L3755-Eingabe!K3755)+Eingabe!K3755^2*PI()/4)*0+Eingabe!K3755*Eingabe!L3755</f>
        <v>0</v>
      </c>
      <c r="D3755" s="89">
        <f>IF(Eingabe!G3755="x",1,0)</f>
        <v>0</v>
      </c>
      <c r="E3755" s="1">
        <f>IF(Eingabe!H3755="x",1,0)</f>
        <v>0</v>
      </c>
      <c r="F3755" s="1">
        <f>IF(Eingabe!I3755="x",1,0)</f>
        <v>0</v>
      </c>
      <c r="G3755" s="90">
        <f t="shared" si="278"/>
        <v>0</v>
      </c>
      <c r="H3755" s="1">
        <f>IF(Eingabe!R3755="x",1,0)</f>
        <v>0</v>
      </c>
      <c r="I3755" s="1">
        <f>IF(Eingabe!S3755="x",1,0)</f>
        <v>0</v>
      </c>
      <c r="J3755" s="1">
        <f t="shared" si="279"/>
        <v>0</v>
      </c>
      <c r="K3755" s="89">
        <f>IF(Eingabe!E3755="x",1,0)</f>
        <v>0</v>
      </c>
      <c r="L3755" s="1">
        <f>IF(Eingabe!F3755="x",1,0)</f>
        <v>0</v>
      </c>
      <c r="M3755" s="90">
        <f t="shared" si="280"/>
        <v>0</v>
      </c>
    </row>
    <row r="3756">
      <c r="A3756" s="5">
        <f>Eingabe!J3756^2*PI()/4</f>
        <v>0</v>
      </c>
      <c r="B3756" s="5">
        <f>Eingabe!K3756*Eingabe!L3756</f>
        <v>0</v>
      </c>
      <c r="C3756" s="5">
        <f>(Eingabe!K3756*(Eingabe!L3756-Eingabe!K3756)+Eingabe!K3756^2*PI()/4)*0+Eingabe!K3756*Eingabe!L3756</f>
        <v>0</v>
      </c>
      <c r="D3756" s="89">
        <f>IF(Eingabe!G3756="x",1,0)</f>
        <v>0</v>
      </c>
      <c r="E3756" s="1">
        <f>IF(Eingabe!H3756="x",1,0)</f>
        <v>0</v>
      </c>
      <c r="F3756" s="1">
        <f>IF(Eingabe!I3756="x",1,0)</f>
        <v>0</v>
      </c>
      <c r="G3756" s="90">
        <f t="shared" si="278"/>
        <v>0</v>
      </c>
      <c r="H3756" s="1">
        <f>IF(Eingabe!R3756="x",1,0)</f>
        <v>0</v>
      </c>
      <c r="I3756" s="1">
        <f>IF(Eingabe!S3756="x",1,0)</f>
        <v>0</v>
      </c>
      <c r="J3756" s="1">
        <f t="shared" si="279"/>
        <v>0</v>
      </c>
      <c r="K3756" s="89">
        <f>IF(Eingabe!E3756="x",1,0)</f>
        <v>0</v>
      </c>
      <c r="L3756" s="1">
        <f>IF(Eingabe!F3756="x",1,0)</f>
        <v>0</v>
      </c>
      <c r="M3756" s="90">
        <f t="shared" si="280"/>
        <v>0</v>
      </c>
    </row>
    <row r="3757">
      <c r="A3757" s="5">
        <f>Eingabe!J3757^2*PI()/4</f>
        <v>0</v>
      </c>
      <c r="B3757" s="5">
        <f>Eingabe!K3757*Eingabe!L3757</f>
        <v>0</v>
      </c>
      <c r="C3757" s="5">
        <f>(Eingabe!K3757*(Eingabe!L3757-Eingabe!K3757)+Eingabe!K3757^2*PI()/4)*0+Eingabe!K3757*Eingabe!L3757</f>
        <v>0</v>
      </c>
      <c r="D3757" s="89">
        <f>IF(Eingabe!G3757="x",1,0)</f>
        <v>0</v>
      </c>
      <c r="E3757" s="1">
        <f>IF(Eingabe!H3757="x",1,0)</f>
        <v>0</v>
      </c>
      <c r="F3757" s="1">
        <f>IF(Eingabe!I3757="x",1,0)</f>
        <v>0</v>
      </c>
      <c r="G3757" s="90">
        <f t="shared" si="278"/>
        <v>0</v>
      </c>
      <c r="H3757" s="1">
        <f>IF(Eingabe!R3757="x",1,0)</f>
        <v>0</v>
      </c>
      <c r="I3757" s="1">
        <f>IF(Eingabe!S3757="x",1,0)</f>
        <v>0</v>
      </c>
      <c r="J3757" s="1">
        <f t="shared" si="279"/>
        <v>0</v>
      </c>
      <c r="K3757" s="89">
        <f>IF(Eingabe!E3757="x",1,0)</f>
        <v>0</v>
      </c>
      <c r="L3757" s="1">
        <f>IF(Eingabe!F3757="x",1,0)</f>
        <v>0</v>
      </c>
      <c r="M3757" s="90">
        <f t="shared" si="280"/>
        <v>0</v>
      </c>
    </row>
    <row r="3758">
      <c r="A3758" s="5">
        <f>Eingabe!J3758^2*PI()/4</f>
        <v>0</v>
      </c>
      <c r="B3758" s="5">
        <f>Eingabe!K3758*Eingabe!L3758</f>
        <v>0</v>
      </c>
      <c r="C3758" s="5">
        <f>(Eingabe!K3758*(Eingabe!L3758-Eingabe!K3758)+Eingabe!K3758^2*PI()/4)*0+Eingabe!K3758*Eingabe!L3758</f>
        <v>0</v>
      </c>
      <c r="D3758" s="89">
        <f>IF(Eingabe!G3758="x",1,0)</f>
        <v>0</v>
      </c>
      <c r="E3758" s="1">
        <f>IF(Eingabe!H3758="x",1,0)</f>
        <v>0</v>
      </c>
      <c r="F3758" s="1">
        <f>IF(Eingabe!I3758="x",1,0)</f>
        <v>0</v>
      </c>
      <c r="G3758" s="90">
        <f t="shared" si="278"/>
        <v>0</v>
      </c>
      <c r="H3758" s="1">
        <f>IF(Eingabe!R3758="x",1,0)</f>
        <v>0</v>
      </c>
      <c r="I3758" s="1">
        <f>IF(Eingabe!S3758="x",1,0)</f>
        <v>0</v>
      </c>
      <c r="J3758" s="1">
        <f t="shared" si="279"/>
        <v>0</v>
      </c>
      <c r="K3758" s="89">
        <f>IF(Eingabe!E3758="x",1,0)</f>
        <v>0</v>
      </c>
      <c r="L3758" s="1">
        <f>IF(Eingabe!F3758="x",1,0)</f>
        <v>0</v>
      </c>
      <c r="M3758" s="90">
        <f t="shared" si="280"/>
        <v>0</v>
      </c>
    </row>
    <row r="3759">
      <c r="A3759" s="5">
        <f>Eingabe!J3759^2*PI()/4</f>
        <v>0</v>
      </c>
      <c r="B3759" s="5">
        <f>Eingabe!K3759*Eingabe!L3759</f>
        <v>0</v>
      </c>
      <c r="C3759" s="5">
        <f>(Eingabe!K3759*(Eingabe!L3759-Eingabe!K3759)+Eingabe!K3759^2*PI()/4)*0+Eingabe!K3759*Eingabe!L3759</f>
        <v>0</v>
      </c>
      <c r="D3759" s="89">
        <f>IF(Eingabe!G3759="x",1,0)</f>
        <v>0</v>
      </c>
      <c r="E3759" s="1">
        <f>IF(Eingabe!H3759="x",1,0)</f>
        <v>0</v>
      </c>
      <c r="F3759" s="1">
        <f>IF(Eingabe!I3759="x",1,0)</f>
        <v>0</v>
      </c>
      <c r="G3759" s="90">
        <f t="shared" si="278"/>
        <v>0</v>
      </c>
      <c r="H3759" s="1">
        <f>IF(Eingabe!R3759="x",1,0)</f>
        <v>0</v>
      </c>
      <c r="I3759" s="1">
        <f>IF(Eingabe!S3759="x",1,0)</f>
        <v>0</v>
      </c>
      <c r="J3759" s="1">
        <f t="shared" si="279"/>
        <v>0</v>
      </c>
      <c r="K3759" s="89">
        <f>IF(Eingabe!E3759="x",1,0)</f>
        <v>0</v>
      </c>
      <c r="L3759" s="1">
        <f>IF(Eingabe!F3759="x",1,0)</f>
        <v>0</v>
      </c>
      <c r="M3759" s="90">
        <f t="shared" si="280"/>
        <v>0</v>
      </c>
    </row>
    <row r="3760">
      <c r="A3760" s="5">
        <f>Eingabe!J3760^2*PI()/4</f>
        <v>0</v>
      </c>
      <c r="B3760" s="5">
        <f>Eingabe!K3760*Eingabe!L3760</f>
        <v>0</v>
      </c>
      <c r="C3760" s="5">
        <f>(Eingabe!K3760*(Eingabe!L3760-Eingabe!K3760)+Eingabe!K3760^2*PI()/4)*0+Eingabe!K3760*Eingabe!L3760</f>
        <v>0</v>
      </c>
      <c r="D3760" s="89">
        <f>IF(Eingabe!G3760="x",1,0)</f>
        <v>0</v>
      </c>
      <c r="E3760" s="1">
        <f>IF(Eingabe!H3760="x",1,0)</f>
        <v>0</v>
      </c>
      <c r="F3760" s="1">
        <f>IF(Eingabe!I3760="x",1,0)</f>
        <v>0</v>
      </c>
      <c r="G3760" s="90">
        <f t="shared" si="278"/>
        <v>0</v>
      </c>
      <c r="H3760" s="1">
        <f>IF(Eingabe!R3760="x",1,0)</f>
        <v>0</v>
      </c>
      <c r="I3760" s="1">
        <f>IF(Eingabe!S3760="x",1,0)</f>
        <v>0</v>
      </c>
      <c r="J3760" s="1">
        <f t="shared" si="279"/>
        <v>0</v>
      </c>
      <c r="K3760" s="89">
        <f>IF(Eingabe!E3760="x",1,0)</f>
        <v>0</v>
      </c>
      <c r="L3760" s="1">
        <f>IF(Eingabe!F3760="x",1,0)</f>
        <v>0</v>
      </c>
      <c r="M3760" s="90">
        <f t="shared" si="280"/>
        <v>0</v>
      </c>
    </row>
    <row r="3761">
      <c r="A3761" s="5">
        <f>Eingabe!J3761^2*PI()/4</f>
        <v>0</v>
      </c>
      <c r="B3761" s="5">
        <f>Eingabe!K3761*Eingabe!L3761</f>
        <v>0</v>
      </c>
      <c r="C3761" s="5">
        <f>(Eingabe!K3761*(Eingabe!L3761-Eingabe!K3761)+Eingabe!K3761^2*PI()/4)*0+Eingabe!K3761*Eingabe!L3761</f>
        <v>0</v>
      </c>
      <c r="D3761" s="89">
        <f>IF(Eingabe!G3761="x",1,0)</f>
        <v>0</v>
      </c>
      <c r="E3761" s="1">
        <f>IF(Eingabe!H3761="x",1,0)</f>
        <v>0</v>
      </c>
      <c r="F3761" s="1">
        <f>IF(Eingabe!I3761="x",1,0)</f>
        <v>0</v>
      </c>
      <c r="G3761" s="90">
        <f t="shared" si="278"/>
        <v>0</v>
      </c>
      <c r="H3761" s="1">
        <f>IF(Eingabe!R3761="x",1,0)</f>
        <v>0</v>
      </c>
      <c r="I3761" s="1">
        <f>IF(Eingabe!S3761="x",1,0)</f>
        <v>0</v>
      </c>
      <c r="J3761" s="1">
        <f t="shared" si="279"/>
        <v>0</v>
      </c>
      <c r="K3761" s="89">
        <f>IF(Eingabe!E3761="x",1,0)</f>
        <v>0</v>
      </c>
      <c r="L3761" s="1">
        <f>IF(Eingabe!F3761="x",1,0)</f>
        <v>0</v>
      </c>
      <c r="M3761" s="90">
        <f t="shared" si="280"/>
        <v>0</v>
      </c>
    </row>
    <row r="3762">
      <c r="A3762" s="5">
        <f>Eingabe!J3762^2*PI()/4</f>
        <v>0</v>
      </c>
      <c r="B3762" s="5">
        <f>Eingabe!K3762*Eingabe!L3762</f>
        <v>0</v>
      </c>
      <c r="C3762" s="5">
        <f>(Eingabe!K3762*(Eingabe!L3762-Eingabe!K3762)+Eingabe!K3762^2*PI()/4)*0+Eingabe!K3762*Eingabe!L3762</f>
        <v>0</v>
      </c>
      <c r="D3762" s="89">
        <f>IF(Eingabe!G3762="x",1,0)</f>
        <v>0</v>
      </c>
      <c r="E3762" s="1">
        <f>IF(Eingabe!H3762="x",1,0)</f>
        <v>0</v>
      </c>
      <c r="F3762" s="1">
        <f>IF(Eingabe!I3762="x",1,0)</f>
        <v>0</v>
      </c>
      <c r="G3762" s="90">
        <f t="shared" si="278"/>
        <v>0</v>
      </c>
      <c r="H3762" s="1">
        <f>IF(Eingabe!R3762="x",1,0)</f>
        <v>0</v>
      </c>
      <c r="I3762" s="1">
        <f>IF(Eingabe!S3762="x",1,0)</f>
        <v>0</v>
      </c>
      <c r="J3762" s="1">
        <f t="shared" si="279"/>
        <v>0</v>
      </c>
      <c r="K3762" s="89">
        <f>IF(Eingabe!E3762="x",1,0)</f>
        <v>0</v>
      </c>
      <c r="L3762" s="1">
        <f>IF(Eingabe!F3762="x",1,0)</f>
        <v>0</v>
      </c>
      <c r="M3762" s="90">
        <f t="shared" si="280"/>
        <v>0</v>
      </c>
    </row>
    <row r="3763">
      <c r="A3763" s="5">
        <f>Eingabe!J3763^2*PI()/4</f>
        <v>0</v>
      </c>
      <c r="B3763" s="5">
        <f>Eingabe!K3763*Eingabe!L3763</f>
        <v>0</v>
      </c>
      <c r="C3763" s="5">
        <f>(Eingabe!K3763*(Eingabe!L3763-Eingabe!K3763)+Eingabe!K3763^2*PI()/4)*0+Eingabe!K3763*Eingabe!L3763</f>
        <v>0</v>
      </c>
      <c r="D3763" s="89">
        <f>IF(Eingabe!G3763="x",1,0)</f>
        <v>0</v>
      </c>
      <c r="E3763" s="1">
        <f>IF(Eingabe!H3763="x",1,0)</f>
        <v>0</v>
      </c>
      <c r="F3763" s="1">
        <f>IF(Eingabe!I3763="x",1,0)</f>
        <v>0</v>
      </c>
      <c r="G3763" s="90">
        <f t="shared" si="278"/>
        <v>0</v>
      </c>
      <c r="H3763" s="1">
        <f>IF(Eingabe!R3763="x",1,0)</f>
        <v>0</v>
      </c>
      <c r="I3763" s="1">
        <f>IF(Eingabe!S3763="x",1,0)</f>
        <v>0</v>
      </c>
      <c r="J3763" s="1">
        <f t="shared" si="279"/>
        <v>0</v>
      </c>
      <c r="K3763" s="89">
        <f>IF(Eingabe!E3763="x",1,0)</f>
        <v>0</v>
      </c>
      <c r="L3763" s="1">
        <f>IF(Eingabe!F3763="x",1,0)</f>
        <v>0</v>
      </c>
      <c r="M3763" s="90">
        <f t="shared" si="280"/>
        <v>0</v>
      </c>
    </row>
    <row r="3764">
      <c r="A3764" s="5">
        <f>Eingabe!J3764^2*PI()/4</f>
        <v>0</v>
      </c>
      <c r="B3764" s="5">
        <f>Eingabe!K3764*Eingabe!L3764</f>
        <v>0</v>
      </c>
      <c r="C3764" s="5">
        <f>(Eingabe!K3764*(Eingabe!L3764-Eingabe!K3764)+Eingabe!K3764^2*PI()/4)*0+Eingabe!K3764*Eingabe!L3764</f>
        <v>0</v>
      </c>
      <c r="D3764" s="89">
        <f>IF(Eingabe!G3764="x",1,0)</f>
        <v>0</v>
      </c>
      <c r="E3764" s="1">
        <f>IF(Eingabe!H3764="x",1,0)</f>
        <v>0</v>
      </c>
      <c r="F3764" s="1">
        <f>IF(Eingabe!I3764="x",1,0)</f>
        <v>0</v>
      </c>
      <c r="G3764" s="90">
        <f t="shared" si="278"/>
        <v>0</v>
      </c>
      <c r="H3764" s="1">
        <f>IF(Eingabe!R3764="x",1,0)</f>
        <v>0</v>
      </c>
      <c r="I3764" s="1">
        <f>IF(Eingabe!S3764="x",1,0)</f>
        <v>0</v>
      </c>
      <c r="J3764" s="1">
        <f t="shared" si="279"/>
        <v>0</v>
      </c>
      <c r="K3764" s="89">
        <f>IF(Eingabe!E3764="x",1,0)</f>
        <v>0</v>
      </c>
      <c r="L3764" s="1">
        <f>IF(Eingabe!F3764="x",1,0)</f>
        <v>0</v>
      </c>
      <c r="M3764" s="90">
        <f t="shared" si="280"/>
        <v>0</v>
      </c>
    </row>
    <row r="3765">
      <c r="A3765" s="5">
        <f>Eingabe!J3765^2*PI()/4</f>
        <v>0</v>
      </c>
      <c r="B3765" s="5">
        <f>Eingabe!K3765*Eingabe!L3765</f>
        <v>0</v>
      </c>
      <c r="C3765" s="5">
        <f>(Eingabe!K3765*(Eingabe!L3765-Eingabe!K3765)+Eingabe!K3765^2*PI()/4)*0+Eingabe!K3765*Eingabe!L3765</f>
        <v>0</v>
      </c>
      <c r="D3765" s="89">
        <f>IF(Eingabe!G3765="x",1,0)</f>
        <v>0</v>
      </c>
      <c r="E3765" s="1">
        <f>IF(Eingabe!H3765="x",1,0)</f>
        <v>0</v>
      </c>
      <c r="F3765" s="1">
        <f>IF(Eingabe!I3765="x",1,0)</f>
        <v>0</v>
      </c>
      <c r="G3765" s="90">
        <f t="shared" si="278"/>
        <v>0</v>
      </c>
      <c r="H3765" s="1">
        <f>IF(Eingabe!R3765="x",1,0)</f>
        <v>0</v>
      </c>
      <c r="I3765" s="1">
        <f>IF(Eingabe!S3765="x",1,0)</f>
        <v>0</v>
      </c>
      <c r="J3765" s="1">
        <f t="shared" si="279"/>
        <v>0</v>
      </c>
      <c r="K3765" s="89">
        <f>IF(Eingabe!E3765="x",1,0)</f>
        <v>0</v>
      </c>
      <c r="L3765" s="1">
        <f>IF(Eingabe!F3765="x",1,0)</f>
        <v>0</v>
      </c>
      <c r="M3765" s="90">
        <f t="shared" si="280"/>
        <v>0</v>
      </c>
    </row>
    <row r="3766">
      <c r="A3766" s="5">
        <f>Eingabe!J3766^2*PI()/4</f>
        <v>0</v>
      </c>
      <c r="B3766" s="5">
        <f>Eingabe!K3766*Eingabe!L3766</f>
        <v>0</v>
      </c>
      <c r="C3766" s="5">
        <f>(Eingabe!K3766*(Eingabe!L3766-Eingabe!K3766)+Eingabe!K3766^2*PI()/4)*0+Eingabe!K3766*Eingabe!L3766</f>
        <v>0</v>
      </c>
      <c r="D3766" s="89">
        <f>IF(Eingabe!G3766="x",1,0)</f>
        <v>0</v>
      </c>
      <c r="E3766" s="1">
        <f>IF(Eingabe!H3766="x",1,0)</f>
        <v>0</v>
      </c>
      <c r="F3766" s="1">
        <f>IF(Eingabe!I3766="x",1,0)</f>
        <v>0</v>
      </c>
      <c r="G3766" s="90">
        <f t="shared" si="278"/>
        <v>0</v>
      </c>
      <c r="H3766" s="1">
        <f>IF(Eingabe!R3766="x",1,0)</f>
        <v>0</v>
      </c>
      <c r="I3766" s="1">
        <f>IF(Eingabe!S3766="x",1,0)</f>
        <v>0</v>
      </c>
      <c r="J3766" s="1">
        <f t="shared" si="279"/>
        <v>0</v>
      </c>
      <c r="K3766" s="89">
        <f>IF(Eingabe!E3766="x",1,0)</f>
        <v>0</v>
      </c>
      <c r="L3766" s="1">
        <f>IF(Eingabe!F3766="x",1,0)</f>
        <v>0</v>
      </c>
      <c r="M3766" s="90">
        <f t="shared" si="280"/>
        <v>0</v>
      </c>
    </row>
    <row r="3767">
      <c r="A3767" s="5">
        <f>Eingabe!J3767^2*PI()/4</f>
        <v>0</v>
      </c>
      <c r="B3767" s="5">
        <f>Eingabe!K3767*Eingabe!L3767</f>
        <v>0</v>
      </c>
      <c r="C3767" s="5">
        <f>(Eingabe!K3767*(Eingabe!L3767-Eingabe!K3767)+Eingabe!K3767^2*PI()/4)*0+Eingabe!K3767*Eingabe!L3767</f>
        <v>0</v>
      </c>
      <c r="D3767" s="89">
        <f>IF(Eingabe!G3767="x",1,0)</f>
        <v>0</v>
      </c>
      <c r="E3767" s="1">
        <f>IF(Eingabe!H3767="x",1,0)</f>
        <v>0</v>
      </c>
      <c r="F3767" s="1">
        <f>IF(Eingabe!I3767="x",1,0)</f>
        <v>0</v>
      </c>
      <c r="G3767" s="90">
        <f t="shared" si="278"/>
        <v>0</v>
      </c>
      <c r="H3767" s="1">
        <f>IF(Eingabe!R3767="x",1,0)</f>
        <v>0</v>
      </c>
      <c r="I3767" s="1">
        <f>IF(Eingabe!S3767="x",1,0)</f>
        <v>0</v>
      </c>
      <c r="J3767" s="1">
        <f t="shared" si="279"/>
        <v>0</v>
      </c>
      <c r="K3767" s="89">
        <f>IF(Eingabe!E3767="x",1,0)</f>
        <v>0</v>
      </c>
      <c r="L3767" s="1">
        <f>IF(Eingabe!F3767="x",1,0)</f>
        <v>0</v>
      </c>
      <c r="M3767" s="90">
        <f t="shared" si="280"/>
        <v>0</v>
      </c>
    </row>
    <row r="3768">
      <c r="A3768" s="5">
        <f>Eingabe!J3768^2*PI()/4</f>
        <v>0</v>
      </c>
      <c r="B3768" s="5">
        <f>Eingabe!K3768*Eingabe!L3768</f>
        <v>0</v>
      </c>
      <c r="C3768" s="5">
        <f>(Eingabe!K3768*(Eingabe!L3768-Eingabe!K3768)+Eingabe!K3768^2*PI()/4)*0+Eingabe!K3768*Eingabe!L3768</f>
        <v>0</v>
      </c>
      <c r="D3768" s="89">
        <f>IF(Eingabe!G3768="x",1,0)</f>
        <v>0</v>
      </c>
      <c r="E3768" s="1">
        <f>IF(Eingabe!H3768="x",1,0)</f>
        <v>0</v>
      </c>
      <c r="F3768" s="1">
        <f>IF(Eingabe!I3768="x",1,0)</f>
        <v>0</v>
      </c>
      <c r="G3768" s="90">
        <f t="shared" si="278"/>
        <v>0</v>
      </c>
      <c r="H3768" s="1">
        <f>IF(Eingabe!R3768="x",1,0)</f>
        <v>0</v>
      </c>
      <c r="I3768" s="1">
        <f>IF(Eingabe!S3768="x",1,0)</f>
        <v>0</v>
      </c>
      <c r="J3768" s="1">
        <f t="shared" si="279"/>
        <v>0</v>
      </c>
      <c r="K3768" s="89">
        <f>IF(Eingabe!E3768="x",1,0)</f>
        <v>0</v>
      </c>
      <c r="L3768" s="1">
        <f>IF(Eingabe!F3768="x",1,0)</f>
        <v>0</v>
      </c>
      <c r="M3768" s="90">
        <f t="shared" si="280"/>
        <v>0</v>
      </c>
    </row>
    <row r="3769">
      <c r="A3769" s="5">
        <f>Eingabe!J3769^2*PI()/4</f>
        <v>0</v>
      </c>
      <c r="B3769" s="5">
        <f>Eingabe!K3769*Eingabe!L3769</f>
        <v>0</v>
      </c>
      <c r="C3769" s="5">
        <f>(Eingabe!K3769*(Eingabe!L3769-Eingabe!K3769)+Eingabe!K3769^2*PI()/4)*0+Eingabe!K3769*Eingabe!L3769</f>
        <v>0</v>
      </c>
      <c r="D3769" s="89">
        <f>IF(Eingabe!G3769="x",1,0)</f>
        <v>0</v>
      </c>
      <c r="E3769" s="1">
        <f>IF(Eingabe!H3769="x",1,0)</f>
        <v>0</v>
      </c>
      <c r="F3769" s="1">
        <f>IF(Eingabe!I3769="x",1,0)</f>
        <v>0</v>
      </c>
      <c r="G3769" s="90">
        <f t="shared" si="278"/>
        <v>0</v>
      </c>
      <c r="H3769" s="1">
        <f>IF(Eingabe!R3769="x",1,0)</f>
        <v>0</v>
      </c>
      <c r="I3769" s="1">
        <f>IF(Eingabe!S3769="x",1,0)</f>
        <v>0</v>
      </c>
      <c r="J3769" s="1">
        <f t="shared" si="279"/>
        <v>0</v>
      </c>
      <c r="K3769" s="89">
        <f>IF(Eingabe!E3769="x",1,0)</f>
        <v>0</v>
      </c>
      <c r="L3769" s="1">
        <f>IF(Eingabe!F3769="x",1,0)</f>
        <v>0</v>
      </c>
      <c r="M3769" s="90">
        <f t="shared" si="280"/>
        <v>0</v>
      </c>
    </row>
    <row r="3770">
      <c r="A3770" s="5">
        <f>Eingabe!J3770^2*PI()/4</f>
        <v>0</v>
      </c>
      <c r="B3770" s="5">
        <f>Eingabe!K3770*Eingabe!L3770</f>
        <v>0</v>
      </c>
      <c r="C3770" s="5">
        <f>(Eingabe!K3770*(Eingabe!L3770-Eingabe!K3770)+Eingabe!K3770^2*PI()/4)*0+Eingabe!K3770*Eingabe!L3770</f>
        <v>0</v>
      </c>
      <c r="D3770" s="89">
        <f>IF(Eingabe!G3770="x",1,0)</f>
        <v>0</v>
      </c>
      <c r="E3770" s="1">
        <f>IF(Eingabe!H3770="x",1,0)</f>
        <v>0</v>
      </c>
      <c r="F3770" s="1">
        <f>IF(Eingabe!I3770="x",1,0)</f>
        <v>0</v>
      </c>
      <c r="G3770" s="90">
        <f t="shared" si="278"/>
        <v>0</v>
      </c>
      <c r="H3770" s="1">
        <f>IF(Eingabe!R3770="x",1,0)</f>
        <v>0</v>
      </c>
      <c r="I3770" s="1">
        <f>IF(Eingabe!S3770="x",1,0)</f>
        <v>0</v>
      </c>
      <c r="J3770" s="1">
        <f t="shared" si="279"/>
        <v>0</v>
      </c>
      <c r="K3770" s="89">
        <f>IF(Eingabe!E3770="x",1,0)</f>
        <v>0</v>
      </c>
      <c r="L3770" s="1">
        <f>IF(Eingabe!F3770="x",1,0)</f>
        <v>0</v>
      </c>
      <c r="M3770" s="90">
        <f t="shared" si="280"/>
        <v>0</v>
      </c>
    </row>
    <row r="3771">
      <c r="A3771" s="5">
        <f>Eingabe!J3771^2*PI()/4</f>
        <v>0</v>
      </c>
      <c r="B3771" s="5">
        <f>Eingabe!K3771*Eingabe!L3771</f>
        <v>0</v>
      </c>
      <c r="C3771" s="5">
        <f>(Eingabe!K3771*(Eingabe!L3771-Eingabe!K3771)+Eingabe!K3771^2*PI()/4)*0+Eingabe!K3771*Eingabe!L3771</f>
        <v>0</v>
      </c>
      <c r="D3771" s="89">
        <f>IF(Eingabe!G3771="x",1,0)</f>
        <v>0</v>
      </c>
      <c r="E3771" s="1">
        <f>IF(Eingabe!H3771="x",1,0)</f>
        <v>0</v>
      </c>
      <c r="F3771" s="1">
        <f>IF(Eingabe!I3771="x",1,0)</f>
        <v>0</v>
      </c>
      <c r="G3771" s="90">
        <f t="shared" si="278"/>
        <v>0</v>
      </c>
      <c r="H3771" s="1">
        <f>IF(Eingabe!R3771="x",1,0)</f>
        <v>0</v>
      </c>
      <c r="I3771" s="1">
        <f>IF(Eingabe!S3771="x",1,0)</f>
        <v>0</v>
      </c>
      <c r="J3771" s="1">
        <f t="shared" si="279"/>
        <v>0</v>
      </c>
      <c r="K3771" s="89">
        <f>IF(Eingabe!E3771="x",1,0)</f>
        <v>0</v>
      </c>
      <c r="L3771" s="1">
        <f>IF(Eingabe!F3771="x",1,0)</f>
        <v>0</v>
      </c>
      <c r="M3771" s="90">
        <f t="shared" si="280"/>
        <v>0</v>
      </c>
    </row>
    <row r="3772">
      <c r="A3772" s="5">
        <f>Eingabe!J3772^2*PI()/4</f>
        <v>0</v>
      </c>
      <c r="B3772" s="5">
        <f>Eingabe!K3772*Eingabe!L3772</f>
        <v>0</v>
      </c>
      <c r="C3772" s="5">
        <f>(Eingabe!K3772*(Eingabe!L3772-Eingabe!K3772)+Eingabe!K3772^2*PI()/4)*0+Eingabe!K3772*Eingabe!L3772</f>
        <v>0</v>
      </c>
      <c r="D3772" s="89">
        <f>IF(Eingabe!G3772="x",1,0)</f>
        <v>0</v>
      </c>
      <c r="E3772" s="1">
        <f>IF(Eingabe!H3772="x",1,0)</f>
        <v>0</v>
      </c>
      <c r="F3772" s="1">
        <f>IF(Eingabe!I3772="x",1,0)</f>
        <v>0</v>
      </c>
      <c r="G3772" s="90">
        <f t="shared" si="278"/>
        <v>0</v>
      </c>
      <c r="H3772" s="1">
        <f>IF(Eingabe!R3772="x",1,0)</f>
        <v>0</v>
      </c>
      <c r="I3772" s="1">
        <f>IF(Eingabe!S3772="x",1,0)</f>
        <v>0</v>
      </c>
      <c r="J3772" s="1">
        <f t="shared" si="279"/>
        <v>0</v>
      </c>
      <c r="K3772" s="89">
        <f>IF(Eingabe!E3772="x",1,0)</f>
        <v>0</v>
      </c>
      <c r="L3772" s="1">
        <f>IF(Eingabe!F3772="x",1,0)</f>
        <v>0</v>
      </c>
      <c r="M3772" s="90">
        <f t="shared" si="280"/>
        <v>0</v>
      </c>
    </row>
    <row r="3773">
      <c r="A3773" s="5">
        <f>Eingabe!J3773^2*PI()/4</f>
        <v>0</v>
      </c>
      <c r="B3773" s="5">
        <f>Eingabe!K3773*Eingabe!L3773</f>
        <v>0</v>
      </c>
      <c r="C3773" s="5">
        <f>(Eingabe!K3773*(Eingabe!L3773-Eingabe!K3773)+Eingabe!K3773^2*PI()/4)*0+Eingabe!K3773*Eingabe!L3773</f>
        <v>0</v>
      </c>
      <c r="D3773" s="89">
        <f>IF(Eingabe!G3773="x",1,0)</f>
        <v>0</v>
      </c>
      <c r="E3773" s="1">
        <f>IF(Eingabe!H3773="x",1,0)</f>
        <v>0</v>
      </c>
      <c r="F3773" s="1">
        <f>IF(Eingabe!I3773="x",1,0)</f>
        <v>0</v>
      </c>
      <c r="G3773" s="90">
        <f t="shared" si="278"/>
        <v>0</v>
      </c>
      <c r="H3773" s="1">
        <f>IF(Eingabe!R3773="x",1,0)</f>
        <v>0</v>
      </c>
      <c r="I3773" s="1">
        <f>IF(Eingabe!S3773="x",1,0)</f>
        <v>0</v>
      </c>
      <c r="J3773" s="1">
        <f t="shared" si="279"/>
        <v>0</v>
      </c>
      <c r="K3773" s="89">
        <f>IF(Eingabe!E3773="x",1,0)</f>
        <v>0</v>
      </c>
      <c r="L3773" s="1">
        <f>IF(Eingabe!F3773="x",1,0)</f>
        <v>0</v>
      </c>
      <c r="M3773" s="90">
        <f t="shared" si="280"/>
        <v>0</v>
      </c>
    </row>
    <row r="3774">
      <c r="A3774" s="5">
        <f>Eingabe!J3774^2*PI()/4</f>
        <v>0</v>
      </c>
      <c r="B3774" s="5">
        <f>Eingabe!K3774*Eingabe!L3774</f>
        <v>0</v>
      </c>
      <c r="C3774" s="5">
        <f>(Eingabe!K3774*(Eingabe!L3774-Eingabe!K3774)+Eingabe!K3774^2*PI()/4)*0+Eingabe!K3774*Eingabe!L3774</f>
        <v>0</v>
      </c>
      <c r="D3774" s="89">
        <f>IF(Eingabe!G3774="x",1,0)</f>
        <v>0</v>
      </c>
      <c r="E3774" s="1">
        <f>IF(Eingabe!H3774="x",1,0)</f>
        <v>0</v>
      </c>
      <c r="F3774" s="1">
        <f>IF(Eingabe!I3774="x",1,0)</f>
        <v>0</v>
      </c>
      <c r="G3774" s="90">
        <f t="shared" si="278"/>
        <v>0</v>
      </c>
      <c r="H3774" s="1">
        <f>IF(Eingabe!R3774="x",1,0)</f>
        <v>0</v>
      </c>
      <c r="I3774" s="1">
        <f>IF(Eingabe!S3774="x",1,0)</f>
        <v>0</v>
      </c>
      <c r="J3774" s="1">
        <f t="shared" si="279"/>
        <v>0</v>
      </c>
      <c r="K3774" s="89">
        <f>IF(Eingabe!E3774="x",1,0)</f>
        <v>0</v>
      </c>
      <c r="L3774" s="1">
        <f>IF(Eingabe!F3774="x",1,0)</f>
        <v>0</v>
      </c>
      <c r="M3774" s="90">
        <f t="shared" si="280"/>
        <v>0</v>
      </c>
    </row>
    <row r="3775">
      <c r="A3775" s="5">
        <f>Eingabe!J3775^2*PI()/4</f>
        <v>0</v>
      </c>
      <c r="B3775" s="5">
        <f>Eingabe!K3775*Eingabe!L3775</f>
        <v>0</v>
      </c>
      <c r="C3775" s="5">
        <f>(Eingabe!K3775*(Eingabe!L3775-Eingabe!K3775)+Eingabe!K3775^2*PI()/4)*0+Eingabe!K3775*Eingabe!L3775</f>
        <v>0</v>
      </c>
      <c r="D3775" s="89">
        <f>IF(Eingabe!G3775="x",1,0)</f>
        <v>0</v>
      </c>
      <c r="E3775" s="1">
        <f>IF(Eingabe!H3775="x",1,0)</f>
        <v>0</v>
      </c>
      <c r="F3775" s="1">
        <f>IF(Eingabe!I3775="x",1,0)</f>
        <v>0</v>
      </c>
      <c r="G3775" s="90">
        <f t="shared" si="278"/>
        <v>0</v>
      </c>
      <c r="H3775" s="1">
        <f>IF(Eingabe!R3775="x",1,0)</f>
        <v>0</v>
      </c>
      <c r="I3775" s="1">
        <f>IF(Eingabe!S3775="x",1,0)</f>
        <v>0</v>
      </c>
      <c r="J3775" s="1">
        <f t="shared" si="279"/>
        <v>0</v>
      </c>
      <c r="K3775" s="89">
        <f>IF(Eingabe!E3775="x",1,0)</f>
        <v>0</v>
      </c>
      <c r="L3775" s="1">
        <f>IF(Eingabe!F3775="x",1,0)</f>
        <v>0</v>
      </c>
      <c r="M3775" s="90">
        <f t="shared" si="280"/>
        <v>0</v>
      </c>
    </row>
    <row r="3776">
      <c r="A3776" s="5">
        <f>Eingabe!J3776^2*PI()/4</f>
        <v>0</v>
      </c>
      <c r="B3776" s="5">
        <f>Eingabe!K3776*Eingabe!L3776</f>
        <v>0</v>
      </c>
      <c r="C3776" s="5">
        <f>(Eingabe!K3776*(Eingabe!L3776-Eingabe!K3776)+Eingabe!K3776^2*PI()/4)*0+Eingabe!K3776*Eingabe!L3776</f>
        <v>0</v>
      </c>
      <c r="D3776" s="89">
        <f>IF(Eingabe!G3776="x",1,0)</f>
        <v>0</v>
      </c>
      <c r="E3776" s="1">
        <f>IF(Eingabe!H3776="x",1,0)</f>
        <v>0</v>
      </c>
      <c r="F3776" s="1">
        <f>IF(Eingabe!I3776="x",1,0)</f>
        <v>0</v>
      </c>
      <c r="G3776" s="90">
        <f t="shared" si="278"/>
        <v>0</v>
      </c>
      <c r="H3776" s="1">
        <f>IF(Eingabe!R3776="x",1,0)</f>
        <v>0</v>
      </c>
      <c r="I3776" s="1">
        <f>IF(Eingabe!S3776="x",1,0)</f>
        <v>0</v>
      </c>
      <c r="J3776" s="1">
        <f t="shared" si="279"/>
        <v>0</v>
      </c>
      <c r="K3776" s="89">
        <f>IF(Eingabe!E3776="x",1,0)</f>
        <v>0</v>
      </c>
      <c r="L3776" s="1">
        <f>IF(Eingabe!F3776="x",1,0)</f>
        <v>0</v>
      </c>
      <c r="M3776" s="90">
        <f t="shared" si="280"/>
        <v>0</v>
      </c>
    </row>
    <row r="3777">
      <c r="A3777" s="5">
        <f>Eingabe!J3777^2*PI()/4</f>
        <v>0</v>
      </c>
      <c r="B3777" s="5">
        <f>Eingabe!K3777*Eingabe!L3777</f>
        <v>0</v>
      </c>
      <c r="C3777" s="5">
        <f>(Eingabe!K3777*(Eingabe!L3777-Eingabe!K3777)+Eingabe!K3777^2*PI()/4)*0+Eingabe!K3777*Eingabe!L3777</f>
        <v>0</v>
      </c>
      <c r="D3777" s="89">
        <f>IF(Eingabe!G3777="x",1,0)</f>
        <v>0</v>
      </c>
      <c r="E3777" s="1">
        <f>IF(Eingabe!H3777="x",1,0)</f>
        <v>0</v>
      </c>
      <c r="F3777" s="1">
        <f>IF(Eingabe!I3777="x",1,0)</f>
        <v>0</v>
      </c>
      <c r="G3777" s="90">
        <f t="shared" si="278"/>
        <v>0</v>
      </c>
      <c r="H3777" s="1">
        <f>IF(Eingabe!R3777="x",1,0)</f>
        <v>0</v>
      </c>
      <c r="I3777" s="1">
        <f>IF(Eingabe!S3777="x",1,0)</f>
        <v>0</v>
      </c>
      <c r="J3777" s="1">
        <f t="shared" si="279"/>
        <v>0</v>
      </c>
      <c r="K3777" s="89">
        <f>IF(Eingabe!E3777="x",1,0)</f>
        <v>0</v>
      </c>
      <c r="L3777" s="1">
        <f>IF(Eingabe!F3777="x",1,0)</f>
        <v>0</v>
      </c>
      <c r="M3777" s="90">
        <f t="shared" si="280"/>
        <v>0</v>
      </c>
    </row>
    <row r="3778">
      <c r="A3778" s="5">
        <f>Eingabe!J3778^2*PI()/4</f>
        <v>0</v>
      </c>
      <c r="B3778" s="5">
        <f>Eingabe!K3778*Eingabe!L3778</f>
        <v>0</v>
      </c>
      <c r="C3778" s="5">
        <f>(Eingabe!K3778*(Eingabe!L3778-Eingabe!K3778)+Eingabe!K3778^2*PI()/4)*0+Eingabe!K3778*Eingabe!L3778</f>
        <v>0</v>
      </c>
      <c r="D3778" s="89">
        <f>IF(Eingabe!G3778="x",1,0)</f>
        <v>0</v>
      </c>
      <c r="E3778" s="1">
        <f>IF(Eingabe!H3778="x",1,0)</f>
        <v>0</v>
      </c>
      <c r="F3778" s="1">
        <f>IF(Eingabe!I3778="x",1,0)</f>
        <v>0</v>
      </c>
      <c r="G3778" s="90">
        <f t="shared" si="278"/>
        <v>0</v>
      </c>
      <c r="H3778" s="1">
        <f>IF(Eingabe!R3778="x",1,0)</f>
        <v>0</v>
      </c>
      <c r="I3778" s="1">
        <f>IF(Eingabe!S3778="x",1,0)</f>
        <v>0</v>
      </c>
      <c r="J3778" s="1">
        <f t="shared" si="279"/>
        <v>0</v>
      </c>
      <c r="K3778" s="89">
        <f>IF(Eingabe!E3778="x",1,0)</f>
        <v>0</v>
      </c>
      <c r="L3778" s="1">
        <f>IF(Eingabe!F3778="x",1,0)</f>
        <v>0</v>
      </c>
      <c r="M3778" s="90">
        <f t="shared" si="280"/>
        <v>0</v>
      </c>
    </row>
    <row r="3779">
      <c r="A3779" s="5">
        <f>Eingabe!J3779^2*PI()/4</f>
        <v>0</v>
      </c>
      <c r="B3779" s="5">
        <f>Eingabe!K3779*Eingabe!L3779</f>
        <v>0</v>
      </c>
      <c r="C3779" s="5">
        <f>(Eingabe!K3779*(Eingabe!L3779-Eingabe!K3779)+Eingabe!K3779^2*PI()/4)*0+Eingabe!K3779*Eingabe!L3779</f>
        <v>0</v>
      </c>
      <c r="D3779" s="89">
        <f>IF(Eingabe!G3779="x",1,0)</f>
        <v>0</v>
      </c>
      <c r="E3779" s="1">
        <f>IF(Eingabe!H3779="x",1,0)</f>
        <v>0</v>
      </c>
      <c r="F3779" s="1">
        <f>IF(Eingabe!I3779="x",1,0)</f>
        <v>0</v>
      </c>
      <c r="G3779" s="90">
        <f t="shared" si="278"/>
        <v>0</v>
      </c>
      <c r="H3779" s="1">
        <f>IF(Eingabe!R3779="x",1,0)</f>
        <v>0</v>
      </c>
      <c r="I3779" s="1">
        <f>IF(Eingabe!S3779="x",1,0)</f>
        <v>0</v>
      </c>
      <c r="J3779" s="1">
        <f t="shared" si="279"/>
        <v>0</v>
      </c>
      <c r="K3779" s="89">
        <f>IF(Eingabe!E3779="x",1,0)</f>
        <v>0</v>
      </c>
      <c r="L3779" s="1">
        <f>IF(Eingabe!F3779="x",1,0)</f>
        <v>0</v>
      </c>
      <c r="M3779" s="90">
        <f t="shared" si="280"/>
        <v>0</v>
      </c>
    </row>
    <row r="3780">
      <c r="A3780" s="5">
        <f>Eingabe!J3780^2*PI()/4</f>
        <v>0</v>
      </c>
      <c r="B3780" s="5">
        <f>Eingabe!K3780*Eingabe!L3780</f>
        <v>0</v>
      </c>
      <c r="C3780" s="5">
        <f>(Eingabe!K3780*(Eingabe!L3780-Eingabe!K3780)+Eingabe!K3780^2*PI()/4)*0+Eingabe!K3780*Eingabe!L3780</f>
        <v>0</v>
      </c>
      <c r="D3780" s="89">
        <f>IF(Eingabe!G3780="x",1,0)</f>
        <v>0</v>
      </c>
      <c r="E3780" s="1">
        <f>IF(Eingabe!H3780="x",1,0)</f>
        <v>0</v>
      </c>
      <c r="F3780" s="1">
        <f>IF(Eingabe!I3780="x",1,0)</f>
        <v>0</v>
      </c>
      <c r="G3780" s="90">
        <f t="shared" si="278"/>
        <v>0</v>
      </c>
      <c r="H3780" s="1">
        <f>IF(Eingabe!R3780="x",1,0)</f>
        <v>0</v>
      </c>
      <c r="I3780" s="1">
        <f>IF(Eingabe!S3780="x",1,0)</f>
        <v>0</v>
      </c>
      <c r="J3780" s="1">
        <f t="shared" si="279"/>
        <v>0</v>
      </c>
      <c r="K3780" s="89">
        <f>IF(Eingabe!E3780="x",1,0)</f>
        <v>0</v>
      </c>
      <c r="L3780" s="1">
        <f>IF(Eingabe!F3780="x",1,0)</f>
        <v>0</v>
      </c>
      <c r="M3780" s="90">
        <f t="shared" si="280"/>
        <v>0</v>
      </c>
    </row>
    <row r="3781">
      <c r="A3781" s="5">
        <f>Eingabe!J3781^2*PI()/4</f>
        <v>0</v>
      </c>
      <c r="B3781" s="5">
        <f>Eingabe!K3781*Eingabe!L3781</f>
        <v>0</v>
      </c>
      <c r="C3781" s="5">
        <f>(Eingabe!K3781*(Eingabe!L3781-Eingabe!K3781)+Eingabe!K3781^2*PI()/4)*0+Eingabe!K3781*Eingabe!L3781</f>
        <v>0</v>
      </c>
      <c r="D3781" s="89">
        <f>IF(Eingabe!G3781="x",1,0)</f>
        <v>0</v>
      </c>
      <c r="E3781" s="1">
        <f>IF(Eingabe!H3781="x",1,0)</f>
        <v>0</v>
      </c>
      <c r="F3781" s="1">
        <f>IF(Eingabe!I3781="x",1,0)</f>
        <v>0</v>
      </c>
      <c r="G3781" s="90">
        <f t="shared" si="278"/>
        <v>0</v>
      </c>
      <c r="H3781" s="1">
        <f>IF(Eingabe!R3781="x",1,0)</f>
        <v>0</v>
      </c>
      <c r="I3781" s="1">
        <f>IF(Eingabe!S3781="x",1,0)</f>
        <v>0</v>
      </c>
      <c r="J3781" s="1">
        <f t="shared" si="279"/>
        <v>0</v>
      </c>
      <c r="K3781" s="89">
        <f>IF(Eingabe!E3781="x",1,0)</f>
        <v>0</v>
      </c>
      <c r="L3781" s="1">
        <f>IF(Eingabe!F3781="x",1,0)</f>
        <v>0</v>
      </c>
      <c r="M3781" s="90">
        <f t="shared" si="280"/>
        <v>0</v>
      </c>
    </row>
    <row r="3782">
      <c r="A3782" s="5">
        <f>Eingabe!J3782^2*PI()/4</f>
        <v>0</v>
      </c>
      <c r="B3782" s="5">
        <f>Eingabe!K3782*Eingabe!L3782</f>
        <v>0</v>
      </c>
      <c r="C3782" s="5">
        <f>(Eingabe!K3782*(Eingabe!L3782-Eingabe!K3782)+Eingabe!K3782^2*PI()/4)*0+Eingabe!K3782*Eingabe!L3782</f>
        <v>0</v>
      </c>
      <c r="D3782" s="89">
        <f>IF(Eingabe!G3782="x",1,0)</f>
        <v>0</v>
      </c>
      <c r="E3782" s="1">
        <f>IF(Eingabe!H3782="x",1,0)</f>
        <v>0</v>
      </c>
      <c r="F3782" s="1">
        <f>IF(Eingabe!I3782="x",1,0)</f>
        <v>0</v>
      </c>
      <c r="G3782" s="90">
        <f t="shared" si="278"/>
        <v>0</v>
      </c>
      <c r="H3782" s="1">
        <f>IF(Eingabe!R3782="x",1,0)</f>
        <v>0</v>
      </c>
      <c r="I3782" s="1">
        <f>IF(Eingabe!S3782="x",1,0)</f>
        <v>0</v>
      </c>
      <c r="J3782" s="1">
        <f t="shared" si="279"/>
        <v>0</v>
      </c>
      <c r="K3782" s="89">
        <f>IF(Eingabe!E3782="x",1,0)</f>
        <v>0</v>
      </c>
      <c r="L3782" s="1">
        <f>IF(Eingabe!F3782="x",1,0)</f>
        <v>0</v>
      </c>
      <c r="M3782" s="90">
        <f t="shared" si="280"/>
        <v>0</v>
      </c>
    </row>
    <row r="3783">
      <c r="A3783" s="5">
        <f>Eingabe!J3783^2*PI()/4</f>
        <v>0</v>
      </c>
      <c r="B3783" s="5">
        <f>Eingabe!K3783*Eingabe!L3783</f>
        <v>0</v>
      </c>
      <c r="C3783" s="5">
        <f>(Eingabe!K3783*(Eingabe!L3783-Eingabe!K3783)+Eingabe!K3783^2*PI()/4)*0+Eingabe!K3783*Eingabe!L3783</f>
        <v>0</v>
      </c>
      <c r="D3783" s="89">
        <f>IF(Eingabe!G3783="x",1,0)</f>
        <v>0</v>
      </c>
      <c r="E3783" s="1">
        <f>IF(Eingabe!H3783="x",1,0)</f>
        <v>0</v>
      </c>
      <c r="F3783" s="1">
        <f>IF(Eingabe!I3783="x",1,0)</f>
        <v>0</v>
      </c>
      <c r="G3783" s="90">
        <f t="shared" si="278"/>
        <v>0</v>
      </c>
      <c r="H3783" s="1">
        <f>IF(Eingabe!R3783="x",1,0)</f>
        <v>0</v>
      </c>
      <c r="I3783" s="1">
        <f>IF(Eingabe!S3783="x",1,0)</f>
        <v>0</v>
      </c>
      <c r="J3783" s="1">
        <f t="shared" si="279"/>
        <v>0</v>
      </c>
      <c r="K3783" s="89">
        <f>IF(Eingabe!E3783="x",1,0)</f>
        <v>0</v>
      </c>
      <c r="L3783" s="1">
        <f>IF(Eingabe!F3783="x",1,0)</f>
        <v>0</v>
      </c>
      <c r="M3783" s="90">
        <f t="shared" si="280"/>
        <v>0</v>
      </c>
    </row>
    <row r="3784">
      <c r="A3784" s="5">
        <f>Eingabe!J3784^2*PI()/4</f>
        <v>0</v>
      </c>
      <c r="B3784" s="5">
        <f>Eingabe!K3784*Eingabe!L3784</f>
        <v>0</v>
      </c>
      <c r="C3784" s="5">
        <f>(Eingabe!K3784*(Eingabe!L3784-Eingabe!K3784)+Eingabe!K3784^2*PI()/4)*0+Eingabe!K3784*Eingabe!L3784</f>
        <v>0</v>
      </c>
      <c r="D3784" s="89">
        <f>IF(Eingabe!G3784="x",1,0)</f>
        <v>0</v>
      </c>
      <c r="E3784" s="1">
        <f>IF(Eingabe!H3784="x",1,0)</f>
        <v>0</v>
      </c>
      <c r="F3784" s="1">
        <f>IF(Eingabe!I3784="x",1,0)</f>
        <v>0</v>
      </c>
      <c r="G3784" s="90">
        <f t="shared" si="278"/>
        <v>0</v>
      </c>
      <c r="H3784" s="1">
        <f>IF(Eingabe!R3784="x",1,0)</f>
        <v>0</v>
      </c>
      <c r="I3784" s="1">
        <f>IF(Eingabe!S3784="x",1,0)</f>
        <v>0</v>
      </c>
      <c r="J3784" s="1">
        <f t="shared" si="279"/>
        <v>0</v>
      </c>
      <c r="K3784" s="89">
        <f>IF(Eingabe!E3784="x",1,0)</f>
        <v>0</v>
      </c>
      <c r="L3784" s="1">
        <f>IF(Eingabe!F3784="x",1,0)</f>
        <v>0</v>
      </c>
      <c r="M3784" s="90">
        <f t="shared" si="280"/>
        <v>0</v>
      </c>
    </row>
    <row r="3785">
      <c r="A3785" s="5">
        <f>Eingabe!J3785^2*PI()/4</f>
        <v>0</v>
      </c>
      <c r="B3785" s="5">
        <f>Eingabe!K3785*Eingabe!L3785</f>
        <v>0</v>
      </c>
      <c r="C3785" s="5">
        <f>(Eingabe!K3785*(Eingabe!L3785-Eingabe!K3785)+Eingabe!K3785^2*PI()/4)*0+Eingabe!K3785*Eingabe!L3785</f>
        <v>0</v>
      </c>
      <c r="D3785" s="89">
        <f>IF(Eingabe!G3785="x",1,0)</f>
        <v>0</v>
      </c>
      <c r="E3785" s="1">
        <f>IF(Eingabe!H3785="x",1,0)</f>
        <v>0</v>
      </c>
      <c r="F3785" s="1">
        <f>IF(Eingabe!I3785="x",1,0)</f>
        <v>0</v>
      </c>
      <c r="G3785" s="90">
        <f t="shared" si="278"/>
        <v>0</v>
      </c>
      <c r="H3785" s="1">
        <f>IF(Eingabe!R3785="x",1,0)</f>
        <v>0</v>
      </c>
      <c r="I3785" s="1">
        <f>IF(Eingabe!S3785="x",1,0)</f>
        <v>0</v>
      </c>
      <c r="J3785" s="1">
        <f t="shared" si="279"/>
        <v>0</v>
      </c>
      <c r="K3785" s="89">
        <f>IF(Eingabe!E3785="x",1,0)</f>
        <v>0</v>
      </c>
      <c r="L3785" s="1">
        <f>IF(Eingabe!F3785="x",1,0)</f>
        <v>0</v>
      </c>
      <c r="M3785" s="90">
        <f t="shared" si="280"/>
        <v>0</v>
      </c>
    </row>
    <row r="3786">
      <c r="A3786" s="5">
        <f>Eingabe!J3786^2*PI()/4</f>
        <v>0</v>
      </c>
      <c r="B3786" s="5">
        <f>Eingabe!K3786*Eingabe!L3786</f>
        <v>0</v>
      </c>
      <c r="C3786" s="5">
        <f>(Eingabe!K3786*(Eingabe!L3786-Eingabe!K3786)+Eingabe!K3786^2*PI()/4)*0+Eingabe!K3786*Eingabe!L3786</f>
        <v>0</v>
      </c>
      <c r="D3786" s="89">
        <f>IF(Eingabe!G3786="x",1,0)</f>
        <v>0</v>
      </c>
      <c r="E3786" s="1">
        <f>IF(Eingabe!H3786="x",1,0)</f>
        <v>0</v>
      </c>
      <c r="F3786" s="1">
        <f>IF(Eingabe!I3786="x",1,0)</f>
        <v>0</v>
      </c>
      <c r="G3786" s="90">
        <f t="shared" si="278"/>
        <v>0</v>
      </c>
      <c r="H3786" s="1">
        <f>IF(Eingabe!R3786="x",1,0)</f>
        <v>0</v>
      </c>
      <c r="I3786" s="1">
        <f>IF(Eingabe!S3786="x",1,0)</f>
        <v>0</v>
      </c>
      <c r="J3786" s="1">
        <f t="shared" si="279"/>
        <v>0</v>
      </c>
      <c r="K3786" s="89">
        <f>IF(Eingabe!E3786="x",1,0)</f>
        <v>0</v>
      </c>
      <c r="L3786" s="1">
        <f>IF(Eingabe!F3786="x",1,0)</f>
        <v>0</v>
      </c>
      <c r="M3786" s="90">
        <f t="shared" si="280"/>
        <v>0</v>
      </c>
    </row>
    <row r="3787">
      <c r="A3787" s="5">
        <f>Eingabe!J3787^2*PI()/4</f>
        <v>0</v>
      </c>
      <c r="B3787" s="5">
        <f>Eingabe!K3787*Eingabe!L3787</f>
        <v>0</v>
      </c>
      <c r="C3787" s="5">
        <f>(Eingabe!K3787*(Eingabe!L3787-Eingabe!K3787)+Eingabe!K3787^2*PI()/4)*0+Eingabe!K3787*Eingabe!L3787</f>
        <v>0</v>
      </c>
      <c r="D3787" s="89">
        <f>IF(Eingabe!G3787="x",1,0)</f>
        <v>0</v>
      </c>
      <c r="E3787" s="1">
        <f>IF(Eingabe!H3787="x",1,0)</f>
        <v>0</v>
      </c>
      <c r="F3787" s="1">
        <f>IF(Eingabe!I3787="x",1,0)</f>
        <v>0</v>
      </c>
      <c r="G3787" s="90">
        <f t="shared" si="278"/>
        <v>0</v>
      </c>
      <c r="H3787" s="1">
        <f>IF(Eingabe!R3787="x",1,0)</f>
        <v>0</v>
      </c>
      <c r="I3787" s="1">
        <f>IF(Eingabe!S3787="x",1,0)</f>
        <v>0</v>
      </c>
      <c r="J3787" s="1">
        <f t="shared" si="279"/>
        <v>0</v>
      </c>
      <c r="K3787" s="89">
        <f>IF(Eingabe!E3787="x",1,0)</f>
        <v>0</v>
      </c>
      <c r="L3787" s="1">
        <f>IF(Eingabe!F3787="x",1,0)</f>
        <v>0</v>
      </c>
      <c r="M3787" s="90">
        <f t="shared" si="280"/>
        <v>0</v>
      </c>
    </row>
    <row r="3788">
      <c r="A3788" s="5">
        <f>Eingabe!J3788^2*PI()/4</f>
        <v>0</v>
      </c>
      <c r="B3788" s="5">
        <f>Eingabe!K3788*Eingabe!L3788</f>
        <v>0</v>
      </c>
      <c r="C3788" s="5">
        <f>(Eingabe!K3788*(Eingabe!L3788-Eingabe!K3788)+Eingabe!K3788^2*PI()/4)*0+Eingabe!K3788*Eingabe!L3788</f>
        <v>0</v>
      </c>
      <c r="D3788" s="89">
        <f>IF(Eingabe!G3788="x",1,0)</f>
        <v>0</v>
      </c>
      <c r="E3788" s="1">
        <f>IF(Eingabe!H3788="x",1,0)</f>
        <v>0</v>
      </c>
      <c r="F3788" s="1">
        <f>IF(Eingabe!I3788="x",1,0)</f>
        <v>0</v>
      </c>
      <c r="G3788" s="90">
        <f t="shared" si="278"/>
        <v>0</v>
      </c>
      <c r="H3788" s="1">
        <f>IF(Eingabe!R3788="x",1,0)</f>
        <v>0</v>
      </c>
      <c r="I3788" s="1">
        <f>IF(Eingabe!S3788="x",1,0)</f>
        <v>0</v>
      </c>
      <c r="J3788" s="1">
        <f t="shared" si="279"/>
        <v>0</v>
      </c>
      <c r="K3788" s="89">
        <f>IF(Eingabe!E3788="x",1,0)</f>
        <v>0</v>
      </c>
      <c r="L3788" s="1">
        <f>IF(Eingabe!F3788="x",1,0)</f>
        <v>0</v>
      </c>
      <c r="M3788" s="90">
        <f t="shared" si="280"/>
        <v>0</v>
      </c>
    </row>
    <row r="3789">
      <c r="A3789" s="5">
        <f>Eingabe!J3789^2*PI()/4</f>
        <v>0</v>
      </c>
      <c r="B3789" s="5">
        <f>Eingabe!K3789*Eingabe!L3789</f>
        <v>0</v>
      </c>
      <c r="C3789" s="5">
        <f>(Eingabe!K3789*(Eingabe!L3789-Eingabe!K3789)+Eingabe!K3789^2*PI()/4)*0+Eingabe!K3789*Eingabe!L3789</f>
        <v>0</v>
      </c>
      <c r="D3789" s="89">
        <f>IF(Eingabe!G3789="x",1,0)</f>
        <v>0</v>
      </c>
      <c r="E3789" s="1">
        <f>IF(Eingabe!H3789="x",1,0)</f>
        <v>0</v>
      </c>
      <c r="F3789" s="1">
        <f>IF(Eingabe!I3789="x",1,0)</f>
        <v>0</v>
      </c>
      <c r="G3789" s="90">
        <f t="shared" si="278"/>
        <v>0</v>
      </c>
      <c r="H3789" s="1">
        <f>IF(Eingabe!R3789="x",1,0)</f>
        <v>0</v>
      </c>
      <c r="I3789" s="1">
        <f>IF(Eingabe!S3789="x",1,0)</f>
        <v>0</v>
      </c>
      <c r="J3789" s="1">
        <f t="shared" si="279"/>
        <v>0</v>
      </c>
      <c r="K3789" s="89">
        <f>IF(Eingabe!E3789="x",1,0)</f>
        <v>0</v>
      </c>
      <c r="L3789" s="1">
        <f>IF(Eingabe!F3789="x",1,0)</f>
        <v>0</v>
      </c>
      <c r="M3789" s="90">
        <f t="shared" si="280"/>
        <v>0</v>
      </c>
    </row>
    <row r="3790">
      <c r="A3790" s="5">
        <f>Eingabe!J3790^2*PI()/4</f>
        <v>0</v>
      </c>
      <c r="B3790" s="5">
        <f>Eingabe!K3790*Eingabe!L3790</f>
        <v>0</v>
      </c>
      <c r="C3790" s="5">
        <f>(Eingabe!K3790*(Eingabe!L3790-Eingabe!K3790)+Eingabe!K3790^2*PI()/4)*0+Eingabe!K3790*Eingabe!L3790</f>
        <v>0</v>
      </c>
      <c r="D3790" s="89">
        <f>IF(Eingabe!G3790="x",1,0)</f>
        <v>0</v>
      </c>
      <c r="E3790" s="1">
        <f>IF(Eingabe!H3790="x",1,0)</f>
        <v>0</v>
      </c>
      <c r="F3790" s="1">
        <f>IF(Eingabe!I3790="x",1,0)</f>
        <v>0</v>
      </c>
      <c r="G3790" s="90">
        <f t="shared" si="278"/>
        <v>0</v>
      </c>
      <c r="H3790" s="1">
        <f>IF(Eingabe!R3790="x",1,0)</f>
        <v>0</v>
      </c>
      <c r="I3790" s="1">
        <f>IF(Eingabe!S3790="x",1,0)</f>
        <v>0</v>
      </c>
      <c r="J3790" s="1">
        <f t="shared" si="279"/>
        <v>0</v>
      </c>
      <c r="K3790" s="89">
        <f>IF(Eingabe!E3790="x",1,0)</f>
        <v>0</v>
      </c>
      <c r="L3790" s="1">
        <f>IF(Eingabe!F3790="x",1,0)</f>
        <v>0</v>
      </c>
      <c r="M3790" s="90">
        <f t="shared" si="280"/>
        <v>0</v>
      </c>
    </row>
    <row r="3791">
      <c r="A3791" s="5">
        <f>Eingabe!J3791^2*PI()/4</f>
        <v>0</v>
      </c>
      <c r="B3791" s="5">
        <f>Eingabe!K3791*Eingabe!L3791</f>
        <v>0</v>
      </c>
      <c r="C3791" s="5">
        <f>(Eingabe!K3791*(Eingabe!L3791-Eingabe!K3791)+Eingabe!K3791^2*PI()/4)*0+Eingabe!K3791*Eingabe!L3791</f>
        <v>0</v>
      </c>
      <c r="D3791" s="89">
        <f>IF(Eingabe!G3791="x",1,0)</f>
        <v>0</v>
      </c>
      <c r="E3791" s="1">
        <f>IF(Eingabe!H3791="x",1,0)</f>
        <v>0</v>
      </c>
      <c r="F3791" s="1">
        <f>IF(Eingabe!I3791="x",1,0)</f>
        <v>0</v>
      </c>
      <c r="G3791" s="90">
        <f t="shared" si="278"/>
        <v>0</v>
      </c>
      <c r="H3791" s="1">
        <f>IF(Eingabe!R3791="x",1,0)</f>
        <v>0</v>
      </c>
      <c r="I3791" s="1">
        <f>IF(Eingabe!S3791="x",1,0)</f>
        <v>0</v>
      </c>
      <c r="J3791" s="1">
        <f t="shared" si="279"/>
        <v>0</v>
      </c>
      <c r="K3791" s="89">
        <f>IF(Eingabe!E3791="x",1,0)</f>
        <v>0</v>
      </c>
      <c r="L3791" s="1">
        <f>IF(Eingabe!F3791="x",1,0)</f>
        <v>0</v>
      </c>
      <c r="M3791" s="90">
        <f t="shared" si="280"/>
        <v>0</v>
      </c>
    </row>
    <row r="3792">
      <c r="A3792" s="5">
        <f>Eingabe!J3792^2*PI()/4</f>
        <v>0</v>
      </c>
      <c r="B3792" s="5">
        <f>Eingabe!K3792*Eingabe!L3792</f>
        <v>0</v>
      </c>
      <c r="C3792" s="5">
        <f>(Eingabe!K3792*(Eingabe!L3792-Eingabe!K3792)+Eingabe!K3792^2*PI()/4)*0+Eingabe!K3792*Eingabe!L3792</f>
        <v>0</v>
      </c>
      <c r="D3792" s="89">
        <f>IF(Eingabe!G3792="x",1,0)</f>
        <v>0</v>
      </c>
      <c r="E3792" s="1">
        <f>IF(Eingabe!H3792="x",1,0)</f>
        <v>0</v>
      </c>
      <c r="F3792" s="1">
        <f>IF(Eingabe!I3792="x",1,0)</f>
        <v>0</v>
      </c>
      <c r="G3792" s="90">
        <f t="shared" si="278"/>
        <v>0</v>
      </c>
      <c r="H3792" s="1">
        <f>IF(Eingabe!R3792="x",1,0)</f>
        <v>0</v>
      </c>
      <c r="I3792" s="1">
        <f>IF(Eingabe!S3792="x",1,0)</f>
        <v>0</v>
      </c>
      <c r="J3792" s="1">
        <f t="shared" si="279"/>
        <v>0</v>
      </c>
      <c r="K3792" s="89">
        <f>IF(Eingabe!E3792="x",1,0)</f>
        <v>0</v>
      </c>
      <c r="L3792" s="1">
        <f>IF(Eingabe!F3792="x",1,0)</f>
        <v>0</v>
      </c>
      <c r="M3792" s="90">
        <f t="shared" si="280"/>
        <v>0</v>
      </c>
    </row>
    <row r="3793">
      <c r="A3793" s="5">
        <f>Eingabe!J3793^2*PI()/4</f>
        <v>0</v>
      </c>
      <c r="B3793" s="5">
        <f>Eingabe!K3793*Eingabe!L3793</f>
        <v>0</v>
      </c>
      <c r="C3793" s="5">
        <f>(Eingabe!K3793*(Eingabe!L3793-Eingabe!K3793)+Eingabe!K3793^2*PI()/4)*0+Eingabe!K3793*Eingabe!L3793</f>
        <v>0</v>
      </c>
      <c r="D3793" s="89">
        <f>IF(Eingabe!G3793="x",1,0)</f>
        <v>0</v>
      </c>
      <c r="E3793" s="1">
        <f>IF(Eingabe!H3793="x",1,0)</f>
        <v>0</v>
      </c>
      <c r="F3793" s="1">
        <f>IF(Eingabe!I3793="x",1,0)</f>
        <v>0</v>
      </c>
      <c r="G3793" s="90">
        <f t="shared" si="278"/>
        <v>0</v>
      </c>
      <c r="H3793" s="1">
        <f>IF(Eingabe!R3793="x",1,0)</f>
        <v>0</v>
      </c>
      <c r="I3793" s="1">
        <f>IF(Eingabe!S3793="x",1,0)</f>
        <v>0</v>
      </c>
      <c r="J3793" s="1">
        <f t="shared" si="279"/>
        <v>0</v>
      </c>
      <c r="K3793" s="89">
        <f>IF(Eingabe!E3793="x",1,0)</f>
        <v>0</v>
      </c>
      <c r="L3793" s="1">
        <f>IF(Eingabe!F3793="x",1,0)</f>
        <v>0</v>
      </c>
      <c r="M3793" s="90">
        <f t="shared" si="280"/>
        <v>0</v>
      </c>
    </row>
    <row r="3794">
      <c r="A3794" s="5">
        <f>Eingabe!J3794^2*PI()/4</f>
        <v>0</v>
      </c>
      <c r="B3794" s="5">
        <f>Eingabe!K3794*Eingabe!L3794</f>
        <v>0</v>
      </c>
      <c r="C3794" s="5">
        <f>(Eingabe!K3794*(Eingabe!L3794-Eingabe!K3794)+Eingabe!K3794^2*PI()/4)*0+Eingabe!K3794*Eingabe!L3794</f>
        <v>0</v>
      </c>
      <c r="D3794" s="89">
        <f>IF(Eingabe!G3794="x",1,0)</f>
        <v>0</v>
      </c>
      <c r="E3794" s="1">
        <f>IF(Eingabe!H3794="x",1,0)</f>
        <v>0</v>
      </c>
      <c r="F3794" s="1">
        <f>IF(Eingabe!I3794="x",1,0)</f>
        <v>0</v>
      </c>
      <c r="G3794" s="90">
        <f t="shared" si="278"/>
        <v>0</v>
      </c>
      <c r="H3794" s="1">
        <f>IF(Eingabe!R3794="x",1,0)</f>
        <v>0</v>
      </c>
      <c r="I3794" s="1">
        <f>IF(Eingabe!S3794="x",1,0)</f>
        <v>0</v>
      </c>
      <c r="J3794" s="1">
        <f t="shared" si="279"/>
        <v>0</v>
      </c>
      <c r="K3794" s="89">
        <f>IF(Eingabe!E3794="x",1,0)</f>
        <v>0</v>
      </c>
      <c r="L3794" s="1">
        <f>IF(Eingabe!F3794="x",1,0)</f>
        <v>0</v>
      </c>
      <c r="M3794" s="90">
        <f t="shared" si="280"/>
        <v>0</v>
      </c>
    </row>
    <row r="3795">
      <c r="A3795" s="5">
        <f>Eingabe!J3795^2*PI()/4</f>
        <v>0</v>
      </c>
      <c r="B3795" s="5">
        <f>Eingabe!K3795*Eingabe!L3795</f>
        <v>0</v>
      </c>
      <c r="C3795" s="5">
        <f>(Eingabe!K3795*(Eingabe!L3795-Eingabe!K3795)+Eingabe!K3795^2*PI()/4)*0+Eingabe!K3795*Eingabe!L3795</f>
        <v>0</v>
      </c>
      <c r="D3795" s="89">
        <f>IF(Eingabe!G3795="x",1,0)</f>
        <v>0</v>
      </c>
      <c r="E3795" s="1">
        <f>IF(Eingabe!H3795="x",1,0)</f>
        <v>0</v>
      </c>
      <c r="F3795" s="1">
        <f>IF(Eingabe!I3795="x",1,0)</f>
        <v>0</v>
      </c>
      <c r="G3795" s="90">
        <f t="shared" ref="G3795:G3858" si="281">MAX(E3795:F3795)</f>
        <v>0</v>
      </c>
      <c r="H3795" s="1">
        <f>IF(Eingabe!R3795="x",1,0)</f>
        <v>0</v>
      </c>
      <c r="I3795" s="1">
        <f>IF(Eingabe!S3795="x",1,0)</f>
        <v>0</v>
      </c>
      <c r="J3795" s="1">
        <f t="shared" ref="J3795:J3858" si="282">MAX(H3795:I3795)</f>
        <v>0</v>
      </c>
      <c r="K3795" s="89">
        <f>IF(Eingabe!E3795="x",1,0)</f>
        <v>0</v>
      </c>
      <c r="L3795" s="1">
        <f>IF(Eingabe!F3795="x",1,0)</f>
        <v>0</v>
      </c>
      <c r="M3795" s="90">
        <f t="shared" ref="M3795:M3858" si="283">MAX(K3795:L3795)</f>
        <v>0</v>
      </c>
    </row>
    <row r="3796">
      <c r="A3796" s="5">
        <f>Eingabe!J3796^2*PI()/4</f>
        <v>0</v>
      </c>
      <c r="B3796" s="5">
        <f>Eingabe!K3796*Eingabe!L3796</f>
        <v>0</v>
      </c>
      <c r="C3796" s="5">
        <f>(Eingabe!K3796*(Eingabe!L3796-Eingabe!K3796)+Eingabe!K3796^2*PI()/4)*0+Eingabe!K3796*Eingabe!L3796</f>
        <v>0</v>
      </c>
      <c r="D3796" s="89">
        <f>IF(Eingabe!G3796="x",1,0)</f>
        <v>0</v>
      </c>
      <c r="E3796" s="1">
        <f>IF(Eingabe!H3796="x",1,0)</f>
        <v>0</v>
      </c>
      <c r="F3796" s="1">
        <f>IF(Eingabe!I3796="x",1,0)</f>
        <v>0</v>
      </c>
      <c r="G3796" s="90">
        <f t="shared" si="281"/>
        <v>0</v>
      </c>
      <c r="H3796" s="1">
        <f>IF(Eingabe!R3796="x",1,0)</f>
        <v>0</v>
      </c>
      <c r="I3796" s="1">
        <f>IF(Eingabe!S3796="x",1,0)</f>
        <v>0</v>
      </c>
      <c r="J3796" s="1">
        <f t="shared" si="282"/>
        <v>0</v>
      </c>
      <c r="K3796" s="89">
        <f>IF(Eingabe!E3796="x",1,0)</f>
        <v>0</v>
      </c>
      <c r="L3796" s="1">
        <f>IF(Eingabe!F3796="x",1,0)</f>
        <v>0</v>
      </c>
      <c r="M3796" s="90">
        <f t="shared" si="283"/>
        <v>0</v>
      </c>
    </row>
    <row r="3797">
      <c r="A3797" s="5">
        <f>Eingabe!J3797^2*PI()/4</f>
        <v>0</v>
      </c>
      <c r="B3797" s="5">
        <f>Eingabe!K3797*Eingabe!L3797</f>
        <v>0</v>
      </c>
      <c r="C3797" s="5">
        <f>(Eingabe!K3797*(Eingabe!L3797-Eingabe!K3797)+Eingabe!K3797^2*PI()/4)*0+Eingabe!K3797*Eingabe!L3797</f>
        <v>0</v>
      </c>
      <c r="D3797" s="89">
        <f>IF(Eingabe!G3797="x",1,0)</f>
        <v>0</v>
      </c>
      <c r="E3797" s="1">
        <f>IF(Eingabe!H3797="x",1,0)</f>
        <v>0</v>
      </c>
      <c r="F3797" s="1">
        <f>IF(Eingabe!I3797="x",1,0)</f>
        <v>0</v>
      </c>
      <c r="G3797" s="90">
        <f t="shared" si="281"/>
        <v>0</v>
      </c>
      <c r="H3797" s="1">
        <f>IF(Eingabe!R3797="x",1,0)</f>
        <v>0</v>
      </c>
      <c r="I3797" s="1">
        <f>IF(Eingabe!S3797="x",1,0)</f>
        <v>0</v>
      </c>
      <c r="J3797" s="1">
        <f t="shared" si="282"/>
        <v>0</v>
      </c>
      <c r="K3797" s="89">
        <f>IF(Eingabe!E3797="x",1,0)</f>
        <v>0</v>
      </c>
      <c r="L3797" s="1">
        <f>IF(Eingabe!F3797="x",1,0)</f>
        <v>0</v>
      </c>
      <c r="M3797" s="90">
        <f t="shared" si="283"/>
        <v>0</v>
      </c>
    </row>
    <row r="3798">
      <c r="A3798" s="5">
        <f>Eingabe!J3798^2*PI()/4</f>
        <v>0</v>
      </c>
      <c r="B3798" s="5">
        <f>Eingabe!K3798*Eingabe!L3798</f>
        <v>0</v>
      </c>
      <c r="C3798" s="5">
        <f>(Eingabe!K3798*(Eingabe!L3798-Eingabe!K3798)+Eingabe!K3798^2*PI()/4)*0+Eingabe!K3798*Eingabe!L3798</f>
        <v>0</v>
      </c>
      <c r="D3798" s="89">
        <f>IF(Eingabe!G3798="x",1,0)</f>
        <v>0</v>
      </c>
      <c r="E3798" s="1">
        <f>IF(Eingabe!H3798="x",1,0)</f>
        <v>0</v>
      </c>
      <c r="F3798" s="1">
        <f>IF(Eingabe!I3798="x",1,0)</f>
        <v>0</v>
      </c>
      <c r="G3798" s="90">
        <f t="shared" si="281"/>
        <v>0</v>
      </c>
      <c r="H3798" s="1">
        <f>IF(Eingabe!R3798="x",1,0)</f>
        <v>0</v>
      </c>
      <c r="I3798" s="1">
        <f>IF(Eingabe!S3798="x",1,0)</f>
        <v>0</v>
      </c>
      <c r="J3798" s="1">
        <f t="shared" si="282"/>
        <v>0</v>
      </c>
      <c r="K3798" s="89">
        <f>IF(Eingabe!E3798="x",1,0)</f>
        <v>0</v>
      </c>
      <c r="L3798" s="1">
        <f>IF(Eingabe!F3798="x",1,0)</f>
        <v>0</v>
      </c>
      <c r="M3798" s="90">
        <f t="shared" si="283"/>
        <v>0</v>
      </c>
    </row>
    <row r="3799">
      <c r="A3799" s="5">
        <f>Eingabe!J3799^2*PI()/4</f>
        <v>0</v>
      </c>
      <c r="B3799" s="5">
        <f>Eingabe!K3799*Eingabe!L3799</f>
        <v>0</v>
      </c>
      <c r="C3799" s="5">
        <f>(Eingabe!K3799*(Eingabe!L3799-Eingabe!K3799)+Eingabe!K3799^2*PI()/4)*0+Eingabe!K3799*Eingabe!L3799</f>
        <v>0</v>
      </c>
      <c r="D3799" s="89">
        <f>IF(Eingabe!G3799="x",1,0)</f>
        <v>0</v>
      </c>
      <c r="E3799" s="1">
        <f>IF(Eingabe!H3799="x",1,0)</f>
        <v>0</v>
      </c>
      <c r="F3799" s="1">
        <f>IF(Eingabe!I3799="x",1,0)</f>
        <v>0</v>
      </c>
      <c r="G3799" s="90">
        <f t="shared" si="281"/>
        <v>0</v>
      </c>
      <c r="H3799" s="1">
        <f>IF(Eingabe!R3799="x",1,0)</f>
        <v>0</v>
      </c>
      <c r="I3799" s="1">
        <f>IF(Eingabe!S3799="x",1,0)</f>
        <v>0</v>
      </c>
      <c r="J3799" s="1">
        <f t="shared" si="282"/>
        <v>0</v>
      </c>
      <c r="K3799" s="89">
        <f>IF(Eingabe!E3799="x",1,0)</f>
        <v>0</v>
      </c>
      <c r="L3799" s="1">
        <f>IF(Eingabe!F3799="x",1,0)</f>
        <v>0</v>
      </c>
      <c r="M3799" s="90">
        <f t="shared" si="283"/>
        <v>0</v>
      </c>
    </row>
    <row r="3800">
      <c r="A3800" s="5">
        <f>Eingabe!J3800^2*PI()/4</f>
        <v>0</v>
      </c>
      <c r="B3800" s="5">
        <f>Eingabe!K3800*Eingabe!L3800</f>
        <v>0</v>
      </c>
      <c r="C3800" s="5">
        <f>(Eingabe!K3800*(Eingabe!L3800-Eingabe!K3800)+Eingabe!K3800^2*PI()/4)*0+Eingabe!K3800*Eingabe!L3800</f>
        <v>0</v>
      </c>
      <c r="D3800" s="89">
        <f>IF(Eingabe!G3800="x",1,0)</f>
        <v>0</v>
      </c>
      <c r="E3800" s="1">
        <f>IF(Eingabe!H3800="x",1,0)</f>
        <v>0</v>
      </c>
      <c r="F3800" s="1">
        <f>IF(Eingabe!I3800="x",1,0)</f>
        <v>0</v>
      </c>
      <c r="G3800" s="90">
        <f t="shared" si="281"/>
        <v>0</v>
      </c>
      <c r="H3800" s="1">
        <f>IF(Eingabe!R3800="x",1,0)</f>
        <v>0</v>
      </c>
      <c r="I3800" s="1">
        <f>IF(Eingabe!S3800="x",1,0)</f>
        <v>0</v>
      </c>
      <c r="J3800" s="1">
        <f t="shared" si="282"/>
        <v>0</v>
      </c>
      <c r="K3800" s="89">
        <f>IF(Eingabe!E3800="x",1,0)</f>
        <v>0</v>
      </c>
      <c r="L3800" s="1">
        <f>IF(Eingabe!F3800="x",1,0)</f>
        <v>0</v>
      </c>
      <c r="M3800" s="90">
        <f t="shared" si="283"/>
        <v>0</v>
      </c>
    </row>
    <row r="3801">
      <c r="A3801" s="5">
        <f>Eingabe!J3801^2*PI()/4</f>
        <v>0</v>
      </c>
      <c r="B3801" s="5">
        <f>Eingabe!K3801*Eingabe!L3801</f>
        <v>0</v>
      </c>
      <c r="C3801" s="5">
        <f>(Eingabe!K3801*(Eingabe!L3801-Eingabe!K3801)+Eingabe!K3801^2*PI()/4)*0+Eingabe!K3801*Eingabe!L3801</f>
        <v>0</v>
      </c>
      <c r="D3801" s="89">
        <f>IF(Eingabe!G3801="x",1,0)</f>
        <v>0</v>
      </c>
      <c r="E3801" s="1">
        <f>IF(Eingabe!H3801="x",1,0)</f>
        <v>0</v>
      </c>
      <c r="F3801" s="1">
        <f>IF(Eingabe!I3801="x",1,0)</f>
        <v>0</v>
      </c>
      <c r="G3801" s="90">
        <f t="shared" si="281"/>
        <v>0</v>
      </c>
      <c r="H3801" s="1">
        <f>IF(Eingabe!R3801="x",1,0)</f>
        <v>0</v>
      </c>
      <c r="I3801" s="1">
        <f>IF(Eingabe!S3801="x",1,0)</f>
        <v>0</v>
      </c>
      <c r="J3801" s="1">
        <f t="shared" si="282"/>
        <v>0</v>
      </c>
      <c r="K3801" s="89">
        <f>IF(Eingabe!E3801="x",1,0)</f>
        <v>0</v>
      </c>
      <c r="L3801" s="1">
        <f>IF(Eingabe!F3801="x",1,0)</f>
        <v>0</v>
      </c>
      <c r="M3801" s="90">
        <f t="shared" si="283"/>
        <v>0</v>
      </c>
    </row>
    <row r="3802">
      <c r="A3802" s="5">
        <f>Eingabe!J3802^2*PI()/4</f>
        <v>0</v>
      </c>
      <c r="B3802" s="5">
        <f>Eingabe!K3802*Eingabe!L3802</f>
        <v>0</v>
      </c>
      <c r="C3802" s="5">
        <f>(Eingabe!K3802*(Eingabe!L3802-Eingabe!K3802)+Eingabe!K3802^2*PI()/4)*0+Eingabe!K3802*Eingabe!L3802</f>
        <v>0</v>
      </c>
      <c r="D3802" s="89">
        <f>IF(Eingabe!G3802="x",1,0)</f>
        <v>0</v>
      </c>
      <c r="E3802" s="1">
        <f>IF(Eingabe!H3802="x",1,0)</f>
        <v>0</v>
      </c>
      <c r="F3802" s="1">
        <f>IF(Eingabe!I3802="x",1,0)</f>
        <v>0</v>
      </c>
      <c r="G3802" s="90">
        <f t="shared" si="281"/>
        <v>0</v>
      </c>
      <c r="H3802" s="1">
        <f>IF(Eingabe!R3802="x",1,0)</f>
        <v>0</v>
      </c>
      <c r="I3802" s="1">
        <f>IF(Eingabe!S3802="x",1,0)</f>
        <v>0</v>
      </c>
      <c r="J3802" s="1">
        <f t="shared" si="282"/>
        <v>0</v>
      </c>
      <c r="K3802" s="89">
        <f>IF(Eingabe!E3802="x",1,0)</f>
        <v>0</v>
      </c>
      <c r="L3802" s="1">
        <f>IF(Eingabe!F3802="x",1,0)</f>
        <v>0</v>
      </c>
      <c r="M3802" s="90">
        <f t="shared" si="283"/>
        <v>0</v>
      </c>
    </row>
    <row r="3803">
      <c r="A3803" s="5">
        <f>Eingabe!J3803^2*PI()/4</f>
        <v>0</v>
      </c>
      <c r="B3803" s="5">
        <f>Eingabe!K3803*Eingabe!L3803</f>
        <v>0</v>
      </c>
      <c r="C3803" s="5">
        <f>(Eingabe!K3803*(Eingabe!L3803-Eingabe!K3803)+Eingabe!K3803^2*PI()/4)*0+Eingabe!K3803*Eingabe!L3803</f>
        <v>0</v>
      </c>
      <c r="D3803" s="89">
        <f>IF(Eingabe!G3803="x",1,0)</f>
        <v>0</v>
      </c>
      <c r="E3803" s="1">
        <f>IF(Eingabe!H3803="x",1,0)</f>
        <v>0</v>
      </c>
      <c r="F3803" s="1">
        <f>IF(Eingabe!I3803="x",1,0)</f>
        <v>0</v>
      </c>
      <c r="G3803" s="90">
        <f t="shared" si="281"/>
        <v>0</v>
      </c>
      <c r="H3803" s="1">
        <f>IF(Eingabe!R3803="x",1,0)</f>
        <v>0</v>
      </c>
      <c r="I3803" s="1">
        <f>IF(Eingabe!S3803="x",1,0)</f>
        <v>0</v>
      </c>
      <c r="J3803" s="1">
        <f t="shared" si="282"/>
        <v>0</v>
      </c>
      <c r="K3803" s="89">
        <f>IF(Eingabe!E3803="x",1,0)</f>
        <v>0</v>
      </c>
      <c r="L3803" s="1">
        <f>IF(Eingabe!F3803="x",1,0)</f>
        <v>0</v>
      </c>
      <c r="M3803" s="90">
        <f t="shared" si="283"/>
        <v>0</v>
      </c>
    </row>
    <row r="3804">
      <c r="A3804" s="5">
        <f>Eingabe!J3804^2*PI()/4</f>
        <v>0</v>
      </c>
      <c r="B3804" s="5">
        <f>Eingabe!K3804*Eingabe!L3804</f>
        <v>0</v>
      </c>
      <c r="C3804" s="5">
        <f>(Eingabe!K3804*(Eingabe!L3804-Eingabe!K3804)+Eingabe!K3804^2*PI()/4)*0+Eingabe!K3804*Eingabe!L3804</f>
        <v>0</v>
      </c>
      <c r="D3804" s="89">
        <f>IF(Eingabe!G3804="x",1,0)</f>
        <v>0</v>
      </c>
      <c r="E3804" s="1">
        <f>IF(Eingabe!H3804="x",1,0)</f>
        <v>0</v>
      </c>
      <c r="F3804" s="1">
        <f>IF(Eingabe!I3804="x",1,0)</f>
        <v>0</v>
      </c>
      <c r="G3804" s="90">
        <f t="shared" si="281"/>
        <v>0</v>
      </c>
      <c r="H3804" s="1">
        <f>IF(Eingabe!R3804="x",1,0)</f>
        <v>0</v>
      </c>
      <c r="I3804" s="1">
        <f>IF(Eingabe!S3804="x",1,0)</f>
        <v>0</v>
      </c>
      <c r="J3804" s="1">
        <f t="shared" si="282"/>
        <v>0</v>
      </c>
      <c r="K3804" s="89">
        <f>IF(Eingabe!E3804="x",1,0)</f>
        <v>0</v>
      </c>
      <c r="L3804" s="1">
        <f>IF(Eingabe!F3804="x",1,0)</f>
        <v>0</v>
      </c>
      <c r="M3804" s="90">
        <f t="shared" si="283"/>
        <v>0</v>
      </c>
    </row>
    <row r="3805">
      <c r="A3805" s="5">
        <f>Eingabe!J3805^2*PI()/4</f>
        <v>0</v>
      </c>
      <c r="B3805" s="5">
        <f>Eingabe!K3805*Eingabe!L3805</f>
        <v>0</v>
      </c>
      <c r="C3805" s="5">
        <f>(Eingabe!K3805*(Eingabe!L3805-Eingabe!K3805)+Eingabe!K3805^2*PI()/4)*0+Eingabe!K3805*Eingabe!L3805</f>
        <v>0</v>
      </c>
      <c r="D3805" s="89">
        <f>IF(Eingabe!G3805="x",1,0)</f>
        <v>0</v>
      </c>
      <c r="E3805" s="1">
        <f>IF(Eingabe!H3805="x",1,0)</f>
        <v>0</v>
      </c>
      <c r="F3805" s="1">
        <f>IF(Eingabe!I3805="x",1,0)</f>
        <v>0</v>
      </c>
      <c r="G3805" s="90">
        <f t="shared" si="281"/>
        <v>0</v>
      </c>
      <c r="H3805" s="1">
        <f>IF(Eingabe!R3805="x",1,0)</f>
        <v>0</v>
      </c>
      <c r="I3805" s="1">
        <f>IF(Eingabe!S3805="x",1,0)</f>
        <v>0</v>
      </c>
      <c r="J3805" s="1">
        <f t="shared" si="282"/>
        <v>0</v>
      </c>
      <c r="K3805" s="89">
        <f>IF(Eingabe!E3805="x",1,0)</f>
        <v>0</v>
      </c>
      <c r="L3805" s="1">
        <f>IF(Eingabe!F3805="x",1,0)</f>
        <v>0</v>
      </c>
      <c r="M3805" s="90">
        <f t="shared" si="283"/>
        <v>0</v>
      </c>
    </row>
    <row r="3806">
      <c r="A3806" s="5">
        <f>Eingabe!J3806^2*PI()/4</f>
        <v>0</v>
      </c>
      <c r="B3806" s="5">
        <f>Eingabe!K3806*Eingabe!L3806</f>
        <v>0</v>
      </c>
      <c r="C3806" s="5">
        <f>(Eingabe!K3806*(Eingabe!L3806-Eingabe!K3806)+Eingabe!K3806^2*PI()/4)*0+Eingabe!K3806*Eingabe!L3806</f>
        <v>0</v>
      </c>
      <c r="D3806" s="89">
        <f>IF(Eingabe!G3806="x",1,0)</f>
        <v>0</v>
      </c>
      <c r="E3806" s="1">
        <f>IF(Eingabe!H3806="x",1,0)</f>
        <v>0</v>
      </c>
      <c r="F3806" s="1">
        <f>IF(Eingabe!I3806="x",1,0)</f>
        <v>0</v>
      </c>
      <c r="G3806" s="90">
        <f t="shared" si="281"/>
        <v>0</v>
      </c>
      <c r="H3806" s="1">
        <f>IF(Eingabe!R3806="x",1,0)</f>
        <v>0</v>
      </c>
      <c r="I3806" s="1">
        <f>IF(Eingabe!S3806="x",1,0)</f>
        <v>0</v>
      </c>
      <c r="J3806" s="1">
        <f t="shared" si="282"/>
        <v>0</v>
      </c>
      <c r="K3806" s="89">
        <f>IF(Eingabe!E3806="x",1,0)</f>
        <v>0</v>
      </c>
      <c r="L3806" s="1">
        <f>IF(Eingabe!F3806="x",1,0)</f>
        <v>0</v>
      </c>
      <c r="M3806" s="90">
        <f t="shared" si="283"/>
        <v>0</v>
      </c>
    </row>
    <row r="3807">
      <c r="A3807" s="5">
        <f>Eingabe!J3807^2*PI()/4</f>
        <v>0</v>
      </c>
      <c r="B3807" s="5">
        <f>Eingabe!K3807*Eingabe!L3807</f>
        <v>0</v>
      </c>
      <c r="C3807" s="5">
        <f>(Eingabe!K3807*(Eingabe!L3807-Eingabe!K3807)+Eingabe!K3807^2*PI()/4)*0+Eingabe!K3807*Eingabe!L3807</f>
        <v>0</v>
      </c>
      <c r="D3807" s="89">
        <f>IF(Eingabe!G3807="x",1,0)</f>
        <v>0</v>
      </c>
      <c r="E3807" s="1">
        <f>IF(Eingabe!H3807="x",1,0)</f>
        <v>0</v>
      </c>
      <c r="F3807" s="1">
        <f>IF(Eingabe!I3807="x",1,0)</f>
        <v>0</v>
      </c>
      <c r="G3807" s="90">
        <f t="shared" si="281"/>
        <v>0</v>
      </c>
      <c r="H3807" s="1">
        <f>IF(Eingabe!R3807="x",1,0)</f>
        <v>0</v>
      </c>
      <c r="I3807" s="1">
        <f>IF(Eingabe!S3807="x",1,0)</f>
        <v>0</v>
      </c>
      <c r="J3807" s="1">
        <f t="shared" si="282"/>
        <v>0</v>
      </c>
      <c r="K3807" s="89">
        <f>IF(Eingabe!E3807="x",1,0)</f>
        <v>0</v>
      </c>
      <c r="L3807" s="1">
        <f>IF(Eingabe!F3807="x",1,0)</f>
        <v>0</v>
      </c>
      <c r="M3807" s="90">
        <f t="shared" si="283"/>
        <v>0</v>
      </c>
    </row>
    <row r="3808">
      <c r="A3808" s="5">
        <f>Eingabe!J3808^2*PI()/4</f>
        <v>0</v>
      </c>
      <c r="B3808" s="5">
        <f>Eingabe!K3808*Eingabe!L3808</f>
        <v>0</v>
      </c>
      <c r="C3808" s="5">
        <f>(Eingabe!K3808*(Eingabe!L3808-Eingabe!K3808)+Eingabe!K3808^2*PI()/4)*0+Eingabe!K3808*Eingabe!L3808</f>
        <v>0</v>
      </c>
      <c r="D3808" s="89">
        <f>IF(Eingabe!G3808="x",1,0)</f>
        <v>0</v>
      </c>
      <c r="E3808" s="1">
        <f>IF(Eingabe!H3808="x",1,0)</f>
        <v>0</v>
      </c>
      <c r="F3808" s="1">
        <f>IF(Eingabe!I3808="x",1,0)</f>
        <v>0</v>
      </c>
      <c r="G3808" s="90">
        <f t="shared" si="281"/>
        <v>0</v>
      </c>
      <c r="H3808" s="1">
        <f>IF(Eingabe!R3808="x",1,0)</f>
        <v>0</v>
      </c>
      <c r="I3808" s="1">
        <f>IF(Eingabe!S3808="x",1,0)</f>
        <v>0</v>
      </c>
      <c r="J3808" s="1">
        <f t="shared" si="282"/>
        <v>0</v>
      </c>
      <c r="K3808" s="89">
        <f>IF(Eingabe!E3808="x",1,0)</f>
        <v>0</v>
      </c>
      <c r="L3808" s="1">
        <f>IF(Eingabe!F3808="x",1,0)</f>
        <v>0</v>
      </c>
      <c r="M3808" s="90">
        <f t="shared" si="283"/>
        <v>0</v>
      </c>
    </row>
    <row r="3809">
      <c r="A3809" s="5">
        <f>Eingabe!J3809^2*PI()/4</f>
        <v>0</v>
      </c>
      <c r="B3809" s="5">
        <f>Eingabe!K3809*Eingabe!L3809</f>
        <v>0</v>
      </c>
      <c r="C3809" s="5">
        <f>(Eingabe!K3809*(Eingabe!L3809-Eingabe!K3809)+Eingabe!K3809^2*PI()/4)*0+Eingabe!K3809*Eingabe!L3809</f>
        <v>0</v>
      </c>
      <c r="D3809" s="89">
        <f>IF(Eingabe!G3809="x",1,0)</f>
        <v>0</v>
      </c>
      <c r="E3809" s="1">
        <f>IF(Eingabe!H3809="x",1,0)</f>
        <v>0</v>
      </c>
      <c r="F3809" s="1">
        <f>IF(Eingabe!I3809="x",1,0)</f>
        <v>0</v>
      </c>
      <c r="G3809" s="90">
        <f t="shared" si="281"/>
        <v>0</v>
      </c>
      <c r="H3809" s="1">
        <f>IF(Eingabe!R3809="x",1,0)</f>
        <v>0</v>
      </c>
      <c r="I3809" s="1">
        <f>IF(Eingabe!S3809="x",1,0)</f>
        <v>0</v>
      </c>
      <c r="J3809" s="1">
        <f t="shared" si="282"/>
        <v>0</v>
      </c>
      <c r="K3809" s="89">
        <f>IF(Eingabe!E3809="x",1,0)</f>
        <v>0</v>
      </c>
      <c r="L3809" s="1">
        <f>IF(Eingabe!F3809="x",1,0)</f>
        <v>0</v>
      </c>
      <c r="M3809" s="90">
        <f t="shared" si="283"/>
        <v>0</v>
      </c>
    </row>
    <row r="3810">
      <c r="A3810" s="5">
        <f>Eingabe!J3810^2*PI()/4</f>
        <v>0</v>
      </c>
      <c r="B3810" s="5">
        <f>Eingabe!K3810*Eingabe!L3810</f>
        <v>0</v>
      </c>
      <c r="C3810" s="5">
        <f>(Eingabe!K3810*(Eingabe!L3810-Eingabe!K3810)+Eingabe!K3810^2*PI()/4)*0+Eingabe!K3810*Eingabe!L3810</f>
        <v>0</v>
      </c>
      <c r="D3810" s="89">
        <f>IF(Eingabe!G3810="x",1,0)</f>
        <v>0</v>
      </c>
      <c r="E3810" s="1">
        <f>IF(Eingabe!H3810="x",1,0)</f>
        <v>0</v>
      </c>
      <c r="F3810" s="1">
        <f>IF(Eingabe!I3810="x",1,0)</f>
        <v>0</v>
      </c>
      <c r="G3810" s="90">
        <f t="shared" si="281"/>
        <v>0</v>
      </c>
      <c r="H3810" s="1">
        <f>IF(Eingabe!R3810="x",1,0)</f>
        <v>0</v>
      </c>
      <c r="I3810" s="1">
        <f>IF(Eingabe!S3810="x",1,0)</f>
        <v>0</v>
      </c>
      <c r="J3810" s="1">
        <f t="shared" si="282"/>
        <v>0</v>
      </c>
      <c r="K3810" s="89">
        <f>IF(Eingabe!E3810="x",1,0)</f>
        <v>0</v>
      </c>
      <c r="L3810" s="1">
        <f>IF(Eingabe!F3810="x",1,0)</f>
        <v>0</v>
      </c>
      <c r="M3810" s="90">
        <f t="shared" si="283"/>
        <v>0</v>
      </c>
    </row>
    <row r="3811">
      <c r="A3811" s="5">
        <f>Eingabe!J3811^2*PI()/4</f>
        <v>0</v>
      </c>
      <c r="B3811" s="5">
        <f>Eingabe!K3811*Eingabe!L3811</f>
        <v>0</v>
      </c>
      <c r="C3811" s="5">
        <f>(Eingabe!K3811*(Eingabe!L3811-Eingabe!K3811)+Eingabe!K3811^2*PI()/4)*0+Eingabe!K3811*Eingabe!L3811</f>
        <v>0</v>
      </c>
      <c r="D3811" s="89">
        <f>IF(Eingabe!G3811="x",1,0)</f>
        <v>0</v>
      </c>
      <c r="E3811" s="1">
        <f>IF(Eingabe!H3811="x",1,0)</f>
        <v>0</v>
      </c>
      <c r="F3811" s="1">
        <f>IF(Eingabe!I3811="x",1,0)</f>
        <v>0</v>
      </c>
      <c r="G3811" s="90">
        <f t="shared" si="281"/>
        <v>0</v>
      </c>
      <c r="H3811" s="1">
        <f>IF(Eingabe!R3811="x",1,0)</f>
        <v>0</v>
      </c>
      <c r="I3811" s="1">
        <f>IF(Eingabe!S3811="x",1,0)</f>
        <v>0</v>
      </c>
      <c r="J3811" s="1">
        <f t="shared" si="282"/>
        <v>0</v>
      </c>
      <c r="K3811" s="89">
        <f>IF(Eingabe!E3811="x",1,0)</f>
        <v>0</v>
      </c>
      <c r="L3811" s="1">
        <f>IF(Eingabe!F3811="x",1,0)</f>
        <v>0</v>
      </c>
      <c r="M3811" s="90">
        <f t="shared" si="283"/>
        <v>0</v>
      </c>
    </row>
    <row r="3812">
      <c r="A3812" s="5">
        <f>Eingabe!J3812^2*PI()/4</f>
        <v>0</v>
      </c>
      <c r="B3812" s="5">
        <f>Eingabe!K3812*Eingabe!L3812</f>
        <v>0</v>
      </c>
      <c r="C3812" s="5">
        <f>(Eingabe!K3812*(Eingabe!L3812-Eingabe!K3812)+Eingabe!K3812^2*PI()/4)*0+Eingabe!K3812*Eingabe!L3812</f>
        <v>0</v>
      </c>
      <c r="D3812" s="89">
        <f>IF(Eingabe!G3812="x",1,0)</f>
        <v>0</v>
      </c>
      <c r="E3812" s="1">
        <f>IF(Eingabe!H3812="x",1,0)</f>
        <v>0</v>
      </c>
      <c r="F3812" s="1">
        <f>IF(Eingabe!I3812="x",1,0)</f>
        <v>0</v>
      </c>
      <c r="G3812" s="90">
        <f t="shared" si="281"/>
        <v>0</v>
      </c>
      <c r="H3812" s="1">
        <f>IF(Eingabe!R3812="x",1,0)</f>
        <v>0</v>
      </c>
      <c r="I3812" s="1">
        <f>IF(Eingabe!S3812="x",1,0)</f>
        <v>0</v>
      </c>
      <c r="J3812" s="1">
        <f t="shared" si="282"/>
        <v>0</v>
      </c>
      <c r="K3812" s="89">
        <f>IF(Eingabe!E3812="x",1,0)</f>
        <v>0</v>
      </c>
      <c r="L3812" s="1">
        <f>IF(Eingabe!F3812="x",1,0)</f>
        <v>0</v>
      </c>
      <c r="M3812" s="90">
        <f t="shared" si="283"/>
        <v>0</v>
      </c>
    </row>
    <row r="3813">
      <c r="A3813" s="5">
        <f>Eingabe!J3813^2*PI()/4</f>
        <v>0</v>
      </c>
      <c r="B3813" s="5">
        <f>Eingabe!K3813*Eingabe!L3813</f>
        <v>0</v>
      </c>
      <c r="C3813" s="5">
        <f>(Eingabe!K3813*(Eingabe!L3813-Eingabe!K3813)+Eingabe!K3813^2*PI()/4)*0+Eingabe!K3813*Eingabe!L3813</f>
        <v>0</v>
      </c>
      <c r="D3813" s="89">
        <f>IF(Eingabe!G3813="x",1,0)</f>
        <v>0</v>
      </c>
      <c r="E3813" s="1">
        <f>IF(Eingabe!H3813="x",1,0)</f>
        <v>0</v>
      </c>
      <c r="F3813" s="1">
        <f>IF(Eingabe!I3813="x",1,0)</f>
        <v>0</v>
      </c>
      <c r="G3813" s="90">
        <f t="shared" si="281"/>
        <v>0</v>
      </c>
      <c r="H3813" s="1">
        <f>IF(Eingabe!R3813="x",1,0)</f>
        <v>0</v>
      </c>
      <c r="I3813" s="1">
        <f>IF(Eingabe!S3813="x",1,0)</f>
        <v>0</v>
      </c>
      <c r="J3813" s="1">
        <f t="shared" si="282"/>
        <v>0</v>
      </c>
      <c r="K3813" s="89">
        <f>IF(Eingabe!E3813="x",1,0)</f>
        <v>0</v>
      </c>
      <c r="L3813" s="1">
        <f>IF(Eingabe!F3813="x",1,0)</f>
        <v>0</v>
      </c>
      <c r="M3813" s="90">
        <f t="shared" si="283"/>
        <v>0</v>
      </c>
    </row>
    <row r="3814">
      <c r="A3814" s="5">
        <f>Eingabe!J3814^2*PI()/4</f>
        <v>0</v>
      </c>
      <c r="B3814" s="5">
        <f>Eingabe!K3814*Eingabe!L3814</f>
        <v>0</v>
      </c>
      <c r="C3814" s="5">
        <f>(Eingabe!K3814*(Eingabe!L3814-Eingabe!K3814)+Eingabe!K3814^2*PI()/4)*0+Eingabe!K3814*Eingabe!L3814</f>
        <v>0</v>
      </c>
      <c r="D3814" s="89">
        <f>IF(Eingabe!G3814="x",1,0)</f>
        <v>0</v>
      </c>
      <c r="E3814" s="1">
        <f>IF(Eingabe!H3814="x",1,0)</f>
        <v>0</v>
      </c>
      <c r="F3814" s="1">
        <f>IF(Eingabe!I3814="x",1,0)</f>
        <v>0</v>
      </c>
      <c r="G3814" s="90">
        <f t="shared" si="281"/>
        <v>0</v>
      </c>
      <c r="H3814" s="1">
        <f>IF(Eingabe!R3814="x",1,0)</f>
        <v>0</v>
      </c>
      <c r="I3814" s="1">
        <f>IF(Eingabe!S3814="x",1,0)</f>
        <v>0</v>
      </c>
      <c r="J3814" s="1">
        <f t="shared" si="282"/>
        <v>0</v>
      </c>
      <c r="K3814" s="89">
        <f>IF(Eingabe!E3814="x",1,0)</f>
        <v>0</v>
      </c>
      <c r="L3814" s="1">
        <f>IF(Eingabe!F3814="x",1,0)</f>
        <v>0</v>
      </c>
      <c r="M3814" s="90">
        <f t="shared" si="283"/>
        <v>0</v>
      </c>
    </row>
    <row r="3815">
      <c r="A3815" s="5">
        <f>Eingabe!J3815^2*PI()/4</f>
        <v>0</v>
      </c>
      <c r="B3815" s="5">
        <f>Eingabe!K3815*Eingabe!L3815</f>
        <v>0</v>
      </c>
      <c r="C3815" s="5">
        <f>(Eingabe!K3815*(Eingabe!L3815-Eingabe!K3815)+Eingabe!K3815^2*PI()/4)*0+Eingabe!K3815*Eingabe!L3815</f>
        <v>0</v>
      </c>
      <c r="D3815" s="89">
        <f>IF(Eingabe!G3815="x",1,0)</f>
        <v>0</v>
      </c>
      <c r="E3815" s="1">
        <f>IF(Eingabe!H3815="x",1,0)</f>
        <v>0</v>
      </c>
      <c r="F3815" s="1">
        <f>IF(Eingabe!I3815="x",1,0)</f>
        <v>0</v>
      </c>
      <c r="G3815" s="90">
        <f t="shared" si="281"/>
        <v>0</v>
      </c>
      <c r="H3815" s="1">
        <f>IF(Eingabe!R3815="x",1,0)</f>
        <v>0</v>
      </c>
      <c r="I3815" s="1">
        <f>IF(Eingabe!S3815="x",1,0)</f>
        <v>0</v>
      </c>
      <c r="J3815" s="1">
        <f t="shared" si="282"/>
        <v>0</v>
      </c>
      <c r="K3815" s="89">
        <f>IF(Eingabe!E3815="x",1,0)</f>
        <v>0</v>
      </c>
      <c r="L3815" s="1">
        <f>IF(Eingabe!F3815="x",1,0)</f>
        <v>0</v>
      </c>
      <c r="M3815" s="90">
        <f t="shared" si="283"/>
        <v>0</v>
      </c>
    </row>
    <row r="3816">
      <c r="A3816" s="5">
        <f>Eingabe!J3816^2*PI()/4</f>
        <v>0</v>
      </c>
      <c r="B3816" s="5">
        <f>Eingabe!K3816*Eingabe!L3816</f>
        <v>0</v>
      </c>
      <c r="C3816" s="5">
        <f>(Eingabe!K3816*(Eingabe!L3816-Eingabe!K3816)+Eingabe!K3816^2*PI()/4)*0+Eingabe!K3816*Eingabe!L3816</f>
        <v>0</v>
      </c>
      <c r="D3816" s="89">
        <f>IF(Eingabe!G3816="x",1,0)</f>
        <v>0</v>
      </c>
      <c r="E3816" s="1">
        <f>IF(Eingabe!H3816="x",1,0)</f>
        <v>0</v>
      </c>
      <c r="F3816" s="1">
        <f>IF(Eingabe!I3816="x",1,0)</f>
        <v>0</v>
      </c>
      <c r="G3816" s="90">
        <f t="shared" si="281"/>
        <v>0</v>
      </c>
      <c r="H3816" s="1">
        <f>IF(Eingabe!R3816="x",1,0)</f>
        <v>0</v>
      </c>
      <c r="I3816" s="1">
        <f>IF(Eingabe!S3816="x",1,0)</f>
        <v>0</v>
      </c>
      <c r="J3816" s="1">
        <f t="shared" si="282"/>
        <v>0</v>
      </c>
      <c r="K3816" s="89">
        <f>IF(Eingabe!E3816="x",1,0)</f>
        <v>0</v>
      </c>
      <c r="L3816" s="1">
        <f>IF(Eingabe!F3816="x",1,0)</f>
        <v>0</v>
      </c>
      <c r="M3816" s="90">
        <f t="shared" si="283"/>
        <v>0</v>
      </c>
    </row>
    <row r="3817">
      <c r="A3817" s="5">
        <f>Eingabe!J3817^2*PI()/4</f>
        <v>0</v>
      </c>
      <c r="B3817" s="5">
        <f>Eingabe!K3817*Eingabe!L3817</f>
        <v>0</v>
      </c>
      <c r="C3817" s="5">
        <f>(Eingabe!K3817*(Eingabe!L3817-Eingabe!K3817)+Eingabe!K3817^2*PI()/4)*0+Eingabe!K3817*Eingabe!L3817</f>
        <v>0</v>
      </c>
      <c r="D3817" s="89">
        <f>IF(Eingabe!G3817="x",1,0)</f>
        <v>0</v>
      </c>
      <c r="E3817" s="1">
        <f>IF(Eingabe!H3817="x",1,0)</f>
        <v>0</v>
      </c>
      <c r="F3817" s="1">
        <f>IF(Eingabe!I3817="x",1,0)</f>
        <v>0</v>
      </c>
      <c r="G3817" s="90">
        <f t="shared" si="281"/>
        <v>0</v>
      </c>
      <c r="H3817" s="1">
        <f>IF(Eingabe!R3817="x",1,0)</f>
        <v>0</v>
      </c>
      <c r="I3817" s="1">
        <f>IF(Eingabe!S3817="x",1,0)</f>
        <v>0</v>
      </c>
      <c r="J3817" s="1">
        <f t="shared" si="282"/>
        <v>0</v>
      </c>
      <c r="K3817" s="89">
        <f>IF(Eingabe!E3817="x",1,0)</f>
        <v>0</v>
      </c>
      <c r="L3817" s="1">
        <f>IF(Eingabe!F3817="x",1,0)</f>
        <v>0</v>
      </c>
      <c r="M3817" s="90">
        <f t="shared" si="283"/>
        <v>0</v>
      </c>
    </row>
    <row r="3818">
      <c r="A3818" s="5">
        <f>Eingabe!J3818^2*PI()/4</f>
        <v>0</v>
      </c>
      <c r="B3818" s="5">
        <f>Eingabe!K3818*Eingabe!L3818</f>
        <v>0</v>
      </c>
      <c r="C3818" s="5">
        <f>(Eingabe!K3818*(Eingabe!L3818-Eingabe!K3818)+Eingabe!K3818^2*PI()/4)*0+Eingabe!K3818*Eingabe!L3818</f>
        <v>0</v>
      </c>
      <c r="D3818" s="89">
        <f>IF(Eingabe!G3818="x",1,0)</f>
        <v>0</v>
      </c>
      <c r="E3818" s="1">
        <f>IF(Eingabe!H3818="x",1,0)</f>
        <v>0</v>
      </c>
      <c r="F3818" s="1">
        <f>IF(Eingabe!I3818="x",1,0)</f>
        <v>0</v>
      </c>
      <c r="G3818" s="90">
        <f t="shared" si="281"/>
        <v>0</v>
      </c>
      <c r="H3818" s="1">
        <f>IF(Eingabe!R3818="x",1,0)</f>
        <v>0</v>
      </c>
      <c r="I3818" s="1">
        <f>IF(Eingabe!S3818="x",1,0)</f>
        <v>0</v>
      </c>
      <c r="J3818" s="1">
        <f t="shared" si="282"/>
        <v>0</v>
      </c>
      <c r="K3818" s="89">
        <f>IF(Eingabe!E3818="x",1,0)</f>
        <v>0</v>
      </c>
      <c r="L3818" s="1">
        <f>IF(Eingabe!F3818="x",1,0)</f>
        <v>0</v>
      </c>
      <c r="M3818" s="90">
        <f t="shared" si="283"/>
        <v>0</v>
      </c>
    </row>
    <row r="3819">
      <c r="A3819" s="5">
        <f>Eingabe!J3819^2*PI()/4</f>
        <v>0</v>
      </c>
      <c r="B3819" s="5">
        <f>Eingabe!K3819*Eingabe!L3819</f>
        <v>0</v>
      </c>
      <c r="C3819" s="5">
        <f>(Eingabe!K3819*(Eingabe!L3819-Eingabe!K3819)+Eingabe!K3819^2*PI()/4)*0+Eingabe!K3819*Eingabe!L3819</f>
        <v>0</v>
      </c>
      <c r="D3819" s="89">
        <f>IF(Eingabe!G3819="x",1,0)</f>
        <v>0</v>
      </c>
      <c r="E3819" s="1">
        <f>IF(Eingabe!H3819="x",1,0)</f>
        <v>0</v>
      </c>
      <c r="F3819" s="1">
        <f>IF(Eingabe!I3819="x",1,0)</f>
        <v>0</v>
      </c>
      <c r="G3819" s="90">
        <f t="shared" si="281"/>
        <v>0</v>
      </c>
      <c r="H3819" s="1">
        <f>IF(Eingabe!R3819="x",1,0)</f>
        <v>0</v>
      </c>
      <c r="I3819" s="1">
        <f>IF(Eingabe!S3819="x",1,0)</f>
        <v>0</v>
      </c>
      <c r="J3819" s="1">
        <f t="shared" si="282"/>
        <v>0</v>
      </c>
      <c r="K3819" s="89">
        <f>IF(Eingabe!E3819="x",1,0)</f>
        <v>0</v>
      </c>
      <c r="L3819" s="1">
        <f>IF(Eingabe!F3819="x",1,0)</f>
        <v>0</v>
      </c>
      <c r="M3819" s="90">
        <f t="shared" si="283"/>
        <v>0</v>
      </c>
    </row>
    <row r="3820">
      <c r="A3820" s="5">
        <f>Eingabe!J3820^2*PI()/4</f>
        <v>0</v>
      </c>
      <c r="B3820" s="5">
        <f>Eingabe!K3820*Eingabe!L3820</f>
        <v>0</v>
      </c>
      <c r="C3820" s="5">
        <f>(Eingabe!K3820*(Eingabe!L3820-Eingabe!K3820)+Eingabe!K3820^2*PI()/4)*0+Eingabe!K3820*Eingabe!L3820</f>
        <v>0</v>
      </c>
      <c r="D3820" s="89">
        <f>IF(Eingabe!G3820="x",1,0)</f>
        <v>0</v>
      </c>
      <c r="E3820" s="1">
        <f>IF(Eingabe!H3820="x",1,0)</f>
        <v>0</v>
      </c>
      <c r="F3820" s="1">
        <f>IF(Eingabe!I3820="x",1,0)</f>
        <v>0</v>
      </c>
      <c r="G3820" s="90">
        <f t="shared" si="281"/>
        <v>0</v>
      </c>
      <c r="H3820" s="1">
        <f>IF(Eingabe!R3820="x",1,0)</f>
        <v>0</v>
      </c>
      <c r="I3820" s="1">
        <f>IF(Eingabe!S3820="x",1,0)</f>
        <v>0</v>
      </c>
      <c r="J3820" s="1">
        <f t="shared" si="282"/>
        <v>0</v>
      </c>
      <c r="K3820" s="89">
        <f>IF(Eingabe!E3820="x",1,0)</f>
        <v>0</v>
      </c>
      <c r="L3820" s="1">
        <f>IF(Eingabe!F3820="x",1,0)</f>
        <v>0</v>
      </c>
      <c r="M3820" s="90">
        <f t="shared" si="283"/>
        <v>0</v>
      </c>
    </row>
    <row r="3821">
      <c r="A3821" s="5">
        <f>Eingabe!J3821^2*PI()/4</f>
        <v>0</v>
      </c>
      <c r="B3821" s="5">
        <f>Eingabe!K3821*Eingabe!L3821</f>
        <v>0</v>
      </c>
      <c r="C3821" s="5">
        <f>(Eingabe!K3821*(Eingabe!L3821-Eingabe!K3821)+Eingabe!K3821^2*PI()/4)*0+Eingabe!K3821*Eingabe!L3821</f>
        <v>0</v>
      </c>
      <c r="D3821" s="89">
        <f>IF(Eingabe!G3821="x",1,0)</f>
        <v>0</v>
      </c>
      <c r="E3821" s="1">
        <f>IF(Eingabe!H3821="x",1,0)</f>
        <v>0</v>
      </c>
      <c r="F3821" s="1">
        <f>IF(Eingabe!I3821="x",1,0)</f>
        <v>0</v>
      </c>
      <c r="G3821" s="90">
        <f t="shared" si="281"/>
        <v>0</v>
      </c>
      <c r="H3821" s="1">
        <f>IF(Eingabe!R3821="x",1,0)</f>
        <v>0</v>
      </c>
      <c r="I3821" s="1">
        <f>IF(Eingabe!S3821="x",1,0)</f>
        <v>0</v>
      </c>
      <c r="J3821" s="1">
        <f t="shared" si="282"/>
        <v>0</v>
      </c>
      <c r="K3821" s="89">
        <f>IF(Eingabe!E3821="x",1,0)</f>
        <v>0</v>
      </c>
      <c r="L3821" s="1">
        <f>IF(Eingabe!F3821="x",1,0)</f>
        <v>0</v>
      </c>
      <c r="M3821" s="90">
        <f t="shared" si="283"/>
        <v>0</v>
      </c>
    </row>
    <row r="3822">
      <c r="A3822" s="5">
        <f>Eingabe!J3822^2*PI()/4</f>
        <v>0</v>
      </c>
      <c r="B3822" s="5">
        <f>Eingabe!K3822*Eingabe!L3822</f>
        <v>0</v>
      </c>
      <c r="C3822" s="5">
        <f>(Eingabe!K3822*(Eingabe!L3822-Eingabe!K3822)+Eingabe!K3822^2*PI()/4)*0+Eingabe!K3822*Eingabe!L3822</f>
        <v>0</v>
      </c>
      <c r="D3822" s="89">
        <f>IF(Eingabe!G3822="x",1,0)</f>
        <v>0</v>
      </c>
      <c r="E3822" s="1">
        <f>IF(Eingabe!H3822="x",1,0)</f>
        <v>0</v>
      </c>
      <c r="F3822" s="1">
        <f>IF(Eingabe!I3822="x",1,0)</f>
        <v>0</v>
      </c>
      <c r="G3822" s="90">
        <f t="shared" si="281"/>
        <v>0</v>
      </c>
      <c r="H3822" s="1">
        <f>IF(Eingabe!R3822="x",1,0)</f>
        <v>0</v>
      </c>
      <c r="I3822" s="1">
        <f>IF(Eingabe!S3822="x",1,0)</f>
        <v>0</v>
      </c>
      <c r="J3822" s="1">
        <f t="shared" si="282"/>
        <v>0</v>
      </c>
      <c r="K3822" s="89">
        <f>IF(Eingabe!E3822="x",1,0)</f>
        <v>0</v>
      </c>
      <c r="L3822" s="1">
        <f>IF(Eingabe!F3822="x",1,0)</f>
        <v>0</v>
      </c>
      <c r="M3822" s="90">
        <f t="shared" si="283"/>
        <v>0</v>
      </c>
    </row>
    <row r="3823">
      <c r="A3823" s="5">
        <f>Eingabe!J3823^2*PI()/4</f>
        <v>0</v>
      </c>
      <c r="B3823" s="5">
        <f>Eingabe!K3823*Eingabe!L3823</f>
        <v>0</v>
      </c>
      <c r="C3823" s="5">
        <f>(Eingabe!K3823*(Eingabe!L3823-Eingabe!K3823)+Eingabe!K3823^2*PI()/4)*0+Eingabe!K3823*Eingabe!L3823</f>
        <v>0</v>
      </c>
      <c r="D3823" s="89">
        <f>IF(Eingabe!G3823="x",1,0)</f>
        <v>0</v>
      </c>
      <c r="E3823" s="1">
        <f>IF(Eingabe!H3823="x",1,0)</f>
        <v>0</v>
      </c>
      <c r="F3823" s="1">
        <f>IF(Eingabe!I3823="x",1,0)</f>
        <v>0</v>
      </c>
      <c r="G3823" s="90">
        <f t="shared" si="281"/>
        <v>0</v>
      </c>
      <c r="H3823" s="1">
        <f>IF(Eingabe!R3823="x",1,0)</f>
        <v>0</v>
      </c>
      <c r="I3823" s="1">
        <f>IF(Eingabe!S3823="x",1,0)</f>
        <v>0</v>
      </c>
      <c r="J3823" s="1">
        <f t="shared" si="282"/>
        <v>0</v>
      </c>
      <c r="K3823" s="89">
        <f>IF(Eingabe!E3823="x",1,0)</f>
        <v>0</v>
      </c>
      <c r="L3823" s="1">
        <f>IF(Eingabe!F3823="x",1,0)</f>
        <v>0</v>
      </c>
      <c r="M3823" s="90">
        <f t="shared" si="283"/>
        <v>0</v>
      </c>
    </row>
    <row r="3824">
      <c r="A3824" s="5">
        <f>Eingabe!J3824^2*PI()/4</f>
        <v>0</v>
      </c>
      <c r="B3824" s="5">
        <f>Eingabe!K3824*Eingabe!L3824</f>
        <v>0</v>
      </c>
      <c r="C3824" s="5">
        <f>(Eingabe!K3824*(Eingabe!L3824-Eingabe!K3824)+Eingabe!K3824^2*PI()/4)*0+Eingabe!K3824*Eingabe!L3824</f>
        <v>0</v>
      </c>
      <c r="D3824" s="89">
        <f>IF(Eingabe!G3824="x",1,0)</f>
        <v>0</v>
      </c>
      <c r="E3824" s="1">
        <f>IF(Eingabe!H3824="x",1,0)</f>
        <v>0</v>
      </c>
      <c r="F3824" s="1">
        <f>IF(Eingabe!I3824="x",1,0)</f>
        <v>0</v>
      </c>
      <c r="G3824" s="90">
        <f t="shared" si="281"/>
        <v>0</v>
      </c>
      <c r="H3824" s="1">
        <f>IF(Eingabe!R3824="x",1,0)</f>
        <v>0</v>
      </c>
      <c r="I3824" s="1">
        <f>IF(Eingabe!S3824="x",1,0)</f>
        <v>0</v>
      </c>
      <c r="J3824" s="1">
        <f t="shared" si="282"/>
        <v>0</v>
      </c>
      <c r="K3824" s="89">
        <f>IF(Eingabe!E3824="x",1,0)</f>
        <v>0</v>
      </c>
      <c r="L3824" s="1">
        <f>IF(Eingabe!F3824="x",1,0)</f>
        <v>0</v>
      </c>
      <c r="M3824" s="90">
        <f t="shared" si="283"/>
        <v>0</v>
      </c>
    </row>
    <row r="3825">
      <c r="A3825" s="5">
        <f>Eingabe!J3825^2*PI()/4</f>
        <v>0</v>
      </c>
      <c r="B3825" s="5">
        <f>Eingabe!K3825*Eingabe!L3825</f>
        <v>0</v>
      </c>
      <c r="C3825" s="5">
        <f>(Eingabe!K3825*(Eingabe!L3825-Eingabe!K3825)+Eingabe!K3825^2*PI()/4)*0+Eingabe!K3825*Eingabe!L3825</f>
        <v>0</v>
      </c>
      <c r="D3825" s="89">
        <f>IF(Eingabe!G3825="x",1,0)</f>
        <v>0</v>
      </c>
      <c r="E3825" s="1">
        <f>IF(Eingabe!H3825="x",1,0)</f>
        <v>0</v>
      </c>
      <c r="F3825" s="1">
        <f>IF(Eingabe!I3825="x",1,0)</f>
        <v>0</v>
      </c>
      <c r="G3825" s="90">
        <f t="shared" si="281"/>
        <v>0</v>
      </c>
      <c r="H3825" s="1">
        <f>IF(Eingabe!R3825="x",1,0)</f>
        <v>0</v>
      </c>
      <c r="I3825" s="1">
        <f>IF(Eingabe!S3825="x",1,0)</f>
        <v>0</v>
      </c>
      <c r="J3825" s="1">
        <f t="shared" si="282"/>
        <v>0</v>
      </c>
      <c r="K3825" s="89">
        <f>IF(Eingabe!E3825="x",1,0)</f>
        <v>0</v>
      </c>
      <c r="L3825" s="1">
        <f>IF(Eingabe!F3825="x",1,0)</f>
        <v>0</v>
      </c>
      <c r="M3825" s="90">
        <f t="shared" si="283"/>
        <v>0</v>
      </c>
    </row>
    <row r="3826">
      <c r="A3826" s="5">
        <f>Eingabe!J3826^2*PI()/4</f>
        <v>0</v>
      </c>
      <c r="B3826" s="5">
        <f>Eingabe!K3826*Eingabe!L3826</f>
        <v>0</v>
      </c>
      <c r="C3826" s="5">
        <f>(Eingabe!K3826*(Eingabe!L3826-Eingabe!K3826)+Eingabe!K3826^2*PI()/4)*0+Eingabe!K3826*Eingabe!L3826</f>
        <v>0</v>
      </c>
      <c r="D3826" s="89">
        <f>IF(Eingabe!G3826="x",1,0)</f>
        <v>0</v>
      </c>
      <c r="E3826" s="1">
        <f>IF(Eingabe!H3826="x",1,0)</f>
        <v>0</v>
      </c>
      <c r="F3826" s="1">
        <f>IF(Eingabe!I3826="x",1,0)</f>
        <v>0</v>
      </c>
      <c r="G3826" s="90">
        <f t="shared" si="281"/>
        <v>0</v>
      </c>
      <c r="H3826" s="1">
        <f>IF(Eingabe!R3826="x",1,0)</f>
        <v>0</v>
      </c>
      <c r="I3826" s="1">
        <f>IF(Eingabe!S3826="x",1,0)</f>
        <v>0</v>
      </c>
      <c r="J3826" s="1">
        <f t="shared" si="282"/>
        <v>0</v>
      </c>
      <c r="K3826" s="89">
        <f>IF(Eingabe!E3826="x",1,0)</f>
        <v>0</v>
      </c>
      <c r="L3826" s="1">
        <f>IF(Eingabe!F3826="x",1,0)</f>
        <v>0</v>
      </c>
      <c r="M3826" s="90">
        <f t="shared" si="283"/>
        <v>0</v>
      </c>
    </row>
    <row r="3827">
      <c r="A3827" s="5">
        <f>Eingabe!J3827^2*PI()/4</f>
        <v>0</v>
      </c>
      <c r="B3827" s="5">
        <f>Eingabe!K3827*Eingabe!L3827</f>
        <v>0</v>
      </c>
      <c r="C3827" s="5">
        <f>(Eingabe!K3827*(Eingabe!L3827-Eingabe!K3827)+Eingabe!K3827^2*PI()/4)*0+Eingabe!K3827*Eingabe!L3827</f>
        <v>0</v>
      </c>
      <c r="D3827" s="89">
        <f>IF(Eingabe!G3827="x",1,0)</f>
        <v>0</v>
      </c>
      <c r="E3827" s="1">
        <f>IF(Eingabe!H3827="x",1,0)</f>
        <v>0</v>
      </c>
      <c r="F3827" s="1">
        <f>IF(Eingabe!I3827="x",1,0)</f>
        <v>0</v>
      </c>
      <c r="G3827" s="90">
        <f t="shared" si="281"/>
        <v>0</v>
      </c>
      <c r="H3827" s="1">
        <f>IF(Eingabe!R3827="x",1,0)</f>
        <v>0</v>
      </c>
      <c r="I3827" s="1">
        <f>IF(Eingabe!S3827="x",1,0)</f>
        <v>0</v>
      </c>
      <c r="J3827" s="1">
        <f t="shared" si="282"/>
        <v>0</v>
      </c>
      <c r="K3827" s="89">
        <f>IF(Eingabe!E3827="x",1,0)</f>
        <v>0</v>
      </c>
      <c r="L3827" s="1">
        <f>IF(Eingabe!F3827="x",1,0)</f>
        <v>0</v>
      </c>
      <c r="M3827" s="90">
        <f t="shared" si="283"/>
        <v>0</v>
      </c>
    </row>
    <row r="3828">
      <c r="A3828" s="5">
        <f>Eingabe!J3828^2*PI()/4</f>
        <v>0</v>
      </c>
      <c r="B3828" s="5">
        <f>Eingabe!K3828*Eingabe!L3828</f>
        <v>0</v>
      </c>
      <c r="C3828" s="5">
        <f>(Eingabe!K3828*(Eingabe!L3828-Eingabe!K3828)+Eingabe!K3828^2*PI()/4)*0+Eingabe!K3828*Eingabe!L3828</f>
        <v>0</v>
      </c>
      <c r="D3828" s="89">
        <f>IF(Eingabe!G3828="x",1,0)</f>
        <v>0</v>
      </c>
      <c r="E3828" s="1">
        <f>IF(Eingabe!H3828="x",1,0)</f>
        <v>0</v>
      </c>
      <c r="F3828" s="1">
        <f>IF(Eingabe!I3828="x",1,0)</f>
        <v>0</v>
      </c>
      <c r="G3828" s="90">
        <f t="shared" si="281"/>
        <v>0</v>
      </c>
      <c r="H3828" s="1">
        <f>IF(Eingabe!R3828="x",1,0)</f>
        <v>0</v>
      </c>
      <c r="I3828" s="1">
        <f>IF(Eingabe!S3828="x",1,0)</f>
        <v>0</v>
      </c>
      <c r="J3828" s="1">
        <f t="shared" si="282"/>
        <v>0</v>
      </c>
      <c r="K3828" s="89">
        <f>IF(Eingabe!E3828="x",1,0)</f>
        <v>0</v>
      </c>
      <c r="L3828" s="1">
        <f>IF(Eingabe!F3828="x",1,0)</f>
        <v>0</v>
      </c>
      <c r="M3828" s="90">
        <f t="shared" si="283"/>
        <v>0</v>
      </c>
    </row>
    <row r="3829">
      <c r="A3829" s="5">
        <f>Eingabe!J3829^2*PI()/4</f>
        <v>0</v>
      </c>
      <c r="B3829" s="5">
        <f>Eingabe!K3829*Eingabe!L3829</f>
        <v>0</v>
      </c>
      <c r="C3829" s="5">
        <f>(Eingabe!K3829*(Eingabe!L3829-Eingabe!K3829)+Eingabe!K3829^2*PI()/4)*0+Eingabe!K3829*Eingabe!L3829</f>
        <v>0</v>
      </c>
      <c r="D3829" s="89">
        <f>IF(Eingabe!G3829="x",1,0)</f>
        <v>0</v>
      </c>
      <c r="E3829" s="1">
        <f>IF(Eingabe!H3829="x",1,0)</f>
        <v>0</v>
      </c>
      <c r="F3829" s="1">
        <f>IF(Eingabe!I3829="x",1,0)</f>
        <v>0</v>
      </c>
      <c r="G3829" s="90">
        <f t="shared" si="281"/>
        <v>0</v>
      </c>
      <c r="H3829" s="1">
        <f>IF(Eingabe!R3829="x",1,0)</f>
        <v>0</v>
      </c>
      <c r="I3829" s="1">
        <f>IF(Eingabe!S3829="x",1,0)</f>
        <v>0</v>
      </c>
      <c r="J3829" s="1">
        <f t="shared" si="282"/>
        <v>0</v>
      </c>
      <c r="K3829" s="89">
        <f>IF(Eingabe!E3829="x",1,0)</f>
        <v>0</v>
      </c>
      <c r="L3829" s="1">
        <f>IF(Eingabe!F3829="x",1,0)</f>
        <v>0</v>
      </c>
      <c r="M3829" s="90">
        <f t="shared" si="283"/>
        <v>0</v>
      </c>
    </row>
    <row r="3830">
      <c r="A3830" s="5">
        <f>Eingabe!J3830^2*PI()/4</f>
        <v>0</v>
      </c>
      <c r="B3830" s="5">
        <f>Eingabe!K3830*Eingabe!L3830</f>
        <v>0</v>
      </c>
      <c r="C3830" s="5">
        <f>(Eingabe!K3830*(Eingabe!L3830-Eingabe!K3830)+Eingabe!K3830^2*PI()/4)*0+Eingabe!K3830*Eingabe!L3830</f>
        <v>0</v>
      </c>
      <c r="D3830" s="89">
        <f>IF(Eingabe!G3830="x",1,0)</f>
        <v>0</v>
      </c>
      <c r="E3830" s="1">
        <f>IF(Eingabe!H3830="x",1,0)</f>
        <v>0</v>
      </c>
      <c r="F3830" s="1">
        <f>IF(Eingabe!I3830="x",1,0)</f>
        <v>0</v>
      </c>
      <c r="G3830" s="90">
        <f t="shared" si="281"/>
        <v>0</v>
      </c>
      <c r="H3830" s="1">
        <f>IF(Eingabe!R3830="x",1,0)</f>
        <v>0</v>
      </c>
      <c r="I3830" s="1">
        <f>IF(Eingabe!S3830="x",1,0)</f>
        <v>0</v>
      </c>
      <c r="J3830" s="1">
        <f t="shared" si="282"/>
        <v>0</v>
      </c>
      <c r="K3830" s="89">
        <f>IF(Eingabe!E3830="x",1,0)</f>
        <v>0</v>
      </c>
      <c r="L3830" s="1">
        <f>IF(Eingabe!F3830="x",1,0)</f>
        <v>0</v>
      </c>
      <c r="M3830" s="90">
        <f t="shared" si="283"/>
        <v>0</v>
      </c>
    </row>
    <row r="3831">
      <c r="A3831" s="5">
        <f>Eingabe!J3831^2*PI()/4</f>
        <v>0</v>
      </c>
      <c r="B3831" s="5">
        <f>Eingabe!K3831*Eingabe!L3831</f>
        <v>0</v>
      </c>
      <c r="C3831" s="5">
        <f>(Eingabe!K3831*(Eingabe!L3831-Eingabe!K3831)+Eingabe!K3831^2*PI()/4)*0+Eingabe!K3831*Eingabe!L3831</f>
        <v>0</v>
      </c>
      <c r="D3831" s="89">
        <f>IF(Eingabe!G3831="x",1,0)</f>
        <v>0</v>
      </c>
      <c r="E3831" s="1">
        <f>IF(Eingabe!H3831="x",1,0)</f>
        <v>0</v>
      </c>
      <c r="F3831" s="1">
        <f>IF(Eingabe!I3831="x",1,0)</f>
        <v>0</v>
      </c>
      <c r="G3831" s="90">
        <f t="shared" si="281"/>
        <v>0</v>
      </c>
      <c r="H3831" s="1">
        <f>IF(Eingabe!R3831="x",1,0)</f>
        <v>0</v>
      </c>
      <c r="I3831" s="1">
        <f>IF(Eingabe!S3831="x",1,0)</f>
        <v>0</v>
      </c>
      <c r="J3831" s="1">
        <f t="shared" si="282"/>
        <v>0</v>
      </c>
      <c r="K3831" s="89">
        <f>IF(Eingabe!E3831="x",1,0)</f>
        <v>0</v>
      </c>
      <c r="L3831" s="1">
        <f>IF(Eingabe!F3831="x",1,0)</f>
        <v>0</v>
      </c>
      <c r="M3831" s="90">
        <f t="shared" si="283"/>
        <v>0</v>
      </c>
    </row>
    <row r="3832">
      <c r="A3832" s="5">
        <f>Eingabe!J3832^2*PI()/4</f>
        <v>0</v>
      </c>
      <c r="B3832" s="5">
        <f>Eingabe!K3832*Eingabe!L3832</f>
        <v>0</v>
      </c>
      <c r="C3832" s="5">
        <f>(Eingabe!K3832*(Eingabe!L3832-Eingabe!K3832)+Eingabe!K3832^2*PI()/4)*0+Eingabe!K3832*Eingabe!L3832</f>
        <v>0</v>
      </c>
      <c r="D3832" s="89">
        <f>IF(Eingabe!G3832="x",1,0)</f>
        <v>0</v>
      </c>
      <c r="E3832" s="1">
        <f>IF(Eingabe!H3832="x",1,0)</f>
        <v>0</v>
      </c>
      <c r="F3832" s="1">
        <f>IF(Eingabe!I3832="x",1,0)</f>
        <v>0</v>
      </c>
      <c r="G3832" s="90">
        <f t="shared" si="281"/>
        <v>0</v>
      </c>
      <c r="H3832" s="1">
        <f>IF(Eingabe!R3832="x",1,0)</f>
        <v>0</v>
      </c>
      <c r="I3832" s="1">
        <f>IF(Eingabe!S3832="x",1,0)</f>
        <v>0</v>
      </c>
      <c r="J3832" s="1">
        <f t="shared" si="282"/>
        <v>0</v>
      </c>
      <c r="K3832" s="89">
        <f>IF(Eingabe!E3832="x",1,0)</f>
        <v>0</v>
      </c>
      <c r="L3832" s="1">
        <f>IF(Eingabe!F3832="x",1,0)</f>
        <v>0</v>
      </c>
      <c r="M3832" s="90">
        <f t="shared" si="283"/>
        <v>0</v>
      </c>
    </row>
    <row r="3833">
      <c r="A3833" s="5">
        <f>Eingabe!J3833^2*PI()/4</f>
        <v>0</v>
      </c>
      <c r="B3833" s="5">
        <f>Eingabe!K3833*Eingabe!L3833</f>
        <v>0</v>
      </c>
      <c r="C3833" s="5">
        <f>(Eingabe!K3833*(Eingabe!L3833-Eingabe!K3833)+Eingabe!K3833^2*PI()/4)*0+Eingabe!K3833*Eingabe!L3833</f>
        <v>0</v>
      </c>
      <c r="D3833" s="89">
        <f>IF(Eingabe!G3833="x",1,0)</f>
        <v>0</v>
      </c>
      <c r="E3833" s="1">
        <f>IF(Eingabe!H3833="x",1,0)</f>
        <v>0</v>
      </c>
      <c r="F3833" s="1">
        <f>IF(Eingabe!I3833="x",1,0)</f>
        <v>0</v>
      </c>
      <c r="G3833" s="90">
        <f t="shared" si="281"/>
        <v>0</v>
      </c>
      <c r="H3833" s="1">
        <f>IF(Eingabe!R3833="x",1,0)</f>
        <v>0</v>
      </c>
      <c r="I3833" s="1">
        <f>IF(Eingabe!S3833="x",1,0)</f>
        <v>0</v>
      </c>
      <c r="J3833" s="1">
        <f t="shared" si="282"/>
        <v>0</v>
      </c>
      <c r="K3833" s="89">
        <f>IF(Eingabe!E3833="x",1,0)</f>
        <v>0</v>
      </c>
      <c r="L3833" s="1">
        <f>IF(Eingabe!F3833="x",1,0)</f>
        <v>0</v>
      </c>
      <c r="M3833" s="90">
        <f t="shared" si="283"/>
        <v>0</v>
      </c>
    </row>
    <row r="3834">
      <c r="A3834" s="5">
        <f>Eingabe!J3834^2*PI()/4</f>
        <v>0</v>
      </c>
      <c r="B3834" s="5">
        <f>Eingabe!K3834*Eingabe!L3834</f>
        <v>0</v>
      </c>
      <c r="C3834" s="5">
        <f>(Eingabe!K3834*(Eingabe!L3834-Eingabe!K3834)+Eingabe!K3834^2*PI()/4)*0+Eingabe!K3834*Eingabe!L3834</f>
        <v>0</v>
      </c>
      <c r="D3834" s="89">
        <f>IF(Eingabe!G3834="x",1,0)</f>
        <v>0</v>
      </c>
      <c r="E3834" s="1">
        <f>IF(Eingabe!H3834="x",1,0)</f>
        <v>0</v>
      </c>
      <c r="F3834" s="1">
        <f>IF(Eingabe!I3834="x",1,0)</f>
        <v>0</v>
      </c>
      <c r="G3834" s="90">
        <f t="shared" si="281"/>
        <v>0</v>
      </c>
      <c r="H3834" s="1">
        <f>IF(Eingabe!R3834="x",1,0)</f>
        <v>0</v>
      </c>
      <c r="I3834" s="1">
        <f>IF(Eingabe!S3834="x",1,0)</f>
        <v>0</v>
      </c>
      <c r="J3834" s="1">
        <f t="shared" si="282"/>
        <v>0</v>
      </c>
      <c r="K3834" s="89">
        <f>IF(Eingabe!E3834="x",1,0)</f>
        <v>0</v>
      </c>
      <c r="L3834" s="1">
        <f>IF(Eingabe!F3834="x",1,0)</f>
        <v>0</v>
      </c>
      <c r="M3834" s="90">
        <f t="shared" si="283"/>
        <v>0</v>
      </c>
    </row>
    <row r="3835">
      <c r="A3835" s="5">
        <f>Eingabe!J3835^2*PI()/4</f>
        <v>0</v>
      </c>
      <c r="B3835" s="5">
        <f>Eingabe!K3835*Eingabe!L3835</f>
        <v>0</v>
      </c>
      <c r="C3835" s="5">
        <f>(Eingabe!K3835*(Eingabe!L3835-Eingabe!K3835)+Eingabe!K3835^2*PI()/4)*0+Eingabe!K3835*Eingabe!L3835</f>
        <v>0</v>
      </c>
      <c r="D3835" s="89">
        <f>IF(Eingabe!G3835="x",1,0)</f>
        <v>0</v>
      </c>
      <c r="E3835" s="1">
        <f>IF(Eingabe!H3835="x",1,0)</f>
        <v>0</v>
      </c>
      <c r="F3835" s="1">
        <f>IF(Eingabe!I3835="x",1,0)</f>
        <v>0</v>
      </c>
      <c r="G3835" s="90">
        <f t="shared" si="281"/>
        <v>0</v>
      </c>
      <c r="H3835" s="1">
        <f>IF(Eingabe!R3835="x",1,0)</f>
        <v>0</v>
      </c>
      <c r="I3835" s="1">
        <f>IF(Eingabe!S3835="x",1,0)</f>
        <v>0</v>
      </c>
      <c r="J3835" s="1">
        <f t="shared" si="282"/>
        <v>0</v>
      </c>
      <c r="K3835" s="89">
        <f>IF(Eingabe!E3835="x",1,0)</f>
        <v>0</v>
      </c>
      <c r="L3835" s="1">
        <f>IF(Eingabe!F3835="x",1,0)</f>
        <v>0</v>
      </c>
      <c r="M3835" s="90">
        <f t="shared" si="283"/>
        <v>0</v>
      </c>
    </row>
    <row r="3836">
      <c r="A3836" s="5">
        <f>Eingabe!J3836^2*PI()/4</f>
        <v>0</v>
      </c>
      <c r="B3836" s="5">
        <f>Eingabe!K3836*Eingabe!L3836</f>
        <v>0</v>
      </c>
      <c r="C3836" s="5">
        <f>(Eingabe!K3836*(Eingabe!L3836-Eingabe!K3836)+Eingabe!K3836^2*PI()/4)*0+Eingabe!K3836*Eingabe!L3836</f>
        <v>0</v>
      </c>
      <c r="D3836" s="89">
        <f>IF(Eingabe!G3836="x",1,0)</f>
        <v>0</v>
      </c>
      <c r="E3836" s="1">
        <f>IF(Eingabe!H3836="x",1,0)</f>
        <v>0</v>
      </c>
      <c r="F3836" s="1">
        <f>IF(Eingabe!I3836="x",1,0)</f>
        <v>0</v>
      </c>
      <c r="G3836" s="90">
        <f t="shared" si="281"/>
        <v>0</v>
      </c>
      <c r="H3836" s="1">
        <f>IF(Eingabe!R3836="x",1,0)</f>
        <v>0</v>
      </c>
      <c r="I3836" s="1">
        <f>IF(Eingabe!S3836="x",1,0)</f>
        <v>0</v>
      </c>
      <c r="J3836" s="1">
        <f t="shared" si="282"/>
        <v>0</v>
      </c>
      <c r="K3836" s="89">
        <f>IF(Eingabe!E3836="x",1,0)</f>
        <v>0</v>
      </c>
      <c r="L3836" s="1">
        <f>IF(Eingabe!F3836="x",1,0)</f>
        <v>0</v>
      </c>
      <c r="M3836" s="90">
        <f t="shared" si="283"/>
        <v>0</v>
      </c>
    </row>
    <row r="3837">
      <c r="A3837" s="5">
        <f>Eingabe!J3837^2*PI()/4</f>
        <v>0</v>
      </c>
      <c r="B3837" s="5">
        <f>Eingabe!K3837*Eingabe!L3837</f>
        <v>0</v>
      </c>
      <c r="C3837" s="5">
        <f>(Eingabe!K3837*(Eingabe!L3837-Eingabe!K3837)+Eingabe!K3837^2*PI()/4)*0+Eingabe!K3837*Eingabe!L3837</f>
        <v>0</v>
      </c>
      <c r="D3837" s="89">
        <f>IF(Eingabe!G3837="x",1,0)</f>
        <v>0</v>
      </c>
      <c r="E3837" s="1">
        <f>IF(Eingabe!H3837="x",1,0)</f>
        <v>0</v>
      </c>
      <c r="F3837" s="1">
        <f>IF(Eingabe!I3837="x",1,0)</f>
        <v>0</v>
      </c>
      <c r="G3837" s="90">
        <f t="shared" si="281"/>
        <v>0</v>
      </c>
      <c r="H3837" s="1">
        <f>IF(Eingabe!R3837="x",1,0)</f>
        <v>0</v>
      </c>
      <c r="I3837" s="1">
        <f>IF(Eingabe!S3837="x",1,0)</f>
        <v>0</v>
      </c>
      <c r="J3837" s="1">
        <f t="shared" si="282"/>
        <v>0</v>
      </c>
      <c r="K3837" s="89">
        <f>IF(Eingabe!E3837="x",1,0)</f>
        <v>0</v>
      </c>
      <c r="L3837" s="1">
        <f>IF(Eingabe!F3837="x",1,0)</f>
        <v>0</v>
      </c>
      <c r="M3837" s="90">
        <f t="shared" si="283"/>
        <v>0</v>
      </c>
    </row>
    <row r="3838">
      <c r="A3838" s="5">
        <f>Eingabe!J3838^2*PI()/4</f>
        <v>0</v>
      </c>
      <c r="B3838" s="5">
        <f>Eingabe!K3838*Eingabe!L3838</f>
        <v>0</v>
      </c>
      <c r="C3838" s="5">
        <f>(Eingabe!K3838*(Eingabe!L3838-Eingabe!K3838)+Eingabe!K3838^2*PI()/4)*0+Eingabe!K3838*Eingabe!L3838</f>
        <v>0</v>
      </c>
      <c r="D3838" s="89">
        <f>IF(Eingabe!G3838="x",1,0)</f>
        <v>0</v>
      </c>
      <c r="E3838" s="1">
        <f>IF(Eingabe!H3838="x",1,0)</f>
        <v>0</v>
      </c>
      <c r="F3838" s="1">
        <f>IF(Eingabe!I3838="x",1,0)</f>
        <v>0</v>
      </c>
      <c r="G3838" s="90">
        <f t="shared" si="281"/>
        <v>0</v>
      </c>
      <c r="H3838" s="1">
        <f>IF(Eingabe!R3838="x",1,0)</f>
        <v>0</v>
      </c>
      <c r="I3838" s="1">
        <f>IF(Eingabe!S3838="x",1,0)</f>
        <v>0</v>
      </c>
      <c r="J3838" s="1">
        <f t="shared" si="282"/>
        <v>0</v>
      </c>
      <c r="K3838" s="89">
        <f>IF(Eingabe!E3838="x",1,0)</f>
        <v>0</v>
      </c>
      <c r="L3838" s="1">
        <f>IF(Eingabe!F3838="x",1,0)</f>
        <v>0</v>
      </c>
      <c r="M3838" s="90">
        <f t="shared" si="283"/>
        <v>0</v>
      </c>
    </row>
    <row r="3839">
      <c r="A3839" s="5">
        <f>Eingabe!J3839^2*PI()/4</f>
        <v>0</v>
      </c>
      <c r="B3839" s="5">
        <f>Eingabe!K3839*Eingabe!L3839</f>
        <v>0</v>
      </c>
      <c r="C3839" s="5">
        <f>(Eingabe!K3839*(Eingabe!L3839-Eingabe!K3839)+Eingabe!K3839^2*PI()/4)*0+Eingabe!K3839*Eingabe!L3839</f>
        <v>0</v>
      </c>
      <c r="D3839" s="89">
        <f>IF(Eingabe!G3839="x",1,0)</f>
        <v>0</v>
      </c>
      <c r="E3839" s="1">
        <f>IF(Eingabe!H3839="x",1,0)</f>
        <v>0</v>
      </c>
      <c r="F3839" s="1">
        <f>IF(Eingabe!I3839="x",1,0)</f>
        <v>0</v>
      </c>
      <c r="G3839" s="90">
        <f t="shared" si="281"/>
        <v>0</v>
      </c>
      <c r="H3839" s="1">
        <f>IF(Eingabe!R3839="x",1,0)</f>
        <v>0</v>
      </c>
      <c r="I3839" s="1">
        <f>IF(Eingabe!S3839="x",1,0)</f>
        <v>0</v>
      </c>
      <c r="J3839" s="1">
        <f t="shared" si="282"/>
        <v>0</v>
      </c>
      <c r="K3839" s="89">
        <f>IF(Eingabe!E3839="x",1,0)</f>
        <v>0</v>
      </c>
      <c r="L3839" s="1">
        <f>IF(Eingabe!F3839="x",1,0)</f>
        <v>0</v>
      </c>
      <c r="M3839" s="90">
        <f t="shared" si="283"/>
        <v>0</v>
      </c>
    </row>
    <row r="3840">
      <c r="A3840" s="5">
        <f>Eingabe!J3840^2*PI()/4</f>
        <v>0</v>
      </c>
      <c r="B3840" s="5">
        <f>Eingabe!K3840*Eingabe!L3840</f>
        <v>0</v>
      </c>
      <c r="C3840" s="5">
        <f>(Eingabe!K3840*(Eingabe!L3840-Eingabe!K3840)+Eingabe!K3840^2*PI()/4)*0+Eingabe!K3840*Eingabe!L3840</f>
        <v>0</v>
      </c>
      <c r="D3840" s="89">
        <f>IF(Eingabe!G3840="x",1,0)</f>
        <v>0</v>
      </c>
      <c r="E3840" s="1">
        <f>IF(Eingabe!H3840="x",1,0)</f>
        <v>0</v>
      </c>
      <c r="F3840" s="1">
        <f>IF(Eingabe!I3840="x",1,0)</f>
        <v>0</v>
      </c>
      <c r="G3840" s="90">
        <f t="shared" si="281"/>
        <v>0</v>
      </c>
      <c r="H3840" s="1">
        <f>IF(Eingabe!R3840="x",1,0)</f>
        <v>0</v>
      </c>
      <c r="I3840" s="1">
        <f>IF(Eingabe!S3840="x",1,0)</f>
        <v>0</v>
      </c>
      <c r="J3840" s="1">
        <f t="shared" si="282"/>
        <v>0</v>
      </c>
      <c r="K3840" s="89">
        <f>IF(Eingabe!E3840="x",1,0)</f>
        <v>0</v>
      </c>
      <c r="L3840" s="1">
        <f>IF(Eingabe!F3840="x",1,0)</f>
        <v>0</v>
      </c>
      <c r="M3840" s="90">
        <f t="shared" si="283"/>
        <v>0</v>
      </c>
    </row>
    <row r="3841">
      <c r="A3841" s="5">
        <f>Eingabe!J3841^2*PI()/4</f>
        <v>0</v>
      </c>
      <c r="B3841" s="5">
        <f>Eingabe!K3841*Eingabe!L3841</f>
        <v>0</v>
      </c>
      <c r="C3841" s="5">
        <f>(Eingabe!K3841*(Eingabe!L3841-Eingabe!K3841)+Eingabe!K3841^2*PI()/4)*0+Eingabe!K3841*Eingabe!L3841</f>
        <v>0</v>
      </c>
      <c r="D3841" s="89">
        <f>IF(Eingabe!G3841="x",1,0)</f>
        <v>0</v>
      </c>
      <c r="E3841" s="1">
        <f>IF(Eingabe!H3841="x",1,0)</f>
        <v>0</v>
      </c>
      <c r="F3841" s="1">
        <f>IF(Eingabe!I3841="x",1,0)</f>
        <v>0</v>
      </c>
      <c r="G3841" s="90">
        <f t="shared" si="281"/>
        <v>0</v>
      </c>
      <c r="H3841" s="1">
        <f>IF(Eingabe!R3841="x",1,0)</f>
        <v>0</v>
      </c>
      <c r="I3841" s="1">
        <f>IF(Eingabe!S3841="x",1,0)</f>
        <v>0</v>
      </c>
      <c r="J3841" s="1">
        <f t="shared" si="282"/>
        <v>0</v>
      </c>
      <c r="K3841" s="89">
        <f>IF(Eingabe!E3841="x",1,0)</f>
        <v>0</v>
      </c>
      <c r="L3841" s="1">
        <f>IF(Eingabe!F3841="x",1,0)</f>
        <v>0</v>
      </c>
      <c r="M3841" s="90">
        <f t="shared" si="283"/>
        <v>0</v>
      </c>
    </row>
    <row r="3842">
      <c r="A3842" s="5">
        <f>Eingabe!J3842^2*PI()/4</f>
        <v>0</v>
      </c>
      <c r="B3842" s="5">
        <f>Eingabe!K3842*Eingabe!L3842</f>
        <v>0</v>
      </c>
      <c r="C3842" s="5">
        <f>(Eingabe!K3842*(Eingabe!L3842-Eingabe!K3842)+Eingabe!K3842^2*PI()/4)*0+Eingabe!K3842*Eingabe!L3842</f>
        <v>0</v>
      </c>
      <c r="D3842" s="89">
        <f>IF(Eingabe!G3842="x",1,0)</f>
        <v>0</v>
      </c>
      <c r="E3842" s="1">
        <f>IF(Eingabe!H3842="x",1,0)</f>
        <v>0</v>
      </c>
      <c r="F3842" s="1">
        <f>IF(Eingabe!I3842="x",1,0)</f>
        <v>0</v>
      </c>
      <c r="G3842" s="90">
        <f t="shared" si="281"/>
        <v>0</v>
      </c>
      <c r="H3842" s="1">
        <f>IF(Eingabe!R3842="x",1,0)</f>
        <v>0</v>
      </c>
      <c r="I3842" s="1">
        <f>IF(Eingabe!S3842="x",1,0)</f>
        <v>0</v>
      </c>
      <c r="J3842" s="1">
        <f t="shared" si="282"/>
        <v>0</v>
      </c>
      <c r="K3842" s="89">
        <f>IF(Eingabe!E3842="x",1,0)</f>
        <v>0</v>
      </c>
      <c r="L3842" s="1">
        <f>IF(Eingabe!F3842="x",1,0)</f>
        <v>0</v>
      </c>
      <c r="M3842" s="90">
        <f t="shared" si="283"/>
        <v>0</v>
      </c>
    </row>
    <row r="3843">
      <c r="A3843" s="5">
        <f>Eingabe!J3843^2*PI()/4</f>
        <v>0</v>
      </c>
      <c r="B3843" s="5">
        <f>Eingabe!K3843*Eingabe!L3843</f>
        <v>0</v>
      </c>
      <c r="C3843" s="5">
        <f>(Eingabe!K3843*(Eingabe!L3843-Eingabe!K3843)+Eingabe!K3843^2*PI()/4)*0+Eingabe!K3843*Eingabe!L3843</f>
        <v>0</v>
      </c>
      <c r="D3843" s="89">
        <f>IF(Eingabe!G3843="x",1,0)</f>
        <v>0</v>
      </c>
      <c r="E3843" s="1">
        <f>IF(Eingabe!H3843="x",1,0)</f>
        <v>0</v>
      </c>
      <c r="F3843" s="1">
        <f>IF(Eingabe!I3843="x",1,0)</f>
        <v>0</v>
      </c>
      <c r="G3843" s="90">
        <f t="shared" si="281"/>
        <v>0</v>
      </c>
      <c r="H3843" s="1">
        <f>IF(Eingabe!R3843="x",1,0)</f>
        <v>0</v>
      </c>
      <c r="I3843" s="1">
        <f>IF(Eingabe!S3843="x",1,0)</f>
        <v>0</v>
      </c>
      <c r="J3843" s="1">
        <f t="shared" si="282"/>
        <v>0</v>
      </c>
      <c r="K3843" s="89">
        <f>IF(Eingabe!E3843="x",1,0)</f>
        <v>0</v>
      </c>
      <c r="L3843" s="1">
        <f>IF(Eingabe!F3843="x",1,0)</f>
        <v>0</v>
      </c>
      <c r="M3843" s="90">
        <f t="shared" si="283"/>
        <v>0</v>
      </c>
    </row>
    <row r="3844">
      <c r="A3844" s="5">
        <f>Eingabe!J3844^2*PI()/4</f>
        <v>0</v>
      </c>
      <c r="B3844" s="5">
        <f>Eingabe!K3844*Eingabe!L3844</f>
        <v>0</v>
      </c>
      <c r="C3844" s="5">
        <f>(Eingabe!K3844*(Eingabe!L3844-Eingabe!K3844)+Eingabe!K3844^2*PI()/4)*0+Eingabe!K3844*Eingabe!L3844</f>
        <v>0</v>
      </c>
      <c r="D3844" s="89">
        <f>IF(Eingabe!G3844="x",1,0)</f>
        <v>0</v>
      </c>
      <c r="E3844" s="1">
        <f>IF(Eingabe!H3844="x",1,0)</f>
        <v>0</v>
      </c>
      <c r="F3844" s="1">
        <f>IF(Eingabe!I3844="x",1,0)</f>
        <v>0</v>
      </c>
      <c r="G3844" s="90">
        <f t="shared" si="281"/>
        <v>0</v>
      </c>
      <c r="H3844" s="1">
        <f>IF(Eingabe!R3844="x",1,0)</f>
        <v>0</v>
      </c>
      <c r="I3844" s="1">
        <f>IF(Eingabe!S3844="x",1,0)</f>
        <v>0</v>
      </c>
      <c r="J3844" s="1">
        <f t="shared" si="282"/>
        <v>0</v>
      </c>
      <c r="K3844" s="89">
        <f>IF(Eingabe!E3844="x",1,0)</f>
        <v>0</v>
      </c>
      <c r="L3844" s="1">
        <f>IF(Eingabe!F3844="x",1,0)</f>
        <v>0</v>
      </c>
      <c r="M3844" s="90">
        <f t="shared" si="283"/>
        <v>0</v>
      </c>
    </row>
    <row r="3845">
      <c r="A3845" s="5">
        <f>Eingabe!J3845^2*PI()/4</f>
        <v>0</v>
      </c>
      <c r="B3845" s="5">
        <f>Eingabe!K3845*Eingabe!L3845</f>
        <v>0</v>
      </c>
      <c r="C3845" s="5">
        <f>(Eingabe!K3845*(Eingabe!L3845-Eingabe!K3845)+Eingabe!K3845^2*PI()/4)*0+Eingabe!K3845*Eingabe!L3845</f>
        <v>0</v>
      </c>
      <c r="D3845" s="89">
        <f>IF(Eingabe!G3845="x",1,0)</f>
        <v>0</v>
      </c>
      <c r="E3845" s="1">
        <f>IF(Eingabe!H3845="x",1,0)</f>
        <v>0</v>
      </c>
      <c r="F3845" s="1">
        <f>IF(Eingabe!I3845="x",1,0)</f>
        <v>0</v>
      </c>
      <c r="G3845" s="90">
        <f t="shared" si="281"/>
        <v>0</v>
      </c>
      <c r="H3845" s="1">
        <f>IF(Eingabe!R3845="x",1,0)</f>
        <v>0</v>
      </c>
      <c r="I3845" s="1">
        <f>IF(Eingabe!S3845="x",1,0)</f>
        <v>0</v>
      </c>
      <c r="J3845" s="1">
        <f t="shared" si="282"/>
        <v>0</v>
      </c>
      <c r="K3845" s="89">
        <f>IF(Eingabe!E3845="x",1,0)</f>
        <v>0</v>
      </c>
      <c r="L3845" s="1">
        <f>IF(Eingabe!F3845="x",1,0)</f>
        <v>0</v>
      </c>
      <c r="M3845" s="90">
        <f t="shared" si="283"/>
        <v>0</v>
      </c>
    </row>
    <row r="3846">
      <c r="A3846" s="5">
        <f>Eingabe!J3846^2*PI()/4</f>
        <v>0</v>
      </c>
      <c r="B3846" s="5">
        <f>Eingabe!K3846*Eingabe!L3846</f>
        <v>0</v>
      </c>
      <c r="C3846" s="5">
        <f>(Eingabe!K3846*(Eingabe!L3846-Eingabe!K3846)+Eingabe!K3846^2*PI()/4)*0+Eingabe!K3846*Eingabe!L3846</f>
        <v>0</v>
      </c>
      <c r="D3846" s="89">
        <f>IF(Eingabe!G3846="x",1,0)</f>
        <v>0</v>
      </c>
      <c r="E3846" s="1">
        <f>IF(Eingabe!H3846="x",1,0)</f>
        <v>0</v>
      </c>
      <c r="F3846" s="1">
        <f>IF(Eingabe!I3846="x",1,0)</f>
        <v>0</v>
      </c>
      <c r="G3846" s="90">
        <f t="shared" si="281"/>
        <v>0</v>
      </c>
      <c r="H3846" s="1">
        <f>IF(Eingabe!R3846="x",1,0)</f>
        <v>0</v>
      </c>
      <c r="I3846" s="1">
        <f>IF(Eingabe!S3846="x",1,0)</f>
        <v>0</v>
      </c>
      <c r="J3846" s="1">
        <f t="shared" si="282"/>
        <v>0</v>
      </c>
      <c r="K3846" s="89">
        <f>IF(Eingabe!E3846="x",1,0)</f>
        <v>0</v>
      </c>
      <c r="L3846" s="1">
        <f>IF(Eingabe!F3846="x",1,0)</f>
        <v>0</v>
      </c>
      <c r="M3846" s="90">
        <f t="shared" si="283"/>
        <v>0</v>
      </c>
    </row>
    <row r="3847">
      <c r="A3847" s="5">
        <f>Eingabe!J3847^2*PI()/4</f>
        <v>0</v>
      </c>
      <c r="B3847" s="5">
        <f>Eingabe!K3847*Eingabe!L3847</f>
        <v>0</v>
      </c>
      <c r="C3847" s="5">
        <f>(Eingabe!K3847*(Eingabe!L3847-Eingabe!K3847)+Eingabe!K3847^2*PI()/4)*0+Eingabe!K3847*Eingabe!L3847</f>
        <v>0</v>
      </c>
      <c r="D3847" s="89">
        <f>IF(Eingabe!G3847="x",1,0)</f>
        <v>0</v>
      </c>
      <c r="E3847" s="1">
        <f>IF(Eingabe!H3847="x",1,0)</f>
        <v>0</v>
      </c>
      <c r="F3847" s="1">
        <f>IF(Eingabe!I3847="x",1,0)</f>
        <v>0</v>
      </c>
      <c r="G3847" s="90">
        <f t="shared" si="281"/>
        <v>0</v>
      </c>
      <c r="H3847" s="1">
        <f>IF(Eingabe!R3847="x",1,0)</f>
        <v>0</v>
      </c>
      <c r="I3847" s="1">
        <f>IF(Eingabe!S3847="x",1,0)</f>
        <v>0</v>
      </c>
      <c r="J3847" s="1">
        <f t="shared" si="282"/>
        <v>0</v>
      </c>
      <c r="K3847" s="89">
        <f>IF(Eingabe!E3847="x",1,0)</f>
        <v>0</v>
      </c>
      <c r="L3847" s="1">
        <f>IF(Eingabe!F3847="x",1,0)</f>
        <v>0</v>
      </c>
      <c r="M3847" s="90">
        <f t="shared" si="283"/>
        <v>0</v>
      </c>
    </row>
    <row r="3848">
      <c r="A3848" s="5">
        <f>Eingabe!J3848^2*PI()/4</f>
        <v>0</v>
      </c>
      <c r="B3848" s="5">
        <f>Eingabe!K3848*Eingabe!L3848</f>
        <v>0</v>
      </c>
      <c r="C3848" s="5">
        <f>(Eingabe!K3848*(Eingabe!L3848-Eingabe!K3848)+Eingabe!K3848^2*PI()/4)*0+Eingabe!K3848*Eingabe!L3848</f>
        <v>0</v>
      </c>
      <c r="D3848" s="89">
        <f>IF(Eingabe!G3848="x",1,0)</f>
        <v>0</v>
      </c>
      <c r="E3848" s="1">
        <f>IF(Eingabe!H3848="x",1,0)</f>
        <v>0</v>
      </c>
      <c r="F3848" s="1">
        <f>IF(Eingabe!I3848="x",1,0)</f>
        <v>0</v>
      </c>
      <c r="G3848" s="90">
        <f t="shared" si="281"/>
        <v>0</v>
      </c>
      <c r="H3848" s="1">
        <f>IF(Eingabe!R3848="x",1,0)</f>
        <v>0</v>
      </c>
      <c r="I3848" s="1">
        <f>IF(Eingabe!S3848="x",1,0)</f>
        <v>0</v>
      </c>
      <c r="J3848" s="1">
        <f t="shared" si="282"/>
        <v>0</v>
      </c>
      <c r="K3848" s="89">
        <f>IF(Eingabe!E3848="x",1,0)</f>
        <v>0</v>
      </c>
      <c r="L3848" s="1">
        <f>IF(Eingabe!F3848="x",1,0)</f>
        <v>0</v>
      </c>
      <c r="M3848" s="90">
        <f t="shared" si="283"/>
        <v>0</v>
      </c>
    </row>
    <row r="3849">
      <c r="A3849" s="5">
        <f>Eingabe!J3849^2*PI()/4</f>
        <v>0</v>
      </c>
      <c r="B3849" s="5">
        <f>Eingabe!K3849*Eingabe!L3849</f>
        <v>0</v>
      </c>
      <c r="C3849" s="5">
        <f>(Eingabe!K3849*(Eingabe!L3849-Eingabe!K3849)+Eingabe!K3849^2*PI()/4)*0+Eingabe!K3849*Eingabe!L3849</f>
        <v>0</v>
      </c>
      <c r="D3849" s="89">
        <f>IF(Eingabe!G3849="x",1,0)</f>
        <v>0</v>
      </c>
      <c r="E3849" s="1">
        <f>IF(Eingabe!H3849="x",1,0)</f>
        <v>0</v>
      </c>
      <c r="F3849" s="1">
        <f>IF(Eingabe!I3849="x",1,0)</f>
        <v>0</v>
      </c>
      <c r="G3849" s="90">
        <f t="shared" si="281"/>
        <v>0</v>
      </c>
      <c r="H3849" s="1">
        <f>IF(Eingabe!R3849="x",1,0)</f>
        <v>0</v>
      </c>
      <c r="I3849" s="1">
        <f>IF(Eingabe!S3849="x",1,0)</f>
        <v>0</v>
      </c>
      <c r="J3849" s="1">
        <f t="shared" si="282"/>
        <v>0</v>
      </c>
      <c r="K3849" s="89">
        <f>IF(Eingabe!E3849="x",1,0)</f>
        <v>0</v>
      </c>
      <c r="L3849" s="1">
        <f>IF(Eingabe!F3849="x",1,0)</f>
        <v>0</v>
      </c>
      <c r="M3849" s="90">
        <f t="shared" si="283"/>
        <v>0</v>
      </c>
    </row>
    <row r="3850">
      <c r="A3850" s="5">
        <f>Eingabe!J3850^2*PI()/4</f>
        <v>0</v>
      </c>
      <c r="B3850" s="5">
        <f>Eingabe!K3850*Eingabe!L3850</f>
        <v>0</v>
      </c>
      <c r="C3850" s="5">
        <f>(Eingabe!K3850*(Eingabe!L3850-Eingabe!K3850)+Eingabe!K3850^2*PI()/4)*0+Eingabe!K3850*Eingabe!L3850</f>
        <v>0</v>
      </c>
      <c r="D3850" s="89">
        <f>IF(Eingabe!G3850="x",1,0)</f>
        <v>0</v>
      </c>
      <c r="E3850" s="1">
        <f>IF(Eingabe!H3850="x",1,0)</f>
        <v>0</v>
      </c>
      <c r="F3850" s="1">
        <f>IF(Eingabe!I3850="x",1,0)</f>
        <v>0</v>
      </c>
      <c r="G3850" s="90">
        <f t="shared" si="281"/>
        <v>0</v>
      </c>
      <c r="H3850" s="1">
        <f>IF(Eingabe!R3850="x",1,0)</f>
        <v>0</v>
      </c>
      <c r="I3850" s="1">
        <f>IF(Eingabe!S3850="x",1,0)</f>
        <v>0</v>
      </c>
      <c r="J3850" s="1">
        <f t="shared" si="282"/>
        <v>0</v>
      </c>
      <c r="K3850" s="89">
        <f>IF(Eingabe!E3850="x",1,0)</f>
        <v>0</v>
      </c>
      <c r="L3850" s="1">
        <f>IF(Eingabe!F3850="x",1,0)</f>
        <v>0</v>
      </c>
      <c r="M3850" s="90">
        <f t="shared" si="283"/>
        <v>0</v>
      </c>
    </row>
    <row r="3851">
      <c r="A3851" s="5">
        <f>Eingabe!J3851^2*PI()/4</f>
        <v>0</v>
      </c>
      <c r="B3851" s="5">
        <f>Eingabe!K3851*Eingabe!L3851</f>
        <v>0</v>
      </c>
      <c r="C3851" s="5">
        <f>(Eingabe!K3851*(Eingabe!L3851-Eingabe!K3851)+Eingabe!K3851^2*PI()/4)*0+Eingabe!K3851*Eingabe!L3851</f>
        <v>0</v>
      </c>
      <c r="D3851" s="89">
        <f>IF(Eingabe!G3851="x",1,0)</f>
        <v>0</v>
      </c>
      <c r="E3851" s="1">
        <f>IF(Eingabe!H3851="x",1,0)</f>
        <v>0</v>
      </c>
      <c r="F3851" s="1">
        <f>IF(Eingabe!I3851="x",1,0)</f>
        <v>0</v>
      </c>
      <c r="G3851" s="90">
        <f t="shared" si="281"/>
        <v>0</v>
      </c>
      <c r="H3851" s="1">
        <f>IF(Eingabe!R3851="x",1,0)</f>
        <v>0</v>
      </c>
      <c r="I3851" s="1">
        <f>IF(Eingabe!S3851="x",1,0)</f>
        <v>0</v>
      </c>
      <c r="J3851" s="1">
        <f t="shared" si="282"/>
        <v>0</v>
      </c>
      <c r="K3851" s="89">
        <f>IF(Eingabe!E3851="x",1,0)</f>
        <v>0</v>
      </c>
      <c r="L3851" s="1">
        <f>IF(Eingabe!F3851="x",1,0)</f>
        <v>0</v>
      </c>
      <c r="M3851" s="90">
        <f t="shared" si="283"/>
        <v>0</v>
      </c>
    </row>
    <row r="3852">
      <c r="A3852" s="5">
        <f>Eingabe!J3852^2*PI()/4</f>
        <v>0</v>
      </c>
      <c r="B3852" s="5">
        <f>Eingabe!K3852*Eingabe!L3852</f>
        <v>0</v>
      </c>
      <c r="C3852" s="5">
        <f>(Eingabe!K3852*(Eingabe!L3852-Eingabe!K3852)+Eingabe!K3852^2*PI()/4)*0+Eingabe!K3852*Eingabe!L3852</f>
        <v>0</v>
      </c>
      <c r="D3852" s="89">
        <f>IF(Eingabe!G3852="x",1,0)</f>
        <v>0</v>
      </c>
      <c r="E3852" s="1">
        <f>IF(Eingabe!H3852="x",1,0)</f>
        <v>0</v>
      </c>
      <c r="F3852" s="1">
        <f>IF(Eingabe!I3852="x",1,0)</f>
        <v>0</v>
      </c>
      <c r="G3852" s="90">
        <f t="shared" si="281"/>
        <v>0</v>
      </c>
      <c r="H3852" s="1">
        <f>IF(Eingabe!R3852="x",1,0)</f>
        <v>0</v>
      </c>
      <c r="I3852" s="1">
        <f>IF(Eingabe!S3852="x",1,0)</f>
        <v>0</v>
      </c>
      <c r="J3852" s="1">
        <f t="shared" si="282"/>
        <v>0</v>
      </c>
      <c r="K3852" s="89">
        <f>IF(Eingabe!E3852="x",1,0)</f>
        <v>0</v>
      </c>
      <c r="L3852" s="1">
        <f>IF(Eingabe!F3852="x",1,0)</f>
        <v>0</v>
      </c>
      <c r="M3852" s="90">
        <f t="shared" si="283"/>
        <v>0</v>
      </c>
    </row>
    <row r="3853">
      <c r="A3853" s="5">
        <f>Eingabe!J3853^2*PI()/4</f>
        <v>0</v>
      </c>
      <c r="B3853" s="5">
        <f>Eingabe!K3853*Eingabe!L3853</f>
        <v>0</v>
      </c>
      <c r="C3853" s="5">
        <f>(Eingabe!K3853*(Eingabe!L3853-Eingabe!K3853)+Eingabe!K3853^2*PI()/4)*0+Eingabe!K3853*Eingabe!L3853</f>
        <v>0</v>
      </c>
      <c r="D3853" s="89">
        <f>IF(Eingabe!G3853="x",1,0)</f>
        <v>0</v>
      </c>
      <c r="E3853" s="1">
        <f>IF(Eingabe!H3853="x",1,0)</f>
        <v>0</v>
      </c>
      <c r="F3853" s="1">
        <f>IF(Eingabe!I3853="x",1,0)</f>
        <v>0</v>
      </c>
      <c r="G3853" s="90">
        <f t="shared" si="281"/>
        <v>0</v>
      </c>
      <c r="H3853" s="1">
        <f>IF(Eingabe!R3853="x",1,0)</f>
        <v>0</v>
      </c>
      <c r="I3853" s="1">
        <f>IF(Eingabe!S3853="x",1,0)</f>
        <v>0</v>
      </c>
      <c r="J3853" s="1">
        <f t="shared" si="282"/>
        <v>0</v>
      </c>
      <c r="K3853" s="89">
        <f>IF(Eingabe!E3853="x",1,0)</f>
        <v>0</v>
      </c>
      <c r="L3853" s="1">
        <f>IF(Eingabe!F3853="x",1,0)</f>
        <v>0</v>
      </c>
      <c r="M3853" s="90">
        <f t="shared" si="283"/>
        <v>0</v>
      </c>
    </row>
    <row r="3854">
      <c r="A3854" s="5">
        <f>Eingabe!J3854^2*PI()/4</f>
        <v>0</v>
      </c>
      <c r="B3854" s="5">
        <f>Eingabe!K3854*Eingabe!L3854</f>
        <v>0</v>
      </c>
      <c r="C3854" s="5">
        <f>(Eingabe!K3854*(Eingabe!L3854-Eingabe!K3854)+Eingabe!K3854^2*PI()/4)*0+Eingabe!K3854*Eingabe!L3854</f>
        <v>0</v>
      </c>
      <c r="D3854" s="89">
        <f>IF(Eingabe!G3854="x",1,0)</f>
        <v>0</v>
      </c>
      <c r="E3854" s="1">
        <f>IF(Eingabe!H3854="x",1,0)</f>
        <v>0</v>
      </c>
      <c r="F3854" s="1">
        <f>IF(Eingabe!I3854="x",1,0)</f>
        <v>0</v>
      </c>
      <c r="G3854" s="90">
        <f t="shared" si="281"/>
        <v>0</v>
      </c>
      <c r="H3854" s="1">
        <f>IF(Eingabe!R3854="x",1,0)</f>
        <v>0</v>
      </c>
      <c r="I3854" s="1">
        <f>IF(Eingabe!S3854="x",1,0)</f>
        <v>0</v>
      </c>
      <c r="J3854" s="1">
        <f t="shared" si="282"/>
        <v>0</v>
      </c>
      <c r="K3854" s="89">
        <f>IF(Eingabe!E3854="x",1,0)</f>
        <v>0</v>
      </c>
      <c r="L3854" s="1">
        <f>IF(Eingabe!F3854="x",1,0)</f>
        <v>0</v>
      </c>
      <c r="M3854" s="90">
        <f t="shared" si="283"/>
        <v>0</v>
      </c>
    </row>
    <row r="3855">
      <c r="A3855" s="5">
        <f>Eingabe!J3855^2*PI()/4</f>
        <v>0</v>
      </c>
      <c r="B3855" s="5">
        <f>Eingabe!K3855*Eingabe!L3855</f>
        <v>0</v>
      </c>
      <c r="C3855" s="5">
        <f>(Eingabe!K3855*(Eingabe!L3855-Eingabe!K3855)+Eingabe!K3855^2*PI()/4)*0+Eingabe!K3855*Eingabe!L3855</f>
        <v>0</v>
      </c>
      <c r="D3855" s="89">
        <f>IF(Eingabe!G3855="x",1,0)</f>
        <v>0</v>
      </c>
      <c r="E3855" s="1">
        <f>IF(Eingabe!H3855="x",1,0)</f>
        <v>0</v>
      </c>
      <c r="F3855" s="1">
        <f>IF(Eingabe!I3855="x",1,0)</f>
        <v>0</v>
      </c>
      <c r="G3855" s="90">
        <f t="shared" si="281"/>
        <v>0</v>
      </c>
      <c r="H3855" s="1">
        <f>IF(Eingabe!R3855="x",1,0)</f>
        <v>0</v>
      </c>
      <c r="I3855" s="1">
        <f>IF(Eingabe!S3855="x",1,0)</f>
        <v>0</v>
      </c>
      <c r="J3855" s="1">
        <f t="shared" si="282"/>
        <v>0</v>
      </c>
      <c r="K3855" s="89">
        <f>IF(Eingabe!E3855="x",1,0)</f>
        <v>0</v>
      </c>
      <c r="L3855" s="1">
        <f>IF(Eingabe!F3855="x",1,0)</f>
        <v>0</v>
      </c>
      <c r="M3855" s="90">
        <f t="shared" si="283"/>
        <v>0</v>
      </c>
    </row>
    <row r="3856">
      <c r="A3856" s="5">
        <f>Eingabe!J3856^2*PI()/4</f>
        <v>0</v>
      </c>
      <c r="B3856" s="5">
        <f>Eingabe!K3856*Eingabe!L3856</f>
        <v>0</v>
      </c>
      <c r="C3856" s="5">
        <f>(Eingabe!K3856*(Eingabe!L3856-Eingabe!K3856)+Eingabe!K3856^2*PI()/4)*0+Eingabe!K3856*Eingabe!L3856</f>
        <v>0</v>
      </c>
      <c r="D3856" s="89">
        <f>IF(Eingabe!G3856="x",1,0)</f>
        <v>0</v>
      </c>
      <c r="E3856" s="1">
        <f>IF(Eingabe!H3856="x",1,0)</f>
        <v>0</v>
      </c>
      <c r="F3856" s="1">
        <f>IF(Eingabe!I3856="x",1,0)</f>
        <v>0</v>
      </c>
      <c r="G3856" s="90">
        <f t="shared" si="281"/>
        <v>0</v>
      </c>
      <c r="H3856" s="1">
        <f>IF(Eingabe!R3856="x",1,0)</f>
        <v>0</v>
      </c>
      <c r="I3856" s="1">
        <f>IF(Eingabe!S3856="x",1,0)</f>
        <v>0</v>
      </c>
      <c r="J3856" s="1">
        <f t="shared" si="282"/>
        <v>0</v>
      </c>
      <c r="K3856" s="89">
        <f>IF(Eingabe!E3856="x",1,0)</f>
        <v>0</v>
      </c>
      <c r="L3856" s="1">
        <f>IF(Eingabe!F3856="x",1,0)</f>
        <v>0</v>
      </c>
      <c r="M3856" s="90">
        <f t="shared" si="283"/>
        <v>0</v>
      </c>
    </row>
    <row r="3857">
      <c r="A3857" s="5">
        <f>Eingabe!J3857^2*PI()/4</f>
        <v>0</v>
      </c>
      <c r="B3857" s="5">
        <f>Eingabe!K3857*Eingabe!L3857</f>
        <v>0</v>
      </c>
      <c r="C3857" s="5">
        <f>(Eingabe!K3857*(Eingabe!L3857-Eingabe!K3857)+Eingabe!K3857^2*PI()/4)*0+Eingabe!K3857*Eingabe!L3857</f>
        <v>0</v>
      </c>
      <c r="D3857" s="89">
        <f>IF(Eingabe!G3857="x",1,0)</f>
        <v>0</v>
      </c>
      <c r="E3857" s="1">
        <f>IF(Eingabe!H3857="x",1,0)</f>
        <v>0</v>
      </c>
      <c r="F3857" s="1">
        <f>IF(Eingabe!I3857="x",1,0)</f>
        <v>0</v>
      </c>
      <c r="G3857" s="90">
        <f t="shared" si="281"/>
        <v>0</v>
      </c>
      <c r="H3857" s="1">
        <f>IF(Eingabe!R3857="x",1,0)</f>
        <v>0</v>
      </c>
      <c r="I3857" s="1">
        <f>IF(Eingabe!S3857="x",1,0)</f>
        <v>0</v>
      </c>
      <c r="J3857" s="1">
        <f t="shared" si="282"/>
        <v>0</v>
      </c>
      <c r="K3857" s="89">
        <f>IF(Eingabe!E3857="x",1,0)</f>
        <v>0</v>
      </c>
      <c r="L3857" s="1">
        <f>IF(Eingabe!F3857="x",1,0)</f>
        <v>0</v>
      </c>
      <c r="M3857" s="90">
        <f t="shared" si="283"/>
        <v>0</v>
      </c>
    </row>
    <row r="3858">
      <c r="A3858" s="5">
        <f>Eingabe!J3858^2*PI()/4</f>
        <v>0</v>
      </c>
      <c r="B3858" s="5">
        <f>Eingabe!K3858*Eingabe!L3858</f>
        <v>0</v>
      </c>
      <c r="C3858" s="5">
        <f>(Eingabe!K3858*(Eingabe!L3858-Eingabe!K3858)+Eingabe!K3858^2*PI()/4)*0+Eingabe!K3858*Eingabe!L3858</f>
        <v>0</v>
      </c>
      <c r="D3858" s="89">
        <f>IF(Eingabe!G3858="x",1,0)</f>
        <v>0</v>
      </c>
      <c r="E3858" s="1">
        <f>IF(Eingabe!H3858="x",1,0)</f>
        <v>0</v>
      </c>
      <c r="F3858" s="1">
        <f>IF(Eingabe!I3858="x",1,0)</f>
        <v>0</v>
      </c>
      <c r="G3858" s="90">
        <f t="shared" si="281"/>
        <v>0</v>
      </c>
      <c r="H3858" s="1">
        <f>IF(Eingabe!R3858="x",1,0)</f>
        <v>0</v>
      </c>
      <c r="I3858" s="1">
        <f>IF(Eingabe!S3858="x",1,0)</f>
        <v>0</v>
      </c>
      <c r="J3858" s="1">
        <f t="shared" si="282"/>
        <v>0</v>
      </c>
      <c r="K3858" s="89">
        <f>IF(Eingabe!E3858="x",1,0)</f>
        <v>0</v>
      </c>
      <c r="L3858" s="1">
        <f>IF(Eingabe!F3858="x",1,0)</f>
        <v>0</v>
      </c>
      <c r="M3858" s="90">
        <f t="shared" si="283"/>
        <v>0</v>
      </c>
    </row>
    <row r="3859">
      <c r="A3859" s="5">
        <f>Eingabe!J3859^2*PI()/4</f>
        <v>0</v>
      </c>
      <c r="B3859" s="5">
        <f>Eingabe!K3859*Eingabe!L3859</f>
        <v>0</v>
      </c>
      <c r="C3859" s="5">
        <f>(Eingabe!K3859*(Eingabe!L3859-Eingabe!K3859)+Eingabe!K3859^2*PI()/4)*0+Eingabe!K3859*Eingabe!L3859</f>
        <v>0</v>
      </c>
      <c r="D3859" s="89">
        <f>IF(Eingabe!G3859="x",1,0)</f>
        <v>0</v>
      </c>
      <c r="E3859" s="1">
        <f>IF(Eingabe!H3859="x",1,0)</f>
        <v>0</v>
      </c>
      <c r="F3859" s="1">
        <f>IF(Eingabe!I3859="x",1,0)</f>
        <v>0</v>
      </c>
      <c r="G3859" s="90">
        <f t="shared" ref="G3859:G3922" si="284">MAX(E3859:F3859)</f>
        <v>0</v>
      </c>
      <c r="H3859" s="1">
        <f>IF(Eingabe!R3859="x",1,0)</f>
        <v>0</v>
      </c>
      <c r="I3859" s="1">
        <f>IF(Eingabe!S3859="x",1,0)</f>
        <v>0</v>
      </c>
      <c r="J3859" s="1">
        <f t="shared" ref="J3859:J3922" si="285">MAX(H3859:I3859)</f>
        <v>0</v>
      </c>
      <c r="K3859" s="89">
        <f>IF(Eingabe!E3859="x",1,0)</f>
        <v>0</v>
      </c>
      <c r="L3859" s="1">
        <f>IF(Eingabe!F3859="x",1,0)</f>
        <v>0</v>
      </c>
      <c r="M3859" s="90">
        <f t="shared" ref="M3859:M3922" si="286">MAX(K3859:L3859)</f>
        <v>0</v>
      </c>
    </row>
    <row r="3860">
      <c r="A3860" s="5">
        <f>Eingabe!J3860^2*PI()/4</f>
        <v>0</v>
      </c>
      <c r="B3860" s="5">
        <f>Eingabe!K3860*Eingabe!L3860</f>
        <v>0</v>
      </c>
      <c r="C3860" s="5">
        <f>(Eingabe!K3860*(Eingabe!L3860-Eingabe!K3860)+Eingabe!K3860^2*PI()/4)*0+Eingabe!K3860*Eingabe!L3860</f>
        <v>0</v>
      </c>
      <c r="D3860" s="89">
        <f>IF(Eingabe!G3860="x",1,0)</f>
        <v>0</v>
      </c>
      <c r="E3860" s="1">
        <f>IF(Eingabe!H3860="x",1,0)</f>
        <v>0</v>
      </c>
      <c r="F3860" s="1">
        <f>IF(Eingabe!I3860="x",1,0)</f>
        <v>0</v>
      </c>
      <c r="G3860" s="90">
        <f t="shared" si="284"/>
        <v>0</v>
      </c>
      <c r="H3860" s="1">
        <f>IF(Eingabe!R3860="x",1,0)</f>
        <v>0</v>
      </c>
      <c r="I3860" s="1">
        <f>IF(Eingabe!S3860="x",1,0)</f>
        <v>0</v>
      </c>
      <c r="J3860" s="1">
        <f t="shared" si="285"/>
        <v>0</v>
      </c>
      <c r="K3860" s="89">
        <f>IF(Eingabe!E3860="x",1,0)</f>
        <v>0</v>
      </c>
      <c r="L3860" s="1">
        <f>IF(Eingabe!F3860="x",1,0)</f>
        <v>0</v>
      </c>
      <c r="M3860" s="90">
        <f t="shared" si="286"/>
        <v>0</v>
      </c>
    </row>
    <row r="3861">
      <c r="A3861" s="5">
        <f>Eingabe!J3861^2*PI()/4</f>
        <v>0</v>
      </c>
      <c r="B3861" s="5">
        <f>Eingabe!K3861*Eingabe!L3861</f>
        <v>0</v>
      </c>
      <c r="C3861" s="5">
        <f>(Eingabe!K3861*(Eingabe!L3861-Eingabe!K3861)+Eingabe!K3861^2*PI()/4)*0+Eingabe!K3861*Eingabe!L3861</f>
        <v>0</v>
      </c>
      <c r="D3861" s="89">
        <f>IF(Eingabe!G3861="x",1,0)</f>
        <v>0</v>
      </c>
      <c r="E3861" s="1">
        <f>IF(Eingabe!H3861="x",1,0)</f>
        <v>0</v>
      </c>
      <c r="F3861" s="1">
        <f>IF(Eingabe!I3861="x",1,0)</f>
        <v>0</v>
      </c>
      <c r="G3861" s="90">
        <f t="shared" si="284"/>
        <v>0</v>
      </c>
      <c r="H3861" s="1">
        <f>IF(Eingabe!R3861="x",1,0)</f>
        <v>0</v>
      </c>
      <c r="I3861" s="1">
        <f>IF(Eingabe!S3861="x",1,0)</f>
        <v>0</v>
      </c>
      <c r="J3861" s="1">
        <f t="shared" si="285"/>
        <v>0</v>
      </c>
      <c r="K3861" s="89">
        <f>IF(Eingabe!E3861="x",1,0)</f>
        <v>0</v>
      </c>
      <c r="L3861" s="1">
        <f>IF(Eingabe!F3861="x",1,0)</f>
        <v>0</v>
      </c>
      <c r="M3861" s="90">
        <f t="shared" si="286"/>
        <v>0</v>
      </c>
    </row>
    <row r="3862">
      <c r="A3862" s="5">
        <f>Eingabe!J3862^2*PI()/4</f>
        <v>0</v>
      </c>
      <c r="B3862" s="5">
        <f>Eingabe!K3862*Eingabe!L3862</f>
        <v>0</v>
      </c>
      <c r="C3862" s="5">
        <f>(Eingabe!K3862*(Eingabe!L3862-Eingabe!K3862)+Eingabe!K3862^2*PI()/4)*0+Eingabe!K3862*Eingabe!L3862</f>
        <v>0</v>
      </c>
      <c r="D3862" s="89">
        <f>IF(Eingabe!G3862="x",1,0)</f>
        <v>0</v>
      </c>
      <c r="E3862" s="1">
        <f>IF(Eingabe!H3862="x",1,0)</f>
        <v>0</v>
      </c>
      <c r="F3862" s="1">
        <f>IF(Eingabe!I3862="x",1,0)</f>
        <v>0</v>
      </c>
      <c r="G3862" s="90">
        <f t="shared" si="284"/>
        <v>0</v>
      </c>
      <c r="H3862" s="1">
        <f>IF(Eingabe!R3862="x",1,0)</f>
        <v>0</v>
      </c>
      <c r="I3862" s="1">
        <f>IF(Eingabe!S3862="x",1,0)</f>
        <v>0</v>
      </c>
      <c r="J3862" s="1">
        <f t="shared" si="285"/>
        <v>0</v>
      </c>
      <c r="K3862" s="89">
        <f>IF(Eingabe!E3862="x",1,0)</f>
        <v>0</v>
      </c>
      <c r="L3862" s="1">
        <f>IF(Eingabe!F3862="x",1,0)</f>
        <v>0</v>
      </c>
      <c r="M3862" s="90">
        <f t="shared" si="286"/>
        <v>0</v>
      </c>
    </row>
    <row r="3863">
      <c r="A3863" s="5">
        <f>Eingabe!J3863^2*PI()/4</f>
        <v>0</v>
      </c>
      <c r="B3863" s="5">
        <f>Eingabe!K3863*Eingabe!L3863</f>
        <v>0</v>
      </c>
      <c r="C3863" s="5">
        <f>(Eingabe!K3863*(Eingabe!L3863-Eingabe!K3863)+Eingabe!K3863^2*PI()/4)*0+Eingabe!K3863*Eingabe!L3863</f>
        <v>0</v>
      </c>
      <c r="D3863" s="89">
        <f>IF(Eingabe!G3863="x",1,0)</f>
        <v>0</v>
      </c>
      <c r="E3863" s="1">
        <f>IF(Eingabe!H3863="x",1,0)</f>
        <v>0</v>
      </c>
      <c r="F3863" s="1">
        <f>IF(Eingabe!I3863="x",1,0)</f>
        <v>0</v>
      </c>
      <c r="G3863" s="90">
        <f t="shared" si="284"/>
        <v>0</v>
      </c>
      <c r="H3863" s="1">
        <f>IF(Eingabe!R3863="x",1,0)</f>
        <v>0</v>
      </c>
      <c r="I3863" s="1">
        <f>IF(Eingabe!S3863="x",1,0)</f>
        <v>0</v>
      </c>
      <c r="J3863" s="1">
        <f t="shared" si="285"/>
        <v>0</v>
      </c>
      <c r="K3863" s="89">
        <f>IF(Eingabe!E3863="x",1,0)</f>
        <v>0</v>
      </c>
      <c r="L3863" s="1">
        <f>IF(Eingabe!F3863="x",1,0)</f>
        <v>0</v>
      </c>
      <c r="M3863" s="90">
        <f t="shared" si="286"/>
        <v>0</v>
      </c>
    </row>
    <row r="3864">
      <c r="A3864" s="5">
        <f>Eingabe!J3864^2*PI()/4</f>
        <v>0</v>
      </c>
      <c r="B3864" s="5">
        <f>Eingabe!K3864*Eingabe!L3864</f>
        <v>0</v>
      </c>
      <c r="C3864" s="5">
        <f>(Eingabe!K3864*(Eingabe!L3864-Eingabe!K3864)+Eingabe!K3864^2*PI()/4)*0+Eingabe!K3864*Eingabe!L3864</f>
        <v>0</v>
      </c>
      <c r="D3864" s="89">
        <f>IF(Eingabe!G3864="x",1,0)</f>
        <v>0</v>
      </c>
      <c r="E3864" s="1">
        <f>IF(Eingabe!H3864="x",1,0)</f>
        <v>0</v>
      </c>
      <c r="F3864" s="1">
        <f>IF(Eingabe!I3864="x",1,0)</f>
        <v>0</v>
      </c>
      <c r="G3864" s="90">
        <f t="shared" si="284"/>
        <v>0</v>
      </c>
      <c r="H3864" s="1">
        <f>IF(Eingabe!R3864="x",1,0)</f>
        <v>0</v>
      </c>
      <c r="I3864" s="1">
        <f>IF(Eingabe!S3864="x",1,0)</f>
        <v>0</v>
      </c>
      <c r="J3864" s="1">
        <f t="shared" si="285"/>
        <v>0</v>
      </c>
      <c r="K3864" s="89">
        <f>IF(Eingabe!E3864="x",1,0)</f>
        <v>0</v>
      </c>
      <c r="L3864" s="1">
        <f>IF(Eingabe!F3864="x",1,0)</f>
        <v>0</v>
      </c>
      <c r="M3864" s="90">
        <f t="shared" si="286"/>
        <v>0</v>
      </c>
    </row>
    <row r="3865">
      <c r="A3865" s="5">
        <f>Eingabe!J3865^2*PI()/4</f>
        <v>0</v>
      </c>
      <c r="B3865" s="5">
        <f>Eingabe!K3865*Eingabe!L3865</f>
        <v>0</v>
      </c>
      <c r="C3865" s="5">
        <f>(Eingabe!K3865*(Eingabe!L3865-Eingabe!K3865)+Eingabe!K3865^2*PI()/4)*0+Eingabe!K3865*Eingabe!L3865</f>
        <v>0</v>
      </c>
      <c r="D3865" s="89">
        <f>IF(Eingabe!G3865="x",1,0)</f>
        <v>0</v>
      </c>
      <c r="E3865" s="1">
        <f>IF(Eingabe!H3865="x",1,0)</f>
        <v>0</v>
      </c>
      <c r="F3865" s="1">
        <f>IF(Eingabe!I3865="x",1,0)</f>
        <v>0</v>
      </c>
      <c r="G3865" s="90">
        <f t="shared" si="284"/>
        <v>0</v>
      </c>
      <c r="H3865" s="1">
        <f>IF(Eingabe!R3865="x",1,0)</f>
        <v>0</v>
      </c>
      <c r="I3865" s="1">
        <f>IF(Eingabe!S3865="x",1,0)</f>
        <v>0</v>
      </c>
      <c r="J3865" s="1">
        <f t="shared" si="285"/>
        <v>0</v>
      </c>
      <c r="K3865" s="89">
        <f>IF(Eingabe!E3865="x",1,0)</f>
        <v>0</v>
      </c>
      <c r="L3865" s="1">
        <f>IF(Eingabe!F3865="x",1,0)</f>
        <v>0</v>
      </c>
      <c r="M3865" s="90">
        <f t="shared" si="286"/>
        <v>0</v>
      </c>
    </row>
    <row r="3866">
      <c r="A3866" s="5">
        <f>Eingabe!J3866^2*PI()/4</f>
        <v>0</v>
      </c>
      <c r="B3866" s="5">
        <f>Eingabe!K3866*Eingabe!L3866</f>
        <v>0</v>
      </c>
      <c r="C3866" s="5">
        <f>(Eingabe!K3866*(Eingabe!L3866-Eingabe!K3866)+Eingabe!K3866^2*PI()/4)*0+Eingabe!K3866*Eingabe!L3866</f>
        <v>0</v>
      </c>
      <c r="D3866" s="89">
        <f>IF(Eingabe!G3866="x",1,0)</f>
        <v>0</v>
      </c>
      <c r="E3866" s="1">
        <f>IF(Eingabe!H3866="x",1,0)</f>
        <v>0</v>
      </c>
      <c r="F3866" s="1">
        <f>IF(Eingabe!I3866="x",1,0)</f>
        <v>0</v>
      </c>
      <c r="G3866" s="90">
        <f t="shared" si="284"/>
        <v>0</v>
      </c>
      <c r="H3866" s="1">
        <f>IF(Eingabe!R3866="x",1,0)</f>
        <v>0</v>
      </c>
      <c r="I3866" s="1">
        <f>IF(Eingabe!S3866="x",1,0)</f>
        <v>0</v>
      </c>
      <c r="J3866" s="1">
        <f t="shared" si="285"/>
        <v>0</v>
      </c>
      <c r="K3866" s="89">
        <f>IF(Eingabe!E3866="x",1,0)</f>
        <v>0</v>
      </c>
      <c r="L3866" s="1">
        <f>IF(Eingabe!F3866="x",1,0)</f>
        <v>0</v>
      </c>
      <c r="M3866" s="90">
        <f t="shared" si="286"/>
        <v>0</v>
      </c>
    </row>
    <row r="3867">
      <c r="A3867" s="5">
        <f>Eingabe!J3867^2*PI()/4</f>
        <v>0</v>
      </c>
      <c r="B3867" s="5">
        <f>Eingabe!K3867*Eingabe!L3867</f>
        <v>0</v>
      </c>
      <c r="C3867" s="5">
        <f>(Eingabe!K3867*(Eingabe!L3867-Eingabe!K3867)+Eingabe!K3867^2*PI()/4)*0+Eingabe!K3867*Eingabe!L3867</f>
        <v>0</v>
      </c>
      <c r="D3867" s="89">
        <f>IF(Eingabe!G3867="x",1,0)</f>
        <v>0</v>
      </c>
      <c r="E3867" s="1">
        <f>IF(Eingabe!H3867="x",1,0)</f>
        <v>0</v>
      </c>
      <c r="F3867" s="1">
        <f>IF(Eingabe!I3867="x",1,0)</f>
        <v>0</v>
      </c>
      <c r="G3867" s="90">
        <f t="shared" si="284"/>
        <v>0</v>
      </c>
      <c r="H3867" s="1">
        <f>IF(Eingabe!R3867="x",1,0)</f>
        <v>0</v>
      </c>
      <c r="I3867" s="1">
        <f>IF(Eingabe!S3867="x",1,0)</f>
        <v>0</v>
      </c>
      <c r="J3867" s="1">
        <f t="shared" si="285"/>
        <v>0</v>
      </c>
      <c r="K3867" s="89">
        <f>IF(Eingabe!E3867="x",1,0)</f>
        <v>0</v>
      </c>
      <c r="L3867" s="1">
        <f>IF(Eingabe!F3867="x",1,0)</f>
        <v>0</v>
      </c>
      <c r="M3867" s="90">
        <f t="shared" si="286"/>
        <v>0</v>
      </c>
    </row>
    <row r="3868">
      <c r="A3868" s="5">
        <f>Eingabe!J3868^2*PI()/4</f>
        <v>0</v>
      </c>
      <c r="B3868" s="5">
        <f>Eingabe!K3868*Eingabe!L3868</f>
        <v>0</v>
      </c>
      <c r="C3868" s="5">
        <f>(Eingabe!K3868*(Eingabe!L3868-Eingabe!K3868)+Eingabe!K3868^2*PI()/4)*0+Eingabe!K3868*Eingabe!L3868</f>
        <v>0</v>
      </c>
      <c r="D3868" s="89">
        <f>IF(Eingabe!G3868="x",1,0)</f>
        <v>0</v>
      </c>
      <c r="E3868" s="1">
        <f>IF(Eingabe!H3868="x",1,0)</f>
        <v>0</v>
      </c>
      <c r="F3868" s="1">
        <f>IF(Eingabe!I3868="x",1,0)</f>
        <v>0</v>
      </c>
      <c r="G3868" s="90">
        <f t="shared" si="284"/>
        <v>0</v>
      </c>
      <c r="H3868" s="1">
        <f>IF(Eingabe!R3868="x",1,0)</f>
        <v>0</v>
      </c>
      <c r="I3868" s="1">
        <f>IF(Eingabe!S3868="x",1,0)</f>
        <v>0</v>
      </c>
      <c r="J3868" s="1">
        <f t="shared" si="285"/>
        <v>0</v>
      </c>
      <c r="K3868" s="89">
        <f>IF(Eingabe!E3868="x",1,0)</f>
        <v>0</v>
      </c>
      <c r="L3868" s="1">
        <f>IF(Eingabe!F3868="x",1,0)</f>
        <v>0</v>
      </c>
      <c r="M3868" s="90">
        <f t="shared" si="286"/>
        <v>0</v>
      </c>
    </row>
    <row r="3869">
      <c r="A3869" s="5">
        <f>Eingabe!J3869^2*PI()/4</f>
        <v>0</v>
      </c>
      <c r="B3869" s="5">
        <f>Eingabe!K3869*Eingabe!L3869</f>
        <v>0</v>
      </c>
      <c r="C3869" s="5">
        <f>(Eingabe!K3869*(Eingabe!L3869-Eingabe!K3869)+Eingabe!K3869^2*PI()/4)*0+Eingabe!K3869*Eingabe!L3869</f>
        <v>0</v>
      </c>
      <c r="D3869" s="89">
        <f>IF(Eingabe!G3869="x",1,0)</f>
        <v>0</v>
      </c>
      <c r="E3869" s="1">
        <f>IF(Eingabe!H3869="x",1,0)</f>
        <v>0</v>
      </c>
      <c r="F3869" s="1">
        <f>IF(Eingabe!I3869="x",1,0)</f>
        <v>0</v>
      </c>
      <c r="G3869" s="90">
        <f t="shared" si="284"/>
        <v>0</v>
      </c>
      <c r="H3869" s="1">
        <f>IF(Eingabe!R3869="x",1,0)</f>
        <v>0</v>
      </c>
      <c r="I3869" s="1">
        <f>IF(Eingabe!S3869="x",1,0)</f>
        <v>0</v>
      </c>
      <c r="J3869" s="1">
        <f t="shared" si="285"/>
        <v>0</v>
      </c>
      <c r="K3869" s="89">
        <f>IF(Eingabe!E3869="x",1,0)</f>
        <v>0</v>
      </c>
      <c r="L3869" s="1">
        <f>IF(Eingabe!F3869="x",1,0)</f>
        <v>0</v>
      </c>
      <c r="M3869" s="90">
        <f t="shared" si="286"/>
        <v>0</v>
      </c>
    </row>
    <row r="3870">
      <c r="A3870" s="5">
        <f>Eingabe!J3870^2*PI()/4</f>
        <v>0</v>
      </c>
      <c r="B3870" s="5">
        <f>Eingabe!K3870*Eingabe!L3870</f>
        <v>0</v>
      </c>
      <c r="C3870" s="5">
        <f>(Eingabe!K3870*(Eingabe!L3870-Eingabe!K3870)+Eingabe!K3870^2*PI()/4)*0+Eingabe!K3870*Eingabe!L3870</f>
        <v>0</v>
      </c>
      <c r="D3870" s="89">
        <f>IF(Eingabe!G3870="x",1,0)</f>
        <v>0</v>
      </c>
      <c r="E3870" s="1">
        <f>IF(Eingabe!H3870="x",1,0)</f>
        <v>0</v>
      </c>
      <c r="F3870" s="1">
        <f>IF(Eingabe!I3870="x",1,0)</f>
        <v>0</v>
      </c>
      <c r="G3870" s="90">
        <f t="shared" si="284"/>
        <v>0</v>
      </c>
      <c r="H3870" s="1">
        <f>IF(Eingabe!R3870="x",1,0)</f>
        <v>0</v>
      </c>
      <c r="I3870" s="1">
        <f>IF(Eingabe!S3870="x",1,0)</f>
        <v>0</v>
      </c>
      <c r="J3870" s="1">
        <f t="shared" si="285"/>
        <v>0</v>
      </c>
      <c r="K3870" s="89">
        <f>IF(Eingabe!E3870="x",1,0)</f>
        <v>0</v>
      </c>
      <c r="L3870" s="1">
        <f>IF(Eingabe!F3870="x",1,0)</f>
        <v>0</v>
      </c>
      <c r="M3870" s="90">
        <f t="shared" si="286"/>
        <v>0</v>
      </c>
    </row>
    <row r="3871">
      <c r="A3871" s="5">
        <f>Eingabe!J3871^2*PI()/4</f>
        <v>0</v>
      </c>
      <c r="B3871" s="5">
        <f>Eingabe!K3871*Eingabe!L3871</f>
        <v>0</v>
      </c>
      <c r="C3871" s="5">
        <f>(Eingabe!K3871*(Eingabe!L3871-Eingabe!K3871)+Eingabe!K3871^2*PI()/4)*0+Eingabe!K3871*Eingabe!L3871</f>
        <v>0</v>
      </c>
      <c r="D3871" s="89">
        <f>IF(Eingabe!G3871="x",1,0)</f>
        <v>0</v>
      </c>
      <c r="E3871" s="1">
        <f>IF(Eingabe!H3871="x",1,0)</f>
        <v>0</v>
      </c>
      <c r="F3871" s="1">
        <f>IF(Eingabe!I3871="x",1,0)</f>
        <v>0</v>
      </c>
      <c r="G3871" s="90">
        <f t="shared" si="284"/>
        <v>0</v>
      </c>
      <c r="H3871" s="1">
        <f>IF(Eingabe!R3871="x",1,0)</f>
        <v>0</v>
      </c>
      <c r="I3871" s="1">
        <f>IF(Eingabe!S3871="x",1,0)</f>
        <v>0</v>
      </c>
      <c r="J3871" s="1">
        <f t="shared" si="285"/>
        <v>0</v>
      </c>
      <c r="K3871" s="89">
        <f>IF(Eingabe!E3871="x",1,0)</f>
        <v>0</v>
      </c>
      <c r="L3871" s="1">
        <f>IF(Eingabe!F3871="x",1,0)</f>
        <v>0</v>
      </c>
      <c r="M3871" s="90">
        <f t="shared" si="286"/>
        <v>0</v>
      </c>
    </row>
    <row r="3872">
      <c r="A3872" s="5">
        <f>Eingabe!J3872^2*PI()/4</f>
        <v>0</v>
      </c>
      <c r="B3872" s="5">
        <f>Eingabe!K3872*Eingabe!L3872</f>
        <v>0</v>
      </c>
      <c r="C3872" s="5">
        <f>(Eingabe!K3872*(Eingabe!L3872-Eingabe!K3872)+Eingabe!K3872^2*PI()/4)*0+Eingabe!K3872*Eingabe!L3872</f>
        <v>0</v>
      </c>
      <c r="D3872" s="89">
        <f>IF(Eingabe!G3872="x",1,0)</f>
        <v>0</v>
      </c>
      <c r="E3872" s="1">
        <f>IF(Eingabe!H3872="x",1,0)</f>
        <v>0</v>
      </c>
      <c r="F3872" s="1">
        <f>IF(Eingabe!I3872="x",1,0)</f>
        <v>0</v>
      </c>
      <c r="G3872" s="90">
        <f t="shared" si="284"/>
        <v>0</v>
      </c>
      <c r="H3872" s="1">
        <f>IF(Eingabe!R3872="x",1,0)</f>
        <v>0</v>
      </c>
      <c r="I3872" s="1">
        <f>IF(Eingabe!S3872="x",1,0)</f>
        <v>0</v>
      </c>
      <c r="J3872" s="1">
        <f t="shared" si="285"/>
        <v>0</v>
      </c>
      <c r="K3872" s="89">
        <f>IF(Eingabe!E3872="x",1,0)</f>
        <v>0</v>
      </c>
      <c r="L3872" s="1">
        <f>IF(Eingabe!F3872="x",1,0)</f>
        <v>0</v>
      </c>
      <c r="M3872" s="90">
        <f t="shared" si="286"/>
        <v>0</v>
      </c>
    </row>
    <row r="3873">
      <c r="A3873" s="5">
        <f>Eingabe!J3873^2*PI()/4</f>
        <v>0</v>
      </c>
      <c r="B3873" s="5">
        <f>Eingabe!K3873*Eingabe!L3873</f>
        <v>0</v>
      </c>
      <c r="C3873" s="5">
        <f>(Eingabe!K3873*(Eingabe!L3873-Eingabe!K3873)+Eingabe!K3873^2*PI()/4)*0+Eingabe!K3873*Eingabe!L3873</f>
        <v>0</v>
      </c>
      <c r="D3873" s="89">
        <f>IF(Eingabe!G3873="x",1,0)</f>
        <v>0</v>
      </c>
      <c r="E3873" s="1">
        <f>IF(Eingabe!H3873="x",1,0)</f>
        <v>0</v>
      </c>
      <c r="F3873" s="1">
        <f>IF(Eingabe!I3873="x",1,0)</f>
        <v>0</v>
      </c>
      <c r="G3873" s="90">
        <f t="shared" si="284"/>
        <v>0</v>
      </c>
      <c r="H3873" s="1">
        <f>IF(Eingabe!R3873="x",1,0)</f>
        <v>0</v>
      </c>
      <c r="I3873" s="1">
        <f>IF(Eingabe!S3873="x",1,0)</f>
        <v>0</v>
      </c>
      <c r="J3873" s="1">
        <f t="shared" si="285"/>
        <v>0</v>
      </c>
      <c r="K3873" s="89">
        <f>IF(Eingabe!E3873="x",1,0)</f>
        <v>0</v>
      </c>
      <c r="L3873" s="1">
        <f>IF(Eingabe!F3873="x",1,0)</f>
        <v>0</v>
      </c>
      <c r="M3873" s="90">
        <f t="shared" si="286"/>
        <v>0</v>
      </c>
    </row>
    <row r="3874">
      <c r="A3874" s="5">
        <f>Eingabe!J3874^2*PI()/4</f>
        <v>0</v>
      </c>
      <c r="B3874" s="5">
        <f>Eingabe!K3874*Eingabe!L3874</f>
        <v>0</v>
      </c>
      <c r="C3874" s="5">
        <f>(Eingabe!K3874*(Eingabe!L3874-Eingabe!K3874)+Eingabe!K3874^2*PI()/4)*0+Eingabe!K3874*Eingabe!L3874</f>
        <v>0</v>
      </c>
      <c r="D3874" s="89">
        <f>IF(Eingabe!G3874="x",1,0)</f>
        <v>0</v>
      </c>
      <c r="E3874" s="1">
        <f>IF(Eingabe!H3874="x",1,0)</f>
        <v>0</v>
      </c>
      <c r="F3874" s="1">
        <f>IF(Eingabe!I3874="x",1,0)</f>
        <v>0</v>
      </c>
      <c r="G3874" s="90">
        <f t="shared" si="284"/>
        <v>0</v>
      </c>
      <c r="H3874" s="1">
        <f>IF(Eingabe!R3874="x",1,0)</f>
        <v>0</v>
      </c>
      <c r="I3874" s="1">
        <f>IF(Eingabe!S3874="x",1,0)</f>
        <v>0</v>
      </c>
      <c r="J3874" s="1">
        <f t="shared" si="285"/>
        <v>0</v>
      </c>
      <c r="K3874" s="89">
        <f>IF(Eingabe!E3874="x",1,0)</f>
        <v>0</v>
      </c>
      <c r="L3874" s="1">
        <f>IF(Eingabe!F3874="x",1,0)</f>
        <v>0</v>
      </c>
      <c r="M3874" s="90">
        <f t="shared" si="286"/>
        <v>0</v>
      </c>
    </row>
    <row r="3875">
      <c r="A3875" s="5">
        <f>Eingabe!J3875^2*PI()/4</f>
        <v>0</v>
      </c>
      <c r="B3875" s="5">
        <f>Eingabe!K3875*Eingabe!L3875</f>
        <v>0</v>
      </c>
      <c r="C3875" s="5">
        <f>(Eingabe!K3875*(Eingabe!L3875-Eingabe!K3875)+Eingabe!K3875^2*PI()/4)*0+Eingabe!K3875*Eingabe!L3875</f>
        <v>0</v>
      </c>
      <c r="D3875" s="89">
        <f>IF(Eingabe!G3875="x",1,0)</f>
        <v>0</v>
      </c>
      <c r="E3875" s="1">
        <f>IF(Eingabe!H3875="x",1,0)</f>
        <v>0</v>
      </c>
      <c r="F3875" s="1">
        <f>IF(Eingabe!I3875="x",1,0)</f>
        <v>0</v>
      </c>
      <c r="G3875" s="90">
        <f t="shared" si="284"/>
        <v>0</v>
      </c>
      <c r="H3875" s="1">
        <f>IF(Eingabe!R3875="x",1,0)</f>
        <v>0</v>
      </c>
      <c r="I3875" s="1">
        <f>IF(Eingabe!S3875="x",1,0)</f>
        <v>0</v>
      </c>
      <c r="J3875" s="1">
        <f t="shared" si="285"/>
        <v>0</v>
      </c>
      <c r="K3875" s="89">
        <f>IF(Eingabe!E3875="x",1,0)</f>
        <v>0</v>
      </c>
      <c r="L3875" s="1">
        <f>IF(Eingabe!F3875="x",1,0)</f>
        <v>0</v>
      </c>
      <c r="M3875" s="90">
        <f t="shared" si="286"/>
        <v>0</v>
      </c>
    </row>
    <row r="3876">
      <c r="A3876" s="5">
        <f>Eingabe!J3876^2*PI()/4</f>
        <v>0</v>
      </c>
      <c r="B3876" s="5">
        <f>Eingabe!K3876*Eingabe!L3876</f>
        <v>0</v>
      </c>
      <c r="C3876" s="5">
        <f>(Eingabe!K3876*(Eingabe!L3876-Eingabe!K3876)+Eingabe!K3876^2*PI()/4)*0+Eingabe!K3876*Eingabe!L3876</f>
        <v>0</v>
      </c>
      <c r="D3876" s="89">
        <f>IF(Eingabe!G3876="x",1,0)</f>
        <v>0</v>
      </c>
      <c r="E3876" s="1">
        <f>IF(Eingabe!H3876="x",1,0)</f>
        <v>0</v>
      </c>
      <c r="F3876" s="1">
        <f>IF(Eingabe!I3876="x",1,0)</f>
        <v>0</v>
      </c>
      <c r="G3876" s="90">
        <f t="shared" si="284"/>
        <v>0</v>
      </c>
      <c r="H3876" s="1">
        <f>IF(Eingabe!R3876="x",1,0)</f>
        <v>0</v>
      </c>
      <c r="I3876" s="1">
        <f>IF(Eingabe!S3876="x",1,0)</f>
        <v>0</v>
      </c>
      <c r="J3876" s="1">
        <f t="shared" si="285"/>
        <v>0</v>
      </c>
      <c r="K3876" s="89">
        <f>IF(Eingabe!E3876="x",1,0)</f>
        <v>0</v>
      </c>
      <c r="L3876" s="1">
        <f>IF(Eingabe!F3876="x",1,0)</f>
        <v>0</v>
      </c>
      <c r="M3876" s="90">
        <f t="shared" si="286"/>
        <v>0</v>
      </c>
    </row>
    <row r="3877">
      <c r="A3877" s="5">
        <f>Eingabe!J3877^2*PI()/4</f>
        <v>0</v>
      </c>
      <c r="B3877" s="5">
        <f>Eingabe!K3877*Eingabe!L3877</f>
        <v>0</v>
      </c>
      <c r="C3877" s="5">
        <f>(Eingabe!K3877*(Eingabe!L3877-Eingabe!K3877)+Eingabe!K3877^2*PI()/4)*0+Eingabe!K3877*Eingabe!L3877</f>
        <v>0</v>
      </c>
      <c r="D3877" s="89">
        <f>IF(Eingabe!G3877="x",1,0)</f>
        <v>0</v>
      </c>
      <c r="E3877" s="1">
        <f>IF(Eingabe!H3877="x",1,0)</f>
        <v>0</v>
      </c>
      <c r="F3877" s="1">
        <f>IF(Eingabe!I3877="x",1,0)</f>
        <v>0</v>
      </c>
      <c r="G3877" s="90">
        <f t="shared" si="284"/>
        <v>0</v>
      </c>
      <c r="H3877" s="1">
        <f>IF(Eingabe!R3877="x",1,0)</f>
        <v>0</v>
      </c>
      <c r="I3877" s="1">
        <f>IF(Eingabe!S3877="x",1,0)</f>
        <v>0</v>
      </c>
      <c r="J3877" s="1">
        <f t="shared" si="285"/>
        <v>0</v>
      </c>
      <c r="K3877" s="89">
        <f>IF(Eingabe!E3877="x",1,0)</f>
        <v>0</v>
      </c>
      <c r="L3877" s="1">
        <f>IF(Eingabe!F3877="x",1,0)</f>
        <v>0</v>
      </c>
      <c r="M3877" s="90">
        <f t="shared" si="286"/>
        <v>0</v>
      </c>
    </row>
    <row r="3878">
      <c r="A3878" s="5">
        <f>Eingabe!J3878^2*PI()/4</f>
        <v>0</v>
      </c>
      <c r="B3878" s="5">
        <f>Eingabe!K3878*Eingabe!L3878</f>
        <v>0</v>
      </c>
      <c r="C3878" s="5">
        <f>(Eingabe!K3878*(Eingabe!L3878-Eingabe!K3878)+Eingabe!K3878^2*PI()/4)*0+Eingabe!K3878*Eingabe!L3878</f>
        <v>0</v>
      </c>
      <c r="D3878" s="89">
        <f>IF(Eingabe!G3878="x",1,0)</f>
        <v>0</v>
      </c>
      <c r="E3878" s="1">
        <f>IF(Eingabe!H3878="x",1,0)</f>
        <v>0</v>
      </c>
      <c r="F3878" s="1">
        <f>IF(Eingabe!I3878="x",1,0)</f>
        <v>0</v>
      </c>
      <c r="G3878" s="90">
        <f t="shared" si="284"/>
        <v>0</v>
      </c>
      <c r="H3878" s="1">
        <f>IF(Eingabe!R3878="x",1,0)</f>
        <v>0</v>
      </c>
      <c r="I3878" s="1">
        <f>IF(Eingabe!S3878="x",1,0)</f>
        <v>0</v>
      </c>
      <c r="J3878" s="1">
        <f t="shared" si="285"/>
        <v>0</v>
      </c>
      <c r="K3878" s="89">
        <f>IF(Eingabe!E3878="x",1,0)</f>
        <v>0</v>
      </c>
      <c r="L3878" s="1">
        <f>IF(Eingabe!F3878="x",1,0)</f>
        <v>0</v>
      </c>
      <c r="M3878" s="90">
        <f t="shared" si="286"/>
        <v>0</v>
      </c>
    </row>
    <row r="3879">
      <c r="A3879" s="5">
        <f>Eingabe!J3879^2*PI()/4</f>
        <v>0</v>
      </c>
      <c r="B3879" s="5">
        <f>Eingabe!K3879*Eingabe!L3879</f>
        <v>0</v>
      </c>
      <c r="C3879" s="5">
        <f>(Eingabe!K3879*(Eingabe!L3879-Eingabe!K3879)+Eingabe!K3879^2*PI()/4)*0+Eingabe!K3879*Eingabe!L3879</f>
        <v>0</v>
      </c>
      <c r="D3879" s="89">
        <f>IF(Eingabe!G3879="x",1,0)</f>
        <v>0</v>
      </c>
      <c r="E3879" s="1">
        <f>IF(Eingabe!H3879="x",1,0)</f>
        <v>0</v>
      </c>
      <c r="F3879" s="1">
        <f>IF(Eingabe!I3879="x",1,0)</f>
        <v>0</v>
      </c>
      <c r="G3879" s="90">
        <f t="shared" si="284"/>
        <v>0</v>
      </c>
      <c r="H3879" s="1">
        <f>IF(Eingabe!R3879="x",1,0)</f>
        <v>0</v>
      </c>
      <c r="I3879" s="1">
        <f>IF(Eingabe!S3879="x",1,0)</f>
        <v>0</v>
      </c>
      <c r="J3879" s="1">
        <f t="shared" si="285"/>
        <v>0</v>
      </c>
      <c r="K3879" s="89">
        <f>IF(Eingabe!E3879="x",1,0)</f>
        <v>0</v>
      </c>
      <c r="L3879" s="1">
        <f>IF(Eingabe!F3879="x",1,0)</f>
        <v>0</v>
      </c>
      <c r="M3879" s="90">
        <f t="shared" si="286"/>
        <v>0</v>
      </c>
    </row>
    <row r="3880">
      <c r="A3880" s="5">
        <f>Eingabe!J3880^2*PI()/4</f>
        <v>0</v>
      </c>
      <c r="B3880" s="5">
        <f>Eingabe!K3880*Eingabe!L3880</f>
        <v>0</v>
      </c>
      <c r="C3880" s="5">
        <f>(Eingabe!K3880*(Eingabe!L3880-Eingabe!K3880)+Eingabe!K3880^2*PI()/4)*0+Eingabe!K3880*Eingabe!L3880</f>
        <v>0</v>
      </c>
      <c r="D3880" s="89">
        <f>IF(Eingabe!G3880="x",1,0)</f>
        <v>0</v>
      </c>
      <c r="E3880" s="1">
        <f>IF(Eingabe!H3880="x",1,0)</f>
        <v>0</v>
      </c>
      <c r="F3880" s="1">
        <f>IF(Eingabe!I3880="x",1,0)</f>
        <v>0</v>
      </c>
      <c r="G3880" s="90">
        <f t="shared" si="284"/>
        <v>0</v>
      </c>
      <c r="H3880" s="1">
        <f>IF(Eingabe!R3880="x",1,0)</f>
        <v>0</v>
      </c>
      <c r="I3880" s="1">
        <f>IF(Eingabe!S3880="x",1,0)</f>
        <v>0</v>
      </c>
      <c r="J3880" s="1">
        <f t="shared" si="285"/>
        <v>0</v>
      </c>
      <c r="K3880" s="89">
        <f>IF(Eingabe!E3880="x",1,0)</f>
        <v>0</v>
      </c>
      <c r="L3880" s="1">
        <f>IF(Eingabe!F3880="x",1,0)</f>
        <v>0</v>
      </c>
      <c r="M3880" s="90">
        <f t="shared" si="286"/>
        <v>0</v>
      </c>
    </row>
    <row r="3881">
      <c r="A3881" s="5">
        <f>Eingabe!J3881^2*PI()/4</f>
        <v>0</v>
      </c>
      <c r="B3881" s="5">
        <f>Eingabe!K3881*Eingabe!L3881</f>
        <v>0</v>
      </c>
      <c r="C3881" s="5">
        <f>(Eingabe!K3881*(Eingabe!L3881-Eingabe!K3881)+Eingabe!K3881^2*PI()/4)*0+Eingabe!K3881*Eingabe!L3881</f>
        <v>0</v>
      </c>
      <c r="D3881" s="89">
        <f>IF(Eingabe!G3881="x",1,0)</f>
        <v>0</v>
      </c>
      <c r="E3881" s="1">
        <f>IF(Eingabe!H3881="x",1,0)</f>
        <v>0</v>
      </c>
      <c r="F3881" s="1">
        <f>IF(Eingabe!I3881="x",1,0)</f>
        <v>0</v>
      </c>
      <c r="G3881" s="90">
        <f t="shared" si="284"/>
        <v>0</v>
      </c>
      <c r="H3881" s="1">
        <f>IF(Eingabe!R3881="x",1,0)</f>
        <v>0</v>
      </c>
      <c r="I3881" s="1">
        <f>IF(Eingabe!S3881="x",1,0)</f>
        <v>0</v>
      </c>
      <c r="J3881" s="1">
        <f t="shared" si="285"/>
        <v>0</v>
      </c>
      <c r="K3881" s="89">
        <f>IF(Eingabe!E3881="x",1,0)</f>
        <v>0</v>
      </c>
      <c r="L3881" s="1">
        <f>IF(Eingabe!F3881="x",1,0)</f>
        <v>0</v>
      </c>
      <c r="M3881" s="90">
        <f t="shared" si="286"/>
        <v>0</v>
      </c>
    </row>
    <row r="3882">
      <c r="A3882" s="5">
        <f>Eingabe!J3882^2*PI()/4</f>
        <v>0</v>
      </c>
      <c r="B3882" s="5">
        <f>Eingabe!K3882*Eingabe!L3882</f>
        <v>0</v>
      </c>
      <c r="C3882" s="5">
        <f>(Eingabe!K3882*(Eingabe!L3882-Eingabe!K3882)+Eingabe!K3882^2*PI()/4)*0+Eingabe!K3882*Eingabe!L3882</f>
        <v>0</v>
      </c>
      <c r="D3882" s="89">
        <f>IF(Eingabe!G3882="x",1,0)</f>
        <v>0</v>
      </c>
      <c r="E3882" s="1">
        <f>IF(Eingabe!H3882="x",1,0)</f>
        <v>0</v>
      </c>
      <c r="F3882" s="1">
        <f>IF(Eingabe!I3882="x",1,0)</f>
        <v>0</v>
      </c>
      <c r="G3882" s="90">
        <f t="shared" si="284"/>
        <v>0</v>
      </c>
      <c r="H3882" s="1">
        <f>IF(Eingabe!R3882="x",1,0)</f>
        <v>0</v>
      </c>
      <c r="I3882" s="1">
        <f>IF(Eingabe!S3882="x",1,0)</f>
        <v>0</v>
      </c>
      <c r="J3882" s="1">
        <f t="shared" si="285"/>
        <v>0</v>
      </c>
      <c r="K3882" s="89">
        <f>IF(Eingabe!E3882="x",1,0)</f>
        <v>0</v>
      </c>
      <c r="L3882" s="1">
        <f>IF(Eingabe!F3882="x",1,0)</f>
        <v>0</v>
      </c>
      <c r="M3882" s="90">
        <f t="shared" si="286"/>
        <v>0</v>
      </c>
    </row>
    <row r="3883">
      <c r="A3883" s="5">
        <f>Eingabe!J3883^2*PI()/4</f>
        <v>0</v>
      </c>
      <c r="B3883" s="5">
        <f>Eingabe!K3883*Eingabe!L3883</f>
        <v>0</v>
      </c>
      <c r="C3883" s="5">
        <f>(Eingabe!K3883*(Eingabe!L3883-Eingabe!K3883)+Eingabe!K3883^2*PI()/4)*0+Eingabe!K3883*Eingabe!L3883</f>
        <v>0</v>
      </c>
      <c r="D3883" s="89">
        <f>IF(Eingabe!G3883="x",1,0)</f>
        <v>0</v>
      </c>
      <c r="E3883" s="1">
        <f>IF(Eingabe!H3883="x",1,0)</f>
        <v>0</v>
      </c>
      <c r="F3883" s="1">
        <f>IF(Eingabe!I3883="x",1,0)</f>
        <v>0</v>
      </c>
      <c r="G3883" s="90">
        <f t="shared" si="284"/>
        <v>0</v>
      </c>
      <c r="H3883" s="1">
        <f>IF(Eingabe!R3883="x",1,0)</f>
        <v>0</v>
      </c>
      <c r="I3883" s="1">
        <f>IF(Eingabe!S3883="x",1,0)</f>
        <v>0</v>
      </c>
      <c r="J3883" s="1">
        <f t="shared" si="285"/>
        <v>0</v>
      </c>
      <c r="K3883" s="89">
        <f>IF(Eingabe!E3883="x",1,0)</f>
        <v>0</v>
      </c>
      <c r="L3883" s="1">
        <f>IF(Eingabe!F3883="x",1,0)</f>
        <v>0</v>
      </c>
      <c r="M3883" s="90">
        <f t="shared" si="286"/>
        <v>0</v>
      </c>
    </row>
    <row r="3884">
      <c r="A3884" s="5">
        <f>Eingabe!J3884^2*PI()/4</f>
        <v>0</v>
      </c>
      <c r="B3884" s="5">
        <f>Eingabe!K3884*Eingabe!L3884</f>
        <v>0</v>
      </c>
      <c r="C3884" s="5">
        <f>(Eingabe!K3884*(Eingabe!L3884-Eingabe!K3884)+Eingabe!K3884^2*PI()/4)*0+Eingabe!K3884*Eingabe!L3884</f>
        <v>0</v>
      </c>
      <c r="D3884" s="89">
        <f>IF(Eingabe!G3884="x",1,0)</f>
        <v>0</v>
      </c>
      <c r="E3884" s="1">
        <f>IF(Eingabe!H3884="x",1,0)</f>
        <v>0</v>
      </c>
      <c r="F3884" s="1">
        <f>IF(Eingabe!I3884="x",1,0)</f>
        <v>0</v>
      </c>
      <c r="G3884" s="90">
        <f t="shared" si="284"/>
        <v>0</v>
      </c>
      <c r="H3884" s="1">
        <f>IF(Eingabe!R3884="x",1,0)</f>
        <v>0</v>
      </c>
      <c r="I3884" s="1">
        <f>IF(Eingabe!S3884="x",1,0)</f>
        <v>0</v>
      </c>
      <c r="J3884" s="1">
        <f t="shared" si="285"/>
        <v>0</v>
      </c>
      <c r="K3884" s="89">
        <f>IF(Eingabe!E3884="x",1,0)</f>
        <v>0</v>
      </c>
      <c r="L3884" s="1">
        <f>IF(Eingabe!F3884="x",1,0)</f>
        <v>0</v>
      </c>
      <c r="M3884" s="90">
        <f t="shared" si="286"/>
        <v>0</v>
      </c>
    </row>
    <row r="3885">
      <c r="A3885" s="5">
        <f>Eingabe!J3885^2*PI()/4</f>
        <v>0</v>
      </c>
      <c r="B3885" s="5">
        <f>Eingabe!K3885*Eingabe!L3885</f>
        <v>0</v>
      </c>
      <c r="C3885" s="5">
        <f>(Eingabe!K3885*(Eingabe!L3885-Eingabe!K3885)+Eingabe!K3885^2*PI()/4)*0+Eingabe!K3885*Eingabe!L3885</f>
        <v>0</v>
      </c>
      <c r="D3885" s="89">
        <f>IF(Eingabe!G3885="x",1,0)</f>
        <v>0</v>
      </c>
      <c r="E3885" s="1">
        <f>IF(Eingabe!H3885="x",1,0)</f>
        <v>0</v>
      </c>
      <c r="F3885" s="1">
        <f>IF(Eingabe!I3885="x",1,0)</f>
        <v>0</v>
      </c>
      <c r="G3885" s="90">
        <f t="shared" si="284"/>
        <v>0</v>
      </c>
      <c r="H3885" s="1">
        <f>IF(Eingabe!R3885="x",1,0)</f>
        <v>0</v>
      </c>
      <c r="I3885" s="1">
        <f>IF(Eingabe!S3885="x",1,0)</f>
        <v>0</v>
      </c>
      <c r="J3885" s="1">
        <f t="shared" si="285"/>
        <v>0</v>
      </c>
      <c r="K3885" s="89">
        <f>IF(Eingabe!E3885="x",1,0)</f>
        <v>0</v>
      </c>
      <c r="L3885" s="1">
        <f>IF(Eingabe!F3885="x",1,0)</f>
        <v>0</v>
      </c>
      <c r="M3885" s="90">
        <f t="shared" si="286"/>
        <v>0</v>
      </c>
    </row>
    <row r="3886">
      <c r="A3886" s="5">
        <f>Eingabe!J3886^2*PI()/4</f>
        <v>0</v>
      </c>
      <c r="B3886" s="5">
        <f>Eingabe!K3886*Eingabe!L3886</f>
        <v>0</v>
      </c>
      <c r="C3886" s="5">
        <f>(Eingabe!K3886*(Eingabe!L3886-Eingabe!K3886)+Eingabe!K3886^2*PI()/4)*0+Eingabe!K3886*Eingabe!L3886</f>
        <v>0</v>
      </c>
      <c r="D3886" s="89">
        <f>IF(Eingabe!G3886="x",1,0)</f>
        <v>0</v>
      </c>
      <c r="E3886" s="1">
        <f>IF(Eingabe!H3886="x",1,0)</f>
        <v>0</v>
      </c>
      <c r="F3886" s="1">
        <f>IF(Eingabe!I3886="x",1,0)</f>
        <v>0</v>
      </c>
      <c r="G3886" s="90">
        <f t="shared" si="284"/>
        <v>0</v>
      </c>
      <c r="H3886" s="1">
        <f>IF(Eingabe!R3886="x",1,0)</f>
        <v>0</v>
      </c>
      <c r="I3886" s="1">
        <f>IF(Eingabe!S3886="x",1,0)</f>
        <v>0</v>
      </c>
      <c r="J3886" s="1">
        <f t="shared" si="285"/>
        <v>0</v>
      </c>
      <c r="K3886" s="89">
        <f>IF(Eingabe!E3886="x",1,0)</f>
        <v>0</v>
      </c>
      <c r="L3886" s="1">
        <f>IF(Eingabe!F3886="x",1,0)</f>
        <v>0</v>
      </c>
      <c r="M3886" s="90">
        <f t="shared" si="286"/>
        <v>0</v>
      </c>
    </row>
    <row r="3887">
      <c r="A3887" s="5">
        <f>Eingabe!J3887^2*PI()/4</f>
        <v>0</v>
      </c>
      <c r="B3887" s="5">
        <f>Eingabe!K3887*Eingabe!L3887</f>
        <v>0</v>
      </c>
      <c r="C3887" s="5">
        <f>(Eingabe!K3887*(Eingabe!L3887-Eingabe!K3887)+Eingabe!K3887^2*PI()/4)*0+Eingabe!K3887*Eingabe!L3887</f>
        <v>0</v>
      </c>
      <c r="D3887" s="89">
        <f>IF(Eingabe!G3887="x",1,0)</f>
        <v>0</v>
      </c>
      <c r="E3887" s="1">
        <f>IF(Eingabe!H3887="x",1,0)</f>
        <v>0</v>
      </c>
      <c r="F3887" s="1">
        <f>IF(Eingabe!I3887="x",1,0)</f>
        <v>0</v>
      </c>
      <c r="G3887" s="90">
        <f t="shared" si="284"/>
        <v>0</v>
      </c>
      <c r="H3887" s="1">
        <f>IF(Eingabe!R3887="x",1,0)</f>
        <v>0</v>
      </c>
      <c r="I3887" s="1">
        <f>IF(Eingabe!S3887="x",1,0)</f>
        <v>0</v>
      </c>
      <c r="J3887" s="1">
        <f t="shared" si="285"/>
        <v>0</v>
      </c>
      <c r="K3887" s="89">
        <f>IF(Eingabe!E3887="x",1,0)</f>
        <v>0</v>
      </c>
      <c r="L3887" s="1">
        <f>IF(Eingabe!F3887="x",1,0)</f>
        <v>0</v>
      </c>
      <c r="M3887" s="90">
        <f t="shared" si="286"/>
        <v>0</v>
      </c>
    </row>
    <row r="3888">
      <c r="A3888" s="5">
        <f>Eingabe!J3888^2*PI()/4</f>
        <v>0</v>
      </c>
      <c r="B3888" s="5">
        <f>Eingabe!K3888*Eingabe!L3888</f>
        <v>0</v>
      </c>
      <c r="C3888" s="5">
        <f>(Eingabe!K3888*(Eingabe!L3888-Eingabe!K3888)+Eingabe!K3888^2*PI()/4)*0+Eingabe!K3888*Eingabe!L3888</f>
        <v>0</v>
      </c>
      <c r="D3888" s="89">
        <f>IF(Eingabe!G3888="x",1,0)</f>
        <v>0</v>
      </c>
      <c r="E3888" s="1">
        <f>IF(Eingabe!H3888="x",1,0)</f>
        <v>0</v>
      </c>
      <c r="F3888" s="1">
        <f>IF(Eingabe!I3888="x",1,0)</f>
        <v>0</v>
      </c>
      <c r="G3888" s="90">
        <f t="shared" si="284"/>
        <v>0</v>
      </c>
      <c r="H3888" s="1">
        <f>IF(Eingabe!R3888="x",1,0)</f>
        <v>0</v>
      </c>
      <c r="I3888" s="1">
        <f>IF(Eingabe!S3888="x",1,0)</f>
        <v>0</v>
      </c>
      <c r="J3888" s="1">
        <f t="shared" si="285"/>
        <v>0</v>
      </c>
      <c r="K3888" s="89">
        <f>IF(Eingabe!E3888="x",1,0)</f>
        <v>0</v>
      </c>
      <c r="L3888" s="1">
        <f>IF(Eingabe!F3888="x",1,0)</f>
        <v>0</v>
      </c>
      <c r="M3888" s="90">
        <f t="shared" si="286"/>
        <v>0</v>
      </c>
    </row>
    <row r="3889">
      <c r="A3889" s="5">
        <f>Eingabe!J3889^2*PI()/4</f>
        <v>0</v>
      </c>
      <c r="B3889" s="5">
        <f>Eingabe!K3889*Eingabe!L3889</f>
        <v>0</v>
      </c>
      <c r="C3889" s="5">
        <f>(Eingabe!K3889*(Eingabe!L3889-Eingabe!K3889)+Eingabe!K3889^2*PI()/4)*0+Eingabe!K3889*Eingabe!L3889</f>
        <v>0</v>
      </c>
      <c r="D3889" s="89">
        <f>IF(Eingabe!G3889="x",1,0)</f>
        <v>0</v>
      </c>
      <c r="E3889" s="1">
        <f>IF(Eingabe!H3889="x",1,0)</f>
        <v>0</v>
      </c>
      <c r="F3889" s="1">
        <f>IF(Eingabe!I3889="x",1,0)</f>
        <v>0</v>
      </c>
      <c r="G3889" s="90">
        <f t="shared" si="284"/>
        <v>0</v>
      </c>
      <c r="H3889" s="1">
        <f>IF(Eingabe!R3889="x",1,0)</f>
        <v>0</v>
      </c>
      <c r="I3889" s="1">
        <f>IF(Eingabe!S3889="x",1,0)</f>
        <v>0</v>
      </c>
      <c r="J3889" s="1">
        <f t="shared" si="285"/>
        <v>0</v>
      </c>
      <c r="K3889" s="89">
        <f>IF(Eingabe!E3889="x",1,0)</f>
        <v>0</v>
      </c>
      <c r="L3889" s="1">
        <f>IF(Eingabe!F3889="x",1,0)</f>
        <v>0</v>
      </c>
      <c r="M3889" s="90">
        <f t="shared" si="286"/>
        <v>0</v>
      </c>
    </row>
    <row r="3890">
      <c r="A3890" s="5">
        <f>Eingabe!J3890^2*PI()/4</f>
        <v>0</v>
      </c>
      <c r="B3890" s="5">
        <f>Eingabe!K3890*Eingabe!L3890</f>
        <v>0</v>
      </c>
      <c r="C3890" s="5">
        <f>(Eingabe!K3890*(Eingabe!L3890-Eingabe!K3890)+Eingabe!K3890^2*PI()/4)*0+Eingabe!K3890*Eingabe!L3890</f>
        <v>0</v>
      </c>
      <c r="D3890" s="89">
        <f>IF(Eingabe!G3890="x",1,0)</f>
        <v>0</v>
      </c>
      <c r="E3890" s="1">
        <f>IF(Eingabe!H3890="x",1,0)</f>
        <v>0</v>
      </c>
      <c r="F3890" s="1">
        <f>IF(Eingabe!I3890="x",1,0)</f>
        <v>0</v>
      </c>
      <c r="G3890" s="90">
        <f t="shared" si="284"/>
        <v>0</v>
      </c>
      <c r="H3890" s="1">
        <f>IF(Eingabe!R3890="x",1,0)</f>
        <v>0</v>
      </c>
      <c r="I3890" s="1">
        <f>IF(Eingabe!S3890="x",1,0)</f>
        <v>0</v>
      </c>
      <c r="J3890" s="1">
        <f t="shared" si="285"/>
        <v>0</v>
      </c>
      <c r="K3890" s="89">
        <f>IF(Eingabe!E3890="x",1,0)</f>
        <v>0</v>
      </c>
      <c r="L3890" s="1">
        <f>IF(Eingabe!F3890="x",1,0)</f>
        <v>0</v>
      </c>
      <c r="M3890" s="90">
        <f t="shared" si="286"/>
        <v>0</v>
      </c>
    </row>
    <row r="3891">
      <c r="A3891" s="5">
        <f>Eingabe!J3891^2*PI()/4</f>
        <v>0</v>
      </c>
      <c r="B3891" s="5">
        <f>Eingabe!K3891*Eingabe!L3891</f>
        <v>0</v>
      </c>
      <c r="C3891" s="5">
        <f>(Eingabe!K3891*(Eingabe!L3891-Eingabe!K3891)+Eingabe!K3891^2*PI()/4)*0+Eingabe!K3891*Eingabe!L3891</f>
        <v>0</v>
      </c>
      <c r="D3891" s="89">
        <f>IF(Eingabe!G3891="x",1,0)</f>
        <v>0</v>
      </c>
      <c r="E3891" s="1">
        <f>IF(Eingabe!H3891="x",1,0)</f>
        <v>0</v>
      </c>
      <c r="F3891" s="1">
        <f>IF(Eingabe!I3891="x",1,0)</f>
        <v>0</v>
      </c>
      <c r="G3891" s="90">
        <f t="shared" si="284"/>
        <v>0</v>
      </c>
      <c r="H3891" s="1">
        <f>IF(Eingabe!R3891="x",1,0)</f>
        <v>0</v>
      </c>
      <c r="I3891" s="1">
        <f>IF(Eingabe!S3891="x",1,0)</f>
        <v>0</v>
      </c>
      <c r="J3891" s="1">
        <f t="shared" si="285"/>
        <v>0</v>
      </c>
      <c r="K3891" s="89">
        <f>IF(Eingabe!E3891="x",1,0)</f>
        <v>0</v>
      </c>
      <c r="L3891" s="1">
        <f>IF(Eingabe!F3891="x",1,0)</f>
        <v>0</v>
      </c>
      <c r="M3891" s="90">
        <f t="shared" si="286"/>
        <v>0</v>
      </c>
    </row>
    <row r="3892">
      <c r="A3892" s="5">
        <f>Eingabe!J3892^2*PI()/4</f>
        <v>0</v>
      </c>
      <c r="B3892" s="5">
        <f>Eingabe!K3892*Eingabe!L3892</f>
        <v>0</v>
      </c>
      <c r="C3892" s="5">
        <f>(Eingabe!K3892*(Eingabe!L3892-Eingabe!K3892)+Eingabe!K3892^2*PI()/4)*0+Eingabe!K3892*Eingabe!L3892</f>
        <v>0</v>
      </c>
      <c r="D3892" s="89">
        <f>IF(Eingabe!G3892="x",1,0)</f>
        <v>0</v>
      </c>
      <c r="E3892" s="1">
        <f>IF(Eingabe!H3892="x",1,0)</f>
        <v>0</v>
      </c>
      <c r="F3892" s="1">
        <f>IF(Eingabe!I3892="x",1,0)</f>
        <v>0</v>
      </c>
      <c r="G3892" s="90">
        <f t="shared" si="284"/>
        <v>0</v>
      </c>
      <c r="H3892" s="1">
        <f>IF(Eingabe!R3892="x",1,0)</f>
        <v>0</v>
      </c>
      <c r="I3892" s="1">
        <f>IF(Eingabe!S3892="x",1,0)</f>
        <v>0</v>
      </c>
      <c r="J3892" s="1">
        <f t="shared" si="285"/>
        <v>0</v>
      </c>
      <c r="K3892" s="89">
        <f>IF(Eingabe!E3892="x",1,0)</f>
        <v>0</v>
      </c>
      <c r="L3892" s="1">
        <f>IF(Eingabe!F3892="x",1,0)</f>
        <v>0</v>
      </c>
      <c r="M3892" s="90">
        <f t="shared" si="286"/>
        <v>0</v>
      </c>
    </row>
    <row r="3893">
      <c r="A3893" s="5">
        <f>Eingabe!J3893^2*PI()/4</f>
        <v>0</v>
      </c>
      <c r="B3893" s="5">
        <f>Eingabe!K3893*Eingabe!L3893</f>
        <v>0</v>
      </c>
      <c r="C3893" s="5">
        <f>(Eingabe!K3893*(Eingabe!L3893-Eingabe!K3893)+Eingabe!K3893^2*PI()/4)*0+Eingabe!K3893*Eingabe!L3893</f>
        <v>0</v>
      </c>
      <c r="D3893" s="89">
        <f>IF(Eingabe!G3893="x",1,0)</f>
        <v>0</v>
      </c>
      <c r="E3893" s="1">
        <f>IF(Eingabe!H3893="x",1,0)</f>
        <v>0</v>
      </c>
      <c r="F3893" s="1">
        <f>IF(Eingabe!I3893="x",1,0)</f>
        <v>0</v>
      </c>
      <c r="G3893" s="90">
        <f t="shared" si="284"/>
        <v>0</v>
      </c>
      <c r="H3893" s="1">
        <f>IF(Eingabe!R3893="x",1,0)</f>
        <v>0</v>
      </c>
      <c r="I3893" s="1">
        <f>IF(Eingabe!S3893="x",1,0)</f>
        <v>0</v>
      </c>
      <c r="J3893" s="1">
        <f t="shared" si="285"/>
        <v>0</v>
      </c>
      <c r="K3893" s="89">
        <f>IF(Eingabe!E3893="x",1,0)</f>
        <v>0</v>
      </c>
      <c r="L3893" s="1">
        <f>IF(Eingabe!F3893="x",1,0)</f>
        <v>0</v>
      </c>
      <c r="M3893" s="90">
        <f t="shared" si="286"/>
        <v>0</v>
      </c>
    </row>
    <row r="3894">
      <c r="A3894" s="5">
        <f>Eingabe!J3894^2*PI()/4</f>
        <v>0</v>
      </c>
      <c r="B3894" s="5">
        <f>Eingabe!K3894*Eingabe!L3894</f>
        <v>0</v>
      </c>
      <c r="C3894" s="5">
        <f>(Eingabe!K3894*(Eingabe!L3894-Eingabe!K3894)+Eingabe!K3894^2*PI()/4)*0+Eingabe!K3894*Eingabe!L3894</f>
        <v>0</v>
      </c>
      <c r="D3894" s="89">
        <f>IF(Eingabe!G3894="x",1,0)</f>
        <v>0</v>
      </c>
      <c r="E3894" s="1">
        <f>IF(Eingabe!H3894="x",1,0)</f>
        <v>0</v>
      </c>
      <c r="F3894" s="1">
        <f>IF(Eingabe!I3894="x",1,0)</f>
        <v>0</v>
      </c>
      <c r="G3894" s="90">
        <f t="shared" si="284"/>
        <v>0</v>
      </c>
      <c r="H3894" s="1">
        <f>IF(Eingabe!R3894="x",1,0)</f>
        <v>0</v>
      </c>
      <c r="I3894" s="1">
        <f>IF(Eingabe!S3894="x",1,0)</f>
        <v>0</v>
      </c>
      <c r="J3894" s="1">
        <f t="shared" si="285"/>
        <v>0</v>
      </c>
      <c r="K3894" s="89">
        <f>IF(Eingabe!E3894="x",1,0)</f>
        <v>0</v>
      </c>
      <c r="L3894" s="1">
        <f>IF(Eingabe!F3894="x",1,0)</f>
        <v>0</v>
      </c>
      <c r="M3894" s="90">
        <f t="shared" si="286"/>
        <v>0</v>
      </c>
    </row>
    <row r="3895">
      <c r="A3895" s="5">
        <f>Eingabe!J3895^2*PI()/4</f>
        <v>0</v>
      </c>
      <c r="B3895" s="5">
        <f>Eingabe!K3895*Eingabe!L3895</f>
        <v>0</v>
      </c>
      <c r="C3895" s="5">
        <f>(Eingabe!K3895*(Eingabe!L3895-Eingabe!K3895)+Eingabe!K3895^2*PI()/4)*0+Eingabe!K3895*Eingabe!L3895</f>
        <v>0</v>
      </c>
      <c r="D3895" s="89">
        <f>IF(Eingabe!G3895="x",1,0)</f>
        <v>0</v>
      </c>
      <c r="E3895" s="1">
        <f>IF(Eingabe!H3895="x",1,0)</f>
        <v>0</v>
      </c>
      <c r="F3895" s="1">
        <f>IF(Eingabe!I3895="x",1,0)</f>
        <v>0</v>
      </c>
      <c r="G3895" s="90">
        <f t="shared" si="284"/>
        <v>0</v>
      </c>
      <c r="H3895" s="1">
        <f>IF(Eingabe!R3895="x",1,0)</f>
        <v>0</v>
      </c>
      <c r="I3895" s="1">
        <f>IF(Eingabe!S3895="x",1,0)</f>
        <v>0</v>
      </c>
      <c r="J3895" s="1">
        <f t="shared" si="285"/>
        <v>0</v>
      </c>
      <c r="K3895" s="89">
        <f>IF(Eingabe!E3895="x",1,0)</f>
        <v>0</v>
      </c>
      <c r="L3895" s="1">
        <f>IF(Eingabe!F3895="x",1,0)</f>
        <v>0</v>
      </c>
      <c r="M3895" s="90">
        <f t="shared" si="286"/>
        <v>0</v>
      </c>
    </row>
    <row r="3896">
      <c r="A3896" s="5">
        <f>Eingabe!J3896^2*PI()/4</f>
        <v>0</v>
      </c>
      <c r="B3896" s="5">
        <f>Eingabe!K3896*Eingabe!L3896</f>
        <v>0</v>
      </c>
      <c r="C3896" s="5">
        <f>(Eingabe!K3896*(Eingabe!L3896-Eingabe!K3896)+Eingabe!K3896^2*PI()/4)*0+Eingabe!K3896*Eingabe!L3896</f>
        <v>0</v>
      </c>
      <c r="D3896" s="89">
        <f>IF(Eingabe!G3896="x",1,0)</f>
        <v>0</v>
      </c>
      <c r="E3896" s="1">
        <f>IF(Eingabe!H3896="x",1,0)</f>
        <v>0</v>
      </c>
      <c r="F3896" s="1">
        <f>IF(Eingabe!I3896="x",1,0)</f>
        <v>0</v>
      </c>
      <c r="G3896" s="90">
        <f t="shared" si="284"/>
        <v>0</v>
      </c>
      <c r="H3896" s="1">
        <f>IF(Eingabe!R3896="x",1,0)</f>
        <v>0</v>
      </c>
      <c r="I3896" s="1">
        <f>IF(Eingabe!S3896="x",1,0)</f>
        <v>0</v>
      </c>
      <c r="J3896" s="1">
        <f t="shared" si="285"/>
        <v>0</v>
      </c>
      <c r="K3896" s="89">
        <f>IF(Eingabe!E3896="x",1,0)</f>
        <v>0</v>
      </c>
      <c r="L3896" s="1">
        <f>IF(Eingabe!F3896="x",1,0)</f>
        <v>0</v>
      </c>
      <c r="M3896" s="90">
        <f t="shared" si="286"/>
        <v>0</v>
      </c>
    </row>
    <row r="3897">
      <c r="A3897" s="5">
        <f>Eingabe!J3897^2*PI()/4</f>
        <v>0</v>
      </c>
      <c r="B3897" s="5">
        <f>Eingabe!K3897*Eingabe!L3897</f>
        <v>0</v>
      </c>
      <c r="C3897" s="5">
        <f>(Eingabe!K3897*(Eingabe!L3897-Eingabe!K3897)+Eingabe!K3897^2*PI()/4)*0+Eingabe!K3897*Eingabe!L3897</f>
        <v>0</v>
      </c>
      <c r="D3897" s="89">
        <f>IF(Eingabe!G3897="x",1,0)</f>
        <v>0</v>
      </c>
      <c r="E3897" s="1">
        <f>IF(Eingabe!H3897="x",1,0)</f>
        <v>0</v>
      </c>
      <c r="F3897" s="1">
        <f>IF(Eingabe!I3897="x",1,0)</f>
        <v>0</v>
      </c>
      <c r="G3897" s="90">
        <f t="shared" si="284"/>
        <v>0</v>
      </c>
      <c r="H3897" s="1">
        <f>IF(Eingabe!R3897="x",1,0)</f>
        <v>0</v>
      </c>
      <c r="I3897" s="1">
        <f>IF(Eingabe!S3897="x",1,0)</f>
        <v>0</v>
      </c>
      <c r="J3897" s="1">
        <f t="shared" si="285"/>
        <v>0</v>
      </c>
      <c r="K3897" s="89">
        <f>IF(Eingabe!E3897="x",1,0)</f>
        <v>0</v>
      </c>
      <c r="L3897" s="1">
        <f>IF(Eingabe!F3897="x",1,0)</f>
        <v>0</v>
      </c>
      <c r="M3897" s="90">
        <f t="shared" si="286"/>
        <v>0</v>
      </c>
    </row>
    <row r="3898">
      <c r="A3898" s="5">
        <f>Eingabe!J3898^2*PI()/4</f>
        <v>0</v>
      </c>
      <c r="B3898" s="5">
        <f>Eingabe!K3898*Eingabe!L3898</f>
        <v>0</v>
      </c>
      <c r="C3898" s="5">
        <f>(Eingabe!K3898*(Eingabe!L3898-Eingabe!K3898)+Eingabe!K3898^2*PI()/4)*0+Eingabe!K3898*Eingabe!L3898</f>
        <v>0</v>
      </c>
      <c r="D3898" s="89">
        <f>IF(Eingabe!G3898="x",1,0)</f>
        <v>0</v>
      </c>
      <c r="E3898" s="1">
        <f>IF(Eingabe!H3898="x",1,0)</f>
        <v>0</v>
      </c>
      <c r="F3898" s="1">
        <f>IF(Eingabe!I3898="x",1,0)</f>
        <v>0</v>
      </c>
      <c r="G3898" s="90">
        <f t="shared" si="284"/>
        <v>0</v>
      </c>
      <c r="H3898" s="1">
        <f>IF(Eingabe!R3898="x",1,0)</f>
        <v>0</v>
      </c>
      <c r="I3898" s="1">
        <f>IF(Eingabe!S3898="x",1,0)</f>
        <v>0</v>
      </c>
      <c r="J3898" s="1">
        <f t="shared" si="285"/>
        <v>0</v>
      </c>
      <c r="K3898" s="89">
        <f>IF(Eingabe!E3898="x",1,0)</f>
        <v>0</v>
      </c>
      <c r="L3898" s="1">
        <f>IF(Eingabe!F3898="x",1,0)</f>
        <v>0</v>
      </c>
      <c r="M3898" s="90">
        <f t="shared" si="286"/>
        <v>0</v>
      </c>
    </row>
    <row r="3899">
      <c r="A3899" s="5">
        <f>Eingabe!J3899^2*PI()/4</f>
        <v>0</v>
      </c>
      <c r="B3899" s="5">
        <f>Eingabe!K3899*Eingabe!L3899</f>
        <v>0</v>
      </c>
      <c r="C3899" s="5">
        <f>(Eingabe!K3899*(Eingabe!L3899-Eingabe!K3899)+Eingabe!K3899^2*PI()/4)*0+Eingabe!K3899*Eingabe!L3899</f>
        <v>0</v>
      </c>
      <c r="D3899" s="89">
        <f>IF(Eingabe!G3899="x",1,0)</f>
        <v>0</v>
      </c>
      <c r="E3899" s="1">
        <f>IF(Eingabe!H3899="x",1,0)</f>
        <v>0</v>
      </c>
      <c r="F3899" s="1">
        <f>IF(Eingabe!I3899="x",1,0)</f>
        <v>0</v>
      </c>
      <c r="G3899" s="90">
        <f t="shared" si="284"/>
        <v>0</v>
      </c>
      <c r="H3899" s="1">
        <f>IF(Eingabe!R3899="x",1,0)</f>
        <v>0</v>
      </c>
      <c r="I3899" s="1">
        <f>IF(Eingabe!S3899="x",1,0)</f>
        <v>0</v>
      </c>
      <c r="J3899" s="1">
        <f t="shared" si="285"/>
        <v>0</v>
      </c>
      <c r="K3899" s="89">
        <f>IF(Eingabe!E3899="x",1,0)</f>
        <v>0</v>
      </c>
      <c r="L3899" s="1">
        <f>IF(Eingabe!F3899="x",1,0)</f>
        <v>0</v>
      </c>
      <c r="M3899" s="90">
        <f t="shared" si="286"/>
        <v>0</v>
      </c>
    </row>
    <row r="3900">
      <c r="A3900" s="5">
        <f>Eingabe!J3900^2*PI()/4</f>
        <v>0</v>
      </c>
      <c r="B3900" s="5">
        <f>Eingabe!K3900*Eingabe!L3900</f>
        <v>0</v>
      </c>
      <c r="C3900" s="5">
        <f>(Eingabe!K3900*(Eingabe!L3900-Eingabe!K3900)+Eingabe!K3900^2*PI()/4)*0+Eingabe!K3900*Eingabe!L3900</f>
        <v>0</v>
      </c>
      <c r="D3900" s="89">
        <f>IF(Eingabe!G3900="x",1,0)</f>
        <v>0</v>
      </c>
      <c r="E3900" s="1">
        <f>IF(Eingabe!H3900="x",1,0)</f>
        <v>0</v>
      </c>
      <c r="F3900" s="1">
        <f>IF(Eingabe!I3900="x",1,0)</f>
        <v>0</v>
      </c>
      <c r="G3900" s="90">
        <f t="shared" si="284"/>
        <v>0</v>
      </c>
      <c r="H3900" s="1">
        <f>IF(Eingabe!R3900="x",1,0)</f>
        <v>0</v>
      </c>
      <c r="I3900" s="1">
        <f>IF(Eingabe!S3900="x",1,0)</f>
        <v>0</v>
      </c>
      <c r="J3900" s="1">
        <f t="shared" si="285"/>
        <v>0</v>
      </c>
      <c r="K3900" s="89">
        <f>IF(Eingabe!E3900="x",1,0)</f>
        <v>0</v>
      </c>
      <c r="L3900" s="1">
        <f>IF(Eingabe!F3900="x",1,0)</f>
        <v>0</v>
      </c>
      <c r="M3900" s="90">
        <f t="shared" si="286"/>
        <v>0</v>
      </c>
    </row>
    <row r="3901">
      <c r="A3901" s="5">
        <f>Eingabe!J3901^2*PI()/4</f>
        <v>0</v>
      </c>
      <c r="B3901" s="5">
        <f>Eingabe!K3901*Eingabe!L3901</f>
        <v>0</v>
      </c>
      <c r="C3901" s="5">
        <f>(Eingabe!K3901*(Eingabe!L3901-Eingabe!K3901)+Eingabe!K3901^2*PI()/4)*0+Eingabe!K3901*Eingabe!L3901</f>
        <v>0</v>
      </c>
      <c r="D3901" s="89">
        <f>IF(Eingabe!G3901="x",1,0)</f>
        <v>0</v>
      </c>
      <c r="E3901" s="1">
        <f>IF(Eingabe!H3901="x",1,0)</f>
        <v>0</v>
      </c>
      <c r="F3901" s="1">
        <f>IF(Eingabe!I3901="x",1,0)</f>
        <v>0</v>
      </c>
      <c r="G3901" s="90">
        <f t="shared" si="284"/>
        <v>0</v>
      </c>
      <c r="H3901" s="1">
        <f>IF(Eingabe!R3901="x",1,0)</f>
        <v>0</v>
      </c>
      <c r="I3901" s="1">
        <f>IF(Eingabe!S3901="x",1,0)</f>
        <v>0</v>
      </c>
      <c r="J3901" s="1">
        <f t="shared" si="285"/>
        <v>0</v>
      </c>
      <c r="K3901" s="89">
        <f>IF(Eingabe!E3901="x",1,0)</f>
        <v>0</v>
      </c>
      <c r="L3901" s="1">
        <f>IF(Eingabe!F3901="x",1,0)</f>
        <v>0</v>
      </c>
      <c r="M3901" s="90">
        <f t="shared" si="286"/>
        <v>0</v>
      </c>
    </row>
    <row r="3902">
      <c r="A3902" s="5">
        <f>Eingabe!J3902^2*PI()/4</f>
        <v>0</v>
      </c>
      <c r="B3902" s="5">
        <f>Eingabe!K3902*Eingabe!L3902</f>
        <v>0</v>
      </c>
      <c r="C3902" s="5">
        <f>(Eingabe!K3902*(Eingabe!L3902-Eingabe!K3902)+Eingabe!K3902^2*PI()/4)*0+Eingabe!K3902*Eingabe!L3902</f>
        <v>0</v>
      </c>
      <c r="D3902" s="89">
        <f>IF(Eingabe!G3902="x",1,0)</f>
        <v>0</v>
      </c>
      <c r="E3902" s="1">
        <f>IF(Eingabe!H3902="x",1,0)</f>
        <v>0</v>
      </c>
      <c r="F3902" s="1">
        <f>IF(Eingabe!I3902="x",1,0)</f>
        <v>0</v>
      </c>
      <c r="G3902" s="90">
        <f t="shared" si="284"/>
        <v>0</v>
      </c>
      <c r="H3902" s="1">
        <f>IF(Eingabe!R3902="x",1,0)</f>
        <v>0</v>
      </c>
      <c r="I3902" s="1">
        <f>IF(Eingabe!S3902="x",1,0)</f>
        <v>0</v>
      </c>
      <c r="J3902" s="1">
        <f t="shared" si="285"/>
        <v>0</v>
      </c>
      <c r="K3902" s="89">
        <f>IF(Eingabe!E3902="x",1,0)</f>
        <v>0</v>
      </c>
      <c r="L3902" s="1">
        <f>IF(Eingabe!F3902="x",1,0)</f>
        <v>0</v>
      </c>
      <c r="M3902" s="90">
        <f t="shared" si="286"/>
        <v>0</v>
      </c>
    </row>
    <row r="3903">
      <c r="A3903" s="5">
        <f>Eingabe!J3903^2*PI()/4</f>
        <v>0</v>
      </c>
      <c r="B3903" s="5">
        <f>Eingabe!K3903*Eingabe!L3903</f>
        <v>0</v>
      </c>
      <c r="C3903" s="5">
        <f>(Eingabe!K3903*(Eingabe!L3903-Eingabe!K3903)+Eingabe!K3903^2*PI()/4)*0+Eingabe!K3903*Eingabe!L3903</f>
        <v>0</v>
      </c>
      <c r="D3903" s="89">
        <f>IF(Eingabe!G3903="x",1,0)</f>
        <v>0</v>
      </c>
      <c r="E3903" s="1">
        <f>IF(Eingabe!H3903="x",1,0)</f>
        <v>0</v>
      </c>
      <c r="F3903" s="1">
        <f>IF(Eingabe!I3903="x",1,0)</f>
        <v>0</v>
      </c>
      <c r="G3903" s="90">
        <f t="shared" si="284"/>
        <v>0</v>
      </c>
      <c r="H3903" s="1">
        <f>IF(Eingabe!R3903="x",1,0)</f>
        <v>0</v>
      </c>
      <c r="I3903" s="1">
        <f>IF(Eingabe!S3903="x",1,0)</f>
        <v>0</v>
      </c>
      <c r="J3903" s="1">
        <f t="shared" si="285"/>
        <v>0</v>
      </c>
      <c r="K3903" s="89">
        <f>IF(Eingabe!E3903="x",1,0)</f>
        <v>0</v>
      </c>
      <c r="L3903" s="1">
        <f>IF(Eingabe!F3903="x",1,0)</f>
        <v>0</v>
      </c>
      <c r="M3903" s="90">
        <f t="shared" si="286"/>
        <v>0</v>
      </c>
    </row>
    <row r="3904">
      <c r="A3904" s="5">
        <f>Eingabe!J3904^2*PI()/4</f>
        <v>0</v>
      </c>
      <c r="B3904" s="5">
        <f>Eingabe!K3904*Eingabe!L3904</f>
        <v>0</v>
      </c>
      <c r="C3904" s="5">
        <f>(Eingabe!K3904*(Eingabe!L3904-Eingabe!K3904)+Eingabe!K3904^2*PI()/4)*0+Eingabe!K3904*Eingabe!L3904</f>
        <v>0</v>
      </c>
      <c r="D3904" s="89">
        <f>IF(Eingabe!G3904="x",1,0)</f>
        <v>0</v>
      </c>
      <c r="E3904" s="1">
        <f>IF(Eingabe!H3904="x",1,0)</f>
        <v>0</v>
      </c>
      <c r="F3904" s="1">
        <f>IF(Eingabe!I3904="x",1,0)</f>
        <v>0</v>
      </c>
      <c r="G3904" s="90">
        <f t="shared" si="284"/>
        <v>0</v>
      </c>
      <c r="H3904" s="1">
        <f>IF(Eingabe!R3904="x",1,0)</f>
        <v>0</v>
      </c>
      <c r="I3904" s="1">
        <f>IF(Eingabe!S3904="x",1,0)</f>
        <v>0</v>
      </c>
      <c r="J3904" s="1">
        <f t="shared" si="285"/>
        <v>0</v>
      </c>
      <c r="K3904" s="89">
        <f>IF(Eingabe!E3904="x",1,0)</f>
        <v>0</v>
      </c>
      <c r="L3904" s="1">
        <f>IF(Eingabe!F3904="x",1,0)</f>
        <v>0</v>
      </c>
      <c r="M3904" s="90">
        <f t="shared" si="286"/>
        <v>0</v>
      </c>
    </row>
    <row r="3905">
      <c r="A3905" s="5">
        <f>Eingabe!J3905^2*PI()/4</f>
        <v>0</v>
      </c>
      <c r="B3905" s="5">
        <f>Eingabe!K3905*Eingabe!L3905</f>
        <v>0</v>
      </c>
      <c r="C3905" s="5">
        <f>(Eingabe!K3905*(Eingabe!L3905-Eingabe!K3905)+Eingabe!K3905^2*PI()/4)*0+Eingabe!K3905*Eingabe!L3905</f>
        <v>0</v>
      </c>
      <c r="D3905" s="89">
        <f>IF(Eingabe!G3905="x",1,0)</f>
        <v>0</v>
      </c>
      <c r="E3905" s="1">
        <f>IF(Eingabe!H3905="x",1,0)</f>
        <v>0</v>
      </c>
      <c r="F3905" s="1">
        <f>IF(Eingabe!I3905="x",1,0)</f>
        <v>0</v>
      </c>
      <c r="G3905" s="90">
        <f t="shared" si="284"/>
        <v>0</v>
      </c>
      <c r="H3905" s="1">
        <f>IF(Eingabe!R3905="x",1,0)</f>
        <v>0</v>
      </c>
      <c r="I3905" s="1">
        <f>IF(Eingabe!S3905="x",1,0)</f>
        <v>0</v>
      </c>
      <c r="J3905" s="1">
        <f t="shared" si="285"/>
        <v>0</v>
      </c>
      <c r="K3905" s="89">
        <f>IF(Eingabe!E3905="x",1,0)</f>
        <v>0</v>
      </c>
      <c r="L3905" s="1">
        <f>IF(Eingabe!F3905="x",1,0)</f>
        <v>0</v>
      </c>
      <c r="M3905" s="90">
        <f t="shared" si="286"/>
        <v>0</v>
      </c>
    </row>
    <row r="3906">
      <c r="A3906" s="5">
        <f>Eingabe!J3906^2*PI()/4</f>
        <v>0</v>
      </c>
      <c r="B3906" s="5">
        <f>Eingabe!K3906*Eingabe!L3906</f>
        <v>0</v>
      </c>
      <c r="C3906" s="5">
        <f>(Eingabe!K3906*(Eingabe!L3906-Eingabe!K3906)+Eingabe!K3906^2*PI()/4)*0+Eingabe!K3906*Eingabe!L3906</f>
        <v>0</v>
      </c>
      <c r="D3906" s="89">
        <f>IF(Eingabe!G3906="x",1,0)</f>
        <v>0</v>
      </c>
      <c r="E3906" s="1">
        <f>IF(Eingabe!H3906="x",1,0)</f>
        <v>0</v>
      </c>
      <c r="F3906" s="1">
        <f>IF(Eingabe!I3906="x",1,0)</f>
        <v>0</v>
      </c>
      <c r="G3906" s="90">
        <f t="shared" si="284"/>
        <v>0</v>
      </c>
      <c r="H3906" s="1">
        <f>IF(Eingabe!R3906="x",1,0)</f>
        <v>0</v>
      </c>
      <c r="I3906" s="1">
        <f>IF(Eingabe!S3906="x",1,0)</f>
        <v>0</v>
      </c>
      <c r="J3906" s="1">
        <f t="shared" si="285"/>
        <v>0</v>
      </c>
      <c r="K3906" s="89">
        <f>IF(Eingabe!E3906="x",1,0)</f>
        <v>0</v>
      </c>
      <c r="L3906" s="1">
        <f>IF(Eingabe!F3906="x",1,0)</f>
        <v>0</v>
      </c>
      <c r="M3906" s="90">
        <f t="shared" si="286"/>
        <v>0</v>
      </c>
    </row>
    <row r="3907">
      <c r="A3907" s="5">
        <f>Eingabe!J3907^2*PI()/4</f>
        <v>0</v>
      </c>
      <c r="B3907" s="5">
        <f>Eingabe!K3907*Eingabe!L3907</f>
        <v>0</v>
      </c>
      <c r="C3907" s="5">
        <f>(Eingabe!K3907*(Eingabe!L3907-Eingabe!K3907)+Eingabe!K3907^2*PI()/4)*0+Eingabe!K3907*Eingabe!L3907</f>
        <v>0</v>
      </c>
      <c r="D3907" s="89">
        <f>IF(Eingabe!G3907="x",1,0)</f>
        <v>0</v>
      </c>
      <c r="E3907" s="1">
        <f>IF(Eingabe!H3907="x",1,0)</f>
        <v>0</v>
      </c>
      <c r="F3907" s="1">
        <f>IF(Eingabe!I3907="x",1,0)</f>
        <v>0</v>
      </c>
      <c r="G3907" s="90">
        <f t="shared" si="284"/>
        <v>0</v>
      </c>
      <c r="H3907" s="1">
        <f>IF(Eingabe!R3907="x",1,0)</f>
        <v>0</v>
      </c>
      <c r="I3907" s="1">
        <f>IF(Eingabe!S3907="x",1,0)</f>
        <v>0</v>
      </c>
      <c r="J3907" s="1">
        <f t="shared" si="285"/>
        <v>0</v>
      </c>
      <c r="K3907" s="89">
        <f>IF(Eingabe!E3907="x",1,0)</f>
        <v>0</v>
      </c>
      <c r="L3907" s="1">
        <f>IF(Eingabe!F3907="x",1,0)</f>
        <v>0</v>
      </c>
      <c r="M3907" s="90">
        <f t="shared" si="286"/>
        <v>0</v>
      </c>
    </row>
    <row r="3908">
      <c r="A3908" s="5">
        <f>Eingabe!J3908^2*PI()/4</f>
        <v>0</v>
      </c>
      <c r="B3908" s="5">
        <f>Eingabe!K3908*Eingabe!L3908</f>
        <v>0</v>
      </c>
      <c r="C3908" s="5">
        <f>(Eingabe!K3908*(Eingabe!L3908-Eingabe!K3908)+Eingabe!K3908^2*PI()/4)*0+Eingabe!K3908*Eingabe!L3908</f>
        <v>0</v>
      </c>
      <c r="D3908" s="89">
        <f>IF(Eingabe!G3908="x",1,0)</f>
        <v>0</v>
      </c>
      <c r="E3908" s="1">
        <f>IF(Eingabe!H3908="x",1,0)</f>
        <v>0</v>
      </c>
      <c r="F3908" s="1">
        <f>IF(Eingabe!I3908="x",1,0)</f>
        <v>0</v>
      </c>
      <c r="G3908" s="90">
        <f t="shared" si="284"/>
        <v>0</v>
      </c>
      <c r="H3908" s="1">
        <f>IF(Eingabe!R3908="x",1,0)</f>
        <v>0</v>
      </c>
      <c r="I3908" s="1">
        <f>IF(Eingabe!S3908="x",1,0)</f>
        <v>0</v>
      </c>
      <c r="J3908" s="1">
        <f t="shared" si="285"/>
        <v>0</v>
      </c>
      <c r="K3908" s="89">
        <f>IF(Eingabe!E3908="x",1,0)</f>
        <v>0</v>
      </c>
      <c r="L3908" s="1">
        <f>IF(Eingabe!F3908="x",1,0)</f>
        <v>0</v>
      </c>
      <c r="M3908" s="90">
        <f t="shared" si="286"/>
        <v>0</v>
      </c>
    </row>
    <row r="3909">
      <c r="A3909" s="5">
        <f>Eingabe!J3909^2*PI()/4</f>
        <v>0</v>
      </c>
      <c r="B3909" s="5">
        <f>Eingabe!K3909*Eingabe!L3909</f>
        <v>0</v>
      </c>
      <c r="C3909" s="5">
        <f>(Eingabe!K3909*(Eingabe!L3909-Eingabe!K3909)+Eingabe!K3909^2*PI()/4)*0+Eingabe!K3909*Eingabe!L3909</f>
        <v>0</v>
      </c>
      <c r="D3909" s="89">
        <f>IF(Eingabe!G3909="x",1,0)</f>
        <v>0</v>
      </c>
      <c r="E3909" s="1">
        <f>IF(Eingabe!H3909="x",1,0)</f>
        <v>0</v>
      </c>
      <c r="F3909" s="1">
        <f>IF(Eingabe!I3909="x",1,0)</f>
        <v>0</v>
      </c>
      <c r="G3909" s="90">
        <f t="shared" si="284"/>
        <v>0</v>
      </c>
      <c r="H3909" s="1">
        <f>IF(Eingabe!R3909="x",1,0)</f>
        <v>0</v>
      </c>
      <c r="I3909" s="1">
        <f>IF(Eingabe!S3909="x",1,0)</f>
        <v>0</v>
      </c>
      <c r="J3909" s="1">
        <f t="shared" si="285"/>
        <v>0</v>
      </c>
      <c r="K3909" s="89">
        <f>IF(Eingabe!E3909="x",1,0)</f>
        <v>0</v>
      </c>
      <c r="L3909" s="1">
        <f>IF(Eingabe!F3909="x",1,0)</f>
        <v>0</v>
      </c>
      <c r="M3909" s="90">
        <f t="shared" si="286"/>
        <v>0</v>
      </c>
    </row>
    <row r="3910">
      <c r="A3910" s="5">
        <f>Eingabe!J3910^2*PI()/4</f>
        <v>0</v>
      </c>
      <c r="B3910" s="5">
        <f>Eingabe!K3910*Eingabe!L3910</f>
        <v>0</v>
      </c>
      <c r="C3910" s="5">
        <f>(Eingabe!K3910*(Eingabe!L3910-Eingabe!K3910)+Eingabe!K3910^2*PI()/4)*0+Eingabe!K3910*Eingabe!L3910</f>
        <v>0</v>
      </c>
      <c r="D3910" s="89">
        <f>IF(Eingabe!G3910="x",1,0)</f>
        <v>0</v>
      </c>
      <c r="E3910" s="1">
        <f>IF(Eingabe!H3910="x",1,0)</f>
        <v>0</v>
      </c>
      <c r="F3910" s="1">
        <f>IF(Eingabe!I3910="x",1,0)</f>
        <v>0</v>
      </c>
      <c r="G3910" s="90">
        <f t="shared" si="284"/>
        <v>0</v>
      </c>
      <c r="H3910" s="1">
        <f>IF(Eingabe!R3910="x",1,0)</f>
        <v>0</v>
      </c>
      <c r="I3910" s="1">
        <f>IF(Eingabe!S3910="x",1,0)</f>
        <v>0</v>
      </c>
      <c r="J3910" s="1">
        <f t="shared" si="285"/>
        <v>0</v>
      </c>
      <c r="K3910" s="89">
        <f>IF(Eingabe!E3910="x",1,0)</f>
        <v>0</v>
      </c>
      <c r="L3910" s="1">
        <f>IF(Eingabe!F3910="x",1,0)</f>
        <v>0</v>
      </c>
      <c r="M3910" s="90">
        <f t="shared" si="286"/>
        <v>0</v>
      </c>
    </row>
    <row r="3911">
      <c r="A3911" s="5">
        <f>Eingabe!J3911^2*PI()/4</f>
        <v>0</v>
      </c>
      <c r="B3911" s="5">
        <f>Eingabe!K3911*Eingabe!L3911</f>
        <v>0</v>
      </c>
      <c r="C3911" s="5">
        <f>(Eingabe!K3911*(Eingabe!L3911-Eingabe!K3911)+Eingabe!K3911^2*PI()/4)*0+Eingabe!K3911*Eingabe!L3911</f>
        <v>0</v>
      </c>
      <c r="D3911" s="89">
        <f>IF(Eingabe!G3911="x",1,0)</f>
        <v>0</v>
      </c>
      <c r="E3911" s="1">
        <f>IF(Eingabe!H3911="x",1,0)</f>
        <v>0</v>
      </c>
      <c r="F3911" s="1">
        <f>IF(Eingabe!I3911="x",1,0)</f>
        <v>0</v>
      </c>
      <c r="G3911" s="90">
        <f t="shared" si="284"/>
        <v>0</v>
      </c>
      <c r="H3911" s="1">
        <f>IF(Eingabe!R3911="x",1,0)</f>
        <v>0</v>
      </c>
      <c r="I3911" s="1">
        <f>IF(Eingabe!S3911="x",1,0)</f>
        <v>0</v>
      </c>
      <c r="J3911" s="1">
        <f t="shared" si="285"/>
        <v>0</v>
      </c>
      <c r="K3911" s="89">
        <f>IF(Eingabe!E3911="x",1,0)</f>
        <v>0</v>
      </c>
      <c r="L3911" s="1">
        <f>IF(Eingabe!F3911="x",1,0)</f>
        <v>0</v>
      </c>
      <c r="M3911" s="90">
        <f t="shared" si="286"/>
        <v>0</v>
      </c>
    </row>
    <row r="3912">
      <c r="A3912" s="5">
        <f>Eingabe!J3912^2*PI()/4</f>
        <v>0</v>
      </c>
      <c r="B3912" s="5">
        <f>Eingabe!K3912*Eingabe!L3912</f>
        <v>0</v>
      </c>
      <c r="C3912" s="5">
        <f>(Eingabe!K3912*(Eingabe!L3912-Eingabe!K3912)+Eingabe!K3912^2*PI()/4)*0+Eingabe!K3912*Eingabe!L3912</f>
        <v>0</v>
      </c>
      <c r="D3912" s="89">
        <f>IF(Eingabe!G3912="x",1,0)</f>
        <v>0</v>
      </c>
      <c r="E3912" s="1">
        <f>IF(Eingabe!H3912="x",1,0)</f>
        <v>0</v>
      </c>
      <c r="F3912" s="1">
        <f>IF(Eingabe!I3912="x",1,0)</f>
        <v>0</v>
      </c>
      <c r="G3912" s="90">
        <f t="shared" si="284"/>
        <v>0</v>
      </c>
      <c r="H3912" s="1">
        <f>IF(Eingabe!R3912="x",1,0)</f>
        <v>0</v>
      </c>
      <c r="I3912" s="1">
        <f>IF(Eingabe!S3912="x",1,0)</f>
        <v>0</v>
      </c>
      <c r="J3912" s="1">
        <f t="shared" si="285"/>
        <v>0</v>
      </c>
      <c r="K3912" s="89">
        <f>IF(Eingabe!E3912="x",1,0)</f>
        <v>0</v>
      </c>
      <c r="L3912" s="1">
        <f>IF(Eingabe!F3912="x",1,0)</f>
        <v>0</v>
      </c>
      <c r="M3912" s="90">
        <f t="shared" si="286"/>
        <v>0</v>
      </c>
    </row>
    <row r="3913">
      <c r="A3913" s="5">
        <f>Eingabe!J3913^2*PI()/4</f>
        <v>0</v>
      </c>
      <c r="B3913" s="5">
        <f>Eingabe!K3913*Eingabe!L3913</f>
        <v>0</v>
      </c>
      <c r="C3913" s="5">
        <f>(Eingabe!K3913*(Eingabe!L3913-Eingabe!K3913)+Eingabe!K3913^2*PI()/4)*0+Eingabe!K3913*Eingabe!L3913</f>
        <v>0</v>
      </c>
      <c r="D3913" s="89">
        <f>IF(Eingabe!G3913="x",1,0)</f>
        <v>0</v>
      </c>
      <c r="E3913" s="1">
        <f>IF(Eingabe!H3913="x",1,0)</f>
        <v>0</v>
      </c>
      <c r="F3913" s="1">
        <f>IF(Eingabe!I3913="x",1,0)</f>
        <v>0</v>
      </c>
      <c r="G3913" s="90">
        <f t="shared" si="284"/>
        <v>0</v>
      </c>
      <c r="H3913" s="1">
        <f>IF(Eingabe!R3913="x",1,0)</f>
        <v>0</v>
      </c>
      <c r="I3913" s="1">
        <f>IF(Eingabe!S3913="x",1,0)</f>
        <v>0</v>
      </c>
      <c r="J3913" s="1">
        <f t="shared" si="285"/>
        <v>0</v>
      </c>
      <c r="K3913" s="89">
        <f>IF(Eingabe!E3913="x",1,0)</f>
        <v>0</v>
      </c>
      <c r="L3913" s="1">
        <f>IF(Eingabe!F3913="x",1,0)</f>
        <v>0</v>
      </c>
      <c r="M3913" s="90">
        <f t="shared" si="286"/>
        <v>0</v>
      </c>
    </row>
    <row r="3914">
      <c r="A3914" s="5">
        <f>Eingabe!J3914^2*PI()/4</f>
        <v>0</v>
      </c>
      <c r="B3914" s="5">
        <f>Eingabe!K3914*Eingabe!L3914</f>
        <v>0</v>
      </c>
      <c r="C3914" s="5">
        <f>(Eingabe!K3914*(Eingabe!L3914-Eingabe!K3914)+Eingabe!K3914^2*PI()/4)*0+Eingabe!K3914*Eingabe!L3914</f>
        <v>0</v>
      </c>
      <c r="D3914" s="89">
        <f>IF(Eingabe!G3914="x",1,0)</f>
        <v>0</v>
      </c>
      <c r="E3914" s="1">
        <f>IF(Eingabe!H3914="x",1,0)</f>
        <v>0</v>
      </c>
      <c r="F3914" s="1">
        <f>IF(Eingabe!I3914="x",1,0)</f>
        <v>0</v>
      </c>
      <c r="G3914" s="90">
        <f t="shared" si="284"/>
        <v>0</v>
      </c>
      <c r="H3914" s="1">
        <f>IF(Eingabe!R3914="x",1,0)</f>
        <v>0</v>
      </c>
      <c r="I3914" s="1">
        <f>IF(Eingabe!S3914="x",1,0)</f>
        <v>0</v>
      </c>
      <c r="J3914" s="1">
        <f t="shared" si="285"/>
        <v>0</v>
      </c>
      <c r="K3914" s="89">
        <f>IF(Eingabe!E3914="x",1,0)</f>
        <v>0</v>
      </c>
      <c r="L3914" s="1">
        <f>IF(Eingabe!F3914="x",1,0)</f>
        <v>0</v>
      </c>
      <c r="M3914" s="90">
        <f t="shared" si="286"/>
        <v>0</v>
      </c>
    </row>
    <row r="3915">
      <c r="A3915" s="5">
        <f>Eingabe!J3915^2*PI()/4</f>
        <v>0</v>
      </c>
      <c r="B3915" s="5">
        <f>Eingabe!K3915*Eingabe!L3915</f>
        <v>0</v>
      </c>
      <c r="C3915" s="5">
        <f>(Eingabe!K3915*(Eingabe!L3915-Eingabe!K3915)+Eingabe!K3915^2*PI()/4)*0+Eingabe!K3915*Eingabe!L3915</f>
        <v>0</v>
      </c>
      <c r="D3915" s="89">
        <f>IF(Eingabe!G3915="x",1,0)</f>
        <v>0</v>
      </c>
      <c r="E3915" s="1">
        <f>IF(Eingabe!H3915="x",1,0)</f>
        <v>0</v>
      </c>
      <c r="F3915" s="1">
        <f>IF(Eingabe!I3915="x",1,0)</f>
        <v>0</v>
      </c>
      <c r="G3915" s="90">
        <f t="shared" si="284"/>
        <v>0</v>
      </c>
      <c r="H3915" s="1">
        <f>IF(Eingabe!R3915="x",1,0)</f>
        <v>0</v>
      </c>
      <c r="I3915" s="1">
        <f>IF(Eingabe!S3915="x",1,0)</f>
        <v>0</v>
      </c>
      <c r="J3915" s="1">
        <f t="shared" si="285"/>
        <v>0</v>
      </c>
      <c r="K3915" s="89">
        <f>IF(Eingabe!E3915="x",1,0)</f>
        <v>0</v>
      </c>
      <c r="L3915" s="1">
        <f>IF(Eingabe!F3915="x",1,0)</f>
        <v>0</v>
      </c>
      <c r="M3915" s="90">
        <f t="shared" si="286"/>
        <v>0</v>
      </c>
    </row>
    <row r="3916">
      <c r="A3916" s="5">
        <f>Eingabe!J3916^2*PI()/4</f>
        <v>0</v>
      </c>
      <c r="B3916" s="5">
        <f>Eingabe!K3916*Eingabe!L3916</f>
        <v>0</v>
      </c>
      <c r="C3916" s="5">
        <f>(Eingabe!K3916*(Eingabe!L3916-Eingabe!K3916)+Eingabe!K3916^2*PI()/4)*0+Eingabe!K3916*Eingabe!L3916</f>
        <v>0</v>
      </c>
      <c r="D3916" s="89">
        <f>IF(Eingabe!G3916="x",1,0)</f>
        <v>0</v>
      </c>
      <c r="E3916" s="1">
        <f>IF(Eingabe!H3916="x",1,0)</f>
        <v>0</v>
      </c>
      <c r="F3916" s="1">
        <f>IF(Eingabe!I3916="x",1,0)</f>
        <v>0</v>
      </c>
      <c r="G3916" s="90">
        <f t="shared" si="284"/>
        <v>0</v>
      </c>
      <c r="H3916" s="1">
        <f>IF(Eingabe!R3916="x",1,0)</f>
        <v>0</v>
      </c>
      <c r="I3916" s="1">
        <f>IF(Eingabe!S3916="x",1,0)</f>
        <v>0</v>
      </c>
      <c r="J3916" s="1">
        <f t="shared" si="285"/>
        <v>0</v>
      </c>
      <c r="K3916" s="89">
        <f>IF(Eingabe!E3916="x",1,0)</f>
        <v>0</v>
      </c>
      <c r="L3916" s="1">
        <f>IF(Eingabe!F3916="x",1,0)</f>
        <v>0</v>
      </c>
      <c r="M3916" s="90">
        <f t="shared" si="286"/>
        <v>0</v>
      </c>
    </row>
    <row r="3917">
      <c r="A3917" s="5">
        <f>Eingabe!J3917^2*PI()/4</f>
        <v>0</v>
      </c>
      <c r="B3917" s="5">
        <f>Eingabe!K3917*Eingabe!L3917</f>
        <v>0</v>
      </c>
      <c r="C3917" s="5">
        <f>(Eingabe!K3917*(Eingabe!L3917-Eingabe!K3917)+Eingabe!K3917^2*PI()/4)*0+Eingabe!K3917*Eingabe!L3917</f>
        <v>0</v>
      </c>
      <c r="D3917" s="89">
        <f>IF(Eingabe!G3917="x",1,0)</f>
        <v>0</v>
      </c>
      <c r="E3917" s="1">
        <f>IF(Eingabe!H3917="x",1,0)</f>
        <v>0</v>
      </c>
      <c r="F3917" s="1">
        <f>IF(Eingabe!I3917="x",1,0)</f>
        <v>0</v>
      </c>
      <c r="G3917" s="90">
        <f t="shared" si="284"/>
        <v>0</v>
      </c>
      <c r="H3917" s="1">
        <f>IF(Eingabe!R3917="x",1,0)</f>
        <v>0</v>
      </c>
      <c r="I3917" s="1">
        <f>IF(Eingabe!S3917="x",1,0)</f>
        <v>0</v>
      </c>
      <c r="J3917" s="1">
        <f t="shared" si="285"/>
        <v>0</v>
      </c>
      <c r="K3917" s="89">
        <f>IF(Eingabe!E3917="x",1,0)</f>
        <v>0</v>
      </c>
      <c r="L3917" s="1">
        <f>IF(Eingabe!F3917="x",1,0)</f>
        <v>0</v>
      </c>
      <c r="M3917" s="90">
        <f t="shared" si="286"/>
        <v>0</v>
      </c>
    </row>
    <row r="3918">
      <c r="A3918" s="5">
        <f>Eingabe!J3918^2*PI()/4</f>
        <v>0</v>
      </c>
      <c r="B3918" s="5">
        <f>Eingabe!K3918*Eingabe!L3918</f>
        <v>0</v>
      </c>
      <c r="C3918" s="5">
        <f>(Eingabe!K3918*(Eingabe!L3918-Eingabe!K3918)+Eingabe!K3918^2*PI()/4)*0+Eingabe!K3918*Eingabe!L3918</f>
        <v>0</v>
      </c>
      <c r="D3918" s="89">
        <f>IF(Eingabe!G3918="x",1,0)</f>
        <v>0</v>
      </c>
      <c r="E3918" s="1">
        <f>IF(Eingabe!H3918="x",1,0)</f>
        <v>0</v>
      </c>
      <c r="F3918" s="1">
        <f>IF(Eingabe!I3918="x",1,0)</f>
        <v>0</v>
      </c>
      <c r="G3918" s="90">
        <f t="shared" si="284"/>
        <v>0</v>
      </c>
      <c r="H3918" s="1">
        <f>IF(Eingabe!R3918="x",1,0)</f>
        <v>0</v>
      </c>
      <c r="I3918" s="1">
        <f>IF(Eingabe!S3918="x",1,0)</f>
        <v>0</v>
      </c>
      <c r="J3918" s="1">
        <f t="shared" si="285"/>
        <v>0</v>
      </c>
      <c r="K3918" s="89">
        <f>IF(Eingabe!E3918="x",1,0)</f>
        <v>0</v>
      </c>
      <c r="L3918" s="1">
        <f>IF(Eingabe!F3918="x",1,0)</f>
        <v>0</v>
      </c>
      <c r="M3918" s="90">
        <f t="shared" si="286"/>
        <v>0</v>
      </c>
    </row>
    <row r="3919">
      <c r="A3919" s="5">
        <f>Eingabe!J3919^2*PI()/4</f>
        <v>0</v>
      </c>
      <c r="B3919" s="5">
        <f>Eingabe!K3919*Eingabe!L3919</f>
        <v>0</v>
      </c>
      <c r="C3919" s="5">
        <f>(Eingabe!K3919*(Eingabe!L3919-Eingabe!K3919)+Eingabe!K3919^2*PI()/4)*0+Eingabe!K3919*Eingabe!L3919</f>
        <v>0</v>
      </c>
      <c r="D3919" s="89">
        <f>IF(Eingabe!G3919="x",1,0)</f>
        <v>0</v>
      </c>
      <c r="E3919" s="1">
        <f>IF(Eingabe!H3919="x",1,0)</f>
        <v>0</v>
      </c>
      <c r="F3919" s="1">
        <f>IF(Eingabe!I3919="x",1,0)</f>
        <v>0</v>
      </c>
      <c r="G3919" s="90">
        <f t="shared" si="284"/>
        <v>0</v>
      </c>
      <c r="H3919" s="1">
        <f>IF(Eingabe!R3919="x",1,0)</f>
        <v>0</v>
      </c>
      <c r="I3919" s="1">
        <f>IF(Eingabe!S3919="x",1,0)</f>
        <v>0</v>
      </c>
      <c r="J3919" s="1">
        <f t="shared" si="285"/>
        <v>0</v>
      </c>
      <c r="K3919" s="89">
        <f>IF(Eingabe!E3919="x",1,0)</f>
        <v>0</v>
      </c>
      <c r="L3919" s="1">
        <f>IF(Eingabe!F3919="x",1,0)</f>
        <v>0</v>
      </c>
      <c r="M3919" s="90">
        <f t="shared" si="286"/>
        <v>0</v>
      </c>
    </row>
    <row r="3920">
      <c r="A3920" s="5">
        <f>Eingabe!J3920^2*PI()/4</f>
        <v>0</v>
      </c>
      <c r="B3920" s="5">
        <f>Eingabe!K3920*Eingabe!L3920</f>
        <v>0</v>
      </c>
      <c r="C3920" s="5">
        <f>(Eingabe!K3920*(Eingabe!L3920-Eingabe!K3920)+Eingabe!K3920^2*PI()/4)*0+Eingabe!K3920*Eingabe!L3920</f>
        <v>0</v>
      </c>
      <c r="D3920" s="89">
        <f>IF(Eingabe!G3920="x",1,0)</f>
        <v>0</v>
      </c>
      <c r="E3920" s="1">
        <f>IF(Eingabe!H3920="x",1,0)</f>
        <v>0</v>
      </c>
      <c r="F3920" s="1">
        <f>IF(Eingabe!I3920="x",1,0)</f>
        <v>0</v>
      </c>
      <c r="G3920" s="90">
        <f t="shared" si="284"/>
        <v>0</v>
      </c>
      <c r="H3920" s="1">
        <f>IF(Eingabe!R3920="x",1,0)</f>
        <v>0</v>
      </c>
      <c r="I3920" s="1">
        <f>IF(Eingabe!S3920="x",1,0)</f>
        <v>0</v>
      </c>
      <c r="J3920" s="1">
        <f t="shared" si="285"/>
        <v>0</v>
      </c>
      <c r="K3920" s="89">
        <f>IF(Eingabe!E3920="x",1,0)</f>
        <v>0</v>
      </c>
      <c r="L3920" s="1">
        <f>IF(Eingabe!F3920="x",1,0)</f>
        <v>0</v>
      </c>
      <c r="M3920" s="90">
        <f t="shared" si="286"/>
        <v>0</v>
      </c>
    </row>
    <row r="3921">
      <c r="A3921" s="5">
        <f>Eingabe!J3921^2*PI()/4</f>
        <v>0</v>
      </c>
      <c r="B3921" s="5">
        <f>Eingabe!K3921*Eingabe!L3921</f>
        <v>0</v>
      </c>
      <c r="C3921" s="5">
        <f>(Eingabe!K3921*(Eingabe!L3921-Eingabe!K3921)+Eingabe!K3921^2*PI()/4)*0+Eingabe!K3921*Eingabe!L3921</f>
        <v>0</v>
      </c>
      <c r="D3921" s="89">
        <f>IF(Eingabe!G3921="x",1,0)</f>
        <v>0</v>
      </c>
      <c r="E3921" s="1">
        <f>IF(Eingabe!H3921="x",1,0)</f>
        <v>0</v>
      </c>
      <c r="F3921" s="1">
        <f>IF(Eingabe!I3921="x",1,0)</f>
        <v>0</v>
      </c>
      <c r="G3921" s="90">
        <f t="shared" si="284"/>
        <v>0</v>
      </c>
      <c r="H3921" s="1">
        <f>IF(Eingabe!R3921="x",1,0)</f>
        <v>0</v>
      </c>
      <c r="I3921" s="1">
        <f>IF(Eingabe!S3921="x",1,0)</f>
        <v>0</v>
      </c>
      <c r="J3921" s="1">
        <f t="shared" si="285"/>
        <v>0</v>
      </c>
      <c r="K3921" s="89">
        <f>IF(Eingabe!E3921="x",1,0)</f>
        <v>0</v>
      </c>
      <c r="L3921" s="1">
        <f>IF(Eingabe!F3921="x",1,0)</f>
        <v>0</v>
      </c>
      <c r="M3921" s="90">
        <f t="shared" si="286"/>
        <v>0</v>
      </c>
    </row>
    <row r="3922">
      <c r="A3922" s="5">
        <f>Eingabe!J3922^2*PI()/4</f>
        <v>0</v>
      </c>
      <c r="B3922" s="5">
        <f>Eingabe!K3922*Eingabe!L3922</f>
        <v>0</v>
      </c>
      <c r="C3922" s="5">
        <f>(Eingabe!K3922*(Eingabe!L3922-Eingabe!K3922)+Eingabe!K3922^2*PI()/4)*0+Eingabe!K3922*Eingabe!L3922</f>
        <v>0</v>
      </c>
      <c r="D3922" s="89">
        <f>IF(Eingabe!G3922="x",1,0)</f>
        <v>0</v>
      </c>
      <c r="E3922" s="1">
        <f>IF(Eingabe!H3922="x",1,0)</f>
        <v>0</v>
      </c>
      <c r="F3922" s="1">
        <f>IF(Eingabe!I3922="x",1,0)</f>
        <v>0</v>
      </c>
      <c r="G3922" s="90">
        <f t="shared" si="284"/>
        <v>0</v>
      </c>
      <c r="H3922" s="1">
        <f>IF(Eingabe!R3922="x",1,0)</f>
        <v>0</v>
      </c>
      <c r="I3922" s="1">
        <f>IF(Eingabe!S3922="x",1,0)</f>
        <v>0</v>
      </c>
      <c r="J3922" s="1">
        <f t="shared" si="285"/>
        <v>0</v>
      </c>
      <c r="K3922" s="89">
        <f>IF(Eingabe!E3922="x",1,0)</f>
        <v>0</v>
      </c>
      <c r="L3922" s="1">
        <f>IF(Eingabe!F3922="x",1,0)</f>
        <v>0</v>
      </c>
      <c r="M3922" s="90">
        <f t="shared" si="286"/>
        <v>0</v>
      </c>
    </row>
    <row r="3923">
      <c r="A3923" s="5">
        <f>Eingabe!J3923^2*PI()/4</f>
        <v>0</v>
      </c>
      <c r="B3923" s="5">
        <f>Eingabe!K3923*Eingabe!L3923</f>
        <v>0</v>
      </c>
      <c r="C3923" s="5">
        <f>(Eingabe!K3923*(Eingabe!L3923-Eingabe!K3923)+Eingabe!K3923^2*PI()/4)*0+Eingabe!K3923*Eingabe!L3923</f>
        <v>0</v>
      </c>
      <c r="D3923" s="89">
        <f>IF(Eingabe!G3923="x",1,0)</f>
        <v>0</v>
      </c>
      <c r="E3923" s="1">
        <f>IF(Eingabe!H3923="x",1,0)</f>
        <v>0</v>
      </c>
      <c r="F3923" s="1">
        <f>IF(Eingabe!I3923="x",1,0)</f>
        <v>0</v>
      </c>
      <c r="G3923" s="90">
        <f t="shared" ref="G3923:G3986" si="287">MAX(E3923:F3923)</f>
        <v>0</v>
      </c>
      <c r="H3923" s="1">
        <f>IF(Eingabe!R3923="x",1,0)</f>
        <v>0</v>
      </c>
      <c r="I3923" s="1">
        <f>IF(Eingabe!S3923="x",1,0)</f>
        <v>0</v>
      </c>
      <c r="J3923" s="1">
        <f t="shared" ref="J3923:J3986" si="288">MAX(H3923:I3923)</f>
        <v>0</v>
      </c>
      <c r="K3923" s="89">
        <f>IF(Eingabe!E3923="x",1,0)</f>
        <v>0</v>
      </c>
      <c r="L3923" s="1">
        <f>IF(Eingabe!F3923="x",1,0)</f>
        <v>0</v>
      </c>
      <c r="M3923" s="90">
        <f t="shared" ref="M3923:M3986" si="289">MAX(K3923:L3923)</f>
        <v>0</v>
      </c>
    </row>
    <row r="3924">
      <c r="A3924" s="5">
        <f>Eingabe!J3924^2*PI()/4</f>
        <v>0</v>
      </c>
      <c r="B3924" s="5">
        <f>Eingabe!K3924*Eingabe!L3924</f>
        <v>0</v>
      </c>
      <c r="C3924" s="5">
        <f>(Eingabe!K3924*(Eingabe!L3924-Eingabe!K3924)+Eingabe!K3924^2*PI()/4)*0+Eingabe!K3924*Eingabe!L3924</f>
        <v>0</v>
      </c>
      <c r="D3924" s="89">
        <f>IF(Eingabe!G3924="x",1,0)</f>
        <v>0</v>
      </c>
      <c r="E3924" s="1">
        <f>IF(Eingabe!H3924="x",1,0)</f>
        <v>0</v>
      </c>
      <c r="F3924" s="1">
        <f>IF(Eingabe!I3924="x",1,0)</f>
        <v>0</v>
      </c>
      <c r="G3924" s="90">
        <f t="shared" si="287"/>
        <v>0</v>
      </c>
      <c r="H3924" s="1">
        <f>IF(Eingabe!R3924="x",1,0)</f>
        <v>0</v>
      </c>
      <c r="I3924" s="1">
        <f>IF(Eingabe!S3924="x",1,0)</f>
        <v>0</v>
      </c>
      <c r="J3924" s="1">
        <f t="shared" si="288"/>
        <v>0</v>
      </c>
      <c r="K3924" s="89">
        <f>IF(Eingabe!E3924="x",1,0)</f>
        <v>0</v>
      </c>
      <c r="L3924" s="1">
        <f>IF(Eingabe!F3924="x",1,0)</f>
        <v>0</v>
      </c>
      <c r="M3924" s="90">
        <f t="shared" si="289"/>
        <v>0</v>
      </c>
    </row>
    <row r="3925">
      <c r="A3925" s="5">
        <f>Eingabe!J3925^2*PI()/4</f>
        <v>0</v>
      </c>
      <c r="B3925" s="5">
        <f>Eingabe!K3925*Eingabe!L3925</f>
        <v>0</v>
      </c>
      <c r="C3925" s="5">
        <f>(Eingabe!K3925*(Eingabe!L3925-Eingabe!K3925)+Eingabe!K3925^2*PI()/4)*0+Eingabe!K3925*Eingabe!L3925</f>
        <v>0</v>
      </c>
      <c r="D3925" s="89">
        <f>IF(Eingabe!G3925="x",1,0)</f>
        <v>0</v>
      </c>
      <c r="E3925" s="1">
        <f>IF(Eingabe!H3925="x",1,0)</f>
        <v>0</v>
      </c>
      <c r="F3925" s="1">
        <f>IF(Eingabe!I3925="x",1,0)</f>
        <v>0</v>
      </c>
      <c r="G3925" s="90">
        <f t="shared" si="287"/>
        <v>0</v>
      </c>
      <c r="H3925" s="1">
        <f>IF(Eingabe!R3925="x",1,0)</f>
        <v>0</v>
      </c>
      <c r="I3925" s="1">
        <f>IF(Eingabe!S3925="x",1,0)</f>
        <v>0</v>
      </c>
      <c r="J3925" s="1">
        <f t="shared" si="288"/>
        <v>0</v>
      </c>
      <c r="K3925" s="89">
        <f>IF(Eingabe!E3925="x",1,0)</f>
        <v>0</v>
      </c>
      <c r="L3925" s="1">
        <f>IF(Eingabe!F3925="x",1,0)</f>
        <v>0</v>
      </c>
      <c r="M3925" s="90">
        <f t="shared" si="289"/>
        <v>0</v>
      </c>
    </row>
    <row r="3926">
      <c r="A3926" s="5">
        <f>Eingabe!J3926^2*PI()/4</f>
        <v>0</v>
      </c>
      <c r="B3926" s="5">
        <f>Eingabe!K3926*Eingabe!L3926</f>
        <v>0</v>
      </c>
      <c r="C3926" s="5">
        <f>(Eingabe!K3926*(Eingabe!L3926-Eingabe!K3926)+Eingabe!K3926^2*PI()/4)*0+Eingabe!K3926*Eingabe!L3926</f>
        <v>0</v>
      </c>
      <c r="D3926" s="89">
        <f>IF(Eingabe!G3926="x",1,0)</f>
        <v>0</v>
      </c>
      <c r="E3926" s="1">
        <f>IF(Eingabe!H3926="x",1,0)</f>
        <v>0</v>
      </c>
      <c r="F3926" s="1">
        <f>IF(Eingabe!I3926="x",1,0)</f>
        <v>0</v>
      </c>
      <c r="G3926" s="90">
        <f t="shared" si="287"/>
        <v>0</v>
      </c>
      <c r="H3926" s="1">
        <f>IF(Eingabe!R3926="x",1,0)</f>
        <v>0</v>
      </c>
      <c r="I3926" s="1">
        <f>IF(Eingabe!S3926="x",1,0)</f>
        <v>0</v>
      </c>
      <c r="J3926" s="1">
        <f t="shared" si="288"/>
        <v>0</v>
      </c>
      <c r="K3926" s="89">
        <f>IF(Eingabe!E3926="x",1,0)</f>
        <v>0</v>
      </c>
      <c r="L3926" s="1">
        <f>IF(Eingabe!F3926="x",1,0)</f>
        <v>0</v>
      </c>
      <c r="M3926" s="90">
        <f t="shared" si="289"/>
        <v>0</v>
      </c>
    </row>
    <row r="3927">
      <c r="A3927" s="5">
        <f>Eingabe!J3927^2*PI()/4</f>
        <v>0</v>
      </c>
      <c r="B3927" s="5">
        <f>Eingabe!K3927*Eingabe!L3927</f>
        <v>0</v>
      </c>
      <c r="C3927" s="5">
        <f>(Eingabe!K3927*(Eingabe!L3927-Eingabe!K3927)+Eingabe!K3927^2*PI()/4)*0+Eingabe!K3927*Eingabe!L3927</f>
        <v>0</v>
      </c>
      <c r="D3927" s="89">
        <f>IF(Eingabe!G3927="x",1,0)</f>
        <v>0</v>
      </c>
      <c r="E3927" s="1">
        <f>IF(Eingabe!H3927="x",1,0)</f>
        <v>0</v>
      </c>
      <c r="F3927" s="1">
        <f>IF(Eingabe!I3927="x",1,0)</f>
        <v>0</v>
      </c>
      <c r="G3927" s="90">
        <f t="shared" si="287"/>
        <v>0</v>
      </c>
      <c r="H3927" s="1">
        <f>IF(Eingabe!R3927="x",1,0)</f>
        <v>0</v>
      </c>
      <c r="I3927" s="1">
        <f>IF(Eingabe!S3927="x",1,0)</f>
        <v>0</v>
      </c>
      <c r="J3927" s="1">
        <f t="shared" si="288"/>
        <v>0</v>
      </c>
      <c r="K3927" s="89">
        <f>IF(Eingabe!E3927="x",1,0)</f>
        <v>0</v>
      </c>
      <c r="L3927" s="1">
        <f>IF(Eingabe!F3927="x",1,0)</f>
        <v>0</v>
      </c>
      <c r="M3927" s="90">
        <f t="shared" si="289"/>
        <v>0</v>
      </c>
    </row>
    <row r="3928">
      <c r="A3928" s="5">
        <f>Eingabe!J3928^2*PI()/4</f>
        <v>0</v>
      </c>
      <c r="B3928" s="5">
        <f>Eingabe!K3928*Eingabe!L3928</f>
        <v>0</v>
      </c>
      <c r="C3928" s="5">
        <f>(Eingabe!K3928*(Eingabe!L3928-Eingabe!K3928)+Eingabe!K3928^2*PI()/4)*0+Eingabe!K3928*Eingabe!L3928</f>
        <v>0</v>
      </c>
      <c r="D3928" s="89">
        <f>IF(Eingabe!G3928="x",1,0)</f>
        <v>0</v>
      </c>
      <c r="E3928" s="1">
        <f>IF(Eingabe!H3928="x",1,0)</f>
        <v>0</v>
      </c>
      <c r="F3928" s="1">
        <f>IF(Eingabe!I3928="x",1,0)</f>
        <v>0</v>
      </c>
      <c r="G3928" s="90">
        <f t="shared" si="287"/>
        <v>0</v>
      </c>
      <c r="H3928" s="1">
        <f>IF(Eingabe!R3928="x",1,0)</f>
        <v>0</v>
      </c>
      <c r="I3928" s="1">
        <f>IF(Eingabe!S3928="x",1,0)</f>
        <v>0</v>
      </c>
      <c r="J3928" s="1">
        <f t="shared" si="288"/>
        <v>0</v>
      </c>
      <c r="K3928" s="89">
        <f>IF(Eingabe!E3928="x",1,0)</f>
        <v>0</v>
      </c>
      <c r="L3928" s="1">
        <f>IF(Eingabe!F3928="x",1,0)</f>
        <v>0</v>
      </c>
      <c r="M3928" s="90">
        <f t="shared" si="289"/>
        <v>0</v>
      </c>
    </row>
    <row r="3929">
      <c r="A3929" s="5">
        <f>Eingabe!J3929^2*PI()/4</f>
        <v>0</v>
      </c>
      <c r="B3929" s="5">
        <f>Eingabe!K3929*Eingabe!L3929</f>
        <v>0</v>
      </c>
      <c r="C3929" s="5">
        <f>(Eingabe!K3929*(Eingabe!L3929-Eingabe!K3929)+Eingabe!K3929^2*PI()/4)*0+Eingabe!K3929*Eingabe!L3929</f>
        <v>0</v>
      </c>
      <c r="D3929" s="89">
        <f>IF(Eingabe!G3929="x",1,0)</f>
        <v>0</v>
      </c>
      <c r="E3929" s="1">
        <f>IF(Eingabe!H3929="x",1,0)</f>
        <v>0</v>
      </c>
      <c r="F3929" s="1">
        <f>IF(Eingabe!I3929="x",1,0)</f>
        <v>0</v>
      </c>
      <c r="G3929" s="90">
        <f t="shared" si="287"/>
        <v>0</v>
      </c>
      <c r="H3929" s="1">
        <f>IF(Eingabe!R3929="x",1,0)</f>
        <v>0</v>
      </c>
      <c r="I3929" s="1">
        <f>IF(Eingabe!S3929="x",1,0)</f>
        <v>0</v>
      </c>
      <c r="J3929" s="1">
        <f t="shared" si="288"/>
        <v>0</v>
      </c>
      <c r="K3929" s="89">
        <f>IF(Eingabe!E3929="x",1,0)</f>
        <v>0</v>
      </c>
      <c r="L3929" s="1">
        <f>IF(Eingabe!F3929="x",1,0)</f>
        <v>0</v>
      </c>
      <c r="M3929" s="90">
        <f t="shared" si="289"/>
        <v>0</v>
      </c>
    </row>
    <row r="3930">
      <c r="A3930" s="5">
        <f>Eingabe!J3930^2*PI()/4</f>
        <v>0</v>
      </c>
      <c r="B3930" s="5">
        <f>Eingabe!K3930*Eingabe!L3930</f>
        <v>0</v>
      </c>
      <c r="C3930" s="5">
        <f>(Eingabe!K3930*(Eingabe!L3930-Eingabe!K3930)+Eingabe!K3930^2*PI()/4)*0+Eingabe!K3930*Eingabe!L3930</f>
        <v>0</v>
      </c>
      <c r="D3930" s="89">
        <f>IF(Eingabe!G3930="x",1,0)</f>
        <v>0</v>
      </c>
      <c r="E3930" s="1">
        <f>IF(Eingabe!H3930="x",1,0)</f>
        <v>0</v>
      </c>
      <c r="F3930" s="1">
        <f>IF(Eingabe!I3930="x",1,0)</f>
        <v>0</v>
      </c>
      <c r="G3930" s="90">
        <f t="shared" si="287"/>
        <v>0</v>
      </c>
      <c r="H3930" s="1">
        <f>IF(Eingabe!R3930="x",1,0)</f>
        <v>0</v>
      </c>
      <c r="I3930" s="1">
        <f>IF(Eingabe!S3930="x",1,0)</f>
        <v>0</v>
      </c>
      <c r="J3930" s="1">
        <f t="shared" si="288"/>
        <v>0</v>
      </c>
      <c r="K3930" s="89">
        <f>IF(Eingabe!E3930="x",1,0)</f>
        <v>0</v>
      </c>
      <c r="L3930" s="1">
        <f>IF(Eingabe!F3930="x",1,0)</f>
        <v>0</v>
      </c>
      <c r="M3930" s="90">
        <f t="shared" si="289"/>
        <v>0</v>
      </c>
    </row>
    <row r="3931">
      <c r="A3931" s="5">
        <f>Eingabe!J3931^2*PI()/4</f>
        <v>0</v>
      </c>
      <c r="B3931" s="5">
        <f>Eingabe!K3931*Eingabe!L3931</f>
        <v>0</v>
      </c>
      <c r="C3931" s="5">
        <f>(Eingabe!K3931*(Eingabe!L3931-Eingabe!K3931)+Eingabe!K3931^2*PI()/4)*0+Eingabe!K3931*Eingabe!L3931</f>
        <v>0</v>
      </c>
      <c r="D3931" s="89">
        <f>IF(Eingabe!G3931="x",1,0)</f>
        <v>0</v>
      </c>
      <c r="E3931" s="1">
        <f>IF(Eingabe!H3931="x",1,0)</f>
        <v>0</v>
      </c>
      <c r="F3931" s="1">
        <f>IF(Eingabe!I3931="x",1,0)</f>
        <v>0</v>
      </c>
      <c r="G3931" s="90">
        <f t="shared" si="287"/>
        <v>0</v>
      </c>
      <c r="H3931" s="1">
        <f>IF(Eingabe!R3931="x",1,0)</f>
        <v>0</v>
      </c>
      <c r="I3931" s="1">
        <f>IF(Eingabe!S3931="x",1,0)</f>
        <v>0</v>
      </c>
      <c r="J3931" s="1">
        <f t="shared" si="288"/>
        <v>0</v>
      </c>
      <c r="K3931" s="89">
        <f>IF(Eingabe!E3931="x",1,0)</f>
        <v>0</v>
      </c>
      <c r="L3931" s="1">
        <f>IF(Eingabe!F3931="x",1,0)</f>
        <v>0</v>
      </c>
      <c r="M3931" s="90">
        <f t="shared" si="289"/>
        <v>0</v>
      </c>
    </row>
    <row r="3932">
      <c r="A3932" s="5">
        <f>Eingabe!J3932^2*PI()/4</f>
        <v>0</v>
      </c>
      <c r="B3932" s="5">
        <f>Eingabe!K3932*Eingabe!L3932</f>
        <v>0</v>
      </c>
      <c r="C3932" s="5">
        <f>(Eingabe!K3932*(Eingabe!L3932-Eingabe!K3932)+Eingabe!K3932^2*PI()/4)*0+Eingabe!K3932*Eingabe!L3932</f>
        <v>0</v>
      </c>
      <c r="D3932" s="89">
        <f>IF(Eingabe!G3932="x",1,0)</f>
        <v>0</v>
      </c>
      <c r="E3932" s="1">
        <f>IF(Eingabe!H3932="x",1,0)</f>
        <v>0</v>
      </c>
      <c r="F3932" s="1">
        <f>IF(Eingabe!I3932="x",1,0)</f>
        <v>0</v>
      </c>
      <c r="G3932" s="90">
        <f t="shared" si="287"/>
        <v>0</v>
      </c>
      <c r="H3932" s="1">
        <f>IF(Eingabe!R3932="x",1,0)</f>
        <v>0</v>
      </c>
      <c r="I3932" s="1">
        <f>IF(Eingabe!S3932="x",1,0)</f>
        <v>0</v>
      </c>
      <c r="J3932" s="1">
        <f t="shared" si="288"/>
        <v>0</v>
      </c>
      <c r="K3932" s="89">
        <f>IF(Eingabe!E3932="x",1,0)</f>
        <v>0</v>
      </c>
      <c r="L3932" s="1">
        <f>IF(Eingabe!F3932="x",1,0)</f>
        <v>0</v>
      </c>
      <c r="M3932" s="90">
        <f t="shared" si="289"/>
        <v>0</v>
      </c>
    </row>
    <row r="3933">
      <c r="A3933" s="5">
        <f>Eingabe!J3933^2*PI()/4</f>
        <v>0</v>
      </c>
      <c r="B3933" s="5">
        <f>Eingabe!K3933*Eingabe!L3933</f>
        <v>0</v>
      </c>
      <c r="C3933" s="5">
        <f>(Eingabe!K3933*(Eingabe!L3933-Eingabe!K3933)+Eingabe!K3933^2*PI()/4)*0+Eingabe!K3933*Eingabe!L3933</f>
        <v>0</v>
      </c>
      <c r="D3933" s="89">
        <f>IF(Eingabe!G3933="x",1,0)</f>
        <v>0</v>
      </c>
      <c r="E3933" s="1">
        <f>IF(Eingabe!H3933="x",1,0)</f>
        <v>0</v>
      </c>
      <c r="F3933" s="1">
        <f>IF(Eingabe!I3933="x",1,0)</f>
        <v>0</v>
      </c>
      <c r="G3933" s="90">
        <f t="shared" si="287"/>
        <v>0</v>
      </c>
      <c r="H3933" s="1">
        <f>IF(Eingabe!R3933="x",1,0)</f>
        <v>0</v>
      </c>
      <c r="I3933" s="1">
        <f>IF(Eingabe!S3933="x",1,0)</f>
        <v>0</v>
      </c>
      <c r="J3933" s="1">
        <f t="shared" si="288"/>
        <v>0</v>
      </c>
      <c r="K3933" s="89">
        <f>IF(Eingabe!E3933="x",1,0)</f>
        <v>0</v>
      </c>
      <c r="L3933" s="1">
        <f>IF(Eingabe!F3933="x",1,0)</f>
        <v>0</v>
      </c>
      <c r="M3933" s="90">
        <f t="shared" si="289"/>
        <v>0</v>
      </c>
    </row>
    <row r="3934">
      <c r="A3934" s="5">
        <f>Eingabe!J3934^2*PI()/4</f>
        <v>0</v>
      </c>
      <c r="B3934" s="5">
        <f>Eingabe!K3934*Eingabe!L3934</f>
        <v>0</v>
      </c>
      <c r="C3934" s="5">
        <f>(Eingabe!K3934*(Eingabe!L3934-Eingabe!K3934)+Eingabe!K3934^2*PI()/4)*0+Eingabe!K3934*Eingabe!L3934</f>
        <v>0</v>
      </c>
      <c r="D3934" s="89">
        <f>IF(Eingabe!G3934="x",1,0)</f>
        <v>0</v>
      </c>
      <c r="E3934" s="1">
        <f>IF(Eingabe!H3934="x",1,0)</f>
        <v>0</v>
      </c>
      <c r="F3934" s="1">
        <f>IF(Eingabe!I3934="x",1,0)</f>
        <v>0</v>
      </c>
      <c r="G3934" s="90">
        <f t="shared" si="287"/>
        <v>0</v>
      </c>
      <c r="H3934" s="1">
        <f>IF(Eingabe!R3934="x",1,0)</f>
        <v>0</v>
      </c>
      <c r="I3934" s="1">
        <f>IF(Eingabe!S3934="x",1,0)</f>
        <v>0</v>
      </c>
      <c r="J3934" s="1">
        <f t="shared" si="288"/>
        <v>0</v>
      </c>
      <c r="K3934" s="89">
        <f>IF(Eingabe!E3934="x",1,0)</f>
        <v>0</v>
      </c>
      <c r="L3934" s="1">
        <f>IF(Eingabe!F3934="x",1,0)</f>
        <v>0</v>
      </c>
      <c r="M3934" s="90">
        <f t="shared" si="289"/>
        <v>0</v>
      </c>
    </row>
    <row r="3935">
      <c r="A3935" s="5">
        <f>Eingabe!J3935^2*PI()/4</f>
        <v>0</v>
      </c>
      <c r="B3935" s="5">
        <f>Eingabe!K3935*Eingabe!L3935</f>
        <v>0</v>
      </c>
      <c r="C3935" s="5">
        <f>(Eingabe!K3935*(Eingabe!L3935-Eingabe!K3935)+Eingabe!K3935^2*PI()/4)*0+Eingabe!K3935*Eingabe!L3935</f>
        <v>0</v>
      </c>
      <c r="D3935" s="89">
        <f>IF(Eingabe!G3935="x",1,0)</f>
        <v>0</v>
      </c>
      <c r="E3935" s="1">
        <f>IF(Eingabe!H3935="x",1,0)</f>
        <v>0</v>
      </c>
      <c r="F3935" s="1">
        <f>IF(Eingabe!I3935="x",1,0)</f>
        <v>0</v>
      </c>
      <c r="G3935" s="90">
        <f t="shared" si="287"/>
        <v>0</v>
      </c>
      <c r="H3935" s="1">
        <f>IF(Eingabe!R3935="x",1,0)</f>
        <v>0</v>
      </c>
      <c r="I3935" s="1">
        <f>IF(Eingabe!S3935="x",1,0)</f>
        <v>0</v>
      </c>
      <c r="J3935" s="1">
        <f t="shared" si="288"/>
        <v>0</v>
      </c>
      <c r="K3935" s="89">
        <f>IF(Eingabe!E3935="x",1,0)</f>
        <v>0</v>
      </c>
      <c r="L3935" s="1">
        <f>IF(Eingabe!F3935="x",1,0)</f>
        <v>0</v>
      </c>
      <c r="M3935" s="90">
        <f t="shared" si="289"/>
        <v>0</v>
      </c>
    </row>
    <row r="3936">
      <c r="A3936" s="5">
        <f>Eingabe!J3936^2*PI()/4</f>
        <v>0</v>
      </c>
      <c r="B3936" s="5">
        <f>Eingabe!K3936*Eingabe!L3936</f>
        <v>0</v>
      </c>
      <c r="C3936" s="5">
        <f>(Eingabe!K3936*(Eingabe!L3936-Eingabe!K3936)+Eingabe!K3936^2*PI()/4)*0+Eingabe!K3936*Eingabe!L3936</f>
        <v>0</v>
      </c>
      <c r="D3936" s="89">
        <f>IF(Eingabe!G3936="x",1,0)</f>
        <v>0</v>
      </c>
      <c r="E3936" s="1">
        <f>IF(Eingabe!H3936="x",1,0)</f>
        <v>0</v>
      </c>
      <c r="F3936" s="1">
        <f>IF(Eingabe!I3936="x",1,0)</f>
        <v>0</v>
      </c>
      <c r="G3936" s="90">
        <f t="shared" si="287"/>
        <v>0</v>
      </c>
      <c r="H3936" s="1">
        <f>IF(Eingabe!R3936="x",1,0)</f>
        <v>0</v>
      </c>
      <c r="I3936" s="1">
        <f>IF(Eingabe!S3936="x",1,0)</f>
        <v>0</v>
      </c>
      <c r="J3936" s="1">
        <f t="shared" si="288"/>
        <v>0</v>
      </c>
      <c r="K3936" s="89">
        <f>IF(Eingabe!E3936="x",1,0)</f>
        <v>0</v>
      </c>
      <c r="L3936" s="1">
        <f>IF(Eingabe!F3936="x",1,0)</f>
        <v>0</v>
      </c>
      <c r="M3936" s="90">
        <f t="shared" si="289"/>
        <v>0</v>
      </c>
    </row>
    <row r="3937">
      <c r="A3937" s="5">
        <f>Eingabe!J3937^2*PI()/4</f>
        <v>0</v>
      </c>
      <c r="B3937" s="5">
        <f>Eingabe!K3937*Eingabe!L3937</f>
        <v>0</v>
      </c>
      <c r="C3937" s="5">
        <f>(Eingabe!K3937*(Eingabe!L3937-Eingabe!K3937)+Eingabe!K3937^2*PI()/4)*0+Eingabe!K3937*Eingabe!L3937</f>
        <v>0</v>
      </c>
      <c r="D3937" s="89">
        <f>IF(Eingabe!G3937="x",1,0)</f>
        <v>0</v>
      </c>
      <c r="E3937" s="1">
        <f>IF(Eingabe!H3937="x",1,0)</f>
        <v>0</v>
      </c>
      <c r="F3937" s="1">
        <f>IF(Eingabe!I3937="x",1,0)</f>
        <v>0</v>
      </c>
      <c r="G3937" s="90">
        <f t="shared" si="287"/>
        <v>0</v>
      </c>
      <c r="H3937" s="1">
        <f>IF(Eingabe!R3937="x",1,0)</f>
        <v>0</v>
      </c>
      <c r="I3937" s="1">
        <f>IF(Eingabe!S3937="x",1,0)</f>
        <v>0</v>
      </c>
      <c r="J3937" s="1">
        <f t="shared" si="288"/>
        <v>0</v>
      </c>
      <c r="K3937" s="89">
        <f>IF(Eingabe!E3937="x",1,0)</f>
        <v>0</v>
      </c>
      <c r="L3937" s="1">
        <f>IF(Eingabe!F3937="x",1,0)</f>
        <v>0</v>
      </c>
      <c r="M3937" s="90">
        <f t="shared" si="289"/>
        <v>0</v>
      </c>
    </row>
    <row r="3938">
      <c r="A3938" s="5">
        <f>Eingabe!J3938^2*PI()/4</f>
        <v>0</v>
      </c>
      <c r="B3938" s="5">
        <f>Eingabe!K3938*Eingabe!L3938</f>
        <v>0</v>
      </c>
      <c r="C3938" s="5">
        <f>(Eingabe!K3938*(Eingabe!L3938-Eingabe!K3938)+Eingabe!K3938^2*PI()/4)*0+Eingabe!K3938*Eingabe!L3938</f>
        <v>0</v>
      </c>
      <c r="D3938" s="89">
        <f>IF(Eingabe!G3938="x",1,0)</f>
        <v>0</v>
      </c>
      <c r="E3938" s="1">
        <f>IF(Eingabe!H3938="x",1,0)</f>
        <v>0</v>
      </c>
      <c r="F3938" s="1">
        <f>IF(Eingabe!I3938="x",1,0)</f>
        <v>0</v>
      </c>
      <c r="G3938" s="90">
        <f t="shared" si="287"/>
        <v>0</v>
      </c>
      <c r="H3938" s="1">
        <f>IF(Eingabe!R3938="x",1,0)</f>
        <v>0</v>
      </c>
      <c r="I3938" s="1">
        <f>IF(Eingabe!S3938="x",1,0)</f>
        <v>0</v>
      </c>
      <c r="J3938" s="1">
        <f t="shared" si="288"/>
        <v>0</v>
      </c>
      <c r="K3938" s="89">
        <f>IF(Eingabe!E3938="x",1,0)</f>
        <v>0</v>
      </c>
      <c r="L3938" s="1">
        <f>IF(Eingabe!F3938="x",1,0)</f>
        <v>0</v>
      </c>
      <c r="M3938" s="90">
        <f t="shared" si="289"/>
        <v>0</v>
      </c>
    </row>
    <row r="3939">
      <c r="A3939" s="5">
        <f>Eingabe!J3939^2*PI()/4</f>
        <v>0</v>
      </c>
      <c r="B3939" s="5">
        <f>Eingabe!K3939*Eingabe!L3939</f>
        <v>0</v>
      </c>
      <c r="C3939" s="5">
        <f>(Eingabe!K3939*(Eingabe!L3939-Eingabe!K3939)+Eingabe!K3939^2*PI()/4)*0+Eingabe!K3939*Eingabe!L3939</f>
        <v>0</v>
      </c>
      <c r="D3939" s="89">
        <f>IF(Eingabe!G3939="x",1,0)</f>
        <v>0</v>
      </c>
      <c r="E3939" s="1">
        <f>IF(Eingabe!H3939="x",1,0)</f>
        <v>0</v>
      </c>
      <c r="F3939" s="1">
        <f>IF(Eingabe!I3939="x",1,0)</f>
        <v>0</v>
      </c>
      <c r="G3939" s="90">
        <f t="shared" si="287"/>
        <v>0</v>
      </c>
      <c r="H3939" s="1">
        <f>IF(Eingabe!R3939="x",1,0)</f>
        <v>0</v>
      </c>
      <c r="I3939" s="1">
        <f>IF(Eingabe!S3939="x",1,0)</f>
        <v>0</v>
      </c>
      <c r="J3939" s="1">
        <f t="shared" si="288"/>
        <v>0</v>
      </c>
      <c r="K3939" s="89">
        <f>IF(Eingabe!E3939="x",1,0)</f>
        <v>0</v>
      </c>
      <c r="L3939" s="1">
        <f>IF(Eingabe!F3939="x",1,0)</f>
        <v>0</v>
      </c>
      <c r="M3939" s="90">
        <f t="shared" si="289"/>
        <v>0</v>
      </c>
    </row>
    <row r="3940">
      <c r="A3940" s="5">
        <f>Eingabe!J3940^2*PI()/4</f>
        <v>0</v>
      </c>
      <c r="B3940" s="5">
        <f>Eingabe!K3940*Eingabe!L3940</f>
        <v>0</v>
      </c>
      <c r="C3940" s="5">
        <f>(Eingabe!K3940*(Eingabe!L3940-Eingabe!K3940)+Eingabe!K3940^2*PI()/4)*0+Eingabe!K3940*Eingabe!L3940</f>
        <v>0</v>
      </c>
      <c r="D3940" s="89">
        <f>IF(Eingabe!G3940="x",1,0)</f>
        <v>0</v>
      </c>
      <c r="E3940" s="1">
        <f>IF(Eingabe!H3940="x",1,0)</f>
        <v>0</v>
      </c>
      <c r="F3940" s="1">
        <f>IF(Eingabe!I3940="x",1,0)</f>
        <v>0</v>
      </c>
      <c r="G3940" s="90">
        <f t="shared" si="287"/>
        <v>0</v>
      </c>
      <c r="H3940" s="1">
        <f>IF(Eingabe!R3940="x",1,0)</f>
        <v>0</v>
      </c>
      <c r="I3940" s="1">
        <f>IF(Eingabe!S3940="x",1,0)</f>
        <v>0</v>
      </c>
      <c r="J3940" s="1">
        <f t="shared" si="288"/>
        <v>0</v>
      </c>
      <c r="K3940" s="89">
        <f>IF(Eingabe!E3940="x",1,0)</f>
        <v>0</v>
      </c>
      <c r="L3940" s="1">
        <f>IF(Eingabe!F3940="x",1,0)</f>
        <v>0</v>
      </c>
      <c r="M3940" s="90">
        <f t="shared" si="289"/>
        <v>0</v>
      </c>
    </row>
    <row r="3941">
      <c r="A3941" s="5">
        <f>Eingabe!J3941^2*PI()/4</f>
        <v>0</v>
      </c>
      <c r="B3941" s="5">
        <f>Eingabe!K3941*Eingabe!L3941</f>
        <v>0</v>
      </c>
      <c r="C3941" s="5">
        <f>(Eingabe!K3941*(Eingabe!L3941-Eingabe!K3941)+Eingabe!K3941^2*PI()/4)*0+Eingabe!K3941*Eingabe!L3941</f>
        <v>0</v>
      </c>
      <c r="D3941" s="89">
        <f>IF(Eingabe!G3941="x",1,0)</f>
        <v>0</v>
      </c>
      <c r="E3941" s="1">
        <f>IF(Eingabe!H3941="x",1,0)</f>
        <v>0</v>
      </c>
      <c r="F3941" s="1">
        <f>IF(Eingabe!I3941="x",1,0)</f>
        <v>0</v>
      </c>
      <c r="G3941" s="90">
        <f t="shared" si="287"/>
        <v>0</v>
      </c>
      <c r="H3941" s="1">
        <f>IF(Eingabe!R3941="x",1,0)</f>
        <v>0</v>
      </c>
      <c r="I3941" s="1">
        <f>IF(Eingabe!S3941="x",1,0)</f>
        <v>0</v>
      </c>
      <c r="J3941" s="1">
        <f t="shared" si="288"/>
        <v>0</v>
      </c>
      <c r="K3941" s="89">
        <f>IF(Eingabe!E3941="x",1,0)</f>
        <v>0</v>
      </c>
      <c r="L3941" s="1">
        <f>IF(Eingabe!F3941="x",1,0)</f>
        <v>0</v>
      </c>
      <c r="M3941" s="90">
        <f t="shared" si="289"/>
        <v>0</v>
      </c>
    </row>
    <row r="3942">
      <c r="A3942" s="5">
        <f>Eingabe!J3942^2*PI()/4</f>
        <v>0</v>
      </c>
      <c r="B3942" s="5">
        <f>Eingabe!K3942*Eingabe!L3942</f>
        <v>0</v>
      </c>
      <c r="C3942" s="5">
        <f>(Eingabe!K3942*(Eingabe!L3942-Eingabe!K3942)+Eingabe!K3942^2*PI()/4)*0+Eingabe!K3942*Eingabe!L3942</f>
        <v>0</v>
      </c>
      <c r="D3942" s="89">
        <f>IF(Eingabe!G3942="x",1,0)</f>
        <v>0</v>
      </c>
      <c r="E3942" s="1">
        <f>IF(Eingabe!H3942="x",1,0)</f>
        <v>0</v>
      </c>
      <c r="F3942" s="1">
        <f>IF(Eingabe!I3942="x",1,0)</f>
        <v>0</v>
      </c>
      <c r="G3942" s="90">
        <f t="shared" si="287"/>
        <v>0</v>
      </c>
      <c r="H3942" s="1">
        <f>IF(Eingabe!R3942="x",1,0)</f>
        <v>0</v>
      </c>
      <c r="I3942" s="1">
        <f>IF(Eingabe!S3942="x",1,0)</f>
        <v>0</v>
      </c>
      <c r="J3942" s="1">
        <f t="shared" si="288"/>
        <v>0</v>
      </c>
      <c r="K3942" s="89">
        <f>IF(Eingabe!E3942="x",1,0)</f>
        <v>0</v>
      </c>
      <c r="L3942" s="1">
        <f>IF(Eingabe!F3942="x",1,0)</f>
        <v>0</v>
      </c>
      <c r="M3942" s="90">
        <f t="shared" si="289"/>
        <v>0</v>
      </c>
    </row>
    <row r="3943">
      <c r="A3943" s="5">
        <f>Eingabe!J3943^2*PI()/4</f>
        <v>0</v>
      </c>
      <c r="B3943" s="5">
        <f>Eingabe!K3943*Eingabe!L3943</f>
        <v>0</v>
      </c>
      <c r="C3943" s="5">
        <f>(Eingabe!K3943*(Eingabe!L3943-Eingabe!K3943)+Eingabe!K3943^2*PI()/4)*0+Eingabe!K3943*Eingabe!L3943</f>
        <v>0</v>
      </c>
      <c r="D3943" s="89">
        <f>IF(Eingabe!G3943="x",1,0)</f>
        <v>0</v>
      </c>
      <c r="E3943" s="1">
        <f>IF(Eingabe!H3943="x",1,0)</f>
        <v>0</v>
      </c>
      <c r="F3943" s="1">
        <f>IF(Eingabe!I3943="x",1,0)</f>
        <v>0</v>
      </c>
      <c r="G3943" s="90">
        <f t="shared" si="287"/>
        <v>0</v>
      </c>
      <c r="H3943" s="1">
        <f>IF(Eingabe!R3943="x",1,0)</f>
        <v>0</v>
      </c>
      <c r="I3943" s="1">
        <f>IF(Eingabe!S3943="x",1,0)</f>
        <v>0</v>
      </c>
      <c r="J3943" s="1">
        <f t="shared" si="288"/>
        <v>0</v>
      </c>
      <c r="K3943" s="89">
        <f>IF(Eingabe!E3943="x",1,0)</f>
        <v>0</v>
      </c>
      <c r="L3943" s="1">
        <f>IF(Eingabe!F3943="x",1,0)</f>
        <v>0</v>
      </c>
      <c r="M3943" s="90">
        <f t="shared" si="289"/>
        <v>0</v>
      </c>
    </row>
    <row r="3944">
      <c r="A3944" s="5">
        <f>Eingabe!J3944^2*PI()/4</f>
        <v>0</v>
      </c>
      <c r="B3944" s="5">
        <f>Eingabe!K3944*Eingabe!L3944</f>
        <v>0</v>
      </c>
      <c r="C3944" s="5">
        <f>(Eingabe!K3944*(Eingabe!L3944-Eingabe!K3944)+Eingabe!K3944^2*PI()/4)*0+Eingabe!K3944*Eingabe!L3944</f>
        <v>0</v>
      </c>
      <c r="D3944" s="89">
        <f>IF(Eingabe!G3944="x",1,0)</f>
        <v>0</v>
      </c>
      <c r="E3944" s="1">
        <f>IF(Eingabe!H3944="x",1,0)</f>
        <v>0</v>
      </c>
      <c r="F3944" s="1">
        <f>IF(Eingabe!I3944="x",1,0)</f>
        <v>0</v>
      </c>
      <c r="G3944" s="90">
        <f t="shared" si="287"/>
        <v>0</v>
      </c>
      <c r="H3944" s="1">
        <f>IF(Eingabe!R3944="x",1,0)</f>
        <v>0</v>
      </c>
      <c r="I3944" s="1">
        <f>IF(Eingabe!S3944="x",1,0)</f>
        <v>0</v>
      </c>
      <c r="J3944" s="1">
        <f t="shared" si="288"/>
        <v>0</v>
      </c>
      <c r="K3944" s="89">
        <f>IF(Eingabe!E3944="x",1,0)</f>
        <v>0</v>
      </c>
      <c r="L3944" s="1">
        <f>IF(Eingabe!F3944="x",1,0)</f>
        <v>0</v>
      </c>
      <c r="M3944" s="90">
        <f t="shared" si="289"/>
        <v>0</v>
      </c>
    </row>
    <row r="3945">
      <c r="A3945" s="5">
        <f>Eingabe!J3945^2*PI()/4</f>
        <v>0</v>
      </c>
      <c r="B3945" s="5">
        <f>Eingabe!K3945*Eingabe!L3945</f>
        <v>0</v>
      </c>
      <c r="C3945" s="5">
        <f>(Eingabe!K3945*(Eingabe!L3945-Eingabe!K3945)+Eingabe!K3945^2*PI()/4)*0+Eingabe!K3945*Eingabe!L3945</f>
        <v>0</v>
      </c>
      <c r="D3945" s="89">
        <f>IF(Eingabe!G3945="x",1,0)</f>
        <v>0</v>
      </c>
      <c r="E3945" s="1">
        <f>IF(Eingabe!H3945="x",1,0)</f>
        <v>0</v>
      </c>
      <c r="F3945" s="1">
        <f>IF(Eingabe!I3945="x",1,0)</f>
        <v>0</v>
      </c>
      <c r="G3945" s="90">
        <f t="shared" si="287"/>
        <v>0</v>
      </c>
      <c r="H3945" s="1">
        <f>IF(Eingabe!R3945="x",1,0)</f>
        <v>0</v>
      </c>
      <c r="I3945" s="1">
        <f>IF(Eingabe!S3945="x",1,0)</f>
        <v>0</v>
      </c>
      <c r="J3945" s="1">
        <f t="shared" si="288"/>
        <v>0</v>
      </c>
      <c r="K3945" s="89">
        <f>IF(Eingabe!E3945="x",1,0)</f>
        <v>0</v>
      </c>
      <c r="L3945" s="1">
        <f>IF(Eingabe!F3945="x",1,0)</f>
        <v>0</v>
      </c>
      <c r="M3945" s="90">
        <f t="shared" si="289"/>
        <v>0</v>
      </c>
    </row>
    <row r="3946">
      <c r="A3946" s="5">
        <f>Eingabe!J3946^2*PI()/4</f>
        <v>0</v>
      </c>
      <c r="B3946" s="5">
        <f>Eingabe!K3946*Eingabe!L3946</f>
        <v>0</v>
      </c>
      <c r="C3946" s="5">
        <f>(Eingabe!K3946*(Eingabe!L3946-Eingabe!K3946)+Eingabe!K3946^2*PI()/4)*0+Eingabe!K3946*Eingabe!L3946</f>
        <v>0</v>
      </c>
      <c r="D3946" s="89">
        <f>IF(Eingabe!G3946="x",1,0)</f>
        <v>0</v>
      </c>
      <c r="E3946" s="1">
        <f>IF(Eingabe!H3946="x",1,0)</f>
        <v>0</v>
      </c>
      <c r="F3946" s="1">
        <f>IF(Eingabe!I3946="x",1,0)</f>
        <v>0</v>
      </c>
      <c r="G3946" s="90">
        <f t="shared" si="287"/>
        <v>0</v>
      </c>
      <c r="H3946" s="1">
        <f>IF(Eingabe!R3946="x",1,0)</f>
        <v>0</v>
      </c>
      <c r="I3946" s="1">
        <f>IF(Eingabe!S3946="x",1,0)</f>
        <v>0</v>
      </c>
      <c r="J3946" s="1">
        <f t="shared" si="288"/>
        <v>0</v>
      </c>
      <c r="K3946" s="89">
        <f>IF(Eingabe!E3946="x",1,0)</f>
        <v>0</v>
      </c>
      <c r="L3946" s="1">
        <f>IF(Eingabe!F3946="x",1,0)</f>
        <v>0</v>
      </c>
      <c r="M3946" s="90">
        <f t="shared" si="289"/>
        <v>0</v>
      </c>
    </row>
    <row r="3947">
      <c r="A3947" s="5">
        <f>Eingabe!J3947^2*PI()/4</f>
        <v>0</v>
      </c>
      <c r="B3947" s="5">
        <f>Eingabe!K3947*Eingabe!L3947</f>
        <v>0</v>
      </c>
      <c r="C3947" s="5">
        <f>(Eingabe!K3947*(Eingabe!L3947-Eingabe!K3947)+Eingabe!K3947^2*PI()/4)*0+Eingabe!K3947*Eingabe!L3947</f>
        <v>0</v>
      </c>
      <c r="D3947" s="89">
        <f>IF(Eingabe!G3947="x",1,0)</f>
        <v>0</v>
      </c>
      <c r="E3947" s="1">
        <f>IF(Eingabe!H3947="x",1,0)</f>
        <v>0</v>
      </c>
      <c r="F3947" s="1">
        <f>IF(Eingabe!I3947="x",1,0)</f>
        <v>0</v>
      </c>
      <c r="G3947" s="90">
        <f t="shared" si="287"/>
        <v>0</v>
      </c>
      <c r="H3947" s="1">
        <f>IF(Eingabe!R3947="x",1,0)</f>
        <v>0</v>
      </c>
      <c r="I3947" s="1">
        <f>IF(Eingabe!S3947="x",1,0)</f>
        <v>0</v>
      </c>
      <c r="J3947" s="1">
        <f t="shared" si="288"/>
        <v>0</v>
      </c>
      <c r="K3947" s="89">
        <f>IF(Eingabe!E3947="x",1,0)</f>
        <v>0</v>
      </c>
      <c r="L3947" s="1">
        <f>IF(Eingabe!F3947="x",1,0)</f>
        <v>0</v>
      </c>
      <c r="M3947" s="90">
        <f t="shared" si="289"/>
        <v>0</v>
      </c>
    </row>
    <row r="3948">
      <c r="A3948" s="5">
        <f>Eingabe!J3948^2*PI()/4</f>
        <v>0</v>
      </c>
      <c r="B3948" s="5">
        <f>Eingabe!K3948*Eingabe!L3948</f>
        <v>0</v>
      </c>
      <c r="C3948" s="5">
        <f>(Eingabe!K3948*(Eingabe!L3948-Eingabe!K3948)+Eingabe!K3948^2*PI()/4)*0+Eingabe!K3948*Eingabe!L3948</f>
        <v>0</v>
      </c>
      <c r="D3948" s="89">
        <f>IF(Eingabe!G3948="x",1,0)</f>
        <v>0</v>
      </c>
      <c r="E3948" s="1">
        <f>IF(Eingabe!H3948="x",1,0)</f>
        <v>0</v>
      </c>
      <c r="F3948" s="1">
        <f>IF(Eingabe!I3948="x",1,0)</f>
        <v>0</v>
      </c>
      <c r="G3948" s="90">
        <f t="shared" si="287"/>
        <v>0</v>
      </c>
      <c r="H3948" s="1">
        <f>IF(Eingabe!R3948="x",1,0)</f>
        <v>0</v>
      </c>
      <c r="I3948" s="1">
        <f>IF(Eingabe!S3948="x",1,0)</f>
        <v>0</v>
      </c>
      <c r="J3948" s="1">
        <f t="shared" si="288"/>
        <v>0</v>
      </c>
      <c r="K3948" s="89">
        <f>IF(Eingabe!E3948="x",1,0)</f>
        <v>0</v>
      </c>
      <c r="L3948" s="1">
        <f>IF(Eingabe!F3948="x",1,0)</f>
        <v>0</v>
      </c>
      <c r="M3948" s="90">
        <f t="shared" si="289"/>
        <v>0</v>
      </c>
    </row>
    <row r="3949">
      <c r="A3949" s="5">
        <f>Eingabe!J3949^2*PI()/4</f>
        <v>0</v>
      </c>
      <c r="B3949" s="5">
        <f>Eingabe!K3949*Eingabe!L3949</f>
        <v>0</v>
      </c>
      <c r="C3949" s="5">
        <f>(Eingabe!K3949*(Eingabe!L3949-Eingabe!K3949)+Eingabe!K3949^2*PI()/4)*0+Eingabe!K3949*Eingabe!L3949</f>
        <v>0</v>
      </c>
      <c r="D3949" s="89">
        <f>IF(Eingabe!G3949="x",1,0)</f>
        <v>0</v>
      </c>
      <c r="E3949" s="1">
        <f>IF(Eingabe!H3949="x",1,0)</f>
        <v>0</v>
      </c>
      <c r="F3949" s="1">
        <f>IF(Eingabe!I3949="x",1,0)</f>
        <v>0</v>
      </c>
      <c r="G3949" s="90">
        <f t="shared" si="287"/>
        <v>0</v>
      </c>
      <c r="H3949" s="1">
        <f>IF(Eingabe!R3949="x",1,0)</f>
        <v>0</v>
      </c>
      <c r="I3949" s="1">
        <f>IF(Eingabe!S3949="x",1,0)</f>
        <v>0</v>
      </c>
      <c r="J3949" s="1">
        <f t="shared" si="288"/>
        <v>0</v>
      </c>
      <c r="K3949" s="89">
        <f>IF(Eingabe!E3949="x",1,0)</f>
        <v>0</v>
      </c>
      <c r="L3949" s="1">
        <f>IF(Eingabe!F3949="x",1,0)</f>
        <v>0</v>
      </c>
      <c r="M3949" s="90">
        <f t="shared" si="289"/>
        <v>0</v>
      </c>
    </row>
    <row r="3950">
      <c r="A3950" s="5">
        <f>Eingabe!J3950^2*PI()/4</f>
        <v>0</v>
      </c>
      <c r="B3950" s="5">
        <f>Eingabe!K3950*Eingabe!L3950</f>
        <v>0</v>
      </c>
      <c r="C3950" s="5">
        <f>(Eingabe!K3950*(Eingabe!L3950-Eingabe!K3950)+Eingabe!K3950^2*PI()/4)*0+Eingabe!K3950*Eingabe!L3950</f>
        <v>0</v>
      </c>
      <c r="D3950" s="89">
        <f>IF(Eingabe!G3950="x",1,0)</f>
        <v>0</v>
      </c>
      <c r="E3950" s="1">
        <f>IF(Eingabe!H3950="x",1,0)</f>
        <v>0</v>
      </c>
      <c r="F3950" s="1">
        <f>IF(Eingabe!I3950="x",1,0)</f>
        <v>0</v>
      </c>
      <c r="G3950" s="90">
        <f t="shared" si="287"/>
        <v>0</v>
      </c>
      <c r="H3950" s="1">
        <f>IF(Eingabe!R3950="x",1,0)</f>
        <v>0</v>
      </c>
      <c r="I3950" s="1">
        <f>IF(Eingabe!S3950="x",1,0)</f>
        <v>0</v>
      </c>
      <c r="J3950" s="1">
        <f t="shared" si="288"/>
        <v>0</v>
      </c>
      <c r="K3950" s="89">
        <f>IF(Eingabe!E3950="x",1,0)</f>
        <v>0</v>
      </c>
      <c r="L3950" s="1">
        <f>IF(Eingabe!F3950="x",1,0)</f>
        <v>0</v>
      </c>
      <c r="M3950" s="90">
        <f t="shared" si="289"/>
        <v>0</v>
      </c>
    </row>
    <row r="3951">
      <c r="A3951" s="5">
        <f>Eingabe!J3951^2*PI()/4</f>
        <v>0</v>
      </c>
      <c r="B3951" s="5">
        <f>Eingabe!K3951*Eingabe!L3951</f>
        <v>0</v>
      </c>
      <c r="C3951" s="5">
        <f>(Eingabe!K3951*(Eingabe!L3951-Eingabe!K3951)+Eingabe!K3951^2*PI()/4)*0+Eingabe!K3951*Eingabe!L3951</f>
        <v>0</v>
      </c>
      <c r="D3951" s="89">
        <f>IF(Eingabe!G3951="x",1,0)</f>
        <v>0</v>
      </c>
      <c r="E3951" s="1">
        <f>IF(Eingabe!H3951="x",1,0)</f>
        <v>0</v>
      </c>
      <c r="F3951" s="1">
        <f>IF(Eingabe!I3951="x",1,0)</f>
        <v>0</v>
      </c>
      <c r="G3951" s="90">
        <f t="shared" si="287"/>
        <v>0</v>
      </c>
      <c r="H3951" s="1">
        <f>IF(Eingabe!R3951="x",1,0)</f>
        <v>0</v>
      </c>
      <c r="I3951" s="1">
        <f>IF(Eingabe!S3951="x",1,0)</f>
        <v>0</v>
      </c>
      <c r="J3951" s="1">
        <f t="shared" si="288"/>
        <v>0</v>
      </c>
      <c r="K3951" s="89">
        <f>IF(Eingabe!E3951="x",1,0)</f>
        <v>0</v>
      </c>
      <c r="L3951" s="1">
        <f>IF(Eingabe!F3951="x",1,0)</f>
        <v>0</v>
      </c>
      <c r="M3951" s="90">
        <f t="shared" si="289"/>
        <v>0</v>
      </c>
    </row>
    <row r="3952">
      <c r="A3952" s="5">
        <f>Eingabe!J3952^2*PI()/4</f>
        <v>0</v>
      </c>
      <c r="B3952" s="5">
        <f>Eingabe!K3952*Eingabe!L3952</f>
        <v>0</v>
      </c>
      <c r="C3952" s="5">
        <f>(Eingabe!K3952*(Eingabe!L3952-Eingabe!K3952)+Eingabe!K3952^2*PI()/4)*0+Eingabe!K3952*Eingabe!L3952</f>
        <v>0</v>
      </c>
      <c r="D3952" s="89">
        <f>IF(Eingabe!G3952="x",1,0)</f>
        <v>0</v>
      </c>
      <c r="E3952" s="1">
        <f>IF(Eingabe!H3952="x",1,0)</f>
        <v>0</v>
      </c>
      <c r="F3952" s="1">
        <f>IF(Eingabe!I3952="x",1,0)</f>
        <v>0</v>
      </c>
      <c r="G3952" s="90">
        <f t="shared" si="287"/>
        <v>0</v>
      </c>
      <c r="H3952" s="1">
        <f>IF(Eingabe!R3952="x",1,0)</f>
        <v>0</v>
      </c>
      <c r="I3952" s="1">
        <f>IF(Eingabe!S3952="x",1,0)</f>
        <v>0</v>
      </c>
      <c r="J3952" s="1">
        <f t="shared" si="288"/>
        <v>0</v>
      </c>
      <c r="K3952" s="89">
        <f>IF(Eingabe!E3952="x",1,0)</f>
        <v>0</v>
      </c>
      <c r="L3952" s="1">
        <f>IF(Eingabe!F3952="x",1,0)</f>
        <v>0</v>
      </c>
      <c r="M3952" s="90">
        <f t="shared" si="289"/>
        <v>0</v>
      </c>
    </row>
    <row r="3953">
      <c r="A3953" s="5">
        <f>Eingabe!J3953^2*PI()/4</f>
        <v>0</v>
      </c>
      <c r="B3953" s="5">
        <f>Eingabe!K3953*Eingabe!L3953</f>
        <v>0</v>
      </c>
      <c r="C3953" s="5">
        <f>(Eingabe!K3953*(Eingabe!L3953-Eingabe!K3953)+Eingabe!K3953^2*PI()/4)*0+Eingabe!K3953*Eingabe!L3953</f>
        <v>0</v>
      </c>
      <c r="D3953" s="89">
        <f>IF(Eingabe!G3953="x",1,0)</f>
        <v>0</v>
      </c>
      <c r="E3953" s="1">
        <f>IF(Eingabe!H3953="x",1,0)</f>
        <v>0</v>
      </c>
      <c r="F3953" s="1">
        <f>IF(Eingabe!I3953="x",1,0)</f>
        <v>0</v>
      </c>
      <c r="G3953" s="90">
        <f t="shared" si="287"/>
        <v>0</v>
      </c>
      <c r="H3953" s="1">
        <f>IF(Eingabe!R3953="x",1,0)</f>
        <v>0</v>
      </c>
      <c r="I3953" s="1">
        <f>IF(Eingabe!S3953="x",1,0)</f>
        <v>0</v>
      </c>
      <c r="J3953" s="1">
        <f t="shared" si="288"/>
        <v>0</v>
      </c>
      <c r="K3953" s="89">
        <f>IF(Eingabe!E3953="x",1,0)</f>
        <v>0</v>
      </c>
      <c r="L3953" s="1">
        <f>IF(Eingabe!F3953="x",1,0)</f>
        <v>0</v>
      </c>
      <c r="M3953" s="90">
        <f t="shared" si="289"/>
        <v>0</v>
      </c>
    </row>
    <row r="3954">
      <c r="A3954" s="5">
        <f>Eingabe!J3954^2*PI()/4</f>
        <v>0</v>
      </c>
      <c r="B3954" s="5">
        <f>Eingabe!K3954*Eingabe!L3954</f>
        <v>0</v>
      </c>
      <c r="C3954" s="5">
        <f>(Eingabe!K3954*(Eingabe!L3954-Eingabe!K3954)+Eingabe!K3954^2*PI()/4)*0+Eingabe!K3954*Eingabe!L3954</f>
        <v>0</v>
      </c>
      <c r="D3954" s="89">
        <f>IF(Eingabe!G3954="x",1,0)</f>
        <v>0</v>
      </c>
      <c r="E3954" s="1">
        <f>IF(Eingabe!H3954="x",1,0)</f>
        <v>0</v>
      </c>
      <c r="F3954" s="1">
        <f>IF(Eingabe!I3954="x",1,0)</f>
        <v>0</v>
      </c>
      <c r="G3954" s="90">
        <f t="shared" si="287"/>
        <v>0</v>
      </c>
      <c r="H3954" s="1">
        <f>IF(Eingabe!R3954="x",1,0)</f>
        <v>0</v>
      </c>
      <c r="I3954" s="1">
        <f>IF(Eingabe!S3954="x",1,0)</f>
        <v>0</v>
      </c>
      <c r="J3954" s="1">
        <f t="shared" si="288"/>
        <v>0</v>
      </c>
      <c r="K3954" s="89">
        <f>IF(Eingabe!E3954="x",1,0)</f>
        <v>0</v>
      </c>
      <c r="L3954" s="1">
        <f>IF(Eingabe!F3954="x",1,0)</f>
        <v>0</v>
      </c>
      <c r="M3954" s="90">
        <f t="shared" si="289"/>
        <v>0</v>
      </c>
    </row>
    <row r="3955">
      <c r="A3955" s="5">
        <f>Eingabe!J3955^2*PI()/4</f>
        <v>0</v>
      </c>
      <c r="B3955" s="5">
        <f>Eingabe!K3955*Eingabe!L3955</f>
        <v>0</v>
      </c>
      <c r="C3955" s="5">
        <f>(Eingabe!K3955*(Eingabe!L3955-Eingabe!K3955)+Eingabe!K3955^2*PI()/4)*0+Eingabe!K3955*Eingabe!L3955</f>
        <v>0</v>
      </c>
      <c r="D3955" s="89">
        <f>IF(Eingabe!G3955="x",1,0)</f>
        <v>0</v>
      </c>
      <c r="E3955" s="1">
        <f>IF(Eingabe!H3955="x",1,0)</f>
        <v>0</v>
      </c>
      <c r="F3955" s="1">
        <f>IF(Eingabe!I3955="x",1,0)</f>
        <v>0</v>
      </c>
      <c r="G3955" s="90">
        <f t="shared" si="287"/>
        <v>0</v>
      </c>
      <c r="H3955" s="1">
        <f>IF(Eingabe!R3955="x",1,0)</f>
        <v>0</v>
      </c>
      <c r="I3955" s="1">
        <f>IF(Eingabe!S3955="x",1,0)</f>
        <v>0</v>
      </c>
      <c r="J3955" s="1">
        <f t="shared" si="288"/>
        <v>0</v>
      </c>
      <c r="K3955" s="89">
        <f>IF(Eingabe!E3955="x",1,0)</f>
        <v>0</v>
      </c>
      <c r="L3955" s="1">
        <f>IF(Eingabe!F3955="x",1,0)</f>
        <v>0</v>
      </c>
      <c r="M3955" s="90">
        <f t="shared" si="289"/>
        <v>0</v>
      </c>
    </row>
    <row r="3956">
      <c r="A3956" s="5">
        <f>Eingabe!J3956^2*PI()/4</f>
        <v>0</v>
      </c>
      <c r="B3956" s="5">
        <f>Eingabe!K3956*Eingabe!L3956</f>
        <v>0</v>
      </c>
      <c r="C3956" s="5">
        <f>(Eingabe!K3956*(Eingabe!L3956-Eingabe!K3956)+Eingabe!K3956^2*PI()/4)*0+Eingabe!K3956*Eingabe!L3956</f>
        <v>0</v>
      </c>
      <c r="D3956" s="89">
        <f>IF(Eingabe!G3956="x",1,0)</f>
        <v>0</v>
      </c>
      <c r="E3956" s="1">
        <f>IF(Eingabe!H3956="x",1,0)</f>
        <v>0</v>
      </c>
      <c r="F3956" s="1">
        <f>IF(Eingabe!I3956="x",1,0)</f>
        <v>0</v>
      </c>
      <c r="G3956" s="90">
        <f t="shared" si="287"/>
        <v>0</v>
      </c>
      <c r="H3956" s="1">
        <f>IF(Eingabe!R3956="x",1,0)</f>
        <v>0</v>
      </c>
      <c r="I3956" s="1">
        <f>IF(Eingabe!S3956="x",1,0)</f>
        <v>0</v>
      </c>
      <c r="J3956" s="1">
        <f t="shared" si="288"/>
        <v>0</v>
      </c>
      <c r="K3956" s="89">
        <f>IF(Eingabe!E3956="x",1,0)</f>
        <v>0</v>
      </c>
      <c r="L3956" s="1">
        <f>IF(Eingabe!F3956="x",1,0)</f>
        <v>0</v>
      </c>
      <c r="M3956" s="90">
        <f t="shared" si="289"/>
        <v>0</v>
      </c>
    </row>
    <row r="3957">
      <c r="A3957" s="5">
        <f>Eingabe!J3957^2*PI()/4</f>
        <v>0</v>
      </c>
      <c r="B3957" s="5">
        <f>Eingabe!K3957*Eingabe!L3957</f>
        <v>0</v>
      </c>
      <c r="C3957" s="5">
        <f>(Eingabe!K3957*(Eingabe!L3957-Eingabe!K3957)+Eingabe!K3957^2*PI()/4)*0+Eingabe!K3957*Eingabe!L3957</f>
        <v>0</v>
      </c>
      <c r="D3957" s="89">
        <f>IF(Eingabe!G3957="x",1,0)</f>
        <v>0</v>
      </c>
      <c r="E3957" s="1">
        <f>IF(Eingabe!H3957="x",1,0)</f>
        <v>0</v>
      </c>
      <c r="F3957" s="1">
        <f>IF(Eingabe!I3957="x",1,0)</f>
        <v>0</v>
      </c>
      <c r="G3957" s="90">
        <f t="shared" si="287"/>
        <v>0</v>
      </c>
      <c r="H3957" s="1">
        <f>IF(Eingabe!R3957="x",1,0)</f>
        <v>0</v>
      </c>
      <c r="I3957" s="1">
        <f>IF(Eingabe!S3957="x",1,0)</f>
        <v>0</v>
      </c>
      <c r="J3957" s="1">
        <f t="shared" si="288"/>
        <v>0</v>
      </c>
      <c r="K3957" s="89">
        <f>IF(Eingabe!E3957="x",1,0)</f>
        <v>0</v>
      </c>
      <c r="L3957" s="1">
        <f>IF(Eingabe!F3957="x",1,0)</f>
        <v>0</v>
      </c>
      <c r="M3957" s="90">
        <f t="shared" si="289"/>
        <v>0</v>
      </c>
    </row>
    <row r="3958">
      <c r="A3958" s="5">
        <f>Eingabe!J3958^2*PI()/4</f>
        <v>0</v>
      </c>
      <c r="B3958" s="5">
        <f>Eingabe!K3958*Eingabe!L3958</f>
        <v>0</v>
      </c>
      <c r="C3958" s="5">
        <f>(Eingabe!K3958*(Eingabe!L3958-Eingabe!K3958)+Eingabe!K3958^2*PI()/4)*0+Eingabe!K3958*Eingabe!L3958</f>
        <v>0</v>
      </c>
      <c r="D3958" s="89">
        <f>IF(Eingabe!G3958="x",1,0)</f>
        <v>0</v>
      </c>
      <c r="E3958" s="1">
        <f>IF(Eingabe!H3958="x",1,0)</f>
        <v>0</v>
      </c>
      <c r="F3958" s="1">
        <f>IF(Eingabe!I3958="x",1,0)</f>
        <v>0</v>
      </c>
      <c r="G3958" s="90">
        <f t="shared" si="287"/>
        <v>0</v>
      </c>
      <c r="H3958" s="1">
        <f>IF(Eingabe!R3958="x",1,0)</f>
        <v>0</v>
      </c>
      <c r="I3958" s="1">
        <f>IF(Eingabe!S3958="x",1,0)</f>
        <v>0</v>
      </c>
      <c r="J3958" s="1">
        <f t="shared" si="288"/>
        <v>0</v>
      </c>
      <c r="K3958" s="89">
        <f>IF(Eingabe!E3958="x",1,0)</f>
        <v>0</v>
      </c>
      <c r="L3958" s="1">
        <f>IF(Eingabe!F3958="x",1,0)</f>
        <v>0</v>
      </c>
      <c r="M3958" s="90">
        <f t="shared" si="289"/>
        <v>0</v>
      </c>
    </row>
    <row r="3959">
      <c r="A3959" s="5">
        <f>Eingabe!J3959^2*PI()/4</f>
        <v>0</v>
      </c>
      <c r="B3959" s="5">
        <f>Eingabe!K3959*Eingabe!L3959</f>
        <v>0</v>
      </c>
      <c r="C3959" s="5">
        <f>(Eingabe!K3959*(Eingabe!L3959-Eingabe!K3959)+Eingabe!K3959^2*PI()/4)*0+Eingabe!K3959*Eingabe!L3959</f>
        <v>0</v>
      </c>
      <c r="D3959" s="89">
        <f>IF(Eingabe!G3959="x",1,0)</f>
        <v>0</v>
      </c>
      <c r="E3959" s="1">
        <f>IF(Eingabe!H3959="x",1,0)</f>
        <v>0</v>
      </c>
      <c r="F3959" s="1">
        <f>IF(Eingabe!I3959="x",1,0)</f>
        <v>0</v>
      </c>
      <c r="G3959" s="90">
        <f t="shared" si="287"/>
        <v>0</v>
      </c>
      <c r="H3959" s="1">
        <f>IF(Eingabe!R3959="x",1,0)</f>
        <v>0</v>
      </c>
      <c r="I3959" s="1">
        <f>IF(Eingabe!S3959="x",1,0)</f>
        <v>0</v>
      </c>
      <c r="J3959" s="1">
        <f t="shared" si="288"/>
        <v>0</v>
      </c>
      <c r="K3959" s="89">
        <f>IF(Eingabe!E3959="x",1,0)</f>
        <v>0</v>
      </c>
      <c r="L3959" s="1">
        <f>IF(Eingabe!F3959="x",1,0)</f>
        <v>0</v>
      </c>
      <c r="M3959" s="90">
        <f t="shared" si="289"/>
        <v>0</v>
      </c>
    </row>
    <row r="3960">
      <c r="A3960" s="5">
        <f>Eingabe!J3960^2*PI()/4</f>
        <v>0</v>
      </c>
      <c r="B3960" s="5">
        <f>Eingabe!K3960*Eingabe!L3960</f>
        <v>0</v>
      </c>
      <c r="C3960" s="5">
        <f>(Eingabe!K3960*(Eingabe!L3960-Eingabe!K3960)+Eingabe!K3960^2*PI()/4)*0+Eingabe!K3960*Eingabe!L3960</f>
        <v>0</v>
      </c>
      <c r="D3960" s="89">
        <f>IF(Eingabe!G3960="x",1,0)</f>
        <v>0</v>
      </c>
      <c r="E3960" s="1">
        <f>IF(Eingabe!H3960="x",1,0)</f>
        <v>0</v>
      </c>
      <c r="F3960" s="1">
        <f>IF(Eingabe!I3960="x",1,0)</f>
        <v>0</v>
      </c>
      <c r="G3960" s="90">
        <f t="shared" si="287"/>
        <v>0</v>
      </c>
      <c r="H3960" s="1">
        <f>IF(Eingabe!R3960="x",1,0)</f>
        <v>0</v>
      </c>
      <c r="I3960" s="1">
        <f>IF(Eingabe!S3960="x",1,0)</f>
        <v>0</v>
      </c>
      <c r="J3960" s="1">
        <f t="shared" si="288"/>
        <v>0</v>
      </c>
      <c r="K3960" s="89">
        <f>IF(Eingabe!E3960="x",1,0)</f>
        <v>0</v>
      </c>
      <c r="L3960" s="1">
        <f>IF(Eingabe!F3960="x",1,0)</f>
        <v>0</v>
      </c>
      <c r="M3960" s="90">
        <f t="shared" si="289"/>
        <v>0</v>
      </c>
    </row>
    <row r="3961">
      <c r="A3961" s="5">
        <f>Eingabe!J3961^2*PI()/4</f>
        <v>0</v>
      </c>
      <c r="B3961" s="5">
        <f>Eingabe!K3961*Eingabe!L3961</f>
        <v>0</v>
      </c>
      <c r="C3961" s="5">
        <f>(Eingabe!K3961*(Eingabe!L3961-Eingabe!K3961)+Eingabe!K3961^2*PI()/4)*0+Eingabe!K3961*Eingabe!L3961</f>
        <v>0</v>
      </c>
      <c r="D3961" s="89">
        <f>IF(Eingabe!G3961="x",1,0)</f>
        <v>0</v>
      </c>
      <c r="E3961" s="1">
        <f>IF(Eingabe!H3961="x",1,0)</f>
        <v>0</v>
      </c>
      <c r="F3961" s="1">
        <f>IF(Eingabe!I3961="x",1,0)</f>
        <v>0</v>
      </c>
      <c r="G3961" s="90">
        <f t="shared" si="287"/>
        <v>0</v>
      </c>
      <c r="H3961" s="1">
        <f>IF(Eingabe!R3961="x",1,0)</f>
        <v>0</v>
      </c>
      <c r="I3961" s="1">
        <f>IF(Eingabe!S3961="x",1,0)</f>
        <v>0</v>
      </c>
      <c r="J3961" s="1">
        <f t="shared" si="288"/>
        <v>0</v>
      </c>
      <c r="K3961" s="89">
        <f>IF(Eingabe!E3961="x",1,0)</f>
        <v>0</v>
      </c>
      <c r="L3961" s="1">
        <f>IF(Eingabe!F3961="x",1,0)</f>
        <v>0</v>
      </c>
      <c r="M3961" s="90">
        <f t="shared" si="289"/>
        <v>0</v>
      </c>
    </row>
    <row r="3962">
      <c r="A3962" s="5">
        <f>Eingabe!J3962^2*PI()/4</f>
        <v>0</v>
      </c>
      <c r="B3962" s="5">
        <f>Eingabe!K3962*Eingabe!L3962</f>
        <v>0</v>
      </c>
      <c r="C3962" s="5">
        <f>(Eingabe!K3962*(Eingabe!L3962-Eingabe!K3962)+Eingabe!K3962^2*PI()/4)*0+Eingabe!K3962*Eingabe!L3962</f>
        <v>0</v>
      </c>
      <c r="D3962" s="89">
        <f>IF(Eingabe!G3962="x",1,0)</f>
        <v>0</v>
      </c>
      <c r="E3962" s="1">
        <f>IF(Eingabe!H3962="x",1,0)</f>
        <v>0</v>
      </c>
      <c r="F3962" s="1">
        <f>IF(Eingabe!I3962="x",1,0)</f>
        <v>0</v>
      </c>
      <c r="G3962" s="90">
        <f t="shared" si="287"/>
        <v>0</v>
      </c>
      <c r="H3962" s="1">
        <f>IF(Eingabe!R3962="x",1,0)</f>
        <v>0</v>
      </c>
      <c r="I3962" s="1">
        <f>IF(Eingabe!S3962="x",1,0)</f>
        <v>0</v>
      </c>
      <c r="J3962" s="1">
        <f t="shared" si="288"/>
        <v>0</v>
      </c>
      <c r="K3962" s="89">
        <f>IF(Eingabe!E3962="x",1,0)</f>
        <v>0</v>
      </c>
      <c r="L3962" s="1">
        <f>IF(Eingabe!F3962="x",1,0)</f>
        <v>0</v>
      </c>
      <c r="M3962" s="90">
        <f t="shared" si="289"/>
        <v>0</v>
      </c>
    </row>
    <row r="3963">
      <c r="A3963" s="5">
        <f>Eingabe!J3963^2*PI()/4</f>
        <v>0</v>
      </c>
      <c r="B3963" s="5">
        <f>Eingabe!K3963*Eingabe!L3963</f>
        <v>0</v>
      </c>
      <c r="C3963" s="5">
        <f>(Eingabe!K3963*(Eingabe!L3963-Eingabe!K3963)+Eingabe!K3963^2*PI()/4)*0+Eingabe!K3963*Eingabe!L3963</f>
        <v>0</v>
      </c>
      <c r="D3963" s="89">
        <f>IF(Eingabe!G3963="x",1,0)</f>
        <v>0</v>
      </c>
      <c r="E3963" s="1">
        <f>IF(Eingabe!H3963="x",1,0)</f>
        <v>0</v>
      </c>
      <c r="F3963" s="1">
        <f>IF(Eingabe!I3963="x",1,0)</f>
        <v>0</v>
      </c>
      <c r="G3963" s="90">
        <f t="shared" si="287"/>
        <v>0</v>
      </c>
      <c r="H3963" s="1">
        <f>IF(Eingabe!R3963="x",1,0)</f>
        <v>0</v>
      </c>
      <c r="I3963" s="1">
        <f>IF(Eingabe!S3963="x",1,0)</f>
        <v>0</v>
      </c>
      <c r="J3963" s="1">
        <f t="shared" si="288"/>
        <v>0</v>
      </c>
      <c r="K3963" s="89">
        <f>IF(Eingabe!E3963="x",1,0)</f>
        <v>0</v>
      </c>
      <c r="L3963" s="1">
        <f>IF(Eingabe!F3963="x",1,0)</f>
        <v>0</v>
      </c>
      <c r="M3963" s="90">
        <f t="shared" si="289"/>
        <v>0</v>
      </c>
    </row>
    <row r="3964">
      <c r="A3964" s="5">
        <f>Eingabe!J3964^2*PI()/4</f>
        <v>0</v>
      </c>
      <c r="B3964" s="5">
        <f>Eingabe!K3964*Eingabe!L3964</f>
        <v>0</v>
      </c>
      <c r="C3964" s="5">
        <f>(Eingabe!K3964*(Eingabe!L3964-Eingabe!K3964)+Eingabe!K3964^2*PI()/4)*0+Eingabe!K3964*Eingabe!L3964</f>
        <v>0</v>
      </c>
      <c r="D3964" s="89">
        <f>IF(Eingabe!G3964="x",1,0)</f>
        <v>0</v>
      </c>
      <c r="E3964" s="1">
        <f>IF(Eingabe!H3964="x",1,0)</f>
        <v>0</v>
      </c>
      <c r="F3964" s="1">
        <f>IF(Eingabe!I3964="x",1,0)</f>
        <v>0</v>
      </c>
      <c r="G3964" s="90">
        <f t="shared" si="287"/>
        <v>0</v>
      </c>
      <c r="H3964" s="1">
        <f>IF(Eingabe!R3964="x",1,0)</f>
        <v>0</v>
      </c>
      <c r="I3964" s="1">
        <f>IF(Eingabe!S3964="x",1,0)</f>
        <v>0</v>
      </c>
      <c r="J3964" s="1">
        <f t="shared" si="288"/>
        <v>0</v>
      </c>
      <c r="K3964" s="89">
        <f>IF(Eingabe!E3964="x",1,0)</f>
        <v>0</v>
      </c>
      <c r="L3964" s="1">
        <f>IF(Eingabe!F3964="x",1,0)</f>
        <v>0</v>
      </c>
      <c r="M3964" s="90">
        <f t="shared" si="289"/>
        <v>0</v>
      </c>
    </row>
    <row r="3965">
      <c r="A3965" s="5">
        <f>Eingabe!J3965^2*PI()/4</f>
        <v>0</v>
      </c>
      <c r="B3965" s="5">
        <f>Eingabe!K3965*Eingabe!L3965</f>
        <v>0</v>
      </c>
      <c r="C3965" s="5">
        <f>(Eingabe!K3965*(Eingabe!L3965-Eingabe!K3965)+Eingabe!K3965^2*PI()/4)*0+Eingabe!K3965*Eingabe!L3965</f>
        <v>0</v>
      </c>
      <c r="D3965" s="89">
        <f>IF(Eingabe!G3965="x",1,0)</f>
        <v>0</v>
      </c>
      <c r="E3965" s="1">
        <f>IF(Eingabe!H3965="x",1,0)</f>
        <v>0</v>
      </c>
      <c r="F3965" s="1">
        <f>IF(Eingabe!I3965="x",1,0)</f>
        <v>0</v>
      </c>
      <c r="G3965" s="90">
        <f t="shared" si="287"/>
        <v>0</v>
      </c>
      <c r="H3965" s="1">
        <f>IF(Eingabe!R3965="x",1,0)</f>
        <v>0</v>
      </c>
      <c r="I3965" s="1">
        <f>IF(Eingabe!S3965="x",1,0)</f>
        <v>0</v>
      </c>
      <c r="J3965" s="1">
        <f t="shared" si="288"/>
        <v>0</v>
      </c>
      <c r="K3965" s="89">
        <f>IF(Eingabe!E3965="x",1,0)</f>
        <v>0</v>
      </c>
      <c r="L3965" s="1">
        <f>IF(Eingabe!F3965="x",1,0)</f>
        <v>0</v>
      </c>
      <c r="M3965" s="90">
        <f t="shared" si="289"/>
        <v>0</v>
      </c>
    </row>
    <row r="3966">
      <c r="A3966" s="5">
        <f>Eingabe!J3966^2*PI()/4</f>
        <v>0</v>
      </c>
      <c r="B3966" s="5">
        <f>Eingabe!K3966*Eingabe!L3966</f>
        <v>0</v>
      </c>
      <c r="C3966" s="5">
        <f>(Eingabe!K3966*(Eingabe!L3966-Eingabe!K3966)+Eingabe!K3966^2*PI()/4)*0+Eingabe!K3966*Eingabe!L3966</f>
        <v>0</v>
      </c>
      <c r="D3966" s="89">
        <f>IF(Eingabe!G3966="x",1,0)</f>
        <v>0</v>
      </c>
      <c r="E3966" s="1">
        <f>IF(Eingabe!H3966="x",1,0)</f>
        <v>0</v>
      </c>
      <c r="F3966" s="1">
        <f>IF(Eingabe!I3966="x",1,0)</f>
        <v>0</v>
      </c>
      <c r="G3966" s="90">
        <f t="shared" si="287"/>
        <v>0</v>
      </c>
      <c r="H3966" s="1">
        <f>IF(Eingabe!R3966="x",1,0)</f>
        <v>0</v>
      </c>
      <c r="I3966" s="1">
        <f>IF(Eingabe!S3966="x",1,0)</f>
        <v>0</v>
      </c>
      <c r="J3966" s="1">
        <f t="shared" si="288"/>
        <v>0</v>
      </c>
      <c r="K3966" s="89">
        <f>IF(Eingabe!E3966="x",1,0)</f>
        <v>0</v>
      </c>
      <c r="L3966" s="1">
        <f>IF(Eingabe!F3966="x",1,0)</f>
        <v>0</v>
      </c>
      <c r="M3966" s="90">
        <f t="shared" si="289"/>
        <v>0</v>
      </c>
    </row>
    <row r="3967">
      <c r="A3967" s="5">
        <f>Eingabe!J3967^2*PI()/4</f>
        <v>0</v>
      </c>
      <c r="B3967" s="5">
        <f>Eingabe!K3967*Eingabe!L3967</f>
        <v>0</v>
      </c>
      <c r="C3967" s="5">
        <f>(Eingabe!K3967*(Eingabe!L3967-Eingabe!K3967)+Eingabe!K3967^2*PI()/4)*0+Eingabe!K3967*Eingabe!L3967</f>
        <v>0</v>
      </c>
      <c r="D3967" s="89">
        <f>IF(Eingabe!G3967="x",1,0)</f>
        <v>0</v>
      </c>
      <c r="E3967" s="1">
        <f>IF(Eingabe!H3967="x",1,0)</f>
        <v>0</v>
      </c>
      <c r="F3967" s="1">
        <f>IF(Eingabe!I3967="x",1,0)</f>
        <v>0</v>
      </c>
      <c r="G3967" s="90">
        <f t="shared" si="287"/>
        <v>0</v>
      </c>
      <c r="H3967" s="1">
        <f>IF(Eingabe!R3967="x",1,0)</f>
        <v>0</v>
      </c>
      <c r="I3967" s="1">
        <f>IF(Eingabe!S3967="x",1,0)</f>
        <v>0</v>
      </c>
      <c r="J3967" s="1">
        <f t="shared" si="288"/>
        <v>0</v>
      </c>
      <c r="K3967" s="89">
        <f>IF(Eingabe!E3967="x",1,0)</f>
        <v>0</v>
      </c>
      <c r="L3967" s="1">
        <f>IF(Eingabe!F3967="x",1,0)</f>
        <v>0</v>
      </c>
      <c r="M3967" s="90">
        <f t="shared" si="289"/>
        <v>0</v>
      </c>
    </row>
    <row r="3968">
      <c r="A3968" s="5">
        <f>Eingabe!J3968^2*PI()/4</f>
        <v>0</v>
      </c>
      <c r="B3968" s="5">
        <f>Eingabe!K3968*Eingabe!L3968</f>
        <v>0</v>
      </c>
      <c r="C3968" s="5">
        <f>(Eingabe!K3968*(Eingabe!L3968-Eingabe!K3968)+Eingabe!K3968^2*PI()/4)*0+Eingabe!K3968*Eingabe!L3968</f>
        <v>0</v>
      </c>
      <c r="D3968" s="89">
        <f>IF(Eingabe!G3968="x",1,0)</f>
        <v>0</v>
      </c>
      <c r="E3968" s="1">
        <f>IF(Eingabe!H3968="x",1,0)</f>
        <v>0</v>
      </c>
      <c r="F3968" s="1">
        <f>IF(Eingabe!I3968="x",1,0)</f>
        <v>0</v>
      </c>
      <c r="G3968" s="90">
        <f t="shared" si="287"/>
        <v>0</v>
      </c>
      <c r="H3968" s="1">
        <f>IF(Eingabe!R3968="x",1,0)</f>
        <v>0</v>
      </c>
      <c r="I3968" s="1">
        <f>IF(Eingabe!S3968="x",1,0)</f>
        <v>0</v>
      </c>
      <c r="J3968" s="1">
        <f t="shared" si="288"/>
        <v>0</v>
      </c>
      <c r="K3968" s="89">
        <f>IF(Eingabe!E3968="x",1,0)</f>
        <v>0</v>
      </c>
      <c r="L3968" s="1">
        <f>IF(Eingabe!F3968="x",1,0)</f>
        <v>0</v>
      </c>
      <c r="M3968" s="90">
        <f t="shared" si="289"/>
        <v>0</v>
      </c>
    </row>
    <row r="3969">
      <c r="A3969" s="5">
        <f>Eingabe!J3969^2*PI()/4</f>
        <v>0</v>
      </c>
      <c r="B3969" s="5">
        <f>Eingabe!K3969*Eingabe!L3969</f>
        <v>0</v>
      </c>
      <c r="C3969" s="5">
        <f>(Eingabe!K3969*(Eingabe!L3969-Eingabe!K3969)+Eingabe!K3969^2*PI()/4)*0+Eingabe!K3969*Eingabe!L3969</f>
        <v>0</v>
      </c>
      <c r="D3969" s="89">
        <f>IF(Eingabe!G3969="x",1,0)</f>
        <v>0</v>
      </c>
      <c r="E3969" s="1">
        <f>IF(Eingabe!H3969="x",1,0)</f>
        <v>0</v>
      </c>
      <c r="F3969" s="1">
        <f>IF(Eingabe!I3969="x",1,0)</f>
        <v>0</v>
      </c>
      <c r="G3969" s="90">
        <f t="shared" si="287"/>
        <v>0</v>
      </c>
      <c r="H3969" s="1">
        <f>IF(Eingabe!R3969="x",1,0)</f>
        <v>0</v>
      </c>
      <c r="I3969" s="1">
        <f>IF(Eingabe!S3969="x",1,0)</f>
        <v>0</v>
      </c>
      <c r="J3969" s="1">
        <f t="shared" si="288"/>
        <v>0</v>
      </c>
      <c r="K3969" s="89">
        <f>IF(Eingabe!E3969="x",1,0)</f>
        <v>0</v>
      </c>
      <c r="L3969" s="1">
        <f>IF(Eingabe!F3969="x",1,0)</f>
        <v>0</v>
      </c>
      <c r="M3969" s="90">
        <f t="shared" si="289"/>
        <v>0</v>
      </c>
    </row>
    <row r="3970">
      <c r="A3970" s="5">
        <f>Eingabe!J3970^2*PI()/4</f>
        <v>0</v>
      </c>
      <c r="B3970" s="5">
        <f>Eingabe!K3970*Eingabe!L3970</f>
        <v>0</v>
      </c>
      <c r="C3970" s="5">
        <f>(Eingabe!K3970*(Eingabe!L3970-Eingabe!K3970)+Eingabe!K3970^2*PI()/4)*0+Eingabe!K3970*Eingabe!L3970</f>
        <v>0</v>
      </c>
      <c r="D3970" s="89">
        <f>IF(Eingabe!G3970="x",1,0)</f>
        <v>0</v>
      </c>
      <c r="E3970" s="1">
        <f>IF(Eingabe!H3970="x",1,0)</f>
        <v>0</v>
      </c>
      <c r="F3970" s="1">
        <f>IF(Eingabe!I3970="x",1,0)</f>
        <v>0</v>
      </c>
      <c r="G3970" s="90">
        <f t="shared" si="287"/>
        <v>0</v>
      </c>
      <c r="H3970" s="1">
        <f>IF(Eingabe!R3970="x",1,0)</f>
        <v>0</v>
      </c>
      <c r="I3970" s="1">
        <f>IF(Eingabe!S3970="x",1,0)</f>
        <v>0</v>
      </c>
      <c r="J3970" s="1">
        <f t="shared" si="288"/>
        <v>0</v>
      </c>
      <c r="K3970" s="89">
        <f>IF(Eingabe!E3970="x",1,0)</f>
        <v>0</v>
      </c>
      <c r="L3970" s="1">
        <f>IF(Eingabe!F3970="x",1,0)</f>
        <v>0</v>
      </c>
      <c r="M3970" s="90">
        <f t="shared" si="289"/>
        <v>0</v>
      </c>
    </row>
    <row r="3971">
      <c r="A3971" s="5">
        <f>Eingabe!J3971^2*PI()/4</f>
        <v>0</v>
      </c>
      <c r="B3971" s="5">
        <f>Eingabe!K3971*Eingabe!L3971</f>
        <v>0</v>
      </c>
      <c r="C3971" s="5">
        <f>(Eingabe!K3971*(Eingabe!L3971-Eingabe!K3971)+Eingabe!K3971^2*PI()/4)*0+Eingabe!K3971*Eingabe!L3971</f>
        <v>0</v>
      </c>
      <c r="D3971" s="89">
        <f>IF(Eingabe!G3971="x",1,0)</f>
        <v>0</v>
      </c>
      <c r="E3971" s="1">
        <f>IF(Eingabe!H3971="x",1,0)</f>
        <v>0</v>
      </c>
      <c r="F3971" s="1">
        <f>IF(Eingabe!I3971="x",1,0)</f>
        <v>0</v>
      </c>
      <c r="G3971" s="90">
        <f t="shared" si="287"/>
        <v>0</v>
      </c>
      <c r="H3971" s="1">
        <f>IF(Eingabe!R3971="x",1,0)</f>
        <v>0</v>
      </c>
      <c r="I3971" s="1">
        <f>IF(Eingabe!S3971="x",1,0)</f>
        <v>0</v>
      </c>
      <c r="J3971" s="1">
        <f t="shared" si="288"/>
        <v>0</v>
      </c>
      <c r="K3971" s="89">
        <f>IF(Eingabe!E3971="x",1,0)</f>
        <v>0</v>
      </c>
      <c r="L3971" s="1">
        <f>IF(Eingabe!F3971="x",1,0)</f>
        <v>0</v>
      </c>
      <c r="M3971" s="90">
        <f t="shared" si="289"/>
        <v>0</v>
      </c>
    </row>
    <row r="3972">
      <c r="A3972" s="5">
        <f>Eingabe!J3972^2*PI()/4</f>
        <v>0</v>
      </c>
      <c r="B3972" s="5">
        <f>Eingabe!K3972*Eingabe!L3972</f>
        <v>0</v>
      </c>
      <c r="C3972" s="5">
        <f>(Eingabe!K3972*(Eingabe!L3972-Eingabe!K3972)+Eingabe!K3972^2*PI()/4)*0+Eingabe!K3972*Eingabe!L3972</f>
        <v>0</v>
      </c>
      <c r="D3972" s="89">
        <f>IF(Eingabe!G3972="x",1,0)</f>
        <v>0</v>
      </c>
      <c r="E3972" s="1">
        <f>IF(Eingabe!H3972="x",1,0)</f>
        <v>0</v>
      </c>
      <c r="F3972" s="1">
        <f>IF(Eingabe!I3972="x",1,0)</f>
        <v>0</v>
      </c>
      <c r="G3972" s="90">
        <f t="shared" si="287"/>
        <v>0</v>
      </c>
      <c r="H3972" s="1">
        <f>IF(Eingabe!R3972="x",1,0)</f>
        <v>0</v>
      </c>
      <c r="I3972" s="1">
        <f>IF(Eingabe!S3972="x",1,0)</f>
        <v>0</v>
      </c>
      <c r="J3972" s="1">
        <f t="shared" si="288"/>
        <v>0</v>
      </c>
      <c r="K3972" s="89">
        <f>IF(Eingabe!E3972="x",1,0)</f>
        <v>0</v>
      </c>
      <c r="L3972" s="1">
        <f>IF(Eingabe!F3972="x",1,0)</f>
        <v>0</v>
      </c>
      <c r="M3972" s="90">
        <f t="shared" si="289"/>
        <v>0</v>
      </c>
    </row>
    <row r="3973">
      <c r="A3973" s="5">
        <f>Eingabe!J3973^2*PI()/4</f>
        <v>0</v>
      </c>
      <c r="B3973" s="5">
        <f>Eingabe!K3973*Eingabe!L3973</f>
        <v>0</v>
      </c>
      <c r="C3973" s="5">
        <f>(Eingabe!K3973*(Eingabe!L3973-Eingabe!K3973)+Eingabe!K3973^2*PI()/4)*0+Eingabe!K3973*Eingabe!L3973</f>
        <v>0</v>
      </c>
      <c r="D3973" s="89">
        <f>IF(Eingabe!G3973="x",1,0)</f>
        <v>0</v>
      </c>
      <c r="E3973" s="1">
        <f>IF(Eingabe!H3973="x",1,0)</f>
        <v>0</v>
      </c>
      <c r="F3973" s="1">
        <f>IF(Eingabe!I3973="x",1,0)</f>
        <v>0</v>
      </c>
      <c r="G3973" s="90">
        <f t="shared" si="287"/>
        <v>0</v>
      </c>
      <c r="H3973" s="1">
        <f>IF(Eingabe!R3973="x",1,0)</f>
        <v>0</v>
      </c>
      <c r="I3973" s="1">
        <f>IF(Eingabe!S3973="x",1,0)</f>
        <v>0</v>
      </c>
      <c r="J3973" s="1">
        <f t="shared" si="288"/>
        <v>0</v>
      </c>
      <c r="K3973" s="89">
        <f>IF(Eingabe!E3973="x",1,0)</f>
        <v>0</v>
      </c>
      <c r="L3973" s="1">
        <f>IF(Eingabe!F3973="x",1,0)</f>
        <v>0</v>
      </c>
      <c r="M3973" s="90">
        <f t="shared" si="289"/>
        <v>0</v>
      </c>
    </row>
    <row r="3974">
      <c r="A3974" s="5">
        <f>Eingabe!J3974^2*PI()/4</f>
        <v>0</v>
      </c>
      <c r="B3974" s="5">
        <f>Eingabe!K3974*Eingabe!L3974</f>
        <v>0</v>
      </c>
      <c r="C3974" s="5">
        <f>(Eingabe!K3974*(Eingabe!L3974-Eingabe!K3974)+Eingabe!K3974^2*PI()/4)*0+Eingabe!K3974*Eingabe!L3974</f>
        <v>0</v>
      </c>
      <c r="D3974" s="89">
        <f>IF(Eingabe!G3974="x",1,0)</f>
        <v>0</v>
      </c>
      <c r="E3974" s="1">
        <f>IF(Eingabe!H3974="x",1,0)</f>
        <v>0</v>
      </c>
      <c r="F3974" s="1">
        <f>IF(Eingabe!I3974="x",1,0)</f>
        <v>0</v>
      </c>
      <c r="G3974" s="90">
        <f t="shared" si="287"/>
        <v>0</v>
      </c>
      <c r="H3974" s="1">
        <f>IF(Eingabe!R3974="x",1,0)</f>
        <v>0</v>
      </c>
      <c r="I3974" s="1">
        <f>IF(Eingabe!S3974="x",1,0)</f>
        <v>0</v>
      </c>
      <c r="J3974" s="1">
        <f t="shared" si="288"/>
        <v>0</v>
      </c>
      <c r="K3974" s="89">
        <f>IF(Eingabe!E3974="x",1,0)</f>
        <v>0</v>
      </c>
      <c r="L3974" s="1">
        <f>IF(Eingabe!F3974="x",1,0)</f>
        <v>0</v>
      </c>
      <c r="M3974" s="90">
        <f t="shared" si="289"/>
        <v>0</v>
      </c>
    </row>
    <row r="3975">
      <c r="A3975" s="5">
        <f>Eingabe!J3975^2*PI()/4</f>
        <v>0</v>
      </c>
      <c r="B3975" s="5">
        <f>Eingabe!K3975*Eingabe!L3975</f>
        <v>0</v>
      </c>
      <c r="C3975" s="5">
        <f>(Eingabe!K3975*(Eingabe!L3975-Eingabe!K3975)+Eingabe!K3975^2*PI()/4)*0+Eingabe!K3975*Eingabe!L3975</f>
        <v>0</v>
      </c>
      <c r="D3975" s="89">
        <f>IF(Eingabe!G3975="x",1,0)</f>
        <v>0</v>
      </c>
      <c r="E3975" s="1">
        <f>IF(Eingabe!H3975="x",1,0)</f>
        <v>0</v>
      </c>
      <c r="F3975" s="1">
        <f>IF(Eingabe!I3975="x",1,0)</f>
        <v>0</v>
      </c>
      <c r="G3975" s="90">
        <f t="shared" si="287"/>
        <v>0</v>
      </c>
      <c r="H3975" s="1">
        <f>IF(Eingabe!R3975="x",1,0)</f>
        <v>0</v>
      </c>
      <c r="I3975" s="1">
        <f>IF(Eingabe!S3975="x",1,0)</f>
        <v>0</v>
      </c>
      <c r="J3975" s="1">
        <f t="shared" si="288"/>
        <v>0</v>
      </c>
      <c r="K3975" s="89">
        <f>IF(Eingabe!E3975="x",1,0)</f>
        <v>0</v>
      </c>
      <c r="L3975" s="1">
        <f>IF(Eingabe!F3975="x",1,0)</f>
        <v>0</v>
      </c>
      <c r="M3975" s="90">
        <f t="shared" si="289"/>
        <v>0</v>
      </c>
    </row>
    <row r="3976">
      <c r="A3976" s="5">
        <f>Eingabe!J3976^2*PI()/4</f>
        <v>0</v>
      </c>
      <c r="B3976" s="5">
        <f>Eingabe!K3976*Eingabe!L3976</f>
        <v>0</v>
      </c>
      <c r="C3976" s="5">
        <f>(Eingabe!K3976*(Eingabe!L3976-Eingabe!K3976)+Eingabe!K3976^2*PI()/4)*0+Eingabe!K3976*Eingabe!L3976</f>
        <v>0</v>
      </c>
      <c r="D3976" s="89">
        <f>IF(Eingabe!G3976="x",1,0)</f>
        <v>0</v>
      </c>
      <c r="E3976" s="1">
        <f>IF(Eingabe!H3976="x",1,0)</f>
        <v>0</v>
      </c>
      <c r="F3976" s="1">
        <f>IF(Eingabe!I3976="x",1,0)</f>
        <v>0</v>
      </c>
      <c r="G3976" s="90">
        <f t="shared" si="287"/>
        <v>0</v>
      </c>
      <c r="H3976" s="1">
        <f>IF(Eingabe!R3976="x",1,0)</f>
        <v>0</v>
      </c>
      <c r="I3976" s="1">
        <f>IF(Eingabe!S3976="x",1,0)</f>
        <v>0</v>
      </c>
      <c r="J3976" s="1">
        <f t="shared" si="288"/>
        <v>0</v>
      </c>
      <c r="K3976" s="89">
        <f>IF(Eingabe!E3976="x",1,0)</f>
        <v>0</v>
      </c>
      <c r="L3976" s="1">
        <f>IF(Eingabe!F3976="x",1,0)</f>
        <v>0</v>
      </c>
      <c r="M3976" s="90">
        <f t="shared" si="289"/>
        <v>0</v>
      </c>
    </row>
    <row r="3977">
      <c r="A3977" s="5">
        <f>Eingabe!J3977^2*PI()/4</f>
        <v>0</v>
      </c>
      <c r="B3977" s="5">
        <f>Eingabe!K3977*Eingabe!L3977</f>
        <v>0</v>
      </c>
      <c r="C3977" s="5">
        <f>(Eingabe!K3977*(Eingabe!L3977-Eingabe!K3977)+Eingabe!K3977^2*PI()/4)*0+Eingabe!K3977*Eingabe!L3977</f>
        <v>0</v>
      </c>
      <c r="D3977" s="89">
        <f>IF(Eingabe!G3977="x",1,0)</f>
        <v>0</v>
      </c>
      <c r="E3977" s="1">
        <f>IF(Eingabe!H3977="x",1,0)</f>
        <v>0</v>
      </c>
      <c r="F3977" s="1">
        <f>IF(Eingabe!I3977="x",1,0)</f>
        <v>0</v>
      </c>
      <c r="G3977" s="90">
        <f t="shared" si="287"/>
        <v>0</v>
      </c>
      <c r="H3977" s="1">
        <f>IF(Eingabe!R3977="x",1,0)</f>
        <v>0</v>
      </c>
      <c r="I3977" s="1">
        <f>IF(Eingabe!S3977="x",1,0)</f>
        <v>0</v>
      </c>
      <c r="J3977" s="1">
        <f t="shared" si="288"/>
        <v>0</v>
      </c>
      <c r="K3977" s="89">
        <f>IF(Eingabe!E3977="x",1,0)</f>
        <v>0</v>
      </c>
      <c r="L3977" s="1">
        <f>IF(Eingabe!F3977="x",1,0)</f>
        <v>0</v>
      </c>
      <c r="M3977" s="90">
        <f t="shared" si="289"/>
        <v>0</v>
      </c>
    </row>
    <row r="3978">
      <c r="A3978" s="5">
        <f>Eingabe!J3978^2*PI()/4</f>
        <v>0</v>
      </c>
      <c r="B3978" s="5">
        <f>Eingabe!K3978*Eingabe!L3978</f>
        <v>0</v>
      </c>
      <c r="C3978" s="5">
        <f>(Eingabe!K3978*(Eingabe!L3978-Eingabe!K3978)+Eingabe!K3978^2*PI()/4)*0+Eingabe!K3978*Eingabe!L3978</f>
        <v>0</v>
      </c>
      <c r="D3978" s="89">
        <f>IF(Eingabe!G3978="x",1,0)</f>
        <v>0</v>
      </c>
      <c r="E3978" s="1">
        <f>IF(Eingabe!H3978="x",1,0)</f>
        <v>0</v>
      </c>
      <c r="F3978" s="1">
        <f>IF(Eingabe!I3978="x",1,0)</f>
        <v>0</v>
      </c>
      <c r="G3978" s="90">
        <f t="shared" si="287"/>
        <v>0</v>
      </c>
      <c r="H3978" s="1">
        <f>IF(Eingabe!R3978="x",1,0)</f>
        <v>0</v>
      </c>
      <c r="I3978" s="1">
        <f>IF(Eingabe!S3978="x",1,0)</f>
        <v>0</v>
      </c>
      <c r="J3978" s="1">
        <f t="shared" si="288"/>
        <v>0</v>
      </c>
      <c r="K3978" s="89">
        <f>IF(Eingabe!E3978="x",1,0)</f>
        <v>0</v>
      </c>
      <c r="L3978" s="1">
        <f>IF(Eingabe!F3978="x",1,0)</f>
        <v>0</v>
      </c>
      <c r="M3978" s="90">
        <f t="shared" si="289"/>
        <v>0</v>
      </c>
    </row>
    <row r="3979">
      <c r="A3979" s="5">
        <f>Eingabe!J3979^2*PI()/4</f>
        <v>0</v>
      </c>
      <c r="B3979" s="5">
        <f>Eingabe!K3979*Eingabe!L3979</f>
        <v>0</v>
      </c>
      <c r="C3979" s="5">
        <f>(Eingabe!K3979*(Eingabe!L3979-Eingabe!K3979)+Eingabe!K3979^2*PI()/4)*0+Eingabe!K3979*Eingabe!L3979</f>
        <v>0</v>
      </c>
      <c r="D3979" s="89">
        <f>IF(Eingabe!G3979="x",1,0)</f>
        <v>0</v>
      </c>
      <c r="E3979" s="1">
        <f>IF(Eingabe!H3979="x",1,0)</f>
        <v>0</v>
      </c>
      <c r="F3979" s="1">
        <f>IF(Eingabe!I3979="x",1,0)</f>
        <v>0</v>
      </c>
      <c r="G3979" s="90">
        <f t="shared" si="287"/>
        <v>0</v>
      </c>
      <c r="H3979" s="1">
        <f>IF(Eingabe!R3979="x",1,0)</f>
        <v>0</v>
      </c>
      <c r="I3979" s="1">
        <f>IF(Eingabe!S3979="x",1,0)</f>
        <v>0</v>
      </c>
      <c r="J3979" s="1">
        <f t="shared" si="288"/>
        <v>0</v>
      </c>
      <c r="K3979" s="89">
        <f>IF(Eingabe!E3979="x",1,0)</f>
        <v>0</v>
      </c>
      <c r="L3979" s="1">
        <f>IF(Eingabe!F3979="x",1,0)</f>
        <v>0</v>
      </c>
      <c r="M3979" s="90">
        <f t="shared" si="289"/>
        <v>0</v>
      </c>
    </row>
    <row r="3980">
      <c r="A3980" s="5">
        <f>Eingabe!J3980^2*PI()/4</f>
        <v>0</v>
      </c>
      <c r="B3980" s="5">
        <f>Eingabe!K3980*Eingabe!L3980</f>
        <v>0</v>
      </c>
      <c r="C3980" s="5">
        <f>(Eingabe!K3980*(Eingabe!L3980-Eingabe!K3980)+Eingabe!K3980^2*PI()/4)*0+Eingabe!K3980*Eingabe!L3980</f>
        <v>0</v>
      </c>
      <c r="D3980" s="89">
        <f>IF(Eingabe!G3980="x",1,0)</f>
        <v>0</v>
      </c>
      <c r="E3980" s="1">
        <f>IF(Eingabe!H3980="x",1,0)</f>
        <v>0</v>
      </c>
      <c r="F3980" s="1">
        <f>IF(Eingabe!I3980="x",1,0)</f>
        <v>0</v>
      </c>
      <c r="G3980" s="90">
        <f t="shared" si="287"/>
        <v>0</v>
      </c>
      <c r="H3980" s="1">
        <f>IF(Eingabe!R3980="x",1,0)</f>
        <v>0</v>
      </c>
      <c r="I3980" s="1">
        <f>IF(Eingabe!S3980="x",1,0)</f>
        <v>0</v>
      </c>
      <c r="J3980" s="1">
        <f t="shared" si="288"/>
        <v>0</v>
      </c>
      <c r="K3980" s="89">
        <f>IF(Eingabe!E3980="x",1,0)</f>
        <v>0</v>
      </c>
      <c r="L3980" s="1">
        <f>IF(Eingabe!F3980="x",1,0)</f>
        <v>0</v>
      </c>
      <c r="M3980" s="90">
        <f t="shared" si="289"/>
        <v>0</v>
      </c>
    </row>
    <row r="3981">
      <c r="A3981" s="5">
        <f>Eingabe!J3981^2*PI()/4</f>
        <v>0</v>
      </c>
      <c r="B3981" s="5">
        <f>Eingabe!K3981*Eingabe!L3981</f>
        <v>0</v>
      </c>
      <c r="C3981" s="5">
        <f>(Eingabe!K3981*(Eingabe!L3981-Eingabe!K3981)+Eingabe!K3981^2*PI()/4)*0+Eingabe!K3981*Eingabe!L3981</f>
        <v>0</v>
      </c>
      <c r="D3981" s="89">
        <f>IF(Eingabe!G3981="x",1,0)</f>
        <v>0</v>
      </c>
      <c r="E3981" s="1">
        <f>IF(Eingabe!H3981="x",1,0)</f>
        <v>0</v>
      </c>
      <c r="F3981" s="1">
        <f>IF(Eingabe!I3981="x",1,0)</f>
        <v>0</v>
      </c>
      <c r="G3981" s="90">
        <f t="shared" si="287"/>
        <v>0</v>
      </c>
      <c r="H3981" s="1">
        <f>IF(Eingabe!R3981="x",1,0)</f>
        <v>0</v>
      </c>
      <c r="I3981" s="1">
        <f>IF(Eingabe!S3981="x",1,0)</f>
        <v>0</v>
      </c>
      <c r="J3981" s="1">
        <f t="shared" si="288"/>
        <v>0</v>
      </c>
      <c r="K3981" s="89">
        <f>IF(Eingabe!E3981="x",1,0)</f>
        <v>0</v>
      </c>
      <c r="L3981" s="1">
        <f>IF(Eingabe!F3981="x",1,0)</f>
        <v>0</v>
      </c>
      <c r="M3981" s="90">
        <f t="shared" si="289"/>
        <v>0</v>
      </c>
    </row>
    <row r="3982">
      <c r="A3982" s="5">
        <f>Eingabe!J3982^2*PI()/4</f>
        <v>0</v>
      </c>
      <c r="B3982" s="5">
        <f>Eingabe!K3982*Eingabe!L3982</f>
        <v>0</v>
      </c>
      <c r="C3982" s="5">
        <f>(Eingabe!K3982*(Eingabe!L3982-Eingabe!K3982)+Eingabe!K3982^2*PI()/4)*0+Eingabe!K3982*Eingabe!L3982</f>
        <v>0</v>
      </c>
      <c r="D3982" s="89">
        <f>IF(Eingabe!G3982="x",1,0)</f>
        <v>0</v>
      </c>
      <c r="E3982" s="1">
        <f>IF(Eingabe!H3982="x",1,0)</f>
        <v>0</v>
      </c>
      <c r="F3982" s="1">
        <f>IF(Eingabe!I3982="x",1,0)</f>
        <v>0</v>
      </c>
      <c r="G3982" s="90">
        <f t="shared" si="287"/>
        <v>0</v>
      </c>
      <c r="H3982" s="1">
        <f>IF(Eingabe!R3982="x",1,0)</f>
        <v>0</v>
      </c>
      <c r="I3982" s="1">
        <f>IF(Eingabe!S3982="x",1,0)</f>
        <v>0</v>
      </c>
      <c r="J3982" s="1">
        <f t="shared" si="288"/>
        <v>0</v>
      </c>
      <c r="K3982" s="89">
        <f>IF(Eingabe!E3982="x",1,0)</f>
        <v>0</v>
      </c>
      <c r="L3982" s="1">
        <f>IF(Eingabe!F3982="x",1,0)</f>
        <v>0</v>
      </c>
      <c r="M3982" s="90">
        <f t="shared" si="289"/>
        <v>0</v>
      </c>
    </row>
    <row r="3983">
      <c r="A3983" s="5">
        <f>Eingabe!J3983^2*PI()/4</f>
        <v>0</v>
      </c>
      <c r="B3983" s="5">
        <f>Eingabe!K3983*Eingabe!L3983</f>
        <v>0</v>
      </c>
      <c r="C3983" s="5">
        <f>(Eingabe!K3983*(Eingabe!L3983-Eingabe!K3983)+Eingabe!K3983^2*PI()/4)*0+Eingabe!K3983*Eingabe!L3983</f>
        <v>0</v>
      </c>
      <c r="D3983" s="89">
        <f>IF(Eingabe!G3983="x",1,0)</f>
        <v>0</v>
      </c>
      <c r="E3983" s="1">
        <f>IF(Eingabe!H3983="x",1,0)</f>
        <v>0</v>
      </c>
      <c r="F3983" s="1">
        <f>IF(Eingabe!I3983="x",1,0)</f>
        <v>0</v>
      </c>
      <c r="G3983" s="90">
        <f t="shared" si="287"/>
        <v>0</v>
      </c>
      <c r="H3983" s="1">
        <f>IF(Eingabe!R3983="x",1,0)</f>
        <v>0</v>
      </c>
      <c r="I3983" s="1">
        <f>IF(Eingabe!S3983="x",1,0)</f>
        <v>0</v>
      </c>
      <c r="J3983" s="1">
        <f t="shared" si="288"/>
        <v>0</v>
      </c>
      <c r="K3983" s="89">
        <f>IF(Eingabe!E3983="x",1,0)</f>
        <v>0</v>
      </c>
      <c r="L3983" s="1">
        <f>IF(Eingabe!F3983="x",1,0)</f>
        <v>0</v>
      </c>
      <c r="M3983" s="90">
        <f t="shared" si="289"/>
        <v>0</v>
      </c>
    </row>
    <row r="3984">
      <c r="A3984" s="5">
        <f>Eingabe!J3984^2*PI()/4</f>
        <v>0</v>
      </c>
      <c r="B3984" s="5">
        <f>Eingabe!K3984*Eingabe!L3984</f>
        <v>0</v>
      </c>
      <c r="C3984" s="5">
        <f>(Eingabe!K3984*(Eingabe!L3984-Eingabe!K3984)+Eingabe!K3984^2*PI()/4)*0+Eingabe!K3984*Eingabe!L3984</f>
        <v>0</v>
      </c>
      <c r="D3984" s="89">
        <f>IF(Eingabe!G3984="x",1,0)</f>
        <v>0</v>
      </c>
      <c r="E3984" s="1">
        <f>IF(Eingabe!H3984="x",1,0)</f>
        <v>0</v>
      </c>
      <c r="F3984" s="1">
        <f>IF(Eingabe!I3984="x",1,0)</f>
        <v>0</v>
      </c>
      <c r="G3984" s="90">
        <f t="shared" si="287"/>
        <v>0</v>
      </c>
      <c r="H3984" s="1">
        <f>IF(Eingabe!R3984="x",1,0)</f>
        <v>0</v>
      </c>
      <c r="I3984" s="1">
        <f>IF(Eingabe!S3984="x",1,0)</f>
        <v>0</v>
      </c>
      <c r="J3984" s="1">
        <f t="shared" si="288"/>
        <v>0</v>
      </c>
      <c r="K3984" s="89">
        <f>IF(Eingabe!E3984="x",1,0)</f>
        <v>0</v>
      </c>
      <c r="L3984" s="1">
        <f>IF(Eingabe!F3984="x",1,0)</f>
        <v>0</v>
      </c>
      <c r="M3984" s="90">
        <f t="shared" si="289"/>
        <v>0</v>
      </c>
    </row>
    <row r="3985">
      <c r="A3985" s="5">
        <f>Eingabe!J3985^2*PI()/4</f>
        <v>0</v>
      </c>
      <c r="B3985" s="5">
        <f>Eingabe!K3985*Eingabe!L3985</f>
        <v>0</v>
      </c>
      <c r="C3985" s="5">
        <f>(Eingabe!K3985*(Eingabe!L3985-Eingabe!K3985)+Eingabe!K3985^2*PI()/4)*0+Eingabe!K3985*Eingabe!L3985</f>
        <v>0</v>
      </c>
      <c r="D3985" s="89">
        <f>IF(Eingabe!G3985="x",1,0)</f>
        <v>0</v>
      </c>
      <c r="E3985" s="1">
        <f>IF(Eingabe!H3985="x",1,0)</f>
        <v>0</v>
      </c>
      <c r="F3985" s="1">
        <f>IF(Eingabe!I3985="x",1,0)</f>
        <v>0</v>
      </c>
      <c r="G3985" s="90">
        <f t="shared" si="287"/>
        <v>0</v>
      </c>
      <c r="H3985" s="1">
        <f>IF(Eingabe!R3985="x",1,0)</f>
        <v>0</v>
      </c>
      <c r="I3985" s="1">
        <f>IF(Eingabe!S3985="x",1,0)</f>
        <v>0</v>
      </c>
      <c r="J3985" s="1">
        <f t="shared" si="288"/>
        <v>0</v>
      </c>
      <c r="K3985" s="89">
        <f>IF(Eingabe!E3985="x",1,0)</f>
        <v>0</v>
      </c>
      <c r="L3985" s="1">
        <f>IF(Eingabe!F3985="x",1,0)</f>
        <v>0</v>
      </c>
      <c r="M3985" s="90">
        <f t="shared" si="289"/>
        <v>0</v>
      </c>
    </row>
    <row r="3986">
      <c r="A3986" s="5">
        <f>Eingabe!J3986^2*PI()/4</f>
        <v>0</v>
      </c>
      <c r="B3986" s="5">
        <f>Eingabe!K3986*Eingabe!L3986</f>
        <v>0</v>
      </c>
      <c r="C3986" s="5">
        <f>(Eingabe!K3986*(Eingabe!L3986-Eingabe!K3986)+Eingabe!K3986^2*PI()/4)*0+Eingabe!K3986*Eingabe!L3986</f>
        <v>0</v>
      </c>
      <c r="D3986" s="89">
        <f>IF(Eingabe!G3986="x",1,0)</f>
        <v>0</v>
      </c>
      <c r="E3986" s="1">
        <f>IF(Eingabe!H3986="x",1,0)</f>
        <v>0</v>
      </c>
      <c r="F3986" s="1">
        <f>IF(Eingabe!I3986="x",1,0)</f>
        <v>0</v>
      </c>
      <c r="G3986" s="90">
        <f t="shared" si="287"/>
        <v>0</v>
      </c>
      <c r="H3986" s="1">
        <f>IF(Eingabe!R3986="x",1,0)</f>
        <v>0</v>
      </c>
      <c r="I3986" s="1">
        <f>IF(Eingabe!S3986="x",1,0)</f>
        <v>0</v>
      </c>
      <c r="J3986" s="1">
        <f t="shared" si="288"/>
        <v>0</v>
      </c>
      <c r="K3986" s="89">
        <f>IF(Eingabe!E3986="x",1,0)</f>
        <v>0</v>
      </c>
      <c r="L3986" s="1">
        <f>IF(Eingabe!F3986="x",1,0)</f>
        <v>0</v>
      </c>
      <c r="M3986" s="90">
        <f t="shared" si="289"/>
        <v>0</v>
      </c>
    </row>
    <row r="3987">
      <c r="A3987" s="5">
        <f>Eingabe!J3987^2*PI()/4</f>
        <v>0</v>
      </c>
      <c r="B3987" s="5">
        <f>Eingabe!K3987*Eingabe!L3987</f>
        <v>0</v>
      </c>
      <c r="C3987" s="5">
        <f>(Eingabe!K3987*(Eingabe!L3987-Eingabe!K3987)+Eingabe!K3987^2*PI()/4)*0+Eingabe!K3987*Eingabe!L3987</f>
        <v>0</v>
      </c>
      <c r="D3987" s="89">
        <f>IF(Eingabe!G3987="x",1,0)</f>
        <v>0</v>
      </c>
      <c r="E3987" s="1">
        <f>IF(Eingabe!H3987="x",1,0)</f>
        <v>0</v>
      </c>
      <c r="F3987" s="1">
        <f>IF(Eingabe!I3987="x",1,0)</f>
        <v>0</v>
      </c>
      <c r="G3987" s="90">
        <f t="shared" ref="G3987:G4050" si="290">MAX(E3987:F3987)</f>
        <v>0</v>
      </c>
      <c r="H3987" s="1">
        <f>IF(Eingabe!R3987="x",1,0)</f>
        <v>0</v>
      </c>
      <c r="I3987" s="1">
        <f>IF(Eingabe!S3987="x",1,0)</f>
        <v>0</v>
      </c>
      <c r="J3987" s="1">
        <f t="shared" ref="J3987:J4050" si="291">MAX(H3987:I3987)</f>
        <v>0</v>
      </c>
      <c r="K3987" s="89">
        <f>IF(Eingabe!E3987="x",1,0)</f>
        <v>0</v>
      </c>
      <c r="L3987" s="1">
        <f>IF(Eingabe!F3987="x",1,0)</f>
        <v>0</v>
      </c>
      <c r="M3987" s="90">
        <f t="shared" ref="M3987:M4050" si="292">MAX(K3987:L3987)</f>
        <v>0</v>
      </c>
    </row>
    <row r="3988">
      <c r="A3988" s="5">
        <f>Eingabe!J3988^2*PI()/4</f>
        <v>0</v>
      </c>
      <c r="B3988" s="5">
        <f>Eingabe!K3988*Eingabe!L3988</f>
        <v>0</v>
      </c>
      <c r="C3988" s="5">
        <f>(Eingabe!K3988*(Eingabe!L3988-Eingabe!K3988)+Eingabe!K3988^2*PI()/4)*0+Eingabe!K3988*Eingabe!L3988</f>
        <v>0</v>
      </c>
      <c r="D3988" s="89">
        <f>IF(Eingabe!G3988="x",1,0)</f>
        <v>0</v>
      </c>
      <c r="E3988" s="1">
        <f>IF(Eingabe!H3988="x",1,0)</f>
        <v>0</v>
      </c>
      <c r="F3988" s="1">
        <f>IF(Eingabe!I3988="x",1,0)</f>
        <v>0</v>
      </c>
      <c r="G3988" s="90">
        <f t="shared" si="290"/>
        <v>0</v>
      </c>
      <c r="H3988" s="1">
        <f>IF(Eingabe!R3988="x",1,0)</f>
        <v>0</v>
      </c>
      <c r="I3988" s="1">
        <f>IF(Eingabe!S3988="x",1,0)</f>
        <v>0</v>
      </c>
      <c r="J3988" s="1">
        <f t="shared" si="291"/>
        <v>0</v>
      </c>
      <c r="K3988" s="89">
        <f>IF(Eingabe!E3988="x",1,0)</f>
        <v>0</v>
      </c>
      <c r="L3988" s="1">
        <f>IF(Eingabe!F3988="x",1,0)</f>
        <v>0</v>
      </c>
      <c r="M3988" s="90">
        <f t="shared" si="292"/>
        <v>0</v>
      </c>
    </row>
    <row r="3989">
      <c r="A3989" s="5">
        <f>Eingabe!J3989^2*PI()/4</f>
        <v>0</v>
      </c>
      <c r="B3989" s="5">
        <f>Eingabe!K3989*Eingabe!L3989</f>
        <v>0</v>
      </c>
      <c r="C3989" s="5">
        <f>(Eingabe!K3989*(Eingabe!L3989-Eingabe!K3989)+Eingabe!K3989^2*PI()/4)*0+Eingabe!K3989*Eingabe!L3989</f>
        <v>0</v>
      </c>
      <c r="D3989" s="89">
        <f>IF(Eingabe!G3989="x",1,0)</f>
        <v>0</v>
      </c>
      <c r="E3989" s="1">
        <f>IF(Eingabe!H3989="x",1,0)</f>
        <v>0</v>
      </c>
      <c r="F3989" s="1">
        <f>IF(Eingabe!I3989="x",1,0)</f>
        <v>0</v>
      </c>
      <c r="G3989" s="90">
        <f t="shared" si="290"/>
        <v>0</v>
      </c>
      <c r="H3989" s="1">
        <f>IF(Eingabe!R3989="x",1,0)</f>
        <v>0</v>
      </c>
      <c r="I3989" s="1">
        <f>IF(Eingabe!S3989="x",1,0)</f>
        <v>0</v>
      </c>
      <c r="J3989" s="1">
        <f t="shared" si="291"/>
        <v>0</v>
      </c>
      <c r="K3989" s="89">
        <f>IF(Eingabe!E3989="x",1,0)</f>
        <v>0</v>
      </c>
      <c r="L3989" s="1">
        <f>IF(Eingabe!F3989="x",1,0)</f>
        <v>0</v>
      </c>
      <c r="M3989" s="90">
        <f t="shared" si="292"/>
        <v>0</v>
      </c>
    </row>
    <row r="3990">
      <c r="A3990" s="5">
        <f>Eingabe!J3990^2*PI()/4</f>
        <v>0</v>
      </c>
      <c r="B3990" s="5">
        <f>Eingabe!K3990*Eingabe!L3990</f>
        <v>0</v>
      </c>
      <c r="C3990" s="5">
        <f>(Eingabe!K3990*(Eingabe!L3990-Eingabe!K3990)+Eingabe!K3990^2*PI()/4)*0+Eingabe!K3990*Eingabe!L3990</f>
        <v>0</v>
      </c>
      <c r="D3990" s="89">
        <f>IF(Eingabe!G3990="x",1,0)</f>
        <v>0</v>
      </c>
      <c r="E3990" s="1">
        <f>IF(Eingabe!H3990="x",1,0)</f>
        <v>0</v>
      </c>
      <c r="F3990" s="1">
        <f>IF(Eingabe!I3990="x",1,0)</f>
        <v>0</v>
      </c>
      <c r="G3990" s="90">
        <f t="shared" si="290"/>
        <v>0</v>
      </c>
      <c r="H3990" s="1">
        <f>IF(Eingabe!R3990="x",1,0)</f>
        <v>0</v>
      </c>
      <c r="I3990" s="1">
        <f>IF(Eingabe!S3990="x",1,0)</f>
        <v>0</v>
      </c>
      <c r="J3990" s="1">
        <f t="shared" si="291"/>
        <v>0</v>
      </c>
      <c r="K3990" s="89">
        <f>IF(Eingabe!E3990="x",1,0)</f>
        <v>0</v>
      </c>
      <c r="L3990" s="1">
        <f>IF(Eingabe!F3990="x",1,0)</f>
        <v>0</v>
      </c>
      <c r="M3990" s="90">
        <f t="shared" si="292"/>
        <v>0</v>
      </c>
    </row>
    <row r="3991">
      <c r="A3991" s="5">
        <f>Eingabe!J3991^2*PI()/4</f>
        <v>0</v>
      </c>
      <c r="B3991" s="5">
        <f>Eingabe!K3991*Eingabe!L3991</f>
        <v>0</v>
      </c>
      <c r="C3991" s="5">
        <f>(Eingabe!K3991*(Eingabe!L3991-Eingabe!K3991)+Eingabe!K3991^2*PI()/4)*0+Eingabe!K3991*Eingabe!L3991</f>
        <v>0</v>
      </c>
      <c r="D3991" s="89">
        <f>IF(Eingabe!G3991="x",1,0)</f>
        <v>0</v>
      </c>
      <c r="E3991" s="1">
        <f>IF(Eingabe!H3991="x",1,0)</f>
        <v>0</v>
      </c>
      <c r="F3991" s="1">
        <f>IF(Eingabe!I3991="x",1,0)</f>
        <v>0</v>
      </c>
      <c r="G3991" s="90">
        <f t="shared" si="290"/>
        <v>0</v>
      </c>
      <c r="H3991" s="1">
        <f>IF(Eingabe!R3991="x",1,0)</f>
        <v>0</v>
      </c>
      <c r="I3991" s="1">
        <f>IF(Eingabe!S3991="x",1,0)</f>
        <v>0</v>
      </c>
      <c r="J3991" s="1">
        <f t="shared" si="291"/>
        <v>0</v>
      </c>
      <c r="K3991" s="89">
        <f>IF(Eingabe!E3991="x",1,0)</f>
        <v>0</v>
      </c>
      <c r="L3991" s="1">
        <f>IF(Eingabe!F3991="x",1,0)</f>
        <v>0</v>
      </c>
      <c r="M3991" s="90">
        <f t="shared" si="292"/>
        <v>0</v>
      </c>
    </row>
    <row r="3992">
      <c r="A3992" s="5">
        <f>Eingabe!J3992^2*PI()/4</f>
        <v>0</v>
      </c>
      <c r="B3992" s="5">
        <f>Eingabe!K3992*Eingabe!L3992</f>
        <v>0</v>
      </c>
      <c r="C3992" s="5">
        <f>(Eingabe!K3992*(Eingabe!L3992-Eingabe!K3992)+Eingabe!K3992^2*PI()/4)*0+Eingabe!K3992*Eingabe!L3992</f>
        <v>0</v>
      </c>
      <c r="D3992" s="89">
        <f>IF(Eingabe!G3992="x",1,0)</f>
        <v>0</v>
      </c>
      <c r="E3992" s="1">
        <f>IF(Eingabe!H3992="x",1,0)</f>
        <v>0</v>
      </c>
      <c r="F3992" s="1">
        <f>IF(Eingabe!I3992="x",1,0)</f>
        <v>0</v>
      </c>
      <c r="G3992" s="90">
        <f t="shared" si="290"/>
        <v>0</v>
      </c>
      <c r="H3992" s="1">
        <f>IF(Eingabe!R3992="x",1,0)</f>
        <v>0</v>
      </c>
      <c r="I3992" s="1">
        <f>IF(Eingabe!S3992="x",1,0)</f>
        <v>0</v>
      </c>
      <c r="J3992" s="1">
        <f t="shared" si="291"/>
        <v>0</v>
      </c>
      <c r="K3992" s="89">
        <f>IF(Eingabe!E3992="x",1,0)</f>
        <v>0</v>
      </c>
      <c r="L3992" s="1">
        <f>IF(Eingabe!F3992="x",1,0)</f>
        <v>0</v>
      </c>
      <c r="M3992" s="90">
        <f t="shared" si="292"/>
        <v>0</v>
      </c>
    </row>
    <row r="3993">
      <c r="A3993" s="5">
        <f>Eingabe!J3993^2*PI()/4</f>
        <v>0</v>
      </c>
      <c r="B3993" s="5">
        <f>Eingabe!K3993*Eingabe!L3993</f>
        <v>0</v>
      </c>
      <c r="C3993" s="5">
        <f>(Eingabe!K3993*(Eingabe!L3993-Eingabe!K3993)+Eingabe!K3993^2*PI()/4)*0+Eingabe!K3993*Eingabe!L3993</f>
        <v>0</v>
      </c>
      <c r="D3993" s="89">
        <f>IF(Eingabe!G3993="x",1,0)</f>
        <v>0</v>
      </c>
      <c r="E3993" s="1">
        <f>IF(Eingabe!H3993="x",1,0)</f>
        <v>0</v>
      </c>
      <c r="F3993" s="1">
        <f>IF(Eingabe!I3993="x",1,0)</f>
        <v>0</v>
      </c>
      <c r="G3993" s="90">
        <f t="shared" si="290"/>
        <v>0</v>
      </c>
      <c r="H3993" s="1">
        <f>IF(Eingabe!R3993="x",1,0)</f>
        <v>0</v>
      </c>
      <c r="I3993" s="1">
        <f>IF(Eingabe!S3993="x",1,0)</f>
        <v>0</v>
      </c>
      <c r="J3993" s="1">
        <f t="shared" si="291"/>
        <v>0</v>
      </c>
      <c r="K3993" s="89">
        <f>IF(Eingabe!E3993="x",1,0)</f>
        <v>0</v>
      </c>
      <c r="L3993" s="1">
        <f>IF(Eingabe!F3993="x",1,0)</f>
        <v>0</v>
      </c>
      <c r="M3993" s="90">
        <f t="shared" si="292"/>
        <v>0</v>
      </c>
    </row>
    <row r="3994">
      <c r="A3994" s="5">
        <f>Eingabe!J3994^2*PI()/4</f>
        <v>0</v>
      </c>
      <c r="B3994" s="5">
        <f>Eingabe!K3994*Eingabe!L3994</f>
        <v>0</v>
      </c>
      <c r="C3994" s="5">
        <f>(Eingabe!K3994*(Eingabe!L3994-Eingabe!K3994)+Eingabe!K3994^2*PI()/4)*0+Eingabe!K3994*Eingabe!L3994</f>
        <v>0</v>
      </c>
      <c r="D3994" s="89">
        <f>IF(Eingabe!G3994="x",1,0)</f>
        <v>0</v>
      </c>
      <c r="E3994" s="1">
        <f>IF(Eingabe!H3994="x",1,0)</f>
        <v>0</v>
      </c>
      <c r="F3994" s="1">
        <f>IF(Eingabe!I3994="x",1,0)</f>
        <v>0</v>
      </c>
      <c r="G3994" s="90">
        <f t="shared" si="290"/>
        <v>0</v>
      </c>
      <c r="H3994" s="1">
        <f>IF(Eingabe!R3994="x",1,0)</f>
        <v>0</v>
      </c>
      <c r="I3994" s="1">
        <f>IF(Eingabe!S3994="x",1,0)</f>
        <v>0</v>
      </c>
      <c r="J3994" s="1">
        <f t="shared" si="291"/>
        <v>0</v>
      </c>
      <c r="K3994" s="89">
        <f>IF(Eingabe!E3994="x",1,0)</f>
        <v>0</v>
      </c>
      <c r="L3994" s="1">
        <f>IF(Eingabe!F3994="x",1,0)</f>
        <v>0</v>
      </c>
      <c r="M3994" s="90">
        <f t="shared" si="292"/>
        <v>0</v>
      </c>
    </row>
    <row r="3995">
      <c r="A3995" s="5">
        <f>Eingabe!J3995^2*PI()/4</f>
        <v>0</v>
      </c>
      <c r="B3995" s="5">
        <f>Eingabe!K3995*Eingabe!L3995</f>
        <v>0</v>
      </c>
      <c r="C3995" s="5">
        <f>(Eingabe!K3995*(Eingabe!L3995-Eingabe!K3995)+Eingabe!K3995^2*PI()/4)*0+Eingabe!K3995*Eingabe!L3995</f>
        <v>0</v>
      </c>
      <c r="D3995" s="89">
        <f>IF(Eingabe!G3995="x",1,0)</f>
        <v>0</v>
      </c>
      <c r="E3995" s="1">
        <f>IF(Eingabe!H3995="x",1,0)</f>
        <v>0</v>
      </c>
      <c r="F3995" s="1">
        <f>IF(Eingabe!I3995="x",1,0)</f>
        <v>0</v>
      </c>
      <c r="G3995" s="90">
        <f t="shared" si="290"/>
        <v>0</v>
      </c>
      <c r="H3995" s="1">
        <f>IF(Eingabe!R3995="x",1,0)</f>
        <v>0</v>
      </c>
      <c r="I3995" s="1">
        <f>IF(Eingabe!S3995="x",1,0)</f>
        <v>0</v>
      </c>
      <c r="J3995" s="1">
        <f t="shared" si="291"/>
        <v>0</v>
      </c>
      <c r="K3995" s="89">
        <f>IF(Eingabe!E3995="x",1,0)</f>
        <v>0</v>
      </c>
      <c r="L3995" s="1">
        <f>IF(Eingabe!F3995="x",1,0)</f>
        <v>0</v>
      </c>
      <c r="M3995" s="90">
        <f t="shared" si="292"/>
        <v>0</v>
      </c>
    </row>
    <row r="3996">
      <c r="A3996" s="5">
        <f>Eingabe!J3996^2*PI()/4</f>
        <v>0</v>
      </c>
      <c r="B3996" s="5">
        <f>Eingabe!K3996*Eingabe!L3996</f>
        <v>0</v>
      </c>
      <c r="C3996" s="5">
        <f>(Eingabe!K3996*(Eingabe!L3996-Eingabe!K3996)+Eingabe!K3996^2*PI()/4)*0+Eingabe!K3996*Eingabe!L3996</f>
        <v>0</v>
      </c>
      <c r="D3996" s="89">
        <f>IF(Eingabe!G3996="x",1,0)</f>
        <v>0</v>
      </c>
      <c r="E3996" s="1">
        <f>IF(Eingabe!H3996="x",1,0)</f>
        <v>0</v>
      </c>
      <c r="F3996" s="1">
        <f>IF(Eingabe!I3996="x",1,0)</f>
        <v>0</v>
      </c>
      <c r="G3996" s="90">
        <f t="shared" si="290"/>
        <v>0</v>
      </c>
      <c r="H3996" s="1">
        <f>IF(Eingabe!R3996="x",1,0)</f>
        <v>0</v>
      </c>
      <c r="I3996" s="1">
        <f>IF(Eingabe!S3996="x",1,0)</f>
        <v>0</v>
      </c>
      <c r="J3996" s="1">
        <f t="shared" si="291"/>
        <v>0</v>
      </c>
      <c r="K3996" s="89">
        <f>IF(Eingabe!E3996="x",1,0)</f>
        <v>0</v>
      </c>
      <c r="L3996" s="1">
        <f>IF(Eingabe!F3996="x",1,0)</f>
        <v>0</v>
      </c>
      <c r="M3996" s="90">
        <f t="shared" si="292"/>
        <v>0</v>
      </c>
    </row>
    <row r="3997">
      <c r="A3997" s="5">
        <f>Eingabe!J3997^2*PI()/4</f>
        <v>0</v>
      </c>
      <c r="B3997" s="5">
        <f>Eingabe!K3997*Eingabe!L3997</f>
        <v>0</v>
      </c>
      <c r="C3997" s="5">
        <f>(Eingabe!K3997*(Eingabe!L3997-Eingabe!K3997)+Eingabe!K3997^2*PI()/4)*0+Eingabe!K3997*Eingabe!L3997</f>
        <v>0</v>
      </c>
      <c r="D3997" s="89">
        <f>IF(Eingabe!G3997="x",1,0)</f>
        <v>0</v>
      </c>
      <c r="E3997" s="1">
        <f>IF(Eingabe!H3997="x",1,0)</f>
        <v>0</v>
      </c>
      <c r="F3997" s="1">
        <f>IF(Eingabe!I3997="x",1,0)</f>
        <v>0</v>
      </c>
      <c r="G3997" s="90">
        <f t="shared" si="290"/>
        <v>0</v>
      </c>
      <c r="H3997" s="1">
        <f>IF(Eingabe!R3997="x",1,0)</f>
        <v>0</v>
      </c>
      <c r="I3997" s="1">
        <f>IF(Eingabe!S3997="x",1,0)</f>
        <v>0</v>
      </c>
      <c r="J3997" s="1">
        <f t="shared" si="291"/>
        <v>0</v>
      </c>
      <c r="K3997" s="89">
        <f>IF(Eingabe!E3997="x",1,0)</f>
        <v>0</v>
      </c>
      <c r="L3997" s="1">
        <f>IF(Eingabe!F3997="x",1,0)</f>
        <v>0</v>
      </c>
      <c r="M3997" s="90">
        <f t="shared" si="292"/>
        <v>0</v>
      </c>
    </row>
    <row r="3998">
      <c r="A3998" s="5">
        <f>Eingabe!J3998^2*PI()/4</f>
        <v>0</v>
      </c>
      <c r="B3998" s="5">
        <f>Eingabe!K3998*Eingabe!L3998</f>
        <v>0</v>
      </c>
      <c r="C3998" s="5">
        <f>(Eingabe!K3998*(Eingabe!L3998-Eingabe!K3998)+Eingabe!K3998^2*PI()/4)*0+Eingabe!K3998*Eingabe!L3998</f>
        <v>0</v>
      </c>
      <c r="D3998" s="89">
        <f>IF(Eingabe!G3998="x",1,0)</f>
        <v>0</v>
      </c>
      <c r="E3998" s="1">
        <f>IF(Eingabe!H3998="x",1,0)</f>
        <v>0</v>
      </c>
      <c r="F3998" s="1">
        <f>IF(Eingabe!I3998="x",1,0)</f>
        <v>0</v>
      </c>
      <c r="G3998" s="90">
        <f t="shared" si="290"/>
        <v>0</v>
      </c>
      <c r="H3998" s="1">
        <f>IF(Eingabe!R3998="x",1,0)</f>
        <v>0</v>
      </c>
      <c r="I3998" s="1">
        <f>IF(Eingabe!S3998="x",1,0)</f>
        <v>0</v>
      </c>
      <c r="J3998" s="1">
        <f t="shared" si="291"/>
        <v>0</v>
      </c>
      <c r="K3998" s="89">
        <f>IF(Eingabe!E3998="x",1,0)</f>
        <v>0</v>
      </c>
      <c r="L3998" s="1">
        <f>IF(Eingabe!F3998="x",1,0)</f>
        <v>0</v>
      </c>
      <c r="M3998" s="90">
        <f t="shared" si="292"/>
        <v>0</v>
      </c>
    </row>
    <row r="3999">
      <c r="A3999" s="5">
        <f>Eingabe!J3999^2*PI()/4</f>
        <v>0</v>
      </c>
      <c r="B3999" s="5">
        <f>Eingabe!K3999*Eingabe!L3999</f>
        <v>0</v>
      </c>
      <c r="C3999" s="5">
        <f>(Eingabe!K3999*(Eingabe!L3999-Eingabe!K3999)+Eingabe!K3999^2*PI()/4)*0+Eingabe!K3999*Eingabe!L3999</f>
        <v>0</v>
      </c>
      <c r="D3999" s="89">
        <f>IF(Eingabe!G3999="x",1,0)</f>
        <v>0</v>
      </c>
      <c r="E3999" s="1">
        <f>IF(Eingabe!H3999="x",1,0)</f>
        <v>0</v>
      </c>
      <c r="F3999" s="1">
        <f>IF(Eingabe!I3999="x",1,0)</f>
        <v>0</v>
      </c>
      <c r="G3999" s="90">
        <f t="shared" si="290"/>
        <v>0</v>
      </c>
      <c r="H3999" s="1">
        <f>IF(Eingabe!R3999="x",1,0)</f>
        <v>0</v>
      </c>
      <c r="I3999" s="1">
        <f>IF(Eingabe!S3999="x",1,0)</f>
        <v>0</v>
      </c>
      <c r="J3999" s="1">
        <f t="shared" si="291"/>
        <v>0</v>
      </c>
      <c r="K3999" s="89">
        <f>IF(Eingabe!E3999="x",1,0)</f>
        <v>0</v>
      </c>
      <c r="L3999" s="1">
        <f>IF(Eingabe!F3999="x",1,0)</f>
        <v>0</v>
      </c>
      <c r="M3999" s="90">
        <f t="shared" si="292"/>
        <v>0</v>
      </c>
    </row>
    <row r="4000">
      <c r="A4000" s="5">
        <f>Eingabe!J4000^2*PI()/4</f>
        <v>0</v>
      </c>
      <c r="B4000" s="5">
        <f>Eingabe!K4000*Eingabe!L4000</f>
        <v>0</v>
      </c>
      <c r="C4000" s="5">
        <f>(Eingabe!K4000*(Eingabe!L4000-Eingabe!K4000)+Eingabe!K4000^2*PI()/4)*0+Eingabe!K4000*Eingabe!L4000</f>
        <v>0</v>
      </c>
      <c r="D4000" s="89">
        <f>IF(Eingabe!G4000="x",1,0)</f>
        <v>0</v>
      </c>
      <c r="E4000" s="1">
        <f>IF(Eingabe!H4000="x",1,0)</f>
        <v>0</v>
      </c>
      <c r="F4000" s="1">
        <f>IF(Eingabe!I4000="x",1,0)</f>
        <v>0</v>
      </c>
      <c r="G4000" s="90">
        <f t="shared" si="290"/>
        <v>0</v>
      </c>
      <c r="H4000" s="1">
        <f>IF(Eingabe!R4000="x",1,0)</f>
        <v>0</v>
      </c>
      <c r="I4000" s="1">
        <f>IF(Eingabe!S4000="x",1,0)</f>
        <v>0</v>
      </c>
      <c r="J4000" s="1">
        <f t="shared" si="291"/>
        <v>0</v>
      </c>
      <c r="K4000" s="89">
        <f>IF(Eingabe!E4000="x",1,0)</f>
        <v>0</v>
      </c>
      <c r="L4000" s="1">
        <f>IF(Eingabe!F4000="x",1,0)</f>
        <v>0</v>
      </c>
      <c r="M4000" s="90">
        <f t="shared" si="292"/>
        <v>0</v>
      </c>
    </row>
    <row r="4001">
      <c r="A4001" s="5">
        <f>Eingabe!J4001^2*PI()/4</f>
        <v>0</v>
      </c>
      <c r="B4001" s="5">
        <f>Eingabe!K4001*Eingabe!L4001</f>
        <v>0</v>
      </c>
      <c r="C4001" s="5">
        <f>(Eingabe!K4001*(Eingabe!L4001-Eingabe!K4001)+Eingabe!K4001^2*PI()/4)*0+Eingabe!K4001*Eingabe!L4001</f>
        <v>0</v>
      </c>
      <c r="D4001" s="89">
        <f>IF(Eingabe!G4001="x",1,0)</f>
        <v>0</v>
      </c>
      <c r="E4001" s="1">
        <f>IF(Eingabe!H4001="x",1,0)</f>
        <v>0</v>
      </c>
      <c r="F4001" s="1">
        <f>IF(Eingabe!I4001="x",1,0)</f>
        <v>0</v>
      </c>
      <c r="G4001" s="90">
        <f t="shared" si="290"/>
        <v>0</v>
      </c>
      <c r="H4001" s="1">
        <f>IF(Eingabe!R4001="x",1,0)</f>
        <v>0</v>
      </c>
      <c r="I4001" s="1">
        <f>IF(Eingabe!S4001="x",1,0)</f>
        <v>0</v>
      </c>
      <c r="J4001" s="1">
        <f t="shared" si="291"/>
        <v>0</v>
      </c>
      <c r="K4001" s="89">
        <f>IF(Eingabe!E4001="x",1,0)</f>
        <v>0</v>
      </c>
      <c r="L4001" s="1">
        <f>IF(Eingabe!F4001="x",1,0)</f>
        <v>0</v>
      </c>
      <c r="M4001" s="90">
        <f t="shared" si="292"/>
        <v>0</v>
      </c>
    </row>
    <row r="4002">
      <c r="A4002" s="5">
        <f>Eingabe!J4002^2*PI()/4</f>
        <v>0</v>
      </c>
      <c r="B4002" s="5">
        <f>Eingabe!K4002*Eingabe!L4002</f>
        <v>0</v>
      </c>
      <c r="C4002" s="5">
        <f>(Eingabe!K4002*(Eingabe!L4002-Eingabe!K4002)+Eingabe!K4002^2*PI()/4)*0+Eingabe!K4002*Eingabe!L4002</f>
        <v>0</v>
      </c>
      <c r="D4002" s="89">
        <f>IF(Eingabe!G4002="x",1,0)</f>
        <v>0</v>
      </c>
      <c r="E4002" s="1">
        <f>IF(Eingabe!H4002="x",1,0)</f>
        <v>0</v>
      </c>
      <c r="F4002" s="1">
        <f>IF(Eingabe!I4002="x",1,0)</f>
        <v>0</v>
      </c>
      <c r="G4002" s="90">
        <f t="shared" si="290"/>
        <v>0</v>
      </c>
      <c r="H4002" s="1">
        <f>IF(Eingabe!R4002="x",1,0)</f>
        <v>0</v>
      </c>
      <c r="I4002" s="1">
        <f>IF(Eingabe!S4002="x",1,0)</f>
        <v>0</v>
      </c>
      <c r="J4002" s="1">
        <f t="shared" si="291"/>
        <v>0</v>
      </c>
      <c r="K4002" s="89">
        <f>IF(Eingabe!E4002="x",1,0)</f>
        <v>0</v>
      </c>
      <c r="L4002" s="1">
        <f>IF(Eingabe!F4002="x",1,0)</f>
        <v>0</v>
      </c>
      <c r="M4002" s="90">
        <f t="shared" si="292"/>
        <v>0</v>
      </c>
    </row>
    <row r="4003">
      <c r="A4003" s="5">
        <f>Eingabe!J4003^2*PI()/4</f>
        <v>0</v>
      </c>
      <c r="B4003" s="5">
        <f>Eingabe!K4003*Eingabe!L4003</f>
        <v>0</v>
      </c>
      <c r="C4003" s="5">
        <f>(Eingabe!K4003*(Eingabe!L4003-Eingabe!K4003)+Eingabe!K4003^2*PI()/4)*0+Eingabe!K4003*Eingabe!L4003</f>
        <v>0</v>
      </c>
      <c r="D4003" s="89">
        <f>IF(Eingabe!G4003="x",1,0)</f>
        <v>0</v>
      </c>
      <c r="E4003" s="1">
        <f>IF(Eingabe!H4003="x",1,0)</f>
        <v>0</v>
      </c>
      <c r="F4003" s="1">
        <f>IF(Eingabe!I4003="x",1,0)</f>
        <v>0</v>
      </c>
      <c r="G4003" s="90">
        <f t="shared" si="290"/>
        <v>0</v>
      </c>
      <c r="H4003" s="1">
        <f>IF(Eingabe!R4003="x",1,0)</f>
        <v>0</v>
      </c>
      <c r="I4003" s="1">
        <f>IF(Eingabe!S4003="x",1,0)</f>
        <v>0</v>
      </c>
      <c r="J4003" s="1">
        <f t="shared" si="291"/>
        <v>0</v>
      </c>
      <c r="K4003" s="89">
        <f>IF(Eingabe!E4003="x",1,0)</f>
        <v>0</v>
      </c>
      <c r="L4003" s="1">
        <f>IF(Eingabe!F4003="x",1,0)</f>
        <v>0</v>
      </c>
      <c r="M4003" s="90">
        <f t="shared" si="292"/>
        <v>0</v>
      </c>
    </row>
    <row r="4004">
      <c r="A4004" s="5">
        <f>Eingabe!J4004^2*PI()/4</f>
        <v>0</v>
      </c>
      <c r="B4004" s="5">
        <f>Eingabe!K4004*Eingabe!L4004</f>
        <v>0</v>
      </c>
      <c r="C4004" s="5">
        <f>(Eingabe!K4004*(Eingabe!L4004-Eingabe!K4004)+Eingabe!K4004^2*PI()/4)*0+Eingabe!K4004*Eingabe!L4004</f>
        <v>0</v>
      </c>
      <c r="D4004" s="89">
        <f>IF(Eingabe!G4004="x",1,0)</f>
        <v>0</v>
      </c>
      <c r="E4004" s="1">
        <f>IF(Eingabe!H4004="x",1,0)</f>
        <v>0</v>
      </c>
      <c r="F4004" s="1">
        <f>IF(Eingabe!I4004="x",1,0)</f>
        <v>0</v>
      </c>
      <c r="G4004" s="90">
        <f t="shared" si="290"/>
        <v>0</v>
      </c>
      <c r="H4004" s="1">
        <f>IF(Eingabe!R4004="x",1,0)</f>
        <v>0</v>
      </c>
      <c r="I4004" s="1">
        <f>IF(Eingabe!S4004="x",1,0)</f>
        <v>0</v>
      </c>
      <c r="J4004" s="1">
        <f t="shared" si="291"/>
        <v>0</v>
      </c>
      <c r="K4004" s="89">
        <f>IF(Eingabe!E4004="x",1,0)</f>
        <v>0</v>
      </c>
      <c r="L4004" s="1">
        <f>IF(Eingabe!F4004="x",1,0)</f>
        <v>0</v>
      </c>
      <c r="M4004" s="90">
        <f t="shared" si="292"/>
        <v>0</v>
      </c>
    </row>
    <row r="4005">
      <c r="A4005" s="5">
        <f>Eingabe!J4005^2*PI()/4</f>
        <v>0</v>
      </c>
      <c r="B4005" s="5">
        <f>Eingabe!K4005*Eingabe!L4005</f>
        <v>0</v>
      </c>
      <c r="C4005" s="5">
        <f>(Eingabe!K4005*(Eingabe!L4005-Eingabe!K4005)+Eingabe!K4005^2*PI()/4)*0+Eingabe!K4005*Eingabe!L4005</f>
        <v>0</v>
      </c>
      <c r="D4005" s="89">
        <f>IF(Eingabe!G4005="x",1,0)</f>
        <v>0</v>
      </c>
      <c r="E4005" s="1">
        <f>IF(Eingabe!H4005="x",1,0)</f>
        <v>0</v>
      </c>
      <c r="F4005" s="1">
        <f>IF(Eingabe!I4005="x",1,0)</f>
        <v>0</v>
      </c>
      <c r="G4005" s="90">
        <f t="shared" si="290"/>
        <v>0</v>
      </c>
      <c r="H4005" s="1">
        <f>IF(Eingabe!R4005="x",1,0)</f>
        <v>0</v>
      </c>
      <c r="I4005" s="1">
        <f>IF(Eingabe!S4005="x",1,0)</f>
        <v>0</v>
      </c>
      <c r="J4005" s="1">
        <f t="shared" si="291"/>
        <v>0</v>
      </c>
      <c r="K4005" s="89">
        <f>IF(Eingabe!E4005="x",1,0)</f>
        <v>0</v>
      </c>
      <c r="L4005" s="1">
        <f>IF(Eingabe!F4005="x",1,0)</f>
        <v>0</v>
      </c>
      <c r="M4005" s="90">
        <f t="shared" si="292"/>
        <v>0</v>
      </c>
    </row>
    <row r="4006">
      <c r="A4006" s="5">
        <f>Eingabe!J4006^2*PI()/4</f>
        <v>0</v>
      </c>
      <c r="B4006" s="5">
        <f>Eingabe!K4006*Eingabe!L4006</f>
        <v>0</v>
      </c>
      <c r="C4006" s="5">
        <f>(Eingabe!K4006*(Eingabe!L4006-Eingabe!K4006)+Eingabe!K4006^2*PI()/4)*0+Eingabe!K4006*Eingabe!L4006</f>
        <v>0</v>
      </c>
      <c r="D4006" s="89">
        <f>IF(Eingabe!G4006="x",1,0)</f>
        <v>0</v>
      </c>
      <c r="E4006" s="1">
        <f>IF(Eingabe!H4006="x",1,0)</f>
        <v>0</v>
      </c>
      <c r="F4006" s="1">
        <f>IF(Eingabe!I4006="x",1,0)</f>
        <v>0</v>
      </c>
      <c r="G4006" s="90">
        <f t="shared" si="290"/>
        <v>0</v>
      </c>
      <c r="H4006" s="1">
        <f>IF(Eingabe!R4006="x",1,0)</f>
        <v>0</v>
      </c>
      <c r="I4006" s="1">
        <f>IF(Eingabe!S4006="x",1,0)</f>
        <v>0</v>
      </c>
      <c r="J4006" s="1">
        <f t="shared" si="291"/>
        <v>0</v>
      </c>
      <c r="K4006" s="89">
        <f>IF(Eingabe!E4006="x",1,0)</f>
        <v>0</v>
      </c>
      <c r="L4006" s="1">
        <f>IF(Eingabe!F4006="x",1,0)</f>
        <v>0</v>
      </c>
      <c r="M4006" s="90">
        <f t="shared" si="292"/>
        <v>0</v>
      </c>
    </row>
    <row r="4007">
      <c r="A4007" s="5">
        <f>Eingabe!J4007^2*PI()/4</f>
        <v>0</v>
      </c>
      <c r="B4007" s="5">
        <f>Eingabe!K4007*Eingabe!L4007</f>
        <v>0</v>
      </c>
      <c r="C4007" s="5">
        <f>(Eingabe!K4007*(Eingabe!L4007-Eingabe!K4007)+Eingabe!K4007^2*PI()/4)*0+Eingabe!K4007*Eingabe!L4007</f>
        <v>0</v>
      </c>
      <c r="D4007" s="89">
        <f>IF(Eingabe!G4007="x",1,0)</f>
        <v>0</v>
      </c>
      <c r="E4007" s="1">
        <f>IF(Eingabe!H4007="x",1,0)</f>
        <v>0</v>
      </c>
      <c r="F4007" s="1">
        <f>IF(Eingabe!I4007="x",1,0)</f>
        <v>0</v>
      </c>
      <c r="G4007" s="90">
        <f t="shared" si="290"/>
        <v>0</v>
      </c>
      <c r="H4007" s="1">
        <f>IF(Eingabe!R4007="x",1,0)</f>
        <v>0</v>
      </c>
      <c r="I4007" s="1">
        <f>IF(Eingabe!S4007="x",1,0)</f>
        <v>0</v>
      </c>
      <c r="J4007" s="1">
        <f t="shared" si="291"/>
        <v>0</v>
      </c>
      <c r="K4007" s="89">
        <f>IF(Eingabe!E4007="x",1,0)</f>
        <v>0</v>
      </c>
      <c r="L4007" s="1">
        <f>IF(Eingabe!F4007="x",1,0)</f>
        <v>0</v>
      </c>
      <c r="M4007" s="90">
        <f t="shared" si="292"/>
        <v>0</v>
      </c>
    </row>
    <row r="4008">
      <c r="A4008" s="5">
        <f>Eingabe!J4008^2*PI()/4</f>
        <v>0</v>
      </c>
      <c r="B4008" s="5">
        <f>Eingabe!K4008*Eingabe!L4008</f>
        <v>0</v>
      </c>
      <c r="C4008" s="5">
        <f>(Eingabe!K4008*(Eingabe!L4008-Eingabe!K4008)+Eingabe!K4008^2*PI()/4)*0+Eingabe!K4008*Eingabe!L4008</f>
        <v>0</v>
      </c>
      <c r="D4008" s="89">
        <f>IF(Eingabe!G4008="x",1,0)</f>
        <v>0</v>
      </c>
      <c r="E4008" s="1">
        <f>IF(Eingabe!H4008="x",1,0)</f>
        <v>0</v>
      </c>
      <c r="F4008" s="1">
        <f>IF(Eingabe!I4008="x",1,0)</f>
        <v>0</v>
      </c>
      <c r="G4008" s="90">
        <f t="shared" si="290"/>
        <v>0</v>
      </c>
      <c r="H4008" s="1">
        <f>IF(Eingabe!R4008="x",1,0)</f>
        <v>0</v>
      </c>
      <c r="I4008" s="1">
        <f>IF(Eingabe!S4008="x",1,0)</f>
        <v>0</v>
      </c>
      <c r="J4008" s="1">
        <f t="shared" si="291"/>
        <v>0</v>
      </c>
      <c r="K4008" s="89">
        <f>IF(Eingabe!E4008="x",1,0)</f>
        <v>0</v>
      </c>
      <c r="L4008" s="1">
        <f>IF(Eingabe!F4008="x",1,0)</f>
        <v>0</v>
      </c>
      <c r="M4008" s="90">
        <f t="shared" si="292"/>
        <v>0</v>
      </c>
    </row>
    <row r="4009">
      <c r="A4009" s="5">
        <f>Eingabe!J4009^2*PI()/4</f>
        <v>0</v>
      </c>
      <c r="B4009" s="5">
        <f>Eingabe!K4009*Eingabe!L4009</f>
        <v>0</v>
      </c>
      <c r="C4009" s="5">
        <f>(Eingabe!K4009*(Eingabe!L4009-Eingabe!K4009)+Eingabe!K4009^2*PI()/4)*0+Eingabe!K4009*Eingabe!L4009</f>
        <v>0</v>
      </c>
      <c r="D4009" s="89">
        <f>IF(Eingabe!G4009="x",1,0)</f>
        <v>0</v>
      </c>
      <c r="E4009" s="1">
        <f>IF(Eingabe!H4009="x",1,0)</f>
        <v>0</v>
      </c>
      <c r="F4009" s="1">
        <f>IF(Eingabe!I4009="x",1,0)</f>
        <v>0</v>
      </c>
      <c r="G4009" s="90">
        <f t="shared" si="290"/>
        <v>0</v>
      </c>
      <c r="H4009" s="1">
        <f>IF(Eingabe!R4009="x",1,0)</f>
        <v>0</v>
      </c>
      <c r="I4009" s="1">
        <f>IF(Eingabe!S4009="x",1,0)</f>
        <v>0</v>
      </c>
      <c r="J4009" s="1">
        <f t="shared" si="291"/>
        <v>0</v>
      </c>
      <c r="K4009" s="89">
        <f>IF(Eingabe!E4009="x",1,0)</f>
        <v>0</v>
      </c>
      <c r="L4009" s="1">
        <f>IF(Eingabe!F4009="x",1,0)</f>
        <v>0</v>
      </c>
      <c r="M4009" s="90">
        <f t="shared" si="292"/>
        <v>0</v>
      </c>
    </row>
    <row r="4010">
      <c r="A4010" s="5">
        <f>Eingabe!J4010^2*PI()/4</f>
        <v>0</v>
      </c>
      <c r="B4010" s="5">
        <f>Eingabe!K4010*Eingabe!L4010</f>
        <v>0</v>
      </c>
      <c r="C4010" s="5">
        <f>(Eingabe!K4010*(Eingabe!L4010-Eingabe!K4010)+Eingabe!K4010^2*PI()/4)*0+Eingabe!K4010*Eingabe!L4010</f>
        <v>0</v>
      </c>
      <c r="D4010" s="89">
        <f>IF(Eingabe!G4010="x",1,0)</f>
        <v>0</v>
      </c>
      <c r="E4010" s="1">
        <f>IF(Eingabe!H4010="x",1,0)</f>
        <v>0</v>
      </c>
      <c r="F4010" s="1">
        <f>IF(Eingabe!I4010="x",1,0)</f>
        <v>0</v>
      </c>
      <c r="G4010" s="90">
        <f t="shared" si="290"/>
        <v>0</v>
      </c>
      <c r="H4010" s="1">
        <f>IF(Eingabe!R4010="x",1,0)</f>
        <v>0</v>
      </c>
      <c r="I4010" s="1">
        <f>IF(Eingabe!S4010="x",1,0)</f>
        <v>0</v>
      </c>
      <c r="J4010" s="1">
        <f t="shared" si="291"/>
        <v>0</v>
      </c>
      <c r="K4010" s="89">
        <f>IF(Eingabe!E4010="x",1,0)</f>
        <v>0</v>
      </c>
      <c r="L4010" s="1">
        <f>IF(Eingabe!F4010="x",1,0)</f>
        <v>0</v>
      </c>
      <c r="M4010" s="90">
        <f t="shared" si="292"/>
        <v>0</v>
      </c>
    </row>
    <row r="4011">
      <c r="A4011" s="5">
        <f>Eingabe!J4011^2*PI()/4</f>
        <v>0</v>
      </c>
      <c r="B4011" s="5">
        <f>Eingabe!K4011*Eingabe!L4011</f>
        <v>0</v>
      </c>
      <c r="C4011" s="5">
        <f>(Eingabe!K4011*(Eingabe!L4011-Eingabe!K4011)+Eingabe!K4011^2*PI()/4)*0+Eingabe!K4011*Eingabe!L4011</f>
        <v>0</v>
      </c>
      <c r="D4011" s="89">
        <f>IF(Eingabe!G4011="x",1,0)</f>
        <v>0</v>
      </c>
      <c r="E4011" s="1">
        <f>IF(Eingabe!H4011="x",1,0)</f>
        <v>0</v>
      </c>
      <c r="F4011" s="1">
        <f>IF(Eingabe!I4011="x",1,0)</f>
        <v>0</v>
      </c>
      <c r="G4011" s="90">
        <f t="shared" si="290"/>
        <v>0</v>
      </c>
      <c r="H4011" s="1">
        <f>IF(Eingabe!R4011="x",1,0)</f>
        <v>0</v>
      </c>
      <c r="I4011" s="1">
        <f>IF(Eingabe!S4011="x",1,0)</f>
        <v>0</v>
      </c>
      <c r="J4011" s="1">
        <f t="shared" si="291"/>
        <v>0</v>
      </c>
      <c r="K4011" s="89">
        <f>IF(Eingabe!E4011="x",1,0)</f>
        <v>0</v>
      </c>
      <c r="L4011" s="1">
        <f>IF(Eingabe!F4011="x",1,0)</f>
        <v>0</v>
      </c>
      <c r="M4011" s="90">
        <f t="shared" si="292"/>
        <v>0</v>
      </c>
    </row>
    <row r="4012">
      <c r="A4012" s="5">
        <f>Eingabe!J4012^2*PI()/4</f>
        <v>0</v>
      </c>
      <c r="B4012" s="5">
        <f>Eingabe!K4012*Eingabe!L4012</f>
        <v>0</v>
      </c>
      <c r="C4012" s="5">
        <f>(Eingabe!K4012*(Eingabe!L4012-Eingabe!K4012)+Eingabe!K4012^2*PI()/4)*0+Eingabe!K4012*Eingabe!L4012</f>
        <v>0</v>
      </c>
      <c r="D4012" s="89">
        <f>IF(Eingabe!G4012="x",1,0)</f>
        <v>0</v>
      </c>
      <c r="E4012" s="1">
        <f>IF(Eingabe!H4012="x",1,0)</f>
        <v>0</v>
      </c>
      <c r="F4012" s="1">
        <f>IF(Eingabe!I4012="x",1,0)</f>
        <v>0</v>
      </c>
      <c r="G4012" s="90">
        <f t="shared" si="290"/>
        <v>0</v>
      </c>
      <c r="H4012" s="1">
        <f>IF(Eingabe!R4012="x",1,0)</f>
        <v>0</v>
      </c>
      <c r="I4012" s="1">
        <f>IF(Eingabe!S4012="x",1,0)</f>
        <v>0</v>
      </c>
      <c r="J4012" s="1">
        <f t="shared" si="291"/>
        <v>0</v>
      </c>
      <c r="K4012" s="89">
        <f>IF(Eingabe!E4012="x",1,0)</f>
        <v>0</v>
      </c>
      <c r="L4012" s="1">
        <f>IF(Eingabe!F4012="x",1,0)</f>
        <v>0</v>
      </c>
      <c r="M4012" s="90">
        <f t="shared" si="292"/>
        <v>0</v>
      </c>
    </row>
    <row r="4013">
      <c r="A4013" s="5">
        <f>Eingabe!J4013^2*PI()/4</f>
        <v>0</v>
      </c>
      <c r="B4013" s="5">
        <f>Eingabe!K4013*Eingabe!L4013</f>
        <v>0</v>
      </c>
      <c r="C4013" s="5">
        <f>(Eingabe!K4013*(Eingabe!L4013-Eingabe!K4013)+Eingabe!K4013^2*PI()/4)*0+Eingabe!K4013*Eingabe!L4013</f>
        <v>0</v>
      </c>
      <c r="D4013" s="89">
        <f>IF(Eingabe!G4013="x",1,0)</f>
        <v>0</v>
      </c>
      <c r="E4013" s="1">
        <f>IF(Eingabe!H4013="x",1,0)</f>
        <v>0</v>
      </c>
      <c r="F4013" s="1">
        <f>IF(Eingabe!I4013="x",1,0)</f>
        <v>0</v>
      </c>
      <c r="G4013" s="90">
        <f t="shared" si="290"/>
        <v>0</v>
      </c>
      <c r="H4013" s="1">
        <f>IF(Eingabe!R4013="x",1,0)</f>
        <v>0</v>
      </c>
      <c r="I4013" s="1">
        <f>IF(Eingabe!S4013="x",1,0)</f>
        <v>0</v>
      </c>
      <c r="J4013" s="1">
        <f t="shared" si="291"/>
        <v>0</v>
      </c>
      <c r="K4013" s="89">
        <f>IF(Eingabe!E4013="x",1,0)</f>
        <v>0</v>
      </c>
      <c r="L4013" s="1">
        <f>IF(Eingabe!F4013="x",1,0)</f>
        <v>0</v>
      </c>
      <c r="M4013" s="90">
        <f t="shared" si="292"/>
        <v>0</v>
      </c>
    </row>
    <row r="4014">
      <c r="A4014" s="5">
        <f>Eingabe!J4014^2*PI()/4</f>
        <v>0</v>
      </c>
      <c r="B4014" s="5">
        <f>Eingabe!K4014*Eingabe!L4014</f>
        <v>0</v>
      </c>
      <c r="C4014" s="5">
        <f>(Eingabe!K4014*(Eingabe!L4014-Eingabe!K4014)+Eingabe!K4014^2*PI()/4)*0+Eingabe!K4014*Eingabe!L4014</f>
        <v>0</v>
      </c>
      <c r="D4014" s="89">
        <f>IF(Eingabe!G4014="x",1,0)</f>
        <v>0</v>
      </c>
      <c r="E4014" s="1">
        <f>IF(Eingabe!H4014="x",1,0)</f>
        <v>0</v>
      </c>
      <c r="F4014" s="1">
        <f>IF(Eingabe!I4014="x",1,0)</f>
        <v>0</v>
      </c>
      <c r="G4014" s="90">
        <f t="shared" si="290"/>
        <v>0</v>
      </c>
      <c r="H4014" s="1">
        <f>IF(Eingabe!R4014="x",1,0)</f>
        <v>0</v>
      </c>
      <c r="I4014" s="1">
        <f>IF(Eingabe!S4014="x",1,0)</f>
        <v>0</v>
      </c>
      <c r="J4014" s="1">
        <f t="shared" si="291"/>
        <v>0</v>
      </c>
      <c r="K4014" s="89">
        <f>IF(Eingabe!E4014="x",1,0)</f>
        <v>0</v>
      </c>
      <c r="L4014" s="1">
        <f>IF(Eingabe!F4014="x",1,0)</f>
        <v>0</v>
      </c>
      <c r="M4014" s="90">
        <f t="shared" si="292"/>
        <v>0</v>
      </c>
    </row>
    <row r="4015">
      <c r="A4015" s="5">
        <f>Eingabe!J4015^2*PI()/4</f>
        <v>0</v>
      </c>
      <c r="B4015" s="5">
        <f>Eingabe!K4015*Eingabe!L4015</f>
        <v>0</v>
      </c>
      <c r="C4015" s="5">
        <f>(Eingabe!K4015*(Eingabe!L4015-Eingabe!K4015)+Eingabe!K4015^2*PI()/4)*0+Eingabe!K4015*Eingabe!L4015</f>
        <v>0</v>
      </c>
      <c r="D4015" s="89">
        <f>IF(Eingabe!G4015="x",1,0)</f>
        <v>0</v>
      </c>
      <c r="E4015" s="1">
        <f>IF(Eingabe!H4015="x",1,0)</f>
        <v>0</v>
      </c>
      <c r="F4015" s="1">
        <f>IF(Eingabe!I4015="x",1,0)</f>
        <v>0</v>
      </c>
      <c r="G4015" s="90">
        <f t="shared" si="290"/>
        <v>0</v>
      </c>
      <c r="H4015" s="1">
        <f>IF(Eingabe!R4015="x",1,0)</f>
        <v>0</v>
      </c>
      <c r="I4015" s="1">
        <f>IF(Eingabe!S4015="x",1,0)</f>
        <v>0</v>
      </c>
      <c r="J4015" s="1">
        <f t="shared" si="291"/>
        <v>0</v>
      </c>
      <c r="K4015" s="89">
        <f>IF(Eingabe!E4015="x",1,0)</f>
        <v>0</v>
      </c>
      <c r="L4015" s="1">
        <f>IF(Eingabe!F4015="x",1,0)</f>
        <v>0</v>
      </c>
      <c r="M4015" s="90">
        <f t="shared" si="292"/>
        <v>0</v>
      </c>
    </row>
    <row r="4016">
      <c r="A4016" s="5">
        <f>Eingabe!J4016^2*PI()/4</f>
        <v>0</v>
      </c>
      <c r="B4016" s="5">
        <f>Eingabe!K4016*Eingabe!L4016</f>
        <v>0</v>
      </c>
      <c r="C4016" s="5">
        <f>(Eingabe!K4016*(Eingabe!L4016-Eingabe!K4016)+Eingabe!K4016^2*PI()/4)*0+Eingabe!K4016*Eingabe!L4016</f>
        <v>0</v>
      </c>
      <c r="D4016" s="89">
        <f>IF(Eingabe!G4016="x",1,0)</f>
        <v>0</v>
      </c>
      <c r="E4016" s="1">
        <f>IF(Eingabe!H4016="x",1,0)</f>
        <v>0</v>
      </c>
      <c r="F4016" s="1">
        <f>IF(Eingabe!I4016="x",1,0)</f>
        <v>0</v>
      </c>
      <c r="G4016" s="90">
        <f t="shared" si="290"/>
        <v>0</v>
      </c>
      <c r="H4016" s="1">
        <f>IF(Eingabe!R4016="x",1,0)</f>
        <v>0</v>
      </c>
      <c r="I4016" s="1">
        <f>IF(Eingabe!S4016="x",1,0)</f>
        <v>0</v>
      </c>
      <c r="J4016" s="1">
        <f t="shared" si="291"/>
        <v>0</v>
      </c>
      <c r="K4016" s="89">
        <f>IF(Eingabe!E4016="x",1,0)</f>
        <v>0</v>
      </c>
      <c r="L4016" s="1">
        <f>IF(Eingabe!F4016="x",1,0)</f>
        <v>0</v>
      </c>
      <c r="M4016" s="90">
        <f t="shared" si="292"/>
        <v>0</v>
      </c>
    </row>
    <row r="4017">
      <c r="A4017" s="5">
        <f>Eingabe!J4017^2*PI()/4</f>
        <v>0</v>
      </c>
      <c r="B4017" s="5">
        <f>Eingabe!K4017*Eingabe!L4017</f>
        <v>0</v>
      </c>
      <c r="C4017" s="5">
        <f>(Eingabe!K4017*(Eingabe!L4017-Eingabe!K4017)+Eingabe!K4017^2*PI()/4)*0+Eingabe!K4017*Eingabe!L4017</f>
        <v>0</v>
      </c>
      <c r="D4017" s="89">
        <f>IF(Eingabe!G4017="x",1,0)</f>
        <v>0</v>
      </c>
      <c r="E4017" s="1">
        <f>IF(Eingabe!H4017="x",1,0)</f>
        <v>0</v>
      </c>
      <c r="F4017" s="1">
        <f>IF(Eingabe!I4017="x",1,0)</f>
        <v>0</v>
      </c>
      <c r="G4017" s="90">
        <f t="shared" si="290"/>
        <v>0</v>
      </c>
      <c r="H4017" s="1">
        <f>IF(Eingabe!R4017="x",1,0)</f>
        <v>0</v>
      </c>
      <c r="I4017" s="1">
        <f>IF(Eingabe!S4017="x",1,0)</f>
        <v>0</v>
      </c>
      <c r="J4017" s="1">
        <f t="shared" si="291"/>
        <v>0</v>
      </c>
      <c r="K4017" s="89">
        <f>IF(Eingabe!E4017="x",1,0)</f>
        <v>0</v>
      </c>
      <c r="L4017" s="1">
        <f>IF(Eingabe!F4017="x",1,0)</f>
        <v>0</v>
      </c>
      <c r="M4017" s="90">
        <f t="shared" si="292"/>
        <v>0</v>
      </c>
    </row>
    <row r="4018">
      <c r="A4018" s="5">
        <f>Eingabe!J4018^2*PI()/4</f>
        <v>0</v>
      </c>
      <c r="B4018" s="5">
        <f>Eingabe!K4018*Eingabe!L4018</f>
        <v>0</v>
      </c>
      <c r="C4018" s="5">
        <f>(Eingabe!K4018*(Eingabe!L4018-Eingabe!K4018)+Eingabe!K4018^2*PI()/4)*0+Eingabe!K4018*Eingabe!L4018</f>
        <v>0</v>
      </c>
      <c r="D4018" s="89">
        <f>IF(Eingabe!G4018="x",1,0)</f>
        <v>0</v>
      </c>
      <c r="E4018" s="1">
        <f>IF(Eingabe!H4018="x",1,0)</f>
        <v>0</v>
      </c>
      <c r="F4018" s="1">
        <f>IF(Eingabe!I4018="x",1,0)</f>
        <v>0</v>
      </c>
      <c r="G4018" s="90">
        <f t="shared" si="290"/>
        <v>0</v>
      </c>
      <c r="H4018" s="1">
        <f>IF(Eingabe!R4018="x",1,0)</f>
        <v>0</v>
      </c>
      <c r="I4018" s="1">
        <f>IF(Eingabe!S4018="x",1,0)</f>
        <v>0</v>
      </c>
      <c r="J4018" s="1">
        <f t="shared" si="291"/>
        <v>0</v>
      </c>
      <c r="K4018" s="89">
        <f>IF(Eingabe!E4018="x",1,0)</f>
        <v>0</v>
      </c>
      <c r="L4018" s="1">
        <f>IF(Eingabe!F4018="x",1,0)</f>
        <v>0</v>
      </c>
      <c r="M4018" s="90">
        <f t="shared" si="292"/>
        <v>0</v>
      </c>
    </row>
    <row r="4019">
      <c r="A4019" s="5">
        <f>Eingabe!J4019^2*PI()/4</f>
        <v>0</v>
      </c>
      <c r="B4019" s="5">
        <f>Eingabe!K4019*Eingabe!L4019</f>
        <v>0</v>
      </c>
      <c r="C4019" s="5">
        <f>(Eingabe!K4019*(Eingabe!L4019-Eingabe!K4019)+Eingabe!K4019^2*PI()/4)*0+Eingabe!K4019*Eingabe!L4019</f>
        <v>0</v>
      </c>
      <c r="D4019" s="89">
        <f>IF(Eingabe!G4019="x",1,0)</f>
        <v>0</v>
      </c>
      <c r="E4019" s="1">
        <f>IF(Eingabe!H4019="x",1,0)</f>
        <v>0</v>
      </c>
      <c r="F4019" s="1">
        <f>IF(Eingabe!I4019="x",1,0)</f>
        <v>0</v>
      </c>
      <c r="G4019" s="90">
        <f t="shared" si="290"/>
        <v>0</v>
      </c>
      <c r="H4019" s="1">
        <f>IF(Eingabe!R4019="x",1,0)</f>
        <v>0</v>
      </c>
      <c r="I4019" s="1">
        <f>IF(Eingabe!S4019="x",1,0)</f>
        <v>0</v>
      </c>
      <c r="J4019" s="1">
        <f t="shared" si="291"/>
        <v>0</v>
      </c>
      <c r="K4019" s="89">
        <f>IF(Eingabe!E4019="x",1,0)</f>
        <v>0</v>
      </c>
      <c r="L4019" s="1">
        <f>IF(Eingabe!F4019="x",1,0)</f>
        <v>0</v>
      </c>
      <c r="M4019" s="90">
        <f t="shared" si="292"/>
        <v>0</v>
      </c>
    </row>
    <row r="4020">
      <c r="A4020" s="5">
        <f>Eingabe!J4020^2*PI()/4</f>
        <v>0</v>
      </c>
      <c r="B4020" s="5">
        <f>Eingabe!K4020*Eingabe!L4020</f>
        <v>0</v>
      </c>
      <c r="C4020" s="5">
        <f>(Eingabe!K4020*(Eingabe!L4020-Eingabe!K4020)+Eingabe!K4020^2*PI()/4)*0+Eingabe!K4020*Eingabe!L4020</f>
        <v>0</v>
      </c>
      <c r="D4020" s="89">
        <f>IF(Eingabe!G4020="x",1,0)</f>
        <v>0</v>
      </c>
      <c r="E4020" s="1">
        <f>IF(Eingabe!H4020="x",1,0)</f>
        <v>0</v>
      </c>
      <c r="F4020" s="1">
        <f>IF(Eingabe!I4020="x",1,0)</f>
        <v>0</v>
      </c>
      <c r="G4020" s="90">
        <f t="shared" si="290"/>
        <v>0</v>
      </c>
      <c r="H4020" s="1">
        <f>IF(Eingabe!R4020="x",1,0)</f>
        <v>0</v>
      </c>
      <c r="I4020" s="1">
        <f>IF(Eingabe!S4020="x",1,0)</f>
        <v>0</v>
      </c>
      <c r="J4020" s="1">
        <f t="shared" si="291"/>
        <v>0</v>
      </c>
      <c r="K4020" s="89">
        <f>IF(Eingabe!E4020="x",1,0)</f>
        <v>0</v>
      </c>
      <c r="L4020" s="1">
        <f>IF(Eingabe!F4020="x",1,0)</f>
        <v>0</v>
      </c>
      <c r="M4020" s="90">
        <f t="shared" si="292"/>
        <v>0</v>
      </c>
    </row>
    <row r="4021">
      <c r="A4021" s="5">
        <f>Eingabe!J4021^2*PI()/4</f>
        <v>0</v>
      </c>
      <c r="B4021" s="5">
        <f>Eingabe!K4021*Eingabe!L4021</f>
        <v>0</v>
      </c>
      <c r="C4021" s="5">
        <f>(Eingabe!K4021*(Eingabe!L4021-Eingabe!K4021)+Eingabe!K4021^2*PI()/4)*0+Eingabe!K4021*Eingabe!L4021</f>
        <v>0</v>
      </c>
      <c r="D4021" s="89">
        <f>IF(Eingabe!G4021="x",1,0)</f>
        <v>0</v>
      </c>
      <c r="E4021" s="1">
        <f>IF(Eingabe!H4021="x",1,0)</f>
        <v>0</v>
      </c>
      <c r="F4021" s="1">
        <f>IF(Eingabe!I4021="x",1,0)</f>
        <v>0</v>
      </c>
      <c r="G4021" s="90">
        <f t="shared" si="290"/>
        <v>0</v>
      </c>
      <c r="H4021" s="1">
        <f>IF(Eingabe!R4021="x",1,0)</f>
        <v>0</v>
      </c>
      <c r="I4021" s="1">
        <f>IF(Eingabe!S4021="x",1,0)</f>
        <v>0</v>
      </c>
      <c r="J4021" s="1">
        <f t="shared" si="291"/>
        <v>0</v>
      </c>
      <c r="K4021" s="89">
        <f>IF(Eingabe!E4021="x",1,0)</f>
        <v>0</v>
      </c>
      <c r="L4021" s="1">
        <f>IF(Eingabe!F4021="x",1,0)</f>
        <v>0</v>
      </c>
      <c r="M4021" s="90">
        <f t="shared" si="292"/>
        <v>0</v>
      </c>
    </row>
    <row r="4022">
      <c r="A4022" s="5">
        <f>Eingabe!J4022^2*PI()/4</f>
        <v>0</v>
      </c>
      <c r="B4022" s="5">
        <f>Eingabe!K4022*Eingabe!L4022</f>
        <v>0</v>
      </c>
      <c r="C4022" s="5">
        <f>(Eingabe!K4022*(Eingabe!L4022-Eingabe!K4022)+Eingabe!K4022^2*PI()/4)*0+Eingabe!K4022*Eingabe!L4022</f>
        <v>0</v>
      </c>
      <c r="D4022" s="89">
        <f>IF(Eingabe!G4022="x",1,0)</f>
        <v>0</v>
      </c>
      <c r="E4022" s="1">
        <f>IF(Eingabe!H4022="x",1,0)</f>
        <v>0</v>
      </c>
      <c r="F4022" s="1">
        <f>IF(Eingabe!I4022="x",1,0)</f>
        <v>0</v>
      </c>
      <c r="G4022" s="90">
        <f t="shared" si="290"/>
        <v>0</v>
      </c>
      <c r="H4022" s="1">
        <f>IF(Eingabe!R4022="x",1,0)</f>
        <v>0</v>
      </c>
      <c r="I4022" s="1">
        <f>IF(Eingabe!S4022="x",1,0)</f>
        <v>0</v>
      </c>
      <c r="J4022" s="1">
        <f t="shared" si="291"/>
        <v>0</v>
      </c>
      <c r="K4022" s="89">
        <f>IF(Eingabe!E4022="x",1,0)</f>
        <v>0</v>
      </c>
      <c r="L4022" s="1">
        <f>IF(Eingabe!F4022="x",1,0)</f>
        <v>0</v>
      </c>
      <c r="M4022" s="90">
        <f t="shared" si="292"/>
        <v>0</v>
      </c>
    </row>
    <row r="4023">
      <c r="A4023" s="5">
        <f>Eingabe!J4023^2*PI()/4</f>
        <v>0</v>
      </c>
      <c r="B4023" s="5">
        <f>Eingabe!K4023*Eingabe!L4023</f>
        <v>0</v>
      </c>
      <c r="C4023" s="5">
        <f>(Eingabe!K4023*(Eingabe!L4023-Eingabe!K4023)+Eingabe!K4023^2*PI()/4)*0+Eingabe!K4023*Eingabe!L4023</f>
        <v>0</v>
      </c>
      <c r="D4023" s="89">
        <f>IF(Eingabe!G4023="x",1,0)</f>
        <v>0</v>
      </c>
      <c r="E4023" s="1">
        <f>IF(Eingabe!H4023="x",1,0)</f>
        <v>0</v>
      </c>
      <c r="F4023" s="1">
        <f>IF(Eingabe!I4023="x",1,0)</f>
        <v>0</v>
      </c>
      <c r="G4023" s="90">
        <f t="shared" si="290"/>
        <v>0</v>
      </c>
      <c r="H4023" s="1">
        <f>IF(Eingabe!R4023="x",1,0)</f>
        <v>0</v>
      </c>
      <c r="I4023" s="1">
        <f>IF(Eingabe!S4023="x",1,0)</f>
        <v>0</v>
      </c>
      <c r="J4023" s="1">
        <f t="shared" si="291"/>
        <v>0</v>
      </c>
      <c r="K4023" s="89">
        <f>IF(Eingabe!E4023="x",1,0)</f>
        <v>0</v>
      </c>
      <c r="L4023" s="1">
        <f>IF(Eingabe!F4023="x",1,0)</f>
        <v>0</v>
      </c>
      <c r="M4023" s="90">
        <f t="shared" si="292"/>
        <v>0</v>
      </c>
    </row>
    <row r="4024">
      <c r="A4024" s="5">
        <f>Eingabe!J4024^2*PI()/4</f>
        <v>0</v>
      </c>
      <c r="B4024" s="5">
        <f>Eingabe!K4024*Eingabe!L4024</f>
        <v>0</v>
      </c>
      <c r="C4024" s="5">
        <f>(Eingabe!K4024*(Eingabe!L4024-Eingabe!K4024)+Eingabe!K4024^2*PI()/4)*0+Eingabe!K4024*Eingabe!L4024</f>
        <v>0</v>
      </c>
      <c r="D4024" s="89">
        <f>IF(Eingabe!G4024="x",1,0)</f>
        <v>0</v>
      </c>
      <c r="E4024" s="1">
        <f>IF(Eingabe!H4024="x",1,0)</f>
        <v>0</v>
      </c>
      <c r="F4024" s="1">
        <f>IF(Eingabe!I4024="x",1,0)</f>
        <v>0</v>
      </c>
      <c r="G4024" s="90">
        <f t="shared" si="290"/>
        <v>0</v>
      </c>
      <c r="H4024" s="1">
        <f>IF(Eingabe!R4024="x",1,0)</f>
        <v>0</v>
      </c>
      <c r="I4024" s="1">
        <f>IF(Eingabe!S4024="x",1,0)</f>
        <v>0</v>
      </c>
      <c r="J4024" s="1">
        <f t="shared" si="291"/>
        <v>0</v>
      </c>
      <c r="K4024" s="89">
        <f>IF(Eingabe!E4024="x",1,0)</f>
        <v>0</v>
      </c>
      <c r="L4024" s="1">
        <f>IF(Eingabe!F4024="x",1,0)</f>
        <v>0</v>
      </c>
      <c r="M4024" s="90">
        <f t="shared" si="292"/>
        <v>0</v>
      </c>
    </row>
    <row r="4025">
      <c r="A4025" s="5">
        <f>Eingabe!J4025^2*PI()/4</f>
        <v>0</v>
      </c>
      <c r="B4025" s="5">
        <f>Eingabe!K4025*Eingabe!L4025</f>
        <v>0</v>
      </c>
      <c r="C4025" s="5">
        <f>(Eingabe!K4025*(Eingabe!L4025-Eingabe!K4025)+Eingabe!K4025^2*PI()/4)*0+Eingabe!K4025*Eingabe!L4025</f>
        <v>0</v>
      </c>
      <c r="D4025" s="89">
        <f>IF(Eingabe!G4025="x",1,0)</f>
        <v>0</v>
      </c>
      <c r="E4025" s="1">
        <f>IF(Eingabe!H4025="x",1,0)</f>
        <v>0</v>
      </c>
      <c r="F4025" s="1">
        <f>IF(Eingabe!I4025="x",1,0)</f>
        <v>0</v>
      </c>
      <c r="G4025" s="90">
        <f t="shared" si="290"/>
        <v>0</v>
      </c>
      <c r="H4025" s="1">
        <f>IF(Eingabe!R4025="x",1,0)</f>
        <v>0</v>
      </c>
      <c r="I4025" s="1">
        <f>IF(Eingabe!S4025="x",1,0)</f>
        <v>0</v>
      </c>
      <c r="J4025" s="1">
        <f t="shared" si="291"/>
        <v>0</v>
      </c>
      <c r="K4025" s="89">
        <f>IF(Eingabe!E4025="x",1,0)</f>
        <v>0</v>
      </c>
      <c r="L4025" s="1">
        <f>IF(Eingabe!F4025="x",1,0)</f>
        <v>0</v>
      </c>
      <c r="M4025" s="90">
        <f t="shared" si="292"/>
        <v>0</v>
      </c>
    </row>
    <row r="4026">
      <c r="A4026" s="5">
        <f>Eingabe!J4026^2*PI()/4</f>
        <v>0</v>
      </c>
      <c r="B4026" s="5">
        <f>Eingabe!K4026*Eingabe!L4026</f>
        <v>0</v>
      </c>
      <c r="C4026" s="5">
        <f>(Eingabe!K4026*(Eingabe!L4026-Eingabe!K4026)+Eingabe!K4026^2*PI()/4)*0+Eingabe!K4026*Eingabe!L4026</f>
        <v>0</v>
      </c>
      <c r="D4026" s="89">
        <f>IF(Eingabe!G4026="x",1,0)</f>
        <v>0</v>
      </c>
      <c r="E4026" s="1">
        <f>IF(Eingabe!H4026="x",1,0)</f>
        <v>0</v>
      </c>
      <c r="F4026" s="1">
        <f>IF(Eingabe!I4026="x",1,0)</f>
        <v>0</v>
      </c>
      <c r="G4026" s="90">
        <f t="shared" si="290"/>
        <v>0</v>
      </c>
      <c r="H4026" s="1">
        <f>IF(Eingabe!R4026="x",1,0)</f>
        <v>0</v>
      </c>
      <c r="I4026" s="1">
        <f>IF(Eingabe!S4026="x",1,0)</f>
        <v>0</v>
      </c>
      <c r="J4026" s="1">
        <f t="shared" si="291"/>
        <v>0</v>
      </c>
      <c r="K4026" s="89">
        <f>IF(Eingabe!E4026="x",1,0)</f>
        <v>0</v>
      </c>
      <c r="L4026" s="1">
        <f>IF(Eingabe!F4026="x",1,0)</f>
        <v>0</v>
      </c>
      <c r="M4026" s="90">
        <f t="shared" si="292"/>
        <v>0</v>
      </c>
    </row>
    <row r="4027">
      <c r="A4027" s="5">
        <f>Eingabe!J4027^2*PI()/4</f>
        <v>0</v>
      </c>
      <c r="B4027" s="5">
        <f>Eingabe!K4027*Eingabe!L4027</f>
        <v>0</v>
      </c>
      <c r="C4027" s="5">
        <f>(Eingabe!K4027*(Eingabe!L4027-Eingabe!K4027)+Eingabe!K4027^2*PI()/4)*0+Eingabe!K4027*Eingabe!L4027</f>
        <v>0</v>
      </c>
      <c r="D4027" s="89">
        <f>IF(Eingabe!G4027="x",1,0)</f>
        <v>0</v>
      </c>
      <c r="E4027" s="1">
        <f>IF(Eingabe!H4027="x",1,0)</f>
        <v>0</v>
      </c>
      <c r="F4027" s="1">
        <f>IF(Eingabe!I4027="x",1,0)</f>
        <v>0</v>
      </c>
      <c r="G4027" s="90">
        <f t="shared" si="290"/>
        <v>0</v>
      </c>
      <c r="H4027" s="1">
        <f>IF(Eingabe!R4027="x",1,0)</f>
        <v>0</v>
      </c>
      <c r="I4027" s="1">
        <f>IF(Eingabe!S4027="x",1,0)</f>
        <v>0</v>
      </c>
      <c r="J4027" s="1">
        <f t="shared" si="291"/>
        <v>0</v>
      </c>
      <c r="K4027" s="89">
        <f>IF(Eingabe!E4027="x",1,0)</f>
        <v>0</v>
      </c>
      <c r="L4027" s="1">
        <f>IF(Eingabe!F4027="x",1,0)</f>
        <v>0</v>
      </c>
      <c r="M4027" s="90">
        <f t="shared" si="292"/>
        <v>0</v>
      </c>
    </row>
    <row r="4028">
      <c r="A4028" s="5">
        <f>Eingabe!J4028^2*PI()/4</f>
        <v>0</v>
      </c>
      <c r="B4028" s="5">
        <f>Eingabe!K4028*Eingabe!L4028</f>
        <v>0</v>
      </c>
      <c r="C4028" s="5">
        <f>(Eingabe!K4028*(Eingabe!L4028-Eingabe!K4028)+Eingabe!K4028^2*PI()/4)*0+Eingabe!K4028*Eingabe!L4028</f>
        <v>0</v>
      </c>
      <c r="D4028" s="89">
        <f>IF(Eingabe!G4028="x",1,0)</f>
        <v>0</v>
      </c>
      <c r="E4028" s="1">
        <f>IF(Eingabe!H4028="x",1,0)</f>
        <v>0</v>
      </c>
      <c r="F4028" s="1">
        <f>IF(Eingabe!I4028="x",1,0)</f>
        <v>0</v>
      </c>
      <c r="G4028" s="90">
        <f t="shared" si="290"/>
        <v>0</v>
      </c>
      <c r="H4028" s="1">
        <f>IF(Eingabe!R4028="x",1,0)</f>
        <v>0</v>
      </c>
      <c r="I4028" s="1">
        <f>IF(Eingabe!S4028="x",1,0)</f>
        <v>0</v>
      </c>
      <c r="J4028" s="1">
        <f t="shared" si="291"/>
        <v>0</v>
      </c>
      <c r="K4028" s="89">
        <f>IF(Eingabe!E4028="x",1,0)</f>
        <v>0</v>
      </c>
      <c r="L4028" s="1">
        <f>IF(Eingabe!F4028="x",1,0)</f>
        <v>0</v>
      </c>
      <c r="M4028" s="90">
        <f t="shared" si="292"/>
        <v>0</v>
      </c>
    </row>
    <row r="4029">
      <c r="A4029" s="5">
        <f>Eingabe!J4029^2*PI()/4</f>
        <v>0</v>
      </c>
      <c r="B4029" s="5">
        <f>Eingabe!K4029*Eingabe!L4029</f>
        <v>0</v>
      </c>
      <c r="C4029" s="5">
        <f>(Eingabe!K4029*(Eingabe!L4029-Eingabe!K4029)+Eingabe!K4029^2*PI()/4)*0+Eingabe!K4029*Eingabe!L4029</f>
        <v>0</v>
      </c>
      <c r="D4029" s="89">
        <f>IF(Eingabe!G4029="x",1,0)</f>
        <v>0</v>
      </c>
      <c r="E4029" s="1">
        <f>IF(Eingabe!H4029="x",1,0)</f>
        <v>0</v>
      </c>
      <c r="F4029" s="1">
        <f>IF(Eingabe!I4029="x",1,0)</f>
        <v>0</v>
      </c>
      <c r="G4029" s="90">
        <f t="shared" si="290"/>
        <v>0</v>
      </c>
      <c r="H4029" s="1">
        <f>IF(Eingabe!R4029="x",1,0)</f>
        <v>0</v>
      </c>
      <c r="I4029" s="1">
        <f>IF(Eingabe!S4029="x",1,0)</f>
        <v>0</v>
      </c>
      <c r="J4029" s="1">
        <f t="shared" si="291"/>
        <v>0</v>
      </c>
      <c r="K4029" s="89">
        <f>IF(Eingabe!E4029="x",1,0)</f>
        <v>0</v>
      </c>
      <c r="L4029" s="1">
        <f>IF(Eingabe!F4029="x",1,0)</f>
        <v>0</v>
      </c>
      <c r="M4029" s="90">
        <f t="shared" si="292"/>
        <v>0</v>
      </c>
    </row>
    <row r="4030">
      <c r="A4030" s="5">
        <f>Eingabe!J4030^2*PI()/4</f>
        <v>0</v>
      </c>
      <c r="B4030" s="5">
        <f>Eingabe!K4030*Eingabe!L4030</f>
        <v>0</v>
      </c>
      <c r="C4030" s="5">
        <f>(Eingabe!K4030*(Eingabe!L4030-Eingabe!K4030)+Eingabe!K4030^2*PI()/4)*0+Eingabe!K4030*Eingabe!L4030</f>
        <v>0</v>
      </c>
      <c r="D4030" s="89">
        <f>IF(Eingabe!G4030="x",1,0)</f>
        <v>0</v>
      </c>
      <c r="E4030" s="1">
        <f>IF(Eingabe!H4030="x",1,0)</f>
        <v>0</v>
      </c>
      <c r="F4030" s="1">
        <f>IF(Eingabe!I4030="x",1,0)</f>
        <v>0</v>
      </c>
      <c r="G4030" s="90">
        <f t="shared" si="290"/>
        <v>0</v>
      </c>
      <c r="H4030" s="1">
        <f>IF(Eingabe!R4030="x",1,0)</f>
        <v>0</v>
      </c>
      <c r="I4030" s="1">
        <f>IF(Eingabe!S4030="x",1,0)</f>
        <v>0</v>
      </c>
      <c r="J4030" s="1">
        <f t="shared" si="291"/>
        <v>0</v>
      </c>
      <c r="K4030" s="89">
        <f>IF(Eingabe!E4030="x",1,0)</f>
        <v>0</v>
      </c>
      <c r="L4030" s="1">
        <f>IF(Eingabe!F4030="x",1,0)</f>
        <v>0</v>
      </c>
      <c r="M4030" s="90">
        <f t="shared" si="292"/>
        <v>0</v>
      </c>
    </row>
    <row r="4031">
      <c r="A4031" s="5">
        <f>Eingabe!J4031^2*PI()/4</f>
        <v>0</v>
      </c>
      <c r="B4031" s="5">
        <f>Eingabe!K4031*Eingabe!L4031</f>
        <v>0</v>
      </c>
      <c r="C4031" s="5">
        <f>(Eingabe!K4031*(Eingabe!L4031-Eingabe!K4031)+Eingabe!K4031^2*PI()/4)*0+Eingabe!K4031*Eingabe!L4031</f>
        <v>0</v>
      </c>
      <c r="D4031" s="89">
        <f>IF(Eingabe!G4031="x",1,0)</f>
        <v>0</v>
      </c>
      <c r="E4031" s="1">
        <f>IF(Eingabe!H4031="x",1,0)</f>
        <v>0</v>
      </c>
      <c r="F4031" s="1">
        <f>IF(Eingabe!I4031="x",1,0)</f>
        <v>0</v>
      </c>
      <c r="G4031" s="90">
        <f t="shared" si="290"/>
        <v>0</v>
      </c>
      <c r="H4031" s="1">
        <f>IF(Eingabe!R4031="x",1,0)</f>
        <v>0</v>
      </c>
      <c r="I4031" s="1">
        <f>IF(Eingabe!S4031="x",1,0)</f>
        <v>0</v>
      </c>
      <c r="J4031" s="1">
        <f t="shared" si="291"/>
        <v>0</v>
      </c>
      <c r="K4031" s="89">
        <f>IF(Eingabe!E4031="x",1,0)</f>
        <v>0</v>
      </c>
      <c r="L4031" s="1">
        <f>IF(Eingabe!F4031="x",1,0)</f>
        <v>0</v>
      </c>
      <c r="M4031" s="90">
        <f t="shared" si="292"/>
        <v>0</v>
      </c>
    </row>
    <row r="4032">
      <c r="A4032" s="5">
        <f>Eingabe!J4032^2*PI()/4</f>
        <v>0</v>
      </c>
      <c r="B4032" s="5">
        <f>Eingabe!K4032*Eingabe!L4032</f>
        <v>0</v>
      </c>
      <c r="C4032" s="5">
        <f>(Eingabe!K4032*(Eingabe!L4032-Eingabe!K4032)+Eingabe!K4032^2*PI()/4)*0+Eingabe!K4032*Eingabe!L4032</f>
        <v>0</v>
      </c>
      <c r="D4032" s="89">
        <f>IF(Eingabe!G4032="x",1,0)</f>
        <v>0</v>
      </c>
      <c r="E4032" s="1">
        <f>IF(Eingabe!H4032="x",1,0)</f>
        <v>0</v>
      </c>
      <c r="F4032" s="1">
        <f>IF(Eingabe!I4032="x",1,0)</f>
        <v>0</v>
      </c>
      <c r="G4032" s="90">
        <f t="shared" si="290"/>
        <v>0</v>
      </c>
      <c r="H4032" s="1">
        <f>IF(Eingabe!R4032="x",1,0)</f>
        <v>0</v>
      </c>
      <c r="I4032" s="1">
        <f>IF(Eingabe!S4032="x",1,0)</f>
        <v>0</v>
      </c>
      <c r="J4032" s="1">
        <f t="shared" si="291"/>
        <v>0</v>
      </c>
      <c r="K4032" s="89">
        <f>IF(Eingabe!E4032="x",1,0)</f>
        <v>0</v>
      </c>
      <c r="L4032" s="1">
        <f>IF(Eingabe!F4032="x",1,0)</f>
        <v>0</v>
      </c>
      <c r="M4032" s="90">
        <f t="shared" si="292"/>
        <v>0</v>
      </c>
    </row>
    <row r="4033">
      <c r="A4033" s="5">
        <f>Eingabe!J4033^2*PI()/4</f>
        <v>0</v>
      </c>
      <c r="B4033" s="5">
        <f>Eingabe!K4033*Eingabe!L4033</f>
        <v>0</v>
      </c>
      <c r="C4033" s="5">
        <f>(Eingabe!K4033*(Eingabe!L4033-Eingabe!K4033)+Eingabe!K4033^2*PI()/4)*0+Eingabe!K4033*Eingabe!L4033</f>
        <v>0</v>
      </c>
      <c r="D4033" s="89">
        <f>IF(Eingabe!G4033="x",1,0)</f>
        <v>0</v>
      </c>
      <c r="E4033" s="1">
        <f>IF(Eingabe!H4033="x",1,0)</f>
        <v>0</v>
      </c>
      <c r="F4033" s="1">
        <f>IF(Eingabe!I4033="x",1,0)</f>
        <v>0</v>
      </c>
      <c r="G4033" s="90">
        <f t="shared" si="290"/>
        <v>0</v>
      </c>
      <c r="H4033" s="1">
        <f>IF(Eingabe!R4033="x",1,0)</f>
        <v>0</v>
      </c>
      <c r="I4033" s="1">
        <f>IF(Eingabe!S4033="x",1,0)</f>
        <v>0</v>
      </c>
      <c r="J4033" s="1">
        <f t="shared" si="291"/>
        <v>0</v>
      </c>
      <c r="K4033" s="89">
        <f>IF(Eingabe!E4033="x",1,0)</f>
        <v>0</v>
      </c>
      <c r="L4033" s="1">
        <f>IF(Eingabe!F4033="x",1,0)</f>
        <v>0</v>
      </c>
      <c r="M4033" s="90">
        <f t="shared" si="292"/>
        <v>0</v>
      </c>
    </row>
    <row r="4034">
      <c r="A4034" s="5">
        <f>Eingabe!J4034^2*PI()/4</f>
        <v>0</v>
      </c>
      <c r="B4034" s="5">
        <f>Eingabe!K4034*Eingabe!L4034</f>
        <v>0</v>
      </c>
      <c r="C4034" s="5">
        <f>(Eingabe!K4034*(Eingabe!L4034-Eingabe!K4034)+Eingabe!K4034^2*PI()/4)*0+Eingabe!K4034*Eingabe!L4034</f>
        <v>0</v>
      </c>
      <c r="D4034" s="89">
        <f>IF(Eingabe!G4034="x",1,0)</f>
        <v>0</v>
      </c>
      <c r="E4034" s="1">
        <f>IF(Eingabe!H4034="x",1,0)</f>
        <v>0</v>
      </c>
      <c r="F4034" s="1">
        <f>IF(Eingabe!I4034="x",1,0)</f>
        <v>0</v>
      </c>
      <c r="G4034" s="90">
        <f t="shared" si="290"/>
        <v>0</v>
      </c>
      <c r="H4034" s="1">
        <f>IF(Eingabe!R4034="x",1,0)</f>
        <v>0</v>
      </c>
      <c r="I4034" s="1">
        <f>IF(Eingabe!S4034="x",1,0)</f>
        <v>0</v>
      </c>
      <c r="J4034" s="1">
        <f t="shared" si="291"/>
        <v>0</v>
      </c>
      <c r="K4034" s="89">
        <f>IF(Eingabe!E4034="x",1,0)</f>
        <v>0</v>
      </c>
      <c r="L4034" s="1">
        <f>IF(Eingabe!F4034="x",1,0)</f>
        <v>0</v>
      </c>
      <c r="M4034" s="90">
        <f t="shared" si="292"/>
        <v>0</v>
      </c>
    </row>
    <row r="4035">
      <c r="A4035" s="5">
        <f>Eingabe!J4035^2*PI()/4</f>
        <v>0</v>
      </c>
      <c r="B4035" s="5">
        <f>Eingabe!K4035*Eingabe!L4035</f>
        <v>0</v>
      </c>
      <c r="C4035" s="5">
        <f>(Eingabe!K4035*(Eingabe!L4035-Eingabe!K4035)+Eingabe!K4035^2*PI()/4)*0+Eingabe!K4035*Eingabe!L4035</f>
        <v>0</v>
      </c>
      <c r="D4035" s="89">
        <f>IF(Eingabe!G4035="x",1,0)</f>
        <v>0</v>
      </c>
      <c r="E4035" s="1">
        <f>IF(Eingabe!H4035="x",1,0)</f>
        <v>0</v>
      </c>
      <c r="F4035" s="1">
        <f>IF(Eingabe!I4035="x",1,0)</f>
        <v>0</v>
      </c>
      <c r="G4035" s="90">
        <f t="shared" si="290"/>
        <v>0</v>
      </c>
      <c r="H4035" s="1">
        <f>IF(Eingabe!R4035="x",1,0)</f>
        <v>0</v>
      </c>
      <c r="I4035" s="1">
        <f>IF(Eingabe!S4035="x",1,0)</f>
        <v>0</v>
      </c>
      <c r="J4035" s="1">
        <f t="shared" si="291"/>
        <v>0</v>
      </c>
      <c r="K4035" s="89">
        <f>IF(Eingabe!E4035="x",1,0)</f>
        <v>0</v>
      </c>
      <c r="L4035" s="1">
        <f>IF(Eingabe!F4035="x",1,0)</f>
        <v>0</v>
      </c>
      <c r="M4035" s="90">
        <f t="shared" si="292"/>
        <v>0</v>
      </c>
    </row>
    <row r="4036">
      <c r="A4036" s="5">
        <f>Eingabe!J4036^2*PI()/4</f>
        <v>0</v>
      </c>
      <c r="B4036" s="5">
        <f>Eingabe!K4036*Eingabe!L4036</f>
        <v>0</v>
      </c>
      <c r="C4036" s="5">
        <f>(Eingabe!K4036*(Eingabe!L4036-Eingabe!K4036)+Eingabe!K4036^2*PI()/4)*0+Eingabe!K4036*Eingabe!L4036</f>
        <v>0</v>
      </c>
      <c r="D4036" s="89">
        <f>IF(Eingabe!G4036="x",1,0)</f>
        <v>0</v>
      </c>
      <c r="E4036" s="1">
        <f>IF(Eingabe!H4036="x",1,0)</f>
        <v>0</v>
      </c>
      <c r="F4036" s="1">
        <f>IF(Eingabe!I4036="x",1,0)</f>
        <v>0</v>
      </c>
      <c r="G4036" s="90">
        <f t="shared" si="290"/>
        <v>0</v>
      </c>
      <c r="H4036" s="1">
        <f>IF(Eingabe!R4036="x",1,0)</f>
        <v>0</v>
      </c>
      <c r="I4036" s="1">
        <f>IF(Eingabe!S4036="x",1,0)</f>
        <v>0</v>
      </c>
      <c r="J4036" s="1">
        <f t="shared" si="291"/>
        <v>0</v>
      </c>
      <c r="K4036" s="89">
        <f>IF(Eingabe!E4036="x",1,0)</f>
        <v>0</v>
      </c>
      <c r="L4036" s="1">
        <f>IF(Eingabe!F4036="x",1,0)</f>
        <v>0</v>
      </c>
      <c r="M4036" s="90">
        <f t="shared" si="292"/>
        <v>0</v>
      </c>
    </row>
    <row r="4037">
      <c r="A4037" s="5">
        <f>Eingabe!J4037^2*PI()/4</f>
        <v>0</v>
      </c>
      <c r="B4037" s="5">
        <f>Eingabe!K4037*Eingabe!L4037</f>
        <v>0</v>
      </c>
      <c r="C4037" s="5">
        <f>(Eingabe!K4037*(Eingabe!L4037-Eingabe!K4037)+Eingabe!K4037^2*PI()/4)*0+Eingabe!K4037*Eingabe!L4037</f>
        <v>0</v>
      </c>
      <c r="D4037" s="89">
        <f>IF(Eingabe!G4037="x",1,0)</f>
        <v>0</v>
      </c>
      <c r="E4037" s="1">
        <f>IF(Eingabe!H4037="x",1,0)</f>
        <v>0</v>
      </c>
      <c r="F4037" s="1">
        <f>IF(Eingabe!I4037="x",1,0)</f>
        <v>0</v>
      </c>
      <c r="G4037" s="90">
        <f t="shared" si="290"/>
        <v>0</v>
      </c>
      <c r="H4037" s="1">
        <f>IF(Eingabe!R4037="x",1,0)</f>
        <v>0</v>
      </c>
      <c r="I4037" s="1">
        <f>IF(Eingabe!S4037="x",1,0)</f>
        <v>0</v>
      </c>
      <c r="J4037" s="1">
        <f t="shared" si="291"/>
        <v>0</v>
      </c>
      <c r="K4037" s="89">
        <f>IF(Eingabe!E4037="x",1,0)</f>
        <v>0</v>
      </c>
      <c r="L4037" s="1">
        <f>IF(Eingabe!F4037="x",1,0)</f>
        <v>0</v>
      </c>
      <c r="M4037" s="90">
        <f t="shared" si="292"/>
        <v>0</v>
      </c>
    </row>
    <row r="4038">
      <c r="A4038" s="5">
        <f>Eingabe!J4038^2*PI()/4</f>
        <v>0</v>
      </c>
      <c r="B4038" s="5">
        <f>Eingabe!K4038*Eingabe!L4038</f>
        <v>0</v>
      </c>
      <c r="C4038" s="5">
        <f>(Eingabe!K4038*(Eingabe!L4038-Eingabe!K4038)+Eingabe!K4038^2*PI()/4)*0+Eingabe!K4038*Eingabe!L4038</f>
        <v>0</v>
      </c>
      <c r="D4038" s="89">
        <f>IF(Eingabe!G4038="x",1,0)</f>
        <v>0</v>
      </c>
      <c r="E4038" s="1">
        <f>IF(Eingabe!H4038="x",1,0)</f>
        <v>0</v>
      </c>
      <c r="F4038" s="1">
        <f>IF(Eingabe!I4038="x",1,0)</f>
        <v>0</v>
      </c>
      <c r="G4038" s="90">
        <f t="shared" si="290"/>
        <v>0</v>
      </c>
      <c r="H4038" s="1">
        <f>IF(Eingabe!R4038="x",1,0)</f>
        <v>0</v>
      </c>
      <c r="I4038" s="1">
        <f>IF(Eingabe!S4038="x",1,0)</f>
        <v>0</v>
      </c>
      <c r="J4038" s="1">
        <f t="shared" si="291"/>
        <v>0</v>
      </c>
      <c r="K4038" s="89">
        <f>IF(Eingabe!E4038="x",1,0)</f>
        <v>0</v>
      </c>
      <c r="L4038" s="1">
        <f>IF(Eingabe!F4038="x",1,0)</f>
        <v>0</v>
      </c>
      <c r="M4038" s="90">
        <f t="shared" si="292"/>
        <v>0</v>
      </c>
    </row>
    <row r="4039">
      <c r="A4039" s="5">
        <f>Eingabe!J4039^2*PI()/4</f>
        <v>0</v>
      </c>
      <c r="B4039" s="5">
        <f>Eingabe!K4039*Eingabe!L4039</f>
        <v>0</v>
      </c>
      <c r="C4039" s="5">
        <f>(Eingabe!K4039*(Eingabe!L4039-Eingabe!K4039)+Eingabe!K4039^2*PI()/4)*0+Eingabe!K4039*Eingabe!L4039</f>
        <v>0</v>
      </c>
      <c r="D4039" s="89">
        <f>IF(Eingabe!G4039="x",1,0)</f>
        <v>0</v>
      </c>
      <c r="E4039" s="1">
        <f>IF(Eingabe!H4039="x",1,0)</f>
        <v>0</v>
      </c>
      <c r="F4039" s="1">
        <f>IF(Eingabe!I4039="x",1,0)</f>
        <v>0</v>
      </c>
      <c r="G4039" s="90">
        <f t="shared" si="290"/>
        <v>0</v>
      </c>
      <c r="H4039" s="1">
        <f>IF(Eingabe!R4039="x",1,0)</f>
        <v>0</v>
      </c>
      <c r="I4039" s="1">
        <f>IF(Eingabe!S4039="x",1,0)</f>
        <v>0</v>
      </c>
      <c r="J4039" s="1">
        <f t="shared" si="291"/>
        <v>0</v>
      </c>
      <c r="K4039" s="89">
        <f>IF(Eingabe!E4039="x",1,0)</f>
        <v>0</v>
      </c>
      <c r="L4039" s="1">
        <f>IF(Eingabe!F4039="x",1,0)</f>
        <v>0</v>
      </c>
      <c r="M4039" s="90">
        <f t="shared" si="292"/>
        <v>0</v>
      </c>
    </row>
    <row r="4040">
      <c r="A4040" s="5">
        <f>Eingabe!J4040^2*PI()/4</f>
        <v>0</v>
      </c>
      <c r="B4040" s="5">
        <f>Eingabe!K4040*Eingabe!L4040</f>
        <v>0</v>
      </c>
      <c r="C4040" s="5">
        <f>(Eingabe!K4040*(Eingabe!L4040-Eingabe!K4040)+Eingabe!K4040^2*PI()/4)*0+Eingabe!K4040*Eingabe!L4040</f>
        <v>0</v>
      </c>
      <c r="D4040" s="89">
        <f>IF(Eingabe!G4040="x",1,0)</f>
        <v>0</v>
      </c>
      <c r="E4040" s="1">
        <f>IF(Eingabe!H4040="x",1,0)</f>
        <v>0</v>
      </c>
      <c r="F4040" s="1">
        <f>IF(Eingabe!I4040="x",1,0)</f>
        <v>0</v>
      </c>
      <c r="G4040" s="90">
        <f t="shared" si="290"/>
        <v>0</v>
      </c>
      <c r="H4040" s="1">
        <f>IF(Eingabe!R4040="x",1,0)</f>
        <v>0</v>
      </c>
      <c r="I4040" s="1">
        <f>IF(Eingabe!S4040="x",1,0)</f>
        <v>0</v>
      </c>
      <c r="J4040" s="1">
        <f t="shared" si="291"/>
        <v>0</v>
      </c>
      <c r="K4040" s="89">
        <f>IF(Eingabe!E4040="x",1,0)</f>
        <v>0</v>
      </c>
      <c r="L4040" s="1">
        <f>IF(Eingabe!F4040="x",1,0)</f>
        <v>0</v>
      </c>
      <c r="M4040" s="90">
        <f t="shared" si="292"/>
        <v>0</v>
      </c>
    </row>
    <row r="4041">
      <c r="A4041" s="5">
        <f>Eingabe!J4041^2*PI()/4</f>
        <v>0</v>
      </c>
      <c r="B4041" s="5">
        <f>Eingabe!K4041*Eingabe!L4041</f>
        <v>0</v>
      </c>
      <c r="C4041" s="5">
        <f>(Eingabe!K4041*(Eingabe!L4041-Eingabe!K4041)+Eingabe!K4041^2*PI()/4)*0+Eingabe!K4041*Eingabe!L4041</f>
        <v>0</v>
      </c>
      <c r="D4041" s="89">
        <f>IF(Eingabe!G4041="x",1,0)</f>
        <v>0</v>
      </c>
      <c r="E4041" s="1">
        <f>IF(Eingabe!H4041="x",1,0)</f>
        <v>0</v>
      </c>
      <c r="F4041" s="1">
        <f>IF(Eingabe!I4041="x",1,0)</f>
        <v>0</v>
      </c>
      <c r="G4041" s="90">
        <f t="shared" si="290"/>
        <v>0</v>
      </c>
      <c r="H4041" s="1">
        <f>IF(Eingabe!R4041="x",1,0)</f>
        <v>0</v>
      </c>
      <c r="I4041" s="1">
        <f>IF(Eingabe!S4041="x",1,0)</f>
        <v>0</v>
      </c>
      <c r="J4041" s="1">
        <f t="shared" si="291"/>
        <v>0</v>
      </c>
      <c r="K4041" s="89">
        <f>IF(Eingabe!E4041="x",1,0)</f>
        <v>0</v>
      </c>
      <c r="L4041" s="1">
        <f>IF(Eingabe!F4041="x",1,0)</f>
        <v>0</v>
      </c>
      <c r="M4041" s="90">
        <f t="shared" si="292"/>
        <v>0</v>
      </c>
    </row>
    <row r="4042">
      <c r="A4042" s="5">
        <f>Eingabe!J4042^2*PI()/4</f>
        <v>0</v>
      </c>
      <c r="B4042" s="5">
        <f>Eingabe!K4042*Eingabe!L4042</f>
        <v>0</v>
      </c>
      <c r="C4042" s="5">
        <f>(Eingabe!K4042*(Eingabe!L4042-Eingabe!K4042)+Eingabe!K4042^2*PI()/4)*0+Eingabe!K4042*Eingabe!L4042</f>
        <v>0</v>
      </c>
      <c r="D4042" s="89">
        <f>IF(Eingabe!G4042="x",1,0)</f>
        <v>0</v>
      </c>
      <c r="E4042" s="1">
        <f>IF(Eingabe!H4042="x",1,0)</f>
        <v>0</v>
      </c>
      <c r="F4042" s="1">
        <f>IF(Eingabe!I4042="x",1,0)</f>
        <v>0</v>
      </c>
      <c r="G4042" s="90">
        <f t="shared" si="290"/>
        <v>0</v>
      </c>
      <c r="H4042" s="1">
        <f>IF(Eingabe!R4042="x",1,0)</f>
        <v>0</v>
      </c>
      <c r="I4042" s="1">
        <f>IF(Eingabe!S4042="x",1,0)</f>
        <v>0</v>
      </c>
      <c r="J4042" s="1">
        <f t="shared" si="291"/>
        <v>0</v>
      </c>
      <c r="K4042" s="89">
        <f>IF(Eingabe!E4042="x",1,0)</f>
        <v>0</v>
      </c>
      <c r="L4042" s="1">
        <f>IF(Eingabe!F4042="x",1,0)</f>
        <v>0</v>
      </c>
      <c r="M4042" s="90">
        <f t="shared" si="292"/>
        <v>0</v>
      </c>
    </row>
    <row r="4043">
      <c r="A4043" s="5">
        <f>Eingabe!J4043^2*PI()/4</f>
        <v>0</v>
      </c>
      <c r="B4043" s="5">
        <f>Eingabe!K4043*Eingabe!L4043</f>
        <v>0</v>
      </c>
      <c r="C4043" s="5">
        <f>(Eingabe!K4043*(Eingabe!L4043-Eingabe!K4043)+Eingabe!K4043^2*PI()/4)*0+Eingabe!K4043*Eingabe!L4043</f>
        <v>0</v>
      </c>
      <c r="D4043" s="89">
        <f>IF(Eingabe!G4043="x",1,0)</f>
        <v>0</v>
      </c>
      <c r="E4043" s="1">
        <f>IF(Eingabe!H4043="x",1,0)</f>
        <v>0</v>
      </c>
      <c r="F4043" s="1">
        <f>IF(Eingabe!I4043="x",1,0)</f>
        <v>0</v>
      </c>
      <c r="G4043" s="90">
        <f t="shared" si="290"/>
        <v>0</v>
      </c>
      <c r="H4043" s="1">
        <f>IF(Eingabe!R4043="x",1,0)</f>
        <v>0</v>
      </c>
      <c r="I4043" s="1">
        <f>IF(Eingabe!S4043="x",1,0)</f>
        <v>0</v>
      </c>
      <c r="J4043" s="1">
        <f t="shared" si="291"/>
        <v>0</v>
      </c>
      <c r="K4043" s="89">
        <f>IF(Eingabe!E4043="x",1,0)</f>
        <v>0</v>
      </c>
      <c r="L4043" s="1">
        <f>IF(Eingabe!F4043="x",1,0)</f>
        <v>0</v>
      </c>
      <c r="M4043" s="90">
        <f t="shared" si="292"/>
        <v>0</v>
      </c>
    </row>
    <row r="4044">
      <c r="A4044" s="5">
        <f>Eingabe!J4044^2*PI()/4</f>
        <v>0</v>
      </c>
      <c r="B4044" s="5">
        <f>Eingabe!K4044*Eingabe!L4044</f>
        <v>0</v>
      </c>
      <c r="C4044" s="5">
        <f>(Eingabe!K4044*(Eingabe!L4044-Eingabe!K4044)+Eingabe!K4044^2*PI()/4)*0+Eingabe!K4044*Eingabe!L4044</f>
        <v>0</v>
      </c>
      <c r="D4044" s="89">
        <f>IF(Eingabe!G4044="x",1,0)</f>
        <v>0</v>
      </c>
      <c r="E4044" s="1">
        <f>IF(Eingabe!H4044="x",1,0)</f>
        <v>0</v>
      </c>
      <c r="F4044" s="1">
        <f>IF(Eingabe!I4044="x",1,0)</f>
        <v>0</v>
      </c>
      <c r="G4044" s="90">
        <f t="shared" si="290"/>
        <v>0</v>
      </c>
      <c r="H4044" s="1">
        <f>IF(Eingabe!R4044="x",1,0)</f>
        <v>0</v>
      </c>
      <c r="I4044" s="1">
        <f>IF(Eingabe!S4044="x",1,0)</f>
        <v>0</v>
      </c>
      <c r="J4044" s="1">
        <f t="shared" si="291"/>
        <v>0</v>
      </c>
      <c r="K4044" s="89">
        <f>IF(Eingabe!E4044="x",1,0)</f>
        <v>0</v>
      </c>
      <c r="L4044" s="1">
        <f>IF(Eingabe!F4044="x",1,0)</f>
        <v>0</v>
      </c>
      <c r="M4044" s="90">
        <f t="shared" si="292"/>
        <v>0</v>
      </c>
    </row>
    <row r="4045">
      <c r="A4045" s="5">
        <f>Eingabe!J4045^2*PI()/4</f>
        <v>0</v>
      </c>
      <c r="B4045" s="5">
        <f>Eingabe!K4045*Eingabe!L4045</f>
        <v>0</v>
      </c>
      <c r="C4045" s="5">
        <f>(Eingabe!K4045*(Eingabe!L4045-Eingabe!K4045)+Eingabe!K4045^2*PI()/4)*0+Eingabe!K4045*Eingabe!L4045</f>
        <v>0</v>
      </c>
      <c r="D4045" s="89">
        <f>IF(Eingabe!G4045="x",1,0)</f>
        <v>0</v>
      </c>
      <c r="E4045" s="1">
        <f>IF(Eingabe!H4045="x",1,0)</f>
        <v>0</v>
      </c>
      <c r="F4045" s="1">
        <f>IF(Eingabe!I4045="x",1,0)</f>
        <v>0</v>
      </c>
      <c r="G4045" s="90">
        <f t="shared" si="290"/>
        <v>0</v>
      </c>
      <c r="H4045" s="1">
        <f>IF(Eingabe!R4045="x",1,0)</f>
        <v>0</v>
      </c>
      <c r="I4045" s="1">
        <f>IF(Eingabe!S4045="x",1,0)</f>
        <v>0</v>
      </c>
      <c r="J4045" s="1">
        <f t="shared" si="291"/>
        <v>0</v>
      </c>
      <c r="K4045" s="89">
        <f>IF(Eingabe!E4045="x",1,0)</f>
        <v>0</v>
      </c>
      <c r="L4045" s="1">
        <f>IF(Eingabe!F4045="x",1,0)</f>
        <v>0</v>
      </c>
      <c r="M4045" s="90">
        <f t="shared" si="292"/>
        <v>0</v>
      </c>
    </row>
    <row r="4046">
      <c r="A4046" s="5">
        <f>Eingabe!J4046^2*PI()/4</f>
        <v>0</v>
      </c>
      <c r="B4046" s="5">
        <f>Eingabe!K4046*Eingabe!L4046</f>
        <v>0</v>
      </c>
      <c r="C4046" s="5">
        <f>(Eingabe!K4046*(Eingabe!L4046-Eingabe!K4046)+Eingabe!K4046^2*PI()/4)*0+Eingabe!K4046*Eingabe!L4046</f>
        <v>0</v>
      </c>
      <c r="D4046" s="89">
        <f>IF(Eingabe!G4046="x",1,0)</f>
        <v>0</v>
      </c>
      <c r="E4046" s="1">
        <f>IF(Eingabe!H4046="x",1,0)</f>
        <v>0</v>
      </c>
      <c r="F4046" s="1">
        <f>IF(Eingabe!I4046="x",1,0)</f>
        <v>0</v>
      </c>
      <c r="G4046" s="90">
        <f t="shared" si="290"/>
        <v>0</v>
      </c>
      <c r="H4046" s="1">
        <f>IF(Eingabe!R4046="x",1,0)</f>
        <v>0</v>
      </c>
      <c r="I4046" s="1">
        <f>IF(Eingabe!S4046="x",1,0)</f>
        <v>0</v>
      </c>
      <c r="J4046" s="1">
        <f t="shared" si="291"/>
        <v>0</v>
      </c>
      <c r="K4046" s="89">
        <f>IF(Eingabe!E4046="x",1,0)</f>
        <v>0</v>
      </c>
      <c r="L4046" s="1">
        <f>IF(Eingabe!F4046="x",1,0)</f>
        <v>0</v>
      </c>
      <c r="M4046" s="90">
        <f t="shared" si="292"/>
        <v>0</v>
      </c>
    </row>
    <row r="4047">
      <c r="A4047" s="5">
        <f>Eingabe!J4047^2*PI()/4</f>
        <v>0</v>
      </c>
      <c r="B4047" s="5">
        <f>Eingabe!K4047*Eingabe!L4047</f>
        <v>0</v>
      </c>
      <c r="C4047" s="5">
        <f>(Eingabe!K4047*(Eingabe!L4047-Eingabe!K4047)+Eingabe!K4047^2*PI()/4)*0+Eingabe!K4047*Eingabe!L4047</f>
        <v>0</v>
      </c>
      <c r="D4047" s="89">
        <f>IF(Eingabe!G4047="x",1,0)</f>
        <v>0</v>
      </c>
      <c r="E4047" s="1">
        <f>IF(Eingabe!H4047="x",1,0)</f>
        <v>0</v>
      </c>
      <c r="F4047" s="1">
        <f>IF(Eingabe!I4047="x",1,0)</f>
        <v>0</v>
      </c>
      <c r="G4047" s="90">
        <f t="shared" si="290"/>
        <v>0</v>
      </c>
      <c r="H4047" s="1">
        <f>IF(Eingabe!R4047="x",1,0)</f>
        <v>0</v>
      </c>
      <c r="I4047" s="1">
        <f>IF(Eingabe!S4047="x",1,0)</f>
        <v>0</v>
      </c>
      <c r="J4047" s="1">
        <f t="shared" si="291"/>
        <v>0</v>
      </c>
      <c r="K4047" s="89">
        <f>IF(Eingabe!E4047="x",1,0)</f>
        <v>0</v>
      </c>
      <c r="L4047" s="1">
        <f>IF(Eingabe!F4047="x",1,0)</f>
        <v>0</v>
      </c>
      <c r="M4047" s="90">
        <f t="shared" si="292"/>
        <v>0</v>
      </c>
    </row>
    <row r="4048">
      <c r="A4048" s="5">
        <f>Eingabe!J4048^2*PI()/4</f>
        <v>0</v>
      </c>
      <c r="B4048" s="5">
        <f>Eingabe!K4048*Eingabe!L4048</f>
        <v>0</v>
      </c>
      <c r="C4048" s="5">
        <f>(Eingabe!K4048*(Eingabe!L4048-Eingabe!K4048)+Eingabe!K4048^2*PI()/4)*0+Eingabe!K4048*Eingabe!L4048</f>
        <v>0</v>
      </c>
      <c r="D4048" s="89">
        <f>IF(Eingabe!G4048="x",1,0)</f>
        <v>0</v>
      </c>
      <c r="E4048" s="1">
        <f>IF(Eingabe!H4048="x",1,0)</f>
        <v>0</v>
      </c>
      <c r="F4048" s="1">
        <f>IF(Eingabe!I4048="x",1,0)</f>
        <v>0</v>
      </c>
      <c r="G4048" s="90">
        <f t="shared" si="290"/>
        <v>0</v>
      </c>
      <c r="H4048" s="1">
        <f>IF(Eingabe!R4048="x",1,0)</f>
        <v>0</v>
      </c>
      <c r="I4048" s="1">
        <f>IF(Eingabe!S4048="x",1,0)</f>
        <v>0</v>
      </c>
      <c r="J4048" s="1">
        <f t="shared" si="291"/>
        <v>0</v>
      </c>
      <c r="K4048" s="89">
        <f>IF(Eingabe!E4048="x",1,0)</f>
        <v>0</v>
      </c>
      <c r="L4048" s="1">
        <f>IF(Eingabe!F4048="x",1,0)</f>
        <v>0</v>
      </c>
      <c r="M4048" s="90">
        <f t="shared" si="292"/>
        <v>0</v>
      </c>
    </row>
    <row r="4049">
      <c r="A4049" s="5">
        <f>Eingabe!J4049^2*PI()/4</f>
        <v>0</v>
      </c>
      <c r="B4049" s="5">
        <f>Eingabe!K4049*Eingabe!L4049</f>
        <v>0</v>
      </c>
      <c r="C4049" s="5">
        <f>(Eingabe!K4049*(Eingabe!L4049-Eingabe!K4049)+Eingabe!K4049^2*PI()/4)*0+Eingabe!K4049*Eingabe!L4049</f>
        <v>0</v>
      </c>
      <c r="D4049" s="89">
        <f>IF(Eingabe!G4049="x",1,0)</f>
        <v>0</v>
      </c>
      <c r="E4049" s="1">
        <f>IF(Eingabe!H4049="x",1,0)</f>
        <v>0</v>
      </c>
      <c r="F4049" s="1">
        <f>IF(Eingabe!I4049="x",1,0)</f>
        <v>0</v>
      </c>
      <c r="G4049" s="90">
        <f t="shared" si="290"/>
        <v>0</v>
      </c>
      <c r="H4049" s="1">
        <f>IF(Eingabe!R4049="x",1,0)</f>
        <v>0</v>
      </c>
      <c r="I4049" s="1">
        <f>IF(Eingabe!S4049="x",1,0)</f>
        <v>0</v>
      </c>
      <c r="J4049" s="1">
        <f t="shared" si="291"/>
        <v>0</v>
      </c>
      <c r="K4049" s="89">
        <f>IF(Eingabe!E4049="x",1,0)</f>
        <v>0</v>
      </c>
      <c r="L4049" s="1">
        <f>IF(Eingabe!F4049="x",1,0)</f>
        <v>0</v>
      </c>
      <c r="M4049" s="90">
        <f t="shared" si="292"/>
        <v>0</v>
      </c>
    </row>
    <row r="4050">
      <c r="A4050" s="5">
        <f>Eingabe!J4050^2*PI()/4</f>
        <v>0</v>
      </c>
      <c r="B4050" s="5">
        <f>Eingabe!K4050*Eingabe!L4050</f>
        <v>0</v>
      </c>
      <c r="C4050" s="5">
        <f>(Eingabe!K4050*(Eingabe!L4050-Eingabe!K4050)+Eingabe!K4050^2*PI()/4)*0+Eingabe!K4050*Eingabe!L4050</f>
        <v>0</v>
      </c>
      <c r="D4050" s="89">
        <f>IF(Eingabe!G4050="x",1,0)</f>
        <v>0</v>
      </c>
      <c r="E4050" s="1">
        <f>IF(Eingabe!H4050="x",1,0)</f>
        <v>0</v>
      </c>
      <c r="F4050" s="1">
        <f>IF(Eingabe!I4050="x",1,0)</f>
        <v>0</v>
      </c>
      <c r="G4050" s="90">
        <f t="shared" si="290"/>
        <v>0</v>
      </c>
      <c r="H4050" s="1">
        <f>IF(Eingabe!R4050="x",1,0)</f>
        <v>0</v>
      </c>
      <c r="I4050" s="1">
        <f>IF(Eingabe!S4050="x",1,0)</f>
        <v>0</v>
      </c>
      <c r="J4050" s="1">
        <f t="shared" si="291"/>
        <v>0</v>
      </c>
      <c r="K4050" s="89">
        <f>IF(Eingabe!E4050="x",1,0)</f>
        <v>0</v>
      </c>
      <c r="L4050" s="1">
        <f>IF(Eingabe!F4050="x",1,0)</f>
        <v>0</v>
      </c>
      <c r="M4050" s="90">
        <f t="shared" si="292"/>
        <v>0</v>
      </c>
    </row>
    <row r="4051">
      <c r="A4051" s="5">
        <f>Eingabe!J4051^2*PI()/4</f>
        <v>0</v>
      </c>
      <c r="B4051" s="5">
        <f>Eingabe!K4051*Eingabe!L4051</f>
        <v>0</v>
      </c>
      <c r="C4051" s="5">
        <f>(Eingabe!K4051*(Eingabe!L4051-Eingabe!K4051)+Eingabe!K4051^2*PI()/4)*0+Eingabe!K4051*Eingabe!L4051</f>
        <v>0</v>
      </c>
      <c r="D4051" s="89">
        <f>IF(Eingabe!G4051="x",1,0)</f>
        <v>0</v>
      </c>
      <c r="E4051" s="1">
        <f>IF(Eingabe!H4051="x",1,0)</f>
        <v>0</v>
      </c>
      <c r="F4051" s="1">
        <f>IF(Eingabe!I4051="x",1,0)</f>
        <v>0</v>
      </c>
      <c r="G4051" s="90">
        <f t="shared" ref="G4051:G4114" si="293">MAX(E4051:F4051)</f>
        <v>0</v>
      </c>
      <c r="H4051" s="1">
        <f>IF(Eingabe!R4051="x",1,0)</f>
        <v>0</v>
      </c>
      <c r="I4051" s="1">
        <f>IF(Eingabe!S4051="x",1,0)</f>
        <v>0</v>
      </c>
      <c r="J4051" s="1">
        <f t="shared" ref="J4051:J4114" si="294">MAX(H4051:I4051)</f>
        <v>0</v>
      </c>
      <c r="K4051" s="89">
        <f>IF(Eingabe!E4051="x",1,0)</f>
        <v>0</v>
      </c>
      <c r="L4051" s="1">
        <f>IF(Eingabe!F4051="x",1,0)</f>
        <v>0</v>
      </c>
      <c r="M4051" s="90">
        <f t="shared" ref="M4051:M4114" si="295">MAX(K4051:L4051)</f>
        <v>0</v>
      </c>
    </row>
    <row r="4052">
      <c r="A4052" s="5">
        <f>Eingabe!J4052^2*PI()/4</f>
        <v>0</v>
      </c>
      <c r="B4052" s="5">
        <f>Eingabe!K4052*Eingabe!L4052</f>
        <v>0</v>
      </c>
      <c r="C4052" s="5">
        <f>(Eingabe!K4052*(Eingabe!L4052-Eingabe!K4052)+Eingabe!K4052^2*PI()/4)*0+Eingabe!K4052*Eingabe!L4052</f>
        <v>0</v>
      </c>
      <c r="D4052" s="89">
        <f>IF(Eingabe!G4052="x",1,0)</f>
        <v>0</v>
      </c>
      <c r="E4052" s="1">
        <f>IF(Eingabe!H4052="x",1,0)</f>
        <v>0</v>
      </c>
      <c r="F4052" s="1">
        <f>IF(Eingabe!I4052="x",1,0)</f>
        <v>0</v>
      </c>
      <c r="G4052" s="90">
        <f t="shared" si="293"/>
        <v>0</v>
      </c>
      <c r="H4052" s="1">
        <f>IF(Eingabe!R4052="x",1,0)</f>
        <v>0</v>
      </c>
      <c r="I4052" s="1">
        <f>IF(Eingabe!S4052="x",1,0)</f>
        <v>0</v>
      </c>
      <c r="J4052" s="1">
        <f t="shared" si="294"/>
        <v>0</v>
      </c>
      <c r="K4052" s="89">
        <f>IF(Eingabe!E4052="x",1,0)</f>
        <v>0</v>
      </c>
      <c r="L4052" s="1">
        <f>IF(Eingabe!F4052="x",1,0)</f>
        <v>0</v>
      </c>
      <c r="M4052" s="90">
        <f t="shared" si="295"/>
        <v>0</v>
      </c>
    </row>
    <row r="4053">
      <c r="A4053" s="5">
        <f>Eingabe!J4053^2*PI()/4</f>
        <v>0</v>
      </c>
      <c r="B4053" s="5">
        <f>Eingabe!K4053*Eingabe!L4053</f>
        <v>0</v>
      </c>
      <c r="C4053" s="5">
        <f>(Eingabe!K4053*(Eingabe!L4053-Eingabe!K4053)+Eingabe!K4053^2*PI()/4)*0+Eingabe!K4053*Eingabe!L4053</f>
        <v>0</v>
      </c>
      <c r="D4053" s="89">
        <f>IF(Eingabe!G4053="x",1,0)</f>
        <v>0</v>
      </c>
      <c r="E4053" s="1">
        <f>IF(Eingabe!H4053="x",1,0)</f>
        <v>0</v>
      </c>
      <c r="F4053" s="1">
        <f>IF(Eingabe!I4053="x",1,0)</f>
        <v>0</v>
      </c>
      <c r="G4053" s="90">
        <f t="shared" si="293"/>
        <v>0</v>
      </c>
      <c r="H4053" s="1">
        <f>IF(Eingabe!R4053="x",1,0)</f>
        <v>0</v>
      </c>
      <c r="I4053" s="1">
        <f>IF(Eingabe!S4053="x",1,0)</f>
        <v>0</v>
      </c>
      <c r="J4053" s="1">
        <f t="shared" si="294"/>
        <v>0</v>
      </c>
      <c r="K4053" s="89">
        <f>IF(Eingabe!E4053="x",1,0)</f>
        <v>0</v>
      </c>
      <c r="L4053" s="1">
        <f>IF(Eingabe!F4053="x",1,0)</f>
        <v>0</v>
      </c>
      <c r="M4053" s="90">
        <f t="shared" si="295"/>
        <v>0</v>
      </c>
    </row>
    <row r="4054">
      <c r="A4054" s="5">
        <f>Eingabe!J4054^2*PI()/4</f>
        <v>0</v>
      </c>
      <c r="B4054" s="5">
        <f>Eingabe!K4054*Eingabe!L4054</f>
        <v>0</v>
      </c>
      <c r="C4054" s="5">
        <f>(Eingabe!K4054*(Eingabe!L4054-Eingabe!K4054)+Eingabe!K4054^2*PI()/4)*0+Eingabe!K4054*Eingabe!L4054</f>
        <v>0</v>
      </c>
      <c r="D4054" s="89">
        <f>IF(Eingabe!G4054="x",1,0)</f>
        <v>0</v>
      </c>
      <c r="E4054" s="1">
        <f>IF(Eingabe!H4054="x",1,0)</f>
        <v>0</v>
      </c>
      <c r="F4054" s="1">
        <f>IF(Eingabe!I4054="x",1,0)</f>
        <v>0</v>
      </c>
      <c r="G4054" s="90">
        <f t="shared" si="293"/>
        <v>0</v>
      </c>
      <c r="H4054" s="1">
        <f>IF(Eingabe!R4054="x",1,0)</f>
        <v>0</v>
      </c>
      <c r="I4054" s="1">
        <f>IF(Eingabe!S4054="x",1,0)</f>
        <v>0</v>
      </c>
      <c r="J4054" s="1">
        <f t="shared" si="294"/>
        <v>0</v>
      </c>
      <c r="K4054" s="89">
        <f>IF(Eingabe!E4054="x",1,0)</f>
        <v>0</v>
      </c>
      <c r="L4054" s="1">
        <f>IF(Eingabe!F4054="x",1,0)</f>
        <v>0</v>
      </c>
      <c r="M4054" s="90">
        <f t="shared" si="295"/>
        <v>0</v>
      </c>
    </row>
    <row r="4055">
      <c r="A4055" s="5">
        <f>Eingabe!J4055^2*PI()/4</f>
        <v>0</v>
      </c>
      <c r="B4055" s="5">
        <f>Eingabe!K4055*Eingabe!L4055</f>
        <v>0</v>
      </c>
      <c r="C4055" s="5">
        <f>(Eingabe!K4055*(Eingabe!L4055-Eingabe!K4055)+Eingabe!K4055^2*PI()/4)*0+Eingabe!K4055*Eingabe!L4055</f>
        <v>0</v>
      </c>
      <c r="D4055" s="89">
        <f>IF(Eingabe!G4055="x",1,0)</f>
        <v>0</v>
      </c>
      <c r="E4055" s="1">
        <f>IF(Eingabe!H4055="x",1,0)</f>
        <v>0</v>
      </c>
      <c r="F4055" s="1">
        <f>IF(Eingabe!I4055="x",1,0)</f>
        <v>0</v>
      </c>
      <c r="G4055" s="90">
        <f t="shared" si="293"/>
        <v>0</v>
      </c>
      <c r="H4055" s="1">
        <f>IF(Eingabe!R4055="x",1,0)</f>
        <v>0</v>
      </c>
      <c r="I4055" s="1">
        <f>IF(Eingabe!S4055="x",1,0)</f>
        <v>0</v>
      </c>
      <c r="J4055" s="1">
        <f t="shared" si="294"/>
        <v>0</v>
      </c>
      <c r="K4055" s="89">
        <f>IF(Eingabe!E4055="x",1,0)</f>
        <v>0</v>
      </c>
      <c r="L4055" s="1">
        <f>IF(Eingabe!F4055="x",1,0)</f>
        <v>0</v>
      </c>
      <c r="M4055" s="90">
        <f t="shared" si="295"/>
        <v>0</v>
      </c>
    </row>
    <row r="4056">
      <c r="A4056" s="5">
        <f>Eingabe!J4056^2*PI()/4</f>
        <v>0</v>
      </c>
      <c r="B4056" s="5">
        <f>Eingabe!K4056*Eingabe!L4056</f>
        <v>0</v>
      </c>
      <c r="C4056" s="5">
        <f>(Eingabe!K4056*(Eingabe!L4056-Eingabe!K4056)+Eingabe!K4056^2*PI()/4)*0+Eingabe!K4056*Eingabe!L4056</f>
        <v>0</v>
      </c>
      <c r="D4056" s="89">
        <f>IF(Eingabe!G4056="x",1,0)</f>
        <v>0</v>
      </c>
      <c r="E4056" s="1">
        <f>IF(Eingabe!H4056="x",1,0)</f>
        <v>0</v>
      </c>
      <c r="F4056" s="1">
        <f>IF(Eingabe!I4056="x",1,0)</f>
        <v>0</v>
      </c>
      <c r="G4056" s="90">
        <f t="shared" si="293"/>
        <v>0</v>
      </c>
      <c r="H4056" s="1">
        <f>IF(Eingabe!R4056="x",1,0)</f>
        <v>0</v>
      </c>
      <c r="I4056" s="1">
        <f>IF(Eingabe!S4056="x",1,0)</f>
        <v>0</v>
      </c>
      <c r="J4056" s="1">
        <f t="shared" si="294"/>
        <v>0</v>
      </c>
      <c r="K4056" s="89">
        <f>IF(Eingabe!E4056="x",1,0)</f>
        <v>0</v>
      </c>
      <c r="L4056" s="1">
        <f>IF(Eingabe!F4056="x",1,0)</f>
        <v>0</v>
      </c>
      <c r="M4056" s="90">
        <f t="shared" si="295"/>
        <v>0</v>
      </c>
    </row>
    <row r="4057">
      <c r="A4057" s="5">
        <f>Eingabe!J4057^2*PI()/4</f>
        <v>0</v>
      </c>
      <c r="B4057" s="5">
        <f>Eingabe!K4057*Eingabe!L4057</f>
        <v>0</v>
      </c>
      <c r="C4057" s="5">
        <f>(Eingabe!K4057*(Eingabe!L4057-Eingabe!K4057)+Eingabe!K4057^2*PI()/4)*0+Eingabe!K4057*Eingabe!L4057</f>
        <v>0</v>
      </c>
      <c r="D4057" s="89">
        <f>IF(Eingabe!G4057="x",1,0)</f>
        <v>0</v>
      </c>
      <c r="E4057" s="1">
        <f>IF(Eingabe!H4057="x",1,0)</f>
        <v>0</v>
      </c>
      <c r="F4057" s="1">
        <f>IF(Eingabe!I4057="x",1,0)</f>
        <v>0</v>
      </c>
      <c r="G4057" s="90">
        <f t="shared" si="293"/>
        <v>0</v>
      </c>
      <c r="H4057" s="1">
        <f>IF(Eingabe!R4057="x",1,0)</f>
        <v>0</v>
      </c>
      <c r="I4057" s="1">
        <f>IF(Eingabe!S4057="x",1,0)</f>
        <v>0</v>
      </c>
      <c r="J4057" s="1">
        <f t="shared" si="294"/>
        <v>0</v>
      </c>
      <c r="K4057" s="89">
        <f>IF(Eingabe!E4057="x",1,0)</f>
        <v>0</v>
      </c>
      <c r="L4057" s="1">
        <f>IF(Eingabe!F4057="x",1,0)</f>
        <v>0</v>
      </c>
      <c r="M4057" s="90">
        <f t="shared" si="295"/>
        <v>0</v>
      </c>
    </row>
    <row r="4058">
      <c r="A4058" s="5">
        <f>Eingabe!J4058^2*PI()/4</f>
        <v>0</v>
      </c>
      <c r="B4058" s="5">
        <f>Eingabe!K4058*Eingabe!L4058</f>
        <v>0</v>
      </c>
      <c r="C4058" s="5">
        <f>(Eingabe!K4058*(Eingabe!L4058-Eingabe!K4058)+Eingabe!K4058^2*PI()/4)*0+Eingabe!K4058*Eingabe!L4058</f>
        <v>0</v>
      </c>
      <c r="D4058" s="89">
        <f>IF(Eingabe!G4058="x",1,0)</f>
        <v>0</v>
      </c>
      <c r="E4058" s="1">
        <f>IF(Eingabe!H4058="x",1,0)</f>
        <v>0</v>
      </c>
      <c r="F4058" s="1">
        <f>IF(Eingabe!I4058="x",1,0)</f>
        <v>0</v>
      </c>
      <c r="G4058" s="90">
        <f t="shared" si="293"/>
        <v>0</v>
      </c>
      <c r="H4058" s="1">
        <f>IF(Eingabe!R4058="x",1,0)</f>
        <v>0</v>
      </c>
      <c r="I4058" s="1">
        <f>IF(Eingabe!S4058="x",1,0)</f>
        <v>0</v>
      </c>
      <c r="J4058" s="1">
        <f t="shared" si="294"/>
        <v>0</v>
      </c>
      <c r="K4058" s="89">
        <f>IF(Eingabe!E4058="x",1,0)</f>
        <v>0</v>
      </c>
      <c r="L4058" s="1">
        <f>IF(Eingabe!F4058="x",1,0)</f>
        <v>0</v>
      </c>
      <c r="M4058" s="90">
        <f t="shared" si="295"/>
        <v>0</v>
      </c>
    </row>
    <row r="4059">
      <c r="A4059" s="5">
        <f>Eingabe!J4059^2*PI()/4</f>
        <v>0</v>
      </c>
      <c r="B4059" s="5">
        <f>Eingabe!K4059*Eingabe!L4059</f>
        <v>0</v>
      </c>
      <c r="C4059" s="5">
        <f>(Eingabe!K4059*(Eingabe!L4059-Eingabe!K4059)+Eingabe!K4059^2*PI()/4)*0+Eingabe!K4059*Eingabe!L4059</f>
        <v>0</v>
      </c>
      <c r="D4059" s="89">
        <f>IF(Eingabe!G4059="x",1,0)</f>
        <v>0</v>
      </c>
      <c r="E4059" s="1">
        <f>IF(Eingabe!H4059="x",1,0)</f>
        <v>0</v>
      </c>
      <c r="F4059" s="1">
        <f>IF(Eingabe!I4059="x",1,0)</f>
        <v>0</v>
      </c>
      <c r="G4059" s="90">
        <f t="shared" si="293"/>
        <v>0</v>
      </c>
      <c r="H4059" s="1">
        <f>IF(Eingabe!R4059="x",1,0)</f>
        <v>0</v>
      </c>
      <c r="I4059" s="1">
        <f>IF(Eingabe!S4059="x",1,0)</f>
        <v>0</v>
      </c>
      <c r="J4059" s="1">
        <f t="shared" si="294"/>
        <v>0</v>
      </c>
      <c r="K4059" s="89">
        <f>IF(Eingabe!E4059="x",1,0)</f>
        <v>0</v>
      </c>
      <c r="L4059" s="1">
        <f>IF(Eingabe!F4059="x",1,0)</f>
        <v>0</v>
      </c>
      <c r="M4059" s="90">
        <f t="shared" si="295"/>
        <v>0</v>
      </c>
    </row>
    <row r="4060">
      <c r="A4060" s="5">
        <f>Eingabe!J4060^2*PI()/4</f>
        <v>0</v>
      </c>
      <c r="B4060" s="5">
        <f>Eingabe!K4060*Eingabe!L4060</f>
        <v>0</v>
      </c>
      <c r="C4060" s="5">
        <f>(Eingabe!K4060*(Eingabe!L4060-Eingabe!K4060)+Eingabe!K4060^2*PI()/4)*0+Eingabe!K4060*Eingabe!L4060</f>
        <v>0</v>
      </c>
      <c r="D4060" s="89">
        <f>IF(Eingabe!G4060="x",1,0)</f>
        <v>0</v>
      </c>
      <c r="E4060" s="1">
        <f>IF(Eingabe!H4060="x",1,0)</f>
        <v>0</v>
      </c>
      <c r="F4060" s="1">
        <f>IF(Eingabe!I4060="x",1,0)</f>
        <v>0</v>
      </c>
      <c r="G4060" s="90">
        <f t="shared" si="293"/>
        <v>0</v>
      </c>
      <c r="H4060" s="1">
        <f>IF(Eingabe!R4060="x",1,0)</f>
        <v>0</v>
      </c>
      <c r="I4060" s="1">
        <f>IF(Eingabe!S4060="x",1,0)</f>
        <v>0</v>
      </c>
      <c r="J4060" s="1">
        <f t="shared" si="294"/>
        <v>0</v>
      </c>
      <c r="K4060" s="89">
        <f>IF(Eingabe!E4060="x",1,0)</f>
        <v>0</v>
      </c>
      <c r="L4060" s="1">
        <f>IF(Eingabe!F4060="x",1,0)</f>
        <v>0</v>
      </c>
      <c r="M4060" s="90">
        <f t="shared" si="295"/>
        <v>0</v>
      </c>
    </row>
    <row r="4061">
      <c r="A4061" s="5">
        <f>Eingabe!J4061^2*PI()/4</f>
        <v>0</v>
      </c>
      <c r="B4061" s="5">
        <f>Eingabe!K4061*Eingabe!L4061</f>
        <v>0</v>
      </c>
      <c r="C4061" s="5">
        <f>(Eingabe!K4061*(Eingabe!L4061-Eingabe!K4061)+Eingabe!K4061^2*PI()/4)*0+Eingabe!K4061*Eingabe!L4061</f>
        <v>0</v>
      </c>
      <c r="D4061" s="89">
        <f>IF(Eingabe!G4061="x",1,0)</f>
        <v>0</v>
      </c>
      <c r="E4061" s="1">
        <f>IF(Eingabe!H4061="x",1,0)</f>
        <v>0</v>
      </c>
      <c r="F4061" s="1">
        <f>IF(Eingabe!I4061="x",1,0)</f>
        <v>0</v>
      </c>
      <c r="G4061" s="90">
        <f t="shared" si="293"/>
        <v>0</v>
      </c>
      <c r="H4061" s="1">
        <f>IF(Eingabe!R4061="x",1,0)</f>
        <v>0</v>
      </c>
      <c r="I4061" s="1">
        <f>IF(Eingabe!S4061="x",1,0)</f>
        <v>0</v>
      </c>
      <c r="J4061" s="1">
        <f t="shared" si="294"/>
        <v>0</v>
      </c>
      <c r="K4061" s="89">
        <f>IF(Eingabe!E4061="x",1,0)</f>
        <v>0</v>
      </c>
      <c r="L4061" s="1">
        <f>IF(Eingabe!F4061="x",1,0)</f>
        <v>0</v>
      </c>
      <c r="M4061" s="90">
        <f t="shared" si="295"/>
        <v>0</v>
      </c>
    </row>
    <row r="4062">
      <c r="A4062" s="5">
        <f>Eingabe!J4062^2*PI()/4</f>
        <v>0</v>
      </c>
      <c r="B4062" s="5">
        <f>Eingabe!K4062*Eingabe!L4062</f>
        <v>0</v>
      </c>
      <c r="C4062" s="5">
        <f>(Eingabe!K4062*(Eingabe!L4062-Eingabe!K4062)+Eingabe!K4062^2*PI()/4)*0+Eingabe!K4062*Eingabe!L4062</f>
        <v>0</v>
      </c>
      <c r="D4062" s="89">
        <f>IF(Eingabe!G4062="x",1,0)</f>
        <v>0</v>
      </c>
      <c r="E4062" s="1">
        <f>IF(Eingabe!H4062="x",1,0)</f>
        <v>0</v>
      </c>
      <c r="F4062" s="1">
        <f>IF(Eingabe!I4062="x",1,0)</f>
        <v>0</v>
      </c>
      <c r="G4062" s="90">
        <f t="shared" si="293"/>
        <v>0</v>
      </c>
      <c r="H4062" s="1">
        <f>IF(Eingabe!R4062="x",1,0)</f>
        <v>0</v>
      </c>
      <c r="I4062" s="1">
        <f>IF(Eingabe!S4062="x",1,0)</f>
        <v>0</v>
      </c>
      <c r="J4062" s="1">
        <f t="shared" si="294"/>
        <v>0</v>
      </c>
      <c r="K4062" s="89">
        <f>IF(Eingabe!E4062="x",1,0)</f>
        <v>0</v>
      </c>
      <c r="L4062" s="1">
        <f>IF(Eingabe!F4062="x",1,0)</f>
        <v>0</v>
      </c>
      <c r="M4062" s="90">
        <f t="shared" si="295"/>
        <v>0</v>
      </c>
    </row>
    <row r="4063">
      <c r="A4063" s="5">
        <f>Eingabe!J4063^2*PI()/4</f>
        <v>0</v>
      </c>
      <c r="B4063" s="5">
        <f>Eingabe!K4063*Eingabe!L4063</f>
        <v>0</v>
      </c>
      <c r="C4063" s="5">
        <f>(Eingabe!K4063*(Eingabe!L4063-Eingabe!K4063)+Eingabe!K4063^2*PI()/4)*0+Eingabe!K4063*Eingabe!L4063</f>
        <v>0</v>
      </c>
      <c r="D4063" s="89">
        <f>IF(Eingabe!G4063="x",1,0)</f>
        <v>0</v>
      </c>
      <c r="E4063" s="1">
        <f>IF(Eingabe!H4063="x",1,0)</f>
        <v>0</v>
      </c>
      <c r="F4063" s="1">
        <f>IF(Eingabe!I4063="x",1,0)</f>
        <v>0</v>
      </c>
      <c r="G4063" s="90">
        <f t="shared" si="293"/>
        <v>0</v>
      </c>
      <c r="H4063" s="1">
        <f>IF(Eingabe!R4063="x",1,0)</f>
        <v>0</v>
      </c>
      <c r="I4063" s="1">
        <f>IF(Eingabe!S4063="x",1,0)</f>
        <v>0</v>
      </c>
      <c r="J4063" s="1">
        <f t="shared" si="294"/>
        <v>0</v>
      </c>
      <c r="K4063" s="89">
        <f>IF(Eingabe!E4063="x",1,0)</f>
        <v>0</v>
      </c>
      <c r="L4063" s="1">
        <f>IF(Eingabe!F4063="x",1,0)</f>
        <v>0</v>
      </c>
      <c r="M4063" s="90">
        <f t="shared" si="295"/>
        <v>0</v>
      </c>
    </row>
    <row r="4064">
      <c r="A4064" s="5">
        <f>Eingabe!J4064^2*PI()/4</f>
        <v>0</v>
      </c>
      <c r="B4064" s="5">
        <f>Eingabe!K4064*Eingabe!L4064</f>
        <v>0</v>
      </c>
      <c r="C4064" s="5">
        <f>(Eingabe!K4064*(Eingabe!L4064-Eingabe!K4064)+Eingabe!K4064^2*PI()/4)*0+Eingabe!K4064*Eingabe!L4064</f>
        <v>0</v>
      </c>
      <c r="D4064" s="89">
        <f>IF(Eingabe!G4064="x",1,0)</f>
        <v>0</v>
      </c>
      <c r="E4064" s="1">
        <f>IF(Eingabe!H4064="x",1,0)</f>
        <v>0</v>
      </c>
      <c r="F4064" s="1">
        <f>IF(Eingabe!I4064="x",1,0)</f>
        <v>0</v>
      </c>
      <c r="G4064" s="90">
        <f t="shared" si="293"/>
        <v>0</v>
      </c>
      <c r="H4064" s="1">
        <f>IF(Eingabe!R4064="x",1,0)</f>
        <v>0</v>
      </c>
      <c r="I4064" s="1">
        <f>IF(Eingabe!S4064="x",1,0)</f>
        <v>0</v>
      </c>
      <c r="J4064" s="1">
        <f t="shared" si="294"/>
        <v>0</v>
      </c>
      <c r="K4064" s="89">
        <f>IF(Eingabe!E4064="x",1,0)</f>
        <v>0</v>
      </c>
      <c r="L4064" s="1">
        <f>IF(Eingabe!F4064="x",1,0)</f>
        <v>0</v>
      </c>
      <c r="M4064" s="90">
        <f t="shared" si="295"/>
        <v>0</v>
      </c>
    </row>
    <row r="4065">
      <c r="A4065" s="5">
        <f>Eingabe!J4065^2*PI()/4</f>
        <v>0</v>
      </c>
      <c r="B4065" s="5">
        <f>Eingabe!K4065*Eingabe!L4065</f>
        <v>0</v>
      </c>
      <c r="C4065" s="5">
        <f>(Eingabe!K4065*(Eingabe!L4065-Eingabe!K4065)+Eingabe!K4065^2*PI()/4)*0+Eingabe!K4065*Eingabe!L4065</f>
        <v>0</v>
      </c>
      <c r="D4065" s="89">
        <f>IF(Eingabe!G4065="x",1,0)</f>
        <v>0</v>
      </c>
      <c r="E4065" s="1">
        <f>IF(Eingabe!H4065="x",1,0)</f>
        <v>0</v>
      </c>
      <c r="F4065" s="1">
        <f>IF(Eingabe!I4065="x",1,0)</f>
        <v>0</v>
      </c>
      <c r="G4065" s="90">
        <f t="shared" si="293"/>
        <v>0</v>
      </c>
      <c r="H4065" s="1">
        <f>IF(Eingabe!R4065="x",1,0)</f>
        <v>0</v>
      </c>
      <c r="I4065" s="1">
        <f>IF(Eingabe!S4065="x",1,0)</f>
        <v>0</v>
      </c>
      <c r="J4065" s="1">
        <f t="shared" si="294"/>
        <v>0</v>
      </c>
      <c r="K4065" s="89">
        <f>IF(Eingabe!E4065="x",1,0)</f>
        <v>0</v>
      </c>
      <c r="L4065" s="1">
        <f>IF(Eingabe!F4065="x",1,0)</f>
        <v>0</v>
      </c>
      <c r="M4065" s="90">
        <f t="shared" si="295"/>
        <v>0</v>
      </c>
    </row>
    <row r="4066">
      <c r="A4066" s="5">
        <f>Eingabe!J4066^2*PI()/4</f>
        <v>0</v>
      </c>
      <c r="B4066" s="5">
        <f>Eingabe!K4066*Eingabe!L4066</f>
        <v>0</v>
      </c>
      <c r="C4066" s="5">
        <f>(Eingabe!K4066*(Eingabe!L4066-Eingabe!K4066)+Eingabe!K4066^2*PI()/4)*0+Eingabe!K4066*Eingabe!L4066</f>
        <v>0</v>
      </c>
      <c r="D4066" s="89">
        <f>IF(Eingabe!G4066="x",1,0)</f>
        <v>0</v>
      </c>
      <c r="E4066" s="1">
        <f>IF(Eingabe!H4066="x",1,0)</f>
        <v>0</v>
      </c>
      <c r="F4066" s="1">
        <f>IF(Eingabe!I4066="x",1,0)</f>
        <v>0</v>
      </c>
      <c r="G4066" s="90">
        <f t="shared" si="293"/>
        <v>0</v>
      </c>
      <c r="H4066" s="1">
        <f>IF(Eingabe!R4066="x",1,0)</f>
        <v>0</v>
      </c>
      <c r="I4066" s="1">
        <f>IF(Eingabe!S4066="x",1,0)</f>
        <v>0</v>
      </c>
      <c r="J4066" s="1">
        <f t="shared" si="294"/>
        <v>0</v>
      </c>
      <c r="K4066" s="89">
        <f>IF(Eingabe!E4066="x",1,0)</f>
        <v>0</v>
      </c>
      <c r="L4066" s="1">
        <f>IF(Eingabe!F4066="x",1,0)</f>
        <v>0</v>
      </c>
      <c r="M4066" s="90">
        <f t="shared" si="295"/>
        <v>0</v>
      </c>
    </row>
    <row r="4067">
      <c r="A4067" s="5">
        <f>Eingabe!J4067^2*PI()/4</f>
        <v>0</v>
      </c>
      <c r="B4067" s="5">
        <f>Eingabe!K4067*Eingabe!L4067</f>
        <v>0</v>
      </c>
      <c r="C4067" s="5">
        <f>(Eingabe!K4067*(Eingabe!L4067-Eingabe!K4067)+Eingabe!K4067^2*PI()/4)*0+Eingabe!K4067*Eingabe!L4067</f>
        <v>0</v>
      </c>
      <c r="D4067" s="89">
        <f>IF(Eingabe!G4067="x",1,0)</f>
        <v>0</v>
      </c>
      <c r="E4067" s="1">
        <f>IF(Eingabe!H4067="x",1,0)</f>
        <v>0</v>
      </c>
      <c r="F4067" s="1">
        <f>IF(Eingabe!I4067="x",1,0)</f>
        <v>0</v>
      </c>
      <c r="G4067" s="90">
        <f t="shared" si="293"/>
        <v>0</v>
      </c>
      <c r="H4067" s="1">
        <f>IF(Eingabe!R4067="x",1,0)</f>
        <v>0</v>
      </c>
      <c r="I4067" s="1">
        <f>IF(Eingabe!S4067="x",1,0)</f>
        <v>0</v>
      </c>
      <c r="J4067" s="1">
        <f t="shared" si="294"/>
        <v>0</v>
      </c>
      <c r="K4067" s="89">
        <f>IF(Eingabe!E4067="x",1,0)</f>
        <v>0</v>
      </c>
      <c r="L4067" s="1">
        <f>IF(Eingabe!F4067="x",1,0)</f>
        <v>0</v>
      </c>
      <c r="M4067" s="90">
        <f t="shared" si="295"/>
        <v>0</v>
      </c>
    </row>
    <row r="4068">
      <c r="A4068" s="5">
        <f>Eingabe!J4068^2*PI()/4</f>
        <v>0</v>
      </c>
      <c r="B4068" s="5">
        <f>Eingabe!K4068*Eingabe!L4068</f>
        <v>0</v>
      </c>
      <c r="C4068" s="5">
        <f>(Eingabe!K4068*(Eingabe!L4068-Eingabe!K4068)+Eingabe!K4068^2*PI()/4)*0+Eingabe!K4068*Eingabe!L4068</f>
        <v>0</v>
      </c>
      <c r="D4068" s="89">
        <f>IF(Eingabe!G4068="x",1,0)</f>
        <v>0</v>
      </c>
      <c r="E4068" s="1">
        <f>IF(Eingabe!H4068="x",1,0)</f>
        <v>0</v>
      </c>
      <c r="F4068" s="1">
        <f>IF(Eingabe!I4068="x",1,0)</f>
        <v>0</v>
      </c>
      <c r="G4068" s="90">
        <f t="shared" si="293"/>
        <v>0</v>
      </c>
      <c r="H4068" s="1">
        <f>IF(Eingabe!R4068="x",1,0)</f>
        <v>0</v>
      </c>
      <c r="I4068" s="1">
        <f>IF(Eingabe!S4068="x",1,0)</f>
        <v>0</v>
      </c>
      <c r="J4068" s="1">
        <f t="shared" si="294"/>
        <v>0</v>
      </c>
      <c r="K4068" s="89">
        <f>IF(Eingabe!E4068="x",1,0)</f>
        <v>0</v>
      </c>
      <c r="L4068" s="1">
        <f>IF(Eingabe!F4068="x",1,0)</f>
        <v>0</v>
      </c>
      <c r="M4068" s="90">
        <f t="shared" si="295"/>
        <v>0</v>
      </c>
    </row>
    <row r="4069">
      <c r="A4069" s="5">
        <f>Eingabe!J4069^2*PI()/4</f>
        <v>0</v>
      </c>
      <c r="B4069" s="5">
        <f>Eingabe!K4069*Eingabe!L4069</f>
        <v>0</v>
      </c>
      <c r="C4069" s="5">
        <f>(Eingabe!K4069*(Eingabe!L4069-Eingabe!K4069)+Eingabe!K4069^2*PI()/4)*0+Eingabe!K4069*Eingabe!L4069</f>
        <v>0</v>
      </c>
      <c r="D4069" s="89">
        <f>IF(Eingabe!G4069="x",1,0)</f>
        <v>0</v>
      </c>
      <c r="E4069" s="1">
        <f>IF(Eingabe!H4069="x",1,0)</f>
        <v>0</v>
      </c>
      <c r="F4069" s="1">
        <f>IF(Eingabe!I4069="x",1,0)</f>
        <v>0</v>
      </c>
      <c r="G4069" s="90">
        <f t="shared" si="293"/>
        <v>0</v>
      </c>
      <c r="H4069" s="1">
        <f>IF(Eingabe!R4069="x",1,0)</f>
        <v>0</v>
      </c>
      <c r="I4069" s="1">
        <f>IF(Eingabe!S4069="x",1,0)</f>
        <v>0</v>
      </c>
      <c r="J4069" s="1">
        <f t="shared" si="294"/>
        <v>0</v>
      </c>
      <c r="K4069" s="89">
        <f>IF(Eingabe!E4069="x",1,0)</f>
        <v>0</v>
      </c>
      <c r="L4069" s="1">
        <f>IF(Eingabe!F4069="x",1,0)</f>
        <v>0</v>
      </c>
      <c r="M4069" s="90">
        <f t="shared" si="295"/>
        <v>0</v>
      </c>
    </row>
    <row r="4070">
      <c r="A4070" s="5">
        <f>Eingabe!J4070^2*PI()/4</f>
        <v>0</v>
      </c>
      <c r="B4070" s="5">
        <f>Eingabe!K4070*Eingabe!L4070</f>
        <v>0</v>
      </c>
      <c r="C4070" s="5">
        <f>(Eingabe!K4070*(Eingabe!L4070-Eingabe!K4070)+Eingabe!K4070^2*PI()/4)*0+Eingabe!K4070*Eingabe!L4070</f>
        <v>0</v>
      </c>
      <c r="D4070" s="89">
        <f>IF(Eingabe!G4070="x",1,0)</f>
        <v>0</v>
      </c>
      <c r="E4070" s="1">
        <f>IF(Eingabe!H4070="x",1,0)</f>
        <v>0</v>
      </c>
      <c r="F4070" s="1">
        <f>IF(Eingabe!I4070="x",1,0)</f>
        <v>0</v>
      </c>
      <c r="G4070" s="90">
        <f t="shared" si="293"/>
        <v>0</v>
      </c>
      <c r="H4070" s="1">
        <f>IF(Eingabe!R4070="x",1,0)</f>
        <v>0</v>
      </c>
      <c r="I4070" s="1">
        <f>IF(Eingabe!S4070="x",1,0)</f>
        <v>0</v>
      </c>
      <c r="J4070" s="1">
        <f t="shared" si="294"/>
        <v>0</v>
      </c>
      <c r="K4070" s="89">
        <f>IF(Eingabe!E4070="x",1,0)</f>
        <v>0</v>
      </c>
      <c r="L4070" s="1">
        <f>IF(Eingabe!F4070="x",1,0)</f>
        <v>0</v>
      </c>
      <c r="M4070" s="90">
        <f t="shared" si="295"/>
        <v>0</v>
      </c>
    </row>
    <row r="4071">
      <c r="A4071" s="5">
        <f>Eingabe!J4071^2*PI()/4</f>
        <v>0</v>
      </c>
      <c r="B4071" s="5">
        <f>Eingabe!K4071*Eingabe!L4071</f>
        <v>0</v>
      </c>
      <c r="C4071" s="5">
        <f>(Eingabe!K4071*(Eingabe!L4071-Eingabe!K4071)+Eingabe!K4071^2*PI()/4)*0+Eingabe!K4071*Eingabe!L4071</f>
        <v>0</v>
      </c>
      <c r="D4071" s="89">
        <f>IF(Eingabe!G4071="x",1,0)</f>
        <v>0</v>
      </c>
      <c r="E4071" s="1">
        <f>IF(Eingabe!H4071="x",1,0)</f>
        <v>0</v>
      </c>
      <c r="F4071" s="1">
        <f>IF(Eingabe!I4071="x",1,0)</f>
        <v>0</v>
      </c>
      <c r="G4071" s="90">
        <f t="shared" si="293"/>
        <v>0</v>
      </c>
      <c r="H4071" s="1">
        <f>IF(Eingabe!R4071="x",1,0)</f>
        <v>0</v>
      </c>
      <c r="I4071" s="1">
        <f>IF(Eingabe!S4071="x",1,0)</f>
        <v>0</v>
      </c>
      <c r="J4071" s="1">
        <f t="shared" si="294"/>
        <v>0</v>
      </c>
      <c r="K4071" s="89">
        <f>IF(Eingabe!E4071="x",1,0)</f>
        <v>0</v>
      </c>
      <c r="L4071" s="1">
        <f>IF(Eingabe!F4071="x",1,0)</f>
        <v>0</v>
      </c>
      <c r="M4071" s="90">
        <f t="shared" si="295"/>
        <v>0</v>
      </c>
    </row>
    <row r="4072">
      <c r="A4072" s="5">
        <f>Eingabe!J4072^2*PI()/4</f>
        <v>0</v>
      </c>
      <c r="B4072" s="5">
        <f>Eingabe!K4072*Eingabe!L4072</f>
        <v>0</v>
      </c>
      <c r="C4072" s="5">
        <f>(Eingabe!K4072*(Eingabe!L4072-Eingabe!K4072)+Eingabe!K4072^2*PI()/4)*0+Eingabe!K4072*Eingabe!L4072</f>
        <v>0</v>
      </c>
      <c r="D4072" s="89">
        <f>IF(Eingabe!G4072="x",1,0)</f>
        <v>0</v>
      </c>
      <c r="E4072" s="1">
        <f>IF(Eingabe!H4072="x",1,0)</f>
        <v>0</v>
      </c>
      <c r="F4072" s="1">
        <f>IF(Eingabe!I4072="x",1,0)</f>
        <v>0</v>
      </c>
      <c r="G4072" s="90">
        <f t="shared" si="293"/>
        <v>0</v>
      </c>
      <c r="H4072" s="1">
        <f>IF(Eingabe!R4072="x",1,0)</f>
        <v>0</v>
      </c>
      <c r="I4072" s="1">
        <f>IF(Eingabe!S4072="x",1,0)</f>
        <v>0</v>
      </c>
      <c r="J4072" s="1">
        <f t="shared" si="294"/>
        <v>0</v>
      </c>
      <c r="K4072" s="89">
        <f>IF(Eingabe!E4072="x",1,0)</f>
        <v>0</v>
      </c>
      <c r="L4072" s="1">
        <f>IF(Eingabe!F4072="x",1,0)</f>
        <v>0</v>
      </c>
      <c r="M4072" s="90">
        <f t="shared" si="295"/>
        <v>0</v>
      </c>
    </row>
    <row r="4073">
      <c r="A4073" s="5">
        <f>Eingabe!J4073^2*PI()/4</f>
        <v>0</v>
      </c>
      <c r="B4073" s="5">
        <f>Eingabe!K4073*Eingabe!L4073</f>
        <v>0</v>
      </c>
      <c r="C4073" s="5">
        <f>(Eingabe!K4073*(Eingabe!L4073-Eingabe!K4073)+Eingabe!K4073^2*PI()/4)*0+Eingabe!K4073*Eingabe!L4073</f>
        <v>0</v>
      </c>
      <c r="D4073" s="89">
        <f>IF(Eingabe!G4073="x",1,0)</f>
        <v>0</v>
      </c>
      <c r="E4073" s="1">
        <f>IF(Eingabe!H4073="x",1,0)</f>
        <v>0</v>
      </c>
      <c r="F4073" s="1">
        <f>IF(Eingabe!I4073="x",1,0)</f>
        <v>0</v>
      </c>
      <c r="G4073" s="90">
        <f t="shared" si="293"/>
        <v>0</v>
      </c>
      <c r="H4073" s="1">
        <f>IF(Eingabe!R4073="x",1,0)</f>
        <v>0</v>
      </c>
      <c r="I4073" s="1">
        <f>IF(Eingabe!S4073="x",1,0)</f>
        <v>0</v>
      </c>
      <c r="J4073" s="1">
        <f t="shared" si="294"/>
        <v>0</v>
      </c>
      <c r="K4073" s="89">
        <f>IF(Eingabe!E4073="x",1,0)</f>
        <v>0</v>
      </c>
      <c r="L4073" s="1">
        <f>IF(Eingabe!F4073="x",1,0)</f>
        <v>0</v>
      </c>
      <c r="M4073" s="90">
        <f t="shared" si="295"/>
        <v>0</v>
      </c>
    </row>
    <row r="4074">
      <c r="A4074" s="5">
        <f>Eingabe!J4074^2*PI()/4</f>
        <v>0</v>
      </c>
      <c r="B4074" s="5">
        <f>Eingabe!K4074*Eingabe!L4074</f>
        <v>0</v>
      </c>
      <c r="C4074" s="5">
        <f>(Eingabe!K4074*(Eingabe!L4074-Eingabe!K4074)+Eingabe!K4074^2*PI()/4)*0+Eingabe!K4074*Eingabe!L4074</f>
        <v>0</v>
      </c>
      <c r="D4074" s="89">
        <f>IF(Eingabe!G4074="x",1,0)</f>
        <v>0</v>
      </c>
      <c r="E4074" s="1">
        <f>IF(Eingabe!H4074="x",1,0)</f>
        <v>0</v>
      </c>
      <c r="F4074" s="1">
        <f>IF(Eingabe!I4074="x",1,0)</f>
        <v>0</v>
      </c>
      <c r="G4074" s="90">
        <f t="shared" si="293"/>
        <v>0</v>
      </c>
      <c r="H4074" s="1">
        <f>IF(Eingabe!R4074="x",1,0)</f>
        <v>0</v>
      </c>
      <c r="I4074" s="1">
        <f>IF(Eingabe!S4074="x",1,0)</f>
        <v>0</v>
      </c>
      <c r="J4074" s="1">
        <f t="shared" si="294"/>
        <v>0</v>
      </c>
      <c r="K4074" s="89">
        <f>IF(Eingabe!E4074="x",1,0)</f>
        <v>0</v>
      </c>
      <c r="L4074" s="1">
        <f>IF(Eingabe!F4074="x",1,0)</f>
        <v>0</v>
      </c>
      <c r="M4074" s="90">
        <f t="shared" si="295"/>
        <v>0</v>
      </c>
    </row>
    <row r="4075">
      <c r="A4075" s="5">
        <f>Eingabe!J4075^2*PI()/4</f>
        <v>0</v>
      </c>
      <c r="B4075" s="5">
        <f>Eingabe!K4075*Eingabe!L4075</f>
        <v>0</v>
      </c>
      <c r="C4075" s="5">
        <f>(Eingabe!K4075*(Eingabe!L4075-Eingabe!K4075)+Eingabe!K4075^2*PI()/4)*0+Eingabe!K4075*Eingabe!L4075</f>
        <v>0</v>
      </c>
      <c r="D4075" s="89">
        <f>IF(Eingabe!G4075="x",1,0)</f>
        <v>0</v>
      </c>
      <c r="E4075" s="1">
        <f>IF(Eingabe!H4075="x",1,0)</f>
        <v>0</v>
      </c>
      <c r="F4075" s="1">
        <f>IF(Eingabe!I4075="x",1,0)</f>
        <v>0</v>
      </c>
      <c r="G4075" s="90">
        <f t="shared" si="293"/>
        <v>0</v>
      </c>
      <c r="H4075" s="1">
        <f>IF(Eingabe!R4075="x",1,0)</f>
        <v>0</v>
      </c>
      <c r="I4075" s="1">
        <f>IF(Eingabe!S4075="x",1,0)</f>
        <v>0</v>
      </c>
      <c r="J4075" s="1">
        <f t="shared" si="294"/>
        <v>0</v>
      </c>
      <c r="K4075" s="89">
        <f>IF(Eingabe!E4075="x",1,0)</f>
        <v>0</v>
      </c>
      <c r="L4075" s="1">
        <f>IF(Eingabe!F4075="x",1,0)</f>
        <v>0</v>
      </c>
      <c r="M4075" s="90">
        <f t="shared" si="295"/>
        <v>0</v>
      </c>
    </row>
    <row r="4076">
      <c r="A4076" s="5">
        <f>Eingabe!J4076^2*PI()/4</f>
        <v>0</v>
      </c>
      <c r="B4076" s="5">
        <f>Eingabe!K4076*Eingabe!L4076</f>
        <v>0</v>
      </c>
      <c r="C4076" s="5">
        <f>(Eingabe!K4076*(Eingabe!L4076-Eingabe!K4076)+Eingabe!K4076^2*PI()/4)*0+Eingabe!K4076*Eingabe!L4076</f>
        <v>0</v>
      </c>
      <c r="D4076" s="89">
        <f>IF(Eingabe!G4076="x",1,0)</f>
        <v>0</v>
      </c>
      <c r="E4076" s="1">
        <f>IF(Eingabe!H4076="x",1,0)</f>
        <v>0</v>
      </c>
      <c r="F4076" s="1">
        <f>IF(Eingabe!I4076="x",1,0)</f>
        <v>0</v>
      </c>
      <c r="G4076" s="90">
        <f t="shared" si="293"/>
        <v>0</v>
      </c>
      <c r="H4076" s="1">
        <f>IF(Eingabe!R4076="x",1,0)</f>
        <v>0</v>
      </c>
      <c r="I4076" s="1">
        <f>IF(Eingabe!S4076="x",1,0)</f>
        <v>0</v>
      </c>
      <c r="J4076" s="1">
        <f t="shared" si="294"/>
        <v>0</v>
      </c>
      <c r="K4076" s="89">
        <f>IF(Eingabe!E4076="x",1,0)</f>
        <v>0</v>
      </c>
      <c r="L4076" s="1">
        <f>IF(Eingabe!F4076="x",1,0)</f>
        <v>0</v>
      </c>
      <c r="M4076" s="90">
        <f t="shared" si="295"/>
        <v>0</v>
      </c>
    </row>
    <row r="4077">
      <c r="A4077" s="5">
        <f>Eingabe!J4077^2*PI()/4</f>
        <v>0</v>
      </c>
      <c r="B4077" s="5">
        <f>Eingabe!K4077*Eingabe!L4077</f>
        <v>0</v>
      </c>
      <c r="C4077" s="5">
        <f>(Eingabe!K4077*(Eingabe!L4077-Eingabe!K4077)+Eingabe!K4077^2*PI()/4)*0+Eingabe!K4077*Eingabe!L4077</f>
        <v>0</v>
      </c>
      <c r="D4077" s="89">
        <f>IF(Eingabe!G4077="x",1,0)</f>
        <v>0</v>
      </c>
      <c r="E4077" s="1">
        <f>IF(Eingabe!H4077="x",1,0)</f>
        <v>0</v>
      </c>
      <c r="F4077" s="1">
        <f>IF(Eingabe!I4077="x",1,0)</f>
        <v>0</v>
      </c>
      <c r="G4077" s="90">
        <f t="shared" si="293"/>
        <v>0</v>
      </c>
      <c r="H4077" s="1">
        <f>IF(Eingabe!R4077="x",1,0)</f>
        <v>0</v>
      </c>
      <c r="I4077" s="1">
        <f>IF(Eingabe!S4077="x",1,0)</f>
        <v>0</v>
      </c>
      <c r="J4077" s="1">
        <f t="shared" si="294"/>
        <v>0</v>
      </c>
      <c r="K4077" s="89">
        <f>IF(Eingabe!E4077="x",1,0)</f>
        <v>0</v>
      </c>
      <c r="L4077" s="1">
        <f>IF(Eingabe!F4077="x",1,0)</f>
        <v>0</v>
      </c>
      <c r="M4077" s="90">
        <f t="shared" si="295"/>
        <v>0</v>
      </c>
    </row>
    <row r="4078">
      <c r="A4078" s="5">
        <f>Eingabe!J4078^2*PI()/4</f>
        <v>0</v>
      </c>
      <c r="B4078" s="5">
        <f>Eingabe!K4078*Eingabe!L4078</f>
        <v>0</v>
      </c>
      <c r="C4078" s="5">
        <f>(Eingabe!K4078*(Eingabe!L4078-Eingabe!K4078)+Eingabe!K4078^2*PI()/4)*0+Eingabe!K4078*Eingabe!L4078</f>
        <v>0</v>
      </c>
      <c r="D4078" s="89">
        <f>IF(Eingabe!G4078="x",1,0)</f>
        <v>0</v>
      </c>
      <c r="E4078" s="1">
        <f>IF(Eingabe!H4078="x",1,0)</f>
        <v>0</v>
      </c>
      <c r="F4078" s="1">
        <f>IF(Eingabe!I4078="x",1,0)</f>
        <v>0</v>
      </c>
      <c r="G4078" s="90">
        <f t="shared" si="293"/>
        <v>0</v>
      </c>
      <c r="H4078" s="1">
        <f>IF(Eingabe!R4078="x",1,0)</f>
        <v>0</v>
      </c>
      <c r="I4078" s="1">
        <f>IF(Eingabe!S4078="x",1,0)</f>
        <v>0</v>
      </c>
      <c r="J4078" s="1">
        <f t="shared" si="294"/>
        <v>0</v>
      </c>
      <c r="K4078" s="89">
        <f>IF(Eingabe!E4078="x",1,0)</f>
        <v>0</v>
      </c>
      <c r="L4078" s="1">
        <f>IF(Eingabe!F4078="x",1,0)</f>
        <v>0</v>
      </c>
      <c r="M4078" s="90">
        <f t="shared" si="295"/>
        <v>0</v>
      </c>
    </row>
    <row r="4079">
      <c r="A4079" s="5">
        <f>Eingabe!J4079^2*PI()/4</f>
        <v>0</v>
      </c>
      <c r="B4079" s="5">
        <f>Eingabe!K4079*Eingabe!L4079</f>
        <v>0</v>
      </c>
      <c r="C4079" s="5">
        <f>(Eingabe!K4079*(Eingabe!L4079-Eingabe!K4079)+Eingabe!K4079^2*PI()/4)*0+Eingabe!K4079*Eingabe!L4079</f>
        <v>0</v>
      </c>
      <c r="D4079" s="89">
        <f>IF(Eingabe!G4079="x",1,0)</f>
        <v>0</v>
      </c>
      <c r="E4079" s="1">
        <f>IF(Eingabe!H4079="x",1,0)</f>
        <v>0</v>
      </c>
      <c r="F4079" s="1">
        <f>IF(Eingabe!I4079="x",1,0)</f>
        <v>0</v>
      </c>
      <c r="G4079" s="90">
        <f t="shared" si="293"/>
        <v>0</v>
      </c>
      <c r="H4079" s="1">
        <f>IF(Eingabe!R4079="x",1,0)</f>
        <v>0</v>
      </c>
      <c r="I4079" s="1">
        <f>IF(Eingabe!S4079="x",1,0)</f>
        <v>0</v>
      </c>
      <c r="J4079" s="1">
        <f t="shared" si="294"/>
        <v>0</v>
      </c>
      <c r="K4079" s="89">
        <f>IF(Eingabe!E4079="x",1,0)</f>
        <v>0</v>
      </c>
      <c r="L4079" s="1">
        <f>IF(Eingabe!F4079="x",1,0)</f>
        <v>0</v>
      </c>
      <c r="M4079" s="90">
        <f t="shared" si="295"/>
        <v>0</v>
      </c>
    </row>
    <row r="4080">
      <c r="A4080" s="5">
        <f>Eingabe!J4080^2*PI()/4</f>
        <v>0</v>
      </c>
      <c r="B4080" s="5">
        <f>Eingabe!K4080*Eingabe!L4080</f>
        <v>0</v>
      </c>
      <c r="C4080" s="5">
        <f>(Eingabe!K4080*(Eingabe!L4080-Eingabe!K4080)+Eingabe!K4080^2*PI()/4)*0+Eingabe!K4080*Eingabe!L4080</f>
        <v>0</v>
      </c>
      <c r="D4080" s="89">
        <f>IF(Eingabe!G4080="x",1,0)</f>
        <v>0</v>
      </c>
      <c r="E4080" s="1">
        <f>IF(Eingabe!H4080="x",1,0)</f>
        <v>0</v>
      </c>
      <c r="F4080" s="1">
        <f>IF(Eingabe!I4080="x",1,0)</f>
        <v>0</v>
      </c>
      <c r="G4080" s="90">
        <f t="shared" si="293"/>
        <v>0</v>
      </c>
      <c r="H4080" s="1">
        <f>IF(Eingabe!R4080="x",1,0)</f>
        <v>0</v>
      </c>
      <c r="I4080" s="1">
        <f>IF(Eingabe!S4080="x",1,0)</f>
        <v>0</v>
      </c>
      <c r="J4080" s="1">
        <f t="shared" si="294"/>
        <v>0</v>
      </c>
      <c r="K4080" s="89">
        <f>IF(Eingabe!E4080="x",1,0)</f>
        <v>0</v>
      </c>
      <c r="L4080" s="1">
        <f>IF(Eingabe!F4080="x",1,0)</f>
        <v>0</v>
      </c>
      <c r="M4080" s="90">
        <f t="shared" si="295"/>
        <v>0</v>
      </c>
    </row>
    <row r="4081">
      <c r="A4081" s="5">
        <f>Eingabe!J4081^2*PI()/4</f>
        <v>0</v>
      </c>
      <c r="B4081" s="5">
        <f>Eingabe!K4081*Eingabe!L4081</f>
        <v>0</v>
      </c>
      <c r="C4081" s="5">
        <f>(Eingabe!K4081*(Eingabe!L4081-Eingabe!K4081)+Eingabe!K4081^2*PI()/4)*0+Eingabe!K4081*Eingabe!L4081</f>
        <v>0</v>
      </c>
      <c r="D4081" s="89">
        <f>IF(Eingabe!G4081="x",1,0)</f>
        <v>0</v>
      </c>
      <c r="E4081" s="1">
        <f>IF(Eingabe!H4081="x",1,0)</f>
        <v>0</v>
      </c>
      <c r="F4081" s="1">
        <f>IF(Eingabe!I4081="x",1,0)</f>
        <v>0</v>
      </c>
      <c r="G4081" s="90">
        <f t="shared" si="293"/>
        <v>0</v>
      </c>
      <c r="H4081" s="1">
        <f>IF(Eingabe!R4081="x",1,0)</f>
        <v>0</v>
      </c>
      <c r="I4081" s="1">
        <f>IF(Eingabe!S4081="x",1,0)</f>
        <v>0</v>
      </c>
      <c r="J4081" s="1">
        <f t="shared" si="294"/>
        <v>0</v>
      </c>
      <c r="K4081" s="89">
        <f>IF(Eingabe!E4081="x",1,0)</f>
        <v>0</v>
      </c>
      <c r="L4081" s="1">
        <f>IF(Eingabe!F4081="x",1,0)</f>
        <v>0</v>
      </c>
      <c r="M4081" s="90">
        <f t="shared" si="295"/>
        <v>0</v>
      </c>
    </row>
    <row r="4082">
      <c r="A4082" s="5">
        <f>Eingabe!J4082^2*PI()/4</f>
        <v>0</v>
      </c>
      <c r="B4082" s="5">
        <f>Eingabe!K4082*Eingabe!L4082</f>
        <v>0</v>
      </c>
      <c r="C4082" s="5">
        <f>(Eingabe!K4082*(Eingabe!L4082-Eingabe!K4082)+Eingabe!K4082^2*PI()/4)*0+Eingabe!K4082*Eingabe!L4082</f>
        <v>0</v>
      </c>
      <c r="D4082" s="89">
        <f>IF(Eingabe!G4082="x",1,0)</f>
        <v>0</v>
      </c>
      <c r="E4082" s="1">
        <f>IF(Eingabe!H4082="x",1,0)</f>
        <v>0</v>
      </c>
      <c r="F4082" s="1">
        <f>IF(Eingabe!I4082="x",1,0)</f>
        <v>0</v>
      </c>
      <c r="G4082" s="90">
        <f t="shared" si="293"/>
        <v>0</v>
      </c>
      <c r="H4082" s="1">
        <f>IF(Eingabe!R4082="x",1,0)</f>
        <v>0</v>
      </c>
      <c r="I4082" s="1">
        <f>IF(Eingabe!S4082="x",1,0)</f>
        <v>0</v>
      </c>
      <c r="J4082" s="1">
        <f t="shared" si="294"/>
        <v>0</v>
      </c>
      <c r="K4082" s="89">
        <f>IF(Eingabe!E4082="x",1,0)</f>
        <v>0</v>
      </c>
      <c r="L4082" s="1">
        <f>IF(Eingabe!F4082="x",1,0)</f>
        <v>0</v>
      </c>
      <c r="M4082" s="90">
        <f t="shared" si="295"/>
        <v>0</v>
      </c>
    </row>
    <row r="4083">
      <c r="A4083" s="5">
        <f>Eingabe!J4083^2*PI()/4</f>
        <v>0</v>
      </c>
      <c r="B4083" s="5">
        <f>Eingabe!K4083*Eingabe!L4083</f>
        <v>0</v>
      </c>
      <c r="C4083" s="5">
        <f>(Eingabe!K4083*(Eingabe!L4083-Eingabe!K4083)+Eingabe!K4083^2*PI()/4)*0+Eingabe!K4083*Eingabe!L4083</f>
        <v>0</v>
      </c>
      <c r="D4083" s="89">
        <f>IF(Eingabe!G4083="x",1,0)</f>
        <v>0</v>
      </c>
      <c r="E4083" s="1">
        <f>IF(Eingabe!H4083="x",1,0)</f>
        <v>0</v>
      </c>
      <c r="F4083" s="1">
        <f>IF(Eingabe!I4083="x",1,0)</f>
        <v>0</v>
      </c>
      <c r="G4083" s="90">
        <f t="shared" si="293"/>
        <v>0</v>
      </c>
      <c r="H4083" s="1">
        <f>IF(Eingabe!R4083="x",1,0)</f>
        <v>0</v>
      </c>
      <c r="I4083" s="1">
        <f>IF(Eingabe!S4083="x",1,0)</f>
        <v>0</v>
      </c>
      <c r="J4083" s="1">
        <f t="shared" si="294"/>
        <v>0</v>
      </c>
      <c r="K4083" s="89">
        <f>IF(Eingabe!E4083="x",1,0)</f>
        <v>0</v>
      </c>
      <c r="L4083" s="1">
        <f>IF(Eingabe!F4083="x",1,0)</f>
        <v>0</v>
      </c>
      <c r="M4083" s="90">
        <f t="shared" si="295"/>
        <v>0</v>
      </c>
    </row>
    <row r="4084">
      <c r="A4084" s="5">
        <f>Eingabe!J4084^2*PI()/4</f>
        <v>0</v>
      </c>
      <c r="B4084" s="5">
        <f>Eingabe!K4084*Eingabe!L4084</f>
        <v>0</v>
      </c>
      <c r="C4084" s="5">
        <f>(Eingabe!K4084*(Eingabe!L4084-Eingabe!K4084)+Eingabe!K4084^2*PI()/4)*0+Eingabe!K4084*Eingabe!L4084</f>
        <v>0</v>
      </c>
      <c r="D4084" s="89">
        <f>IF(Eingabe!G4084="x",1,0)</f>
        <v>0</v>
      </c>
      <c r="E4084" s="1">
        <f>IF(Eingabe!H4084="x",1,0)</f>
        <v>0</v>
      </c>
      <c r="F4084" s="1">
        <f>IF(Eingabe!I4084="x",1,0)</f>
        <v>0</v>
      </c>
      <c r="G4084" s="90">
        <f t="shared" si="293"/>
        <v>0</v>
      </c>
      <c r="H4084" s="1">
        <f>IF(Eingabe!R4084="x",1,0)</f>
        <v>0</v>
      </c>
      <c r="I4084" s="1">
        <f>IF(Eingabe!S4084="x",1,0)</f>
        <v>0</v>
      </c>
      <c r="J4084" s="1">
        <f t="shared" si="294"/>
        <v>0</v>
      </c>
      <c r="K4084" s="89">
        <f>IF(Eingabe!E4084="x",1,0)</f>
        <v>0</v>
      </c>
      <c r="L4084" s="1">
        <f>IF(Eingabe!F4084="x",1,0)</f>
        <v>0</v>
      </c>
      <c r="M4084" s="90">
        <f t="shared" si="295"/>
        <v>0</v>
      </c>
    </row>
    <row r="4085">
      <c r="A4085" s="5">
        <f>Eingabe!J4085^2*PI()/4</f>
        <v>0</v>
      </c>
      <c r="B4085" s="5">
        <f>Eingabe!K4085*Eingabe!L4085</f>
        <v>0</v>
      </c>
      <c r="C4085" s="5">
        <f>(Eingabe!K4085*(Eingabe!L4085-Eingabe!K4085)+Eingabe!K4085^2*PI()/4)*0+Eingabe!K4085*Eingabe!L4085</f>
        <v>0</v>
      </c>
      <c r="D4085" s="89">
        <f>IF(Eingabe!G4085="x",1,0)</f>
        <v>0</v>
      </c>
      <c r="E4085" s="1">
        <f>IF(Eingabe!H4085="x",1,0)</f>
        <v>0</v>
      </c>
      <c r="F4085" s="1">
        <f>IF(Eingabe!I4085="x",1,0)</f>
        <v>0</v>
      </c>
      <c r="G4085" s="90">
        <f t="shared" si="293"/>
        <v>0</v>
      </c>
      <c r="H4085" s="1">
        <f>IF(Eingabe!R4085="x",1,0)</f>
        <v>0</v>
      </c>
      <c r="I4085" s="1">
        <f>IF(Eingabe!S4085="x",1,0)</f>
        <v>0</v>
      </c>
      <c r="J4085" s="1">
        <f t="shared" si="294"/>
        <v>0</v>
      </c>
      <c r="K4085" s="89">
        <f>IF(Eingabe!E4085="x",1,0)</f>
        <v>0</v>
      </c>
      <c r="L4085" s="1">
        <f>IF(Eingabe!F4085="x",1,0)</f>
        <v>0</v>
      </c>
      <c r="M4085" s="90">
        <f t="shared" si="295"/>
        <v>0</v>
      </c>
    </row>
    <row r="4086">
      <c r="A4086" s="5">
        <f>Eingabe!J4086^2*PI()/4</f>
        <v>0</v>
      </c>
      <c r="B4086" s="5">
        <f>Eingabe!K4086*Eingabe!L4086</f>
        <v>0</v>
      </c>
      <c r="C4086" s="5">
        <f>(Eingabe!K4086*(Eingabe!L4086-Eingabe!K4086)+Eingabe!K4086^2*PI()/4)*0+Eingabe!K4086*Eingabe!L4086</f>
        <v>0</v>
      </c>
      <c r="D4086" s="89">
        <f>IF(Eingabe!G4086="x",1,0)</f>
        <v>0</v>
      </c>
      <c r="E4086" s="1">
        <f>IF(Eingabe!H4086="x",1,0)</f>
        <v>0</v>
      </c>
      <c r="F4086" s="1">
        <f>IF(Eingabe!I4086="x",1,0)</f>
        <v>0</v>
      </c>
      <c r="G4086" s="90">
        <f t="shared" si="293"/>
        <v>0</v>
      </c>
      <c r="H4086" s="1">
        <f>IF(Eingabe!R4086="x",1,0)</f>
        <v>0</v>
      </c>
      <c r="I4086" s="1">
        <f>IF(Eingabe!S4086="x",1,0)</f>
        <v>0</v>
      </c>
      <c r="J4086" s="1">
        <f t="shared" si="294"/>
        <v>0</v>
      </c>
      <c r="K4086" s="89">
        <f>IF(Eingabe!E4086="x",1,0)</f>
        <v>0</v>
      </c>
      <c r="L4086" s="1">
        <f>IF(Eingabe!F4086="x",1,0)</f>
        <v>0</v>
      </c>
      <c r="M4086" s="90">
        <f t="shared" si="295"/>
        <v>0</v>
      </c>
    </row>
    <row r="4087">
      <c r="A4087" s="5">
        <f>Eingabe!J4087^2*PI()/4</f>
        <v>0</v>
      </c>
      <c r="B4087" s="5">
        <f>Eingabe!K4087*Eingabe!L4087</f>
        <v>0</v>
      </c>
      <c r="C4087" s="5">
        <f>(Eingabe!K4087*(Eingabe!L4087-Eingabe!K4087)+Eingabe!K4087^2*PI()/4)*0+Eingabe!K4087*Eingabe!L4087</f>
        <v>0</v>
      </c>
      <c r="D4087" s="89">
        <f>IF(Eingabe!G4087="x",1,0)</f>
        <v>0</v>
      </c>
      <c r="E4087" s="1">
        <f>IF(Eingabe!H4087="x",1,0)</f>
        <v>0</v>
      </c>
      <c r="F4087" s="1">
        <f>IF(Eingabe!I4087="x",1,0)</f>
        <v>0</v>
      </c>
      <c r="G4087" s="90">
        <f t="shared" si="293"/>
        <v>0</v>
      </c>
      <c r="H4087" s="1">
        <f>IF(Eingabe!R4087="x",1,0)</f>
        <v>0</v>
      </c>
      <c r="I4087" s="1">
        <f>IF(Eingabe!S4087="x",1,0)</f>
        <v>0</v>
      </c>
      <c r="J4087" s="1">
        <f t="shared" si="294"/>
        <v>0</v>
      </c>
      <c r="K4087" s="89">
        <f>IF(Eingabe!E4087="x",1,0)</f>
        <v>0</v>
      </c>
      <c r="L4087" s="1">
        <f>IF(Eingabe!F4087="x",1,0)</f>
        <v>0</v>
      </c>
      <c r="M4087" s="90">
        <f t="shared" si="295"/>
        <v>0</v>
      </c>
    </row>
    <row r="4088">
      <c r="A4088" s="5">
        <f>Eingabe!J4088^2*PI()/4</f>
        <v>0</v>
      </c>
      <c r="B4088" s="5">
        <f>Eingabe!K4088*Eingabe!L4088</f>
        <v>0</v>
      </c>
      <c r="C4088" s="5">
        <f>(Eingabe!K4088*(Eingabe!L4088-Eingabe!K4088)+Eingabe!K4088^2*PI()/4)*0+Eingabe!K4088*Eingabe!L4088</f>
        <v>0</v>
      </c>
      <c r="D4088" s="89">
        <f>IF(Eingabe!G4088="x",1,0)</f>
        <v>0</v>
      </c>
      <c r="E4088" s="1">
        <f>IF(Eingabe!H4088="x",1,0)</f>
        <v>0</v>
      </c>
      <c r="F4088" s="1">
        <f>IF(Eingabe!I4088="x",1,0)</f>
        <v>0</v>
      </c>
      <c r="G4088" s="90">
        <f t="shared" si="293"/>
        <v>0</v>
      </c>
      <c r="H4088" s="1">
        <f>IF(Eingabe!R4088="x",1,0)</f>
        <v>0</v>
      </c>
      <c r="I4088" s="1">
        <f>IF(Eingabe!S4088="x",1,0)</f>
        <v>0</v>
      </c>
      <c r="J4088" s="1">
        <f t="shared" si="294"/>
        <v>0</v>
      </c>
      <c r="K4088" s="89">
        <f>IF(Eingabe!E4088="x",1,0)</f>
        <v>0</v>
      </c>
      <c r="L4088" s="1">
        <f>IF(Eingabe!F4088="x",1,0)</f>
        <v>0</v>
      </c>
      <c r="M4088" s="90">
        <f t="shared" si="295"/>
        <v>0</v>
      </c>
    </row>
    <row r="4089">
      <c r="A4089" s="5">
        <f>Eingabe!J4089^2*PI()/4</f>
        <v>0</v>
      </c>
      <c r="B4089" s="5">
        <f>Eingabe!K4089*Eingabe!L4089</f>
        <v>0</v>
      </c>
      <c r="C4089" s="5">
        <f>(Eingabe!K4089*(Eingabe!L4089-Eingabe!K4089)+Eingabe!K4089^2*PI()/4)*0+Eingabe!K4089*Eingabe!L4089</f>
        <v>0</v>
      </c>
      <c r="D4089" s="89">
        <f>IF(Eingabe!G4089="x",1,0)</f>
        <v>0</v>
      </c>
      <c r="E4089" s="1">
        <f>IF(Eingabe!H4089="x",1,0)</f>
        <v>0</v>
      </c>
      <c r="F4089" s="1">
        <f>IF(Eingabe!I4089="x",1,0)</f>
        <v>0</v>
      </c>
      <c r="G4089" s="90">
        <f t="shared" si="293"/>
        <v>0</v>
      </c>
      <c r="H4089" s="1">
        <f>IF(Eingabe!R4089="x",1,0)</f>
        <v>0</v>
      </c>
      <c r="I4089" s="1">
        <f>IF(Eingabe!S4089="x",1,0)</f>
        <v>0</v>
      </c>
      <c r="J4089" s="1">
        <f t="shared" si="294"/>
        <v>0</v>
      </c>
      <c r="K4089" s="89">
        <f>IF(Eingabe!E4089="x",1,0)</f>
        <v>0</v>
      </c>
      <c r="L4089" s="1">
        <f>IF(Eingabe!F4089="x",1,0)</f>
        <v>0</v>
      </c>
      <c r="M4089" s="90">
        <f t="shared" si="295"/>
        <v>0</v>
      </c>
    </row>
    <row r="4090">
      <c r="A4090" s="5">
        <f>Eingabe!J4090^2*PI()/4</f>
        <v>0</v>
      </c>
      <c r="B4090" s="5">
        <f>Eingabe!K4090*Eingabe!L4090</f>
        <v>0</v>
      </c>
      <c r="C4090" s="5">
        <f>(Eingabe!K4090*(Eingabe!L4090-Eingabe!K4090)+Eingabe!K4090^2*PI()/4)*0+Eingabe!K4090*Eingabe!L4090</f>
        <v>0</v>
      </c>
      <c r="D4090" s="89">
        <f>IF(Eingabe!G4090="x",1,0)</f>
        <v>0</v>
      </c>
      <c r="E4090" s="1">
        <f>IF(Eingabe!H4090="x",1,0)</f>
        <v>0</v>
      </c>
      <c r="F4090" s="1">
        <f>IF(Eingabe!I4090="x",1,0)</f>
        <v>0</v>
      </c>
      <c r="G4090" s="90">
        <f t="shared" si="293"/>
        <v>0</v>
      </c>
      <c r="H4090" s="1">
        <f>IF(Eingabe!R4090="x",1,0)</f>
        <v>0</v>
      </c>
      <c r="I4090" s="1">
        <f>IF(Eingabe!S4090="x",1,0)</f>
        <v>0</v>
      </c>
      <c r="J4090" s="1">
        <f t="shared" si="294"/>
        <v>0</v>
      </c>
      <c r="K4090" s="89">
        <f>IF(Eingabe!E4090="x",1,0)</f>
        <v>0</v>
      </c>
      <c r="L4090" s="1">
        <f>IF(Eingabe!F4090="x",1,0)</f>
        <v>0</v>
      </c>
      <c r="M4090" s="90">
        <f t="shared" si="295"/>
        <v>0</v>
      </c>
    </row>
    <row r="4091">
      <c r="A4091" s="5">
        <f>Eingabe!J4091^2*PI()/4</f>
        <v>0</v>
      </c>
      <c r="B4091" s="5">
        <f>Eingabe!K4091*Eingabe!L4091</f>
        <v>0</v>
      </c>
      <c r="C4091" s="5">
        <f>(Eingabe!K4091*(Eingabe!L4091-Eingabe!K4091)+Eingabe!K4091^2*PI()/4)*0+Eingabe!K4091*Eingabe!L4091</f>
        <v>0</v>
      </c>
      <c r="D4091" s="89">
        <f>IF(Eingabe!G4091="x",1,0)</f>
        <v>0</v>
      </c>
      <c r="E4091" s="1">
        <f>IF(Eingabe!H4091="x",1,0)</f>
        <v>0</v>
      </c>
      <c r="F4091" s="1">
        <f>IF(Eingabe!I4091="x",1,0)</f>
        <v>0</v>
      </c>
      <c r="G4091" s="90">
        <f t="shared" si="293"/>
        <v>0</v>
      </c>
      <c r="H4091" s="1">
        <f>IF(Eingabe!R4091="x",1,0)</f>
        <v>0</v>
      </c>
      <c r="I4091" s="1">
        <f>IF(Eingabe!S4091="x",1,0)</f>
        <v>0</v>
      </c>
      <c r="J4091" s="1">
        <f t="shared" si="294"/>
        <v>0</v>
      </c>
      <c r="K4091" s="89">
        <f>IF(Eingabe!E4091="x",1,0)</f>
        <v>0</v>
      </c>
      <c r="L4091" s="1">
        <f>IF(Eingabe!F4091="x",1,0)</f>
        <v>0</v>
      </c>
      <c r="M4091" s="90">
        <f t="shared" si="295"/>
        <v>0</v>
      </c>
    </row>
    <row r="4092">
      <c r="A4092" s="5">
        <f>Eingabe!J4092^2*PI()/4</f>
        <v>0</v>
      </c>
      <c r="B4092" s="5">
        <f>Eingabe!K4092*Eingabe!L4092</f>
        <v>0</v>
      </c>
      <c r="C4092" s="5">
        <f>(Eingabe!K4092*(Eingabe!L4092-Eingabe!K4092)+Eingabe!K4092^2*PI()/4)*0+Eingabe!K4092*Eingabe!L4092</f>
        <v>0</v>
      </c>
      <c r="D4092" s="89">
        <f>IF(Eingabe!G4092="x",1,0)</f>
        <v>0</v>
      </c>
      <c r="E4092" s="1">
        <f>IF(Eingabe!H4092="x",1,0)</f>
        <v>0</v>
      </c>
      <c r="F4092" s="1">
        <f>IF(Eingabe!I4092="x",1,0)</f>
        <v>0</v>
      </c>
      <c r="G4092" s="90">
        <f t="shared" si="293"/>
        <v>0</v>
      </c>
      <c r="H4092" s="1">
        <f>IF(Eingabe!R4092="x",1,0)</f>
        <v>0</v>
      </c>
      <c r="I4092" s="1">
        <f>IF(Eingabe!S4092="x",1,0)</f>
        <v>0</v>
      </c>
      <c r="J4092" s="1">
        <f t="shared" si="294"/>
        <v>0</v>
      </c>
      <c r="K4092" s="89">
        <f>IF(Eingabe!E4092="x",1,0)</f>
        <v>0</v>
      </c>
      <c r="L4092" s="1">
        <f>IF(Eingabe!F4092="x",1,0)</f>
        <v>0</v>
      </c>
      <c r="M4092" s="90">
        <f t="shared" si="295"/>
        <v>0</v>
      </c>
    </row>
    <row r="4093">
      <c r="A4093" s="5">
        <f>Eingabe!J4093^2*PI()/4</f>
        <v>0</v>
      </c>
      <c r="B4093" s="5">
        <f>Eingabe!K4093*Eingabe!L4093</f>
        <v>0</v>
      </c>
      <c r="C4093" s="5">
        <f>(Eingabe!K4093*(Eingabe!L4093-Eingabe!K4093)+Eingabe!K4093^2*PI()/4)*0+Eingabe!K4093*Eingabe!L4093</f>
        <v>0</v>
      </c>
      <c r="D4093" s="89">
        <f>IF(Eingabe!G4093="x",1,0)</f>
        <v>0</v>
      </c>
      <c r="E4093" s="1">
        <f>IF(Eingabe!H4093="x",1,0)</f>
        <v>0</v>
      </c>
      <c r="F4093" s="1">
        <f>IF(Eingabe!I4093="x",1,0)</f>
        <v>0</v>
      </c>
      <c r="G4093" s="90">
        <f t="shared" si="293"/>
        <v>0</v>
      </c>
      <c r="H4093" s="1">
        <f>IF(Eingabe!R4093="x",1,0)</f>
        <v>0</v>
      </c>
      <c r="I4093" s="1">
        <f>IF(Eingabe!S4093="x",1,0)</f>
        <v>0</v>
      </c>
      <c r="J4093" s="1">
        <f t="shared" si="294"/>
        <v>0</v>
      </c>
      <c r="K4093" s="89">
        <f>IF(Eingabe!E4093="x",1,0)</f>
        <v>0</v>
      </c>
      <c r="L4093" s="1">
        <f>IF(Eingabe!F4093="x",1,0)</f>
        <v>0</v>
      </c>
      <c r="M4093" s="90">
        <f t="shared" si="295"/>
        <v>0</v>
      </c>
    </row>
    <row r="4094">
      <c r="A4094" s="5">
        <f>Eingabe!J4094^2*PI()/4</f>
        <v>0</v>
      </c>
      <c r="B4094" s="5">
        <f>Eingabe!K4094*Eingabe!L4094</f>
        <v>0</v>
      </c>
      <c r="C4094" s="5">
        <f>(Eingabe!K4094*(Eingabe!L4094-Eingabe!K4094)+Eingabe!K4094^2*PI()/4)*0+Eingabe!K4094*Eingabe!L4094</f>
        <v>0</v>
      </c>
      <c r="D4094" s="89">
        <f>IF(Eingabe!G4094="x",1,0)</f>
        <v>0</v>
      </c>
      <c r="E4094" s="1">
        <f>IF(Eingabe!H4094="x",1,0)</f>
        <v>0</v>
      </c>
      <c r="F4094" s="1">
        <f>IF(Eingabe!I4094="x",1,0)</f>
        <v>0</v>
      </c>
      <c r="G4094" s="90">
        <f t="shared" si="293"/>
        <v>0</v>
      </c>
      <c r="H4094" s="1">
        <f>IF(Eingabe!R4094="x",1,0)</f>
        <v>0</v>
      </c>
      <c r="I4094" s="1">
        <f>IF(Eingabe!S4094="x",1,0)</f>
        <v>0</v>
      </c>
      <c r="J4094" s="1">
        <f t="shared" si="294"/>
        <v>0</v>
      </c>
      <c r="K4094" s="89">
        <f>IF(Eingabe!E4094="x",1,0)</f>
        <v>0</v>
      </c>
      <c r="L4094" s="1">
        <f>IF(Eingabe!F4094="x",1,0)</f>
        <v>0</v>
      </c>
      <c r="M4094" s="90">
        <f t="shared" si="295"/>
        <v>0</v>
      </c>
    </row>
    <row r="4095">
      <c r="A4095" s="5">
        <f>Eingabe!J4095^2*PI()/4</f>
        <v>0</v>
      </c>
      <c r="B4095" s="5">
        <f>Eingabe!K4095*Eingabe!L4095</f>
        <v>0</v>
      </c>
      <c r="C4095" s="5">
        <f>(Eingabe!K4095*(Eingabe!L4095-Eingabe!K4095)+Eingabe!K4095^2*PI()/4)*0+Eingabe!K4095*Eingabe!L4095</f>
        <v>0</v>
      </c>
      <c r="D4095" s="89">
        <f>IF(Eingabe!G4095="x",1,0)</f>
        <v>0</v>
      </c>
      <c r="E4095" s="1">
        <f>IF(Eingabe!H4095="x",1,0)</f>
        <v>0</v>
      </c>
      <c r="F4095" s="1">
        <f>IF(Eingabe!I4095="x",1,0)</f>
        <v>0</v>
      </c>
      <c r="G4095" s="90">
        <f t="shared" si="293"/>
        <v>0</v>
      </c>
      <c r="H4095" s="1">
        <f>IF(Eingabe!R4095="x",1,0)</f>
        <v>0</v>
      </c>
      <c r="I4095" s="1">
        <f>IF(Eingabe!S4095="x",1,0)</f>
        <v>0</v>
      </c>
      <c r="J4095" s="1">
        <f t="shared" si="294"/>
        <v>0</v>
      </c>
      <c r="K4095" s="89">
        <f>IF(Eingabe!E4095="x",1,0)</f>
        <v>0</v>
      </c>
      <c r="L4095" s="1">
        <f>IF(Eingabe!F4095="x",1,0)</f>
        <v>0</v>
      </c>
      <c r="M4095" s="90">
        <f t="shared" si="295"/>
        <v>0</v>
      </c>
    </row>
    <row r="4096">
      <c r="A4096" s="5">
        <f>Eingabe!J4096^2*PI()/4</f>
        <v>0</v>
      </c>
      <c r="B4096" s="5">
        <f>Eingabe!K4096*Eingabe!L4096</f>
        <v>0</v>
      </c>
      <c r="C4096" s="5">
        <f>(Eingabe!K4096*(Eingabe!L4096-Eingabe!K4096)+Eingabe!K4096^2*PI()/4)*0+Eingabe!K4096*Eingabe!L4096</f>
        <v>0</v>
      </c>
      <c r="D4096" s="89">
        <f>IF(Eingabe!G4096="x",1,0)</f>
        <v>0</v>
      </c>
      <c r="E4096" s="1">
        <f>IF(Eingabe!H4096="x",1,0)</f>
        <v>0</v>
      </c>
      <c r="F4096" s="1">
        <f>IF(Eingabe!I4096="x",1,0)</f>
        <v>0</v>
      </c>
      <c r="G4096" s="90">
        <f t="shared" si="293"/>
        <v>0</v>
      </c>
      <c r="H4096" s="1">
        <f>IF(Eingabe!R4096="x",1,0)</f>
        <v>0</v>
      </c>
      <c r="I4096" s="1">
        <f>IF(Eingabe!S4096="x",1,0)</f>
        <v>0</v>
      </c>
      <c r="J4096" s="1">
        <f t="shared" si="294"/>
        <v>0</v>
      </c>
      <c r="K4096" s="89">
        <f>IF(Eingabe!E4096="x",1,0)</f>
        <v>0</v>
      </c>
      <c r="L4096" s="1">
        <f>IF(Eingabe!F4096="x",1,0)</f>
        <v>0</v>
      </c>
      <c r="M4096" s="90">
        <f t="shared" si="295"/>
        <v>0</v>
      </c>
    </row>
    <row r="4097">
      <c r="A4097" s="5">
        <f>Eingabe!J4097^2*PI()/4</f>
        <v>0</v>
      </c>
      <c r="B4097" s="5">
        <f>Eingabe!K4097*Eingabe!L4097</f>
        <v>0</v>
      </c>
      <c r="C4097" s="5">
        <f>(Eingabe!K4097*(Eingabe!L4097-Eingabe!K4097)+Eingabe!K4097^2*PI()/4)*0+Eingabe!K4097*Eingabe!L4097</f>
        <v>0</v>
      </c>
      <c r="D4097" s="89">
        <f>IF(Eingabe!G4097="x",1,0)</f>
        <v>0</v>
      </c>
      <c r="E4097" s="1">
        <f>IF(Eingabe!H4097="x",1,0)</f>
        <v>0</v>
      </c>
      <c r="F4097" s="1">
        <f>IF(Eingabe!I4097="x",1,0)</f>
        <v>0</v>
      </c>
      <c r="G4097" s="90">
        <f t="shared" si="293"/>
        <v>0</v>
      </c>
      <c r="H4097" s="1">
        <f>IF(Eingabe!R4097="x",1,0)</f>
        <v>0</v>
      </c>
      <c r="I4097" s="1">
        <f>IF(Eingabe!S4097="x",1,0)</f>
        <v>0</v>
      </c>
      <c r="J4097" s="1">
        <f t="shared" si="294"/>
        <v>0</v>
      </c>
      <c r="K4097" s="89">
        <f>IF(Eingabe!E4097="x",1,0)</f>
        <v>0</v>
      </c>
      <c r="L4097" s="1">
        <f>IF(Eingabe!F4097="x",1,0)</f>
        <v>0</v>
      </c>
      <c r="M4097" s="90">
        <f t="shared" si="295"/>
        <v>0</v>
      </c>
    </row>
    <row r="4098">
      <c r="A4098" s="5">
        <f>Eingabe!J4098^2*PI()/4</f>
        <v>0</v>
      </c>
      <c r="B4098" s="5">
        <f>Eingabe!K4098*Eingabe!L4098</f>
        <v>0</v>
      </c>
      <c r="C4098" s="5">
        <f>(Eingabe!K4098*(Eingabe!L4098-Eingabe!K4098)+Eingabe!K4098^2*PI()/4)*0+Eingabe!K4098*Eingabe!L4098</f>
        <v>0</v>
      </c>
      <c r="D4098" s="89">
        <f>IF(Eingabe!G4098="x",1,0)</f>
        <v>0</v>
      </c>
      <c r="E4098" s="1">
        <f>IF(Eingabe!H4098="x",1,0)</f>
        <v>0</v>
      </c>
      <c r="F4098" s="1">
        <f>IF(Eingabe!I4098="x",1,0)</f>
        <v>0</v>
      </c>
      <c r="G4098" s="90">
        <f t="shared" si="293"/>
        <v>0</v>
      </c>
      <c r="H4098" s="1">
        <f>IF(Eingabe!R4098="x",1,0)</f>
        <v>0</v>
      </c>
      <c r="I4098" s="1">
        <f>IF(Eingabe!S4098="x",1,0)</f>
        <v>0</v>
      </c>
      <c r="J4098" s="1">
        <f t="shared" si="294"/>
        <v>0</v>
      </c>
      <c r="K4098" s="89">
        <f>IF(Eingabe!E4098="x",1,0)</f>
        <v>0</v>
      </c>
      <c r="L4098" s="1">
        <f>IF(Eingabe!F4098="x",1,0)</f>
        <v>0</v>
      </c>
      <c r="M4098" s="90">
        <f t="shared" si="295"/>
        <v>0</v>
      </c>
    </row>
    <row r="4099">
      <c r="A4099" s="5">
        <f>Eingabe!J4099^2*PI()/4</f>
        <v>0</v>
      </c>
      <c r="B4099" s="5">
        <f>Eingabe!K4099*Eingabe!L4099</f>
        <v>0</v>
      </c>
      <c r="C4099" s="5">
        <f>(Eingabe!K4099*(Eingabe!L4099-Eingabe!K4099)+Eingabe!K4099^2*PI()/4)*0+Eingabe!K4099*Eingabe!L4099</f>
        <v>0</v>
      </c>
      <c r="D4099" s="89">
        <f>IF(Eingabe!G4099="x",1,0)</f>
        <v>0</v>
      </c>
      <c r="E4099" s="1">
        <f>IF(Eingabe!H4099="x",1,0)</f>
        <v>0</v>
      </c>
      <c r="F4099" s="1">
        <f>IF(Eingabe!I4099="x",1,0)</f>
        <v>0</v>
      </c>
      <c r="G4099" s="90">
        <f t="shared" si="293"/>
        <v>0</v>
      </c>
      <c r="H4099" s="1">
        <f>IF(Eingabe!R4099="x",1,0)</f>
        <v>0</v>
      </c>
      <c r="I4099" s="1">
        <f>IF(Eingabe!S4099="x",1,0)</f>
        <v>0</v>
      </c>
      <c r="J4099" s="1">
        <f t="shared" si="294"/>
        <v>0</v>
      </c>
      <c r="K4099" s="89">
        <f>IF(Eingabe!E4099="x",1,0)</f>
        <v>0</v>
      </c>
      <c r="L4099" s="1">
        <f>IF(Eingabe!F4099="x",1,0)</f>
        <v>0</v>
      </c>
      <c r="M4099" s="90">
        <f t="shared" si="295"/>
        <v>0</v>
      </c>
    </row>
    <row r="4100">
      <c r="A4100" s="5">
        <f>Eingabe!J4100^2*PI()/4</f>
        <v>0</v>
      </c>
      <c r="B4100" s="5">
        <f>Eingabe!K4100*Eingabe!L4100</f>
        <v>0</v>
      </c>
      <c r="C4100" s="5">
        <f>(Eingabe!K4100*(Eingabe!L4100-Eingabe!K4100)+Eingabe!K4100^2*PI()/4)*0+Eingabe!K4100*Eingabe!L4100</f>
        <v>0</v>
      </c>
      <c r="D4100" s="89">
        <f>IF(Eingabe!G4100="x",1,0)</f>
        <v>0</v>
      </c>
      <c r="E4100" s="1">
        <f>IF(Eingabe!H4100="x",1,0)</f>
        <v>0</v>
      </c>
      <c r="F4100" s="1">
        <f>IF(Eingabe!I4100="x",1,0)</f>
        <v>0</v>
      </c>
      <c r="G4100" s="90">
        <f t="shared" si="293"/>
        <v>0</v>
      </c>
      <c r="H4100" s="1">
        <f>IF(Eingabe!R4100="x",1,0)</f>
        <v>0</v>
      </c>
      <c r="I4100" s="1">
        <f>IF(Eingabe!S4100="x",1,0)</f>
        <v>0</v>
      </c>
      <c r="J4100" s="1">
        <f t="shared" si="294"/>
        <v>0</v>
      </c>
      <c r="K4100" s="89">
        <f>IF(Eingabe!E4100="x",1,0)</f>
        <v>0</v>
      </c>
      <c r="L4100" s="1">
        <f>IF(Eingabe!F4100="x",1,0)</f>
        <v>0</v>
      </c>
      <c r="M4100" s="90">
        <f t="shared" si="295"/>
        <v>0</v>
      </c>
    </row>
    <row r="4101">
      <c r="A4101" s="5">
        <f>Eingabe!J4101^2*PI()/4</f>
        <v>0</v>
      </c>
      <c r="B4101" s="5">
        <f>Eingabe!K4101*Eingabe!L4101</f>
        <v>0</v>
      </c>
      <c r="C4101" s="5">
        <f>(Eingabe!K4101*(Eingabe!L4101-Eingabe!K4101)+Eingabe!K4101^2*PI()/4)*0+Eingabe!K4101*Eingabe!L4101</f>
        <v>0</v>
      </c>
      <c r="D4101" s="89">
        <f>IF(Eingabe!G4101="x",1,0)</f>
        <v>0</v>
      </c>
      <c r="E4101" s="1">
        <f>IF(Eingabe!H4101="x",1,0)</f>
        <v>0</v>
      </c>
      <c r="F4101" s="1">
        <f>IF(Eingabe!I4101="x",1,0)</f>
        <v>0</v>
      </c>
      <c r="G4101" s="90">
        <f t="shared" si="293"/>
        <v>0</v>
      </c>
      <c r="H4101" s="1">
        <f>IF(Eingabe!R4101="x",1,0)</f>
        <v>0</v>
      </c>
      <c r="I4101" s="1">
        <f>IF(Eingabe!S4101="x",1,0)</f>
        <v>0</v>
      </c>
      <c r="J4101" s="1">
        <f t="shared" si="294"/>
        <v>0</v>
      </c>
      <c r="K4101" s="89">
        <f>IF(Eingabe!E4101="x",1,0)</f>
        <v>0</v>
      </c>
      <c r="L4101" s="1">
        <f>IF(Eingabe!F4101="x",1,0)</f>
        <v>0</v>
      </c>
      <c r="M4101" s="90">
        <f t="shared" si="295"/>
        <v>0</v>
      </c>
    </row>
    <row r="4102">
      <c r="A4102" s="5">
        <f>Eingabe!J4102^2*PI()/4</f>
        <v>0</v>
      </c>
      <c r="B4102" s="5">
        <f>Eingabe!K4102*Eingabe!L4102</f>
        <v>0</v>
      </c>
      <c r="C4102" s="5">
        <f>(Eingabe!K4102*(Eingabe!L4102-Eingabe!K4102)+Eingabe!K4102^2*PI()/4)*0+Eingabe!K4102*Eingabe!L4102</f>
        <v>0</v>
      </c>
      <c r="D4102" s="89">
        <f>IF(Eingabe!G4102="x",1,0)</f>
        <v>0</v>
      </c>
      <c r="E4102" s="1">
        <f>IF(Eingabe!H4102="x",1,0)</f>
        <v>0</v>
      </c>
      <c r="F4102" s="1">
        <f>IF(Eingabe!I4102="x",1,0)</f>
        <v>0</v>
      </c>
      <c r="G4102" s="90">
        <f t="shared" si="293"/>
        <v>0</v>
      </c>
      <c r="H4102" s="1">
        <f>IF(Eingabe!R4102="x",1,0)</f>
        <v>0</v>
      </c>
      <c r="I4102" s="1">
        <f>IF(Eingabe!S4102="x",1,0)</f>
        <v>0</v>
      </c>
      <c r="J4102" s="1">
        <f t="shared" si="294"/>
        <v>0</v>
      </c>
      <c r="K4102" s="89">
        <f>IF(Eingabe!E4102="x",1,0)</f>
        <v>0</v>
      </c>
      <c r="L4102" s="1">
        <f>IF(Eingabe!F4102="x",1,0)</f>
        <v>0</v>
      </c>
      <c r="M4102" s="90">
        <f t="shared" si="295"/>
        <v>0</v>
      </c>
    </row>
    <row r="4103">
      <c r="A4103" s="5">
        <f>Eingabe!J4103^2*PI()/4</f>
        <v>0</v>
      </c>
      <c r="B4103" s="5">
        <f>Eingabe!K4103*Eingabe!L4103</f>
        <v>0</v>
      </c>
      <c r="C4103" s="5">
        <f>(Eingabe!K4103*(Eingabe!L4103-Eingabe!K4103)+Eingabe!K4103^2*PI()/4)*0+Eingabe!K4103*Eingabe!L4103</f>
        <v>0</v>
      </c>
      <c r="D4103" s="89">
        <f>IF(Eingabe!G4103="x",1,0)</f>
        <v>0</v>
      </c>
      <c r="E4103" s="1">
        <f>IF(Eingabe!H4103="x",1,0)</f>
        <v>0</v>
      </c>
      <c r="F4103" s="1">
        <f>IF(Eingabe!I4103="x",1,0)</f>
        <v>0</v>
      </c>
      <c r="G4103" s="90">
        <f t="shared" si="293"/>
        <v>0</v>
      </c>
      <c r="H4103" s="1">
        <f>IF(Eingabe!R4103="x",1,0)</f>
        <v>0</v>
      </c>
      <c r="I4103" s="1">
        <f>IF(Eingabe!S4103="x",1,0)</f>
        <v>0</v>
      </c>
      <c r="J4103" s="1">
        <f t="shared" si="294"/>
        <v>0</v>
      </c>
      <c r="K4103" s="89">
        <f>IF(Eingabe!E4103="x",1,0)</f>
        <v>0</v>
      </c>
      <c r="L4103" s="1">
        <f>IF(Eingabe!F4103="x",1,0)</f>
        <v>0</v>
      </c>
      <c r="M4103" s="90">
        <f t="shared" si="295"/>
        <v>0</v>
      </c>
    </row>
    <row r="4104">
      <c r="A4104" s="5">
        <f>Eingabe!J4104^2*PI()/4</f>
        <v>0</v>
      </c>
      <c r="B4104" s="5">
        <f>Eingabe!K4104*Eingabe!L4104</f>
        <v>0</v>
      </c>
      <c r="C4104" s="5">
        <f>(Eingabe!K4104*(Eingabe!L4104-Eingabe!K4104)+Eingabe!K4104^2*PI()/4)*0+Eingabe!K4104*Eingabe!L4104</f>
        <v>0</v>
      </c>
      <c r="D4104" s="89">
        <f>IF(Eingabe!G4104="x",1,0)</f>
        <v>0</v>
      </c>
      <c r="E4104" s="1">
        <f>IF(Eingabe!H4104="x",1,0)</f>
        <v>0</v>
      </c>
      <c r="F4104" s="1">
        <f>IF(Eingabe!I4104="x",1,0)</f>
        <v>0</v>
      </c>
      <c r="G4104" s="90">
        <f t="shared" si="293"/>
        <v>0</v>
      </c>
      <c r="H4104" s="1">
        <f>IF(Eingabe!R4104="x",1,0)</f>
        <v>0</v>
      </c>
      <c r="I4104" s="1">
        <f>IF(Eingabe!S4104="x",1,0)</f>
        <v>0</v>
      </c>
      <c r="J4104" s="1">
        <f t="shared" si="294"/>
        <v>0</v>
      </c>
      <c r="K4104" s="89">
        <f>IF(Eingabe!E4104="x",1,0)</f>
        <v>0</v>
      </c>
      <c r="L4104" s="1">
        <f>IF(Eingabe!F4104="x",1,0)</f>
        <v>0</v>
      </c>
      <c r="M4104" s="90">
        <f t="shared" si="295"/>
        <v>0</v>
      </c>
    </row>
    <row r="4105">
      <c r="A4105" s="5">
        <f>Eingabe!J4105^2*PI()/4</f>
        <v>0</v>
      </c>
      <c r="B4105" s="5">
        <f>Eingabe!K4105*Eingabe!L4105</f>
        <v>0</v>
      </c>
      <c r="C4105" s="5">
        <f>(Eingabe!K4105*(Eingabe!L4105-Eingabe!K4105)+Eingabe!K4105^2*PI()/4)*0+Eingabe!K4105*Eingabe!L4105</f>
        <v>0</v>
      </c>
      <c r="D4105" s="89">
        <f>IF(Eingabe!G4105="x",1,0)</f>
        <v>0</v>
      </c>
      <c r="E4105" s="1">
        <f>IF(Eingabe!H4105="x",1,0)</f>
        <v>0</v>
      </c>
      <c r="F4105" s="1">
        <f>IF(Eingabe!I4105="x",1,0)</f>
        <v>0</v>
      </c>
      <c r="G4105" s="90">
        <f t="shared" si="293"/>
        <v>0</v>
      </c>
      <c r="H4105" s="1">
        <f>IF(Eingabe!R4105="x",1,0)</f>
        <v>0</v>
      </c>
      <c r="I4105" s="1">
        <f>IF(Eingabe!S4105="x",1,0)</f>
        <v>0</v>
      </c>
      <c r="J4105" s="1">
        <f t="shared" si="294"/>
        <v>0</v>
      </c>
      <c r="K4105" s="89">
        <f>IF(Eingabe!E4105="x",1,0)</f>
        <v>0</v>
      </c>
      <c r="L4105" s="1">
        <f>IF(Eingabe!F4105="x",1,0)</f>
        <v>0</v>
      </c>
      <c r="M4105" s="90">
        <f t="shared" si="295"/>
        <v>0</v>
      </c>
    </row>
    <row r="4106">
      <c r="A4106" s="5">
        <f>Eingabe!J4106^2*PI()/4</f>
        <v>0</v>
      </c>
      <c r="B4106" s="5">
        <f>Eingabe!K4106*Eingabe!L4106</f>
        <v>0</v>
      </c>
      <c r="C4106" s="5">
        <f>(Eingabe!K4106*(Eingabe!L4106-Eingabe!K4106)+Eingabe!K4106^2*PI()/4)*0+Eingabe!K4106*Eingabe!L4106</f>
        <v>0</v>
      </c>
      <c r="D4106" s="89">
        <f>IF(Eingabe!G4106="x",1,0)</f>
        <v>0</v>
      </c>
      <c r="E4106" s="1">
        <f>IF(Eingabe!H4106="x",1,0)</f>
        <v>0</v>
      </c>
      <c r="F4106" s="1">
        <f>IF(Eingabe!I4106="x",1,0)</f>
        <v>0</v>
      </c>
      <c r="G4106" s="90">
        <f t="shared" si="293"/>
        <v>0</v>
      </c>
      <c r="H4106" s="1">
        <f>IF(Eingabe!R4106="x",1,0)</f>
        <v>0</v>
      </c>
      <c r="I4106" s="1">
        <f>IF(Eingabe!S4106="x",1,0)</f>
        <v>0</v>
      </c>
      <c r="J4106" s="1">
        <f t="shared" si="294"/>
        <v>0</v>
      </c>
      <c r="K4106" s="89">
        <f>IF(Eingabe!E4106="x",1,0)</f>
        <v>0</v>
      </c>
      <c r="L4106" s="1">
        <f>IF(Eingabe!F4106="x",1,0)</f>
        <v>0</v>
      </c>
      <c r="M4106" s="90">
        <f t="shared" si="295"/>
        <v>0</v>
      </c>
    </row>
    <row r="4107">
      <c r="A4107" s="5">
        <f>Eingabe!J4107^2*PI()/4</f>
        <v>0</v>
      </c>
      <c r="B4107" s="5">
        <f>Eingabe!K4107*Eingabe!L4107</f>
        <v>0</v>
      </c>
      <c r="C4107" s="5">
        <f>(Eingabe!K4107*(Eingabe!L4107-Eingabe!K4107)+Eingabe!K4107^2*PI()/4)*0+Eingabe!K4107*Eingabe!L4107</f>
        <v>0</v>
      </c>
      <c r="D4107" s="89">
        <f>IF(Eingabe!G4107="x",1,0)</f>
        <v>0</v>
      </c>
      <c r="E4107" s="1">
        <f>IF(Eingabe!H4107="x",1,0)</f>
        <v>0</v>
      </c>
      <c r="F4107" s="1">
        <f>IF(Eingabe!I4107="x",1,0)</f>
        <v>0</v>
      </c>
      <c r="G4107" s="90">
        <f t="shared" si="293"/>
        <v>0</v>
      </c>
      <c r="H4107" s="1">
        <f>IF(Eingabe!R4107="x",1,0)</f>
        <v>0</v>
      </c>
      <c r="I4107" s="1">
        <f>IF(Eingabe!S4107="x",1,0)</f>
        <v>0</v>
      </c>
      <c r="J4107" s="1">
        <f t="shared" si="294"/>
        <v>0</v>
      </c>
      <c r="K4107" s="89">
        <f>IF(Eingabe!E4107="x",1,0)</f>
        <v>0</v>
      </c>
      <c r="L4107" s="1">
        <f>IF(Eingabe!F4107="x",1,0)</f>
        <v>0</v>
      </c>
      <c r="M4107" s="90">
        <f t="shared" si="295"/>
        <v>0</v>
      </c>
    </row>
    <row r="4108">
      <c r="A4108" s="5">
        <f>Eingabe!J4108^2*PI()/4</f>
        <v>0</v>
      </c>
      <c r="B4108" s="5">
        <f>Eingabe!K4108*Eingabe!L4108</f>
        <v>0</v>
      </c>
      <c r="C4108" s="5">
        <f>(Eingabe!K4108*(Eingabe!L4108-Eingabe!K4108)+Eingabe!K4108^2*PI()/4)*0+Eingabe!K4108*Eingabe!L4108</f>
        <v>0</v>
      </c>
      <c r="D4108" s="89">
        <f>IF(Eingabe!G4108="x",1,0)</f>
        <v>0</v>
      </c>
      <c r="E4108" s="1">
        <f>IF(Eingabe!H4108="x",1,0)</f>
        <v>0</v>
      </c>
      <c r="F4108" s="1">
        <f>IF(Eingabe!I4108="x",1,0)</f>
        <v>0</v>
      </c>
      <c r="G4108" s="90">
        <f t="shared" si="293"/>
        <v>0</v>
      </c>
      <c r="H4108" s="1">
        <f>IF(Eingabe!R4108="x",1,0)</f>
        <v>0</v>
      </c>
      <c r="I4108" s="1">
        <f>IF(Eingabe!S4108="x",1,0)</f>
        <v>0</v>
      </c>
      <c r="J4108" s="1">
        <f t="shared" si="294"/>
        <v>0</v>
      </c>
      <c r="K4108" s="89">
        <f>IF(Eingabe!E4108="x",1,0)</f>
        <v>0</v>
      </c>
      <c r="L4108" s="1">
        <f>IF(Eingabe!F4108="x",1,0)</f>
        <v>0</v>
      </c>
      <c r="M4108" s="90">
        <f t="shared" si="295"/>
        <v>0</v>
      </c>
    </row>
    <row r="4109">
      <c r="A4109" s="5">
        <f>Eingabe!J4109^2*PI()/4</f>
        <v>0</v>
      </c>
      <c r="B4109" s="5">
        <f>Eingabe!K4109*Eingabe!L4109</f>
        <v>0</v>
      </c>
      <c r="C4109" s="5">
        <f>(Eingabe!K4109*(Eingabe!L4109-Eingabe!K4109)+Eingabe!K4109^2*PI()/4)*0+Eingabe!K4109*Eingabe!L4109</f>
        <v>0</v>
      </c>
      <c r="D4109" s="89">
        <f>IF(Eingabe!G4109="x",1,0)</f>
        <v>0</v>
      </c>
      <c r="E4109" s="1">
        <f>IF(Eingabe!H4109="x",1,0)</f>
        <v>0</v>
      </c>
      <c r="F4109" s="1">
        <f>IF(Eingabe!I4109="x",1,0)</f>
        <v>0</v>
      </c>
      <c r="G4109" s="90">
        <f t="shared" si="293"/>
        <v>0</v>
      </c>
      <c r="H4109" s="1">
        <f>IF(Eingabe!R4109="x",1,0)</f>
        <v>0</v>
      </c>
      <c r="I4109" s="1">
        <f>IF(Eingabe!S4109="x",1,0)</f>
        <v>0</v>
      </c>
      <c r="J4109" s="1">
        <f t="shared" si="294"/>
        <v>0</v>
      </c>
      <c r="K4109" s="89">
        <f>IF(Eingabe!E4109="x",1,0)</f>
        <v>0</v>
      </c>
      <c r="L4109" s="1">
        <f>IF(Eingabe!F4109="x",1,0)</f>
        <v>0</v>
      </c>
      <c r="M4109" s="90">
        <f t="shared" si="295"/>
        <v>0</v>
      </c>
    </row>
    <row r="4110">
      <c r="A4110" s="5">
        <f>Eingabe!J4110^2*PI()/4</f>
        <v>0</v>
      </c>
      <c r="B4110" s="5">
        <f>Eingabe!K4110*Eingabe!L4110</f>
        <v>0</v>
      </c>
      <c r="C4110" s="5">
        <f>(Eingabe!K4110*(Eingabe!L4110-Eingabe!K4110)+Eingabe!K4110^2*PI()/4)*0+Eingabe!K4110*Eingabe!L4110</f>
        <v>0</v>
      </c>
      <c r="D4110" s="89">
        <f>IF(Eingabe!G4110="x",1,0)</f>
        <v>0</v>
      </c>
      <c r="E4110" s="1">
        <f>IF(Eingabe!H4110="x",1,0)</f>
        <v>0</v>
      </c>
      <c r="F4110" s="1">
        <f>IF(Eingabe!I4110="x",1,0)</f>
        <v>0</v>
      </c>
      <c r="G4110" s="90">
        <f t="shared" si="293"/>
        <v>0</v>
      </c>
      <c r="H4110" s="1">
        <f>IF(Eingabe!R4110="x",1,0)</f>
        <v>0</v>
      </c>
      <c r="I4110" s="1">
        <f>IF(Eingabe!S4110="x",1,0)</f>
        <v>0</v>
      </c>
      <c r="J4110" s="1">
        <f t="shared" si="294"/>
        <v>0</v>
      </c>
      <c r="K4110" s="89">
        <f>IF(Eingabe!E4110="x",1,0)</f>
        <v>0</v>
      </c>
      <c r="L4110" s="1">
        <f>IF(Eingabe!F4110="x",1,0)</f>
        <v>0</v>
      </c>
      <c r="M4110" s="90">
        <f t="shared" si="295"/>
        <v>0</v>
      </c>
    </row>
    <row r="4111">
      <c r="A4111" s="5">
        <f>Eingabe!J4111^2*PI()/4</f>
        <v>0</v>
      </c>
      <c r="B4111" s="5">
        <f>Eingabe!K4111*Eingabe!L4111</f>
        <v>0</v>
      </c>
      <c r="C4111" s="5">
        <f>(Eingabe!K4111*(Eingabe!L4111-Eingabe!K4111)+Eingabe!K4111^2*PI()/4)*0+Eingabe!K4111*Eingabe!L4111</f>
        <v>0</v>
      </c>
      <c r="D4111" s="89">
        <f>IF(Eingabe!G4111="x",1,0)</f>
        <v>0</v>
      </c>
      <c r="E4111" s="1">
        <f>IF(Eingabe!H4111="x",1,0)</f>
        <v>0</v>
      </c>
      <c r="F4111" s="1">
        <f>IF(Eingabe!I4111="x",1,0)</f>
        <v>0</v>
      </c>
      <c r="G4111" s="90">
        <f t="shared" si="293"/>
        <v>0</v>
      </c>
      <c r="H4111" s="1">
        <f>IF(Eingabe!R4111="x",1,0)</f>
        <v>0</v>
      </c>
      <c r="I4111" s="1">
        <f>IF(Eingabe!S4111="x",1,0)</f>
        <v>0</v>
      </c>
      <c r="J4111" s="1">
        <f t="shared" si="294"/>
        <v>0</v>
      </c>
      <c r="K4111" s="89">
        <f>IF(Eingabe!E4111="x",1,0)</f>
        <v>0</v>
      </c>
      <c r="L4111" s="1">
        <f>IF(Eingabe!F4111="x",1,0)</f>
        <v>0</v>
      </c>
      <c r="M4111" s="90">
        <f t="shared" si="295"/>
        <v>0</v>
      </c>
    </row>
    <row r="4112">
      <c r="A4112" s="5">
        <f>Eingabe!J4112^2*PI()/4</f>
        <v>0</v>
      </c>
      <c r="B4112" s="5">
        <f>Eingabe!K4112*Eingabe!L4112</f>
        <v>0</v>
      </c>
      <c r="C4112" s="5">
        <f>(Eingabe!K4112*(Eingabe!L4112-Eingabe!K4112)+Eingabe!K4112^2*PI()/4)*0+Eingabe!K4112*Eingabe!L4112</f>
        <v>0</v>
      </c>
      <c r="D4112" s="89">
        <f>IF(Eingabe!G4112="x",1,0)</f>
        <v>0</v>
      </c>
      <c r="E4112" s="1">
        <f>IF(Eingabe!H4112="x",1,0)</f>
        <v>0</v>
      </c>
      <c r="F4112" s="1">
        <f>IF(Eingabe!I4112="x",1,0)</f>
        <v>0</v>
      </c>
      <c r="G4112" s="90">
        <f t="shared" si="293"/>
        <v>0</v>
      </c>
      <c r="H4112" s="1">
        <f>IF(Eingabe!R4112="x",1,0)</f>
        <v>0</v>
      </c>
      <c r="I4112" s="1">
        <f>IF(Eingabe!S4112="x",1,0)</f>
        <v>0</v>
      </c>
      <c r="J4112" s="1">
        <f t="shared" si="294"/>
        <v>0</v>
      </c>
      <c r="K4112" s="89">
        <f>IF(Eingabe!E4112="x",1,0)</f>
        <v>0</v>
      </c>
      <c r="L4112" s="1">
        <f>IF(Eingabe!F4112="x",1,0)</f>
        <v>0</v>
      </c>
      <c r="M4112" s="90">
        <f t="shared" si="295"/>
        <v>0</v>
      </c>
    </row>
    <row r="4113">
      <c r="A4113" s="5">
        <f>Eingabe!J4113^2*PI()/4</f>
        <v>0</v>
      </c>
      <c r="B4113" s="5">
        <f>Eingabe!K4113*Eingabe!L4113</f>
        <v>0</v>
      </c>
      <c r="C4113" s="5">
        <f>(Eingabe!K4113*(Eingabe!L4113-Eingabe!K4113)+Eingabe!K4113^2*PI()/4)*0+Eingabe!K4113*Eingabe!L4113</f>
        <v>0</v>
      </c>
      <c r="D4113" s="89">
        <f>IF(Eingabe!G4113="x",1,0)</f>
        <v>0</v>
      </c>
      <c r="E4113" s="1">
        <f>IF(Eingabe!H4113="x",1,0)</f>
        <v>0</v>
      </c>
      <c r="F4113" s="1">
        <f>IF(Eingabe!I4113="x",1,0)</f>
        <v>0</v>
      </c>
      <c r="G4113" s="90">
        <f t="shared" si="293"/>
        <v>0</v>
      </c>
      <c r="H4113" s="1">
        <f>IF(Eingabe!R4113="x",1,0)</f>
        <v>0</v>
      </c>
      <c r="I4113" s="1">
        <f>IF(Eingabe!S4113="x",1,0)</f>
        <v>0</v>
      </c>
      <c r="J4113" s="1">
        <f t="shared" si="294"/>
        <v>0</v>
      </c>
      <c r="K4113" s="89">
        <f>IF(Eingabe!E4113="x",1,0)</f>
        <v>0</v>
      </c>
      <c r="L4113" s="1">
        <f>IF(Eingabe!F4113="x",1,0)</f>
        <v>0</v>
      </c>
      <c r="M4113" s="90">
        <f t="shared" si="295"/>
        <v>0</v>
      </c>
    </row>
    <row r="4114">
      <c r="A4114" s="5">
        <f>Eingabe!J4114^2*PI()/4</f>
        <v>0</v>
      </c>
      <c r="B4114" s="5">
        <f>Eingabe!K4114*Eingabe!L4114</f>
        <v>0</v>
      </c>
      <c r="C4114" s="5">
        <f>(Eingabe!K4114*(Eingabe!L4114-Eingabe!K4114)+Eingabe!K4114^2*PI()/4)*0+Eingabe!K4114*Eingabe!L4114</f>
        <v>0</v>
      </c>
      <c r="D4114" s="89">
        <f>IF(Eingabe!G4114="x",1,0)</f>
        <v>0</v>
      </c>
      <c r="E4114" s="1">
        <f>IF(Eingabe!H4114="x",1,0)</f>
        <v>0</v>
      </c>
      <c r="F4114" s="1">
        <f>IF(Eingabe!I4114="x",1,0)</f>
        <v>0</v>
      </c>
      <c r="G4114" s="90">
        <f t="shared" si="293"/>
        <v>0</v>
      </c>
      <c r="H4114" s="1">
        <f>IF(Eingabe!R4114="x",1,0)</f>
        <v>0</v>
      </c>
      <c r="I4114" s="1">
        <f>IF(Eingabe!S4114="x",1,0)</f>
        <v>0</v>
      </c>
      <c r="J4114" s="1">
        <f t="shared" si="294"/>
        <v>0</v>
      </c>
      <c r="K4114" s="89">
        <f>IF(Eingabe!E4114="x",1,0)</f>
        <v>0</v>
      </c>
      <c r="L4114" s="1">
        <f>IF(Eingabe!F4114="x",1,0)</f>
        <v>0</v>
      </c>
      <c r="M4114" s="90">
        <f t="shared" si="295"/>
        <v>0</v>
      </c>
    </row>
    <row r="4115">
      <c r="A4115" s="5">
        <f>Eingabe!J4115^2*PI()/4</f>
        <v>0</v>
      </c>
      <c r="B4115" s="5">
        <f>Eingabe!K4115*Eingabe!L4115</f>
        <v>0</v>
      </c>
      <c r="C4115" s="5">
        <f>(Eingabe!K4115*(Eingabe!L4115-Eingabe!K4115)+Eingabe!K4115^2*PI()/4)*0+Eingabe!K4115*Eingabe!L4115</f>
        <v>0</v>
      </c>
      <c r="D4115" s="89">
        <f>IF(Eingabe!G4115="x",1,0)</f>
        <v>0</v>
      </c>
      <c r="E4115" s="1">
        <f>IF(Eingabe!H4115="x",1,0)</f>
        <v>0</v>
      </c>
      <c r="F4115" s="1">
        <f>IF(Eingabe!I4115="x",1,0)</f>
        <v>0</v>
      </c>
      <c r="G4115" s="90">
        <f t="shared" ref="G4115:G4178" si="296">MAX(E4115:F4115)</f>
        <v>0</v>
      </c>
      <c r="H4115" s="1">
        <f>IF(Eingabe!R4115="x",1,0)</f>
        <v>0</v>
      </c>
      <c r="I4115" s="1">
        <f>IF(Eingabe!S4115="x",1,0)</f>
        <v>0</v>
      </c>
      <c r="J4115" s="1">
        <f t="shared" ref="J4115:J4178" si="297">MAX(H4115:I4115)</f>
        <v>0</v>
      </c>
      <c r="K4115" s="89">
        <f>IF(Eingabe!E4115="x",1,0)</f>
        <v>0</v>
      </c>
      <c r="L4115" s="1">
        <f>IF(Eingabe!F4115="x",1,0)</f>
        <v>0</v>
      </c>
      <c r="M4115" s="90">
        <f t="shared" ref="M4115:M4178" si="298">MAX(K4115:L4115)</f>
        <v>0</v>
      </c>
    </row>
    <row r="4116">
      <c r="A4116" s="5">
        <f>Eingabe!J4116^2*PI()/4</f>
        <v>0</v>
      </c>
      <c r="B4116" s="5">
        <f>Eingabe!K4116*Eingabe!L4116</f>
        <v>0</v>
      </c>
      <c r="C4116" s="5">
        <f>(Eingabe!K4116*(Eingabe!L4116-Eingabe!K4116)+Eingabe!K4116^2*PI()/4)*0+Eingabe!K4116*Eingabe!L4116</f>
        <v>0</v>
      </c>
      <c r="D4116" s="89">
        <f>IF(Eingabe!G4116="x",1,0)</f>
        <v>0</v>
      </c>
      <c r="E4116" s="1">
        <f>IF(Eingabe!H4116="x",1,0)</f>
        <v>0</v>
      </c>
      <c r="F4116" s="1">
        <f>IF(Eingabe!I4116="x",1,0)</f>
        <v>0</v>
      </c>
      <c r="G4116" s="90">
        <f t="shared" si="296"/>
        <v>0</v>
      </c>
      <c r="H4116" s="1">
        <f>IF(Eingabe!R4116="x",1,0)</f>
        <v>0</v>
      </c>
      <c r="I4116" s="1">
        <f>IF(Eingabe!S4116="x",1,0)</f>
        <v>0</v>
      </c>
      <c r="J4116" s="1">
        <f t="shared" si="297"/>
        <v>0</v>
      </c>
      <c r="K4116" s="89">
        <f>IF(Eingabe!E4116="x",1,0)</f>
        <v>0</v>
      </c>
      <c r="L4116" s="1">
        <f>IF(Eingabe!F4116="x",1,0)</f>
        <v>0</v>
      </c>
      <c r="M4116" s="90">
        <f t="shared" si="298"/>
        <v>0</v>
      </c>
    </row>
    <row r="4117">
      <c r="A4117" s="5">
        <f>Eingabe!J4117^2*PI()/4</f>
        <v>0</v>
      </c>
      <c r="B4117" s="5">
        <f>Eingabe!K4117*Eingabe!L4117</f>
        <v>0</v>
      </c>
      <c r="C4117" s="5">
        <f>(Eingabe!K4117*(Eingabe!L4117-Eingabe!K4117)+Eingabe!K4117^2*PI()/4)*0+Eingabe!K4117*Eingabe!L4117</f>
        <v>0</v>
      </c>
      <c r="D4117" s="89">
        <f>IF(Eingabe!G4117="x",1,0)</f>
        <v>0</v>
      </c>
      <c r="E4117" s="1">
        <f>IF(Eingabe!H4117="x",1,0)</f>
        <v>0</v>
      </c>
      <c r="F4117" s="1">
        <f>IF(Eingabe!I4117="x",1,0)</f>
        <v>0</v>
      </c>
      <c r="G4117" s="90">
        <f t="shared" si="296"/>
        <v>0</v>
      </c>
      <c r="H4117" s="1">
        <f>IF(Eingabe!R4117="x",1,0)</f>
        <v>0</v>
      </c>
      <c r="I4117" s="1">
        <f>IF(Eingabe!S4117="x",1,0)</f>
        <v>0</v>
      </c>
      <c r="J4117" s="1">
        <f t="shared" si="297"/>
        <v>0</v>
      </c>
      <c r="K4117" s="89">
        <f>IF(Eingabe!E4117="x",1,0)</f>
        <v>0</v>
      </c>
      <c r="L4117" s="1">
        <f>IF(Eingabe!F4117="x",1,0)</f>
        <v>0</v>
      </c>
      <c r="M4117" s="90">
        <f t="shared" si="298"/>
        <v>0</v>
      </c>
    </row>
    <row r="4118">
      <c r="A4118" s="5">
        <f>Eingabe!J4118^2*PI()/4</f>
        <v>0</v>
      </c>
      <c r="B4118" s="5">
        <f>Eingabe!K4118*Eingabe!L4118</f>
        <v>0</v>
      </c>
      <c r="C4118" s="5">
        <f>(Eingabe!K4118*(Eingabe!L4118-Eingabe!K4118)+Eingabe!K4118^2*PI()/4)*0+Eingabe!K4118*Eingabe!L4118</f>
        <v>0</v>
      </c>
      <c r="D4118" s="89">
        <f>IF(Eingabe!G4118="x",1,0)</f>
        <v>0</v>
      </c>
      <c r="E4118" s="1">
        <f>IF(Eingabe!H4118="x",1,0)</f>
        <v>0</v>
      </c>
      <c r="F4118" s="1">
        <f>IF(Eingabe!I4118="x",1,0)</f>
        <v>0</v>
      </c>
      <c r="G4118" s="90">
        <f t="shared" si="296"/>
        <v>0</v>
      </c>
      <c r="H4118" s="1">
        <f>IF(Eingabe!R4118="x",1,0)</f>
        <v>0</v>
      </c>
      <c r="I4118" s="1">
        <f>IF(Eingabe!S4118="x",1,0)</f>
        <v>0</v>
      </c>
      <c r="J4118" s="1">
        <f t="shared" si="297"/>
        <v>0</v>
      </c>
      <c r="K4118" s="89">
        <f>IF(Eingabe!E4118="x",1,0)</f>
        <v>0</v>
      </c>
      <c r="L4118" s="1">
        <f>IF(Eingabe!F4118="x",1,0)</f>
        <v>0</v>
      </c>
      <c r="M4118" s="90">
        <f t="shared" si="298"/>
        <v>0</v>
      </c>
    </row>
    <row r="4119">
      <c r="A4119" s="5">
        <f>Eingabe!J4119^2*PI()/4</f>
        <v>0</v>
      </c>
      <c r="B4119" s="5">
        <f>Eingabe!K4119*Eingabe!L4119</f>
        <v>0</v>
      </c>
      <c r="C4119" s="5">
        <f>(Eingabe!K4119*(Eingabe!L4119-Eingabe!K4119)+Eingabe!K4119^2*PI()/4)*0+Eingabe!K4119*Eingabe!L4119</f>
        <v>0</v>
      </c>
      <c r="D4119" s="89">
        <f>IF(Eingabe!G4119="x",1,0)</f>
        <v>0</v>
      </c>
      <c r="E4119" s="1">
        <f>IF(Eingabe!H4119="x",1,0)</f>
        <v>0</v>
      </c>
      <c r="F4119" s="1">
        <f>IF(Eingabe!I4119="x",1,0)</f>
        <v>0</v>
      </c>
      <c r="G4119" s="90">
        <f t="shared" si="296"/>
        <v>0</v>
      </c>
      <c r="H4119" s="1">
        <f>IF(Eingabe!R4119="x",1,0)</f>
        <v>0</v>
      </c>
      <c r="I4119" s="1">
        <f>IF(Eingabe!S4119="x",1,0)</f>
        <v>0</v>
      </c>
      <c r="J4119" s="1">
        <f t="shared" si="297"/>
        <v>0</v>
      </c>
      <c r="K4119" s="89">
        <f>IF(Eingabe!E4119="x",1,0)</f>
        <v>0</v>
      </c>
      <c r="L4119" s="1">
        <f>IF(Eingabe!F4119="x",1,0)</f>
        <v>0</v>
      </c>
      <c r="M4119" s="90">
        <f t="shared" si="298"/>
        <v>0</v>
      </c>
    </row>
    <row r="4120">
      <c r="A4120" s="5">
        <f>Eingabe!J4120^2*PI()/4</f>
        <v>0</v>
      </c>
      <c r="B4120" s="5">
        <f>Eingabe!K4120*Eingabe!L4120</f>
        <v>0</v>
      </c>
      <c r="C4120" s="5">
        <f>(Eingabe!K4120*(Eingabe!L4120-Eingabe!K4120)+Eingabe!K4120^2*PI()/4)*0+Eingabe!K4120*Eingabe!L4120</f>
        <v>0</v>
      </c>
      <c r="D4120" s="89">
        <f>IF(Eingabe!G4120="x",1,0)</f>
        <v>0</v>
      </c>
      <c r="E4120" s="1">
        <f>IF(Eingabe!H4120="x",1,0)</f>
        <v>0</v>
      </c>
      <c r="F4120" s="1">
        <f>IF(Eingabe!I4120="x",1,0)</f>
        <v>0</v>
      </c>
      <c r="G4120" s="90">
        <f t="shared" si="296"/>
        <v>0</v>
      </c>
      <c r="H4120" s="1">
        <f>IF(Eingabe!R4120="x",1,0)</f>
        <v>0</v>
      </c>
      <c r="I4120" s="1">
        <f>IF(Eingabe!S4120="x",1,0)</f>
        <v>0</v>
      </c>
      <c r="J4120" s="1">
        <f t="shared" si="297"/>
        <v>0</v>
      </c>
      <c r="K4120" s="89">
        <f>IF(Eingabe!E4120="x",1,0)</f>
        <v>0</v>
      </c>
      <c r="L4120" s="1">
        <f>IF(Eingabe!F4120="x",1,0)</f>
        <v>0</v>
      </c>
      <c r="M4120" s="90">
        <f t="shared" si="298"/>
        <v>0</v>
      </c>
    </row>
    <row r="4121">
      <c r="A4121" s="5">
        <f>Eingabe!J4121^2*PI()/4</f>
        <v>0</v>
      </c>
      <c r="B4121" s="5">
        <f>Eingabe!K4121*Eingabe!L4121</f>
        <v>0</v>
      </c>
      <c r="C4121" s="5">
        <f>(Eingabe!K4121*(Eingabe!L4121-Eingabe!K4121)+Eingabe!K4121^2*PI()/4)*0+Eingabe!K4121*Eingabe!L4121</f>
        <v>0</v>
      </c>
      <c r="D4121" s="89">
        <f>IF(Eingabe!G4121="x",1,0)</f>
        <v>0</v>
      </c>
      <c r="E4121" s="1">
        <f>IF(Eingabe!H4121="x",1,0)</f>
        <v>0</v>
      </c>
      <c r="F4121" s="1">
        <f>IF(Eingabe!I4121="x",1,0)</f>
        <v>0</v>
      </c>
      <c r="G4121" s="90">
        <f t="shared" si="296"/>
        <v>0</v>
      </c>
      <c r="H4121" s="1">
        <f>IF(Eingabe!R4121="x",1,0)</f>
        <v>0</v>
      </c>
      <c r="I4121" s="1">
        <f>IF(Eingabe!S4121="x",1,0)</f>
        <v>0</v>
      </c>
      <c r="J4121" s="1">
        <f t="shared" si="297"/>
        <v>0</v>
      </c>
      <c r="K4121" s="89">
        <f>IF(Eingabe!E4121="x",1,0)</f>
        <v>0</v>
      </c>
      <c r="L4121" s="1">
        <f>IF(Eingabe!F4121="x",1,0)</f>
        <v>0</v>
      </c>
      <c r="M4121" s="90">
        <f t="shared" si="298"/>
        <v>0</v>
      </c>
    </row>
    <row r="4122">
      <c r="A4122" s="5">
        <f>Eingabe!J4122^2*PI()/4</f>
        <v>0</v>
      </c>
      <c r="B4122" s="5">
        <f>Eingabe!K4122*Eingabe!L4122</f>
        <v>0</v>
      </c>
      <c r="C4122" s="5">
        <f>(Eingabe!K4122*(Eingabe!L4122-Eingabe!K4122)+Eingabe!K4122^2*PI()/4)*0+Eingabe!K4122*Eingabe!L4122</f>
        <v>0</v>
      </c>
      <c r="D4122" s="89">
        <f>IF(Eingabe!G4122="x",1,0)</f>
        <v>0</v>
      </c>
      <c r="E4122" s="1">
        <f>IF(Eingabe!H4122="x",1,0)</f>
        <v>0</v>
      </c>
      <c r="F4122" s="1">
        <f>IF(Eingabe!I4122="x",1,0)</f>
        <v>0</v>
      </c>
      <c r="G4122" s="90">
        <f t="shared" si="296"/>
        <v>0</v>
      </c>
      <c r="H4122" s="1">
        <f>IF(Eingabe!R4122="x",1,0)</f>
        <v>0</v>
      </c>
      <c r="I4122" s="1">
        <f>IF(Eingabe!S4122="x",1,0)</f>
        <v>0</v>
      </c>
      <c r="J4122" s="1">
        <f t="shared" si="297"/>
        <v>0</v>
      </c>
      <c r="K4122" s="89">
        <f>IF(Eingabe!E4122="x",1,0)</f>
        <v>0</v>
      </c>
      <c r="L4122" s="1">
        <f>IF(Eingabe!F4122="x",1,0)</f>
        <v>0</v>
      </c>
      <c r="M4122" s="90">
        <f t="shared" si="298"/>
        <v>0</v>
      </c>
    </row>
    <row r="4123">
      <c r="A4123" s="5">
        <f>Eingabe!J4123^2*PI()/4</f>
        <v>0</v>
      </c>
      <c r="B4123" s="5">
        <f>Eingabe!K4123*Eingabe!L4123</f>
        <v>0</v>
      </c>
      <c r="C4123" s="5">
        <f>(Eingabe!K4123*(Eingabe!L4123-Eingabe!K4123)+Eingabe!K4123^2*PI()/4)*0+Eingabe!K4123*Eingabe!L4123</f>
        <v>0</v>
      </c>
      <c r="D4123" s="89">
        <f>IF(Eingabe!G4123="x",1,0)</f>
        <v>0</v>
      </c>
      <c r="E4123" s="1">
        <f>IF(Eingabe!H4123="x",1,0)</f>
        <v>0</v>
      </c>
      <c r="F4123" s="1">
        <f>IF(Eingabe!I4123="x",1,0)</f>
        <v>0</v>
      </c>
      <c r="G4123" s="90">
        <f t="shared" si="296"/>
        <v>0</v>
      </c>
      <c r="H4123" s="1">
        <f>IF(Eingabe!R4123="x",1,0)</f>
        <v>0</v>
      </c>
      <c r="I4123" s="1">
        <f>IF(Eingabe!S4123="x",1,0)</f>
        <v>0</v>
      </c>
      <c r="J4123" s="1">
        <f t="shared" si="297"/>
        <v>0</v>
      </c>
      <c r="K4123" s="89">
        <f>IF(Eingabe!E4123="x",1,0)</f>
        <v>0</v>
      </c>
      <c r="L4123" s="1">
        <f>IF(Eingabe!F4123="x",1,0)</f>
        <v>0</v>
      </c>
      <c r="M4123" s="90">
        <f t="shared" si="298"/>
        <v>0</v>
      </c>
    </row>
    <row r="4124">
      <c r="A4124" s="5">
        <f>Eingabe!J4124^2*PI()/4</f>
        <v>0</v>
      </c>
      <c r="B4124" s="5">
        <f>Eingabe!K4124*Eingabe!L4124</f>
        <v>0</v>
      </c>
      <c r="C4124" s="5">
        <f>(Eingabe!K4124*(Eingabe!L4124-Eingabe!K4124)+Eingabe!K4124^2*PI()/4)*0+Eingabe!K4124*Eingabe!L4124</f>
        <v>0</v>
      </c>
      <c r="D4124" s="89">
        <f>IF(Eingabe!G4124="x",1,0)</f>
        <v>0</v>
      </c>
      <c r="E4124" s="1">
        <f>IF(Eingabe!H4124="x",1,0)</f>
        <v>0</v>
      </c>
      <c r="F4124" s="1">
        <f>IF(Eingabe!I4124="x",1,0)</f>
        <v>0</v>
      </c>
      <c r="G4124" s="90">
        <f t="shared" si="296"/>
        <v>0</v>
      </c>
      <c r="H4124" s="1">
        <f>IF(Eingabe!R4124="x",1,0)</f>
        <v>0</v>
      </c>
      <c r="I4124" s="1">
        <f>IF(Eingabe!S4124="x",1,0)</f>
        <v>0</v>
      </c>
      <c r="J4124" s="1">
        <f t="shared" si="297"/>
        <v>0</v>
      </c>
      <c r="K4124" s="89">
        <f>IF(Eingabe!E4124="x",1,0)</f>
        <v>0</v>
      </c>
      <c r="L4124" s="1">
        <f>IF(Eingabe!F4124="x",1,0)</f>
        <v>0</v>
      </c>
      <c r="M4124" s="90">
        <f t="shared" si="298"/>
        <v>0</v>
      </c>
    </row>
    <row r="4125">
      <c r="A4125" s="5">
        <f>Eingabe!J4125^2*PI()/4</f>
        <v>0</v>
      </c>
      <c r="B4125" s="5">
        <f>Eingabe!K4125*Eingabe!L4125</f>
        <v>0</v>
      </c>
      <c r="C4125" s="5">
        <f>(Eingabe!K4125*(Eingabe!L4125-Eingabe!K4125)+Eingabe!K4125^2*PI()/4)*0+Eingabe!K4125*Eingabe!L4125</f>
        <v>0</v>
      </c>
      <c r="D4125" s="89">
        <f>IF(Eingabe!G4125="x",1,0)</f>
        <v>0</v>
      </c>
      <c r="E4125" s="1">
        <f>IF(Eingabe!H4125="x",1,0)</f>
        <v>0</v>
      </c>
      <c r="F4125" s="1">
        <f>IF(Eingabe!I4125="x",1,0)</f>
        <v>0</v>
      </c>
      <c r="G4125" s="90">
        <f t="shared" si="296"/>
        <v>0</v>
      </c>
      <c r="H4125" s="1">
        <f>IF(Eingabe!R4125="x",1,0)</f>
        <v>0</v>
      </c>
      <c r="I4125" s="1">
        <f>IF(Eingabe!S4125="x",1,0)</f>
        <v>0</v>
      </c>
      <c r="J4125" s="1">
        <f t="shared" si="297"/>
        <v>0</v>
      </c>
      <c r="K4125" s="89">
        <f>IF(Eingabe!E4125="x",1,0)</f>
        <v>0</v>
      </c>
      <c r="L4125" s="1">
        <f>IF(Eingabe!F4125="x",1,0)</f>
        <v>0</v>
      </c>
      <c r="M4125" s="90">
        <f t="shared" si="298"/>
        <v>0</v>
      </c>
    </row>
    <row r="4126">
      <c r="A4126" s="5">
        <f>Eingabe!J4126^2*PI()/4</f>
        <v>0</v>
      </c>
      <c r="B4126" s="5">
        <f>Eingabe!K4126*Eingabe!L4126</f>
        <v>0</v>
      </c>
      <c r="C4126" s="5">
        <f>(Eingabe!K4126*(Eingabe!L4126-Eingabe!K4126)+Eingabe!K4126^2*PI()/4)*0+Eingabe!K4126*Eingabe!L4126</f>
        <v>0</v>
      </c>
      <c r="D4126" s="89">
        <f>IF(Eingabe!G4126="x",1,0)</f>
        <v>0</v>
      </c>
      <c r="E4126" s="1">
        <f>IF(Eingabe!H4126="x",1,0)</f>
        <v>0</v>
      </c>
      <c r="F4126" s="1">
        <f>IF(Eingabe!I4126="x",1,0)</f>
        <v>0</v>
      </c>
      <c r="G4126" s="90">
        <f t="shared" si="296"/>
        <v>0</v>
      </c>
      <c r="H4126" s="1">
        <f>IF(Eingabe!R4126="x",1,0)</f>
        <v>0</v>
      </c>
      <c r="I4126" s="1">
        <f>IF(Eingabe!S4126="x",1,0)</f>
        <v>0</v>
      </c>
      <c r="J4126" s="1">
        <f t="shared" si="297"/>
        <v>0</v>
      </c>
      <c r="K4126" s="89">
        <f>IF(Eingabe!E4126="x",1,0)</f>
        <v>0</v>
      </c>
      <c r="L4126" s="1">
        <f>IF(Eingabe!F4126="x",1,0)</f>
        <v>0</v>
      </c>
      <c r="M4126" s="90">
        <f t="shared" si="298"/>
        <v>0</v>
      </c>
    </row>
    <row r="4127">
      <c r="A4127" s="5">
        <f>Eingabe!J4127^2*PI()/4</f>
        <v>0</v>
      </c>
      <c r="B4127" s="5">
        <f>Eingabe!K4127*Eingabe!L4127</f>
        <v>0</v>
      </c>
      <c r="C4127" s="5">
        <f>(Eingabe!K4127*(Eingabe!L4127-Eingabe!K4127)+Eingabe!K4127^2*PI()/4)*0+Eingabe!K4127*Eingabe!L4127</f>
        <v>0</v>
      </c>
      <c r="D4127" s="89">
        <f>IF(Eingabe!G4127="x",1,0)</f>
        <v>0</v>
      </c>
      <c r="E4127" s="1">
        <f>IF(Eingabe!H4127="x",1,0)</f>
        <v>0</v>
      </c>
      <c r="F4127" s="1">
        <f>IF(Eingabe!I4127="x",1,0)</f>
        <v>0</v>
      </c>
      <c r="G4127" s="90">
        <f t="shared" si="296"/>
        <v>0</v>
      </c>
      <c r="H4127" s="1">
        <f>IF(Eingabe!R4127="x",1,0)</f>
        <v>0</v>
      </c>
      <c r="I4127" s="1">
        <f>IF(Eingabe!S4127="x",1,0)</f>
        <v>0</v>
      </c>
      <c r="J4127" s="1">
        <f t="shared" si="297"/>
        <v>0</v>
      </c>
      <c r="K4127" s="89">
        <f>IF(Eingabe!E4127="x",1,0)</f>
        <v>0</v>
      </c>
      <c r="L4127" s="1">
        <f>IF(Eingabe!F4127="x",1,0)</f>
        <v>0</v>
      </c>
      <c r="M4127" s="90">
        <f t="shared" si="298"/>
        <v>0</v>
      </c>
    </row>
    <row r="4128">
      <c r="A4128" s="5">
        <f>Eingabe!J4128^2*PI()/4</f>
        <v>0</v>
      </c>
      <c r="B4128" s="5">
        <f>Eingabe!K4128*Eingabe!L4128</f>
        <v>0</v>
      </c>
      <c r="C4128" s="5">
        <f>(Eingabe!K4128*(Eingabe!L4128-Eingabe!K4128)+Eingabe!K4128^2*PI()/4)*0+Eingabe!K4128*Eingabe!L4128</f>
        <v>0</v>
      </c>
      <c r="D4128" s="89">
        <f>IF(Eingabe!G4128="x",1,0)</f>
        <v>0</v>
      </c>
      <c r="E4128" s="1">
        <f>IF(Eingabe!H4128="x",1,0)</f>
        <v>0</v>
      </c>
      <c r="F4128" s="1">
        <f>IF(Eingabe!I4128="x",1,0)</f>
        <v>0</v>
      </c>
      <c r="G4128" s="90">
        <f t="shared" si="296"/>
        <v>0</v>
      </c>
      <c r="H4128" s="1">
        <f>IF(Eingabe!R4128="x",1,0)</f>
        <v>0</v>
      </c>
      <c r="I4128" s="1">
        <f>IF(Eingabe!S4128="x",1,0)</f>
        <v>0</v>
      </c>
      <c r="J4128" s="1">
        <f t="shared" si="297"/>
        <v>0</v>
      </c>
      <c r="K4128" s="89">
        <f>IF(Eingabe!E4128="x",1,0)</f>
        <v>0</v>
      </c>
      <c r="L4128" s="1">
        <f>IF(Eingabe!F4128="x",1,0)</f>
        <v>0</v>
      </c>
      <c r="M4128" s="90">
        <f t="shared" si="298"/>
        <v>0</v>
      </c>
    </row>
    <row r="4129">
      <c r="A4129" s="5">
        <f>Eingabe!J4129^2*PI()/4</f>
        <v>0</v>
      </c>
      <c r="B4129" s="5">
        <f>Eingabe!K4129*Eingabe!L4129</f>
        <v>0</v>
      </c>
      <c r="C4129" s="5">
        <f>(Eingabe!K4129*(Eingabe!L4129-Eingabe!K4129)+Eingabe!K4129^2*PI()/4)*0+Eingabe!K4129*Eingabe!L4129</f>
        <v>0</v>
      </c>
      <c r="D4129" s="89">
        <f>IF(Eingabe!G4129="x",1,0)</f>
        <v>0</v>
      </c>
      <c r="E4129" s="1">
        <f>IF(Eingabe!H4129="x",1,0)</f>
        <v>0</v>
      </c>
      <c r="F4129" s="1">
        <f>IF(Eingabe!I4129="x",1,0)</f>
        <v>0</v>
      </c>
      <c r="G4129" s="90">
        <f t="shared" si="296"/>
        <v>0</v>
      </c>
      <c r="H4129" s="1">
        <f>IF(Eingabe!R4129="x",1,0)</f>
        <v>0</v>
      </c>
      <c r="I4129" s="1">
        <f>IF(Eingabe!S4129="x",1,0)</f>
        <v>0</v>
      </c>
      <c r="J4129" s="1">
        <f t="shared" si="297"/>
        <v>0</v>
      </c>
      <c r="K4129" s="89">
        <f>IF(Eingabe!E4129="x",1,0)</f>
        <v>0</v>
      </c>
      <c r="L4129" s="1">
        <f>IF(Eingabe!F4129="x",1,0)</f>
        <v>0</v>
      </c>
      <c r="M4129" s="90">
        <f t="shared" si="298"/>
        <v>0</v>
      </c>
    </row>
    <row r="4130">
      <c r="A4130" s="5">
        <f>Eingabe!J4130^2*PI()/4</f>
        <v>0</v>
      </c>
      <c r="B4130" s="5">
        <f>Eingabe!K4130*Eingabe!L4130</f>
        <v>0</v>
      </c>
      <c r="C4130" s="5">
        <f>(Eingabe!K4130*(Eingabe!L4130-Eingabe!K4130)+Eingabe!K4130^2*PI()/4)*0+Eingabe!K4130*Eingabe!L4130</f>
        <v>0</v>
      </c>
      <c r="D4130" s="89">
        <f>IF(Eingabe!G4130="x",1,0)</f>
        <v>0</v>
      </c>
      <c r="E4130" s="1">
        <f>IF(Eingabe!H4130="x",1,0)</f>
        <v>0</v>
      </c>
      <c r="F4130" s="1">
        <f>IF(Eingabe!I4130="x",1,0)</f>
        <v>0</v>
      </c>
      <c r="G4130" s="90">
        <f t="shared" si="296"/>
        <v>0</v>
      </c>
      <c r="H4130" s="1">
        <f>IF(Eingabe!R4130="x",1,0)</f>
        <v>0</v>
      </c>
      <c r="I4130" s="1">
        <f>IF(Eingabe!S4130="x",1,0)</f>
        <v>0</v>
      </c>
      <c r="J4130" s="1">
        <f t="shared" si="297"/>
        <v>0</v>
      </c>
      <c r="K4130" s="89">
        <f>IF(Eingabe!E4130="x",1,0)</f>
        <v>0</v>
      </c>
      <c r="L4130" s="1">
        <f>IF(Eingabe!F4130="x",1,0)</f>
        <v>0</v>
      </c>
      <c r="M4130" s="90">
        <f t="shared" si="298"/>
        <v>0</v>
      </c>
    </row>
    <row r="4131">
      <c r="A4131" s="5">
        <f>Eingabe!J4131^2*PI()/4</f>
        <v>0</v>
      </c>
      <c r="B4131" s="5">
        <f>Eingabe!K4131*Eingabe!L4131</f>
        <v>0</v>
      </c>
      <c r="C4131" s="5">
        <f>(Eingabe!K4131*(Eingabe!L4131-Eingabe!K4131)+Eingabe!K4131^2*PI()/4)*0+Eingabe!K4131*Eingabe!L4131</f>
        <v>0</v>
      </c>
      <c r="D4131" s="89">
        <f>IF(Eingabe!G4131="x",1,0)</f>
        <v>0</v>
      </c>
      <c r="E4131" s="1">
        <f>IF(Eingabe!H4131="x",1,0)</f>
        <v>0</v>
      </c>
      <c r="F4131" s="1">
        <f>IF(Eingabe!I4131="x",1,0)</f>
        <v>0</v>
      </c>
      <c r="G4131" s="90">
        <f t="shared" si="296"/>
        <v>0</v>
      </c>
      <c r="H4131" s="1">
        <f>IF(Eingabe!R4131="x",1,0)</f>
        <v>0</v>
      </c>
      <c r="I4131" s="1">
        <f>IF(Eingabe!S4131="x",1,0)</f>
        <v>0</v>
      </c>
      <c r="J4131" s="1">
        <f t="shared" si="297"/>
        <v>0</v>
      </c>
      <c r="K4131" s="89">
        <f>IF(Eingabe!E4131="x",1,0)</f>
        <v>0</v>
      </c>
      <c r="L4131" s="1">
        <f>IF(Eingabe!F4131="x",1,0)</f>
        <v>0</v>
      </c>
      <c r="M4131" s="90">
        <f t="shared" si="298"/>
        <v>0</v>
      </c>
    </row>
    <row r="4132">
      <c r="A4132" s="5">
        <f>Eingabe!J4132^2*PI()/4</f>
        <v>0</v>
      </c>
      <c r="B4132" s="5">
        <f>Eingabe!K4132*Eingabe!L4132</f>
        <v>0</v>
      </c>
      <c r="C4132" s="5">
        <f>(Eingabe!K4132*(Eingabe!L4132-Eingabe!K4132)+Eingabe!K4132^2*PI()/4)*0+Eingabe!K4132*Eingabe!L4132</f>
        <v>0</v>
      </c>
      <c r="D4132" s="89">
        <f>IF(Eingabe!G4132="x",1,0)</f>
        <v>0</v>
      </c>
      <c r="E4132" s="1">
        <f>IF(Eingabe!H4132="x",1,0)</f>
        <v>0</v>
      </c>
      <c r="F4132" s="1">
        <f>IF(Eingabe!I4132="x",1,0)</f>
        <v>0</v>
      </c>
      <c r="G4132" s="90">
        <f t="shared" si="296"/>
        <v>0</v>
      </c>
      <c r="H4132" s="1">
        <f>IF(Eingabe!R4132="x",1,0)</f>
        <v>0</v>
      </c>
      <c r="I4132" s="1">
        <f>IF(Eingabe!S4132="x",1,0)</f>
        <v>0</v>
      </c>
      <c r="J4132" s="1">
        <f t="shared" si="297"/>
        <v>0</v>
      </c>
      <c r="K4132" s="89">
        <f>IF(Eingabe!E4132="x",1,0)</f>
        <v>0</v>
      </c>
      <c r="L4132" s="1">
        <f>IF(Eingabe!F4132="x",1,0)</f>
        <v>0</v>
      </c>
      <c r="M4132" s="90">
        <f t="shared" si="298"/>
        <v>0</v>
      </c>
    </row>
    <row r="4133">
      <c r="A4133" s="5">
        <f>Eingabe!J4133^2*PI()/4</f>
        <v>0</v>
      </c>
      <c r="B4133" s="5">
        <f>Eingabe!K4133*Eingabe!L4133</f>
        <v>0</v>
      </c>
      <c r="C4133" s="5">
        <f>(Eingabe!K4133*(Eingabe!L4133-Eingabe!K4133)+Eingabe!K4133^2*PI()/4)*0+Eingabe!K4133*Eingabe!L4133</f>
        <v>0</v>
      </c>
      <c r="D4133" s="89">
        <f>IF(Eingabe!G4133="x",1,0)</f>
        <v>0</v>
      </c>
      <c r="E4133" s="1">
        <f>IF(Eingabe!H4133="x",1,0)</f>
        <v>0</v>
      </c>
      <c r="F4133" s="1">
        <f>IF(Eingabe!I4133="x",1,0)</f>
        <v>0</v>
      </c>
      <c r="G4133" s="90">
        <f t="shared" si="296"/>
        <v>0</v>
      </c>
      <c r="H4133" s="1">
        <f>IF(Eingabe!R4133="x",1,0)</f>
        <v>0</v>
      </c>
      <c r="I4133" s="1">
        <f>IF(Eingabe!S4133="x",1,0)</f>
        <v>0</v>
      </c>
      <c r="J4133" s="1">
        <f t="shared" si="297"/>
        <v>0</v>
      </c>
      <c r="K4133" s="89">
        <f>IF(Eingabe!E4133="x",1,0)</f>
        <v>0</v>
      </c>
      <c r="L4133" s="1">
        <f>IF(Eingabe!F4133="x",1,0)</f>
        <v>0</v>
      </c>
      <c r="M4133" s="90">
        <f t="shared" si="298"/>
        <v>0</v>
      </c>
    </row>
    <row r="4134">
      <c r="A4134" s="5">
        <f>Eingabe!J4134^2*PI()/4</f>
        <v>0</v>
      </c>
      <c r="B4134" s="5">
        <f>Eingabe!K4134*Eingabe!L4134</f>
        <v>0</v>
      </c>
      <c r="C4134" s="5">
        <f>(Eingabe!K4134*(Eingabe!L4134-Eingabe!K4134)+Eingabe!K4134^2*PI()/4)*0+Eingabe!K4134*Eingabe!L4134</f>
        <v>0</v>
      </c>
      <c r="D4134" s="89">
        <f>IF(Eingabe!G4134="x",1,0)</f>
        <v>0</v>
      </c>
      <c r="E4134" s="1">
        <f>IF(Eingabe!H4134="x",1,0)</f>
        <v>0</v>
      </c>
      <c r="F4134" s="1">
        <f>IF(Eingabe!I4134="x",1,0)</f>
        <v>0</v>
      </c>
      <c r="G4134" s="90">
        <f t="shared" si="296"/>
        <v>0</v>
      </c>
      <c r="H4134" s="1">
        <f>IF(Eingabe!R4134="x",1,0)</f>
        <v>0</v>
      </c>
      <c r="I4134" s="1">
        <f>IF(Eingabe!S4134="x",1,0)</f>
        <v>0</v>
      </c>
      <c r="J4134" s="1">
        <f t="shared" si="297"/>
        <v>0</v>
      </c>
      <c r="K4134" s="89">
        <f>IF(Eingabe!E4134="x",1,0)</f>
        <v>0</v>
      </c>
      <c r="L4134" s="1">
        <f>IF(Eingabe!F4134="x",1,0)</f>
        <v>0</v>
      </c>
      <c r="M4134" s="90">
        <f t="shared" si="298"/>
        <v>0</v>
      </c>
    </row>
    <row r="4135">
      <c r="A4135" s="5">
        <f>Eingabe!J4135^2*PI()/4</f>
        <v>0</v>
      </c>
      <c r="B4135" s="5">
        <f>Eingabe!K4135*Eingabe!L4135</f>
        <v>0</v>
      </c>
      <c r="C4135" s="5">
        <f>(Eingabe!K4135*(Eingabe!L4135-Eingabe!K4135)+Eingabe!K4135^2*PI()/4)*0+Eingabe!K4135*Eingabe!L4135</f>
        <v>0</v>
      </c>
      <c r="D4135" s="89">
        <f>IF(Eingabe!G4135="x",1,0)</f>
        <v>0</v>
      </c>
      <c r="E4135" s="1">
        <f>IF(Eingabe!H4135="x",1,0)</f>
        <v>0</v>
      </c>
      <c r="F4135" s="1">
        <f>IF(Eingabe!I4135="x",1,0)</f>
        <v>0</v>
      </c>
      <c r="G4135" s="90">
        <f t="shared" si="296"/>
        <v>0</v>
      </c>
      <c r="H4135" s="1">
        <f>IF(Eingabe!R4135="x",1,0)</f>
        <v>0</v>
      </c>
      <c r="I4135" s="1">
        <f>IF(Eingabe!S4135="x",1,0)</f>
        <v>0</v>
      </c>
      <c r="J4135" s="1">
        <f t="shared" si="297"/>
        <v>0</v>
      </c>
      <c r="K4135" s="89">
        <f>IF(Eingabe!E4135="x",1,0)</f>
        <v>0</v>
      </c>
      <c r="L4135" s="1">
        <f>IF(Eingabe!F4135="x",1,0)</f>
        <v>0</v>
      </c>
      <c r="M4135" s="90">
        <f t="shared" si="298"/>
        <v>0</v>
      </c>
    </row>
    <row r="4136">
      <c r="A4136" s="5">
        <f>Eingabe!J4136^2*PI()/4</f>
        <v>0</v>
      </c>
      <c r="B4136" s="5">
        <f>Eingabe!K4136*Eingabe!L4136</f>
        <v>0</v>
      </c>
      <c r="C4136" s="5">
        <f>(Eingabe!K4136*(Eingabe!L4136-Eingabe!K4136)+Eingabe!K4136^2*PI()/4)*0+Eingabe!K4136*Eingabe!L4136</f>
        <v>0</v>
      </c>
      <c r="D4136" s="89">
        <f>IF(Eingabe!G4136="x",1,0)</f>
        <v>0</v>
      </c>
      <c r="E4136" s="1">
        <f>IF(Eingabe!H4136="x",1,0)</f>
        <v>0</v>
      </c>
      <c r="F4136" s="1">
        <f>IF(Eingabe!I4136="x",1,0)</f>
        <v>0</v>
      </c>
      <c r="G4136" s="90">
        <f t="shared" si="296"/>
        <v>0</v>
      </c>
      <c r="H4136" s="1">
        <f>IF(Eingabe!R4136="x",1,0)</f>
        <v>0</v>
      </c>
      <c r="I4136" s="1">
        <f>IF(Eingabe!S4136="x",1,0)</f>
        <v>0</v>
      </c>
      <c r="J4136" s="1">
        <f t="shared" si="297"/>
        <v>0</v>
      </c>
      <c r="K4136" s="89">
        <f>IF(Eingabe!E4136="x",1,0)</f>
        <v>0</v>
      </c>
      <c r="L4136" s="1">
        <f>IF(Eingabe!F4136="x",1,0)</f>
        <v>0</v>
      </c>
      <c r="M4136" s="90">
        <f t="shared" si="298"/>
        <v>0</v>
      </c>
    </row>
    <row r="4137">
      <c r="A4137" s="5">
        <f>Eingabe!J4137^2*PI()/4</f>
        <v>0</v>
      </c>
      <c r="B4137" s="5">
        <f>Eingabe!K4137*Eingabe!L4137</f>
        <v>0</v>
      </c>
      <c r="C4137" s="5">
        <f>(Eingabe!K4137*(Eingabe!L4137-Eingabe!K4137)+Eingabe!K4137^2*PI()/4)*0+Eingabe!K4137*Eingabe!L4137</f>
        <v>0</v>
      </c>
      <c r="D4137" s="89">
        <f>IF(Eingabe!G4137="x",1,0)</f>
        <v>0</v>
      </c>
      <c r="E4137" s="1">
        <f>IF(Eingabe!H4137="x",1,0)</f>
        <v>0</v>
      </c>
      <c r="F4137" s="1">
        <f>IF(Eingabe!I4137="x",1,0)</f>
        <v>0</v>
      </c>
      <c r="G4137" s="90">
        <f t="shared" si="296"/>
        <v>0</v>
      </c>
      <c r="H4137" s="1">
        <f>IF(Eingabe!R4137="x",1,0)</f>
        <v>0</v>
      </c>
      <c r="I4137" s="1">
        <f>IF(Eingabe!S4137="x",1,0)</f>
        <v>0</v>
      </c>
      <c r="J4137" s="1">
        <f t="shared" si="297"/>
        <v>0</v>
      </c>
      <c r="K4137" s="89">
        <f>IF(Eingabe!E4137="x",1,0)</f>
        <v>0</v>
      </c>
      <c r="L4137" s="1">
        <f>IF(Eingabe!F4137="x",1,0)</f>
        <v>0</v>
      </c>
      <c r="M4137" s="90">
        <f t="shared" si="298"/>
        <v>0</v>
      </c>
    </row>
    <row r="4138">
      <c r="A4138" s="5">
        <f>Eingabe!J4138^2*PI()/4</f>
        <v>0</v>
      </c>
      <c r="B4138" s="5">
        <f>Eingabe!K4138*Eingabe!L4138</f>
        <v>0</v>
      </c>
      <c r="C4138" s="5">
        <f>(Eingabe!K4138*(Eingabe!L4138-Eingabe!K4138)+Eingabe!K4138^2*PI()/4)*0+Eingabe!K4138*Eingabe!L4138</f>
        <v>0</v>
      </c>
      <c r="D4138" s="89">
        <f>IF(Eingabe!G4138="x",1,0)</f>
        <v>0</v>
      </c>
      <c r="E4138" s="1">
        <f>IF(Eingabe!H4138="x",1,0)</f>
        <v>0</v>
      </c>
      <c r="F4138" s="1">
        <f>IF(Eingabe!I4138="x",1,0)</f>
        <v>0</v>
      </c>
      <c r="G4138" s="90">
        <f t="shared" si="296"/>
        <v>0</v>
      </c>
      <c r="H4138" s="1">
        <f>IF(Eingabe!R4138="x",1,0)</f>
        <v>0</v>
      </c>
      <c r="I4138" s="1">
        <f>IF(Eingabe!S4138="x",1,0)</f>
        <v>0</v>
      </c>
      <c r="J4138" s="1">
        <f t="shared" si="297"/>
        <v>0</v>
      </c>
      <c r="K4138" s="89">
        <f>IF(Eingabe!E4138="x",1,0)</f>
        <v>0</v>
      </c>
      <c r="L4138" s="1">
        <f>IF(Eingabe!F4138="x",1,0)</f>
        <v>0</v>
      </c>
      <c r="M4138" s="90">
        <f t="shared" si="298"/>
        <v>0</v>
      </c>
    </row>
    <row r="4139">
      <c r="A4139" s="5">
        <f>Eingabe!J4139^2*PI()/4</f>
        <v>0</v>
      </c>
      <c r="B4139" s="5">
        <f>Eingabe!K4139*Eingabe!L4139</f>
        <v>0</v>
      </c>
      <c r="C4139" s="5">
        <f>(Eingabe!K4139*(Eingabe!L4139-Eingabe!K4139)+Eingabe!K4139^2*PI()/4)*0+Eingabe!K4139*Eingabe!L4139</f>
        <v>0</v>
      </c>
      <c r="D4139" s="89">
        <f>IF(Eingabe!G4139="x",1,0)</f>
        <v>0</v>
      </c>
      <c r="E4139" s="1">
        <f>IF(Eingabe!H4139="x",1,0)</f>
        <v>0</v>
      </c>
      <c r="F4139" s="1">
        <f>IF(Eingabe!I4139="x",1,0)</f>
        <v>0</v>
      </c>
      <c r="G4139" s="90">
        <f t="shared" si="296"/>
        <v>0</v>
      </c>
      <c r="H4139" s="1">
        <f>IF(Eingabe!R4139="x",1,0)</f>
        <v>0</v>
      </c>
      <c r="I4139" s="1">
        <f>IF(Eingabe!S4139="x",1,0)</f>
        <v>0</v>
      </c>
      <c r="J4139" s="1">
        <f t="shared" si="297"/>
        <v>0</v>
      </c>
      <c r="K4139" s="89">
        <f>IF(Eingabe!E4139="x",1,0)</f>
        <v>0</v>
      </c>
      <c r="L4139" s="1">
        <f>IF(Eingabe!F4139="x",1,0)</f>
        <v>0</v>
      </c>
      <c r="M4139" s="90">
        <f t="shared" si="298"/>
        <v>0</v>
      </c>
    </row>
    <row r="4140">
      <c r="A4140" s="5">
        <f>Eingabe!J4140^2*PI()/4</f>
        <v>0</v>
      </c>
      <c r="B4140" s="5">
        <f>Eingabe!K4140*Eingabe!L4140</f>
        <v>0</v>
      </c>
      <c r="C4140" s="5">
        <f>(Eingabe!K4140*(Eingabe!L4140-Eingabe!K4140)+Eingabe!K4140^2*PI()/4)*0+Eingabe!K4140*Eingabe!L4140</f>
        <v>0</v>
      </c>
      <c r="D4140" s="89">
        <f>IF(Eingabe!G4140="x",1,0)</f>
        <v>0</v>
      </c>
      <c r="E4140" s="1">
        <f>IF(Eingabe!H4140="x",1,0)</f>
        <v>0</v>
      </c>
      <c r="F4140" s="1">
        <f>IF(Eingabe!I4140="x",1,0)</f>
        <v>0</v>
      </c>
      <c r="G4140" s="90">
        <f t="shared" si="296"/>
        <v>0</v>
      </c>
      <c r="H4140" s="1">
        <f>IF(Eingabe!R4140="x",1,0)</f>
        <v>0</v>
      </c>
      <c r="I4140" s="1">
        <f>IF(Eingabe!S4140="x",1,0)</f>
        <v>0</v>
      </c>
      <c r="J4140" s="1">
        <f t="shared" si="297"/>
        <v>0</v>
      </c>
      <c r="K4140" s="89">
        <f>IF(Eingabe!E4140="x",1,0)</f>
        <v>0</v>
      </c>
      <c r="L4140" s="1">
        <f>IF(Eingabe!F4140="x",1,0)</f>
        <v>0</v>
      </c>
      <c r="M4140" s="90">
        <f t="shared" si="298"/>
        <v>0</v>
      </c>
    </row>
    <row r="4141">
      <c r="A4141" s="5">
        <f>Eingabe!J4141^2*PI()/4</f>
        <v>0</v>
      </c>
      <c r="B4141" s="5">
        <f>Eingabe!K4141*Eingabe!L4141</f>
        <v>0</v>
      </c>
      <c r="C4141" s="5">
        <f>(Eingabe!K4141*(Eingabe!L4141-Eingabe!K4141)+Eingabe!K4141^2*PI()/4)*0+Eingabe!K4141*Eingabe!L4141</f>
        <v>0</v>
      </c>
      <c r="D4141" s="89">
        <f>IF(Eingabe!G4141="x",1,0)</f>
        <v>0</v>
      </c>
      <c r="E4141" s="1">
        <f>IF(Eingabe!H4141="x",1,0)</f>
        <v>0</v>
      </c>
      <c r="F4141" s="1">
        <f>IF(Eingabe!I4141="x",1,0)</f>
        <v>0</v>
      </c>
      <c r="G4141" s="90">
        <f t="shared" si="296"/>
        <v>0</v>
      </c>
      <c r="H4141" s="1">
        <f>IF(Eingabe!R4141="x",1,0)</f>
        <v>0</v>
      </c>
      <c r="I4141" s="1">
        <f>IF(Eingabe!S4141="x",1,0)</f>
        <v>0</v>
      </c>
      <c r="J4141" s="1">
        <f t="shared" si="297"/>
        <v>0</v>
      </c>
      <c r="K4141" s="89">
        <f>IF(Eingabe!E4141="x",1,0)</f>
        <v>0</v>
      </c>
      <c r="L4141" s="1">
        <f>IF(Eingabe!F4141="x",1,0)</f>
        <v>0</v>
      </c>
      <c r="M4141" s="90">
        <f t="shared" si="298"/>
        <v>0</v>
      </c>
    </row>
    <row r="4142">
      <c r="A4142" s="5">
        <f>Eingabe!J4142^2*PI()/4</f>
        <v>0</v>
      </c>
      <c r="B4142" s="5">
        <f>Eingabe!K4142*Eingabe!L4142</f>
        <v>0</v>
      </c>
      <c r="C4142" s="5">
        <f>(Eingabe!K4142*(Eingabe!L4142-Eingabe!K4142)+Eingabe!K4142^2*PI()/4)*0+Eingabe!K4142*Eingabe!L4142</f>
        <v>0</v>
      </c>
      <c r="D4142" s="89">
        <f>IF(Eingabe!G4142="x",1,0)</f>
        <v>0</v>
      </c>
      <c r="E4142" s="1">
        <f>IF(Eingabe!H4142="x",1,0)</f>
        <v>0</v>
      </c>
      <c r="F4142" s="1">
        <f>IF(Eingabe!I4142="x",1,0)</f>
        <v>0</v>
      </c>
      <c r="G4142" s="90">
        <f t="shared" si="296"/>
        <v>0</v>
      </c>
      <c r="H4142" s="1">
        <f>IF(Eingabe!R4142="x",1,0)</f>
        <v>0</v>
      </c>
      <c r="I4142" s="1">
        <f>IF(Eingabe!S4142="x",1,0)</f>
        <v>0</v>
      </c>
      <c r="J4142" s="1">
        <f t="shared" si="297"/>
        <v>0</v>
      </c>
      <c r="K4142" s="89">
        <f>IF(Eingabe!E4142="x",1,0)</f>
        <v>0</v>
      </c>
      <c r="L4142" s="1">
        <f>IF(Eingabe!F4142="x",1,0)</f>
        <v>0</v>
      </c>
      <c r="M4142" s="90">
        <f t="shared" si="298"/>
        <v>0</v>
      </c>
    </row>
    <row r="4143">
      <c r="A4143" s="5">
        <f>Eingabe!J4143^2*PI()/4</f>
        <v>0</v>
      </c>
      <c r="B4143" s="5">
        <f>Eingabe!K4143*Eingabe!L4143</f>
        <v>0</v>
      </c>
      <c r="C4143" s="5">
        <f>(Eingabe!K4143*(Eingabe!L4143-Eingabe!K4143)+Eingabe!K4143^2*PI()/4)*0+Eingabe!K4143*Eingabe!L4143</f>
        <v>0</v>
      </c>
      <c r="D4143" s="89">
        <f>IF(Eingabe!G4143="x",1,0)</f>
        <v>0</v>
      </c>
      <c r="E4143" s="1">
        <f>IF(Eingabe!H4143="x",1,0)</f>
        <v>0</v>
      </c>
      <c r="F4143" s="1">
        <f>IF(Eingabe!I4143="x",1,0)</f>
        <v>0</v>
      </c>
      <c r="G4143" s="90">
        <f t="shared" si="296"/>
        <v>0</v>
      </c>
      <c r="H4143" s="1">
        <f>IF(Eingabe!R4143="x",1,0)</f>
        <v>0</v>
      </c>
      <c r="I4143" s="1">
        <f>IF(Eingabe!S4143="x",1,0)</f>
        <v>0</v>
      </c>
      <c r="J4143" s="1">
        <f t="shared" si="297"/>
        <v>0</v>
      </c>
      <c r="K4143" s="89">
        <f>IF(Eingabe!E4143="x",1,0)</f>
        <v>0</v>
      </c>
      <c r="L4143" s="1">
        <f>IF(Eingabe!F4143="x",1,0)</f>
        <v>0</v>
      </c>
      <c r="M4143" s="90">
        <f t="shared" si="298"/>
        <v>0</v>
      </c>
    </row>
    <row r="4144">
      <c r="A4144" s="5">
        <f>Eingabe!J4144^2*PI()/4</f>
        <v>0</v>
      </c>
      <c r="B4144" s="5">
        <f>Eingabe!K4144*Eingabe!L4144</f>
        <v>0</v>
      </c>
      <c r="C4144" s="5">
        <f>(Eingabe!K4144*(Eingabe!L4144-Eingabe!K4144)+Eingabe!K4144^2*PI()/4)*0+Eingabe!K4144*Eingabe!L4144</f>
        <v>0</v>
      </c>
      <c r="D4144" s="89">
        <f>IF(Eingabe!G4144="x",1,0)</f>
        <v>0</v>
      </c>
      <c r="E4144" s="1">
        <f>IF(Eingabe!H4144="x",1,0)</f>
        <v>0</v>
      </c>
      <c r="F4144" s="1">
        <f>IF(Eingabe!I4144="x",1,0)</f>
        <v>0</v>
      </c>
      <c r="G4144" s="90">
        <f t="shared" si="296"/>
        <v>0</v>
      </c>
      <c r="H4144" s="1">
        <f>IF(Eingabe!R4144="x",1,0)</f>
        <v>0</v>
      </c>
      <c r="I4144" s="1">
        <f>IF(Eingabe!S4144="x",1,0)</f>
        <v>0</v>
      </c>
      <c r="J4144" s="1">
        <f t="shared" si="297"/>
        <v>0</v>
      </c>
      <c r="K4144" s="89">
        <f>IF(Eingabe!E4144="x",1,0)</f>
        <v>0</v>
      </c>
      <c r="L4144" s="1">
        <f>IF(Eingabe!F4144="x",1,0)</f>
        <v>0</v>
      </c>
      <c r="M4144" s="90">
        <f t="shared" si="298"/>
        <v>0</v>
      </c>
    </row>
    <row r="4145">
      <c r="A4145" s="5">
        <f>Eingabe!J4145^2*PI()/4</f>
        <v>0</v>
      </c>
      <c r="B4145" s="5">
        <f>Eingabe!K4145*Eingabe!L4145</f>
        <v>0</v>
      </c>
      <c r="C4145" s="5">
        <f>(Eingabe!K4145*(Eingabe!L4145-Eingabe!K4145)+Eingabe!K4145^2*PI()/4)*0+Eingabe!K4145*Eingabe!L4145</f>
        <v>0</v>
      </c>
      <c r="D4145" s="89">
        <f>IF(Eingabe!G4145="x",1,0)</f>
        <v>0</v>
      </c>
      <c r="E4145" s="1">
        <f>IF(Eingabe!H4145="x",1,0)</f>
        <v>0</v>
      </c>
      <c r="F4145" s="1">
        <f>IF(Eingabe!I4145="x",1,0)</f>
        <v>0</v>
      </c>
      <c r="G4145" s="90">
        <f t="shared" si="296"/>
        <v>0</v>
      </c>
      <c r="H4145" s="1">
        <f>IF(Eingabe!R4145="x",1,0)</f>
        <v>0</v>
      </c>
      <c r="I4145" s="1">
        <f>IF(Eingabe!S4145="x",1,0)</f>
        <v>0</v>
      </c>
      <c r="J4145" s="1">
        <f t="shared" si="297"/>
        <v>0</v>
      </c>
      <c r="K4145" s="89">
        <f>IF(Eingabe!E4145="x",1,0)</f>
        <v>0</v>
      </c>
      <c r="L4145" s="1">
        <f>IF(Eingabe!F4145="x",1,0)</f>
        <v>0</v>
      </c>
      <c r="M4145" s="90">
        <f t="shared" si="298"/>
        <v>0</v>
      </c>
    </row>
    <row r="4146">
      <c r="A4146" s="5">
        <f>Eingabe!J4146^2*PI()/4</f>
        <v>0</v>
      </c>
      <c r="B4146" s="5">
        <f>Eingabe!K4146*Eingabe!L4146</f>
        <v>0</v>
      </c>
      <c r="C4146" s="5">
        <f>(Eingabe!K4146*(Eingabe!L4146-Eingabe!K4146)+Eingabe!K4146^2*PI()/4)*0+Eingabe!K4146*Eingabe!L4146</f>
        <v>0</v>
      </c>
      <c r="D4146" s="89">
        <f>IF(Eingabe!G4146="x",1,0)</f>
        <v>0</v>
      </c>
      <c r="E4146" s="1">
        <f>IF(Eingabe!H4146="x",1,0)</f>
        <v>0</v>
      </c>
      <c r="F4146" s="1">
        <f>IF(Eingabe!I4146="x",1,0)</f>
        <v>0</v>
      </c>
      <c r="G4146" s="90">
        <f t="shared" si="296"/>
        <v>0</v>
      </c>
      <c r="H4146" s="1">
        <f>IF(Eingabe!R4146="x",1,0)</f>
        <v>0</v>
      </c>
      <c r="I4146" s="1">
        <f>IF(Eingabe!S4146="x",1,0)</f>
        <v>0</v>
      </c>
      <c r="J4146" s="1">
        <f t="shared" si="297"/>
        <v>0</v>
      </c>
      <c r="K4146" s="89">
        <f>IF(Eingabe!E4146="x",1,0)</f>
        <v>0</v>
      </c>
      <c r="L4146" s="1">
        <f>IF(Eingabe!F4146="x",1,0)</f>
        <v>0</v>
      </c>
      <c r="M4146" s="90">
        <f t="shared" si="298"/>
        <v>0</v>
      </c>
    </row>
    <row r="4147">
      <c r="A4147" s="5">
        <f>Eingabe!J4147^2*PI()/4</f>
        <v>0</v>
      </c>
      <c r="B4147" s="5">
        <f>Eingabe!K4147*Eingabe!L4147</f>
        <v>0</v>
      </c>
      <c r="C4147" s="5">
        <f>(Eingabe!K4147*(Eingabe!L4147-Eingabe!K4147)+Eingabe!K4147^2*PI()/4)*0+Eingabe!K4147*Eingabe!L4147</f>
        <v>0</v>
      </c>
      <c r="D4147" s="89">
        <f>IF(Eingabe!G4147="x",1,0)</f>
        <v>0</v>
      </c>
      <c r="E4147" s="1">
        <f>IF(Eingabe!H4147="x",1,0)</f>
        <v>0</v>
      </c>
      <c r="F4147" s="1">
        <f>IF(Eingabe!I4147="x",1,0)</f>
        <v>0</v>
      </c>
      <c r="G4147" s="90">
        <f t="shared" si="296"/>
        <v>0</v>
      </c>
      <c r="H4147" s="1">
        <f>IF(Eingabe!R4147="x",1,0)</f>
        <v>0</v>
      </c>
      <c r="I4147" s="1">
        <f>IF(Eingabe!S4147="x",1,0)</f>
        <v>0</v>
      </c>
      <c r="J4147" s="1">
        <f t="shared" si="297"/>
        <v>0</v>
      </c>
      <c r="K4147" s="89">
        <f>IF(Eingabe!E4147="x",1,0)</f>
        <v>0</v>
      </c>
      <c r="L4147" s="1">
        <f>IF(Eingabe!F4147="x",1,0)</f>
        <v>0</v>
      </c>
      <c r="M4147" s="90">
        <f t="shared" si="298"/>
        <v>0</v>
      </c>
    </row>
    <row r="4148">
      <c r="A4148" s="5">
        <f>Eingabe!J4148^2*PI()/4</f>
        <v>0</v>
      </c>
      <c r="B4148" s="5">
        <f>Eingabe!K4148*Eingabe!L4148</f>
        <v>0</v>
      </c>
      <c r="C4148" s="5">
        <f>(Eingabe!K4148*(Eingabe!L4148-Eingabe!K4148)+Eingabe!K4148^2*PI()/4)*0+Eingabe!K4148*Eingabe!L4148</f>
        <v>0</v>
      </c>
      <c r="D4148" s="89">
        <f>IF(Eingabe!G4148="x",1,0)</f>
        <v>0</v>
      </c>
      <c r="E4148" s="1">
        <f>IF(Eingabe!H4148="x",1,0)</f>
        <v>0</v>
      </c>
      <c r="F4148" s="1">
        <f>IF(Eingabe!I4148="x",1,0)</f>
        <v>0</v>
      </c>
      <c r="G4148" s="90">
        <f t="shared" si="296"/>
        <v>0</v>
      </c>
      <c r="H4148" s="1">
        <f>IF(Eingabe!R4148="x",1,0)</f>
        <v>0</v>
      </c>
      <c r="I4148" s="1">
        <f>IF(Eingabe!S4148="x",1,0)</f>
        <v>0</v>
      </c>
      <c r="J4148" s="1">
        <f t="shared" si="297"/>
        <v>0</v>
      </c>
      <c r="K4148" s="89">
        <f>IF(Eingabe!E4148="x",1,0)</f>
        <v>0</v>
      </c>
      <c r="L4148" s="1">
        <f>IF(Eingabe!F4148="x",1,0)</f>
        <v>0</v>
      </c>
      <c r="M4148" s="90">
        <f t="shared" si="298"/>
        <v>0</v>
      </c>
    </row>
    <row r="4149">
      <c r="A4149" s="5">
        <f>Eingabe!J4149^2*PI()/4</f>
        <v>0</v>
      </c>
      <c r="B4149" s="5">
        <f>Eingabe!K4149*Eingabe!L4149</f>
        <v>0</v>
      </c>
      <c r="C4149" s="5">
        <f>(Eingabe!K4149*(Eingabe!L4149-Eingabe!K4149)+Eingabe!K4149^2*PI()/4)*0+Eingabe!K4149*Eingabe!L4149</f>
        <v>0</v>
      </c>
      <c r="D4149" s="89">
        <f>IF(Eingabe!G4149="x",1,0)</f>
        <v>0</v>
      </c>
      <c r="E4149" s="1">
        <f>IF(Eingabe!H4149="x",1,0)</f>
        <v>0</v>
      </c>
      <c r="F4149" s="1">
        <f>IF(Eingabe!I4149="x",1,0)</f>
        <v>0</v>
      </c>
      <c r="G4149" s="90">
        <f t="shared" si="296"/>
        <v>0</v>
      </c>
      <c r="H4149" s="1">
        <f>IF(Eingabe!R4149="x",1,0)</f>
        <v>0</v>
      </c>
      <c r="I4149" s="1">
        <f>IF(Eingabe!S4149="x",1,0)</f>
        <v>0</v>
      </c>
      <c r="J4149" s="1">
        <f t="shared" si="297"/>
        <v>0</v>
      </c>
      <c r="K4149" s="89">
        <f>IF(Eingabe!E4149="x",1,0)</f>
        <v>0</v>
      </c>
      <c r="L4149" s="1">
        <f>IF(Eingabe!F4149="x",1,0)</f>
        <v>0</v>
      </c>
      <c r="M4149" s="90">
        <f t="shared" si="298"/>
        <v>0</v>
      </c>
    </row>
    <row r="4150">
      <c r="A4150" s="5">
        <f>Eingabe!J4150^2*PI()/4</f>
        <v>0</v>
      </c>
      <c r="B4150" s="5">
        <f>Eingabe!K4150*Eingabe!L4150</f>
        <v>0</v>
      </c>
      <c r="C4150" s="5">
        <f>(Eingabe!K4150*(Eingabe!L4150-Eingabe!K4150)+Eingabe!K4150^2*PI()/4)*0+Eingabe!K4150*Eingabe!L4150</f>
        <v>0</v>
      </c>
      <c r="D4150" s="89">
        <f>IF(Eingabe!G4150="x",1,0)</f>
        <v>0</v>
      </c>
      <c r="E4150" s="1">
        <f>IF(Eingabe!H4150="x",1,0)</f>
        <v>0</v>
      </c>
      <c r="F4150" s="1">
        <f>IF(Eingabe!I4150="x",1,0)</f>
        <v>0</v>
      </c>
      <c r="G4150" s="90">
        <f t="shared" si="296"/>
        <v>0</v>
      </c>
      <c r="H4150" s="1">
        <f>IF(Eingabe!R4150="x",1,0)</f>
        <v>0</v>
      </c>
      <c r="I4150" s="1">
        <f>IF(Eingabe!S4150="x",1,0)</f>
        <v>0</v>
      </c>
      <c r="J4150" s="1">
        <f t="shared" si="297"/>
        <v>0</v>
      </c>
      <c r="K4150" s="89">
        <f>IF(Eingabe!E4150="x",1,0)</f>
        <v>0</v>
      </c>
      <c r="L4150" s="1">
        <f>IF(Eingabe!F4150="x",1,0)</f>
        <v>0</v>
      </c>
      <c r="M4150" s="90">
        <f t="shared" si="298"/>
        <v>0</v>
      </c>
    </row>
    <row r="4151">
      <c r="A4151" s="5">
        <f>Eingabe!J4151^2*PI()/4</f>
        <v>0</v>
      </c>
      <c r="B4151" s="5">
        <f>Eingabe!K4151*Eingabe!L4151</f>
        <v>0</v>
      </c>
      <c r="C4151" s="5">
        <f>(Eingabe!K4151*(Eingabe!L4151-Eingabe!K4151)+Eingabe!K4151^2*PI()/4)*0+Eingabe!K4151*Eingabe!L4151</f>
        <v>0</v>
      </c>
      <c r="D4151" s="89">
        <f>IF(Eingabe!G4151="x",1,0)</f>
        <v>0</v>
      </c>
      <c r="E4151" s="1">
        <f>IF(Eingabe!H4151="x",1,0)</f>
        <v>0</v>
      </c>
      <c r="F4151" s="1">
        <f>IF(Eingabe!I4151="x",1,0)</f>
        <v>0</v>
      </c>
      <c r="G4151" s="90">
        <f t="shared" si="296"/>
        <v>0</v>
      </c>
      <c r="H4151" s="1">
        <f>IF(Eingabe!R4151="x",1,0)</f>
        <v>0</v>
      </c>
      <c r="I4151" s="1">
        <f>IF(Eingabe!S4151="x",1,0)</f>
        <v>0</v>
      </c>
      <c r="J4151" s="1">
        <f t="shared" si="297"/>
        <v>0</v>
      </c>
      <c r="K4151" s="89">
        <f>IF(Eingabe!E4151="x",1,0)</f>
        <v>0</v>
      </c>
      <c r="L4151" s="1">
        <f>IF(Eingabe!F4151="x",1,0)</f>
        <v>0</v>
      </c>
      <c r="M4151" s="90">
        <f t="shared" si="298"/>
        <v>0</v>
      </c>
    </row>
    <row r="4152">
      <c r="A4152" s="5">
        <f>Eingabe!J4152^2*PI()/4</f>
        <v>0</v>
      </c>
      <c r="B4152" s="5">
        <f>Eingabe!K4152*Eingabe!L4152</f>
        <v>0</v>
      </c>
      <c r="C4152" s="5">
        <f>(Eingabe!K4152*(Eingabe!L4152-Eingabe!K4152)+Eingabe!K4152^2*PI()/4)*0+Eingabe!K4152*Eingabe!L4152</f>
        <v>0</v>
      </c>
      <c r="D4152" s="89">
        <f>IF(Eingabe!G4152="x",1,0)</f>
        <v>0</v>
      </c>
      <c r="E4152" s="1">
        <f>IF(Eingabe!H4152="x",1,0)</f>
        <v>0</v>
      </c>
      <c r="F4152" s="1">
        <f>IF(Eingabe!I4152="x",1,0)</f>
        <v>0</v>
      </c>
      <c r="G4152" s="90">
        <f t="shared" si="296"/>
        <v>0</v>
      </c>
      <c r="H4152" s="1">
        <f>IF(Eingabe!R4152="x",1,0)</f>
        <v>0</v>
      </c>
      <c r="I4152" s="1">
        <f>IF(Eingabe!S4152="x",1,0)</f>
        <v>0</v>
      </c>
      <c r="J4152" s="1">
        <f t="shared" si="297"/>
        <v>0</v>
      </c>
      <c r="K4152" s="89">
        <f>IF(Eingabe!E4152="x",1,0)</f>
        <v>0</v>
      </c>
      <c r="L4152" s="1">
        <f>IF(Eingabe!F4152="x",1,0)</f>
        <v>0</v>
      </c>
      <c r="M4152" s="90">
        <f t="shared" si="298"/>
        <v>0</v>
      </c>
    </row>
    <row r="4153">
      <c r="A4153" s="5">
        <f>Eingabe!J4153^2*PI()/4</f>
        <v>0</v>
      </c>
      <c r="B4153" s="5">
        <f>Eingabe!K4153*Eingabe!L4153</f>
        <v>0</v>
      </c>
      <c r="C4153" s="5">
        <f>(Eingabe!K4153*(Eingabe!L4153-Eingabe!K4153)+Eingabe!K4153^2*PI()/4)*0+Eingabe!K4153*Eingabe!L4153</f>
        <v>0</v>
      </c>
      <c r="D4153" s="89">
        <f>IF(Eingabe!G4153="x",1,0)</f>
        <v>0</v>
      </c>
      <c r="E4153" s="1">
        <f>IF(Eingabe!H4153="x",1,0)</f>
        <v>0</v>
      </c>
      <c r="F4153" s="1">
        <f>IF(Eingabe!I4153="x",1,0)</f>
        <v>0</v>
      </c>
      <c r="G4153" s="90">
        <f t="shared" si="296"/>
        <v>0</v>
      </c>
      <c r="H4153" s="1">
        <f>IF(Eingabe!R4153="x",1,0)</f>
        <v>0</v>
      </c>
      <c r="I4153" s="1">
        <f>IF(Eingabe!S4153="x",1,0)</f>
        <v>0</v>
      </c>
      <c r="J4153" s="1">
        <f t="shared" si="297"/>
        <v>0</v>
      </c>
      <c r="K4153" s="89">
        <f>IF(Eingabe!E4153="x",1,0)</f>
        <v>0</v>
      </c>
      <c r="L4153" s="1">
        <f>IF(Eingabe!F4153="x",1,0)</f>
        <v>0</v>
      </c>
      <c r="M4153" s="90">
        <f t="shared" si="298"/>
        <v>0</v>
      </c>
    </row>
    <row r="4154">
      <c r="A4154" s="5">
        <f>Eingabe!J4154^2*PI()/4</f>
        <v>0</v>
      </c>
      <c r="B4154" s="5">
        <f>Eingabe!K4154*Eingabe!L4154</f>
        <v>0</v>
      </c>
      <c r="C4154" s="5">
        <f>(Eingabe!K4154*(Eingabe!L4154-Eingabe!K4154)+Eingabe!K4154^2*PI()/4)*0+Eingabe!K4154*Eingabe!L4154</f>
        <v>0</v>
      </c>
      <c r="D4154" s="89">
        <f>IF(Eingabe!G4154="x",1,0)</f>
        <v>0</v>
      </c>
      <c r="E4154" s="1">
        <f>IF(Eingabe!H4154="x",1,0)</f>
        <v>0</v>
      </c>
      <c r="F4154" s="1">
        <f>IF(Eingabe!I4154="x",1,0)</f>
        <v>0</v>
      </c>
      <c r="G4154" s="90">
        <f t="shared" si="296"/>
        <v>0</v>
      </c>
      <c r="H4154" s="1">
        <f>IF(Eingabe!R4154="x",1,0)</f>
        <v>0</v>
      </c>
      <c r="I4154" s="1">
        <f>IF(Eingabe!S4154="x",1,0)</f>
        <v>0</v>
      </c>
      <c r="J4154" s="1">
        <f t="shared" si="297"/>
        <v>0</v>
      </c>
      <c r="K4154" s="89">
        <f>IF(Eingabe!E4154="x",1,0)</f>
        <v>0</v>
      </c>
      <c r="L4154" s="1">
        <f>IF(Eingabe!F4154="x",1,0)</f>
        <v>0</v>
      </c>
      <c r="M4154" s="90">
        <f t="shared" si="298"/>
        <v>0</v>
      </c>
    </row>
    <row r="4155">
      <c r="A4155" s="5">
        <f>Eingabe!J4155^2*PI()/4</f>
        <v>0</v>
      </c>
      <c r="B4155" s="5">
        <f>Eingabe!K4155*Eingabe!L4155</f>
        <v>0</v>
      </c>
      <c r="C4155" s="5">
        <f>(Eingabe!K4155*(Eingabe!L4155-Eingabe!K4155)+Eingabe!K4155^2*PI()/4)*0+Eingabe!K4155*Eingabe!L4155</f>
        <v>0</v>
      </c>
      <c r="D4155" s="89">
        <f>IF(Eingabe!G4155="x",1,0)</f>
        <v>0</v>
      </c>
      <c r="E4155" s="1">
        <f>IF(Eingabe!H4155="x",1,0)</f>
        <v>0</v>
      </c>
      <c r="F4155" s="1">
        <f>IF(Eingabe!I4155="x",1,0)</f>
        <v>0</v>
      </c>
      <c r="G4155" s="90">
        <f t="shared" si="296"/>
        <v>0</v>
      </c>
      <c r="H4155" s="1">
        <f>IF(Eingabe!R4155="x",1,0)</f>
        <v>0</v>
      </c>
      <c r="I4155" s="1">
        <f>IF(Eingabe!S4155="x",1,0)</f>
        <v>0</v>
      </c>
      <c r="J4155" s="1">
        <f t="shared" si="297"/>
        <v>0</v>
      </c>
      <c r="K4155" s="89">
        <f>IF(Eingabe!E4155="x",1,0)</f>
        <v>0</v>
      </c>
      <c r="L4155" s="1">
        <f>IF(Eingabe!F4155="x",1,0)</f>
        <v>0</v>
      </c>
      <c r="M4155" s="90">
        <f t="shared" si="298"/>
        <v>0</v>
      </c>
    </row>
    <row r="4156">
      <c r="A4156" s="5">
        <f>Eingabe!J4156^2*PI()/4</f>
        <v>0</v>
      </c>
      <c r="B4156" s="5">
        <f>Eingabe!K4156*Eingabe!L4156</f>
        <v>0</v>
      </c>
      <c r="C4156" s="5">
        <f>(Eingabe!K4156*(Eingabe!L4156-Eingabe!K4156)+Eingabe!K4156^2*PI()/4)*0+Eingabe!K4156*Eingabe!L4156</f>
        <v>0</v>
      </c>
      <c r="D4156" s="89">
        <f>IF(Eingabe!G4156="x",1,0)</f>
        <v>0</v>
      </c>
      <c r="E4156" s="1">
        <f>IF(Eingabe!H4156="x",1,0)</f>
        <v>0</v>
      </c>
      <c r="F4156" s="1">
        <f>IF(Eingabe!I4156="x",1,0)</f>
        <v>0</v>
      </c>
      <c r="G4156" s="90">
        <f t="shared" si="296"/>
        <v>0</v>
      </c>
      <c r="H4156" s="1">
        <f>IF(Eingabe!R4156="x",1,0)</f>
        <v>0</v>
      </c>
      <c r="I4156" s="1">
        <f>IF(Eingabe!S4156="x",1,0)</f>
        <v>0</v>
      </c>
      <c r="J4156" s="1">
        <f t="shared" si="297"/>
        <v>0</v>
      </c>
      <c r="K4156" s="89">
        <f>IF(Eingabe!E4156="x",1,0)</f>
        <v>0</v>
      </c>
      <c r="L4156" s="1">
        <f>IF(Eingabe!F4156="x",1,0)</f>
        <v>0</v>
      </c>
      <c r="M4156" s="90">
        <f t="shared" si="298"/>
        <v>0</v>
      </c>
    </row>
    <row r="4157">
      <c r="A4157" s="5">
        <f>Eingabe!J4157^2*PI()/4</f>
        <v>0</v>
      </c>
      <c r="B4157" s="5">
        <f>Eingabe!K4157*Eingabe!L4157</f>
        <v>0</v>
      </c>
      <c r="C4157" s="5">
        <f>(Eingabe!K4157*(Eingabe!L4157-Eingabe!K4157)+Eingabe!K4157^2*PI()/4)*0+Eingabe!K4157*Eingabe!L4157</f>
        <v>0</v>
      </c>
      <c r="D4157" s="89">
        <f>IF(Eingabe!G4157="x",1,0)</f>
        <v>0</v>
      </c>
      <c r="E4157" s="1">
        <f>IF(Eingabe!H4157="x",1,0)</f>
        <v>0</v>
      </c>
      <c r="F4157" s="1">
        <f>IF(Eingabe!I4157="x",1,0)</f>
        <v>0</v>
      </c>
      <c r="G4157" s="90">
        <f t="shared" si="296"/>
        <v>0</v>
      </c>
      <c r="H4157" s="1">
        <f>IF(Eingabe!R4157="x",1,0)</f>
        <v>0</v>
      </c>
      <c r="I4157" s="1">
        <f>IF(Eingabe!S4157="x",1,0)</f>
        <v>0</v>
      </c>
      <c r="J4157" s="1">
        <f t="shared" si="297"/>
        <v>0</v>
      </c>
      <c r="K4157" s="89">
        <f>IF(Eingabe!E4157="x",1,0)</f>
        <v>0</v>
      </c>
      <c r="L4157" s="1">
        <f>IF(Eingabe!F4157="x",1,0)</f>
        <v>0</v>
      </c>
      <c r="M4157" s="90">
        <f t="shared" si="298"/>
        <v>0</v>
      </c>
    </row>
    <row r="4158">
      <c r="A4158" s="5">
        <f>Eingabe!J4158^2*PI()/4</f>
        <v>0</v>
      </c>
      <c r="B4158" s="5">
        <f>Eingabe!K4158*Eingabe!L4158</f>
        <v>0</v>
      </c>
      <c r="C4158" s="5">
        <f>(Eingabe!K4158*(Eingabe!L4158-Eingabe!K4158)+Eingabe!K4158^2*PI()/4)*0+Eingabe!K4158*Eingabe!L4158</f>
        <v>0</v>
      </c>
      <c r="D4158" s="89">
        <f>IF(Eingabe!G4158="x",1,0)</f>
        <v>0</v>
      </c>
      <c r="E4158" s="1">
        <f>IF(Eingabe!H4158="x",1,0)</f>
        <v>0</v>
      </c>
      <c r="F4158" s="1">
        <f>IF(Eingabe!I4158="x",1,0)</f>
        <v>0</v>
      </c>
      <c r="G4158" s="90">
        <f t="shared" si="296"/>
        <v>0</v>
      </c>
      <c r="H4158" s="1">
        <f>IF(Eingabe!R4158="x",1,0)</f>
        <v>0</v>
      </c>
      <c r="I4158" s="1">
        <f>IF(Eingabe!S4158="x",1,0)</f>
        <v>0</v>
      </c>
      <c r="J4158" s="1">
        <f t="shared" si="297"/>
        <v>0</v>
      </c>
      <c r="K4158" s="89">
        <f>IF(Eingabe!E4158="x",1,0)</f>
        <v>0</v>
      </c>
      <c r="L4158" s="1">
        <f>IF(Eingabe!F4158="x",1,0)</f>
        <v>0</v>
      </c>
      <c r="M4158" s="90">
        <f t="shared" si="298"/>
        <v>0</v>
      </c>
    </row>
    <row r="4159">
      <c r="A4159" s="5">
        <f>Eingabe!J4159^2*PI()/4</f>
        <v>0</v>
      </c>
      <c r="B4159" s="5">
        <f>Eingabe!K4159*Eingabe!L4159</f>
        <v>0</v>
      </c>
      <c r="C4159" s="5">
        <f>(Eingabe!K4159*(Eingabe!L4159-Eingabe!K4159)+Eingabe!K4159^2*PI()/4)*0+Eingabe!K4159*Eingabe!L4159</f>
        <v>0</v>
      </c>
      <c r="D4159" s="89">
        <f>IF(Eingabe!G4159="x",1,0)</f>
        <v>0</v>
      </c>
      <c r="E4159" s="1">
        <f>IF(Eingabe!H4159="x",1,0)</f>
        <v>0</v>
      </c>
      <c r="F4159" s="1">
        <f>IF(Eingabe!I4159="x",1,0)</f>
        <v>0</v>
      </c>
      <c r="G4159" s="90">
        <f t="shared" si="296"/>
        <v>0</v>
      </c>
      <c r="H4159" s="1">
        <f>IF(Eingabe!R4159="x",1,0)</f>
        <v>0</v>
      </c>
      <c r="I4159" s="1">
        <f>IF(Eingabe!S4159="x",1,0)</f>
        <v>0</v>
      </c>
      <c r="J4159" s="1">
        <f t="shared" si="297"/>
        <v>0</v>
      </c>
      <c r="K4159" s="89">
        <f>IF(Eingabe!E4159="x",1,0)</f>
        <v>0</v>
      </c>
      <c r="L4159" s="1">
        <f>IF(Eingabe!F4159="x",1,0)</f>
        <v>0</v>
      </c>
      <c r="M4159" s="90">
        <f t="shared" si="298"/>
        <v>0</v>
      </c>
    </row>
    <row r="4160">
      <c r="A4160" s="5">
        <f>Eingabe!J4160^2*PI()/4</f>
        <v>0</v>
      </c>
      <c r="B4160" s="5">
        <f>Eingabe!K4160*Eingabe!L4160</f>
        <v>0</v>
      </c>
      <c r="C4160" s="5">
        <f>(Eingabe!K4160*(Eingabe!L4160-Eingabe!K4160)+Eingabe!K4160^2*PI()/4)*0+Eingabe!K4160*Eingabe!L4160</f>
        <v>0</v>
      </c>
      <c r="D4160" s="89">
        <f>IF(Eingabe!G4160="x",1,0)</f>
        <v>0</v>
      </c>
      <c r="E4160" s="1">
        <f>IF(Eingabe!H4160="x",1,0)</f>
        <v>0</v>
      </c>
      <c r="F4160" s="1">
        <f>IF(Eingabe!I4160="x",1,0)</f>
        <v>0</v>
      </c>
      <c r="G4160" s="90">
        <f t="shared" si="296"/>
        <v>0</v>
      </c>
      <c r="H4160" s="1">
        <f>IF(Eingabe!R4160="x",1,0)</f>
        <v>0</v>
      </c>
      <c r="I4160" s="1">
        <f>IF(Eingabe!S4160="x",1,0)</f>
        <v>0</v>
      </c>
      <c r="J4160" s="1">
        <f t="shared" si="297"/>
        <v>0</v>
      </c>
      <c r="K4160" s="89">
        <f>IF(Eingabe!E4160="x",1,0)</f>
        <v>0</v>
      </c>
      <c r="L4160" s="1">
        <f>IF(Eingabe!F4160="x",1,0)</f>
        <v>0</v>
      </c>
      <c r="M4160" s="90">
        <f t="shared" si="298"/>
        <v>0</v>
      </c>
    </row>
    <row r="4161">
      <c r="A4161" s="5">
        <f>Eingabe!J4161^2*PI()/4</f>
        <v>0</v>
      </c>
      <c r="B4161" s="5">
        <f>Eingabe!K4161*Eingabe!L4161</f>
        <v>0</v>
      </c>
      <c r="C4161" s="5">
        <f>(Eingabe!K4161*(Eingabe!L4161-Eingabe!K4161)+Eingabe!K4161^2*PI()/4)*0+Eingabe!K4161*Eingabe!L4161</f>
        <v>0</v>
      </c>
      <c r="D4161" s="89">
        <f>IF(Eingabe!G4161="x",1,0)</f>
        <v>0</v>
      </c>
      <c r="E4161" s="1">
        <f>IF(Eingabe!H4161="x",1,0)</f>
        <v>0</v>
      </c>
      <c r="F4161" s="1">
        <f>IF(Eingabe!I4161="x",1,0)</f>
        <v>0</v>
      </c>
      <c r="G4161" s="90">
        <f t="shared" si="296"/>
        <v>0</v>
      </c>
      <c r="H4161" s="1">
        <f>IF(Eingabe!R4161="x",1,0)</f>
        <v>0</v>
      </c>
      <c r="I4161" s="1">
        <f>IF(Eingabe!S4161="x",1,0)</f>
        <v>0</v>
      </c>
      <c r="J4161" s="1">
        <f t="shared" si="297"/>
        <v>0</v>
      </c>
      <c r="K4161" s="89">
        <f>IF(Eingabe!E4161="x",1,0)</f>
        <v>0</v>
      </c>
      <c r="L4161" s="1">
        <f>IF(Eingabe!F4161="x",1,0)</f>
        <v>0</v>
      </c>
      <c r="M4161" s="90">
        <f t="shared" si="298"/>
        <v>0</v>
      </c>
    </row>
    <row r="4162">
      <c r="A4162" s="5">
        <f>Eingabe!J4162^2*PI()/4</f>
        <v>0</v>
      </c>
      <c r="B4162" s="5">
        <f>Eingabe!K4162*Eingabe!L4162</f>
        <v>0</v>
      </c>
      <c r="C4162" s="5">
        <f>(Eingabe!K4162*(Eingabe!L4162-Eingabe!K4162)+Eingabe!K4162^2*PI()/4)*0+Eingabe!K4162*Eingabe!L4162</f>
        <v>0</v>
      </c>
      <c r="D4162" s="89">
        <f>IF(Eingabe!G4162="x",1,0)</f>
        <v>0</v>
      </c>
      <c r="E4162" s="1">
        <f>IF(Eingabe!H4162="x",1,0)</f>
        <v>0</v>
      </c>
      <c r="F4162" s="1">
        <f>IF(Eingabe!I4162="x",1,0)</f>
        <v>0</v>
      </c>
      <c r="G4162" s="90">
        <f t="shared" si="296"/>
        <v>0</v>
      </c>
      <c r="H4162" s="1">
        <f>IF(Eingabe!R4162="x",1,0)</f>
        <v>0</v>
      </c>
      <c r="I4162" s="1">
        <f>IF(Eingabe!S4162="x",1,0)</f>
        <v>0</v>
      </c>
      <c r="J4162" s="1">
        <f t="shared" si="297"/>
        <v>0</v>
      </c>
      <c r="K4162" s="89">
        <f>IF(Eingabe!E4162="x",1,0)</f>
        <v>0</v>
      </c>
      <c r="L4162" s="1">
        <f>IF(Eingabe!F4162="x",1,0)</f>
        <v>0</v>
      </c>
      <c r="M4162" s="90">
        <f t="shared" si="298"/>
        <v>0</v>
      </c>
    </row>
    <row r="4163">
      <c r="A4163" s="5">
        <f>Eingabe!J4163^2*PI()/4</f>
        <v>0</v>
      </c>
      <c r="B4163" s="5">
        <f>Eingabe!K4163*Eingabe!L4163</f>
        <v>0</v>
      </c>
      <c r="C4163" s="5">
        <f>(Eingabe!K4163*(Eingabe!L4163-Eingabe!K4163)+Eingabe!K4163^2*PI()/4)*0+Eingabe!K4163*Eingabe!L4163</f>
        <v>0</v>
      </c>
      <c r="D4163" s="89">
        <f>IF(Eingabe!G4163="x",1,0)</f>
        <v>0</v>
      </c>
      <c r="E4163" s="1">
        <f>IF(Eingabe!H4163="x",1,0)</f>
        <v>0</v>
      </c>
      <c r="F4163" s="1">
        <f>IF(Eingabe!I4163="x",1,0)</f>
        <v>0</v>
      </c>
      <c r="G4163" s="90">
        <f t="shared" si="296"/>
        <v>0</v>
      </c>
      <c r="H4163" s="1">
        <f>IF(Eingabe!R4163="x",1,0)</f>
        <v>0</v>
      </c>
      <c r="I4163" s="1">
        <f>IF(Eingabe!S4163="x",1,0)</f>
        <v>0</v>
      </c>
      <c r="J4163" s="1">
        <f t="shared" si="297"/>
        <v>0</v>
      </c>
      <c r="K4163" s="89">
        <f>IF(Eingabe!E4163="x",1,0)</f>
        <v>0</v>
      </c>
      <c r="L4163" s="1">
        <f>IF(Eingabe!F4163="x",1,0)</f>
        <v>0</v>
      </c>
      <c r="M4163" s="90">
        <f t="shared" si="298"/>
        <v>0</v>
      </c>
    </row>
    <row r="4164">
      <c r="A4164" s="5">
        <f>Eingabe!J4164^2*PI()/4</f>
        <v>0</v>
      </c>
      <c r="B4164" s="5">
        <f>Eingabe!K4164*Eingabe!L4164</f>
        <v>0</v>
      </c>
      <c r="C4164" s="5">
        <f>(Eingabe!K4164*(Eingabe!L4164-Eingabe!K4164)+Eingabe!K4164^2*PI()/4)*0+Eingabe!K4164*Eingabe!L4164</f>
        <v>0</v>
      </c>
      <c r="D4164" s="89">
        <f>IF(Eingabe!G4164="x",1,0)</f>
        <v>0</v>
      </c>
      <c r="E4164" s="1">
        <f>IF(Eingabe!H4164="x",1,0)</f>
        <v>0</v>
      </c>
      <c r="F4164" s="1">
        <f>IF(Eingabe!I4164="x",1,0)</f>
        <v>0</v>
      </c>
      <c r="G4164" s="90">
        <f t="shared" si="296"/>
        <v>0</v>
      </c>
      <c r="H4164" s="1">
        <f>IF(Eingabe!R4164="x",1,0)</f>
        <v>0</v>
      </c>
      <c r="I4164" s="1">
        <f>IF(Eingabe!S4164="x",1,0)</f>
        <v>0</v>
      </c>
      <c r="J4164" s="1">
        <f t="shared" si="297"/>
        <v>0</v>
      </c>
      <c r="K4164" s="89">
        <f>IF(Eingabe!E4164="x",1,0)</f>
        <v>0</v>
      </c>
      <c r="L4164" s="1">
        <f>IF(Eingabe!F4164="x",1,0)</f>
        <v>0</v>
      </c>
      <c r="M4164" s="90">
        <f t="shared" si="298"/>
        <v>0</v>
      </c>
    </row>
    <row r="4165">
      <c r="A4165" s="5">
        <f>Eingabe!J4165^2*PI()/4</f>
        <v>0</v>
      </c>
      <c r="B4165" s="5">
        <f>Eingabe!K4165*Eingabe!L4165</f>
        <v>0</v>
      </c>
      <c r="C4165" s="5">
        <f>(Eingabe!K4165*(Eingabe!L4165-Eingabe!K4165)+Eingabe!K4165^2*PI()/4)*0+Eingabe!K4165*Eingabe!L4165</f>
        <v>0</v>
      </c>
      <c r="D4165" s="89">
        <f>IF(Eingabe!G4165="x",1,0)</f>
        <v>0</v>
      </c>
      <c r="E4165" s="1">
        <f>IF(Eingabe!H4165="x",1,0)</f>
        <v>0</v>
      </c>
      <c r="F4165" s="1">
        <f>IF(Eingabe!I4165="x",1,0)</f>
        <v>0</v>
      </c>
      <c r="G4165" s="90">
        <f t="shared" si="296"/>
        <v>0</v>
      </c>
      <c r="H4165" s="1">
        <f>IF(Eingabe!R4165="x",1,0)</f>
        <v>0</v>
      </c>
      <c r="I4165" s="1">
        <f>IF(Eingabe!S4165="x",1,0)</f>
        <v>0</v>
      </c>
      <c r="J4165" s="1">
        <f t="shared" si="297"/>
        <v>0</v>
      </c>
      <c r="K4165" s="89">
        <f>IF(Eingabe!E4165="x",1,0)</f>
        <v>0</v>
      </c>
      <c r="L4165" s="1">
        <f>IF(Eingabe!F4165="x",1,0)</f>
        <v>0</v>
      </c>
      <c r="M4165" s="90">
        <f t="shared" si="298"/>
        <v>0</v>
      </c>
    </row>
    <row r="4166">
      <c r="A4166" s="5">
        <f>Eingabe!J4166^2*PI()/4</f>
        <v>0</v>
      </c>
      <c r="B4166" s="5">
        <f>Eingabe!K4166*Eingabe!L4166</f>
        <v>0</v>
      </c>
      <c r="C4166" s="5">
        <f>(Eingabe!K4166*(Eingabe!L4166-Eingabe!K4166)+Eingabe!K4166^2*PI()/4)*0+Eingabe!K4166*Eingabe!L4166</f>
        <v>0</v>
      </c>
      <c r="D4166" s="89">
        <f>IF(Eingabe!G4166="x",1,0)</f>
        <v>0</v>
      </c>
      <c r="E4166" s="1">
        <f>IF(Eingabe!H4166="x",1,0)</f>
        <v>0</v>
      </c>
      <c r="F4166" s="1">
        <f>IF(Eingabe!I4166="x",1,0)</f>
        <v>0</v>
      </c>
      <c r="G4166" s="90">
        <f t="shared" si="296"/>
        <v>0</v>
      </c>
      <c r="H4166" s="1">
        <f>IF(Eingabe!R4166="x",1,0)</f>
        <v>0</v>
      </c>
      <c r="I4166" s="1">
        <f>IF(Eingabe!S4166="x",1,0)</f>
        <v>0</v>
      </c>
      <c r="J4166" s="1">
        <f t="shared" si="297"/>
        <v>0</v>
      </c>
      <c r="K4166" s="89">
        <f>IF(Eingabe!E4166="x",1,0)</f>
        <v>0</v>
      </c>
      <c r="L4166" s="1">
        <f>IF(Eingabe!F4166="x",1,0)</f>
        <v>0</v>
      </c>
      <c r="M4166" s="90">
        <f t="shared" si="298"/>
        <v>0</v>
      </c>
    </row>
    <row r="4167">
      <c r="A4167" s="5">
        <f>Eingabe!J4167^2*PI()/4</f>
        <v>0</v>
      </c>
      <c r="B4167" s="5">
        <f>Eingabe!K4167*Eingabe!L4167</f>
        <v>0</v>
      </c>
      <c r="C4167" s="5">
        <f>(Eingabe!K4167*(Eingabe!L4167-Eingabe!K4167)+Eingabe!K4167^2*PI()/4)*0+Eingabe!K4167*Eingabe!L4167</f>
        <v>0</v>
      </c>
      <c r="D4167" s="89">
        <f>IF(Eingabe!G4167="x",1,0)</f>
        <v>0</v>
      </c>
      <c r="E4167" s="1">
        <f>IF(Eingabe!H4167="x",1,0)</f>
        <v>0</v>
      </c>
      <c r="F4167" s="1">
        <f>IF(Eingabe!I4167="x",1,0)</f>
        <v>0</v>
      </c>
      <c r="G4167" s="90">
        <f t="shared" si="296"/>
        <v>0</v>
      </c>
      <c r="H4167" s="1">
        <f>IF(Eingabe!R4167="x",1,0)</f>
        <v>0</v>
      </c>
      <c r="I4167" s="1">
        <f>IF(Eingabe!S4167="x",1,0)</f>
        <v>0</v>
      </c>
      <c r="J4167" s="1">
        <f t="shared" si="297"/>
        <v>0</v>
      </c>
      <c r="K4167" s="89">
        <f>IF(Eingabe!E4167="x",1,0)</f>
        <v>0</v>
      </c>
      <c r="L4167" s="1">
        <f>IF(Eingabe!F4167="x",1,0)</f>
        <v>0</v>
      </c>
      <c r="M4167" s="90">
        <f t="shared" si="298"/>
        <v>0</v>
      </c>
    </row>
    <row r="4168">
      <c r="A4168" s="5">
        <f>Eingabe!J4168^2*PI()/4</f>
        <v>0</v>
      </c>
      <c r="B4168" s="5">
        <f>Eingabe!K4168*Eingabe!L4168</f>
        <v>0</v>
      </c>
      <c r="C4168" s="5">
        <f>(Eingabe!K4168*(Eingabe!L4168-Eingabe!K4168)+Eingabe!K4168^2*PI()/4)*0+Eingabe!K4168*Eingabe!L4168</f>
        <v>0</v>
      </c>
      <c r="D4168" s="89">
        <f>IF(Eingabe!G4168="x",1,0)</f>
        <v>0</v>
      </c>
      <c r="E4168" s="1">
        <f>IF(Eingabe!H4168="x",1,0)</f>
        <v>0</v>
      </c>
      <c r="F4168" s="1">
        <f>IF(Eingabe!I4168="x",1,0)</f>
        <v>0</v>
      </c>
      <c r="G4168" s="90">
        <f t="shared" si="296"/>
        <v>0</v>
      </c>
      <c r="H4168" s="1">
        <f>IF(Eingabe!R4168="x",1,0)</f>
        <v>0</v>
      </c>
      <c r="I4168" s="1">
        <f>IF(Eingabe!S4168="x",1,0)</f>
        <v>0</v>
      </c>
      <c r="J4168" s="1">
        <f t="shared" si="297"/>
        <v>0</v>
      </c>
      <c r="K4168" s="89">
        <f>IF(Eingabe!E4168="x",1,0)</f>
        <v>0</v>
      </c>
      <c r="L4168" s="1">
        <f>IF(Eingabe!F4168="x",1,0)</f>
        <v>0</v>
      </c>
      <c r="M4168" s="90">
        <f t="shared" si="298"/>
        <v>0</v>
      </c>
    </row>
    <row r="4169">
      <c r="A4169" s="5">
        <f>Eingabe!J4169^2*PI()/4</f>
        <v>0</v>
      </c>
      <c r="B4169" s="5">
        <f>Eingabe!K4169*Eingabe!L4169</f>
        <v>0</v>
      </c>
      <c r="C4169" s="5">
        <f>(Eingabe!K4169*(Eingabe!L4169-Eingabe!K4169)+Eingabe!K4169^2*PI()/4)*0+Eingabe!K4169*Eingabe!L4169</f>
        <v>0</v>
      </c>
      <c r="D4169" s="89">
        <f>IF(Eingabe!G4169="x",1,0)</f>
        <v>0</v>
      </c>
      <c r="E4169" s="1">
        <f>IF(Eingabe!H4169="x",1,0)</f>
        <v>0</v>
      </c>
      <c r="F4169" s="1">
        <f>IF(Eingabe!I4169="x",1,0)</f>
        <v>0</v>
      </c>
      <c r="G4169" s="90">
        <f t="shared" si="296"/>
        <v>0</v>
      </c>
      <c r="H4169" s="1">
        <f>IF(Eingabe!R4169="x",1,0)</f>
        <v>0</v>
      </c>
      <c r="I4169" s="1">
        <f>IF(Eingabe!S4169="x",1,0)</f>
        <v>0</v>
      </c>
      <c r="J4169" s="1">
        <f t="shared" si="297"/>
        <v>0</v>
      </c>
      <c r="K4169" s="89">
        <f>IF(Eingabe!E4169="x",1,0)</f>
        <v>0</v>
      </c>
      <c r="L4169" s="1">
        <f>IF(Eingabe!F4169="x",1,0)</f>
        <v>0</v>
      </c>
      <c r="M4169" s="90">
        <f t="shared" si="298"/>
        <v>0</v>
      </c>
    </row>
    <row r="4170">
      <c r="A4170" s="5">
        <f>Eingabe!J4170^2*PI()/4</f>
        <v>0</v>
      </c>
      <c r="B4170" s="5">
        <f>Eingabe!K4170*Eingabe!L4170</f>
        <v>0</v>
      </c>
      <c r="C4170" s="5">
        <f>(Eingabe!K4170*(Eingabe!L4170-Eingabe!K4170)+Eingabe!K4170^2*PI()/4)*0+Eingabe!K4170*Eingabe!L4170</f>
        <v>0</v>
      </c>
      <c r="D4170" s="89">
        <f>IF(Eingabe!G4170="x",1,0)</f>
        <v>0</v>
      </c>
      <c r="E4170" s="1">
        <f>IF(Eingabe!H4170="x",1,0)</f>
        <v>0</v>
      </c>
      <c r="F4170" s="1">
        <f>IF(Eingabe!I4170="x",1,0)</f>
        <v>0</v>
      </c>
      <c r="G4170" s="90">
        <f t="shared" si="296"/>
        <v>0</v>
      </c>
      <c r="H4170" s="1">
        <f>IF(Eingabe!R4170="x",1,0)</f>
        <v>0</v>
      </c>
      <c r="I4170" s="1">
        <f>IF(Eingabe!S4170="x",1,0)</f>
        <v>0</v>
      </c>
      <c r="J4170" s="1">
        <f t="shared" si="297"/>
        <v>0</v>
      </c>
      <c r="K4170" s="89">
        <f>IF(Eingabe!E4170="x",1,0)</f>
        <v>0</v>
      </c>
      <c r="L4170" s="1">
        <f>IF(Eingabe!F4170="x",1,0)</f>
        <v>0</v>
      </c>
      <c r="M4170" s="90">
        <f t="shared" si="298"/>
        <v>0</v>
      </c>
    </row>
    <row r="4171">
      <c r="A4171" s="5">
        <f>Eingabe!J4171^2*PI()/4</f>
        <v>0</v>
      </c>
      <c r="B4171" s="5">
        <f>Eingabe!K4171*Eingabe!L4171</f>
        <v>0</v>
      </c>
      <c r="C4171" s="5">
        <f>(Eingabe!K4171*(Eingabe!L4171-Eingabe!K4171)+Eingabe!K4171^2*PI()/4)*0+Eingabe!K4171*Eingabe!L4171</f>
        <v>0</v>
      </c>
      <c r="D4171" s="89">
        <f>IF(Eingabe!G4171="x",1,0)</f>
        <v>0</v>
      </c>
      <c r="E4171" s="1">
        <f>IF(Eingabe!H4171="x",1,0)</f>
        <v>0</v>
      </c>
      <c r="F4171" s="1">
        <f>IF(Eingabe!I4171="x",1,0)</f>
        <v>0</v>
      </c>
      <c r="G4171" s="90">
        <f t="shared" si="296"/>
        <v>0</v>
      </c>
      <c r="H4171" s="1">
        <f>IF(Eingabe!R4171="x",1,0)</f>
        <v>0</v>
      </c>
      <c r="I4171" s="1">
        <f>IF(Eingabe!S4171="x",1,0)</f>
        <v>0</v>
      </c>
      <c r="J4171" s="1">
        <f t="shared" si="297"/>
        <v>0</v>
      </c>
      <c r="K4171" s="89">
        <f>IF(Eingabe!E4171="x",1,0)</f>
        <v>0</v>
      </c>
      <c r="L4171" s="1">
        <f>IF(Eingabe!F4171="x",1,0)</f>
        <v>0</v>
      </c>
      <c r="M4171" s="90">
        <f t="shared" si="298"/>
        <v>0</v>
      </c>
    </row>
    <row r="4172">
      <c r="A4172" s="5">
        <f>Eingabe!J4172^2*PI()/4</f>
        <v>0</v>
      </c>
      <c r="B4172" s="5">
        <f>Eingabe!K4172*Eingabe!L4172</f>
        <v>0</v>
      </c>
      <c r="C4172" s="5">
        <f>(Eingabe!K4172*(Eingabe!L4172-Eingabe!K4172)+Eingabe!K4172^2*PI()/4)*0+Eingabe!K4172*Eingabe!L4172</f>
        <v>0</v>
      </c>
      <c r="D4172" s="89">
        <f>IF(Eingabe!G4172="x",1,0)</f>
        <v>0</v>
      </c>
      <c r="E4172" s="1">
        <f>IF(Eingabe!H4172="x",1,0)</f>
        <v>0</v>
      </c>
      <c r="F4172" s="1">
        <f>IF(Eingabe!I4172="x",1,0)</f>
        <v>0</v>
      </c>
      <c r="G4172" s="90">
        <f t="shared" si="296"/>
        <v>0</v>
      </c>
      <c r="H4172" s="1">
        <f>IF(Eingabe!R4172="x",1,0)</f>
        <v>0</v>
      </c>
      <c r="I4172" s="1">
        <f>IF(Eingabe!S4172="x",1,0)</f>
        <v>0</v>
      </c>
      <c r="J4172" s="1">
        <f t="shared" si="297"/>
        <v>0</v>
      </c>
      <c r="K4172" s="89">
        <f>IF(Eingabe!E4172="x",1,0)</f>
        <v>0</v>
      </c>
      <c r="L4172" s="1">
        <f>IF(Eingabe!F4172="x",1,0)</f>
        <v>0</v>
      </c>
      <c r="M4172" s="90">
        <f t="shared" si="298"/>
        <v>0</v>
      </c>
    </row>
    <row r="4173">
      <c r="A4173" s="5">
        <f>Eingabe!J4173^2*PI()/4</f>
        <v>0</v>
      </c>
      <c r="B4173" s="5">
        <f>Eingabe!K4173*Eingabe!L4173</f>
        <v>0</v>
      </c>
      <c r="C4173" s="5">
        <f>(Eingabe!K4173*(Eingabe!L4173-Eingabe!K4173)+Eingabe!K4173^2*PI()/4)*0+Eingabe!K4173*Eingabe!L4173</f>
        <v>0</v>
      </c>
      <c r="D4173" s="89">
        <f>IF(Eingabe!G4173="x",1,0)</f>
        <v>0</v>
      </c>
      <c r="E4173" s="1">
        <f>IF(Eingabe!H4173="x",1,0)</f>
        <v>0</v>
      </c>
      <c r="F4173" s="1">
        <f>IF(Eingabe!I4173="x",1,0)</f>
        <v>0</v>
      </c>
      <c r="G4173" s="90">
        <f t="shared" si="296"/>
        <v>0</v>
      </c>
      <c r="H4173" s="1">
        <f>IF(Eingabe!R4173="x",1,0)</f>
        <v>0</v>
      </c>
      <c r="I4173" s="1">
        <f>IF(Eingabe!S4173="x",1,0)</f>
        <v>0</v>
      </c>
      <c r="J4173" s="1">
        <f t="shared" si="297"/>
        <v>0</v>
      </c>
      <c r="K4173" s="89">
        <f>IF(Eingabe!E4173="x",1,0)</f>
        <v>0</v>
      </c>
      <c r="L4173" s="1">
        <f>IF(Eingabe!F4173="x",1,0)</f>
        <v>0</v>
      </c>
      <c r="M4173" s="90">
        <f t="shared" si="298"/>
        <v>0</v>
      </c>
    </row>
    <row r="4174">
      <c r="A4174" s="5">
        <f>Eingabe!J4174^2*PI()/4</f>
        <v>0</v>
      </c>
      <c r="B4174" s="5">
        <f>Eingabe!K4174*Eingabe!L4174</f>
        <v>0</v>
      </c>
      <c r="C4174" s="5">
        <f>(Eingabe!K4174*(Eingabe!L4174-Eingabe!K4174)+Eingabe!K4174^2*PI()/4)*0+Eingabe!K4174*Eingabe!L4174</f>
        <v>0</v>
      </c>
      <c r="D4174" s="89">
        <f>IF(Eingabe!G4174="x",1,0)</f>
        <v>0</v>
      </c>
      <c r="E4174" s="1">
        <f>IF(Eingabe!H4174="x",1,0)</f>
        <v>0</v>
      </c>
      <c r="F4174" s="1">
        <f>IF(Eingabe!I4174="x",1,0)</f>
        <v>0</v>
      </c>
      <c r="G4174" s="90">
        <f t="shared" si="296"/>
        <v>0</v>
      </c>
      <c r="H4174" s="1">
        <f>IF(Eingabe!R4174="x",1,0)</f>
        <v>0</v>
      </c>
      <c r="I4174" s="1">
        <f>IF(Eingabe!S4174="x",1,0)</f>
        <v>0</v>
      </c>
      <c r="J4174" s="1">
        <f t="shared" si="297"/>
        <v>0</v>
      </c>
      <c r="K4174" s="89">
        <f>IF(Eingabe!E4174="x",1,0)</f>
        <v>0</v>
      </c>
      <c r="L4174" s="1">
        <f>IF(Eingabe!F4174="x",1,0)</f>
        <v>0</v>
      </c>
      <c r="M4174" s="90">
        <f t="shared" si="298"/>
        <v>0</v>
      </c>
    </row>
    <row r="4175">
      <c r="A4175" s="5">
        <f>Eingabe!J4175^2*PI()/4</f>
        <v>0</v>
      </c>
      <c r="B4175" s="5">
        <f>Eingabe!K4175*Eingabe!L4175</f>
        <v>0</v>
      </c>
      <c r="C4175" s="5">
        <f>(Eingabe!K4175*(Eingabe!L4175-Eingabe!K4175)+Eingabe!K4175^2*PI()/4)*0+Eingabe!K4175*Eingabe!L4175</f>
        <v>0</v>
      </c>
      <c r="D4175" s="89">
        <f>IF(Eingabe!G4175="x",1,0)</f>
        <v>0</v>
      </c>
      <c r="E4175" s="1">
        <f>IF(Eingabe!H4175="x",1,0)</f>
        <v>0</v>
      </c>
      <c r="F4175" s="1">
        <f>IF(Eingabe!I4175="x",1,0)</f>
        <v>0</v>
      </c>
      <c r="G4175" s="90">
        <f t="shared" si="296"/>
        <v>0</v>
      </c>
      <c r="H4175" s="1">
        <f>IF(Eingabe!R4175="x",1,0)</f>
        <v>0</v>
      </c>
      <c r="I4175" s="1">
        <f>IF(Eingabe!S4175="x",1,0)</f>
        <v>0</v>
      </c>
      <c r="J4175" s="1">
        <f t="shared" si="297"/>
        <v>0</v>
      </c>
      <c r="K4175" s="89">
        <f>IF(Eingabe!E4175="x",1,0)</f>
        <v>0</v>
      </c>
      <c r="L4175" s="1">
        <f>IF(Eingabe!F4175="x",1,0)</f>
        <v>0</v>
      </c>
      <c r="M4175" s="90">
        <f t="shared" si="298"/>
        <v>0</v>
      </c>
    </row>
    <row r="4176">
      <c r="A4176" s="5">
        <f>Eingabe!J4176^2*PI()/4</f>
        <v>0</v>
      </c>
      <c r="B4176" s="5">
        <f>Eingabe!K4176*Eingabe!L4176</f>
        <v>0</v>
      </c>
      <c r="C4176" s="5">
        <f>(Eingabe!K4176*(Eingabe!L4176-Eingabe!K4176)+Eingabe!K4176^2*PI()/4)*0+Eingabe!K4176*Eingabe!L4176</f>
        <v>0</v>
      </c>
      <c r="D4176" s="89">
        <f>IF(Eingabe!G4176="x",1,0)</f>
        <v>0</v>
      </c>
      <c r="E4176" s="1">
        <f>IF(Eingabe!H4176="x",1,0)</f>
        <v>0</v>
      </c>
      <c r="F4176" s="1">
        <f>IF(Eingabe!I4176="x",1,0)</f>
        <v>0</v>
      </c>
      <c r="G4176" s="90">
        <f t="shared" si="296"/>
        <v>0</v>
      </c>
      <c r="H4176" s="1">
        <f>IF(Eingabe!R4176="x",1,0)</f>
        <v>0</v>
      </c>
      <c r="I4176" s="1">
        <f>IF(Eingabe!S4176="x",1,0)</f>
        <v>0</v>
      </c>
      <c r="J4176" s="1">
        <f t="shared" si="297"/>
        <v>0</v>
      </c>
      <c r="K4176" s="89">
        <f>IF(Eingabe!E4176="x",1,0)</f>
        <v>0</v>
      </c>
      <c r="L4176" s="1">
        <f>IF(Eingabe!F4176="x",1,0)</f>
        <v>0</v>
      </c>
      <c r="M4176" s="90">
        <f t="shared" si="298"/>
        <v>0</v>
      </c>
    </row>
    <row r="4177">
      <c r="A4177" s="5">
        <f>Eingabe!J4177^2*PI()/4</f>
        <v>0</v>
      </c>
      <c r="B4177" s="5">
        <f>Eingabe!K4177*Eingabe!L4177</f>
        <v>0</v>
      </c>
      <c r="C4177" s="5">
        <f>(Eingabe!K4177*(Eingabe!L4177-Eingabe!K4177)+Eingabe!K4177^2*PI()/4)*0+Eingabe!K4177*Eingabe!L4177</f>
        <v>0</v>
      </c>
      <c r="D4177" s="89">
        <f>IF(Eingabe!G4177="x",1,0)</f>
        <v>0</v>
      </c>
      <c r="E4177" s="1">
        <f>IF(Eingabe!H4177="x",1,0)</f>
        <v>0</v>
      </c>
      <c r="F4177" s="1">
        <f>IF(Eingabe!I4177="x",1,0)</f>
        <v>0</v>
      </c>
      <c r="G4177" s="90">
        <f t="shared" si="296"/>
        <v>0</v>
      </c>
      <c r="H4177" s="1">
        <f>IF(Eingabe!R4177="x",1,0)</f>
        <v>0</v>
      </c>
      <c r="I4177" s="1">
        <f>IF(Eingabe!S4177="x",1,0)</f>
        <v>0</v>
      </c>
      <c r="J4177" s="1">
        <f t="shared" si="297"/>
        <v>0</v>
      </c>
      <c r="K4177" s="89">
        <f>IF(Eingabe!E4177="x",1,0)</f>
        <v>0</v>
      </c>
      <c r="L4177" s="1">
        <f>IF(Eingabe!F4177="x",1,0)</f>
        <v>0</v>
      </c>
      <c r="M4177" s="90">
        <f t="shared" si="298"/>
        <v>0</v>
      </c>
    </row>
    <row r="4178">
      <c r="A4178" s="5">
        <f>Eingabe!J4178^2*PI()/4</f>
        <v>0</v>
      </c>
      <c r="B4178" s="5">
        <f>Eingabe!K4178*Eingabe!L4178</f>
        <v>0</v>
      </c>
      <c r="C4178" s="5">
        <f>(Eingabe!K4178*(Eingabe!L4178-Eingabe!K4178)+Eingabe!K4178^2*PI()/4)*0+Eingabe!K4178*Eingabe!L4178</f>
        <v>0</v>
      </c>
      <c r="D4178" s="89">
        <f>IF(Eingabe!G4178="x",1,0)</f>
        <v>0</v>
      </c>
      <c r="E4178" s="1">
        <f>IF(Eingabe!H4178="x",1,0)</f>
        <v>0</v>
      </c>
      <c r="F4178" s="1">
        <f>IF(Eingabe!I4178="x",1,0)</f>
        <v>0</v>
      </c>
      <c r="G4178" s="90">
        <f t="shared" si="296"/>
        <v>0</v>
      </c>
      <c r="H4178" s="1">
        <f>IF(Eingabe!R4178="x",1,0)</f>
        <v>0</v>
      </c>
      <c r="I4178" s="1">
        <f>IF(Eingabe!S4178="x",1,0)</f>
        <v>0</v>
      </c>
      <c r="J4178" s="1">
        <f t="shared" si="297"/>
        <v>0</v>
      </c>
      <c r="K4178" s="89">
        <f>IF(Eingabe!E4178="x",1,0)</f>
        <v>0</v>
      </c>
      <c r="L4178" s="1">
        <f>IF(Eingabe!F4178="x",1,0)</f>
        <v>0</v>
      </c>
      <c r="M4178" s="90">
        <f t="shared" si="298"/>
        <v>0</v>
      </c>
    </row>
    <row r="4179">
      <c r="A4179" s="5">
        <f>Eingabe!J4179^2*PI()/4</f>
        <v>0</v>
      </c>
      <c r="B4179" s="5">
        <f>Eingabe!K4179*Eingabe!L4179</f>
        <v>0</v>
      </c>
      <c r="C4179" s="5">
        <f>(Eingabe!K4179*(Eingabe!L4179-Eingabe!K4179)+Eingabe!K4179^2*PI()/4)*0+Eingabe!K4179*Eingabe!L4179</f>
        <v>0</v>
      </c>
      <c r="D4179" s="89">
        <f>IF(Eingabe!G4179="x",1,0)</f>
        <v>0</v>
      </c>
      <c r="E4179" s="1">
        <f>IF(Eingabe!H4179="x",1,0)</f>
        <v>0</v>
      </c>
      <c r="F4179" s="1">
        <f>IF(Eingabe!I4179="x",1,0)</f>
        <v>0</v>
      </c>
      <c r="G4179" s="90">
        <f t="shared" ref="G4179:G4242" si="299">MAX(E4179:F4179)</f>
        <v>0</v>
      </c>
      <c r="H4179" s="1">
        <f>IF(Eingabe!R4179="x",1,0)</f>
        <v>0</v>
      </c>
      <c r="I4179" s="1">
        <f>IF(Eingabe!S4179="x",1,0)</f>
        <v>0</v>
      </c>
      <c r="J4179" s="1">
        <f t="shared" ref="J4179:J4242" si="300">MAX(H4179:I4179)</f>
        <v>0</v>
      </c>
      <c r="K4179" s="89">
        <f>IF(Eingabe!E4179="x",1,0)</f>
        <v>0</v>
      </c>
      <c r="L4179" s="1">
        <f>IF(Eingabe!F4179="x",1,0)</f>
        <v>0</v>
      </c>
      <c r="M4179" s="90">
        <f t="shared" ref="M4179:M4242" si="301">MAX(K4179:L4179)</f>
        <v>0</v>
      </c>
    </row>
    <row r="4180">
      <c r="A4180" s="5">
        <f>Eingabe!J4180^2*PI()/4</f>
        <v>0</v>
      </c>
      <c r="B4180" s="5">
        <f>Eingabe!K4180*Eingabe!L4180</f>
        <v>0</v>
      </c>
      <c r="C4180" s="5">
        <f>(Eingabe!K4180*(Eingabe!L4180-Eingabe!K4180)+Eingabe!K4180^2*PI()/4)*0+Eingabe!K4180*Eingabe!L4180</f>
        <v>0</v>
      </c>
      <c r="D4180" s="89">
        <f>IF(Eingabe!G4180="x",1,0)</f>
        <v>0</v>
      </c>
      <c r="E4180" s="1">
        <f>IF(Eingabe!H4180="x",1,0)</f>
        <v>0</v>
      </c>
      <c r="F4180" s="1">
        <f>IF(Eingabe!I4180="x",1,0)</f>
        <v>0</v>
      </c>
      <c r="G4180" s="90">
        <f t="shared" si="299"/>
        <v>0</v>
      </c>
      <c r="H4180" s="1">
        <f>IF(Eingabe!R4180="x",1,0)</f>
        <v>0</v>
      </c>
      <c r="I4180" s="1">
        <f>IF(Eingabe!S4180="x",1,0)</f>
        <v>0</v>
      </c>
      <c r="J4180" s="1">
        <f t="shared" si="300"/>
        <v>0</v>
      </c>
      <c r="K4180" s="89">
        <f>IF(Eingabe!E4180="x",1,0)</f>
        <v>0</v>
      </c>
      <c r="L4180" s="1">
        <f>IF(Eingabe!F4180="x",1,0)</f>
        <v>0</v>
      </c>
      <c r="M4180" s="90">
        <f t="shared" si="301"/>
        <v>0</v>
      </c>
    </row>
    <row r="4181">
      <c r="A4181" s="5">
        <f>Eingabe!J4181^2*PI()/4</f>
        <v>0</v>
      </c>
      <c r="B4181" s="5">
        <f>Eingabe!K4181*Eingabe!L4181</f>
        <v>0</v>
      </c>
      <c r="C4181" s="5">
        <f>(Eingabe!K4181*(Eingabe!L4181-Eingabe!K4181)+Eingabe!K4181^2*PI()/4)*0+Eingabe!K4181*Eingabe!L4181</f>
        <v>0</v>
      </c>
      <c r="D4181" s="89">
        <f>IF(Eingabe!G4181="x",1,0)</f>
        <v>0</v>
      </c>
      <c r="E4181" s="1">
        <f>IF(Eingabe!H4181="x",1,0)</f>
        <v>0</v>
      </c>
      <c r="F4181" s="1">
        <f>IF(Eingabe!I4181="x",1,0)</f>
        <v>0</v>
      </c>
      <c r="G4181" s="90">
        <f t="shared" si="299"/>
        <v>0</v>
      </c>
      <c r="H4181" s="1">
        <f>IF(Eingabe!R4181="x",1,0)</f>
        <v>0</v>
      </c>
      <c r="I4181" s="1">
        <f>IF(Eingabe!S4181="x",1,0)</f>
        <v>0</v>
      </c>
      <c r="J4181" s="1">
        <f t="shared" si="300"/>
        <v>0</v>
      </c>
      <c r="K4181" s="89">
        <f>IF(Eingabe!E4181="x",1,0)</f>
        <v>0</v>
      </c>
      <c r="L4181" s="1">
        <f>IF(Eingabe!F4181="x",1,0)</f>
        <v>0</v>
      </c>
      <c r="M4181" s="90">
        <f t="shared" si="301"/>
        <v>0</v>
      </c>
    </row>
    <row r="4182">
      <c r="A4182" s="5">
        <f>Eingabe!J4182^2*PI()/4</f>
        <v>0</v>
      </c>
      <c r="B4182" s="5">
        <f>Eingabe!K4182*Eingabe!L4182</f>
        <v>0</v>
      </c>
      <c r="C4182" s="5">
        <f>(Eingabe!K4182*(Eingabe!L4182-Eingabe!K4182)+Eingabe!K4182^2*PI()/4)*0+Eingabe!K4182*Eingabe!L4182</f>
        <v>0</v>
      </c>
      <c r="D4182" s="89">
        <f>IF(Eingabe!G4182="x",1,0)</f>
        <v>0</v>
      </c>
      <c r="E4182" s="1">
        <f>IF(Eingabe!H4182="x",1,0)</f>
        <v>0</v>
      </c>
      <c r="F4182" s="1">
        <f>IF(Eingabe!I4182="x",1,0)</f>
        <v>0</v>
      </c>
      <c r="G4182" s="90">
        <f t="shared" si="299"/>
        <v>0</v>
      </c>
      <c r="H4182" s="1">
        <f>IF(Eingabe!R4182="x",1,0)</f>
        <v>0</v>
      </c>
      <c r="I4182" s="1">
        <f>IF(Eingabe!S4182="x",1,0)</f>
        <v>0</v>
      </c>
      <c r="J4182" s="1">
        <f t="shared" si="300"/>
        <v>0</v>
      </c>
      <c r="K4182" s="89">
        <f>IF(Eingabe!E4182="x",1,0)</f>
        <v>0</v>
      </c>
      <c r="L4182" s="1">
        <f>IF(Eingabe!F4182="x",1,0)</f>
        <v>0</v>
      </c>
      <c r="M4182" s="90">
        <f t="shared" si="301"/>
        <v>0</v>
      </c>
    </row>
    <row r="4183">
      <c r="A4183" s="5">
        <f>Eingabe!J4183^2*PI()/4</f>
        <v>0</v>
      </c>
      <c r="B4183" s="5">
        <f>Eingabe!K4183*Eingabe!L4183</f>
        <v>0</v>
      </c>
      <c r="C4183" s="5">
        <f>(Eingabe!K4183*(Eingabe!L4183-Eingabe!K4183)+Eingabe!K4183^2*PI()/4)*0+Eingabe!K4183*Eingabe!L4183</f>
        <v>0</v>
      </c>
      <c r="D4183" s="89">
        <f>IF(Eingabe!G4183="x",1,0)</f>
        <v>0</v>
      </c>
      <c r="E4183" s="1">
        <f>IF(Eingabe!H4183="x",1,0)</f>
        <v>0</v>
      </c>
      <c r="F4183" s="1">
        <f>IF(Eingabe!I4183="x",1,0)</f>
        <v>0</v>
      </c>
      <c r="G4183" s="90">
        <f t="shared" si="299"/>
        <v>0</v>
      </c>
      <c r="H4183" s="1">
        <f>IF(Eingabe!R4183="x",1,0)</f>
        <v>0</v>
      </c>
      <c r="I4183" s="1">
        <f>IF(Eingabe!S4183="x",1,0)</f>
        <v>0</v>
      </c>
      <c r="J4183" s="1">
        <f t="shared" si="300"/>
        <v>0</v>
      </c>
      <c r="K4183" s="89">
        <f>IF(Eingabe!E4183="x",1,0)</f>
        <v>0</v>
      </c>
      <c r="L4183" s="1">
        <f>IF(Eingabe!F4183="x",1,0)</f>
        <v>0</v>
      </c>
      <c r="M4183" s="90">
        <f t="shared" si="301"/>
        <v>0</v>
      </c>
    </row>
    <row r="4184">
      <c r="A4184" s="5">
        <f>Eingabe!J4184^2*PI()/4</f>
        <v>0</v>
      </c>
      <c r="B4184" s="5">
        <f>Eingabe!K4184*Eingabe!L4184</f>
        <v>0</v>
      </c>
      <c r="C4184" s="5">
        <f>(Eingabe!K4184*(Eingabe!L4184-Eingabe!K4184)+Eingabe!K4184^2*PI()/4)*0+Eingabe!K4184*Eingabe!L4184</f>
        <v>0</v>
      </c>
      <c r="D4184" s="89">
        <f>IF(Eingabe!G4184="x",1,0)</f>
        <v>0</v>
      </c>
      <c r="E4184" s="1">
        <f>IF(Eingabe!H4184="x",1,0)</f>
        <v>0</v>
      </c>
      <c r="F4184" s="1">
        <f>IF(Eingabe!I4184="x",1,0)</f>
        <v>0</v>
      </c>
      <c r="G4184" s="90">
        <f t="shared" si="299"/>
        <v>0</v>
      </c>
      <c r="H4184" s="1">
        <f>IF(Eingabe!R4184="x",1,0)</f>
        <v>0</v>
      </c>
      <c r="I4184" s="1">
        <f>IF(Eingabe!S4184="x",1,0)</f>
        <v>0</v>
      </c>
      <c r="J4184" s="1">
        <f t="shared" si="300"/>
        <v>0</v>
      </c>
      <c r="K4184" s="89">
        <f>IF(Eingabe!E4184="x",1,0)</f>
        <v>0</v>
      </c>
      <c r="L4184" s="1">
        <f>IF(Eingabe!F4184="x",1,0)</f>
        <v>0</v>
      </c>
      <c r="M4184" s="90">
        <f t="shared" si="301"/>
        <v>0</v>
      </c>
    </row>
    <row r="4185">
      <c r="A4185" s="5">
        <f>Eingabe!J4185^2*PI()/4</f>
        <v>0</v>
      </c>
      <c r="B4185" s="5">
        <f>Eingabe!K4185*Eingabe!L4185</f>
        <v>0</v>
      </c>
      <c r="C4185" s="5">
        <f>(Eingabe!K4185*(Eingabe!L4185-Eingabe!K4185)+Eingabe!K4185^2*PI()/4)*0+Eingabe!K4185*Eingabe!L4185</f>
        <v>0</v>
      </c>
      <c r="D4185" s="89">
        <f>IF(Eingabe!G4185="x",1,0)</f>
        <v>0</v>
      </c>
      <c r="E4185" s="1">
        <f>IF(Eingabe!H4185="x",1,0)</f>
        <v>0</v>
      </c>
      <c r="F4185" s="1">
        <f>IF(Eingabe!I4185="x",1,0)</f>
        <v>0</v>
      </c>
      <c r="G4185" s="90">
        <f t="shared" si="299"/>
        <v>0</v>
      </c>
      <c r="H4185" s="1">
        <f>IF(Eingabe!R4185="x",1,0)</f>
        <v>0</v>
      </c>
      <c r="I4185" s="1">
        <f>IF(Eingabe!S4185="x",1,0)</f>
        <v>0</v>
      </c>
      <c r="J4185" s="1">
        <f t="shared" si="300"/>
        <v>0</v>
      </c>
      <c r="K4185" s="89">
        <f>IF(Eingabe!E4185="x",1,0)</f>
        <v>0</v>
      </c>
      <c r="L4185" s="1">
        <f>IF(Eingabe!F4185="x",1,0)</f>
        <v>0</v>
      </c>
      <c r="M4185" s="90">
        <f t="shared" si="301"/>
        <v>0</v>
      </c>
    </row>
    <row r="4186">
      <c r="A4186" s="5">
        <f>Eingabe!J4186^2*PI()/4</f>
        <v>0</v>
      </c>
      <c r="B4186" s="5">
        <f>Eingabe!K4186*Eingabe!L4186</f>
        <v>0</v>
      </c>
      <c r="C4186" s="5">
        <f>(Eingabe!K4186*(Eingabe!L4186-Eingabe!K4186)+Eingabe!K4186^2*PI()/4)*0+Eingabe!K4186*Eingabe!L4186</f>
        <v>0</v>
      </c>
      <c r="D4186" s="89">
        <f>IF(Eingabe!G4186="x",1,0)</f>
        <v>0</v>
      </c>
      <c r="E4186" s="1">
        <f>IF(Eingabe!H4186="x",1,0)</f>
        <v>0</v>
      </c>
      <c r="F4186" s="1">
        <f>IF(Eingabe!I4186="x",1,0)</f>
        <v>0</v>
      </c>
      <c r="G4186" s="90">
        <f t="shared" si="299"/>
        <v>0</v>
      </c>
      <c r="H4186" s="1">
        <f>IF(Eingabe!R4186="x",1,0)</f>
        <v>0</v>
      </c>
      <c r="I4186" s="1">
        <f>IF(Eingabe!S4186="x",1,0)</f>
        <v>0</v>
      </c>
      <c r="J4186" s="1">
        <f t="shared" si="300"/>
        <v>0</v>
      </c>
      <c r="K4186" s="89">
        <f>IF(Eingabe!E4186="x",1,0)</f>
        <v>0</v>
      </c>
      <c r="L4186" s="1">
        <f>IF(Eingabe!F4186="x",1,0)</f>
        <v>0</v>
      </c>
      <c r="M4186" s="90">
        <f t="shared" si="301"/>
        <v>0</v>
      </c>
    </row>
    <row r="4187">
      <c r="A4187" s="5">
        <f>Eingabe!J4187^2*PI()/4</f>
        <v>0</v>
      </c>
      <c r="B4187" s="5">
        <f>Eingabe!K4187*Eingabe!L4187</f>
        <v>0</v>
      </c>
      <c r="C4187" s="5">
        <f>(Eingabe!K4187*(Eingabe!L4187-Eingabe!K4187)+Eingabe!K4187^2*PI()/4)*0+Eingabe!K4187*Eingabe!L4187</f>
        <v>0</v>
      </c>
      <c r="D4187" s="89">
        <f>IF(Eingabe!G4187="x",1,0)</f>
        <v>0</v>
      </c>
      <c r="E4187" s="1">
        <f>IF(Eingabe!H4187="x",1,0)</f>
        <v>0</v>
      </c>
      <c r="F4187" s="1">
        <f>IF(Eingabe!I4187="x",1,0)</f>
        <v>0</v>
      </c>
      <c r="G4187" s="90">
        <f t="shared" si="299"/>
        <v>0</v>
      </c>
      <c r="H4187" s="1">
        <f>IF(Eingabe!R4187="x",1,0)</f>
        <v>0</v>
      </c>
      <c r="I4187" s="1">
        <f>IF(Eingabe!S4187="x",1,0)</f>
        <v>0</v>
      </c>
      <c r="J4187" s="1">
        <f t="shared" si="300"/>
        <v>0</v>
      </c>
      <c r="K4187" s="89">
        <f>IF(Eingabe!E4187="x",1,0)</f>
        <v>0</v>
      </c>
      <c r="L4187" s="1">
        <f>IF(Eingabe!F4187="x",1,0)</f>
        <v>0</v>
      </c>
      <c r="M4187" s="90">
        <f t="shared" si="301"/>
        <v>0</v>
      </c>
    </row>
    <row r="4188">
      <c r="A4188" s="5">
        <f>Eingabe!J4188^2*PI()/4</f>
        <v>0</v>
      </c>
      <c r="B4188" s="5">
        <f>Eingabe!K4188*Eingabe!L4188</f>
        <v>0</v>
      </c>
      <c r="C4188" s="5">
        <f>(Eingabe!K4188*(Eingabe!L4188-Eingabe!K4188)+Eingabe!K4188^2*PI()/4)*0+Eingabe!K4188*Eingabe!L4188</f>
        <v>0</v>
      </c>
      <c r="D4188" s="89">
        <f>IF(Eingabe!G4188="x",1,0)</f>
        <v>0</v>
      </c>
      <c r="E4188" s="1">
        <f>IF(Eingabe!H4188="x",1,0)</f>
        <v>0</v>
      </c>
      <c r="F4188" s="1">
        <f>IF(Eingabe!I4188="x",1,0)</f>
        <v>0</v>
      </c>
      <c r="G4188" s="90">
        <f t="shared" si="299"/>
        <v>0</v>
      </c>
      <c r="H4188" s="1">
        <f>IF(Eingabe!R4188="x",1,0)</f>
        <v>0</v>
      </c>
      <c r="I4188" s="1">
        <f>IF(Eingabe!S4188="x",1,0)</f>
        <v>0</v>
      </c>
      <c r="J4188" s="1">
        <f t="shared" si="300"/>
        <v>0</v>
      </c>
      <c r="K4188" s="89">
        <f>IF(Eingabe!E4188="x",1,0)</f>
        <v>0</v>
      </c>
      <c r="L4188" s="1">
        <f>IF(Eingabe!F4188="x",1,0)</f>
        <v>0</v>
      </c>
      <c r="M4188" s="90">
        <f t="shared" si="301"/>
        <v>0</v>
      </c>
    </row>
    <row r="4189">
      <c r="A4189" s="5">
        <f>Eingabe!J4189^2*PI()/4</f>
        <v>0</v>
      </c>
      <c r="B4189" s="5">
        <f>Eingabe!K4189*Eingabe!L4189</f>
        <v>0</v>
      </c>
      <c r="C4189" s="5">
        <f>(Eingabe!K4189*(Eingabe!L4189-Eingabe!K4189)+Eingabe!K4189^2*PI()/4)*0+Eingabe!K4189*Eingabe!L4189</f>
        <v>0</v>
      </c>
      <c r="D4189" s="89">
        <f>IF(Eingabe!G4189="x",1,0)</f>
        <v>0</v>
      </c>
      <c r="E4189" s="1">
        <f>IF(Eingabe!H4189="x",1,0)</f>
        <v>0</v>
      </c>
      <c r="F4189" s="1">
        <f>IF(Eingabe!I4189="x",1,0)</f>
        <v>0</v>
      </c>
      <c r="G4189" s="90">
        <f t="shared" si="299"/>
        <v>0</v>
      </c>
      <c r="H4189" s="1">
        <f>IF(Eingabe!R4189="x",1,0)</f>
        <v>0</v>
      </c>
      <c r="I4189" s="1">
        <f>IF(Eingabe!S4189="x",1,0)</f>
        <v>0</v>
      </c>
      <c r="J4189" s="1">
        <f t="shared" si="300"/>
        <v>0</v>
      </c>
      <c r="K4189" s="89">
        <f>IF(Eingabe!E4189="x",1,0)</f>
        <v>0</v>
      </c>
      <c r="L4189" s="1">
        <f>IF(Eingabe!F4189="x",1,0)</f>
        <v>0</v>
      </c>
      <c r="M4189" s="90">
        <f t="shared" si="301"/>
        <v>0</v>
      </c>
    </row>
    <row r="4190">
      <c r="A4190" s="5">
        <f>Eingabe!J4190^2*PI()/4</f>
        <v>0</v>
      </c>
      <c r="B4190" s="5">
        <f>Eingabe!K4190*Eingabe!L4190</f>
        <v>0</v>
      </c>
      <c r="C4190" s="5">
        <f>(Eingabe!K4190*(Eingabe!L4190-Eingabe!K4190)+Eingabe!K4190^2*PI()/4)*0+Eingabe!K4190*Eingabe!L4190</f>
        <v>0</v>
      </c>
      <c r="D4190" s="89">
        <f>IF(Eingabe!G4190="x",1,0)</f>
        <v>0</v>
      </c>
      <c r="E4190" s="1">
        <f>IF(Eingabe!H4190="x",1,0)</f>
        <v>0</v>
      </c>
      <c r="F4190" s="1">
        <f>IF(Eingabe!I4190="x",1,0)</f>
        <v>0</v>
      </c>
      <c r="G4190" s="90">
        <f t="shared" si="299"/>
        <v>0</v>
      </c>
      <c r="H4190" s="1">
        <f>IF(Eingabe!R4190="x",1,0)</f>
        <v>0</v>
      </c>
      <c r="I4190" s="1">
        <f>IF(Eingabe!S4190="x",1,0)</f>
        <v>0</v>
      </c>
      <c r="J4190" s="1">
        <f t="shared" si="300"/>
        <v>0</v>
      </c>
      <c r="K4190" s="89">
        <f>IF(Eingabe!E4190="x",1,0)</f>
        <v>0</v>
      </c>
      <c r="L4190" s="1">
        <f>IF(Eingabe!F4190="x",1,0)</f>
        <v>0</v>
      </c>
      <c r="M4190" s="90">
        <f t="shared" si="301"/>
        <v>0</v>
      </c>
    </row>
    <row r="4191">
      <c r="A4191" s="5">
        <f>Eingabe!J4191^2*PI()/4</f>
        <v>0</v>
      </c>
      <c r="B4191" s="5">
        <f>Eingabe!K4191*Eingabe!L4191</f>
        <v>0</v>
      </c>
      <c r="C4191" s="5">
        <f>(Eingabe!K4191*(Eingabe!L4191-Eingabe!K4191)+Eingabe!K4191^2*PI()/4)*0+Eingabe!K4191*Eingabe!L4191</f>
        <v>0</v>
      </c>
      <c r="D4191" s="89">
        <f>IF(Eingabe!G4191="x",1,0)</f>
        <v>0</v>
      </c>
      <c r="E4191" s="1">
        <f>IF(Eingabe!H4191="x",1,0)</f>
        <v>0</v>
      </c>
      <c r="F4191" s="1">
        <f>IF(Eingabe!I4191="x",1,0)</f>
        <v>0</v>
      </c>
      <c r="G4191" s="90">
        <f t="shared" si="299"/>
        <v>0</v>
      </c>
      <c r="H4191" s="1">
        <f>IF(Eingabe!R4191="x",1,0)</f>
        <v>0</v>
      </c>
      <c r="I4191" s="1">
        <f>IF(Eingabe!S4191="x",1,0)</f>
        <v>0</v>
      </c>
      <c r="J4191" s="1">
        <f t="shared" si="300"/>
        <v>0</v>
      </c>
      <c r="K4191" s="89">
        <f>IF(Eingabe!E4191="x",1,0)</f>
        <v>0</v>
      </c>
      <c r="L4191" s="1">
        <f>IF(Eingabe!F4191="x",1,0)</f>
        <v>0</v>
      </c>
      <c r="M4191" s="90">
        <f t="shared" si="301"/>
        <v>0</v>
      </c>
    </row>
    <row r="4192">
      <c r="A4192" s="5">
        <f>Eingabe!J4192^2*PI()/4</f>
        <v>0</v>
      </c>
      <c r="B4192" s="5">
        <f>Eingabe!K4192*Eingabe!L4192</f>
        <v>0</v>
      </c>
      <c r="C4192" s="5">
        <f>(Eingabe!K4192*(Eingabe!L4192-Eingabe!K4192)+Eingabe!K4192^2*PI()/4)*0+Eingabe!K4192*Eingabe!L4192</f>
        <v>0</v>
      </c>
      <c r="D4192" s="89">
        <f>IF(Eingabe!G4192="x",1,0)</f>
        <v>0</v>
      </c>
      <c r="E4192" s="1">
        <f>IF(Eingabe!H4192="x",1,0)</f>
        <v>0</v>
      </c>
      <c r="F4192" s="1">
        <f>IF(Eingabe!I4192="x",1,0)</f>
        <v>0</v>
      </c>
      <c r="G4192" s="90">
        <f t="shared" si="299"/>
        <v>0</v>
      </c>
      <c r="H4192" s="1">
        <f>IF(Eingabe!R4192="x",1,0)</f>
        <v>0</v>
      </c>
      <c r="I4192" s="1">
        <f>IF(Eingabe!S4192="x",1,0)</f>
        <v>0</v>
      </c>
      <c r="J4192" s="1">
        <f t="shared" si="300"/>
        <v>0</v>
      </c>
      <c r="K4192" s="89">
        <f>IF(Eingabe!E4192="x",1,0)</f>
        <v>0</v>
      </c>
      <c r="L4192" s="1">
        <f>IF(Eingabe!F4192="x",1,0)</f>
        <v>0</v>
      </c>
      <c r="M4192" s="90">
        <f t="shared" si="301"/>
        <v>0</v>
      </c>
    </row>
    <row r="4193">
      <c r="A4193" s="5">
        <f>Eingabe!J4193^2*PI()/4</f>
        <v>0</v>
      </c>
      <c r="B4193" s="5">
        <f>Eingabe!K4193*Eingabe!L4193</f>
        <v>0</v>
      </c>
      <c r="C4193" s="5">
        <f>(Eingabe!K4193*(Eingabe!L4193-Eingabe!K4193)+Eingabe!K4193^2*PI()/4)*0+Eingabe!K4193*Eingabe!L4193</f>
        <v>0</v>
      </c>
      <c r="D4193" s="89">
        <f>IF(Eingabe!G4193="x",1,0)</f>
        <v>0</v>
      </c>
      <c r="E4193" s="1">
        <f>IF(Eingabe!H4193="x",1,0)</f>
        <v>0</v>
      </c>
      <c r="F4193" s="1">
        <f>IF(Eingabe!I4193="x",1,0)</f>
        <v>0</v>
      </c>
      <c r="G4193" s="90">
        <f t="shared" si="299"/>
        <v>0</v>
      </c>
      <c r="H4193" s="1">
        <f>IF(Eingabe!R4193="x",1,0)</f>
        <v>0</v>
      </c>
      <c r="I4193" s="1">
        <f>IF(Eingabe!S4193="x",1,0)</f>
        <v>0</v>
      </c>
      <c r="J4193" s="1">
        <f t="shared" si="300"/>
        <v>0</v>
      </c>
      <c r="K4193" s="89">
        <f>IF(Eingabe!E4193="x",1,0)</f>
        <v>0</v>
      </c>
      <c r="L4193" s="1">
        <f>IF(Eingabe!F4193="x",1,0)</f>
        <v>0</v>
      </c>
      <c r="M4193" s="90">
        <f t="shared" si="301"/>
        <v>0</v>
      </c>
    </row>
    <row r="4194">
      <c r="A4194" s="5">
        <f>Eingabe!J4194^2*PI()/4</f>
        <v>0</v>
      </c>
      <c r="B4194" s="5">
        <f>Eingabe!K4194*Eingabe!L4194</f>
        <v>0</v>
      </c>
      <c r="C4194" s="5">
        <f>(Eingabe!K4194*(Eingabe!L4194-Eingabe!K4194)+Eingabe!K4194^2*PI()/4)*0+Eingabe!K4194*Eingabe!L4194</f>
        <v>0</v>
      </c>
      <c r="D4194" s="89">
        <f>IF(Eingabe!G4194="x",1,0)</f>
        <v>0</v>
      </c>
      <c r="E4194" s="1">
        <f>IF(Eingabe!H4194="x",1,0)</f>
        <v>0</v>
      </c>
      <c r="F4194" s="1">
        <f>IF(Eingabe!I4194="x",1,0)</f>
        <v>0</v>
      </c>
      <c r="G4194" s="90">
        <f t="shared" si="299"/>
        <v>0</v>
      </c>
      <c r="H4194" s="1">
        <f>IF(Eingabe!R4194="x",1,0)</f>
        <v>0</v>
      </c>
      <c r="I4194" s="1">
        <f>IF(Eingabe!S4194="x",1,0)</f>
        <v>0</v>
      </c>
      <c r="J4194" s="1">
        <f t="shared" si="300"/>
        <v>0</v>
      </c>
      <c r="K4194" s="89">
        <f>IF(Eingabe!E4194="x",1,0)</f>
        <v>0</v>
      </c>
      <c r="L4194" s="1">
        <f>IF(Eingabe!F4194="x",1,0)</f>
        <v>0</v>
      </c>
      <c r="M4194" s="90">
        <f t="shared" si="301"/>
        <v>0</v>
      </c>
    </row>
    <row r="4195">
      <c r="A4195" s="5">
        <f>Eingabe!J4195^2*PI()/4</f>
        <v>0</v>
      </c>
      <c r="B4195" s="5">
        <f>Eingabe!K4195*Eingabe!L4195</f>
        <v>0</v>
      </c>
      <c r="C4195" s="5">
        <f>(Eingabe!K4195*(Eingabe!L4195-Eingabe!K4195)+Eingabe!K4195^2*PI()/4)*0+Eingabe!K4195*Eingabe!L4195</f>
        <v>0</v>
      </c>
      <c r="D4195" s="89">
        <f>IF(Eingabe!G4195="x",1,0)</f>
        <v>0</v>
      </c>
      <c r="E4195" s="1">
        <f>IF(Eingabe!H4195="x",1,0)</f>
        <v>0</v>
      </c>
      <c r="F4195" s="1">
        <f>IF(Eingabe!I4195="x",1,0)</f>
        <v>0</v>
      </c>
      <c r="G4195" s="90">
        <f t="shared" si="299"/>
        <v>0</v>
      </c>
      <c r="H4195" s="1">
        <f>IF(Eingabe!R4195="x",1,0)</f>
        <v>0</v>
      </c>
      <c r="I4195" s="1">
        <f>IF(Eingabe!S4195="x",1,0)</f>
        <v>0</v>
      </c>
      <c r="J4195" s="1">
        <f t="shared" si="300"/>
        <v>0</v>
      </c>
      <c r="K4195" s="89">
        <f>IF(Eingabe!E4195="x",1,0)</f>
        <v>0</v>
      </c>
      <c r="L4195" s="1">
        <f>IF(Eingabe!F4195="x",1,0)</f>
        <v>0</v>
      </c>
      <c r="M4195" s="90">
        <f t="shared" si="301"/>
        <v>0</v>
      </c>
    </row>
    <row r="4196">
      <c r="A4196" s="5">
        <f>Eingabe!J4196^2*PI()/4</f>
        <v>0</v>
      </c>
      <c r="B4196" s="5">
        <f>Eingabe!K4196*Eingabe!L4196</f>
        <v>0</v>
      </c>
      <c r="C4196" s="5">
        <f>(Eingabe!K4196*(Eingabe!L4196-Eingabe!K4196)+Eingabe!K4196^2*PI()/4)*0+Eingabe!K4196*Eingabe!L4196</f>
        <v>0</v>
      </c>
      <c r="D4196" s="89">
        <f>IF(Eingabe!G4196="x",1,0)</f>
        <v>0</v>
      </c>
      <c r="E4196" s="1">
        <f>IF(Eingabe!H4196="x",1,0)</f>
        <v>0</v>
      </c>
      <c r="F4196" s="1">
        <f>IF(Eingabe!I4196="x",1,0)</f>
        <v>0</v>
      </c>
      <c r="G4196" s="90">
        <f t="shared" si="299"/>
        <v>0</v>
      </c>
      <c r="H4196" s="1">
        <f>IF(Eingabe!R4196="x",1,0)</f>
        <v>0</v>
      </c>
      <c r="I4196" s="1">
        <f>IF(Eingabe!S4196="x",1,0)</f>
        <v>0</v>
      </c>
      <c r="J4196" s="1">
        <f t="shared" si="300"/>
        <v>0</v>
      </c>
      <c r="K4196" s="89">
        <f>IF(Eingabe!E4196="x",1,0)</f>
        <v>0</v>
      </c>
      <c r="L4196" s="1">
        <f>IF(Eingabe!F4196="x",1,0)</f>
        <v>0</v>
      </c>
      <c r="M4196" s="90">
        <f t="shared" si="301"/>
        <v>0</v>
      </c>
    </row>
    <row r="4197">
      <c r="A4197" s="5">
        <f>Eingabe!J4197^2*PI()/4</f>
        <v>0</v>
      </c>
      <c r="B4197" s="5">
        <f>Eingabe!K4197*Eingabe!L4197</f>
        <v>0</v>
      </c>
      <c r="C4197" s="5">
        <f>(Eingabe!K4197*(Eingabe!L4197-Eingabe!K4197)+Eingabe!K4197^2*PI()/4)*0+Eingabe!K4197*Eingabe!L4197</f>
        <v>0</v>
      </c>
      <c r="D4197" s="89">
        <f>IF(Eingabe!G4197="x",1,0)</f>
        <v>0</v>
      </c>
      <c r="E4197" s="1">
        <f>IF(Eingabe!H4197="x",1,0)</f>
        <v>0</v>
      </c>
      <c r="F4197" s="1">
        <f>IF(Eingabe!I4197="x",1,0)</f>
        <v>0</v>
      </c>
      <c r="G4197" s="90">
        <f t="shared" si="299"/>
        <v>0</v>
      </c>
      <c r="H4197" s="1">
        <f>IF(Eingabe!R4197="x",1,0)</f>
        <v>0</v>
      </c>
      <c r="I4197" s="1">
        <f>IF(Eingabe!S4197="x",1,0)</f>
        <v>0</v>
      </c>
      <c r="J4197" s="1">
        <f t="shared" si="300"/>
        <v>0</v>
      </c>
      <c r="K4197" s="89">
        <f>IF(Eingabe!E4197="x",1,0)</f>
        <v>0</v>
      </c>
      <c r="L4197" s="1">
        <f>IF(Eingabe!F4197="x",1,0)</f>
        <v>0</v>
      </c>
      <c r="M4197" s="90">
        <f t="shared" si="301"/>
        <v>0</v>
      </c>
    </row>
    <row r="4198">
      <c r="A4198" s="5">
        <f>Eingabe!J4198^2*PI()/4</f>
        <v>0</v>
      </c>
      <c r="B4198" s="5">
        <f>Eingabe!K4198*Eingabe!L4198</f>
        <v>0</v>
      </c>
      <c r="C4198" s="5">
        <f>(Eingabe!K4198*(Eingabe!L4198-Eingabe!K4198)+Eingabe!K4198^2*PI()/4)*0+Eingabe!K4198*Eingabe!L4198</f>
        <v>0</v>
      </c>
      <c r="D4198" s="89">
        <f>IF(Eingabe!G4198="x",1,0)</f>
        <v>0</v>
      </c>
      <c r="E4198" s="1">
        <f>IF(Eingabe!H4198="x",1,0)</f>
        <v>0</v>
      </c>
      <c r="F4198" s="1">
        <f>IF(Eingabe!I4198="x",1,0)</f>
        <v>0</v>
      </c>
      <c r="G4198" s="90">
        <f t="shared" si="299"/>
        <v>0</v>
      </c>
      <c r="H4198" s="1">
        <f>IF(Eingabe!R4198="x",1,0)</f>
        <v>0</v>
      </c>
      <c r="I4198" s="1">
        <f>IF(Eingabe!S4198="x",1,0)</f>
        <v>0</v>
      </c>
      <c r="J4198" s="1">
        <f t="shared" si="300"/>
        <v>0</v>
      </c>
      <c r="K4198" s="89">
        <f>IF(Eingabe!E4198="x",1,0)</f>
        <v>0</v>
      </c>
      <c r="L4198" s="1">
        <f>IF(Eingabe!F4198="x",1,0)</f>
        <v>0</v>
      </c>
      <c r="M4198" s="90">
        <f t="shared" si="301"/>
        <v>0</v>
      </c>
    </row>
    <row r="4199">
      <c r="A4199" s="5">
        <f>Eingabe!J4199^2*PI()/4</f>
        <v>0</v>
      </c>
      <c r="B4199" s="5">
        <f>Eingabe!K4199*Eingabe!L4199</f>
        <v>0</v>
      </c>
      <c r="C4199" s="5">
        <f>(Eingabe!K4199*(Eingabe!L4199-Eingabe!K4199)+Eingabe!K4199^2*PI()/4)*0+Eingabe!K4199*Eingabe!L4199</f>
        <v>0</v>
      </c>
      <c r="D4199" s="89">
        <f>IF(Eingabe!G4199="x",1,0)</f>
        <v>0</v>
      </c>
      <c r="E4199" s="1">
        <f>IF(Eingabe!H4199="x",1,0)</f>
        <v>0</v>
      </c>
      <c r="F4199" s="1">
        <f>IF(Eingabe!I4199="x",1,0)</f>
        <v>0</v>
      </c>
      <c r="G4199" s="90">
        <f t="shared" si="299"/>
        <v>0</v>
      </c>
      <c r="H4199" s="1">
        <f>IF(Eingabe!R4199="x",1,0)</f>
        <v>0</v>
      </c>
      <c r="I4199" s="1">
        <f>IF(Eingabe!S4199="x",1,0)</f>
        <v>0</v>
      </c>
      <c r="J4199" s="1">
        <f t="shared" si="300"/>
        <v>0</v>
      </c>
      <c r="K4199" s="89">
        <f>IF(Eingabe!E4199="x",1,0)</f>
        <v>0</v>
      </c>
      <c r="L4199" s="1">
        <f>IF(Eingabe!F4199="x",1,0)</f>
        <v>0</v>
      </c>
      <c r="M4199" s="90">
        <f t="shared" si="301"/>
        <v>0</v>
      </c>
    </row>
    <row r="4200">
      <c r="A4200" s="5">
        <f>Eingabe!J4200^2*PI()/4</f>
        <v>0</v>
      </c>
      <c r="B4200" s="5">
        <f>Eingabe!K4200*Eingabe!L4200</f>
        <v>0</v>
      </c>
      <c r="C4200" s="5">
        <f>(Eingabe!K4200*(Eingabe!L4200-Eingabe!K4200)+Eingabe!K4200^2*PI()/4)*0+Eingabe!K4200*Eingabe!L4200</f>
        <v>0</v>
      </c>
      <c r="D4200" s="89">
        <f>IF(Eingabe!G4200="x",1,0)</f>
        <v>0</v>
      </c>
      <c r="E4200" s="1">
        <f>IF(Eingabe!H4200="x",1,0)</f>
        <v>0</v>
      </c>
      <c r="F4200" s="1">
        <f>IF(Eingabe!I4200="x",1,0)</f>
        <v>0</v>
      </c>
      <c r="G4200" s="90">
        <f t="shared" si="299"/>
        <v>0</v>
      </c>
      <c r="H4200" s="1">
        <f>IF(Eingabe!R4200="x",1,0)</f>
        <v>0</v>
      </c>
      <c r="I4200" s="1">
        <f>IF(Eingabe!S4200="x",1,0)</f>
        <v>0</v>
      </c>
      <c r="J4200" s="1">
        <f t="shared" si="300"/>
        <v>0</v>
      </c>
      <c r="K4200" s="89">
        <f>IF(Eingabe!E4200="x",1,0)</f>
        <v>0</v>
      </c>
      <c r="L4200" s="1">
        <f>IF(Eingabe!F4200="x",1,0)</f>
        <v>0</v>
      </c>
      <c r="M4200" s="90">
        <f t="shared" si="301"/>
        <v>0</v>
      </c>
    </row>
    <row r="4201">
      <c r="A4201" s="5">
        <f>Eingabe!J4201^2*PI()/4</f>
        <v>0</v>
      </c>
      <c r="B4201" s="5">
        <f>Eingabe!K4201*Eingabe!L4201</f>
        <v>0</v>
      </c>
      <c r="C4201" s="5">
        <f>(Eingabe!K4201*(Eingabe!L4201-Eingabe!K4201)+Eingabe!K4201^2*PI()/4)*0+Eingabe!K4201*Eingabe!L4201</f>
        <v>0</v>
      </c>
      <c r="D4201" s="89">
        <f>IF(Eingabe!G4201="x",1,0)</f>
        <v>0</v>
      </c>
      <c r="E4201" s="1">
        <f>IF(Eingabe!H4201="x",1,0)</f>
        <v>0</v>
      </c>
      <c r="F4201" s="1">
        <f>IF(Eingabe!I4201="x",1,0)</f>
        <v>0</v>
      </c>
      <c r="G4201" s="90">
        <f t="shared" si="299"/>
        <v>0</v>
      </c>
      <c r="H4201" s="1">
        <f>IF(Eingabe!R4201="x",1,0)</f>
        <v>0</v>
      </c>
      <c r="I4201" s="1">
        <f>IF(Eingabe!S4201="x",1,0)</f>
        <v>0</v>
      </c>
      <c r="J4201" s="1">
        <f t="shared" si="300"/>
        <v>0</v>
      </c>
      <c r="K4201" s="89">
        <f>IF(Eingabe!E4201="x",1,0)</f>
        <v>0</v>
      </c>
      <c r="L4201" s="1">
        <f>IF(Eingabe!F4201="x",1,0)</f>
        <v>0</v>
      </c>
      <c r="M4201" s="90">
        <f t="shared" si="301"/>
        <v>0</v>
      </c>
    </row>
    <row r="4202">
      <c r="A4202" s="5">
        <f>Eingabe!J4202^2*PI()/4</f>
        <v>0</v>
      </c>
      <c r="B4202" s="5">
        <f>Eingabe!K4202*Eingabe!L4202</f>
        <v>0</v>
      </c>
      <c r="C4202" s="5">
        <f>(Eingabe!K4202*(Eingabe!L4202-Eingabe!K4202)+Eingabe!K4202^2*PI()/4)*0+Eingabe!K4202*Eingabe!L4202</f>
        <v>0</v>
      </c>
      <c r="D4202" s="89">
        <f>IF(Eingabe!G4202="x",1,0)</f>
        <v>0</v>
      </c>
      <c r="E4202" s="1">
        <f>IF(Eingabe!H4202="x",1,0)</f>
        <v>0</v>
      </c>
      <c r="F4202" s="1">
        <f>IF(Eingabe!I4202="x",1,0)</f>
        <v>0</v>
      </c>
      <c r="G4202" s="90">
        <f t="shared" si="299"/>
        <v>0</v>
      </c>
      <c r="H4202" s="1">
        <f>IF(Eingabe!R4202="x",1,0)</f>
        <v>0</v>
      </c>
      <c r="I4202" s="1">
        <f>IF(Eingabe!S4202="x",1,0)</f>
        <v>0</v>
      </c>
      <c r="J4202" s="1">
        <f t="shared" si="300"/>
        <v>0</v>
      </c>
      <c r="K4202" s="89">
        <f>IF(Eingabe!E4202="x",1,0)</f>
        <v>0</v>
      </c>
      <c r="L4202" s="1">
        <f>IF(Eingabe!F4202="x",1,0)</f>
        <v>0</v>
      </c>
      <c r="M4202" s="90">
        <f t="shared" si="301"/>
        <v>0</v>
      </c>
    </row>
    <row r="4203">
      <c r="A4203" s="5">
        <f>Eingabe!J4203^2*PI()/4</f>
        <v>0</v>
      </c>
      <c r="B4203" s="5">
        <f>Eingabe!K4203*Eingabe!L4203</f>
        <v>0</v>
      </c>
      <c r="C4203" s="5">
        <f>(Eingabe!K4203*(Eingabe!L4203-Eingabe!K4203)+Eingabe!K4203^2*PI()/4)*0+Eingabe!K4203*Eingabe!L4203</f>
        <v>0</v>
      </c>
      <c r="D4203" s="89">
        <f>IF(Eingabe!G4203="x",1,0)</f>
        <v>0</v>
      </c>
      <c r="E4203" s="1">
        <f>IF(Eingabe!H4203="x",1,0)</f>
        <v>0</v>
      </c>
      <c r="F4203" s="1">
        <f>IF(Eingabe!I4203="x",1,0)</f>
        <v>0</v>
      </c>
      <c r="G4203" s="90">
        <f t="shared" si="299"/>
        <v>0</v>
      </c>
      <c r="H4203" s="1">
        <f>IF(Eingabe!R4203="x",1,0)</f>
        <v>0</v>
      </c>
      <c r="I4203" s="1">
        <f>IF(Eingabe!S4203="x",1,0)</f>
        <v>0</v>
      </c>
      <c r="J4203" s="1">
        <f t="shared" si="300"/>
        <v>0</v>
      </c>
      <c r="K4203" s="89">
        <f>IF(Eingabe!E4203="x",1,0)</f>
        <v>0</v>
      </c>
      <c r="L4203" s="1">
        <f>IF(Eingabe!F4203="x",1,0)</f>
        <v>0</v>
      </c>
      <c r="M4203" s="90">
        <f t="shared" si="301"/>
        <v>0</v>
      </c>
    </row>
    <row r="4204">
      <c r="A4204" s="5">
        <f>Eingabe!J4204^2*PI()/4</f>
        <v>0</v>
      </c>
      <c r="B4204" s="5">
        <f>Eingabe!K4204*Eingabe!L4204</f>
        <v>0</v>
      </c>
      <c r="C4204" s="5">
        <f>(Eingabe!K4204*(Eingabe!L4204-Eingabe!K4204)+Eingabe!K4204^2*PI()/4)*0+Eingabe!K4204*Eingabe!L4204</f>
        <v>0</v>
      </c>
      <c r="D4204" s="89">
        <f>IF(Eingabe!G4204="x",1,0)</f>
        <v>0</v>
      </c>
      <c r="E4204" s="1">
        <f>IF(Eingabe!H4204="x",1,0)</f>
        <v>0</v>
      </c>
      <c r="F4204" s="1">
        <f>IF(Eingabe!I4204="x",1,0)</f>
        <v>0</v>
      </c>
      <c r="G4204" s="90">
        <f t="shared" si="299"/>
        <v>0</v>
      </c>
      <c r="H4204" s="1">
        <f>IF(Eingabe!R4204="x",1,0)</f>
        <v>0</v>
      </c>
      <c r="I4204" s="1">
        <f>IF(Eingabe!S4204="x",1,0)</f>
        <v>0</v>
      </c>
      <c r="J4204" s="1">
        <f t="shared" si="300"/>
        <v>0</v>
      </c>
      <c r="K4204" s="89">
        <f>IF(Eingabe!E4204="x",1,0)</f>
        <v>0</v>
      </c>
      <c r="L4204" s="1">
        <f>IF(Eingabe!F4204="x",1,0)</f>
        <v>0</v>
      </c>
      <c r="M4204" s="90">
        <f t="shared" si="301"/>
        <v>0</v>
      </c>
    </row>
    <row r="4205">
      <c r="A4205" s="5">
        <f>Eingabe!J4205^2*PI()/4</f>
        <v>0</v>
      </c>
      <c r="B4205" s="5">
        <f>Eingabe!K4205*Eingabe!L4205</f>
        <v>0</v>
      </c>
      <c r="C4205" s="5">
        <f>(Eingabe!K4205*(Eingabe!L4205-Eingabe!K4205)+Eingabe!K4205^2*PI()/4)*0+Eingabe!K4205*Eingabe!L4205</f>
        <v>0</v>
      </c>
      <c r="D4205" s="89">
        <f>IF(Eingabe!G4205="x",1,0)</f>
        <v>0</v>
      </c>
      <c r="E4205" s="1">
        <f>IF(Eingabe!H4205="x",1,0)</f>
        <v>0</v>
      </c>
      <c r="F4205" s="1">
        <f>IF(Eingabe!I4205="x",1,0)</f>
        <v>0</v>
      </c>
      <c r="G4205" s="90">
        <f t="shared" si="299"/>
        <v>0</v>
      </c>
      <c r="H4205" s="1">
        <f>IF(Eingabe!R4205="x",1,0)</f>
        <v>0</v>
      </c>
      <c r="I4205" s="1">
        <f>IF(Eingabe!S4205="x",1,0)</f>
        <v>0</v>
      </c>
      <c r="J4205" s="1">
        <f t="shared" si="300"/>
        <v>0</v>
      </c>
      <c r="K4205" s="89">
        <f>IF(Eingabe!E4205="x",1,0)</f>
        <v>0</v>
      </c>
      <c r="L4205" s="1">
        <f>IF(Eingabe!F4205="x",1,0)</f>
        <v>0</v>
      </c>
      <c r="M4205" s="90">
        <f t="shared" si="301"/>
        <v>0</v>
      </c>
    </row>
    <row r="4206">
      <c r="A4206" s="5">
        <f>Eingabe!J4206^2*PI()/4</f>
        <v>0</v>
      </c>
      <c r="B4206" s="5">
        <f>Eingabe!K4206*Eingabe!L4206</f>
        <v>0</v>
      </c>
      <c r="C4206" s="5">
        <f>(Eingabe!K4206*(Eingabe!L4206-Eingabe!K4206)+Eingabe!K4206^2*PI()/4)*0+Eingabe!K4206*Eingabe!L4206</f>
        <v>0</v>
      </c>
      <c r="D4206" s="89">
        <f>IF(Eingabe!G4206="x",1,0)</f>
        <v>0</v>
      </c>
      <c r="E4206" s="1">
        <f>IF(Eingabe!H4206="x",1,0)</f>
        <v>0</v>
      </c>
      <c r="F4206" s="1">
        <f>IF(Eingabe!I4206="x",1,0)</f>
        <v>0</v>
      </c>
      <c r="G4206" s="90">
        <f t="shared" si="299"/>
        <v>0</v>
      </c>
      <c r="H4206" s="1">
        <f>IF(Eingabe!R4206="x",1,0)</f>
        <v>0</v>
      </c>
      <c r="I4206" s="1">
        <f>IF(Eingabe!S4206="x",1,0)</f>
        <v>0</v>
      </c>
      <c r="J4206" s="1">
        <f t="shared" si="300"/>
        <v>0</v>
      </c>
      <c r="K4206" s="89">
        <f>IF(Eingabe!E4206="x",1,0)</f>
        <v>0</v>
      </c>
      <c r="L4206" s="1">
        <f>IF(Eingabe!F4206="x",1,0)</f>
        <v>0</v>
      </c>
      <c r="M4206" s="90">
        <f t="shared" si="301"/>
        <v>0</v>
      </c>
    </row>
    <row r="4207">
      <c r="A4207" s="5">
        <f>Eingabe!J4207^2*PI()/4</f>
        <v>0</v>
      </c>
      <c r="B4207" s="5">
        <f>Eingabe!K4207*Eingabe!L4207</f>
        <v>0</v>
      </c>
      <c r="C4207" s="5">
        <f>(Eingabe!K4207*(Eingabe!L4207-Eingabe!K4207)+Eingabe!K4207^2*PI()/4)*0+Eingabe!K4207*Eingabe!L4207</f>
        <v>0</v>
      </c>
      <c r="D4207" s="89">
        <f>IF(Eingabe!G4207="x",1,0)</f>
        <v>0</v>
      </c>
      <c r="E4207" s="1">
        <f>IF(Eingabe!H4207="x",1,0)</f>
        <v>0</v>
      </c>
      <c r="F4207" s="1">
        <f>IF(Eingabe!I4207="x",1,0)</f>
        <v>0</v>
      </c>
      <c r="G4207" s="90">
        <f t="shared" si="299"/>
        <v>0</v>
      </c>
      <c r="H4207" s="1">
        <f>IF(Eingabe!R4207="x",1,0)</f>
        <v>0</v>
      </c>
      <c r="I4207" s="1">
        <f>IF(Eingabe!S4207="x",1,0)</f>
        <v>0</v>
      </c>
      <c r="J4207" s="1">
        <f t="shared" si="300"/>
        <v>0</v>
      </c>
      <c r="K4207" s="89">
        <f>IF(Eingabe!E4207="x",1,0)</f>
        <v>0</v>
      </c>
      <c r="L4207" s="1">
        <f>IF(Eingabe!F4207="x",1,0)</f>
        <v>0</v>
      </c>
      <c r="M4207" s="90">
        <f t="shared" si="301"/>
        <v>0</v>
      </c>
    </row>
    <row r="4208">
      <c r="A4208" s="5">
        <f>Eingabe!J4208^2*PI()/4</f>
        <v>0</v>
      </c>
      <c r="B4208" s="5">
        <f>Eingabe!K4208*Eingabe!L4208</f>
        <v>0</v>
      </c>
      <c r="C4208" s="5">
        <f>(Eingabe!K4208*(Eingabe!L4208-Eingabe!K4208)+Eingabe!K4208^2*PI()/4)*0+Eingabe!K4208*Eingabe!L4208</f>
        <v>0</v>
      </c>
      <c r="D4208" s="89">
        <f>IF(Eingabe!G4208="x",1,0)</f>
        <v>0</v>
      </c>
      <c r="E4208" s="1">
        <f>IF(Eingabe!H4208="x",1,0)</f>
        <v>0</v>
      </c>
      <c r="F4208" s="1">
        <f>IF(Eingabe!I4208="x",1,0)</f>
        <v>0</v>
      </c>
      <c r="G4208" s="90">
        <f t="shared" si="299"/>
        <v>0</v>
      </c>
      <c r="H4208" s="1">
        <f>IF(Eingabe!R4208="x",1,0)</f>
        <v>0</v>
      </c>
      <c r="I4208" s="1">
        <f>IF(Eingabe!S4208="x",1,0)</f>
        <v>0</v>
      </c>
      <c r="J4208" s="1">
        <f t="shared" si="300"/>
        <v>0</v>
      </c>
      <c r="K4208" s="89">
        <f>IF(Eingabe!E4208="x",1,0)</f>
        <v>0</v>
      </c>
      <c r="L4208" s="1">
        <f>IF(Eingabe!F4208="x",1,0)</f>
        <v>0</v>
      </c>
      <c r="M4208" s="90">
        <f t="shared" si="301"/>
        <v>0</v>
      </c>
    </row>
    <row r="4209">
      <c r="A4209" s="5">
        <f>Eingabe!J4209^2*PI()/4</f>
        <v>0</v>
      </c>
      <c r="B4209" s="5">
        <f>Eingabe!K4209*Eingabe!L4209</f>
        <v>0</v>
      </c>
      <c r="C4209" s="5">
        <f>(Eingabe!K4209*(Eingabe!L4209-Eingabe!K4209)+Eingabe!K4209^2*PI()/4)*0+Eingabe!K4209*Eingabe!L4209</f>
        <v>0</v>
      </c>
      <c r="D4209" s="89">
        <f>IF(Eingabe!G4209="x",1,0)</f>
        <v>0</v>
      </c>
      <c r="E4209" s="1">
        <f>IF(Eingabe!H4209="x",1,0)</f>
        <v>0</v>
      </c>
      <c r="F4209" s="1">
        <f>IF(Eingabe!I4209="x",1,0)</f>
        <v>0</v>
      </c>
      <c r="G4209" s="90">
        <f t="shared" si="299"/>
        <v>0</v>
      </c>
      <c r="H4209" s="1">
        <f>IF(Eingabe!R4209="x",1,0)</f>
        <v>0</v>
      </c>
      <c r="I4209" s="1">
        <f>IF(Eingabe!S4209="x",1,0)</f>
        <v>0</v>
      </c>
      <c r="J4209" s="1">
        <f t="shared" si="300"/>
        <v>0</v>
      </c>
      <c r="K4209" s="89">
        <f>IF(Eingabe!E4209="x",1,0)</f>
        <v>0</v>
      </c>
      <c r="L4209" s="1">
        <f>IF(Eingabe!F4209="x",1,0)</f>
        <v>0</v>
      </c>
      <c r="M4209" s="90">
        <f t="shared" si="301"/>
        <v>0</v>
      </c>
    </row>
    <row r="4210">
      <c r="A4210" s="5">
        <f>Eingabe!J4210^2*PI()/4</f>
        <v>0</v>
      </c>
      <c r="B4210" s="5">
        <f>Eingabe!K4210*Eingabe!L4210</f>
        <v>0</v>
      </c>
      <c r="C4210" s="5">
        <f>(Eingabe!K4210*(Eingabe!L4210-Eingabe!K4210)+Eingabe!K4210^2*PI()/4)*0+Eingabe!K4210*Eingabe!L4210</f>
        <v>0</v>
      </c>
      <c r="D4210" s="89">
        <f>IF(Eingabe!G4210="x",1,0)</f>
        <v>0</v>
      </c>
      <c r="E4210" s="1">
        <f>IF(Eingabe!H4210="x",1,0)</f>
        <v>0</v>
      </c>
      <c r="F4210" s="1">
        <f>IF(Eingabe!I4210="x",1,0)</f>
        <v>0</v>
      </c>
      <c r="G4210" s="90">
        <f t="shared" si="299"/>
        <v>0</v>
      </c>
      <c r="H4210" s="1">
        <f>IF(Eingabe!R4210="x",1,0)</f>
        <v>0</v>
      </c>
      <c r="I4210" s="1">
        <f>IF(Eingabe!S4210="x",1,0)</f>
        <v>0</v>
      </c>
      <c r="J4210" s="1">
        <f t="shared" si="300"/>
        <v>0</v>
      </c>
      <c r="K4210" s="89">
        <f>IF(Eingabe!E4210="x",1,0)</f>
        <v>0</v>
      </c>
      <c r="L4210" s="1">
        <f>IF(Eingabe!F4210="x",1,0)</f>
        <v>0</v>
      </c>
      <c r="M4210" s="90">
        <f t="shared" si="301"/>
        <v>0</v>
      </c>
    </row>
    <row r="4211">
      <c r="A4211" s="5">
        <f>Eingabe!J4211^2*PI()/4</f>
        <v>0</v>
      </c>
      <c r="B4211" s="5">
        <f>Eingabe!K4211*Eingabe!L4211</f>
        <v>0</v>
      </c>
      <c r="C4211" s="5">
        <f>(Eingabe!K4211*(Eingabe!L4211-Eingabe!K4211)+Eingabe!K4211^2*PI()/4)*0+Eingabe!K4211*Eingabe!L4211</f>
        <v>0</v>
      </c>
      <c r="D4211" s="89">
        <f>IF(Eingabe!G4211="x",1,0)</f>
        <v>0</v>
      </c>
      <c r="E4211" s="1">
        <f>IF(Eingabe!H4211="x",1,0)</f>
        <v>0</v>
      </c>
      <c r="F4211" s="1">
        <f>IF(Eingabe!I4211="x",1,0)</f>
        <v>0</v>
      </c>
      <c r="G4211" s="90">
        <f t="shared" si="299"/>
        <v>0</v>
      </c>
      <c r="H4211" s="1">
        <f>IF(Eingabe!R4211="x",1,0)</f>
        <v>0</v>
      </c>
      <c r="I4211" s="1">
        <f>IF(Eingabe!S4211="x",1,0)</f>
        <v>0</v>
      </c>
      <c r="J4211" s="1">
        <f t="shared" si="300"/>
        <v>0</v>
      </c>
      <c r="K4211" s="89">
        <f>IF(Eingabe!E4211="x",1,0)</f>
        <v>0</v>
      </c>
      <c r="L4211" s="1">
        <f>IF(Eingabe!F4211="x",1,0)</f>
        <v>0</v>
      </c>
      <c r="M4211" s="90">
        <f t="shared" si="301"/>
        <v>0</v>
      </c>
    </row>
    <row r="4212">
      <c r="A4212" s="5">
        <f>Eingabe!J4212^2*PI()/4</f>
        <v>0</v>
      </c>
      <c r="B4212" s="5">
        <f>Eingabe!K4212*Eingabe!L4212</f>
        <v>0</v>
      </c>
      <c r="C4212" s="5">
        <f>(Eingabe!K4212*(Eingabe!L4212-Eingabe!K4212)+Eingabe!K4212^2*PI()/4)*0+Eingabe!K4212*Eingabe!L4212</f>
        <v>0</v>
      </c>
      <c r="D4212" s="89">
        <f>IF(Eingabe!G4212="x",1,0)</f>
        <v>0</v>
      </c>
      <c r="E4212" s="1">
        <f>IF(Eingabe!H4212="x",1,0)</f>
        <v>0</v>
      </c>
      <c r="F4212" s="1">
        <f>IF(Eingabe!I4212="x",1,0)</f>
        <v>0</v>
      </c>
      <c r="G4212" s="90">
        <f t="shared" si="299"/>
        <v>0</v>
      </c>
      <c r="H4212" s="1">
        <f>IF(Eingabe!R4212="x",1,0)</f>
        <v>0</v>
      </c>
      <c r="I4212" s="1">
        <f>IF(Eingabe!S4212="x",1,0)</f>
        <v>0</v>
      </c>
      <c r="J4212" s="1">
        <f t="shared" si="300"/>
        <v>0</v>
      </c>
      <c r="K4212" s="89">
        <f>IF(Eingabe!E4212="x",1,0)</f>
        <v>0</v>
      </c>
      <c r="L4212" s="1">
        <f>IF(Eingabe!F4212="x",1,0)</f>
        <v>0</v>
      </c>
      <c r="M4212" s="90">
        <f t="shared" si="301"/>
        <v>0</v>
      </c>
    </row>
    <row r="4213">
      <c r="A4213" s="5">
        <f>Eingabe!J4213^2*PI()/4</f>
        <v>0</v>
      </c>
      <c r="B4213" s="5">
        <f>Eingabe!K4213*Eingabe!L4213</f>
        <v>0</v>
      </c>
      <c r="C4213" s="5">
        <f>(Eingabe!K4213*(Eingabe!L4213-Eingabe!K4213)+Eingabe!K4213^2*PI()/4)*0+Eingabe!K4213*Eingabe!L4213</f>
        <v>0</v>
      </c>
      <c r="D4213" s="89">
        <f>IF(Eingabe!G4213="x",1,0)</f>
        <v>0</v>
      </c>
      <c r="E4213" s="1">
        <f>IF(Eingabe!H4213="x",1,0)</f>
        <v>0</v>
      </c>
      <c r="F4213" s="1">
        <f>IF(Eingabe!I4213="x",1,0)</f>
        <v>0</v>
      </c>
      <c r="G4213" s="90">
        <f t="shared" si="299"/>
        <v>0</v>
      </c>
      <c r="H4213" s="1">
        <f>IF(Eingabe!R4213="x",1,0)</f>
        <v>0</v>
      </c>
      <c r="I4213" s="1">
        <f>IF(Eingabe!S4213="x",1,0)</f>
        <v>0</v>
      </c>
      <c r="J4213" s="1">
        <f t="shared" si="300"/>
        <v>0</v>
      </c>
      <c r="K4213" s="89">
        <f>IF(Eingabe!E4213="x",1,0)</f>
        <v>0</v>
      </c>
      <c r="L4213" s="1">
        <f>IF(Eingabe!F4213="x",1,0)</f>
        <v>0</v>
      </c>
      <c r="M4213" s="90">
        <f t="shared" si="301"/>
        <v>0</v>
      </c>
    </row>
    <row r="4214">
      <c r="A4214" s="5">
        <f>Eingabe!J4214^2*PI()/4</f>
        <v>0</v>
      </c>
      <c r="B4214" s="5">
        <f>Eingabe!K4214*Eingabe!L4214</f>
        <v>0</v>
      </c>
      <c r="C4214" s="5">
        <f>(Eingabe!K4214*(Eingabe!L4214-Eingabe!K4214)+Eingabe!K4214^2*PI()/4)*0+Eingabe!K4214*Eingabe!L4214</f>
        <v>0</v>
      </c>
      <c r="D4214" s="89">
        <f>IF(Eingabe!G4214="x",1,0)</f>
        <v>0</v>
      </c>
      <c r="E4214" s="1">
        <f>IF(Eingabe!H4214="x",1,0)</f>
        <v>0</v>
      </c>
      <c r="F4214" s="1">
        <f>IF(Eingabe!I4214="x",1,0)</f>
        <v>0</v>
      </c>
      <c r="G4214" s="90">
        <f t="shared" si="299"/>
        <v>0</v>
      </c>
      <c r="H4214" s="1">
        <f>IF(Eingabe!R4214="x",1,0)</f>
        <v>0</v>
      </c>
      <c r="I4214" s="1">
        <f>IF(Eingabe!S4214="x",1,0)</f>
        <v>0</v>
      </c>
      <c r="J4214" s="1">
        <f t="shared" si="300"/>
        <v>0</v>
      </c>
      <c r="K4214" s="89">
        <f>IF(Eingabe!E4214="x",1,0)</f>
        <v>0</v>
      </c>
      <c r="L4214" s="1">
        <f>IF(Eingabe!F4214="x",1,0)</f>
        <v>0</v>
      </c>
      <c r="M4214" s="90">
        <f t="shared" si="301"/>
        <v>0</v>
      </c>
    </row>
    <row r="4215">
      <c r="A4215" s="5">
        <f>Eingabe!J4215^2*PI()/4</f>
        <v>0</v>
      </c>
      <c r="B4215" s="5">
        <f>Eingabe!K4215*Eingabe!L4215</f>
        <v>0</v>
      </c>
      <c r="C4215" s="5">
        <f>(Eingabe!K4215*(Eingabe!L4215-Eingabe!K4215)+Eingabe!K4215^2*PI()/4)*0+Eingabe!K4215*Eingabe!L4215</f>
        <v>0</v>
      </c>
      <c r="D4215" s="89">
        <f>IF(Eingabe!G4215="x",1,0)</f>
        <v>0</v>
      </c>
      <c r="E4215" s="1">
        <f>IF(Eingabe!H4215="x",1,0)</f>
        <v>0</v>
      </c>
      <c r="F4215" s="1">
        <f>IF(Eingabe!I4215="x",1,0)</f>
        <v>0</v>
      </c>
      <c r="G4215" s="90">
        <f t="shared" si="299"/>
        <v>0</v>
      </c>
      <c r="H4215" s="1">
        <f>IF(Eingabe!R4215="x",1,0)</f>
        <v>0</v>
      </c>
      <c r="I4215" s="1">
        <f>IF(Eingabe!S4215="x",1,0)</f>
        <v>0</v>
      </c>
      <c r="J4215" s="1">
        <f t="shared" si="300"/>
        <v>0</v>
      </c>
      <c r="K4215" s="89">
        <f>IF(Eingabe!E4215="x",1,0)</f>
        <v>0</v>
      </c>
      <c r="L4215" s="1">
        <f>IF(Eingabe!F4215="x",1,0)</f>
        <v>0</v>
      </c>
      <c r="M4215" s="90">
        <f t="shared" si="301"/>
        <v>0</v>
      </c>
    </row>
    <row r="4216">
      <c r="A4216" s="5">
        <f>Eingabe!J4216^2*PI()/4</f>
        <v>0</v>
      </c>
      <c r="B4216" s="5">
        <f>Eingabe!K4216*Eingabe!L4216</f>
        <v>0</v>
      </c>
      <c r="C4216" s="5">
        <f>(Eingabe!K4216*(Eingabe!L4216-Eingabe!K4216)+Eingabe!K4216^2*PI()/4)*0+Eingabe!K4216*Eingabe!L4216</f>
        <v>0</v>
      </c>
      <c r="D4216" s="89">
        <f>IF(Eingabe!G4216="x",1,0)</f>
        <v>0</v>
      </c>
      <c r="E4216" s="1">
        <f>IF(Eingabe!H4216="x",1,0)</f>
        <v>0</v>
      </c>
      <c r="F4216" s="1">
        <f>IF(Eingabe!I4216="x",1,0)</f>
        <v>0</v>
      </c>
      <c r="G4216" s="90">
        <f t="shared" si="299"/>
        <v>0</v>
      </c>
      <c r="H4216" s="1">
        <f>IF(Eingabe!R4216="x",1,0)</f>
        <v>0</v>
      </c>
      <c r="I4216" s="1">
        <f>IF(Eingabe!S4216="x",1,0)</f>
        <v>0</v>
      </c>
      <c r="J4216" s="1">
        <f t="shared" si="300"/>
        <v>0</v>
      </c>
      <c r="K4216" s="89">
        <f>IF(Eingabe!E4216="x",1,0)</f>
        <v>0</v>
      </c>
      <c r="L4216" s="1">
        <f>IF(Eingabe!F4216="x",1,0)</f>
        <v>0</v>
      </c>
      <c r="M4216" s="90">
        <f t="shared" si="301"/>
        <v>0</v>
      </c>
    </row>
    <row r="4217">
      <c r="A4217" s="5">
        <f>Eingabe!J4217^2*PI()/4</f>
        <v>0</v>
      </c>
      <c r="B4217" s="5">
        <f>Eingabe!K4217*Eingabe!L4217</f>
        <v>0</v>
      </c>
      <c r="C4217" s="5">
        <f>(Eingabe!K4217*(Eingabe!L4217-Eingabe!K4217)+Eingabe!K4217^2*PI()/4)*0+Eingabe!K4217*Eingabe!L4217</f>
        <v>0</v>
      </c>
      <c r="D4217" s="89">
        <f>IF(Eingabe!G4217="x",1,0)</f>
        <v>0</v>
      </c>
      <c r="E4217" s="1">
        <f>IF(Eingabe!H4217="x",1,0)</f>
        <v>0</v>
      </c>
      <c r="F4217" s="1">
        <f>IF(Eingabe!I4217="x",1,0)</f>
        <v>0</v>
      </c>
      <c r="G4217" s="90">
        <f t="shared" si="299"/>
        <v>0</v>
      </c>
      <c r="H4217" s="1">
        <f>IF(Eingabe!R4217="x",1,0)</f>
        <v>0</v>
      </c>
      <c r="I4217" s="1">
        <f>IF(Eingabe!S4217="x",1,0)</f>
        <v>0</v>
      </c>
      <c r="J4217" s="1">
        <f t="shared" si="300"/>
        <v>0</v>
      </c>
      <c r="K4217" s="89">
        <f>IF(Eingabe!E4217="x",1,0)</f>
        <v>0</v>
      </c>
      <c r="L4217" s="1">
        <f>IF(Eingabe!F4217="x",1,0)</f>
        <v>0</v>
      </c>
      <c r="M4217" s="90">
        <f t="shared" si="301"/>
        <v>0</v>
      </c>
    </row>
    <row r="4218">
      <c r="A4218" s="5">
        <f>Eingabe!J4218^2*PI()/4</f>
        <v>0</v>
      </c>
      <c r="B4218" s="5">
        <f>Eingabe!K4218*Eingabe!L4218</f>
        <v>0</v>
      </c>
      <c r="C4218" s="5">
        <f>(Eingabe!K4218*(Eingabe!L4218-Eingabe!K4218)+Eingabe!K4218^2*PI()/4)*0+Eingabe!K4218*Eingabe!L4218</f>
        <v>0</v>
      </c>
      <c r="D4218" s="89">
        <f>IF(Eingabe!G4218="x",1,0)</f>
        <v>0</v>
      </c>
      <c r="E4218" s="1">
        <f>IF(Eingabe!H4218="x",1,0)</f>
        <v>0</v>
      </c>
      <c r="F4218" s="1">
        <f>IF(Eingabe!I4218="x",1,0)</f>
        <v>0</v>
      </c>
      <c r="G4218" s="90">
        <f t="shared" si="299"/>
        <v>0</v>
      </c>
      <c r="H4218" s="1">
        <f>IF(Eingabe!R4218="x",1,0)</f>
        <v>0</v>
      </c>
      <c r="I4218" s="1">
        <f>IF(Eingabe!S4218="x",1,0)</f>
        <v>0</v>
      </c>
      <c r="J4218" s="1">
        <f t="shared" si="300"/>
        <v>0</v>
      </c>
      <c r="K4218" s="89">
        <f>IF(Eingabe!E4218="x",1,0)</f>
        <v>0</v>
      </c>
      <c r="L4218" s="1">
        <f>IF(Eingabe!F4218="x",1,0)</f>
        <v>0</v>
      </c>
      <c r="M4218" s="90">
        <f t="shared" si="301"/>
        <v>0</v>
      </c>
    </row>
    <row r="4219">
      <c r="A4219" s="5">
        <f>Eingabe!J4219^2*PI()/4</f>
        <v>0</v>
      </c>
      <c r="B4219" s="5">
        <f>Eingabe!K4219*Eingabe!L4219</f>
        <v>0</v>
      </c>
      <c r="C4219" s="5">
        <f>(Eingabe!K4219*(Eingabe!L4219-Eingabe!K4219)+Eingabe!K4219^2*PI()/4)*0+Eingabe!K4219*Eingabe!L4219</f>
        <v>0</v>
      </c>
      <c r="D4219" s="89">
        <f>IF(Eingabe!G4219="x",1,0)</f>
        <v>0</v>
      </c>
      <c r="E4219" s="1">
        <f>IF(Eingabe!H4219="x",1,0)</f>
        <v>0</v>
      </c>
      <c r="F4219" s="1">
        <f>IF(Eingabe!I4219="x",1,0)</f>
        <v>0</v>
      </c>
      <c r="G4219" s="90">
        <f t="shared" si="299"/>
        <v>0</v>
      </c>
      <c r="H4219" s="1">
        <f>IF(Eingabe!R4219="x",1,0)</f>
        <v>0</v>
      </c>
      <c r="I4219" s="1">
        <f>IF(Eingabe!S4219="x",1,0)</f>
        <v>0</v>
      </c>
      <c r="J4219" s="1">
        <f t="shared" si="300"/>
        <v>0</v>
      </c>
      <c r="K4219" s="89">
        <f>IF(Eingabe!E4219="x",1,0)</f>
        <v>0</v>
      </c>
      <c r="L4219" s="1">
        <f>IF(Eingabe!F4219="x",1,0)</f>
        <v>0</v>
      </c>
      <c r="M4219" s="90">
        <f t="shared" si="301"/>
        <v>0</v>
      </c>
    </row>
    <row r="4220">
      <c r="A4220" s="5">
        <f>Eingabe!J4220^2*PI()/4</f>
        <v>0</v>
      </c>
      <c r="B4220" s="5">
        <f>Eingabe!K4220*Eingabe!L4220</f>
        <v>0</v>
      </c>
      <c r="C4220" s="5">
        <f>(Eingabe!K4220*(Eingabe!L4220-Eingabe!K4220)+Eingabe!K4220^2*PI()/4)*0+Eingabe!K4220*Eingabe!L4220</f>
        <v>0</v>
      </c>
      <c r="D4220" s="89">
        <f>IF(Eingabe!G4220="x",1,0)</f>
        <v>0</v>
      </c>
      <c r="E4220" s="1">
        <f>IF(Eingabe!H4220="x",1,0)</f>
        <v>0</v>
      </c>
      <c r="F4220" s="1">
        <f>IF(Eingabe!I4220="x",1,0)</f>
        <v>0</v>
      </c>
      <c r="G4220" s="90">
        <f t="shared" si="299"/>
        <v>0</v>
      </c>
      <c r="H4220" s="1">
        <f>IF(Eingabe!R4220="x",1,0)</f>
        <v>0</v>
      </c>
      <c r="I4220" s="1">
        <f>IF(Eingabe!S4220="x",1,0)</f>
        <v>0</v>
      </c>
      <c r="J4220" s="1">
        <f t="shared" si="300"/>
        <v>0</v>
      </c>
      <c r="K4220" s="89">
        <f>IF(Eingabe!E4220="x",1,0)</f>
        <v>0</v>
      </c>
      <c r="L4220" s="1">
        <f>IF(Eingabe!F4220="x",1,0)</f>
        <v>0</v>
      </c>
      <c r="M4220" s="90">
        <f t="shared" si="301"/>
        <v>0</v>
      </c>
    </row>
    <row r="4221">
      <c r="A4221" s="5">
        <f>Eingabe!J4221^2*PI()/4</f>
        <v>0</v>
      </c>
      <c r="B4221" s="5">
        <f>Eingabe!K4221*Eingabe!L4221</f>
        <v>0</v>
      </c>
      <c r="C4221" s="5">
        <f>(Eingabe!K4221*(Eingabe!L4221-Eingabe!K4221)+Eingabe!K4221^2*PI()/4)*0+Eingabe!K4221*Eingabe!L4221</f>
        <v>0</v>
      </c>
      <c r="D4221" s="89">
        <f>IF(Eingabe!G4221="x",1,0)</f>
        <v>0</v>
      </c>
      <c r="E4221" s="1">
        <f>IF(Eingabe!H4221="x",1,0)</f>
        <v>0</v>
      </c>
      <c r="F4221" s="1">
        <f>IF(Eingabe!I4221="x",1,0)</f>
        <v>0</v>
      </c>
      <c r="G4221" s="90">
        <f t="shared" si="299"/>
        <v>0</v>
      </c>
      <c r="H4221" s="1">
        <f>IF(Eingabe!R4221="x",1,0)</f>
        <v>0</v>
      </c>
      <c r="I4221" s="1">
        <f>IF(Eingabe!S4221="x",1,0)</f>
        <v>0</v>
      </c>
      <c r="J4221" s="1">
        <f t="shared" si="300"/>
        <v>0</v>
      </c>
      <c r="K4221" s="89">
        <f>IF(Eingabe!E4221="x",1,0)</f>
        <v>0</v>
      </c>
      <c r="L4221" s="1">
        <f>IF(Eingabe!F4221="x",1,0)</f>
        <v>0</v>
      </c>
      <c r="M4221" s="90">
        <f t="shared" si="301"/>
        <v>0</v>
      </c>
    </row>
    <row r="4222">
      <c r="A4222" s="5">
        <f>Eingabe!J4222^2*PI()/4</f>
        <v>0</v>
      </c>
      <c r="B4222" s="5">
        <f>Eingabe!K4222*Eingabe!L4222</f>
        <v>0</v>
      </c>
      <c r="C4222" s="5">
        <f>(Eingabe!K4222*(Eingabe!L4222-Eingabe!K4222)+Eingabe!K4222^2*PI()/4)*0+Eingabe!K4222*Eingabe!L4222</f>
        <v>0</v>
      </c>
      <c r="D4222" s="89">
        <f>IF(Eingabe!G4222="x",1,0)</f>
        <v>0</v>
      </c>
      <c r="E4222" s="1">
        <f>IF(Eingabe!H4222="x",1,0)</f>
        <v>0</v>
      </c>
      <c r="F4222" s="1">
        <f>IF(Eingabe!I4222="x",1,0)</f>
        <v>0</v>
      </c>
      <c r="G4222" s="90">
        <f t="shared" si="299"/>
        <v>0</v>
      </c>
      <c r="H4222" s="1">
        <f>IF(Eingabe!R4222="x",1,0)</f>
        <v>0</v>
      </c>
      <c r="I4222" s="1">
        <f>IF(Eingabe!S4222="x",1,0)</f>
        <v>0</v>
      </c>
      <c r="J4222" s="1">
        <f t="shared" si="300"/>
        <v>0</v>
      </c>
      <c r="K4222" s="89">
        <f>IF(Eingabe!E4222="x",1,0)</f>
        <v>0</v>
      </c>
      <c r="L4222" s="1">
        <f>IF(Eingabe!F4222="x",1,0)</f>
        <v>0</v>
      </c>
      <c r="M4222" s="90">
        <f t="shared" si="301"/>
        <v>0</v>
      </c>
    </row>
    <row r="4223">
      <c r="A4223" s="5">
        <f>Eingabe!J4223^2*PI()/4</f>
        <v>0</v>
      </c>
      <c r="B4223" s="5">
        <f>Eingabe!K4223*Eingabe!L4223</f>
        <v>0</v>
      </c>
      <c r="C4223" s="5">
        <f>(Eingabe!K4223*(Eingabe!L4223-Eingabe!K4223)+Eingabe!K4223^2*PI()/4)*0+Eingabe!K4223*Eingabe!L4223</f>
        <v>0</v>
      </c>
      <c r="D4223" s="89">
        <f>IF(Eingabe!G4223="x",1,0)</f>
        <v>0</v>
      </c>
      <c r="E4223" s="1">
        <f>IF(Eingabe!H4223="x",1,0)</f>
        <v>0</v>
      </c>
      <c r="F4223" s="1">
        <f>IF(Eingabe!I4223="x",1,0)</f>
        <v>0</v>
      </c>
      <c r="G4223" s="90">
        <f t="shared" si="299"/>
        <v>0</v>
      </c>
      <c r="H4223" s="1">
        <f>IF(Eingabe!R4223="x",1,0)</f>
        <v>0</v>
      </c>
      <c r="I4223" s="1">
        <f>IF(Eingabe!S4223="x",1,0)</f>
        <v>0</v>
      </c>
      <c r="J4223" s="1">
        <f t="shared" si="300"/>
        <v>0</v>
      </c>
      <c r="K4223" s="89">
        <f>IF(Eingabe!E4223="x",1,0)</f>
        <v>0</v>
      </c>
      <c r="L4223" s="1">
        <f>IF(Eingabe!F4223="x",1,0)</f>
        <v>0</v>
      </c>
      <c r="M4223" s="90">
        <f t="shared" si="301"/>
        <v>0</v>
      </c>
    </row>
    <row r="4224">
      <c r="A4224" s="5">
        <f>Eingabe!J4224^2*PI()/4</f>
        <v>0</v>
      </c>
      <c r="B4224" s="5">
        <f>Eingabe!K4224*Eingabe!L4224</f>
        <v>0</v>
      </c>
      <c r="C4224" s="5">
        <f>(Eingabe!K4224*(Eingabe!L4224-Eingabe!K4224)+Eingabe!K4224^2*PI()/4)*0+Eingabe!K4224*Eingabe!L4224</f>
        <v>0</v>
      </c>
      <c r="D4224" s="89">
        <f>IF(Eingabe!G4224="x",1,0)</f>
        <v>0</v>
      </c>
      <c r="E4224" s="1">
        <f>IF(Eingabe!H4224="x",1,0)</f>
        <v>0</v>
      </c>
      <c r="F4224" s="1">
        <f>IF(Eingabe!I4224="x",1,0)</f>
        <v>0</v>
      </c>
      <c r="G4224" s="90">
        <f t="shared" si="299"/>
        <v>0</v>
      </c>
      <c r="H4224" s="1">
        <f>IF(Eingabe!R4224="x",1,0)</f>
        <v>0</v>
      </c>
      <c r="I4224" s="1">
        <f>IF(Eingabe!S4224="x",1,0)</f>
        <v>0</v>
      </c>
      <c r="J4224" s="1">
        <f t="shared" si="300"/>
        <v>0</v>
      </c>
      <c r="K4224" s="89">
        <f>IF(Eingabe!E4224="x",1,0)</f>
        <v>0</v>
      </c>
      <c r="L4224" s="1">
        <f>IF(Eingabe!F4224="x",1,0)</f>
        <v>0</v>
      </c>
      <c r="M4224" s="90">
        <f t="shared" si="301"/>
        <v>0</v>
      </c>
    </row>
    <row r="4225">
      <c r="A4225" s="5">
        <f>Eingabe!J4225^2*PI()/4</f>
        <v>0</v>
      </c>
      <c r="B4225" s="5">
        <f>Eingabe!K4225*Eingabe!L4225</f>
        <v>0</v>
      </c>
      <c r="C4225" s="5">
        <f>(Eingabe!K4225*(Eingabe!L4225-Eingabe!K4225)+Eingabe!K4225^2*PI()/4)*0+Eingabe!K4225*Eingabe!L4225</f>
        <v>0</v>
      </c>
      <c r="D4225" s="89">
        <f>IF(Eingabe!G4225="x",1,0)</f>
        <v>0</v>
      </c>
      <c r="E4225" s="1">
        <f>IF(Eingabe!H4225="x",1,0)</f>
        <v>0</v>
      </c>
      <c r="F4225" s="1">
        <f>IF(Eingabe!I4225="x",1,0)</f>
        <v>0</v>
      </c>
      <c r="G4225" s="90">
        <f t="shared" si="299"/>
        <v>0</v>
      </c>
      <c r="H4225" s="1">
        <f>IF(Eingabe!R4225="x",1,0)</f>
        <v>0</v>
      </c>
      <c r="I4225" s="1">
        <f>IF(Eingabe!S4225="x",1,0)</f>
        <v>0</v>
      </c>
      <c r="J4225" s="1">
        <f t="shared" si="300"/>
        <v>0</v>
      </c>
      <c r="K4225" s="89">
        <f>IF(Eingabe!E4225="x",1,0)</f>
        <v>0</v>
      </c>
      <c r="L4225" s="1">
        <f>IF(Eingabe!F4225="x",1,0)</f>
        <v>0</v>
      </c>
      <c r="M4225" s="90">
        <f t="shared" si="301"/>
        <v>0</v>
      </c>
    </row>
    <row r="4226">
      <c r="A4226" s="5">
        <f>Eingabe!J4226^2*PI()/4</f>
        <v>0</v>
      </c>
      <c r="B4226" s="5">
        <f>Eingabe!K4226*Eingabe!L4226</f>
        <v>0</v>
      </c>
      <c r="C4226" s="5">
        <f>(Eingabe!K4226*(Eingabe!L4226-Eingabe!K4226)+Eingabe!K4226^2*PI()/4)*0+Eingabe!K4226*Eingabe!L4226</f>
        <v>0</v>
      </c>
      <c r="D4226" s="89">
        <f>IF(Eingabe!G4226="x",1,0)</f>
        <v>0</v>
      </c>
      <c r="E4226" s="1">
        <f>IF(Eingabe!H4226="x",1,0)</f>
        <v>0</v>
      </c>
      <c r="F4226" s="1">
        <f>IF(Eingabe!I4226="x",1,0)</f>
        <v>0</v>
      </c>
      <c r="G4226" s="90">
        <f t="shared" si="299"/>
        <v>0</v>
      </c>
      <c r="H4226" s="1">
        <f>IF(Eingabe!R4226="x",1,0)</f>
        <v>0</v>
      </c>
      <c r="I4226" s="1">
        <f>IF(Eingabe!S4226="x",1,0)</f>
        <v>0</v>
      </c>
      <c r="J4226" s="1">
        <f t="shared" si="300"/>
        <v>0</v>
      </c>
      <c r="K4226" s="89">
        <f>IF(Eingabe!E4226="x",1,0)</f>
        <v>0</v>
      </c>
      <c r="L4226" s="1">
        <f>IF(Eingabe!F4226="x",1,0)</f>
        <v>0</v>
      </c>
      <c r="M4226" s="90">
        <f t="shared" si="301"/>
        <v>0</v>
      </c>
    </row>
    <row r="4227">
      <c r="A4227" s="5">
        <f>Eingabe!J4227^2*PI()/4</f>
        <v>0</v>
      </c>
      <c r="B4227" s="5">
        <f>Eingabe!K4227*Eingabe!L4227</f>
        <v>0</v>
      </c>
      <c r="C4227" s="5">
        <f>(Eingabe!K4227*(Eingabe!L4227-Eingabe!K4227)+Eingabe!K4227^2*PI()/4)*0+Eingabe!K4227*Eingabe!L4227</f>
        <v>0</v>
      </c>
      <c r="D4227" s="89">
        <f>IF(Eingabe!G4227="x",1,0)</f>
        <v>0</v>
      </c>
      <c r="E4227" s="1">
        <f>IF(Eingabe!H4227="x",1,0)</f>
        <v>0</v>
      </c>
      <c r="F4227" s="1">
        <f>IF(Eingabe!I4227="x",1,0)</f>
        <v>0</v>
      </c>
      <c r="G4227" s="90">
        <f t="shared" si="299"/>
        <v>0</v>
      </c>
      <c r="H4227" s="1">
        <f>IF(Eingabe!R4227="x",1,0)</f>
        <v>0</v>
      </c>
      <c r="I4227" s="1">
        <f>IF(Eingabe!S4227="x",1,0)</f>
        <v>0</v>
      </c>
      <c r="J4227" s="1">
        <f t="shared" si="300"/>
        <v>0</v>
      </c>
      <c r="K4227" s="89">
        <f>IF(Eingabe!E4227="x",1,0)</f>
        <v>0</v>
      </c>
      <c r="L4227" s="1">
        <f>IF(Eingabe!F4227="x",1,0)</f>
        <v>0</v>
      </c>
      <c r="M4227" s="90">
        <f t="shared" si="301"/>
        <v>0</v>
      </c>
    </row>
    <row r="4228">
      <c r="A4228" s="5">
        <f>Eingabe!J4228^2*PI()/4</f>
        <v>0</v>
      </c>
      <c r="B4228" s="5">
        <f>Eingabe!K4228*Eingabe!L4228</f>
        <v>0</v>
      </c>
      <c r="C4228" s="5">
        <f>(Eingabe!K4228*(Eingabe!L4228-Eingabe!K4228)+Eingabe!K4228^2*PI()/4)*0+Eingabe!K4228*Eingabe!L4228</f>
        <v>0</v>
      </c>
      <c r="D4228" s="89">
        <f>IF(Eingabe!G4228="x",1,0)</f>
        <v>0</v>
      </c>
      <c r="E4228" s="1">
        <f>IF(Eingabe!H4228="x",1,0)</f>
        <v>0</v>
      </c>
      <c r="F4228" s="1">
        <f>IF(Eingabe!I4228="x",1,0)</f>
        <v>0</v>
      </c>
      <c r="G4228" s="90">
        <f t="shared" si="299"/>
        <v>0</v>
      </c>
      <c r="H4228" s="1">
        <f>IF(Eingabe!R4228="x",1,0)</f>
        <v>0</v>
      </c>
      <c r="I4228" s="1">
        <f>IF(Eingabe!S4228="x",1,0)</f>
        <v>0</v>
      </c>
      <c r="J4228" s="1">
        <f t="shared" si="300"/>
        <v>0</v>
      </c>
      <c r="K4228" s="89">
        <f>IF(Eingabe!E4228="x",1,0)</f>
        <v>0</v>
      </c>
      <c r="L4228" s="1">
        <f>IF(Eingabe!F4228="x",1,0)</f>
        <v>0</v>
      </c>
      <c r="M4228" s="90">
        <f t="shared" si="301"/>
        <v>0</v>
      </c>
    </row>
    <row r="4229">
      <c r="A4229" s="5">
        <f>Eingabe!J4229^2*PI()/4</f>
        <v>0</v>
      </c>
      <c r="B4229" s="5">
        <f>Eingabe!K4229*Eingabe!L4229</f>
        <v>0</v>
      </c>
      <c r="C4229" s="5">
        <f>(Eingabe!K4229*(Eingabe!L4229-Eingabe!K4229)+Eingabe!K4229^2*PI()/4)*0+Eingabe!K4229*Eingabe!L4229</f>
        <v>0</v>
      </c>
      <c r="D4229" s="89">
        <f>IF(Eingabe!G4229="x",1,0)</f>
        <v>0</v>
      </c>
      <c r="E4229" s="1">
        <f>IF(Eingabe!H4229="x",1,0)</f>
        <v>0</v>
      </c>
      <c r="F4229" s="1">
        <f>IF(Eingabe!I4229="x",1,0)</f>
        <v>0</v>
      </c>
      <c r="G4229" s="90">
        <f t="shared" si="299"/>
        <v>0</v>
      </c>
      <c r="H4229" s="1">
        <f>IF(Eingabe!R4229="x",1,0)</f>
        <v>0</v>
      </c>
      <c r="I4229" s="1">
        <f>IF(Eingabe!S4229="x",1,0)</f>
        <v>0</v>
      </c>
      <c r="J4229" s="1">
        <f t="shared" si="300"/>
        <v>0</v>
      </c>
      <c r="K4229" s="89">
        <f>IF(Eingabe!E4229="x",1,0)</f>
        <v>0</v>
      </c>
      <c r="L4229" s="1">
        <f>IF(Eingabe!F4229="x",1,0)</f>
        <v>0</v>
      </c>
      <c r="M4229" s="90">
        <f t="shared" si="301"/>
        <v>0</v>
      </c>
    </row>
    <row r="4230">
      <c r="A4230" s="5">
        <f>Eingabe!J4230^2*PI()/4</f>
        <v>0</v>
      </c>
      <c r="B4230" s="5">
        <f>Eingabe!K4230*Eingabe!L4230</f>
        <v>0</v>
      </c>
      <c r="C4230" s="5">
        <f>(Eingabe!K4230*(Eingabe!L4230-Eingabe!K4230)+Eingabe!K4230^2*PI()/4)*0+Eingabe!K4230*Eingabe!L4230</f>
        <v>0</v>
      </c>
      <c r="D4230" s="89">
        <f>IF(Eingabe!G4230="x",1,0)</f>
        <v>0</v>
      </c>
      <c r="E4230" s="1">
        <f>IF(Eingabe!H4230="x",1,0)</f>
        <v>0</v>
      </c>
      <c r="F4230" s="1">
        <f>IF(Eingabe!I4230="x",1,0)</f>
        <v>0</v>
      </c>
      <c r="G4230" s="90">
        <f t="shared" si="299"/>
        <v>0</v>
      </c>
      <c r="H4230" s="1">
        <f>IF(Eingabe!R4230="x",1,0)</f>
        <v>0</v>
      </c>
      <c r="I4230" s="1">
        <f>IF(Eingabe!S4230="x",1,0)</f>
        <v>0</v>
      </c>
      <c r="J4230" s="1">
        <f t="shared" si="300"/>
        <v>0</v>
      </c>
      <c r="K4230" s="89">
        <f>IF(Eingabe!E4230="x",1,0)</f>
        <v>0</v>
      </c>
      <c r="L4230" s="1">
        <f>IF(Eingabe!F4230="x",1,0)</f>
        <v>0</v>
      </c>
      <c r="M4230" s="90">
        <f t="shared" si="301"/>
        <v>0</v>
      </c>
    </row>
    <row r="4231">
      <c r="A4231" s="5">
        <f>Eingabe!J4231^2*PI()/4</f>
        <v>0</v>
      </c>
      <c r="B4231" s="5">
        <f>Eingabe!K4231*Eingabe!L4231</f>
        <v>0</v>
      </c>
      <c r="C4231" s="5">
        <f>(Eingabe!K4231*(Eingabe!L4231-Eingabe!K4231)+Eingabe!K4231^2*PI()/4)*0+Eingabe!K4231*Eingabe!L4231</f>
        <v>0</v>
      </c>
      <c r="D4231" s="89">
        <f>IF(Eingabe!G4231="x",1,0)</f>
        <v>0</v>
      </c>
      <c r="E4231" s="1">
        <f>IF(Eingabe!H4231="x",1,0)</f>
        <v>0</v>
      </c>
      <c r="F4231" s="1">
        <f>IF(Eingabe!I4231="x",1,0)</f>
        <v>0</v>
      </c>
      <c r="G4231" s="90">
        <f t="shared" si="299"/>
        <v>0</v>
      </c>
      <c r="H4231" s="1">
        <f>IF(Eingabe!R4231="x",1,0)</f>
        <v>0</v>
      </c>
      <c r="I4231" s="1">
        <f>IF(Eingabe!S4231="x",1,0)</f>
        <v>0</v>
      </c>
      <c r="J4231" s="1">
        <f t="shared" si="300"/>
        <v>0</v>
      </c>
      <c r="K4231" s="89">
        <f>IF(Eingabe!E4231="x",1,0)</f>
        <v>0</v>
      </c>
      <c r="L4231" s="1">
        <f>IF(Eingabe!F4231="x",1,0)</f>
        <v>0</v>
      </c>
      <c r="M4231" s="90">
        <f t="shared" si="301"/>
        <v>0</v>
      </c>
    </row>
    <row r="4232">
      <c r="A4232" s="5">
        <f>Eingabe!J4232^2*PI()/4</f>
        <v>0</v>
      </c>
      <c r="B4232" s="5">
        <f>Eingabe!K4232*Eingabe!L4232</f>
        <v>0</v>
      </c>
      <c r="C4232" s="5">
        <f>(Eingabe!K4232*(Eingabe!L4232-Eingabe!K4232)+Eingabe!K4232^2*PI()/4)*0+Eingabe!K4232*Eingabe!L4232</f>
        <v>0</v>
      </c>
      <c r="D4232" s="89">
        <f>IF(Eingabe!G4232="x",1,0)</f>
        <v>0</v>
      </c>
      <c r="E4232" s="1">
        <f>IF(Eingabe!H4232="x",1,0)</f>
        <v>0</v>
      </c>
      <c r="F4232" s="1">
        <f>IF(Eingabe!I4232="x",1,0)</f>
        <v>0</v>
      </c>
      <c r="G4232" s="90">
        <f t="shared" si="299"/>
        <v>0</v>
      </c>
      <c r="H4232" s="1">
        <f>IF(Eingabe!R4232="x",1,0)</f>
        <v>0</v>
      </c>
      <c r="I4232" s="1">
        <f>IF(Eingabe!S4232="x",1,0)</f>
        <v>0</v>
      </c>
      <c r="J4232" s="1">
        <f t="shared" si="300"/>
        <v>0</v>
      </c>
      <c r="K4232" s="89">
        <f>IF(Eingabe!E4232="x",1,0)</f>
        <v>0</v>
      </c>
      <c r="L4232" s="1">
        <f>IF(Eingabe!F4232="x",1,0)</f>
        <v>0</v>
      </c>
      <c r="M4232" s="90">
        <f t="shared" si="301"/>
        <v>0</v>
      </c>
    </row>
    <row r="4233">
      <c r="A4233" s="5">
        <f>Eingabe!J4233^2*PI()/4</f>
        <v>0</v>
      </c>
      <c r="B4233" s="5">
        <f>Eingabe!K4233*Eingabe!L4233</f>
        <v>0</v>
      </c>
      <c r="C4233" s="5">
        <f>(Eingabe!K4233*(Eingabe!L4233-Eingabe!K4233)+Eingabe!K4233^2*PI()/4)*0+Eingabe!K4233*Eingabe!L4233</f>
        <v>0</v>
      </c>
      <c r="D4233" s="89">
        <f>IF(Eingabe!G4233="x",1,0)</f>
        <v>0</v>
      </c>
      <c r="E4233" s="1">
        <f>IF(Eingabe!H4233="x",1,0)</f>
        <v>0</v>
      </c>
      <c r="F4233" s="1">
        <f>IF(Eingabe!I4233="x",1,0)</f>
        <v>0</v>
      </c>
      <c r="G4233" s="90">
        <f t="shared" si="299"/>
        <v>0</v>
      </c>
      <c r="H4233" s="1">
        <f>IF(Eingabe!R4233="x",1,0)</f>
        <v>0</v>
      </c>
      <c r="I4233" s="1">
        <f>IF(Eingabe!S4233="x",1,0)</f>
        <v>0</v>
      </c>
      <c r="J4233" s="1">
        <f t="shared" si="300"/>
        <v>0</v>
      </c>
      <c r="K4233" s="89">
        <f>IF(Eingabe!E4233="x",1,0)</f>
        <v>0</v>
      </c>
      <c r="L4233" s="1">
        <f>IF(Eingabe!F4233="x",1,0)</f>
        <v>0</v>
      </c>
      <c r="M4233" s="90">
        <f t="shared" si="301"/>
        <v>0</v>
      </c>
    </row>
    <row r="4234">
      <c r="A4234" s="5">
        <f>Eingabe!J4234^2*PI()/4</f>
        <v>0</v>
      </c>
      <c r="B4234" s="5">
        <f>Eingabe!K4234*Eingabe!L4234</f>
        <v>0</v>
      </c>
      <c r="C4234" s="5">
        <f>(Eingabe!K4234*(Eingabe!L4234-Eingabe!K4234)+Eingabe!K4234^2*PI()/4)*0+Eingabe!K4234*Eingabe!L4234</f>
        <v>0</v>
      </c>
      <c r="D4234" s="89">
        <f>IF(Eingabe!G4234="x",1,0)</f>
        <v>0</v>
      </c>
      <c r="E4234" s="1">
        <f>IF(Eingabe!H4234="x",1,0)</f>
        <v>0</v>
      </c>
      <c r="F4234" s="1">
        <f>IF(Eingabe!I4234="x",1,0)</f>
        <v>0</v>
      </c>
      <c r="G4234" s="90">
        <f t="shared" si="299"/>
        <v>0</v>
      </c>
      <c r="H4234" s="1">
        <f>IF(Eingabe!R4234="x",1,0)</f>
        <v>0</v>
      </c>
      <c r="I4234" s="1">
        <f>IF(Eingabe!S4234="x",1,0)</f>
        <v>0</v>
      </c>
      <c r="J4234" s="1">
        <f t="shared" si="300"/>
        <v>0</v>
      </c>
      <c r="K4234" s="89">
        <f>IF(Eingabe!E4234="x",1,0)</f>
        <v>0</v>
      </c>
      <c r="L4234" s="1">
        <f>IF(Eingabe!F4234="x",1,0)</f>
        <v>0</v>
      </c>
      <c r="M4234" s="90">
        <f t="shared" si="301"/>
        <v>0</v>
      </c>
    </row>
    <row r="4235">
      <c r="A4235" s="5">
        <f>Eingabe!J4235^2*PI()/4</f>
        <v>0</v>
      </c>
      <c r="B4235" s="5">
        <f>Eingabe!K4235*Eingabe!L4235</f>
        <v>0</v>
      </c>
      <c r="C4235" s="5">
        <f>(Eingabe!K4235*(Eingabe!L4235-Eingabe!K4235)+Eingabe!K4235^2*PI()/4)*0+Eingabe!K4235*Eingabe!L4235</f>
        <v>0</v>
      </c>
      <c r="D4235" s="89">
        <f>IF(Eingabe!G4235="x",1,0)</f>
        <v>0</v>
      </c>
      <c r="E4235" s="1">
        <f>IF(Eingabe!H4235="x",1,0)</f>
        <v>0</v>
      </c>
      <c r="F4235" s="1">
        <f>IF(Eingabe!I4235="x",1,0)</f>
        <v>0</v>
      </c>
      <c r="G4235" s="90">
        <f t="shared" si="299"/>
        <v>0</v>
      </c>
      <c r="H4235" s="1">
        <f>IF(Eingabe!R4235="x",1,0)</f>
        <v>0</v>
      </c>
      <c r="I4235" s="1">
        <f>IF(Eingabe!S4235="x",1,0)</f>
        <v>0</v>
      </c>
      <c r="J4235" s="1">
        <f t="shared" si="300"/>
        <v>0</v>
      </c>
      <c r="K4235" s="89">
        <f>IF(Eingabe!E4235="x",1,0)</f>
        <v>0</v>
      </c>
      <c r="L4235" s="1">
        <f>IF(Eingabe!F4235="x",1,0)</f>
        <v>0</v>
      </c>
      <c r="M4235" s="90">
        <f t="shared" si="301"/>
        <v>0</v>
      </c>
    </row>
    <row r="4236">
      <c r="A4236" s="5">
        <f>Eingabe!J4236^2*PI()/4</f>
        <v>0</v>
      </c>
      <c r="B4236" s="5">
        <f>Eingabe!K4236*Eingabe!L4236</f>
        <v>0</v>
      </c>
      <c r="C4236" s="5">
        <f>(Eingabe!K4236*(Eingabe!L4236-Eingabe!K4236)+Eingabe!K4236^2*PI()/4)*0+Eingabe!K4236*Eingabe!L4236</f>
        <v>0</v>
      </c>
      <c r="D4236" s="89">
        <f>IF(Eingabe!G4236="x",1,0)</f>
        <v>0</v>
      </c>
      <c r="E4236" s="1">
        <f>IF(Eingabe!H4236="x",1,0)</f>
        <v>0</v>
      </c>
      <c r="F4236" s="1">
        <f>IF(Eingabe!I4236="x",1,0)</f>
        <v>0</v>
      </c>
      <c r="G4236" s="90">
        <f t="shared" si="299"/>
        <v>0</v>
      </c>
      <c r="H4236" s="1">
        <f>IF(Eingabe!R4236="x",1,0)</f>
        <v>0</v>
      </c>
      <c r="I4236" s="1">
        <f>IF(Eingabe!S4236="x",1,0)</f>
        <v>0</v>
      </c>
      <c r="J4236" s="1">
        <f t="shared" si="300"/>
        <v>0</v>
      </c>
      <c r="K4236" s="89">
        <f>IF(Eingabe!E4236="x",1,0)</f>
        <v>0</v>
      </c>
      <c r="L4236" s="1">
        <f>IF(Eingabe!F4236="x",1,0)</f>
        <v>0</v>
      </c>
      <c r="M4236" s="90">
        <f t="shared" si="301"/>
        <v>0</v>
      </c>
    </row>
    <row r="4237">
      <c r="A4237" s="5">
        <f>Eingabe!J4237^2*PI()/4</f>
        <v>0</v>
      </c>
      <c r="B4237" s="5">
        <f>Eingabe!K4237*Eingabe!L4237</f>
        <v>0</v>
      </c>
      <c r="C4237" s="5">
        <f>(Eingabe!K4237*(Eingabe!L4237-Eingabe!K4237)+Eingabe!K4237^2*PI()/4)*0+Eingabe!K4237*Eingabe!L4237</f>
        <v>0</v>
      </c>
      <c r="D4237" s="89">
        <f>IF(Eingabe!G4237="x",1,0)</f>
        <v>0</v>
      </c>
      <c r="E4237" s="1">
        <f>IF(Eingabe!H4237="x",1,0)</f>
        <v>0</v>
      </c>
      <c r="F4237" s="1">
        <f>IF(Eingabe!I4237="x",1,0)</f>
        <v>0</v>
      </c>
      <c r="G4237" s="90">
        <f t="shared" si="299"/>
        <v>0</v>
      </c>
      <c r="H4237" s="1">
        <f>IF(Eingabe!R4237="x",1,0)</f>
        <v>0</v>
      </c>
      <c r="I4237" s="1">
        <f>IF(Eingabe!S4237="x",1,0)</f>
        <v>0</v>
      </c>
      <c r="J4237" s="1">
        <f t="shared" si="300"/>
        <v>0</v>
      </c>
      <c r="K4237" s="89">
        <f>IF(Eingabe!E4237="x",1,0)</f>
        <v>0</v>
      </c>
      <c r="L4237" s="1">
        <f>IF(Eingabe!F4237="x",1,0)</f>
        <v>0</v>
      </c>
      <c r="M4237" s="90">
        <f t="shared" si="301"/>
        <v>0</v>
      </c>
    </row>
    <row r="4238">
      <c r="A4238" s="5">
        <f>Eingabe!J4238^2*PI()/4</f>
        <v>0</v>
      </c>
      <c r="B4238" s="5">
        <f>Eingabe!K4238*Eingabe!L4238</f>
        <v>0</v>
      </c>
      <c r="C4238" s="5">
        <f>(Eingabe!K4238*(Eingabe!L4238-Eingabe!K4238)+Eingabe!K4238^2*PI()/4)*0+Eingabe!K4238*Eingabe!L4238</f>
        <v>0</v>
      </c>
      <c r="D4238" s="89">
        <f>IF(Eingabe!G4238="x",1,0)</f>
        <v>0</v>
      </c>
      <c r="E4238" s="1">
        <f>IF(Eingabe!H4238="x",1,0)</f>
        <v>0</v>
      </c>
      <c r="F4238" s="1">
        <f>IF(Eingabe!I4238="x",1,0)</f>
        <v>0</v>
      </c>
      <c r="G4238" s="90">
        <f t="shared" si="299"/>
        <v>0</v>
      </c>
      <c r="H4238" s="1">
        <f>IF(Eingabe!R4238="x",1,0)</f>
        <v>0</v>
      </c>
      <c r="I4238" s="1">
        <f>IF(Eingabe!S4238="x",1,0)</f>
        <v>0</v>
      </c>
      <c r="J4238" s="1">
        <f t="shared" si="300"/>
        <v>0</v>
      </c>
      <c r="K4238" s="89">
        <f>IF(Eingabe!E4238="x",1,0)</f>
        <v>0</v>
      </c>
      <c r="L4238" s="1">
        <f>IF(Eingabe!F4238="x",1,0)</f>
        <v>0</v>
      </c>
      <c r="M4238" s="90">
        <f t="shared" si="301"/>
        <v>0</v>
      </c>
    </row>
    <row r="4239">
      <c r="A4239" s="5">
        <f>Eingabe!J4239^2*PI()/4</f>
        <v>0</v>
      </c>
      <c r="B4239" s="5">
        <f>Eingabe!K4239*Eingabe!L4239</f>
        <v>0</v>
      </c>
      <c r="C4239" s="5">
        <f>(Eingabe!K4239*(Eingabe!L4239-Eingabe!K4239)+Eingabe!K4239^2*PI()/4)*0+Eingabe!K4239*Eingabe!L4239</f>
        <v>0</v>
      </c>
      <c r="D4239" s="89">
        <f>IF(Eingabe!G4239="x",1,0)</f>
        <v>0</v>
      </c>
      <c r="E4239" s="1">
        <f>IF(Eingabe!H4239="x",1,0)</f>
        <v>0</v>
      </c>
      <c r="F4239" s="1">
        <f>IF(Eingabe!I4239="x",1,0)</f>
        <v>0</v>
      </c>
      <c r="G4239" s="90">
        <f t="shared" si="299"/>
        <v>0</v>
      </c>
      <c r="H4239" s="1">
        <f>IF(Eingabe!R4239="x",1,0)</f>
        <v>0</v>
      </c>
      <c r="I4239" s="1">
        <f>IF(Eingabe!S4239="x",1,0)</f>
        <v>0</v>
      </c>
      <c r="J4239" s="1">
        <f t="shared" si="300"/>
        <v>0</v>
      </c>
      <c r="K4239" s="89">
        <f>IF(Eingabe!E4239="x",1,0)</f>
        <v>0</v>
      </c>
      <c r="L4239" s="1">
        <f>IF(Eingabe!F4239="x",1,0)</f>
        <v>0</v>
      </c>
      <c r="M4239" s="90">
        <f t="shared" si="301"/>
        <v>0</v>
      </c>
    </row>
    <row r="4240">
      <c r="A4240" s="5">
        <f>Eingabe!J4240^2*PI()/4</f>
        <v>0</v>
      </c>
      <c r="B4240" s="5">
        <f>Eingabe!K4240*Eingabe!L4240</f>
        <v>0</v>
      </c>
      <c r="C4240" s="5">
        <f>(Eingabe!K4240*(Eingabe!L4240-Eingabe!K4240)+Eingabe!K4240^2*PI()/4)*0+Eingabe!K4240*Eingabe!L4240</f>
        <v>0</v>
      </c>
      <c r="D4240" s="89">
        <f>IF(Eingabe!G4240="x",1,0)</f>
        <v>0</v>
      </c>
      <c r="E4240" s="1">
        <f>IF(Eingabe!H4240="x",1,0)</f>
        <v>0</v>
      </c>
      <c r="F4240" s="1">
        <f>IF(Eingabe!I4240="x",1,0)</f>
        <v>0</v>
      </c>
      <c r="G4240" s="90">
        <f t="shared" si="299"/>
        <v>0</v>
      </c>
      <c r="H4240" s="1">
        <f>IF(Eingabe!R4240="x",1,0)</f>
        <v>0</v>
      </c>
      <c r="I4240" s="1">
        <f>IF(Eingabe!S4240="x",1,0)</f>
        <v>0</v>
      </c>
      <c r="J4240" s="1">
        <f t="shared" si="300"/>
        <v>0</v>
      </c>
      <c r="K4240" s="89">
        <f>IF(Eingabe!E4240="x",1,0)</f>
        <v>0</v>
      </c>
      <c r="L4240" s="1">
        <f>IF(Eingabe!F4240="x",1,0)</f>
        <v>0</v>
      </c>
      <c r="M4240" s="90">
        <f t="shared" si="301"/>
        <v>0</v>
      </c>
    </row>
    <row r="4241">
      <c r="A4241" s="5">
        <f>Eingabe!J4241^2*PI()/4</f>
        <v>0</v>
      </c>
      <c r="B4241" s="5">
        <f>Eingabe!K4241*Eingabe!L4241</f>
        <v>0</v>
      </c>
      <c r="C4241" s="5">
        <f>(Eingabe!K4241*(Eingabe!L4241-Eingabe!K4241)+Eingabe!K4241^2*PI()/4)*0+Eingabe!K4241*Eingabe!L4241</f>
        <v>0</v>
      </c>
      <c r="D4241" s="89">
        <f>IF(Eingabe!G4241="x",1,0)</f>
        <v>0</v>
      </c>
      <c r="E4241" s="1">
        <f>IF(Eingabe!H4241="x",1,0)</f>
        <v>0</v>
      </c>
      <c r="F4241" s="1">
        <f>IF(Eingabe!I4241="x",1,0)</f>
        <v>0</v>
      </c>
      <c r="G4241" s="90">
        <f t="shared" si="299"/>
        <v>0</v>
      </c>
      <c r="H4241" s="1">
        <f>IF(Eingabe!R4241="x",1,0)</f>
        <v>0</v>
      </c>
      <c r="I4241" s="1">
        <f>IF(Eingabe!S4241="x",1,0)</f>
        <v>0</v>
      </c>
      <c r="J4241" s="1">
        <f t="shared" si="300"/>
        <v>0</v>
      </c>
      <c r="K4241" s="89">
        <f>IF(Eingabe!E4241="x",1,0)</f>
        <v>0</v>
      </c>
      <c r="L4241" s="1">
        <f>IF(Eingabe!F4241="x",1,0)</f>
        <v>0</v>
      </c>
      <c r="M4241" s="90">
        <f t="shared" si="301"/>
        <v>0</v>
      </c>
    </row>
    <row r="4242">
      <c r="A4242" s="5">
        <f>Eingabe!J4242^2*PI()/4</f>
        <v>0</v>
      </c>
      <c r="B4242" s="5">
        <f>Eingabe!K4242*Eingabe!L4242</f>
        <v>0</v>
      </c>
      <c r="C4242" s="5">
        <f>(Eingabe!K4242*(Eingabe!L4242-Eingabe!K4242)+Eingabe!K4242^2*PI()/4)*0+Eingabe!K4242*Eingabe!L4242</f>
        <v>0</v>
      </c>
      <c r="D4242" s="89">
        <f>IF(Eingabe!G4242="x",1,0)</f>
        <v>0</v>
      </c>
      <c r="E4242" s="1">
        <f>IF(Eingabe!H4242="x",1,0)</f>
        <v>0</v>
      </c>
      <c r="F4242" s="1">
        <f>IF(Eingabe!I4242="x",1,0)</f>
        <v>0</v>
      </c>
      <c r="G4242" s="90">
        <f t="shared" si="299"/>
        <v>0</v>
      </c>
      <c r="H4242" s="1">
        <f>IF(Eingabe!R4242="x",1,0)</f>
        <v>0</v>
      </c>
      <c r="I4242" s="1">
        <f>IF(Eingabe!S4242="x",1,0)</f>
        <v>0</v>
      </c>
      <c r="J4242" s="1">
        <f t="shared" si="300"/>
        <v>0</v>
      </c>
      <c r="K4242" s="89">
        <f>IF(Eingabe!E4242="x",1,0)</f>
        <v>0</v>
      </c>
      <c r="L4242" s="1">
        <f>IF(Eingabe!F4242="x",1,0)</f>
        <v>0</v>
      </c>
      <c r="M4242" s="90">
        <f t="shared" si="301"/>
        <v>0</v>
      </c>
    </row>
    <row r="4243">
      <c r="A4243" s="5">
        <f>Eingabe!J4243^2*PI()/4</f>
        <v>0</v>
      </c>
      <c r="B4243" s="5">
        <f>Eingabe!K4243*Eingabe!L4243</f>
        <v>0</v>
      </c>
      <c r="C4243" s="5">
        <f>(Eingabe!K4243*(Eingabe!L4243-Eingabe!K4243)+Eingabe!K4243^2*PI()/4)*0+Eingabe!K4243*Eingabe!L4243</f>
        <v>0</v>
      </c>
      <c r="D4243" s="89">
        <f>IF(Eingabe!G4243="x",1,0)</f>
        <v>0</v>
      </c>
      <c r="E4243" s="1">
        <f>IF(Eingabe!H4243="x",1,0)</f>
        <v>0</v>
      </c>
      <c r="F4243" s="1">
        <f>IF(Eingabe!I4243="x",1,0)</f>
        <v>0</v>
      </c>
      <c r="G4243" s="90">
        <f t="shared" ref="G4243:G4306" si="302">MAX(E4243:F4243)</f>
        <v>0</v>
      </c>
      <c r="H4243" s="1">
        <f>IF(Eingabe!R4243="x",1,0)</f>
        <v>0</v>
      </c>
      <c r="I4243" s="1">
        <f>IF(Eingabe!S4243="x",1,0)</f>
        <v>0</v>
      </c>
      <c r="J4243" s="1">
        <f t="shared" ref="J4243:J4306" si="303">MAX(H4243:I4243)</f>
        <v>0</v>
      </c>
      <c r="K4243" s="89">
        <f>IF(Eingabe!E4243="x",1,0)</f>
        <v>0</v>
      </c>
      <c r="L4243" s="1">
        <f>IF(Eingabe!F4243="x",1,0)</f>
        <v>0</v>
      </c>
      <c r="M4243" s="90">
        <f t="shared" ref="M4243:M4306" si="304">MAX(K4243:L4243)</f>
        <v>0</v>
      </c>
    </row>
    <row r="4244">
      <c r="A4244" s="5">
        <f>Eingabe!J4244^2*PI()/4</f>
        <v>0</v>
      </c>
      <c r="B4244" s="5">
        <f>Eingabe!K4244*Eingabe!L4244</f>
        <v>0</v>
      </c>
      <c r="C4244" s="5">
        <f>(Eingabe!K4244*(Eingabe!L4244-Eingabe!K4244)+Eingabe!K4244^2*PI()/4)*0+Eingabe!K4244*Eingabe!L4244</f>
        <v>0</v>
      </c>
      <c r="D4244" s="89">
        <f>IF(Eingabe!G4244="x",1,0)</f>
        <v>0</v>
      </c>
      <c r="E4244" s="1">
        <f>IF(Eingabe!H4244="x",1,0)</f>
        <v>0</v>
      </c>
      <c r="F4244" s="1">
        <f>IF(Eingabe!I4244="x",1,0)</f>
        <v>0</v>
      </c>
      <c r="G4244" s="90">
        <f t="shared" si="302"/>
        <v>0</v>
      </c>
      <c r="H4244" s="1">
        <f>IF(Eingabe!R4244="x",1,0)</f>
        <v>0</v>
      </c>
      <c r="I4244" s="1">
        <f>IF(Eingabe!S4244="x",1,0)</f>
        <v>0</v>
      </c>
      <c r="J4244" s="1">
        <f t="shared" si="303"/>
        <v>0</v>
      </c>
      <c r="K4244" s="89">
        <f>IF(Eingabe!E4244="x",1,0)</f>
        <v>0</v>
      </c>
      <c r="L4244" s="1">
        <f>IF(Eingabe!F4244="x",1,0)</f>
        <v>0</v>
      </c>
      <c r="M4244" s="90">
        <f t="shared" si="304"/>
        <v>0</v>
      </c>
    </row>
    <row r="4245">
      <c r="A4245" s="5">
        <f>Eingabe!J4245^2*PI()/4</f>
        <v>0</v>
      </c>
      <c r="B4245" s="5">
        <f>Eingabe!K4245*Eingabe!L4245</f>
        <v>0</v>
      </c>
      <c r="C4245" s="5">
        <f>(Eingabe!K4245*(Eingabe!L4245-Eingabe!K4245)+Eingabe!K4245^2*PI()/4)*0+Eingabe!K4245*Eingabe!L4245</f>
        <v>0</v>
      </c>
      <c r="D4245" s="89">
        <f>IF(Eingabe!G4245="x",1,0)</f>
        <v>0</v>
      </c>
      <c r="E4245" s="1">
        <f>IF(Eingabe!H4245="x",1,0)</f>
        <v>0</v>
      </c>
      <c r="F4245" s="1">
        <f>IF(Eingabe!I4245="x",1,0)</f>
        <v>0</v>
      </c>
      <c r="G4245" s="90">
        <f t="shared" si="302"/>
        <v>0</v>
      </c>
      <c r="H4245" s="1">
        <f>IF(Eingabe!R4245="x",1,0)</f>
        <v>0</v>
      </c>
      <c r="I4245" s="1">
        <f>IF(Eingabe!S4245="x",1,0)</f>
        <v>0</v>
      </c>
      <c r="J4245" s="1">
        <f t="shared" si="303"/>
        <v>0</v>
      </c>
      <c r="K4245" s="89">
        <f>IF(Eingabe!E4245="x",1,0)</f>
        <v>0</v>
      </c>
      <c r="L4245" s="1">
        <f>IF(Eingabe!F4245="x",1,0)</f>
        <v>0</v>
      </c>
      <c r="M4245" s="90">
        <f t="shared" si="304"/>
        <v>0</v>
      </c>
    </row>
    <row r="4246">
      <c r="A4246" s="5">
        <f>Eingabe!J4246^2*PI()/4</f>
        <v>0</v>
      </c>
      <c r="B4246" s="5">
        <f>Eingabe!K4246*Eingabe!L4246</f>
        <v>0</v>
      </c>
      <c r="C4246" s="5">
        <f>(Eingabe!K4246*(Eingabe!L4246-Eingabe!K4246)+Eingabe!K4246^2*PI()/4)*0+Eingabe!K4246*Eingabe!L4246</f>
        <v>0</v>
      </c>
      <c r="D4246" s="89">
        <f>IF(Eingabe!G4246="x",1,0)</f>
        <v>0</v>
      </c>
      <c r="E4246" s="1">
        <f>IF(Eingabe!H4246="x",1,0)</f>
        <v>0</v>
      </c>
      <c r="F4246" s="1">
        <f>IF(Eingabe!I4246="x",1,0)</f>
        <v>0</v>
      </c>
      <c r="G4246" s="90">
        <f t="shared" si="302"/>
        <v>0</v>
      </c>
      <c r="H4246" s="1">
        <f>IF(Eingabe!R4246="x",1,0)</f>
        <v>0</v>
      </c>
      <c r="I4246" s="1">
        <f>IF(Eingabe!S4246="x",1,0)</f>
        <v>0</v>
      </c>
      <c r="J4246" s="1">
        <f t="shared" si="303"/>
        <v>0</v>
      </c>
      <c r="K4246" s="89">
        <f>IF(Eingabe!E4246="x",1,0)</f>
        <v>0</v>
      </c>
      <c r="L4246" s="1">
        <f>IF(Eingabe!F4246="x",1,0)</f>
        <v>0</v>
      </c>
      <c r="M4246" s="90">
        <f t="shared" si="304"/>
        <v>0</v>
      </c>
    </row>
    <row r="4247">
      <c r="A4247" s="5">
        <f>Eingabe!J4247^2*PI()/4</f>
        <v>0</v>
      </c>
      <c r="B4247" s="5">
        <f>Eingabe!K4247*Eingabe!L4247</f>
        <v>0</v>
      </c>
      <c r="C4247" s="5">
        <f>(Eingabe!K4247*(Eingabe!L4247-Eingabe!K4247)+Eingabe!K4247^2*PI()/4)*0+Eingabe!K4247*Eingabe!L4247</f>
        <v>0</v>
      </c>
      <c r="D4247" s="89">
        <f>IF(Eingabe!G4247="x",1,0)</f>
        <v>0</v>
      </c>
      <c r="E4247" s="1">
        <f>IF(Eingabe!H4247="x",1,0)</f>
        <v>0</v>
      </c>
      <c r="F4247" s="1">
        <f>IF(Eingabe!I4247="x",1,0)</f>
        <v>0</v>
      </c>
      <c r="G4247" s="90">
        <f t="shared" si="302"/>
        <v>0</v>
      </c>
      <c r="H4247" s="1">
        <f>IF(Eingabe!R4247="x",1,0)</f>
        <v>0</v>
      </c>
      <c r="I4247" s="1">
        <f>IF(Eingabe!S4247="x",1,0)</f>
        <v>0</v>
      </c>
      <c r="J4247" s="1">
        <f t="shared" si="303"/>
        <v>0</v>
      </c>
      <c r="K4247" s="89">
        <f>IF(Eingabe!E4247="x",1,0)</f>
        <v>0</v>
      </c>
      <c r="L4247" s="1">
        <f>IF(Eingabe!F4247="x",1,0)</f>
        <v>0</v>
      </c>
      <c r="M4247" s="90">
        <f t="shared" si="304"/>
        <v>0</v>
      </c>
    </row>
    <row r="4248">
      <c r="A4248" s="5">
        <f>Eingabe!J4248^2*PI()/4</f>
        <v>0</v>
      </c>
      <c r="B4248" s="5">
        <f>Eingabe!K4248*Eingabe!L4248</f>
        <v>0</v>
      </c>
      <c r="C4248" s="5">
        <f>(Eingabe!K4248*(Eingabe!L4248-Eingabe!K4248)+Eingabe!K4248^2*PI()/4)*0+Eingabe!K4248*Eingabe!L4248</f>
        <v>0</v>
      </c>
      <c r="D4248" s="89">
        <f>IF(Eingabe!G4248="x",1,0)</f>
        <v>0</v>
      </c>
      <c r="E4248" s="1">
        <f>IF(Eingabe!H4248="x",1,0)</f>
        <v>0</v>
      </c>
      <c r="F4248" s="1">
        <f>IF(Eingabe!I4248="x",1,0)</f>
        <v>0</v>
      </c>
      <c r="G4248" s="90">
        <f t="shared" si="302"/>
        <v>0</v>
      </c>
      <c r="H4248" s="1">
        <f>IF(Eingabe!R4248="x",1,0)</f>
        <v>0</v>
      </c>
      <c r="I4248" s="1">
        <f>IF(Eingabe!S4248="x",1,0)</f>
        <v>0</v>
      </c>
      <c r="J4248" s="1">
        <f t="shared" si="303"/>
        <v>0</v>
      </c>
      <c r="K4248" s="89">
        <f>IF(Eingabe!E4248="x",1,0)</f>
        <v>0</v>
      </c>
      <c r="L4248" s="1">
        <f>IF(Eingabe!F4248="x",1,0)</f>
        <v>0</v>
      </c>
      <c r="M4248" s="90">
        <f t="shared" si="304"/>
        <v>0</v>
      </c>
    </row>
    <row r="4249">
      <c r="A4249" s="5">
        <f>Eingabe!J4249^2*PI()/4</f>
        <v>0</v>
      </c>
      <c r="B4249" s="5">
        <f>Eingabe!K4249*Eingabe!L4249</f>
        <v>0</v>
      </c>
      <c r="C4249" s="5">
        <f>(Eingabe!K4249*(Eingabe!L4249-Eingabe!K4249)+Eingabe!K4249^2*PI()/4)*0+Eingabe!K4249*Eingabe!L4249</f>
        <v>0</v>
      </c>
      <c r="D4249" s="89">
        <f>IF(Eingabe!G4249="x",1,0)</f>
        <v>0</v>
      </c>
      <c r="E4249" s="1">
        <f>IF(Eingabe!H4249="x",1,0)</f>
        <v>0</v>
      </c>
      <c r="F4249" s="1">
        <f>IF(Eingabe!I4249="x",1,0)</f>
        <v>0</v>
      </c>
      <c r="G4249" s="90">
        <f t="shared" si="302"/>
        <v>0</v>
      </c>
      <c r="H4249" s="1">
        <f>IF(Eingabe!R4249="x",1,0)</f>
        <v>0</v>
      </c>
      <c r="I4249" s="1">
        <f>IF(Eingabe!S4249="x",1,0)</f>
        <v>0</v>
      </c>
      <c r="J4249" s="1">
        <f t="shared" si="303"/>
        <v>0</v>
      </c>
      <c r="K4249" s="89">
        <f>IF(Eingabe!E4249="x",1,0)</f>
        <v>0</v>
      </c>
      <c r="L4249" s="1">
        <f>IF(Eingabe!F4249="x",1,0)</f>
        <v>0</v>
      </c>
      <c r="M4249" s="90">
        <f t="shared" si="304"/>
        <v>0</v>
      </c>
    </row>
    <row r="4250">
      <c r="A4250" s="5">
        <f>Eingabe!J4250^2*PI()/4</f>
        <v>0</v>
      </c>
      <c r="B4250" s="5">
        <f>Eingabe!K4250*Eingabe!L4250</f>
        <v>0</v>
      </c>
      <c r="C4250" s="5">
        <f>(Eingabe!K4250*(Eingabe!L4250-Eingabe!K4250)+Eingabe!K4250^2*PI()/4)*0+Eingabe!K4250*Eingabe!L4250</f>
        <v>0</v>
      </c>
      <c r="D4250" s="89">
        <f>IF(Eingabe!G4250="x",1,0)</f>
        <v>0</v>
      </c>
      <c r="E4250" s="1">
        <f>IF(Eingabe!H4250="x",1,0)</f>
        <v>0</v>
      </c>
      <c r="F4250" s="1">
        <f>IF(Eingabe!I4250="x",1,0)</f>
        <v>0</v>
      </c>
      <c r="G4250" s="90">
        <f t="shared" si="302"/>
        <v>0</v>
      </c>
      <c r="H4250" s="1">
        <f>IF(Eingabe!R4250="x",1,0)</f>
        <v>0</v>
      </c>
      <c r="I4250" s="1">
        <f>IF(Eingabe!S4250="x",1,0)</f>
        <v>0</v>
      </c>
      <c r="J4250" s="1">
        <f t="shared" si="303"/>
        <v>0</v>
      </c>
      <c r="K4250" s="89">
        <f>IF(Eingabe!E4250="x",1,0)</f>
        <v>0</v>
      </c>
      <c r="L4250" s="1">
        <f>IF(Eingabe!F4250="x",1,0)</f>
        <v>0</v>
      </c>
      <c r="M4250" s="90">
        <f t="shared" si="304"/>
        <v>0</v>
      </c>
    </row>
    <row r="4251">
      <c r="A4251" s="5">
        <f>Eingabe!J4251^2*PI()/4</f>
        <v>0</v>
      </c>
      <c r="B4251" s="5">
        <f>Eingabe!K4251*Eingabe!L4251</f>
        <v>0</v>
      </c>
      <c r="C4251" s="5">
        <f>(Eingabe!K4251*(Eingabe!L4251-Eingabe!K4251)+Eingabe!K4251^2*PI()/4)*0+Eingabe!K4251*Eingabe!L4251</f>
        <v>0</v>
      </c>
      <c r="D4251" s="89">
        <f>IF(Eingabe!G4251="x",1,0)</f>
        <v>0</v>
      </c>
      <c r="E4251" s="1">
        <f>IF(Eingabe!H4251="x",1,0)</f>
        <v>0</v>
      </c>
      <c r="F4251" s="1">
        <f>IF(Eingabe!I4251="x",1,0)</f>
        <v>0</v>
      </c>
      <c r="G4251" s="90">
        <f t="shared" si="302"/>
        <v>0</v>
      </c>
      <c r="H4251" s="1">
        <f>IF(Eingabe!R4251="x",1,0)</f>
        <v>0</v>
      </c>
      <c r="I4251" s="1">
        <f>IF(Eingabe!S4251="x",1,0)</f>
        <v>0</v>
      </c>
      <c r="J4251" s="1">
        <f t="shared" si="303"/>
        <v>0</v>
      </c>
      <c r="K4251" s="89">
        <f>IF(Eingabe!E4251="x",1,0)</f>
        <v>0</v>
      </c>
      <c r="L4251" s="1">
        <f>IF(Eingabe!F4251="x",1,0)</f>
        <v>0</v>
      </c>
      <c r="M4251" s="90">
        <f t="shared" si="304"/>
        <v>0</v>
      </c>
    </row>
    <row r="4252">
      <c r="A4252" s="5">
        <f>Eingabe!J4252^2*PI()/4</f>
        <v>0</v>
      </c>
      <c r="B4252" s="5">
        <f>Eingabe!K4252*Eingabe!L4252</f>
        <v>0</v>
      </c>
      <c r="C4252" s="5">
        <f>(Eingabe!K4252*(Eingabe!L4252-Eingabe!K4252)+Eingabe!K4252^2*PI()/4)*0+Eingabe!K4252*Eingabe!L4252</f>
        <v>0</v>
      </c>
      <c r="D4252" s="89">
        <f>IF(Eingabe!G4252="x",1,0)</f>
        <v>0</v>
      </c>
      <c r="E4252" s="1">
        <f>IF(Eingabe!H4252="x",1,0)</f>
        <v>0</v>
      </c>
      <c r="F4252" s="1">
        <f>IF(Eingabe!I4252="x",1,0)</f>
        <v>0</v>
      </c>
      <c r="G4252" s="90">
        <f t="shared" si="302"/>
        <v>0</v>
      </c>
      <c r="H4252" s="1">
        <f>IF(Eingabe!R4252="x",1,0)</f>
        <v>0</v>
      </c>
      <c r="I4252" s="1">
        <f>IF(Eingabe!S4252="x",1,0)</f>
        <v>0</v>
      </c>
      <c r="J4252" s="1">
        <f t="shared" si="303"/>
        <v>0</v>
      </c>
      <c r="K4252" s="89">
        <f>IF(Eingabe!E4252="x",1,0)</f>
        <v>0</v>
      </c>
      <c r="L4252" s="1">
        <f>IF(Eingabe!F4252="x",1,0)</f>
        <v>0</v>
      </c>
      <c r="M4252" s="90">
        <f t="shared" si="304"/>
        <v>0</v>
      </c>
    </row>
    <row r="4253">
      <c r="A4253" s="5">
        <f>Eingabe!J4253^2*PI()/4</f>
        <v>0</v>
      </c>
      <c r="B4253" s="5">
        <f>Eingabe!K4253*Eingabe!L4253</f>
        <v>0</v>
      </c>
      <c r="C4253" s="5">
        <f>(Eingabe!K4253*(Eingabe!L4253-Eingabe!K4253)+Eingabe!K4253^2*PI()/4)*0+Eingabe!K4253*Eingabe!L4253</f>
        <v>0</v>
      </c>
      <c r="D4253" s="89">
        <f>IF(Eingabe!G4253="x",1,0)</f>
        <v>0</v>
      </c>
      <c r="E4253" s="1">
        <f>IF(Eingabe!H4253="x",1,0)</f>
        <v>0</v>
      </c>
      <c r="F4253" s="1">
        <f>IF(Eingabe!I4253="x",1,0)</f>
        <v>0</v>
      </c>
      <c r="G4253" s="90">
        <f t="shared" si="302"/>
        <v>0</v>
      </c>
      <c r="H4253" s="1">
        <f>IF(Eingabe!R4253="x",1,0)</f>
        <v>0</v>
      </c>
      <c r="I4253" s="1">
        <f>IF(Eingabe!S4253="x",1,0)</f>
        <v>0</v>
      </c>
      <c r="J4253" s="1">
        <f t="shared" si="303"/>
        <v>0</v>
      </c>
      <c r="K4253" s="89">
        <f>IF(Eingabe!E4253="x",1,0)</f>
        <v>0</v>
      </c>
      <c r="L4253" s="1">
        <f>IF(Eingabe!F4253="x",1,0)</f>
        <v>0</v>
      </c>
      <c r="M4253" s="90">
        <f t="shared" si="304"/>
        <v>0</v>
      </c>
    </row>
    <row r="4254">
      <c r="A4254" s="5">
        <f>Eingabe!J4254^2*PI()/4</f>
        <v>0</v>
      </c>
      <c r="B4254" s="5">
        <f>Eingabe!K4254*Eingabe!L4254</f>
        <v>0</v>
      </c>
      <c r="C4254" s="5">
        <f>(Eingabe!K4254*(Eingabe!L4254-Eingabe!K4254)+Eingabe!K4254^2*PI()/4)*0+Eingabe!K4254*Eingabe!L4254</f>
        <v>0</v>
      </c>
      <c r="D4254" s="89">
        <f>IF(Eingabe!G4254="x",1,0)</f>
        <v>0</v>
      </c>
      <c r="E4254" s="1">
        <f>IF(Eingabe!H4254="x",1,0)</f>
        <v>0</v>
      </c>
      <c r="F4254" s="1">
        <f>IF(Eingabe!I4254="x",1,0)</f>
        <v>0</v>
      </c>
      <c r="G4254" s="90">
        <f t="shared" si="302"/>
        <v>0</v>
      </c>
      <c r="H4254" s="1">
        <f>IF(Eingabe!R4254="x",1,0)</f>
        <v>0</v>
      </c>
      <c r="I4254" s="1">
        <f>IF(Eingabe!S4254="x",1,0)</f>
        <v>0</v>
      </c>
      <c r="J4254" s="1">
        <f t="shared" si="303"/>
        <v>0</v>
      </c>
      <c r="K4254" s="89">
        <f>IF(Eingabe!E4254="x",1,0)</f>
        <v>0</v>
      </c>
      <c r="L4254" s="1">
        <f>IF(Eingabe!F4254="x",1,0)</f>
        <v>0</v>
      </c>
      <c r="M4254" s="90">
        <f t="shared" si="304"/>
        <v>0</v>
      </c>
    </row>
    <row r="4255">
      <c r="A4255" s="5">
        <f>Eingabe!J4255^2*PI()/4</f>
        <v>0</v>
      </c>
      <c r="B4255" s="5">
        <f>Eingabe!K4255*Eingabe!L4255</f>
        <v>0</v>
      </c>
      <c r="C4255" s="5">
        <f>(Eingabe!K4255*(Eingabe!L4255-Eingabe!K4255)+Eingabe!K4255^2*PI()/4)*0+Eingabe!K4255*Eingabe!L4255</f>
        <v>0</v>
      </c>
      <c r="D4255" s="89">
        <f>IF(Eingabe!G4255="x",1,0)</f>
        <v>0</v>
      </c>
      <c r="E4255" s="1">
        <f>IF(Eingabe!H4255="x",1,0)</f>
        <v>0</v>
      </c>
      <c r="F4255" s="1">
        <f>IF(Eingabe!I4255="x",1,0)</f>
        <v>0</v>
      </c>
      <c r="G4255" s="90">
        <f t="shared" si="302"/>
        <v>0</v>
      </c>
      <c r="H4255" s="1">
        <f>IF(Eingabe!R4255="x",1,0)</f>
        <v>0</v>
      </c>
      <c r="I4255" s="1">
        <f>IF(Eingabe!S4255="x",1,0)</f>
        <v>0</v>
      </c>
      <c r="J4255" s="1">
        <f t="shared" si="303"/>
        <v>0</v>
      </c>
      <c r="K4255" s="89">
        <f>IF(Eingabe!E4255="x",1,0)</f>
        <v>0</v>
      </c>
      <c r="L4255" s="1">
        <f>IF(Eingabe!F4255="x",1,0)</f>
        <v>0</v>
      </c>
      <c r="M4255" s="90">
        <f t="shared" si="304"/>
        <v>0</v>
      </c>
    </row>
    <row r="4256">
      <c r="A4256" s="5">
        <f>Eingabe!J4256^2*PI()/4</f>
        <v>0</v>
      </c>
      <c r="B4256" s="5">
        <f>Eingabe!K4256*Eingabe!L4256</f>
        <v>0</v>
      </c>
      <c r="C4256" s="5">
        <f>(Eingabe!K4256*(Eingabe!L4256-Eingabe!K4256)+Eingabe!K4256^2*PI()/4)*0+Eingabe!K4256*Eingabe!L4256</f>
        <v>0</v>
      </c>
      <c r="D4256" s="89">
        <f>IF(Eingabe!G4256="x",1,0)</f>
        <v>0</v>
      </c>
      <c r="E4256" s="1">
        <f>IF(Eingabe!H4256="x",1,0)</f>
        <v>0</v>
      </c>
      <c r="F4256" s="1">
        <f>IF(Eingabe!I4256="x",1,0)</f>
        <v>0</v>
      </c>
      <c r="G4256" s="90">
        <f t="shared" si="302"/>
        <v>0</v>
      </c>
      <c r="H4256" s="1">
        <f>IF(Eingabe!R4256="x",1,0)</f>
        <v>0</v>
      </c>
      <c r="I4256" s="1">
        <f>IF(Eingabe!S4256="x",1,0)</f>
        <v>0</v>
      </c>
      <c r="J4256" s="1">
        <f t="shared" si="303"/>
        <v>0</v>
      </c>
      <c r="K4256" s="89">
        <f>IF(Eingabe!E4256="x",1,0)</f>
        <v>0</v>
      </c>
      <c r="L4256" s="1">
        <f>IF(Eingabe!F4256="x",1,0)</f>
        <v>0</v>
      </c>
      <c r="M4256" s="90">
        <f t="shared" si="304"/>
        <v>0</v>
      </c>
    </row>
    <row r="4257">
      <c r="A4257" s="5">
        <f>Eingabe!J4257^2*PI()/4</f>
        <v>0</v>
      </c>
      <c r="B4257" s="5">
        <f>Eingabe!K4257*Eingabe!L4257</f>
        <v>0</v>
      </c>
      <c r="C4257" s="5">
        <f>(Eingabe!K4257*(Eingabe!L4257-Eingabe!K4257)+Eingabe!K4257^2*PI()/4)*0+Eingabe!K4257*Eingabe!L4257</f>
        <v>0</v>
      </c>
      <c r="D4257" s="89">
        <f>IF(Eingabe!G4257="x",1,0)</f>
        <v>0</v>
      </c>
      <c r="E4257" s="1">
        <f>IF(Eingabe!H4257="x",1,0)</f>
        <v>0</v>
      </c>
      <c r="F4257" s="1">
        <f>IF(Eingabe!I4257="x",1,0)</f>
        <v>0</v>
      </c>
      <c r="G4257" s="90">
        <f t="shared" si="302"/>
        <v>0</v>
      </c>
      <c r="H4257" s="1">
        <f>IF(Eingabe!R4257="x",1,0)</f>
        <v>0</v>
      </c>
      <c r="I4257" s="1">
        <f>IF(Eingabe!S4257="x",1,0)</f>
        <v>0</v>
      </c>
      <c r="J4257" s="1">
        <f t="shared" si="303"/>
        <v>0</v>
      </c>
      <c r="K4257" s="89">
        <f>IF(Eingabe!E4257="x",1,0)</f>
        <v>0</v>
      </c>
      <c r="L4257" s="1">
        <f>IF(Eingabe!F4257="x",1,0)</f>
        <v>0</v>
      </c>
      <c r="M4257" s="90">
        <f t="shared" si="304"/>
        <v>0</v>
      </c>
    </row>
    <row r="4258">
      <c r="A4258" s="5">
        <f>Eingabe!J4258^2*PI()/4</f>
        <v>0</v>
      </c>
      <c r="B4258" s="5">
        <f>Eingabe!K4258*Eingabe!L4258</f>
        <v>0</v>
      </c>
      <c r="C4258" s="5">
        <f>(Eingabe!K4258*(Eingabe!L4258-Eingabe!K4258)+Eingabe!K4258^2*PI()/4)*0+Eingabe!K4258*Eingabe!L4258</f>
        <v>0</v>
      </c>
      <c r="D4258" s="89">
        <f>IF(Eingabe!G4258="x",1,0)</f>
        <v>0</v>
      </c>
      <c r="E4258" s="1">
        <f>IF(Eingabe!H4258="x",1,0)</f>
        <v>0</v>
      </c>
      <c r="F4258" s="1">
        <f>IF(Eingabe!I4258="x",1,0)</f>
        <v>0</v>
      </c>
      <c r="G4258" s="90">
        <f t="shared" si="302"/>
        <v>0</v>
      </c>
      <c r="H4258" s="1">
        <f>IF(Eingabe!R4258="x",1,0)</f>
        <v>0</v>
      </c>
      <c r="I4258" s="1">
        <f>IF(Eingabe!S4258="x",1,0)</f>
        <v>0</v>
      </c>
      <c r="J4258" s="1">
        <f t="shared" si="303"/>
        <v>0</v>
      </c>
      <c r="K4258" s="89">
        <f>IF(Eingabe!E4258="x",1,0)</f>
        <v>0</v>
      </c>
      <c r="L4258" s="1">
        <f>IF(Eingabe!F4258="x",1,0)</f>
        <v>0</v>
      </c>
      <c r="M4258" s="90">
        <f t="shared" si="304"/>
        <v>0</v>
      </c>
    </row>
    <row r="4259">
      <c r="A4259" s="5">
        <f>Eingabe!J4259^2*PI()/4</f>
        <v>0</v>
      </c>
      <c r="B4259" s="5">
        <f>Eingabe!K4259*Eingabe!L4259</f>
        <v>0</v>
      </c>
      <c r="C4259" s="5">
        <f>(Eingabe!K4259*(Eingabe!L4259-Eingabe!K4259)+Eingabe!K4259^2*PI()/4)*0+Eingabe!K4259*Eingabe!L4259</f>
        <v>0</v>
      </c>
      <c r="D4259" s="89">
        <f>IF(Eingabe!G4259="x",1,0)</f>
        <v>0</v>
      </c>
      <c r="E4259" s="1">
        <f>IF(Eingabe!H4259="x",1,0)</f>
        <v>0</v>
      </c>
      <c r="F4259" s="1">
        <f>IF(Eingabe!I4259="x",1,0)</f>
        <v>0</v>
      </c>
      <c r="G4259" s="90">
        <f t="shared" si="302"/>
        <v>0</v>
      </c>
      <c r="H4259" s="1">
        <f>IF(Eingabe!R4259="x",1,0)</f>
        <v>0</v>
      </c>
      <c r="I4259" s="1">
        <f>IF(Eingabe!S4259="x",1,0)</f>
        <v>0</v>
      </c>
      <c r="J4259" s="1">
        <f t="shared" si="303"/>
        <v>0</v>
      </c>
      <c r="K4259" s="89">
        <f>IF(Eingabe!E4259="x",1,0)</f>
        <v>0</v>
      </c>
      <c r="L4259" s="1">
        <f>IF(Eingabe!F4259="x",1,0)</f>
        <v>0</v>
      </c>
      <c r="M4259" s="90">
        <f t="shared" si="304"/>
        <v>0</v>
      </c>
    </row>
    <row r="4260">
      <c r="A4260" s="5">
        <f>Eingabe!J4260^2*PI()/4</f>
        <v>0</v>
      </c>
      <c r="B4260" s="5">
        <f>Eingabe!K4260*Eingabe!L4260</f>
        <v>0</v>
      </c>
      <c r="C4260" s="5">
        <f>(Eingabe!K4260*(Eingabe!L4260-Eingabe!K4260)+Eingabe!K4260^2*PI()/4)*0+Eingabe!K4260*Eingabe!L4260</f>
        <v>0</v>
      </c>
      <c r="D4260" s="89">
        <f>IF(Eingabe!G4260="x",1,0)</f>
        <v>0</v>
      </c>
      <c r="E4260" s="1">
        <f>IF(Eingabe!H4260="x",1,0)</f>
        <v>0</v>
      </c>
      <c r="F4260" s="1">
        <f>IF(Eingabe!I4260="x",1,0)</f>
        <v>0</v>
      </c>
      <c r="G4260" s="90">
        <f t="shared" si="302"/>
        <v>0</v>
      </c>
      <c r="H4260" s="1">
        <f>IF(Eingabe!R4260="x",1,0)</f>
        <v>0</v>
      </c>
      <c r="I4260" s="1">
        <f>IF(Eingabe!S4260="x",1,0)</f>
        <v>0</v>
      </c>
      <c r="J4260" s="1">
        <f t="shared" si="303"/>
        <v>0</v>
      </c>
      <c r="K4260" s="89">
        <f>IF(Eingabe!E4260="x",1,0)</f>
        <v>0</v>
      </c>
      <c r="L4260" s="1">
        <f>IF(Eingabe!F4260="x",1,0)</f>
        <v>0</v>
      </c>
      <c r="M4260" s="90">
        <f t="shared" si="304"/>
        <v>0</v>
      </c>
    </row>
    <row r="4261">
      <c r="A4261" s="5">
        <f>Eingabe!J4261^2*PI()/4</f>
        <v>0</v>
      </c>
      <c r="B4261" s="5">
        <f>Eingabe!K4261*Eingabe!L4261</f>
        <v>0</v>
      </c>
      <c r="C4261" s="5">
        <f>(Eingabe!K4261*(Eingabe!L4261-Eingabe!K4261)+Eingabe!K4261^2*PI()/4)*0+Eingabe!K4261*Eingabe!L4261</f>
        <v>0</v>
      </c>
      <c r="D4261" s="89">
        <f>IF(Eingabe!G4261="x",1,0)</f>
        <v>0</v>
      </c>
      <c r="E4261" s="1">
        <f>IF(Eingabe!H4261="x",1,0)</f>
        <v>0</v>
      </c>
      <c r="F4261" s="1">
        <f>IF(Eingabe!I4261="x",1,0)</f>
        <v>0</v>
      </c>
      <c r="G4261" s="90">
        <f t="shared" si="302"/>
        <v>0</v>
      </c>
      <c r="H4261" s="1">
        <f>IF(Eingabe!R4261="x",1,0)</f>
        <v>0</v>
      </c>
      <c r="I4261" s="1">
        <f>IF(Eingabe!S4261="x",1,0)</f>
        <v>0</v>
      </c>
      <c r="J4261" s="1">
        <f t="shared" si="303"/>
        <v>0</v>
      </c>
      <c r="K4261" s="89">
        <f>IF(Eingabe!E4261="x",1,0)</f>
        <v>0</v>
      </c>
      <c r="L4261" s="1">
        <f>IF(Eingabe!F4261="x",1,0)</f>
        <v>0</v>
      </c>
      <c r="M4261" s="90">
        <f t="shared" si="304"/>
        <v>0</v>
      </c>
    </row>
    <row r="4262">
      <c r="A4262" s="5">
        <f>Eingabe!J4262^2*PI()/4</f>
        <v>0</v>
      </c>
      <c r="B4262" s="5">
        <f>Eingabe!K4262*Eingabe!L4262</f>
        <v>0</v>
      </c>
      <c r="C4262" s="5">
        <f>(Eingabe!K4262*(Eingabe!L4262-Eingabe!K4262)+Eingabe!K4262^2*PI()/4)*0+Eingabe!K4262*Eingabe!L4262</f>
        <v>0</v>
      </c>
      <c r="D4262" s="89">
        <f>IF(Eingabe!G4262="x",1,0)</f>
        <v>0</v>
      </c>
      <c r="E4262" s="1">
        <f>IF(Eingabe!H4262="x",1,0)</f>
        <v>0</v>
      </c>
      <c r="F4262" s="1">
        <f>IF(Eingabe!I4262="x",1,0)</f>
        <v>0</v>
      </c>
      <c r="G4262" s="90">
        <f t="shared" si="302"/>
        <v>0</v>
      </c>
      <c r="H4262" s="1">
        <f>IF(Eingabe!R4262="x",1,0)</f>
        <v>0</v>
      </c>
      <c r="I4262" s="1">
        <f>IF(Eingabe!S4262="x",1,0)</f>
        <v>0</v>
      </c>
      <c r="J4262" s="1">
        <f t="shared" si="303"/>
        <v>0</v>
      </c>
      <c r="K4262" s="89">
        <f>IF(Eingabe!E4262="x",1,0)</f>
        <v>0</v>
      </c>
      <c r="L4262" s="1">
        <f>IF(Eingabe!F4262="x",1,0)</f>
        <v>0</v>
      </c>
      <c r="M4262" s="90">
        <f t="shared" si="304"/>
        <v>0</v>
      </c>
    </row>
    <row r="4263">
      <c r="A4263" s="5">
        <f>Eingabe!J4263^2*PI()/4</f>
        <v>0</v>
      </c>
      <c r="B4263" s="5">
        <f>Eingabe!K4263*Eingabe!L4263</f>
        <v>0</v>
      </c>
      <c r="C4263" s="5">
        <f>(Eingabe!K4263*(Eingabe!L4263-Eingabe!K4263)+Eingabe!K4263^2*PI()/4)*0+Eingabe!K4263*Eingabe!L4263</f>
        <v>0</v>
      </c>
      <c r="D4263" s="89">
        <f>IF(Eingabe!G4263="x",1,0)</f>
        <v>0</v>
      </c>
      <c r="E4263" s="1">
        <f>IF(Eingabe!H4263="x",1,0)</f>
        <v>0</v>
      </c>
      <c r="F4263" s="1">
        <f>IF(Eingabe!I4263="x",1,0)</f>
        <v>0</v>
      </c>
      <c r="G4263" s="90">
        <f t="shared" si="302"/>
        <v>0</v>
      </c>
      <c r="H4263" s="1">
        <f>IF(Eingabe!R4263="x",1,0)</f>
        <v>0</v>
      </c>
      <c r="I4263" s="1">
        <f>IF(Eingabe!S4263="x",1,0)</f>
        <v>0</v>
      </c>
      <c r="J4263" s="1">
        <f t="shared" si="303"/>
        <v>0</v>
      </c>
      <c r="K4263" s="89">
        <f>IF(Eingabe!E4263="x",1,0)</f>
        <v>0</v>
      </c>
      <c r="L4263" s="1">
        <f>IF(Eingabe!F4263="x",1,0)</f>
        <v>0</v>
      </c>
      <c r="M4263" s="90">
        <f t="shared" si="304"/>
        <v>0</v>
      </c>
    </row>
    <row r="4264">
      <c r="A4264" s="5">
        <f>Eingabe!J4264^2*PI()/4</f>
        <v>0</v>
      </c>
      <c r="B4264" s="5">
        <f>Eingabe!K4264*Eingabe!L4264</f>
        <v>0</v>
      </c>
      <c r="C4264" s="5">
        <f>(Eingabe!K4264*(Eingabe!L4264-Eingabe!K4264)+Eingabe!K4264^2*PI()/4)*0+Eingabe!K4264*Eingabe!L4264</f>
        <v>0</v>
      </c>
      <c r="D4264" s="89">
        <f>IF(Eingabe!G4264="x",1,0)</f>
        <v>0</v>
      </c>
      <c r="E4264" s="1">
        <f>IF(Eingabe!H4264="x",1,0)</f>
        <v>0</v>
      </c>
      <c r="F4264" s="1">
        <f>IF(Eingabe!I4264="x",1,0)</f>
        <v>0</v>
      </c>
      <c r="G4264" s="90">
        <f t="shared" si="302"/>
        <v>0</v>
      </c>
      <c r="H4264" s="1">
        <f>IF(Eingabe!R4264="x",1,0)</f>
        <v>0</v>
      </c>
      <c r="I4264" s="1">
        <f>IF(Eingabe!S4264="x",1,0)</f>
        <v>0</v>
      </c>
      <c r="J4264" s="1">
        <f t="shared" si="303"/>
        <v>0</v>
      </c>
      <c r="K4264" s="89">
        <f>IF(Eingabe!E4264="x",1,0)</f>
        <v>0</v>
      </c>
      <c r="L4264" s="1">
        <f>IF(Eingabe!F4264="x",1,0)</f>
        <v>0</v>
      </c>
      <c r="M4264" s="90">
        <f t="shared" si="304"/>
        <v>0</v>
      </c>
    </row>
    <row r="4265">
      <c r="A4265" s="5">
        <f>Eingabe!J4265^2*PI()/4</f>
        <v>0</v>
      </c>
      <c r="B4265" s="5">
        <f>Eingabe!K4265*Eingabe!L4265</f>
        <v>0</v>
      </c>
      <c r="C4265" s="5">
        <f>(Eingabe!K4265*(Eingabe!L4265-Eingabe!K4265)+Eingabe!K4265^2*PI()/4)*0+Eingabe!K4265*Eingabe!L4265</f>
        <v>0</v>
      </c>
      <c r="D4265" s="89">
        <f>IF(Eingabe!G4265="x",1,0)</f>
        <v>0</v>
      </c>
      <c r="E4265" s="1">
        <f>IF(Eingabe!H4265="x",1,0)</f>
        <v>0</v>
      </c>
      <c r="F4265" s="1">
        <f>IF(Eingabe!I4265="x",1,0)</f>
        <v>0</v>
      </c>
      <c r="G4265" s="90">
        <f t="shared" si="302"/>
        <v>0</v>
      </c>
      <c r="H4265" s="1">
        <f>IF(Eingabe!R4265="x",1,0)</f>
        <v>0</v>
      </c>
      <c r="I4265" s="1">
        <f>IF(Eingabe!S4265="x",1,0)</f>
        <v>0</v>
      </c>
      <c r="J4265" s="1">
        <f t="shared" si="303"/>
        <v>0</v>
      </c>
      <c r="K4265" s="89">
        <f>IF(Eingabe!E4265="x",1,0)</f>
        <v>0</v>
      </c>
      <c r="L4265" s="1">
        <f>IF(Eingabe!F4265="x",1,0)</f>
        <v>0</v>
      </c>
      <c r="M4265" s="90">
        <f t="shared" si="304"/>
        <v>0</v>
      </c>
    </row>
    <row r="4266">
      <c r="A4266" s="5">
        <f>Eingabe!J4266^2*PI()/4</f>
        <v>0</v>
      </c>
      <c r="B4266" s="5">
        <f>Eingabe!K4266*Eingabe!L4266</f>
        <v>0</v>
      </c>
      <c r="C4266" s="5">
        <f>(Eingabe!K4266*(Eingabe!L4266-Eingabe!K4266)+Eingabe!K4266^2*PI()/4)*0+Eingabe!K4266*Eingabe!L4266</f>
        <v>0</v>
      </c>
      <c r="D4266" s="89">
        <f>IF(Eingabe!G4266="x",1,0)</f>
        <v>0</v>
      </c>
      <c r="E4266" s="1">
        <f>IF(Eingabe!H4266="x",1,0)</f>
        <v>0</v>
      </c>
      <c r="F4266" s="1">
        <f>IF(Eingabe!I4266="x",1,0)</f>
        <v>0</v>
      </c>
      <c r="G4266" s="90">
        <f t="shared" si="302"/>
        <v>0</v>
      </c>
      <c r="H4266" s="1">
        <f>IF(Eingabe!R4266="x",1,0)</f>
        <v>0</v>
      </c>
      <c r="I4266" s="1">
        <f>IF(Eingabe!S4266="x",1,0)</f>
        <v>0</v>
      </c>
      <c r="J4266" s="1">
        <f t="shared" si="303"/>
        <v>0</v>
      </c>
      <c r="K4266" s="89">
        <f>IF(Eingabe!E4266="x",1,0)</f>
        <v>0</v>
      </c>
      <c r="L4266" s="1">
        <f>IF(Eingabe!F4266="x",1,0)</f>
        <v>0</v>
      </c>
      <c r="M4266" s="90">
        <f t="shared" si="304"/>
        <v>0</v>
      </c>
    </row>
    <row r="4267">
      <c r="A4267" s="5">
        <f>Eingabe!J4267^2*PI()/4</f>
        <v>0</v>
      </c>
      <c r="B4267" s="5">
        <f>Eingabe!K4267*Eingabe!L4267</f>
        <v>0</v>
      </c>
      <c r="C4267" s="5">
        <f>(Eingabe!K4267*(Eingabe!L4267-Eingabe!K4267)+Eingabe!K4267^2*PI()/4)*0+Eingabe!K4267*Eingabe!L4267</f>
        <v>0</v>
      </c>
      <c r="D4267" s="89">
        <f>IF(Eingabe!G4267="x",1,0)</f>
        <v>0</v>
      </c>
      <c r="E4267" s="1">
        <f>IF(Eingabe!H4267="x",1,0)</f>
        <v>0</v>
      </c>
      <c r="F4267" s="1">
        <f>IF(Eingabe!I4267="x",1,0)</f>
        <v>0</v>
      </c>
      <c r="G4267" s="90">
        <f t="shared" si="302"/>
        <v>0</v>
      </c>
      <c r="H4267" s="1">
        <f>IF(Eingabe!R4267="x",1,0)</f>
        <v>0</v>
      </c>
      <c r="I4267" s="1">
        <f>IF(Eingabe!S4267="x",1,0)</f>
        <v>0</v>
      </c>
      <c r="J4267" s="1">
        <f t="shared" si="303"/>
        <v>0</v>
      </c>
      <c r="K4267" s="89">
        <f>IF(Eingabe!E4267="x",1,0)</f>
        <v>0</v>
      </c>
      <c r="L4267" s="1">
        <f>IF(Eingabe!F4267="x",1,0)</f>
        <v>0</v>
      </c>
      <c r="M4267" s="90">
        <f t="shared" si="304"/>
        <v>0</v>
      </c>
    </row>
    <row r="4268">
      <c r="A4268" s="5">
        <f>Eingabe!J4268^2*PI()/4</f>
        <v>0</v>
      </c>
      <c r="B4268" s="5">
        <f>Eingabe!K4268*Eingabe!L4268</f>
        <v>0</v>
      </c>
      <c r="C4268" s="5">
        <f>(Eingabe!K4268*(Eingabe!L4268-Eingabe!K4268)+Eingabe!K4268^2*PI()/4)*0+Eingabe!K4268*Eingabe!L4268</f>
        <v>0</v>
      </c>
      <c r="D4268" s="89">
        <f>IF(Eingabe!G4268="x",1,0)</f>
        <v>0</v>
      </c>
      <c r="E4268" s="1">
        <f>IF(Eingabe!H4268="x",1,0)</f>
        <v>0</v>
      </c>
      <c r="F4268" s="1">
        <f>IF(Eingabe!I4268="x",1,0)</f>
        <v>0</v>
      </c>
      <c r="G4268" s="90">
        <f t="shared" si="302"/>
        <v>0</v>
      </c>
      <c r="H4268" s="1">
        <f>IF(Eingabe!R4268="x",1,0)</f>
        <v>0</v>
      </c>
      <c r="I4268" s="1">
        <f>IF(Eingabe!S4268="x",1,0)</f>
        <v>0</v>
      </c>
      <c r="J4268" s="1">
        <f t="shared" si="303"/>
        <v>0</v>
      </c>
      <c r="K4268" s="89">
        <f>IF(Eingabe!E4268="x",1,0)</f>
        <v>0</v>
      </c>
      <c r="L4268" s="1">
        <f>IF(Eingabe!F4268="x",1,0)</f>
        <v>0</v>
      </c>
      <c r="M4268" s="90">
        <f t="shared" si="304"/>
        <v>0</v>
      </c>
    </row>
    <row r="4269">
      <c r="A4269" s="5">
        <f>Eingabe!J4269^2*PI()/4</f>
        <v>0</v>
      </c>
      <c r="B4269" s="5">
        <f>Eingabe!K4269*Eingabe!L4269</f>
        <v>0</v>
      </c>
      <c r="C4269" s="5">
        <f>(Eingabe!K4269*(Eingabe!L4269-Eingabe!K4269)+Eingabe!K4269^2*PI()/4)*0+Eingabe!K4269*Eingabe!L4269</f>
        <v>0</v>
      </c>
      <c r="D4269" s="89">
        <f>IF(Eingabe!G4269="x",1,0)</f>
        <v>0</v>
      </c>
      <c r="E4269" s="1">
        <f>IF(Eingabe!H4269="x",1,0)</f>
        <v>0</v>
      </c>
      <c r="F4269" s="1">
        <f>IF(Eingabe!I4269="x",1,0)</f>
        <v>0</v>
      </c>
      <c r="G4269" s="90">
        <f t="shared" si="302"/>
        <v>0</v>
      </c>
      <c r="H4269" s="1">
        <f>IF(Eingabe!R4269="x",1,0)</f>
        <v>0</v>
      </c>
      <c r="I4269" s="1">
        <f>IF(Eingabe!S4269="x",1,0)</f>
        <v>0</v>
      </c>
      <c r="J4269" s="1">
        <f t="shared" si="303"/>
        <v>0</v>
      </c>
      <c r="K4269" s="89">
        <f>IF(Eingabe!E4269="x",1,0)</f>
        <v>0</v>
      </c>
      <c r="L4269" s="1">
        <f>IF(Eingabe!F4269="x",1,0)</f>
        <v>0</v>
      </c>
      <c r="M4269" s="90">
        <f t="shared" si="304"/>
        <v>0</v>
      </c>
    </row>
    <row r="4270">
      <c r="A4270" s="5">
        <f>Eingabe!J4270^2*PI()/4</f>
        <v>0</v>
      </c>
      <c r="B4270" s="5">
        <f>Eingabe!K4270*Eingabe!L4270</f>
        <v>0</v>
      </c>
      <c r="C4270" s="5">
        <f>(Eingabe!K4270*(Eingabe!L4270-Eingabe!K4270)+Eingabe!K4270^2*PI()/4)*0+Eingabe!K4270*Eingabe!L4270</f>
        <v>0</v>
      </c>
      <c r="D4270" s="89">
        <f>IF(Eingabe!G4270="x",1,0)</f>
        <v>0</v>
      </c>
      <c r="E4270" s="1">
        <f>IF(Eingabe!H4270="x",1,0)</f>
        <v>0</v>
      </c>
      <c r="F4270" s="1">
        <f>IF(Eingabe!I4270="x",1,0)</f>
        <v>0</v>
      </c>
      <c r="G4270" s="90">
        <f t="shared" si="302"/>
        <v>0</v>
      </c>
      <c r="H4270" s="1">
        <f>IF(Eingabe!R4270="x",1,0)</f>
        <v>0</v>
      </c>
      <c r="I4270" s="1">
        <f>IF(Eingabe!S4270="x",1,0)</f>
        <v>0</v>
      </c>
      <c r="J4270" s="1">
        <f t="shared" si="303"/>
        <v>0</v>
      </c>
      <c r="K4270" s="89">
        <f>IF(Eingabe!E4270="x",1,0)</f>
        <v>0</v>
      </c>
      <c r="L4270" s="1">
        <f>IF(Eingabe!F4270="x",1,0)</f>
        <v>0</v>
      </c>
      <c r="M4270" s="90">
        <f t="shared" si="304"/>
        <v>0</v>
      </c>
    </row>
    <row r="4271">
      <c r="A4271" s="5">
        <f>Eingabe!J4271^2*PI()/4</f>
        <v>0</v>
      </c>
      <c r="B4271" s="5">
        <f>Eingabe!K4271*Eingabe!L4271</f>
        <v>0</v>
      </c>
      <c r="C4271" s="5">
        <f>(Eingabe!K4271*(Eingabe!L4271-Eingabe!K4271)+Eingabe!K4271^2*PI()/4)*0+Eingabe!K4271*Eingabe!L4271</f>
        <v>0</v>
      </c>
      <c r="D4271" s="89">
        <f>IF(Eingabe!G4271="x",1,0)</f>
        <v>0</v>
      </c>
      <c r="E4271" s="1">
        <f>IF(Eingabe!H4271="x",1,0)</f>
        <v>0</v>
      </c>
      <c r="F4271" s="1">
        <f>IF(Eingabe!I4271="x",1,0)</f>
        <v>0</v>
      </c>
      <c r="G4271" s="90">
        <f t="shared" si="302"/>
        <v>0</v>
      </c>
      <c r="H4271" s="1">
        <f>IF(Eingabe!R4271="x",1,0)</f>
        <v>0</v>
      </c>
      <c r="I4271" s="1">
        <f>IF(Eingabe!S4271="x",1,0)</f>
        <v>0</v>
      </c>
      <c r="J4271" s="1">
        <f t="shared" si="303"/>
        <v>0</v>
      </c>
      <c r="K4271" s="89">
        <f>IF(Eingabe!E4271="x",1,0)</f>
        <v>0</v>
      </c>
      <c r="L4271" s="1">
        <f>IF(Eingabe!F4271="x",1,0)</f>
        <v>0</v>
      </c>
      <c r="M4271" s="90">
        <f t="shared" si="304"/>
        <v>0</v>
      </c>
    </row>
    <row r="4272">
      <c r="A4272" s="5">
        <f>Eingabe!J4272^2*PI()/4</f>
        <v>0</v>
      </c>
      <c r="B4272" s="5">
        <f>Eingabe!K4272*Eingabe!L4272</f>
        <v>0</v>
      </c>
      <c r="C4272" s="5">
        <f>(Eingabe!K4272*(Eingabe!L4272-Eingabe!K4272)+Eingabe!K4272^2*PI()/4)*0+Eingabe!K4272*Eingabe!L4272</f>
        <v>0</v>
      </c>
      <c r="D4272" s="89">
        <f>IF(Eingabe!G4272="x",1,0)</f>
        <v>0</v>
      </c>
      <c r="E4272" s="1">
        <f>IF(Eingabe!H4272="x",1,0)</f>
        <v>0</v>
      </c>
      <c r="F4272" s="1">
        <f>IF(Eingabe!I4272="x",1,0)</f>
        <v>0</v>
      </c>
      <c r="G4272" s="90">
        <f t="shared" si="302"/>
        <v>0</v>
      </c>
      <c r="H4272" s="1">
        <f>IF(Eingabe!R4272="x",1,0)</f>
        <v>0</v>
      </c>
      <c r="I4272" s="1">
        <f>IF(Eingabe!S4272="x",1,0)</f>
        <v>0</v>
      </c>
      <c r="J4272" s="1">
        <f t="shared" si="303"/>
        <v>0</v>
      </c>
      <c r="K4272" s="89">
        <f>IF(Eingabe!E4272="x",1,0)</f>
        <v>0</v>
      </c>
      <c r="L4272" s="1">
        <f>IF(Eingabe!F4272="x",1,0)</f>
        <v>0</v>
      </c>
      <c r="M4272" s="90">
        <f t="shared" si="304"/>
        <v>0</v>
      </c>
    </row>
    <row r="4273">
      <c r="A4273" s="5">
        <f>Eingabe!J4273^2*PI()/4</f>
        <v>0</v>
      </c>
      <c r="B4273" s="5">
        <f>Eingabe!K4273*Eingabe!L4273</f>
        <v>0</v>
      </c>
      <c r="C4273" s="5">
        <f>(Eingabe!K4273*(Eingabe!L4273-Eingabe!K4273)+Eingabe!K4273^2*PI()/4)*0+Eingabe!K4273*Eingabe!L4273</f>
        <v>0</v>
      </c>
      <c r="D4273" s="89">
        <f>IF(Eingabe!G4273="x",1,0)</f>
        <v>0</v>
      </c>
      <c r="E4273" s="1">
        <f>IF(Eingabe!H4273="x",1,0)</f>
        <v>0</v>
      </c>
      <c r="F4273" s="1">
        <f>IF(Eingabe!I4273="x",1,0)</f>
        <v>0</v>
      </c>
      <c r="G4273" s="90">
        <f t="shared" si="302"/>
        <v>0</v>
      </c>
      <c r="H4273" s="1">
        <f>IF(Eingabe!R4273="x",1,0)</f>
        <v>0</v>
      </c>
      <c r="I4273" s="1">
        <f>IF(Eingabe!S4273="x",1,0)</f>
        <v>0</v>
      </c>
      <c r="J4273" s="1">
        <f t="shared" si="303"/>
        <v>0</v>
      </c>
      <c r="K4273" s="89">
        <f>IF(Eingabe!E4273="x",1,0)</f>
        <v>0</v>
      </c>
      <c r="L4273" s="1">
        <f>IF(Eingabe!F4273="x",1,0)</f>
        <v>0</v>
      </c>
      <c r="M4273" s="90">
        <f t="shared" si="304"/>
        <v>0</v>
      </c>
    </row>
    <row r="4274">
      <c r="A4274" s="5">
        <f>Eingabe!J4274^2*PI()/4</f>
        <v>0</v>
      </c>
      <c r="B4274" s="5">
        <f>Eingabe!K4274*Eingabe!L4274</f>
        <v>0</v>
      </c>
      <c r="C4274" s="5">
        <f>(Eingabe!K4274*(Eingabe!L4274-Eingabe!K4274)+Eingabe!K4274^2*PI()/4)*0+Eingabe!K4274*Eingabe!L4274</f>
        <v>0</v>
      </c>
      <c r="D4274" s="89">
        <f>IF(Eingabe!G4274="x",1,0)</f>
        <v>0</v>
      </c>
      <c r="E4274" s="1">
        <f>IF(Eingabe!H4274="x",1,0)</f>
        <v>0</v>
      </c>
      <c r="F4274" s="1">
        <f>IF(Eingabe!I4274="x",1,0)</f>
        <v>0</v>
      </c>
      <c r="G4274" s="90">
        <f t="shared" si="302"/>
        <v>0</v>
      </c>
      <c r="H4274" s="1">
        <f>IF(Eingabe!R4274="x",1,0)</f>
        <v>0</v>
      </c>
      <c r="I4274" s="1">
        <f>IF(Eingabe!S4274="x",1,0)</f>
        <v>0</v>
      </c>
      <c r="J4274" s="1">
        <f t="shared" si="303"/>
        <v>0</v>
      </c>
      <c r="K4274" s="89">
        <f>IF(Eingabe!E4274="x",1,0)</f>
        <v>0</v>
      </c>
      <c r="L4274" s="1">
        <f>IF(Eingabe!F4274="x",1,0)</f>
        <v>0</v>
      </c>
      <c r="M4274" s="90">
        <f t="shared" si="304"/>
        <v>0</v>
      </c>
    </row>
    <row r="4275">
      <c r="A4275" s="5">
        <f>Eingabe!J4275^2*PI()/4</f>
        <v>0</v>
      </c>
      <c r="B4275" s="5">
        <f>Eingabe!K4275*Eingabe!L4275</f>
        <v>0</v>
      </c>
      <c r="C4275" s="5">
        <f>(Eingabe!K4275*(Eingabe!L4275-Eingabe!K4275)+Eingabe!K4275^2*PI()/4)*0+Eingabe!K4275*Eingabe!L4275</f>
        <v>0</v>
      </c>
      <c r="D4275" s="89">
        <f>IF(Eingabe!G4275="x",1,0)</f>
        <v>0</v>
      </c>
      <c r="E4275" s="1">
        <f>IF(Eingabe!H4275="x",1,0)</f>
        <v>0</v>
      </c>
      <c r="F4275" s="1">
        <f>IF(Eingabe!I4275="x",1,0)</f>
        <v>0</v>
      </c>
      <c r="G4275" s="90">
        <f t="shared" si="302"/>
        <v>0</v>
      </c>
      <c r="H4275" s="1">
        <f>IF(Eingabe!R4275="x",1,0)</f>
        <v>0</v>
      </c>
      <c r="I4275" s="1">
        <f>IF(Eingabe!S4275="x",1,0)</f>
        <v>0</v>
      </c>
      <c r="J4275" s="1">
        <f t="shared" si="303"/>
        <v>0</v>
      </c>
      <c r="K4275" s="89">
        <f>IF(Eingabe!E4275="x",1,0)</f>
        <v>0</v>
      </c>
      <c r="L4275" s="1">
        <f>IF(Eingabe!F4275="x",1,0)</f>
        <v>0</v>
      </c>
      <c r="M4275" s="90">
        <f t="shared" si="304"/>
        <v>0</v>
      </c>
    </row>
    <row r="4276">
      <c r="A4276" s="5">
        <f>Eingabe!J4276^2*PI()/4</f>
        <v>0</v>
      </c>
      <c r="B4276" s="5">
        <f>Eingabe!K4276*Eingabe!L4276</f>
        <v>0</v>
      </c>
      <c r="C4276" s="5">
        <f>(Eingabe!K4276*(Eingabe!L4276-Eingabe!K4276)+Eingabe!K4276^2*PI()/4)*0+Eingabe!K4276*Eingabe!L4276</f>
        <v>0</v>
      </c>
      <c r="D4276" s="89">
        <f>IF(Eingabe!G4276="x",1,0)</f>
        <v>0</v>
      </c>
      <c r="E4276" s="1">
        <f>IF(Eingabe!H4276="x",1,0)</f>
        <v>0</v>
      </c>
      <c r="F4276" s="1">
        <f>IF(Eingabe!I4276="x",1,0)</f>
        <v>0</v>
      </c>
      <c r="G4276" s="90">
        <f t="shared" si="302"/>
        <v>0</v>
      </c>
      <c r="H4276" s="1">
        <f>IF(Eingabe!R4276="x",1,0)</f>
        <v>0</v>
      </c>
      <c r="I4276" s="1">
        <f>IF(Eingabe!S4276="x",1,0)</f>
        <v>0</v>
      </c>
      <c r="J4276" s="1">
        <f t="shared" si="303"/>
        <v>0</v>
      </c>
      <c r="K4276" s="89">
        <f>IF(Eingabe!E4276="x",1,0)</f>
        <v>0</v>
      </c>
      <c r="L4276" s="1">
        <f>IF(Eingabe!F4276="x",1,0)</f>
        <v>0</v>
      </c>
      <c r="M4276" s="90">
        <f t="shared" si="304"/>
        <v>0</v>
      </c>
    </row>
    <row r="4277">
      <c r="A4277" s="5">
        <f>Eingabe!J4277^2*PI()/4</f>
        <v>0</v>
      </c>
      <c r="B4277" s="5">
        <f>Eingabe!K4277*Eingabe!L4277</f>
        <v>0</v>
      </c>
      <c r="C4277" s="5">
        <f>(Eingabe!K4277*(Eingabe!L4277-Eingabe!K4277)+Eingabe!K4277^2*PI()/4)*0+Eingabe!K4277*Eingabe!L4277</f>
        <v>0</v>
      </c>
      <c r="D4277" s="89">
        <f>IF(Eingabe!G4277="x",1,0)</f>
        <v>0</v>
      </c>
      <c r="E4277" s="1">
        <f>IF(Eingabe!H4277="x",1,0)</f>
        <v>0</v>
      </c>
      <c r="F4277" s="1">
        <f>IF(Eingabe!I4277="x",1,0)</f>
        <v>0</v>
      </c>
      <c r="G4277" s="90">
        <f t="shared" si="302"/>
        <v>0</v>
      </c>
      <c r="H4277" s="1">
        <f>IF(Eingabe!R4277="x",1,0)</f>
        <v>0</v>
      </c>
      <c r="I4277" s="1">
        <f>IF(Eingabe!S4277="x",1,0)</f>
        <v>0</v>
      </c>
      <c r="J4277" s="1">
        <f t="shared" si="303"/>
        <v>0</v>
      </c>
      <c r="K4277" s="89">
        <f>IF(Eingabe!E4277="x",1,0)</f>
        <v>0</v>
      </c>
      <c r="L4277" s="1">
        <f>IF(Eingabe!F4277="x",1,0)</f>
        <v>0</v>
      </c>
      <c r="M4277" s="90">
        <f t="shared" si="304"/>
        <v>0</v>
      </c>
    </row>
    <row r="4278">
      <c r="A4278" s="5">
        <f>Eingabe!J4278^2*PI()/4</f>
        <v>0</v>
      </c>
      <c r="B4278" s="5">
        <f>Eingabe!K4278*Eingabe!L4278</f>
        <v>0</v>
      </c>
      <c r="C4278" s="5">
        <f>(Eingabe!K4278*(Eingabe!L4278-Eingabe!K4278)+Eingabe!K4278^2*PI()/4)*0+Eingabe!K4278*Eingabe!L4278</f>
        <v>0</v>
      </c>
      <c r="D4278" s="89">
        <f>IF(Eingabe!G4278="x",1,0)</f>
        <v>0</v>
      </c>
      <c r="E4278" s="1">
        <f>IF(Eingabe!H4278="x",1,0)</f>
        <v>0</v>
      </c>
      <c r="F4278" s="1">
        <f>IF(Eingabe!I4278="x",1,0)</f>
        <v>0</v>
      </c>
      <c r="G4278" s="90">
        <f t="shared" si="302"/>
        <v>0</v>
      </c>
      <c r="H4278" s="1">
        <f>IF(Eingabe!R4278="x",1,0)</f>
        <v>0</v>
      </c>
      <c r="I4278" s="1">
        <f>IF(Eingabe!S4278="x",1,0)</f>
        <v>0</v>
      </c>
      <c r="J4278" s="1">
        <f t="shared" si="303"/>
        <v>0</v>
      </c>
      <c r="K4278" s="89">
        <f>IF(Eingabe!E4278="x",1,0)</f>
        <v>0</v>
      </c>
      <c r="L4278" s="1">
        <f>IF(Eingabe!F4278="x",1,0)</f>
        <v>0</v>
      </c>
      <c r="M4278" s="90">
        <f t="shared" si="304"/>
        <v>0</v>
      </c>
    </row>
    <row r="4279">
      <c r="A4279" s="5">
        <f>Eingabe!J4279^2*PI()/4</f>
        <v>0</v>
      </c>
      <c r="B4279" s="5">
        <f>Eingabe!K4279*Eingabe!L4279</f>
        <v>0</v>
      </c>
      <c r="C4279" s="5">
        <f>(Eingabe!K4279*(Eingabe!L4279-Eingabe!K4279)+Eingabe!K4279^2*PI()/4)*0+Eingabe!K4279*Eingabe!L4279</f>
        <v>0</v>
      </c>
      <c r="D4279" s="89">
        <f>IF(Eingabe!G4279="x",1,0)</f>
        <v>0</v>
      </c>
      <c r="E4279" s="1">
        <f>IF(Eingabe!H4279="x",1,0)</f>
        <v>0</v>
      </c>
      <c r="F4279" s="1">
        <f>IF(Eingabe!I4279="x",1,0)</f>
        <v>0</v>
      </c>
      <c r="G4279" s="90">
        <f t="shared" si="302"/>
        <v>0</v>
      </c>
      <c r="H4279" s="1">
        <f>IF(Eingabe!R4279="x",1,0)</f>
        <v>0</v>
      </c>
      <c r="I4279" s="1">
        <f>IF(Eingabe!S4279="x",1,0)</f>
        <v>0</v>
      </c>
      <c r="J4279" s="1">
        <f t="shared" si="303"/>
        <v>0</v>
      </c>
      <c r="K4279" s="89">
        <f>IF(Eingabe!E4279="x",1,0)</f>
        <v>0</v>
      </c>
      <c r="L4279" s="1">
        <f>IF(Eingabe!F4279="x",1,0)</f>
        <v>0</v>
      </c>
      <c r="M4279" s="90">
        <f t="shared" si="304"/>
        <v>0</v>
      </c>
    </row>
    <row r="4280">
      <c r="A4280" s="5">
        <f>Eingabe!J4280^2*PI()/4</f>
        <v>0</v>
      </c>
      <c r="B4280" s="5">
        <f>Eingabe!K4280*Eingabe!L4280</f>
        <v>0</v>
      </c>
      <c r="C4280" s="5">
        <f>(Eingabe!K4280*(Eingabe!L4280-Eingabe!K4280)+Eingabe!K4280^2*PI()/4)*0+Eingabe!K4280*Eingabe!L4280</f>
        <v>0</v>
      </c>
      <c r="D4280" s="89">
        <f>IF(Eingabe!G4280="x",1,0)</f>
        <v>0</v>
      </c>
      <c r="E4280" s="1">
        <f>IF(Eingabe!H4280="x",1,0)</f>
        <v>0</v>
      </c>
      <c r="F4280" s="1">
        <f>IF(Eingabe!I4280="x",1,0)</f>
        <v>0</v>
      </c>
      <c r="G4280" s="90">
        <f t="shared" si="302"/>
        <v>0</v>
      </c>
      <c r="H4280" s="1">
        <f>IF(Eingabe!R4280="x",1,0)</f>
        <v>0</v>
      </c>
      <c r="I4280" s="1">
        <f>IF(Eingabe!S4280="x",1,0)</f>
        <v>0</v>
      </c>
      <c r="J4280" s="1">
        <f t="shared" si="303"/>
        <v>0</v>
      </c>
      <c r="K4280" s="89">
        <f>IF(Eingabe!E4280="x",1,0)</f>
        <v>0</v>
      </c>
      <c r="L4280" s="1">
        <f>IF(Eingabe!F4280="x",1,0)</f>
        <v>0</v>
      </c>
      <c r="M4280" s="90">
        <f t="shared" si="304"/>
        <v>0</v>
      </c>
    </row>
    <row r="4281">
      <c r="A4281" s="5">
        <f>Eingabe!J4281^2*PI()/4</f>
        <v>0</v>
      </c>
      <c r="B4281" s="5">
        <f>Eingabe!K4281*Eingabe!L4281</f>
        <v>0</v>
      </c>
      <c r="C4281" s="5">
        <f>(Eingabe!K4281*(Eingabe!L4281-Eingabe!K4281)+Eingabe!K4281^2*PI()/4)*0+Eingabe!K4281*Eingabe!L4281</f>
        <v>0</v>
      </c>
      <c r="D4281" s="89">
        <f>IF(Eingabe!G4281="x",1,0)</f>
        <v>0</v>
      </c>
      <c r="E4281" s="1">
        <f>IF(Eingabe!H4281="x",1,0)</f>
        <v>0</v>
      </c>
      <c r="F4281" s="1">
        <f>IF(Eingabe!I4281="x",1,0)</f>
        <v>0</v>
      </c>
      <c r="G4281" s="90">
        <f t="shared" si="302"/>
        <v>0</v>
      </c>
      <c r="H4281" s="1">
        <f>IF(Eingabe!R4281="x",1,0)</f>
        <v>0</v>
      </c>
      <c r="I4281" s="1">
        <f>IF(Eingabe!S4281="x",1,0)</f>
        <v>0</v>
      </c>
      <c r="J4281" s="1">
        <f t="shared" si="303"/>
        <v>0</v>
      </c>
      <c r="K4281" s="89">
        <f>IF(Eingabe!E4281="x",1,0)</f>
        <v>0</v>
      </c>
      <c r="L4281" s="1">
        <f>IF(Eingabe!F4281="x",1,0)</f>
        <v>0</v>
      </c>
      <c r="M4281" s="90">
        <f t="shared" si="304"/>
        <v>0</v>
      </c>
    </row>
    <row r="4282">
      <c r="A4282" s="5">
        <f>Eingabe!J4282^2*PI()/4</f>
        <v>0</v>
      </c>
      <c r="B4282" s="5">
        <f>Eingabe!K4282*Eingabe!L4282</f>
        <v>0</v>
      </c>
      <c r="C4282" s="5">
        <f>(Eingabe!K4282*(Eingabe!L4282-Eingabe!K4282)+Eingabe!K4282^2*PI()/4)*0+Eingabe!K4282*Eingabe!L4282</f>
        <v>0</v>
      </c>
      <c r="D4282" s="89">
        <f>IF(Eingabe!G4282="x",1,0)</f>
        <v>0</v>
      </c>
      <c r="E4282" s="1">
        <f>IF(Eingabe!H4282="x",1,0)</f>
        <v>0</v>
      </c>
      <c r="F4282" s="1">
        <f>IF(Eingabe!I4282="x",1,0)</f>
        <v>0</v>
      </c>
      <c r="G4282" s="90">
        <f t="shared" si="302"/>
        <v>0</v>
      </c>
      <c r="H4282" s="1">
        <f>IF(Eingabe!R4282="x",1,0)</f>
        <v>0</v>
      </c>
      <c r="I4282" s="1">
        <f>IF(Eingabe!S4282="x",1,0)</f>
        <v>0</v>
      </c>
      <c r="J4282" s="1">
        <f t="shared" si="303"/>
        <v>0</v>
      </c>
      <c r="K4282" s="89">
        <f>IF(Eingabe!E4282="x",1,0)</f>
        <v>0</v>
      </c>
      <c r="L4282" s="1">
        <f>IF(Eingabe!F4282="x",1,0)</f>
        <v>0</v>
      </c>
      <c r="M4282" s="90">
        <f t="shared" si="304"/>
        <v>0</v>
      </c>
    </row>
    <row r="4283">
      <c r="A4283" s="5">
        <f>Eingabe!J4283^2*PI()/4</f>
        <v>0</v>
      </c>
      <c r="B4283" s="5">
        <f>Eingabe!K4283*Eingabe!L4283</f>
        <v>0</v>
      </c>
      <c r="C4283" s="5">
        <f>(Eingabe!K4283*(Eingabe!L4283-Eingabe!K4283)+Eingabe!K4283^2*PI()/4)*0+Eingabe!K4283*Eingabe!L4283</f>
        <v>0</v>
      </c>
      <c r="D4283" s="89">
        <f>IF(Eingabe!G4283="x",1,0)</f>
        <v>0</v>
      </c>
      <c r="E4283" s="1">
        <f>IF(Eingabe!H4283="x",1,0)</f>
        <v>0</v>
      </c>
      <c r="F4283" s="1">
        <f>IF(Eingabe!I4283="x",1,0)</f>
        <v>0</v>
      </c>
      <c r="G4283" s="90">
        <f t="shared" si="302"/>
        <v>0</v>
      </c>
      <c r="H4283" s="1">
        <f>IF(Eingabe!R4283="x",1,0)</f>
        <v>0</v>
      </c>
      <c r="I4283" s="1">
        <f>IF(Eingabe!S4283="x",1,0)</f>
        <v>0</v>
      </c>
      <c r="J4283" s="1">
        <f t="shared" si="303"/>
        <v>0</v>
      </c>
      <c r="K4283" s="89">
        <f>IF(Eingabe!E4283="x",1,0)</f>
        <v>0</v>
      </c>
      <c r="L4283" s="1">
        <f>IF(Eingabe!F4283="x",1,0)</f>
        <v>0</v>
      </c>
      <c r="M4283" s="90">
        <f t="shared" si="304"/>
        <v>0</v>
      </c>
    </row>
    <row r="4284">
      <c r="A4284" s="5">
        <f>Eingabe!J4284^2*PI()/4</f>
        <v>0</v>
      </c>
      <c r="B4284" s="5">
        <f>Eingabe!K4284*Eingabe!L4284</f>
        <v>0</v>
      </c>
      <c r="C4284" s="5">
        <f>(Eingabe!K4284*(Eingabe!L4284-Eingabe!K4284)+Eingabe!K4284^2*PI()/4)*0+Eingabe!K4284*Eingabe!L4284</f>
        <v>0</v>
      </c>
      <c r="D4284" s="89">
        <f>IF(Eingabe!G4284="x",1,0)</f>
        <v>0</v>
      </c>
      <c r="E4284" s="1">
        <f>IF(Eingabe!H4284="x",1,0)</f>
        <v>0</v>
      </c>
      <c r="F4284" s="1">
        <f>IF(Eingabe!I4284="x",1,0)</f>
        <v>0</v>
      </c>
      <c r="G4284" s="90">
        <f t="shared" si="302"/>
        <v>0</v>
      </c>
      <c r="H4284" s="1">
        <f>IF(Eingabe!R4284="x",1,0)</f>
        <v>0</v>
      </c>
      <c r="I4284" s="1">
        <f>IF(Eingabe!S4284="x",1,0)</f>
        <v>0</v>
      </c>
      <c r="J4284" s="1">
        <f t="shared" si="303"/>
        <v>0</v>
      </c>
      <c r="K4284" s="89">
        <f>IF(Eingabe!E4284="x",1,0)</f>
        <v>0</v>
      </c>
      <c r="L4284" s="1">
        <f>IF(Eingabe!F4284="x",1,0)</f>
        <v>0</v>
      </c>
      <c r="M4284" s="90">
        <f t="shared" si="304"/>
        <v>0</v>
      </c>
    </row>
    <row r="4285">
      <c r="A4285" s="5">
        <f>Eingabe!J4285^2*PI()/4</f>
        <v>0</v>
      </c>
      <c r="B4285" s="5">
        <f>Eingabe!K4285*Eingabe!L4285</f>
        <v>0</v>
      </c>
      <c r="C4285" s="5">
        <f>(Eingabe!K4285*(Eingabe!L4285-Eingabe!K4285)+Eingabe!K4285^2*PI()/4)*0+Eingabe!K4285*Eingabe!L4285</f>
        <v>0</v>
      </c>
      <c r="D4285" s="89">
        <f>IF(Eingabe!G4285="x",1,0)</f>
        <v>0</v>
      </c>
      <c r="E4285" s="1">
        <f>IF(Eingabe!H4285="x",1,0)</f>
        <v>0</v>
      </c>
      <c r="F4285" s="1">
        <f>IF(Eingabe!I4285="x",1,0)</f>
        <v>0</v>
      </c>
      <c r="G4285" s="90">
        <f t="shared" si="302"/>
        <v>0</v>
      </c>
      <c r="H4285" s="1">
        <f>IF(Eingabe!R4285="x",1,0)</f>
        <v>0</v>
      </c>
      <c r="I4285" s="1">
        <f>IF(Eingabe!S4285="x",1,0)</f>
        <v>0</v>
      </c>
      <c r="J4285" s="1">
        <f t="shared" si="303"/>
        <v>0</v>
      </c>
      <c r="K4285" s="89">
        <f>IF(Eingabe!E4285="x",1,0)</f>
        <v>0</v>
      </c>
      <c r="L4285" s="1">
        <f>IF(Eingabe!F4285="x",1,0)</f>
        <v>0</v>
      </c>
      <c r="M4285" s="90">
        <f t="shared" si="304"/>
        <v>0</v>
      </c>
    </row>
    <row r="4286">
      <c r="A4286" s="5">
        <f>Eingabe!J4286^2*PI()/4</f>
        <v>0</v>
      </c>
      <c r="B4286" s="5">
        <f>Eingabe!K4286*Eingabe!L4286</f>
        <v>0</v>
      </c>
      <c r="C4286" s="5">
        <f>(Eingabe!K4286*(Eingabe!L4286-Eingabe!K4286)+Eingabe!K4286^2*PI()/4)*0+Eingabe!K4286*Eingabe!L4286</f>
        <v>0</v>
      </c>
      <c r="D4286" s="89">
        <f>IF(Eingabe!G4286="x",1,0)</f>
        <v>0</v>
      </c>
      <c r="E4286" s="1">
        <f>IF(Eingabe!H4286="x",1,0)</f>
        <v>0</v>
      </c>
      <c r="F4286" s="1">
        <f>IF(Eingabe!I4286="x",1,0)</f>
        <v>0</v>
      </c>
      <c r="G4286" s="90">
        <f t="shared" si="302"/>
        <v>0</v>
      </c>
      <c r="H4286" s="1">
        <f>IF(Eingabe!R4286="x",1,0)</f>
        <v>0</v>
      </c>
      <c r="I4286" s="1">
        <f>IF(Eingabe!S4286="x",1,0)</f>
        <v>0</v>
      </c>
      <c r="J4286" s="1">
        <f t="shared" si="303"/>
        <v>0</v>
      </c>
      <c r="K4286" s="89">
        <f>IF(Eingabe!E4286="x",1,0)</f>
        <v>0</v>
      </c>
      <c r="L4286" s="1">
        <f>IF(Eingabe!F4286="x",1,0)</f>
        <v>0</v>
      </c>
      <c r="M4286" s="90">
        <f t="shared" si="304"/>
        <v>0</v>
      </c>
    </row>
    <row r="4287">
      <c r="A4287" s="5">
        <f>Eingabe!J4287^2*PI()/4</f>
        <v>0</v>
      </c>
      <c r="B4287" s="5">
        <f>Eingabe!K4287*Eingabe!L4287</f>
        <v>0</v>
      </c>
      <c r="C4287" s="5">
        <f>(Eingabe!K4287*(Eingabe!L4287-Eingabe!K4287)+Eingabe!K4287^2*PI()/4)*0+Eingabe!K4287*Eingabe!L4287</f>
        <v>0</v>
      </c>
      <c r="D4287" s="89">
        <f>IF(Eingabe!G4287="x",1,0)</f>
        <v>0</v>
      </c>
      <c r="E4287" s="1">
        <f>IF(Eingabe!H4287="x",1,0)</f>
        <v>0</v>
      </c>
      <c r="F4287" s="1">
        <f>IF(Eingabe!I4287="x",1,0)</f>
        <v>0</v>
      </c>
      <c r="G4287" s="90">
        <f t="shared" si="302"/>
        <v>0</v>
      </c>
      <c r="H4287" s="1">
        <f>IF(Eingabe!R4287="x",1,0)</f>
        <v>0</v>
      </c>
      <c r="I4287" s="1">
        <f>IF(Eingabe!S4287="x",1,0)</f>
        <v>0</v>
      </c>
      <c r="J4287" s="1">
        <f t="shared" si="303"/>
        <v>0</v>
      </c>
      <c r="K4287" s="89">
        <f>IF(Eingabe!E4287="x",1,0)</f>
        <v>0</v>
      </c>
      <c r="L4287" s="1">
        <f>IF(Eingabe!F4287="x",1,0)</f>
        <v>0</v>
      </c>
      <c r="M4287" s="90">
        <f t="shared" si="304"/>
        <v>0</v>
      </c>
    </row>
    <row r="4288">
      <c r="A4288" s="5">
        <f>Eingabe!J4288^2*PI()/4</f>
        <v>0</v>
      </c>
      <c r="B4288" s="5">
        <f>Eingabe!K4288*Eingabe!L4288</f>
        <v>0</v>
      </c>
      <c r="C4288" s="5">
        <f>(Eingabe!K4288*(Eingabe!L4288-Eingabe!K4288)+Eingabe!K4288^2*PI()/4)*0+Eingabe!K4288*Eingabe!L4288</f>
        <v>0</v>
      </c>
      <c r="D4288" s="89">
        <f>IF(Eingabe!G4288="x",1,0)</f>
        <v>0</v>
      </c>
      <c r="E4288" s="1">
        <f>IF(Eingabe!H4288="x",1,0)</f>
        <v>0</v>
      </c>
      <c r="F4288" s="1">
        <f>IF(Eingabe!I4288="x",1,0)</f>
        <v>0</v>
      </c>
      <c r="G4288" s="90">
        <f t="shared" si="302"/>
        <v>0</v>
      </c>
      <c r="H4288" s="1">
        <f>IF(Eingabe!R4288="x",1,0)</f>
        <v>0</v>
      </c>
      <c r="I4288" s="1">
        <f>IF(Eingabe!S4288="x",1,0)</f>
        <v>0</v>
      </c>
      <c r="J4288" s="1">
        <f t="shared" si="303"/>
        <v>0</v>
      </c>
      <c r="K4288" s="89">
        <f>IF(Eingabe!E4288="x",1,0)</f>
        <v>0</v>
      </c>
      <c r="L4288" s="1">
        <f>IF(Eingabe!F4288="x",1,0)</f>
        <v>0</v>
      </c>
      <c r="M4288" s="90">
        <f t="shared" si="304"/>
        <v>0</v>
      </c>
    </row>
    <row r="4289">
      <c r="A4289" s="5">
        <f>Eingabe!J4289^2*PI()/4</f>
        <v>0</v>
      </c>
      <c r="B4289" s="5">
        <f>Eingabe!K4289*Eingabe!L4289</f>
        <v>0</v>
      </c>
      <c r="C4289" s="5">
        <f>(Eingabe!K4289*(Eingabe!L4289-Eingabe!K4289)+Eingabe!K4289^2*PI()/4)*0+Eingabe!K4289*Eingabe!L4289</f>
        <v>0</v>
      </c>
      <c r="D4289" s="89">
        <f>IF(Eingabe!G4289="x",1,0)</f>
        <v>0</v>
      </c>
      <c r="E4289" s="1">
        <f>IF(Eingabe!H4289="x",1,0)</f>
        <v>0</v>
      </c>
      <c r="F4289" s="1">
        <f>IF(Eingabe!I4289="x",1,0)</f>
        <v>0</v>
      </c>
      <c r="G4289" s="90">
        <f t="shared" si="302"/>
        <v>0</v>
      </c>
      <c r="H4289" s="1">
        <f>IF(Eingabe!R4289="x",1,0)</f>
        <v>0</v>
      </c>
      <c r="I4289" s="1">
        <f>IF(Eingabe!S4289="x",1,0)</f>
        <v>0</v>
      </c>
      <c r="J4289" s="1">
        <f t="shared" si="303"/>
        <v>0</v>
      </c>
      <c r="K4289" s="89">
        <f>IF(Eingabe!E4289="x",1,0)</f>
        <v>0</v>
      </c>
      <c r="L4289" s="1">
        <f>IF(Eingabe!F4289="x",1,0)</f>
        <v>0</v>
      </c>
      <c r="M4289" s="90">
        <f t="shared" si="304"/>
        <v>0</v>
      </c>
    </row>
    <row r="4290">
      <c r="A4290" s="5">
        <f>Eingabe!J4290^2*PI()/4</f>
        <v>0</v>
      </c>
      <c r="B4290" s="5">
        <f>Eingabe!K4290*Eingabe!L4290</f>
        <v>0</v>
      </c>
      <c r="C4290" s="5">
        <f>(Eingabe!K4290*(Eingabe!L4290-Eingabe!K4290)+Eingabe!K4290^2*PI()/4)*0+Eingabe!K4290*Eingabe!L4290</f>
        <v>0</v>
      </c>
      <c r="D4290" s="89">
        <f>IF(Eingabe!G4290="x",1,0)</f>
        <v>0</v>
      </c>
      <c r="E4290" s="1">
        <f>IF(Eingabe!H4290="x",1,0)</f>
        <v>0</v>
      </c>
      <c r="F4290" s="1">
        <f>IF(Eingabe!I4290="x",1,0)</f>
        <v>0</v>
      </c>
      <c r="G4290" s="90">
        <f t="shared" si="302"/>
        <v>0</v>
      </c>
      <c r="H4290" s="1">
        <f>IF(Eingabe!R4290="x",1,0)</f>
        <v>0</v>
      </c>
      <c r="I4290" s="1">
        <f>IF(Eingabe!S4290="x",1,0)</f>
        <v>0</v>
      </c>
      <c r="J4290" s="1">
        <f t="shared" si="303"/>
        <v>0</v>
      </c>
      <c r="K4290" s="89">
        <f>IF(Eingabe!E4290="x",1,0)</f>
        <v>0</v>
      </c>
      <c r="L4290" s="1">
        <f>IF(Eingabe!F4290="x",1,0)</f>
        <v>0</v>
      </c>
      <c r="M4290" s="90">
        <f t="shared" si="304"/>
        <v>0</v>
      </c>
    </row>
    <row r="4291">
      <c r="A4291" s="5">
        <f>Eingabe!J4291^2*PI()/4</f>
        <v>0</v>
      </c>
      <c r="B4291" s="5">
        <f>Eingabe!K4291*Eingabe!L4291</f>
        <v>0</v>
      </c>
      <c r="C4291" s="5">
        <f>(Eingabe!K4291*(Eingabe!L4291-Eingabe!K4291)+Eingabe!K4291^2*PI()/4)*0+Eingabe!K4291*Eingabe!L4291</f>
        <v>0</v>
      </c>
      <c r="D4291" s="89">
        <f>IF(Eingabe!G4291="x",1,0)</f>
        <v>0</v>
      </c>
      <c r="E4291" s="1">
        <f>IF(Eingabe!H4291="x",1,0)</f>
        <v>0</v>
      </c>
      <c r="F4291" s="1">
        <f>IF(Eingabe!I4291="x",1,0)</f>
        <v>0</v>
      </c>
      <c r="G4291" s="90">
        <f t="shared" si="302"/>
        <v>0</v>
      </c>
      <c r="H4291" s="1">
        <f>IF(Eingabe!R4291="x",1,0)</f>
        <v>0</v>
      </c>
      <c r="I4291" s="1">
        <f>IF(Eingabe!S4291="x",1,0)</f>
        <v>0</v>
      </c>
      <c r="J4291" s="1">
        <f t="shared" si="303"/>
        <v>0</v>
      </c>
      <c r="K4291" s="89">
        <f>IF(Eingabe!E4291="x",1,0)</f>
        <v>0</v>
      </c>
      <c r="L4291" s="1">
        <f>IF(Eingabe!F4291="x",1,0)</f>
        <v>0</v>
      </c>
      <c r="M4291" s="90">
        <f t="shared" si="304"/>
        <v>0</v>
      </c>
    </row>
    <row r="4292">
      <c r="A4292" s="5">
        <f>Eingabe!J4292^2*PI()/4</f>
        <v>0</v>
      </c>
      <c r="B4292" s="5">
        <f>Eingabe!K4292*Eingabe!L4292</f>
        <v>0</v>
      </c>
      <c r="C4292" s="5">
        <f>(Eingabe!K4292*(Eingabe!L4292-Eingabe!K4292)+Eingabe!K4292^2*PI()/4)*0+Eingabe!K4292*Eingabe!L4292</f>
        <v>0</v>
      </c>
      <c r="D4292" s="89">
        <f>IF(Eingabe!G4292="x",1,0)</f>
        <v>0</v>
      </c>
      <c r="E4292" s="1">
        <f>IF(Eingabe!H4292="x",1,0)</f>
        <v>0</v>
      </c>
      <c r="F4292" s="1">
        <f>IF(Eingabe!I4292="x",1,0)</f>
        <v>0</v>
      </c>
      <c r="G4292" s="90">
        <f t="shared" si="302"/>
        <v>0</v>
      </c>
      <c r="H4292" s="1">
        <f>IF(Eingabe!R4292="x",1,0)</f>
        <v>0</v>
      </c>
      <c r="I4292" s="1">
        <f>IF(Eingabe!S4292="x",1,0)</f>
        <v>0</v>
      </c>
      <c r="J4292" s="1">
        <f t="shared" si="303"/>
        <v>0</v>
      </c>
      <c r="K4292" s="89">
        <f>IF(Eingabe!E4292="x",1,0)</f>
        <v>0</v>
      </c>
      <c r="L4292" s="1">
        <f>IF(Eingabe!F4292="x",1,0)</f>
        <v>0</v>
      </c>
      <c r="M4292" s="90">
        <f t="shared" si="304"/>
        <v>0</v>
      </c>
    </row>
    <row r="4293">
      <c r="A4293" s="5">
        <f>Eingabe!J4293^2*PI()/4</f>
        <v>0</v>
      </c>
      <c r="B4293" s="5">
        <f>Eingabe!K4293*Eingabe!L4293</f>
        <v>0</v>
      </c>
      <c r="C4293" s="5">
        <f>(Eingabe!K4293*(Eingabe!L4293-Eingabe!K4293)+Eingabe!K4293^2*PI()/4)*0+Eingabe!K4293*Eingabe!L4293</f>
        <v>0</v>
      </c>
      <c r="D4293" s="89">
        <f>IF(Eingabe!G4293="x",1,0)</f>
        <v>0</v>
      </c>
      <c r="E4293" s="1">
        <f>IF(Eingabe!H4293="x",1,0)</f>
        <v>0</v>
      </c>
      <c r="F4293" s="1">
        <f>IF(Eingabe!I4293="x",1,0)</f>
        <v>0</v>
      </c>
      <c r="G4293" s="90">
        <f t="shared" si="302"/>
        <v>0</v>
      </c>
      <c r="H4293" s="1">
        <f>IF(Eingabe!R4293="x",1,0)</f>
        <v>0</v>
      </c>
      <c r="I4293" s="1">
        <f>IF(Eingabe!S4293="x",1,0)</f>
        <v>0</v>
      </c>
      <c r="J4293" s="1">
        <f t="shared" si="303"/>
        <v>0</v>
      </c>
      <c r="K4293" s="89">
        <f>IF(Eingabe!E4293="x",1,0)</f>
        <v>0</v>
      </c>
      <c r="L4293" s="1">
        <f>IF(Eingabe!F4293="x",1,0)</f>
        <v>0</v>
      </c>
      <c r="M4293" s="90">
        <f t="shared" si="304"/>
        <v>0</v>
      </c>
    </row>
    <row r="4294">
      <c r="A4294" s="5">
        <f>Eingabe!J4294^2*PI()/4</f>
        <v>0</v>
      </c>
      <c r="B4294" s="5">
        <f>Eingabe!K4294*Eingabe!L4294</f>
        <v>0</v>
      </c>
      <c r="C4294" s="5">
        <f>(Eingabe!K4294*(Eingabe!L4294-Eingabe!K4294)+Eingabe!K4294^2*PI()/4)*0+Eingabe!K4294*Eingabe!L4294</f>
        <v>0</v>
      </c>
      <c r="D4294" s="89">
        <f>IF(Eingabe!G4294="x",1,0)</f>
        <v>0</v>
      </c>
      <c r="E4294" s="1">
        <f>IF(Eingabe!H4294="x",1,0)</f>
        <v>0</v>
      </c>
      <c r="F4294" s="1">
        <f>IF(Eingabe!I4294="x",1,0)</f>
        <v>0</v>
      </c>
      <c r="G4294" s="90">
        <f t="shared" si="302"/>
        <v>0</v>
      </c>
      <c r="H4294" s="1">
        <f>IF(Eingabe!R4294="x",1,0)</f>
        <v>0</v>
      </c>
      <c r="I4294" s="1">
        <f>IF(Eingabe!S4294="x",1,0)</f>
        <v>0</v>
      </c>
      <c r="J4294" s="1">
        <f t="shared" si="303"/>
        <v>0</v>
      </c>
      <c r="K4294" s="89">
        <f>IF(Eingabe!E4294="x",1,0)</f>
        <v>0</v>
      </c>
      <c r="L4294" s="1">
        <f>IF(Eingabe!F4294="x",1,0)</f>
        <v>0</v>
      </c>
      <c r="M4294" s="90">
        <f t="shared" si="304"/>
        <v>0</v>
      </c>
    </row>
    <row r="4295">
      <c r="A4295" s="5">
        <f>Eingabe!J4295^2*PI()/4</f>
        <v>0</v>
      </c>
      <c r="B4295" s="5">
        <f>Eingabe!K4295*Eingabe!L4295</f>
        <v>0</v>
      </c>
      <c r="C4295" s="5">
        <f>(Eingabe!K4295*(Eingabe!L4295-Eingabe!K4295)+Eingabe!K4295^2*PI()/4)*0+Eingabe!K4295*Eingabe!L4295</f>
        <v>0</v>
      </c>
      <c r="D4295" s="89">
        <f>IF(Eingabe!G4295="x",1,0)</f>
        <v>0</v>
      </c>
      <c r="E4295" s="1">
        <f>IF(Eingabe!H4295="x",1,0)</f>
        <v>0</v>
      </c>
      <c r="F4295" s="1">
        <f>IF(Eingabe!I4295="x",1,0)</f>
        <v>0</v>
      </c>
      <c r="G4295" s="90">
        <f t="shared" si="302"/>
        <v>0</v>
      </c>
      <c r="H4295" s="1">
        <f>IF(Eingabe!R4295="x",1,0)</f>
        <v>0</v>
      </c>
      <c r="I4295" s="1">
        <f>IF(Eingabe!S4295="x",1,0)</f>
        <v>0</v>
      </c>
      <c r="J4295" s="1">
        <f t="shared" si="303"/>
        <v>0</v>
      </c>
      <c r="K4295" s="89">
        <f>IF(Eingabe!E4295="x",1,0)</f>
        <v>0</v>
      </c>
      <c r="L4295" s="1">
        <f>IF(Eingabe!F4295="x",1,0)</f>
        <v>0</v>
      </c>
      <c r="M4295" s="90">
        <f t="shared" si="304"/>
        <v>0</v>
      </c>
    </row>
    <row r="4296">
      <c r="A4296" s="5">
        <f>Eingabe!J4296^2*PI()/4</f>
        <v>0</v>
      </c>
      <c r="B4296" s="5">
        <f>Eingabe!K4296*Eingabe!L4296</f>
        <v>0</v>
      </c>
      <c r="C4296" s="5">
        <f>(Eingabe!K4296*(Eingabe!L4296-Eingabe!K4296)+Eingabe!K4296^2*PI()/4)*0+Eingabe!K4296*Eingabe!L4296</f>
        <v>0</v>
      </c>
      <c r="D4296" s="89">
        <f>IF(Eingabe!G4296="x",1,0)</f>
        <v>0</v>
      </c>
      <c r="E4296" s="1">
        <f>IF(Eingabe!H4296="x",1,0)</f>
        <v>0</v>
      </c>
      <c r="F4296" s="1">
        <f>IF(Eingabe!I4296="x",1,0)</f>
        <v>0</v>
      </c>
      <c r="G4296" s="90">
        <f t="shared" si="302"/>
        <v>0</v>
      </c>
      <c r="H4296" s="1">
        <f>IF(Eingabe!R4296="x",1,0)</f>
        <v>0</v>
      </c>
      <c r="I4296" s="1">
        <f>IF(Eingabe!S4296="x",1,0)</f>
        <v>0</v>
      </c>
      <c r="J4296" s="1">
        <f t="shared" si="303"/>
        <v>0</v>
      </c>
      <c r="K4296" s="89">
        <f>IF(Eingabe!E4296="x",1,0)</f>
        <v>0</v>
      </c>
      <c r="L4296" s="1">
        <f>IF(Eingabe!F4296="x",1,0)</f>
        <v>0</v>
      </c>
      <c r="M4296" s="90">
        <f t="shared" si="304"/>
        <v>0</v>
      </c>
    </row>
    <row r="4297">
      <c r="A4297" s="5">
        <f>Eingabe!J4297^2*PI()/4</f>
        <v>0</v>
      </c>
      <c r="B4297" s="5">
        <f>Eingabe!K4297*Eingabe!L4297</f>
        <v>0</v>
      </c>
      <c r="C4297" s="5">
        <f>(Eingabe!K4297*(Eingabe!L4297-Eingabe!K4297)+Eingabe!K4297^2*PI()/4)*0+Eingabe!K4297*Eingabe!L4297</f>
        <v>0</v>
      </c>
      <c r="D4297" s="89">
        <f>IF(Eingabe!G4297="x",1,0)</f>
        <v>0</v>
      </c>
      <c r="E4297" s="1">
        <f>IF(Eingabe!H4297="x",1,0)</f>
        <v>0</v>
      </c>
      <c r="F4297" s="1">
        <f>IF(Eingabe!I4297="x",1,0)</f>
        <v>0</v>
      </c>
      <c r="G4297" s="90">
        <f t="shared" si="302"/>
        <v>0</v>
      </c>
      <c r="H4297" s="1">
        <f>IF(Eingabe!R4297="x",1,0)</f>
        <v>0</v>
      </c>
      <c r="I4297" s="1">
        <f>IF(Eingabe!S4297="x",1,0)</f>
        <v>0</v>
      </c>
      <c r="J4297" s="1">
        <f t="shared" si="303"/>
        <v>0</v>
      </c>
      <c r="K4297" s="89">
        <f>IF(Eingabe!E4297="x",1,0)</f>
        <v>0</v>
      </c>
      <c r="L4297" s="1">
        <f>IF(Eingabe!F4297="x",1,0)</f>
        <v>0</v>
      </c>
      <c r="M4297" s="90">
        <f t="shared" si="304"/>
        <v>0</v>
      </c>
    </row>
    <row r="4298">
      <c r="A4298" s="5">
        <f>Eingabe!J4298^2*PI()/4</f>
        <v>0</v>
      </c>
      <c r="B4298" s="5">
        <f>Eingabe!K4298*Eingabe!L4298</f>
        <v>0</v>
      </c>
      <c r="C4298" s="5">
        <f>(Eingabe!K4298*(Eingabe!L4298-Eingabe!K4298)+Eingabe!K4298^2*PI()/4)*0+Eingabe!K4298*Eingabe!L4298</f>
        <v>0</v>
      </c>
      <c r="D4298" s="89">
        <f>IF(Eingabe!G4298="x",1,0)</f>
        <v>0</v>
      </c>
      <c r="E4298" s="1">
        <f>IF(Eingabe!H4298="x",1,0)</f>
        <v>0</v>
      </c>
      <c r="F4298" s="1">
        <f>IF(Eingabe!I4298="x",1,0)</f>
        <v>0</v>
      </c>
      <c r="G4298" s="90">
        <f t="shared" si="302"/>
        <v>0</v>
      </c>
      <c r="H4298" s="1">
        <f>IF(Eingabe!R4298="x",1,0)</f>
        <v>0</v>
      </c>
      <c r="I4298" s="1">
        <f>IF(Eingabe!S4298="x",1,0)</f>
        <v>0</v>
      </c>
      <c r="J4298" s="1">
        <f t="shared" si="303"/>
        <v>0</v>
      </c>
      <c r="K4298" s="89">
        <f>IF(Eingabe!E4298="x",1,0)</f>
        <v>0</v>
      </c>
      <c r="L4298" s="1">
        <f>IF(Eingabe!F4298="x",1,0)</f>
        <v>0</v>
      </c>
      <c r="M4298" s="90">
        <f t="shared" si="304"/>
        <v>0</v>
      </c>
    </row>
    <row r="4299">
      <c r="A4299" s="5">
        <f>Eingabe!J4299^2*PI()/4</f>
        <v>0</v>
      </c>
      <c r="B4299" s="5">
        <f>Eingabe!K4299*Eingabe!L4299</f>
        <v>0</v>
      </c>
      <c r="C4299" s="5">
        <f>(Eingabe!K4299*(Eingabe!L4299-Eingabe!K4299)+Eingabe!K4299^2*PI()/4)*0+Eingabe!K4299*Eingabe!L4299</f>
        <v>0</v>
      </c>
      <c r="D4299" s="89">
        <f>IF(Eingabe!G4299="x",1,0)</f>
        <v>0</v>
      </c>
      <c r="E4299" s="1">
        <f>IF(Eingabe!H4299="x",1,0)</f>
        <v>0</v>
      </c>
      <c r="F4299" s="1">
        <f>IF(Eingabe!I4299="x",1,0)</f>
        <v>0</v>
      </c>
      <c r="G4299" s="90">
        <f t="shared" si="302"/>
        <v>0</v>
      </c>
      <c r="H4299" s="1">
        <f>IF(Eingabe!R4299="x",1,0)</f>
        <v>0</v>
      </c>
      <c r="I4299" s="1">
        <f>IF(Eingabe!S4299="x",1,0)</f>
        <v>0</v>
      </c>
      <c r="J4299" s="1">
        <f t="shared" si="303"/>
        <v>0</v>
      </c>
      <c r="K4299" s="89">
        <f>IF(Eingabe!E4299="x",1,0)</f>
        <v>0</v>
      </c>
      <c r="L4299" s="1">
        <f>IF(Eingabe!F4299="x",1,0)</f>
        <v>0</v>
      </c>
      <c r="M4299" s="90">
        <f t="shared" si="304"/>
        <v>0</v>
      </c>
    </row>
    <row r="4300">
      <c r="A4300" s="5">
        <f>Eingabe!J4300^2*PI()/4</f>
        <v>0</v>
      </c>
      <c r="B4300" s="5">
        <f>Eingabe!K4300*Eingabe!L4300</f>
        <v>0</v>
      </c>
      <c r="C4300" s="5">
        <f>(Eingabe!K4300*(Eingabe!L4300-Eingabe!K4300)+Eingabe!K4300^2*PI()/4)*0+Eingabe!K4300*Eingabe!L4300</f>
        <v>0</v>
      </c>
      <c r="D4300" s="89">
        <f>IF(Eingabe!G4300="x",1,0)</f>
        <v>0</v>
      </c>
      <c r="E4300" s="1">
        <f>IF(Eingabe!H4300="x",1,0)</f>
        <v>0</v>
      </c>
      <c r="F4300" s="1">
        <f>IF(Eingabe!I4300="x",1,0)</f>
        <v>0</v>
      </c>
      <c r="G4300" s="90">
        <f t="shared" si="302"/>
        <v>0</v>
      </c>
      <c r="H4300" s="1">
        <f>IF(Eingabe!R4300="x",1,0)</f>
        <v>0</v>
      </c>
      <c r="I4300" s="1">
        <f>IF(Eingabe!S4300="x",1,0)</f>
        <v>0</v>
      </c>
      <c r="J4300" s="1">
        <f t="shared" si="303"/>
        <v>0</v>
      </c>
      <c r="K4300" s="89">
        <f>IF(Eingabe!E4300="x",1,0)</f>
        <v>0</v>
      </c>
      <c r="L4300" s="1">
        <f>IF(Eingabe!F4300="x",1,0)</f>
        <v>0</v>
      </c>
      <c r="M4300" s="90">
        <f t="shared" si="304"/>
        <v>0</v>
      </c>
    </row>
    <row r="4301">
      <c r="A4301" s="5">
        <f>Eingabe!J4301^2*PI()/4</f>
        <v>0</v>
      </c>
      <c r="B4301" s="5">
        <f>Eingabe!K4301*Eingabe!L4301</f>
        <v>0</v>
      </c>
      <c r="C4301" s="5">
        <f>(Eingabe!K4301*(Eingabe!L4301-Eingabe!K4301)+Eingabe!K4301^2*PI()/4)*0+Eingabe!K4301*Eingabe!L4301</f>
        <v>0</v>
      </c>
      <c r="D4301" s="89">
        <f>IF(Eingabe!G4301="x",1,0)</f>
        <v>0</v>
      </c>
      <c r="E4301" s="1">
        <f>IF(Eingabe!H4301="x",1,0)</f>
        <v>0</v>
      </c>
      <c r="F4301" s="1">
        <f>IF(Eingabe!I4301="x",1,0)</f>
        <v>0</v>
      </c>
      <c r="G4301" s="90">
        <f t="shared" si="302"/>
        <v>0</v>
      </c>
      <c r="H4301" s="1">
        <f>IF(Eingabe!R4301="x",1,0)</f>
        <v>0</v>
      </c>
      <c r="I4301" s="1">
        <f>IF(Eingabe!S4301="x",1,0)</f>
        <v>0</v>
      </c>
      <c r="J4301" s="1">
        <f t="shared" si="303"/>
        <v>0</v>
      </c>
      <c r="K4301" s="89">
        <f>IF(Eingabe!E4301="x",1,0)</f>
        <v>0</v>
      </c>
      <c r="L4301" s="1">
        <f>IF(Eingabe!F4301="x",1,0)</f>
        <v>0</v>
      </c>
      <c r="M4301" s="90">
        <f t="shared" si="304"/>
        <v>0</v>
      </c>
    </row>
    <row r="4302">
      <c r="A4302" s="5">
        <f>Eingabe!J4302^2*PI()/4</f>
        <v>0</v>
      </c>
      <c r="B4302" s="5">
        <f>Eingabe!K4302*Eingabe!L4302</f>
        <v>0</v>
      </c>
      <c r="C4302" s="5">
        <f>(Eingabe!K4302*(Eingabe!L4302-Eingabe!K4302)+Eingabe!K4302^2*PI()/4)*0+Eingabe!K4302*Eingabe!L4302</f>
        <v>0</v>
      </c>
      <c r="D4302" s="89">
        <f>IF(Eingabe!G4302="x",1,0)</f>
        <v>0</v>
      </c>
      <c r="E4302" s="1">
        <f>IF(Eingabe!H4302="x",1,0)</f>
        <v>0</v>
      </c>
      <c r="F4302" s="1">
        <f>IF(Eingabe!I4302="x",1,0)</f>
        <v>0</v>
      </c>
      <c r="G4302" s="90">
        <f t="shared" si="302"/>
        <v>0</v>
      </c>
      <c r="H4302" s="1">
        <f>IF(Eingabe!R4302="x",1,0)</f>
        <v>0</v>
      </c>
      <c r="I4302" s="1">
        <f>IF(Eingabe!S4302="x",1,0)</f>
        <v>0</v>
      </c>
      <c r="J4302" s="1">
        <f t="shared" si="303"/>
        <v>0</v>
      </c>
      <c r="K4302" s="89">
        <f>IF(Eingabe!E4302="x",1,0)</f>
        <v>0</v>
      </c>
      <c r="L4302" s="1">
        <f>IF(Eingabe!F4302="x",1,0)</f>
        <v>0</v>
      </c>
      <c r="M4302" s="90">
        <f t="shared" si="304"/>
        <v>0</v>
      </c>
    </row>
    <row r="4303">
      <c r="A4303" s="5">
        <f>Eingabe!J4303^2*PI()/4</f>
        <v>0</v>
      </c>
      <c r="B4303" s="5">
        <f>Eingabe!K4303*Eingabe!L4303</f>
        <v>0</v>
      </c>
      <c r="C4303" s="5">
        <f>(Eingabe!K4303*(Eingabe!L4303-Eingabe!K4303)+Eingabe!K4303^2*PI()/4)*0+Eingabe!K4303*Eingabe!L4303</f>
        <v>0</v>
      </c>
      <c r="D4303" s="89">
        <f>IF(Eingabe!G4303="x",1,0)</f>
        <v>0</v>
      </c>
      <c r="E4303" s="1">
        <f>IF(Eingabe!H4303="x",1,0)</f>
        <v>0</v>
      </c>
      <c r="F4303" s="1">
        <f>IF(Eingabe!I4303="x",1,0)</f>
        <v>0</v>
      </c>
      <c r="G4303" s="90">
        <f t="shared" si="302"/>
        <v>0</v>
      </c>
      <c r="H4303" s="1">
        <f>IF(Eingabe!R4303="x",1,0)</f>
        <v>0</v>
      </c>
      <c r="I4303" s="1">
        <f>IF(Eingabe!S4303="x",1,0)</f>
        <v>0</v>
      </c>
      <c r="J4303" s="1">
        <f t="shared" si="303"/>
        <v>0</v>
      </c>
      <c r="K4303" s="89">
        <f>IF(Eingabe!E4303="x",1,0)</f>
        <v>0</v>
      </c>
      <c r="L4303" s="1">
        <f>IF(Eingabe!F4303="x",1,0)</f>
        <v>0</v>
      </c>
      <c r="M4303" s="90">
        <f t="shared" si="304"/>
        <v>0</v>
      </c>
    </row>
    <row r="4304">
      <c r="A4304" s="5">
        <f>Eingabe!J4304^2*PI()/4</f>
        <v>0</v>
      </c>
      <c r="B4304" s="5">
        <f>Eingabe!K4304*Eingabe!L4304</f>
        <v>0</v>
      </c>
      <c r="C4304" s="5">
        <f>(Eingabe!K4304*(Eingabe!L4304-Eingabe!K4304)+Eingabe!K4304^2*PI()/4)*0+Eingabe!K4304*Eingabe!L4304</f>
        <v>0</v>
      </c>
      <c r="D4304" s="89">
        <f>IF(Eingabe!G4304="x",1,0)</f>
        <v>0</v>
      </c>
      <c r="E4304" s="1">
        <f>IF(Eingabe!H4304="x",1,0)</f>
        <v>0</v>
      </c>
      <c r="F4304" s="1">
        <f>IF(Eingabe!I4304="x",1,0)</f>
        <v>0</v>
      </c>
      <c r="G4304" s="90">
        <f t="shared" si="302"/>
        <v>0</v>
      </c>
      <c r="H4304" s="1">
        <f>IF(Eingabe!R4304="x",1,0)</f>
        <v>0</v>
      </c>
      <c r="I4304" s="1">
        <f>IF(Eingabe!S4304="x",1,0)</f>
        <v>0</v>
      </c>
      <c r="J4304" s="1">
        <f t="shared" si="303"/>
        <v>0</v>
      </c>
      <c r="K4304" s="89">
        <f>IF(Eingabe!E4304="x",1,0)</f>
        <v>0</v>
      </c>
      <c r="L4304" s="1">
        <f>IF(Eingabe!F4304="x",1,0)</f>
        <v>0</v>
      </c>
      <c r="M4304" s="90">
        <f t="shared" si="304"/>
        <v>0</v>
      </c>
    </row>
    <row r="4305">
      <c r="A4305" s="5">
        <f>Eingabe!J4305^2*PI()/4</f>
        <v>0</v>
      </c>
      <c r="B4305" s="5">
        <f>Eingabe!K4305*Eingabe!L4305</f>
        <v>0</v>
      </c>
      <c r="C4305" s="5">
        <f>(Eingabe!K4305*(Eingabe!L4305-Eingabe!K4305)+Eingabe!K4305^2*PI()/4)*0+Eingabe!K4305*Eingabe!L4305</f>
        <v>0</v>
      </c>
      <c r="D4305" s="89">
        <f>IF(Eingabe!G4305="x",1,0)</f>
        <v>0</v>
      </c>
      <c r="E4305" s="1">
        <f>IF(Eingabe!H4305="x",1,0)</f>
        <v>0</v>
      </c>
      <c r="F4305" s="1">
        <f>IF(Eingabe!I4305="x",1,0)</f>
        <v>0</v>
      </c>
      <c r="G4305" s="90">
        <f t="shared" si="302"/>
        <v>0</v>
      </c>
      <c r="H4305" s="1">
        <f>IF(Eingabe!R4305="x",1,0)</f>
        <v>0</v>
      </c>
      <c r="I4305" s="1">
        <f>IF(Eingabe!S4305="x",1,0)</f>
        <v>0</v>
      </c>
      <c r="J4305" s="1">
        <f t="shared" si="303"/>
        <v>0</v>
      </c>
      <c r="K4305" s="89">
        <f>IF(Eingabe!E4305="x",1,0)</f>
        <v>0</v>
      </c>
      <c r="L4305" s="1">
        <f>IF(Eingabe!F4305="x",1,0)</f>
        <v>0</v>
      </c>
      <c r="M4305" s="90">
        <f t="shared" si="304"/>
        <v>0</v>
      </c>
    </row>
    <row r="4306">
      <c r="A4306" s="5">
        <f>Eingabe!J4306^2*PI()/4</f>
        <v>0</v>
      </c>
      <c r="B4306" s="5">
        <f>Eingabe!K4306*Eingabe!L4306</f>
        <v>0</v>
      </c>
      <c r="C4306" s="5">
        <f>(Eingabe!K4306*(Eingabe!L4306-Eingabe!K4306)+Eingabe!K4306^2*PI()/4)*0+Eingabe!K4306*Eingabe!L4306</f>
        <v>0</v>
      </c>
      <c r="D4306" s="89">
        <f>IF(Eingabe!G4306="x",1,0)</f>
        <v>0</v>
      </c>
      <c r="E4306" s="1">
        <f>IF(Eingabe!H4306="x",1,0)</f>
        <v>0</v>
      </c>
      <c r="F4306" s="1">
        <f>IF(Eingabe!I4306="x",1,0)</f>
        <v>0</v>
      </c>
      <c r="G4306" s="90">
        <f t="shared" si="302"/>
        <v>0</v>
      </c>
      <c r="H4306" s="1">
        <f>IF(Eingabe!R4306="x",1,0)</f>
        <v>0</v>
      </c>
      <c r="I4306" s="1">
        <f>IF(Eingabe!S4306="x",1,0)</f>
        <v>0</v>
      </c>
      <c r="J4306" s="1">
        <f t="shared" si="303"/>
        <v>0</v>
      </c>
      <c r="K4306" s="89">
        <f>IF(Eingabe!E4306="x",1,0)</f>
        <v>0</v>
      </c>
      <c r="L4306" s="1">
        <f>IF(Eingabe!F4306="x",1,0)</f>
        <v>0</v>
      </c>
      <c r="M4306" s="90">
        <f t="shared" si="304"/>
        <v>0</v>
      </c>
    </row>
    <row r="4307">
      <c r="A4307" s="5">
        <f>Eingabe!J4307^2*PI()/4</f>
        <v>0</v>
      </c>
      <c r="B4307" s="5">
        <f>Eingabe!K4307*Eingabe!L4307</f>
        <v>0</v>
      </c>
      <c r="C4307" s="5">
        <f>(Eingabe!K4307*(Eingabe!L4307-Eingabe!K4307)+Eingabe!K4307^2*PI()/4)*0+Eingabe!K4307*Eingabe!L4307</f>
        <v>0</v>
      </c>
      <c r="D4307" s="89">
        <f>IF(Eingabe!G4307="x",1,0)</f>
        <v>0</v>
      </c>
      <c r="E4307" s="1">
        <f>IF(Eingabe!H4307="x",1,0)</f>
        <v>0</v>
      </c>
      <c r="F4307" s="1">
        <f>IF(Eingabe!I4307="x",1,0)</f>
        <v>0</v>
      </c>
      <c r="G4307" s="90">
        <f t="shared" ref="G4307:G4370" si="305">MAX(E4307:F4307)</f>
        <v>0</v>
      </c>
      <c r="H4307" s="1">
        <f>IF(Eingabe!R4307="x",1,0)</f>
        <v>0</v>
      </c>
      <c r="I4307" s="1">
        <f>IF(Eingabe!S4307="x",1,0)</f>
        <v>0</v>
      </c>
      <c r="J4307" s="1">
        <f t="shared" ref="J4307:J4370" si="306">MAX(H4307:I4307)</f>
        <v>0</v>
      </c>
      <c r="K4307" s="89">
        <f>IF(Eingabe!E4307="x",1,0)</f>
        <v>0</v>
      </c>
      <c r="L4307" s="1">
        <f>IF(Eingabe!F4307="x",1,0)</f>
        <v>0</v>
      </c>
      <c r="M4307" s="90">
        <f t="shared" ref="M4307:M4370" si="307">MAX(K4307:L4307)</f>
        <v>0</v>
      </c>
    </row>
    <row r="4308">
      <c r="A4308" s="5">
        <f>Eingabe!J4308^2*PI()/4</f>
        <v>0</v>
      </c>
      <c r="B4308" s="5">
        <f>Eingabe!K4308*Eingabe!L4308</f>
        <v>0</v>
      </c>
      <c r="C4308" s="5">
        <f>(Eingabe!K4308*(Eingabe!L4308-Eingabe!K4308)+Eingabe!K4308^2*PI()/4)*0+Eingabe!K4308*Eingabe!L4308</f>
        <v>0</v>
      </c>
      <c r="D4308" s="89">
        <f>IF(Eingabe!G4308="x",1,0)</f>
        <v>0</v>
      </c>
      <c r="E4308" s="1">
        <f>IF(Eingabe!H4308="x",1,0)</f>
        <v>0</v>
      </c>
      <c r="F4308" s="1">
        <f>IF(Eingabe!I4308="x",1,0)</f>
        <v>0</v>
      </c>
      <c r="G4308" s="90">
        <f t="shared" si="305"/>
        <v>0</v>
      </c>
      <c r="H4308" s="1">
        <f>IF(Eingabe!R4308="x",1,0)</f>
        <v>0</v>
      </c>
      <c r="I4308" s="1">
        <f>IF(Eingabe!S4308="x",1,0)</f>
        <v>0</v>
      </c>
      <c r="J4308" s="1">
        <f t="shared" si="306"/>
        <v>0</v>
      </c>
      <c r="K4308" s="89">
        <f>IF(Eingabe!E4308="x",1,0)</f>
        <v>0</v>
      </c>
      <c r="L4308" s="1">
        <f>IF(Eingabe!F4308="x",1,0)</f>
        <v>0</v>
      </c>
      <c r="M4308" s="90">
        <f t="shared" si="307"/>
        <v>0</v>
      </c>
    </row>
    <row r="4309">
      <c r="A4309" s="5">
        <f>Eingabe!J4309^2*PI()/4</f>
        <v>0</v>
      </c>
      <c r="B4309" s="5">
        <f>Eingabe!K4309*Eingabe!L4309</f>
        <v>0</v>
      </c>
      <c r="C4309" s="5">
        <f>(Eingabe!K4309*(Eingabe!L4309-Eingabe!K4309)+Eingabe!K4309^2*PI()/4)*0+Eingabe!K4309*Eingabe!L4309</f>
        <v>0</v>
      </c>
      <c r="D4309" s="89">
        <f>IF(Eingabe!G4309="x",1,0)</f>
        <v>0</v>
      </c>
      <c r="E4309" s="1">
        <f>IF(Eingabe!H4309="x",1,0)</f>
        <v>0</v>
      </c>
      <c r="F4309" s="1">
        <f>IF(Eingabe!I4309="x",1,0)</f>
        <v>0</v>
      </c>
      <c r="G4309" s="90">
        <f t="shared" si="305"/>
        <v>0</v>
      </c>
      <c r="H4309" s="1">
        <f>IF(Eingabe!R4309="x",1,0)</f>
        <v>0</v>
      </c>
      <c r="I4309" s="1">
        <f>IF(Eingabe!S4309="x",1,0)</f>
        <v>0</v>
      </c>
      <c r="J4309" s="1">
        <f t="shared" si="306"/>
        <v>0</v>
      </c>
      <c r="K4309" s="89">
        <f>IF(Eingabe!E4309="x",1,0)</f>
        <v>0</v>
      </c>
      <c r="L4309" s="1">
        <f>IF(Eingabe!F4309="x",1,0)</f>
        <v>0</v>
      </c>
      <c r="M4309" s="90">
        <f t="shared" si="307"/>
        <v>0</v>
      </c>
    </row>
    <row r="4310">
      <c r="A4310" s="5">
        <f>Eingabe!J4310^2*PI()/4</f>
        <v>0</v>
      </c>
      <c r="B4310" s="5">
        <f>Eingabe!K4310*Eingabe!L4310</f>
        <v>0</v>
      </c>
      <c r="C4310" s="5">
        <f>(Eingabe!K4310*(Eingabe!L4310-Eingabe!K4310)+Eingabe!K4310^2*PI()/4)*0+Eingabe!K4310*Eingabe!L4310</f>
        <v>0</v>
      </c>
      <c r="D4310" s="89">
        <f>IF(Eingabe!G4310="x",1,0)</f>
        <v>0</v>
      </c>
      <c r="E4310" s="1">
        <f>IF(Eingabe!H4310="x",1,0)</f>
        <v>0</v>
      </c>
      <c r="F4310" s="1">
        <f>IF(Eingabe!I4310="x",1,0)</f>
        <v>0</v>
      </c>
      <c r="G4310" s="90">
        <f t="shared" si="305"/>
        <v>0</v>
      </c>
      <c r="H4310" s="1">
        <f>IF(Eingabe!R4310="x",1,0)</f>
        <v>0</v>
      </c>
      <c r="I4310" s="1">
        <f>IF(Eingabe!S4310="x",1,0)</f>
        <v>0</v>
      </c>
      <c r="J4310" s="1">
        <f t="shared" si="306"/>
        <v>0</v>
      </c>
      <c r="K4310" s="89">
        <f>IF(Eingabe!E4310="x",1,0)</f>
        <v>0</v>
      </c>
      <c r="L4310" s="1">
        <f>IF(Eingabe!F4310="x",1,0)</f>
        <v>0</v>
      </c>
      <c r="M4310" s="90">
        <f t="shared" si="307"/>
        <v>0</v>
      </c>
    </row>
    <row r="4311">
      <c r="A4311" s="5">
        <f>Eingabe!J4311^2*PI()/4</f>
        <v>0</v>
      </c>
      <c r="B4311" s="5">
        <f>Eingabe!K4311*Eingabe!L4311</f>
        <v>0</v>
      </c>
      <c r="C4311" s="5">
        <f>(Eingabe!K4311*(Eingabe!L4311-Eingabe!K4311)+Eingabe!K4311^2*PI()/4)*0+Eingabe!K4311*Eingabe!L4311</f>
        <v>0</v>
      </c>
      <c r="D4311" s="89">
        <f>IF(Eingabe!G4311="x",1,0)</f>
        <v>0</v>
      </c>
      <c r="E4311" s="1">
        <f>IF(Eingabe!H4311="x",1,0)</f>
        <v>0</v>
      </c>
      <c r="F4311" s="1">
        <f>IF(Eingabe!I4311="x",1,0)</f>
        <v>0</v>
      </c>
      <c r="G4311" s="90">
        <f t="shared" si="305"/>
        <v>0</v>
      </c>
      <c r="H4311" s="1">
        <f>IF(Eingabe!R4311="x",1,0)</f>
        <v>0</v>
      </c>
      <c r="I4311" s="1">
        <f>IF(Eingabe!S4311="x",1,0)</f>
        <v>0</v>
      </c>
      <c r="J4311" s="1">
        <f t="shared" si="306"/>
        <v>0</v>
      </c>
      <c r="K4311" s="89">
        <f>IF(Eingabe!E4311="x",1,0)</f>
        <v>0</v>
      </c>
      <c r="L4311" s="1">
        <f>IF(Eingabe!F4311="x",1,0)</f>
        <v>0</v>
      </c>
      <c r="M4311" s="90">
        <f t="shared" si="307"/>
        <v>0</v>
      </c>
    </row>
    <row r="4312">
      <c r="A4312" s="5">
        <f>Eingabe!J4312^2*PI()/4</f>
        <v>0</v>
      </c>
      <c r="B4312" s="5">
        <f>Eingabe!K4312*Eingabe!L4312</f>
        <v>0</v>
      </c>
      <c r="C4312" s="5">
        <f>(Eingabe!K4312*(Eingabe!L4312-Eingabe!K4312)+Eingabe!K4312^2*PI()/4)*0+Eingabe!K4312*Eingabe!L4312</f>
        <v>0</v>
      </c>
      <c r="D4312" s="89">
        <f>IF(Eingabe!G4312="x",1,0)</f>
        <v>0</v>
      </c>
      <c r="E4312" s="1">
        <f>IF(Eingabe!H4312="x",1,0)</f>
        <v>0</v>
      </c>
      <c r="F4312" s="1">
        <f>IF(Eingabe!I4312="x",1,0)</f>
        <v>0</v>
      </c>
      <c r="G4312" s="90">
        <f t="shared" si="305"/>
        <v>0</v>
      </c>
      <c r="H4312" s="1">
        <f>IF(Eingabe!R4312="x",1,0)</f>
        <v>0</v>
      </c>
      <c r="I4312" s="1">
        <f>IF(Eingabe!S4312="x",1,0)</f>
        <v>0</v>
      </c>
      <c r="J4312" s="1">
        <f t="shared" si="306"/>
        <v>0</v>
      </c>
      <c r="K4312" s="89">
        <f>IF(Eingabe!E4312="x",1,0)</f>
        <v>0</v>
      </c>
      <c r="L4312" s="1">
        <f>IF(Eingabe!F4312="x",1,0)</f>
        <v>0</v>
      </c>
      <c r="M4312" s="90">
        <f t="shared" si="307"/>
        <v>0</v>
      </c>
    </row>
    <row r="4313">
      <c r="A4313" s="5">
        <f>Eingabe!J4313^2*PI()/4</f>
        <v>0</v>
      </c>
      <c r="B4313" s="5">
        <f>Eingabe!K4313*Eingabe!L4313</f>
        <v>0</v>
      </c>
      <c r="C4313" s="5">
        <f>(Eingabe!K4313*(Eingabe!L4313-Eingabe!K4313)+Eingabe!K4313^2*PI()/4)*0+Eingabe!K4313*Eingabe!L4313</f>
        <v>0</v>
      </c>
      <c r="D4313" s="89">
        <f>IF(Eingabe!G4313="x",1,0)</f>
        <v>0</v>
      </c>
      <c r="E4313" s="1">
        <f>IF(Eingabe!H4313="x",1,0)</f>
        <v>0</v>
      </c>
      <c r="F4313" s="1">
        <f>IF(Eingabe!I4313="x",1,0)</f>
        <v>0</v>
      </c>
      <c r="G4313" s="90">
        <f t="shared" si="305"/>
        <v>0</v>
      </c>
      <c r="H4313" s="1">
        <f>IF(Eingabe!R4313="x",1,0)</f>
        <v>0</v>
      </c>
      <c r="I4313" s="1">
        <f>IF(Eingabe!S4313="x",1,0)</f>
        <v>0</v>
      </c>
      <c r="J4313" s="1">
        <f t="shared" si="306"/>
        <v>0</v>
      </c>
      <c r="K4313" s="89">
        <f>IF(Eingabe!E4313="x",1,0)</f>
        <v>0</v>
      </c>
      <c r="L4313" s="1">
        <f>IF(Eingabe!F4313="x",1,0)</f>
        <v>0</v>
      </c>
      <c r="M4313" s="90">
        <f t="shared" si="307"/>
        <v>0</v>
      </c>
    </row>
    <row r="4314">
      <c r="A4314" s="5">
        <f>Eingabe!J4314^2*PI()/4</f>
        <v>0</v>
      </c>
      <c r="B4314" s="5">
        <f>Eingabe!K4314*Eingabe!L4314</f>
        <v>0</v>
      </c>
      <c r="C4314" s="5">
        <f>(Eingabe!K4314*(Eingabe!L4314-Eingabe!K4314)+Eingabe!K4314^2*PI()/4)*0+Eingabe!K4314*Eingabe!L4314</f>
        <v>0</v>
      </c>
      <c r="D4314" s="89">
        <f>IF(Eingabe!G4314="x",1,0)</f>
        <v>0</v>
      </c>
      <c r="E4314" s="1">
        <f>IF(Eingabe!H4314="x",1,0)</f>
        <v>0</v>
      </c>
      <c r="F4314" s="1">
        <f>IF(Eingabe!I4314="x",1,0)</f>
        <v>0</v>
      </c>
      <c r="G4314" s="90">
        <f t="shared" si="305"/>
        <v>0</v>
      </c>
      <c r="H4314" s="1">
        <f>IF(Eingabe!R4314="x",1,0)</f>
        <v>0</v>
      </c>
      <c r="I4314" s="1">
        <f>IF(Eingabe!S4314="x",1,0)</f>
        <v>0</v>
      </c>
      <c r="J4314" s="1">
        <f t="shared" si="306"/>
        <v>0</v>
      </c>
      <c r="K4314" s="89">
        <f>IF(Eingabe!E4314="x",1,0)</f>
        <v>0</v>
      </c>
      <c r="L4314" s="1">
        <f>IF(Eingabe!F4314="x",1,0)</f>
        <v>0</v>
      </c>
      <c r="M4314" s="90">
        <f t="shared" si="307"/>
        <v>0</v>
      </c>
    </row>
    <row r="4315">
      <c r="A4315" s="5">
        <f>Eingabe!J4315^2*PI()/4</f>
        <v>0</v>
      </c>
      <c r="B4315" s="5">
        <f>Eingabe!K4315*Eingabe!L4315</f>
        <v>0</v>
      </c>
      <c r="C4315" s="5">
        <f>(Eingabe!K4315*(Eingabe!L4315-Eingabe!K4315)+Eingabe!K4315^2*PI()/4)*0+Eingabe!K4315*Eingabe!L4315</f>
        <v>0</v>
      </c>
      <c r="D4315" s="89">
        <f>IF(Eingabe!G4315="x",1,0)</f>
        <v>0</v>
      </c>
      <c r="E4315" s="1">
        <f>IF(Eingabe!H4315="x",1,0)</f>
        <v>0</v>
      </c>
      <c r="F4315" s="1">
        <f>IF(Eingabe!I4315="x",1,0)</f>
        <v>0</v>
      </c>
      <c r="G4315" s="90">
        <f t="shared" si="305"/>
        <v>0</v>
      </c>
      <c r="H4315" s="1">
        <f>IF(Eingabe!R4315="x",1,0)</f>
        <v>0</v>
      </c>
      <c r="I4315" s="1">
        <f>IF(Eingabe!S4315="x",1,0)</f>
        <v>0</v>
      </c>
      <c r="J4315" s="1">
        <f t="shared" si="306"/>
        <v>0</v>
      </c>
      <c r="K4315" s="89">
        <f>IF(Eingabe!E4315="x",1,0)</f>
        <v>0</v>
      </c>
      <c r="L4315" s="1">
        <f>IF(Eingabe!F4315="x",1,0)</f>
        <v>0</v>
      </c>
      <c r="M4315" s="90">
        <f t="shared" si="307"/>
        <v>0</v>
      </c>
    </row>
    <row r="4316">
      <c r="A4316" s="5">
        <f>Eingabe!J4316^2*PI()/4</f>
        <v>0</v>
      </c>
      <c r="B4316" s="5">
        <f>Eingabe!K4316*Eingabe!L4316</f>
        <v>0</v>
      </c>
      <c r="C4316" s="5">
        <f>(Eingabe!K4316*(Eingabe!L4316-Eingabe!K4316)+Eingabe!K4316^2*PI()/4)*0+Eingabe!K4316*Eingabe!L4316</f>
        <v>0</v>
      </c>
      <c r="D4316" s="89">
        <f>IF(Eingabe!G4316="x",1,0)</f>
        <v>0</v>
      </c>
      <c r="E4316" s="1">
        <f>IF(Eingabe!H4316="x",1,0)</f>
        <v>0</v>
      </c>
      <c r="F4316" s="1">
        <f>IF(Eingabe!I4316="x",1,0)</f>
        <v>0</v>
      </c>
      <c r="G4316" s="90">
        <f t="shared" si="305"/>
        <v>0</v>
      </c>
      <c r="H4316" s="1">
        <f>IF(Eingabe!R4316="x",1,0)</f>
        <v>0</v>
      </c>
      <c r="I4316" s="1">
        <f>IF(Eingabe!S4316="x",1,0)</f>
        <v>0</v>
      </c>
      <c r="J4316" s="1">
        <f t="shared" si="306"/>
        <v>0</v>
      </c>
      <c r="K4316" s="89">
        <f>IF(Eingabe!E4316="x",1,0)</f>
        <v>0</v>
      </c>
      <c r="L4316" s="1">
        <f>IF(Eingabe!F4316="x",1,0)</f>
        <v>0</v>
      </c>
      <c r="M4316" s="90">
        <f t="shared" si="307"/>
        <v>0</v>
      </c>
    </row>
    <row r="4317">
      <c r="A4317" s="5">
        <f>Eingabe!J4317^2*PI()/4</f>
        <v>0</v>
      </c>
      <c r="B4317" s="5">
        <f>Eingabe!K4317*Eingabe!L4317</f>
        <v>0</v>
      </c>
      <c r="C4317" s="5">
        <f>(Eingabe!K4317*(Eingabe!L4317-Eingabe!K4317)+Eingabe!K4317^2*PI()/4)*0+Eingabe!K4317*Eingabe!L4317</f>
        <v>0</v>
      </c>
      <c r="D4317" s="89">
        <f>IF(Eingabe!G4317="x",1,0)</f>
        <v>0</v>
      </c>
      <c r="E4317" s="1">
        <f>IF(Eingabe!H4317="x",1,0)</f>
        <v>0</v>
      </c>
      <c r="F4317" s="1">
        <f>IF(Eingabe!I4317="x",1,0)</f>
        <v>0</v>
      </c>
      <c r="G4317" s="90">
        <f t="shared" si="305"/>
        <v>0</v>
      </c>
      <c r="H4317" s="1">
        <f>IF(Eingabe!R4317="x",1,0)</f>
        <v>0</v>
      </c>
      <c r="I4317" s="1">
        <f>IF(Eingabe!S4317="x",1,0)</f>
        <v>0</v>
      </c>
      <c r="J4317" s="1">
        <f t="shared" si="306"/>
        <v>0</v>
      </c>
      <c r="K4317" s="89">
        <f>IF(Eingabe!E4317="x",1,0)</f>
        <v>0</v>
      </c>
      <c r="L4317" s="1">
        <f>IF(Eingabe!F4317="x",1,0)</f>
        <v>0</v>
      </c>
      <c r="M4317" s="90">
        <f t="shared" si="307"/>
        <v>0</v>
      </c>
    </row>
    <row r="4318">
      <c r="A4318" s="5">
        <f>Eingabe!J4318^2*PI()/4</f>
        <v>0</v>
      </c>
      <c r="B4318" s="5">
        <f>Eingabe!K4318*Eingabe!L4318</f>
        <v>0</v>
      </c>
      <c r="C4318" s="5">
        <f>(Eingabe!K4318*(Eingabe!L4318-Eingabe!K4318)+Eingabe!K4318^2*PI()/4)*0+Eingabe!K4318*Eingabe!L4318</f>
        <v>0</v>
      </c>
      <c r="D4318" s="89">
        <f>IF(Eingabe!G4318="x",1,0)</f>
        <v>0</v>
      </c>
      <c r="E4318" s="1">
        <f>IF(Eingabe!H4318="x",1,0)</f>
        <v>0</v>
      </c>
      <c r="F4318" s="1">
        <f>IF(Eingabe!I4318="x",1,0)</f>
        <v>0</v>
      </c>
      <c r="G4318" s="90">
        <f t="shared" si="305"/>
        <v>0</v>
      </c>
      <c r="H4318" s="1">
        <f>IF(Eingabe!R4318="x",1,0)</f>
        <v>0</v>
      </c>
      <c r="I4318" s="1">
        <f>IF(Eingabe!S4318="x",1,0)</f>
        <v>0</v>
      </c>
      <c r="J4318" s="1">
        <f t="shared" si="306"/>
        <v>0</v>
      </c>
      <c r="K4318" s="89">
        <f>IF(Eingabe!E4318="x",1,0)</f>
        <v>0</v>
      </c>
      <c r="L4318" s="1">
        <f>IF(Eingabe!F4318="x",1,0)</f>
        <v>0</v>
      </c>
      <c r="M4318" s="90">
        <f t="shared" si="307"/>
        <v>0</v>
      </c>
    </row>
    <row r="4319">
      <c r="A4319" s="5">
        <f>Eingabe!J4319^2*PI()/4</f>
        <v>0</v>
      </c>
      <c r="B4319" s="5">
        <f>Eingabe!K4319*Eingabe!L4319</f>
        <v>0</v>
      </c>
      <c r="C4319" s="5">
        <f>(Eingabe!K4319*(Eingabe!L4319-Eingabe!K4319)+Eingabe!K4319^2*PI()/4)*0+Eingabe!K4319*Eingabe!L4319</f>
        <v>0</v>
      </c>
      <c r="D4319" s="89">
        <f>IF(Eingabe!G4319="x",1,0)</f>
        <v>0</v>
      </c>
      <c r="E4319" s="1">
        <f>IF(Eingabe!H4319="x",1,0)</f>
        <v>0</v>
      </c>
      <c r="F4319" s="1">
        <f>IF(Eingabe!I4319="x",1,0)</f>
        <v>0</v>
      </c>
      <c r="G4319" s="90">
        <f t="shared" si="305"/>
        <v>0</v>
      </c>
      <c r="H4319" s="1">
        <f>IF(Eingabe!R4319="x",1,0)</f>
        <v>0</v>
      </c>
      <c r="I4319" s="1">
        <f>IF(Eingabe!S4319="x",1,0)</f>
        <v>0</v>
      </c>
      <c r="J4319" s="1">
        <f t="shared" si="306"/>
        <v>0</v>
      </c>
      <c r="K4319" s="89">
        <f>IF(Eingabe!E4319="x",1,0)</f>
        <v>0</v>
      </c>
      <c r="L4319" s="1">
        <f>IF(Eingabe!F4319="x",1,0)</f>
        <v>0</v>
      </c>
      <c r="M4319" s="90">
        <f t="shared" si="307"/>
        <v>0</v>
      </c>
    </row>
    <row r="4320">
      <c r="A4320" s="5">
        <f>Eingabe!J4320^2*PI()/4</f>
        <v>0</v>
      </c>
      <c r="B4320" s="5">
        <f>Eingabe!K4320*Eingabe!L4320</f>
        <v>0</v>
      </c>
      <c r="C4320" s="5">
        <f>(Eingabe!K4320*(Eingabe!L4320-Eingabe!K4320)+Eingabe!K4320^2*PI()/4)*0+Eingabe!K4320*Eingabe!L4320</f>
        <v>0</v>
      </c>
      <c r="D4320" s="89">
        <f>IF(Eingabe!G4320="x",1,0)</f>
        <v>0</v>
      </c>
      <c r="E4320" s="1">
        <f>IF(Eingabe!H4320="x",1,0)</f>
        <v>0</v>
      </c>
      <c r="F4320" s="1">
        <f>IF(Eingabe!I4320="x",1,0)</f>
        <v>0</v>
      </c>
      <c r="G4320" s="90">
        <f t="shared" si="305"/>
        <v>0</v>
      </c>
      <c r="H4320" s="1">
        <f>IF(Eingabe!R4320="x",1,0)</f>
        <v>0</v>
      </c>
      <c r="I4320" s="1">
        <f>IF(Eingabe!S4320="x",1,0)</f>
        <v>0</v>
      </c>
      <c r="J4320" s="1">
        <f t="shared" si="306"/>
        <v>0</v>
      </c>
      <c r="K4320" s="89">
        <f>IF(Eingabe!E4320="x",1,0)</f>
        <v>0</v>
      </c>
      <c r="L4320" s="1">
        <f>IF(Eingabe!F4320="x",1,0)</f>
        <v>0</v>
      </c>
      <c r="M4320" s="90">
        <f t="shared" si="307"/>
        <v>0</v>
      </c>
    </row>
    <row r="4321">
      <c r="A4321" s="5">
        <f>Eingabe!J4321^2*PI()/4</f>
        <v>0</v>
      </c>
      <c r="B4321" s="5">
        <f>Eingabe!K4321*Eingabe!L4321</f>
        <v>0</v>
      </c>
      <c r="C4321" s="5">
        <f>(Eingabe!K4321*(Eingabe!L4321-Eingabe!K4321)+Eingabe!K4321^2*PI()/4)*0+Eingabe!K4321*Eingabe!L4321</f>
        <v>0</v>
      </c>
      <c r="D4321" s="89">
        <f>IF(Eingabe!G4321="x",1,0)</f>
        <v>0</v>
      </c>
      <c r="E4321" s="1">
        <f>IF(Eingabe!H4321="x",1,0)</f>
        <v>0</v>
      </c>
      <c r="F4321" s="1">
        <f>IF(Eingabe!I4321="x",1,0)</f>
        <v>0</v>
      </c>
      <c r="G4321" s="90">
        <f t="shared" si="305"/>
        <v>0</v>
      </c>
      <c r="H4321" s="1">
        <f>IF(Eingabe!R4321="x",1,0)</f>
        <v>0</v>
      </c>
      <c r="I4321" s="1">
        <f>IF(Eingabe!S4321="x",1,0)</f>
        <v>0</v>
      </c>
      <c r="J4321" s="1">
        <f t="shared" si="306"/>
        <v>0</v>
      </c>
      <c r="K4321" s="89">
        <f>IF(Eingabe!E4321="x",1,0)</f>
        <v>0</v>
      </c>
      <c r="L4321" s="1">
        <f>IF(Eingabe!F4321="x",1,0)</f>
        <v>0</v>
      </c>
      <c r="M4321" s="90">
        <f t="shared" si="307"/>
        <v>0</v>
      </c>
    </row>
    <row r="4322">
      <c r="A4322" s="5">
        <f>Eingabe!J4322^2*PI()/4</f>
        <v>0</v>
      </c>
      <c r="B4322" s="5">
        <f>Eingabe!K4322*Eingabe!L4322</f>
        <v>0</v>
      </c>
      <c r="C4322" s="5">
        <f>(Eingabe!K4322*(Eingabe!L4322-Eingabe!K4322)+Eingabe!K4322^2*PI()/4)*0+Eingabe!K4322*Eingabe!L4322</f>
        <v>0</v>
      </c>
      <c r="D4322" s="89">
        <f>IF(Eingabe!G4322="x",1,0)</f>
        <v>0</v>
      </c>
      <c r="E4322" s="1">
        <f>IF(Eingabe!H4322="x",1,0)</f>
        <v>0</v>
      </c>
      <c r="F4322" s="1">
        <f>IF(Eingabe!I4322="x",1,0)</f>
        <v>0</v>
      </c>
      <c r="G4322" s="90">
        <f t="shared" si="305"/>
        <v>0</v>
      </c>
      <c r="H4322" s="1">
        <f>IF(Eingabe!R4322="x",1,0)</f>
        <v>0</v>
      </c>
      <c r="I4322" s="1">
        <f>IF(Eingabe!S4322="x",1,0)</f>
        <v>0</v>
      </c>
      <c r="J4322" s="1">
        <f t="shared" si="306"/>
        <v>0</v>
      </c>
      <c r="K4322" s="89">
        <f>IF(Eingabe!E4322="x",1,0)</f>
        <v>0</v>
      </c>
      <c r="L4322" s="1">
        <f>IF(Eingabe!F4322="x",1,0)</f>
        <v>0</v>
      </c>
      <c r="M4322" s="90">
        <f t="shared" si="307"/>
        <v>0</v>
      </c>
    </row>
    <row r="4323">
      <c r="A4323" s="5">
        <f>Eingabe!J4323^2*PI()/4</f>
        <v>0</v>
      </c>
      <c r="B4323" s="5">
        <f>Eingabe!K4323*Eingabe!L4323</f>
        <v>0</v>
      </c>
      <c r="C4323" s="5">
        <f>(Eingabe!K4323*(Eingabe!L4323-Eingabe!K4323)+Eingabe!K4323^2*PI()/4)*0+Eingabe!K4323*Eingabe!L4323</f>
        <v>0</v>
      </c>
      <c r="D4323" s="89">
        <f>IF(Eingabe!G4323="x",1,0)</f>
        <v>0</v>
      </c>
      <c r="E4323" s="1">
        <f>IF(Eingabe!H4323="x",1,0)</f>
        <v>0</v>
      </c>
      <c r="F4323" s="1">
        <f>IF(Eingabe!I4323="x",1,0)</f>
        <v>0</v>
      </c>
      <c r="G4323" s="90">
        <f t="shared" si="305"/>
        <v>0</v>
      </c>
      <c r="H4323" s="1">
        <f>IF(Eingabe!R4323="x",1,0)</f>
        <v>0</v>
      </c>
      <c r="I4323" s="1">
        <f>IF(Eingabe!S4323="x",1,0)</f>
        <v>0</v>
      </c>
      <c r="J4323" s="1">
        <f t="shared" si="306"/>
        <v>0</v>
      </c>
      <c r="K4323" s="89">
        <f>IF(Eingabe!E4323="x",1,0)</f>
        <v>0</v>
      </c>
      <c r="L4323" s="1">
        <f>IF(Eingabe!F4323="x",1,0)</f>
        <v>0</v>
      </c>
      <c r="M4323" s="90">
        <f t="shared" si="307"/>
        <v>0</v>
      </c>
    </row>
    <row r="4324">
      <c r="A4324" s="5">
        <f>Eingabe!J4324^2*PI()/4</f>
        <v>0</v>
      </c>
      <c r="B4324" s="5">
        <f>Eingabe!K4324*Eingabe!L4324</f>
        <v>0</v>
      </c>
      <c r="C4324" s="5">
        <f>(Eingabe!K4324*(Eingabe!L4324-Eingabe!K4324)+Eingabe!K4324^2*PI()/4)*0+Eingabe!K4324*Eingabe!L4324</f>
        <v>0</v>
      </c>
      <c r="D4324" s="89">
        <f>IF(Eingabe!G4324="x",1,0)</f>
        <v>0</v>
      </c>
      <c r="E4324" s="1">
        <f>IF(Eingabe!H4324="x",1,0)</f>
        <v>0</v>
      </c>
      <c r="F4324" s="1">
        <f>IF(Eingabe!I4324="x",1,0)</f>
        <v>0</v>
      </c>
      <c r="G4324" s="90">
        <f t="shared" si="305"/>
        <v>0</v>
      </c>
      <c r="H4324" s="1">
        <f>IF(Eingabe!R4324="x",1,0)</f>
        <v>0</v>
      </c>
      <c r="I4324" s="1">
        <f>IF(Eingabe!S4324="x",1,0)</f>
        <v>0</v>
      </c>
      <c r="J4324" s="1">
        <f t="shared" si="306"/>
        <v>0</v>
      </c>
      <c r="K4324" s="89">
        <f>IF(Eingabe!E4324="x",1,0)</f>
        <v>0</v>
      </c>
      <c r="L4324" s="1">
        <f>IF(Eingabe!F4324="x",1,0)</f>
        <v>0</v>
      </c>
      <c r="M4324" s="90">
        <f t="shared" si="307"/>
        <v>0</v>
      </c>
    </row>
    <row r="4325">
      <c r="A4325" s="5">
        <f>Eingabe!J4325^2*PI()/4</f>
        <v>0</v>
      </c>
      <c r="B4325" s="5">
        <f>Eingabe!K4325*Eingabe!L4325</f>
        <v>0</v>
      </c>
      <c r="C4325" s="5">
        <f>(Eingabe!K4325*(Eingabe!L4325-Eingabe!K4325)+Eingabe!K4325^2*PI()/4)*0+Eingabe!K4325*Eingabe!L4325</f>
        <v>0</v>
      </c>
      <c r="D4325" s="89">
        <f>IF(Eingabe!G4325="x",1,0)</f>
        <v>0</v>
      </c>
      <c r="E4325" s="1">
        <f>IF(Eingabe!H4325="x",1,0)</f>
        <v>0</v>
      </c>
      <c r="F4325" s="1">
        <f>IF(Eingabe!I4325="x",1,0)</f>
        <v>0</v>
      </c>
      <c r="G4325" s="90">
        <f t="shared" si="305"/>
        <v>0</v>
      </c>
      <c r="H4325" s="1">
        <f>IF(Eingabe!R4325="x",1,0)</f>
        <v>0</v>
      </c>
      <c r="I4325" s="1">
        <f>IF(Eingabe!S4325="x",1,0)</f>
        <v>0</v>
      </c>
      <c r="J4325" s="1">
        <f t="shared" si="306"/>
        <v>0</v>
      </c>
      <c r="K4325" s="89">
        <f>IF(Eingabe!E4325="x",1,0)</f>
        <v>0</v>
      </c>
      <c r="L4325" s="1">
        <f>IF(Eingabe!F4325="x",1,0)</f>
        <v>0</v>
      </c>
      <c r="M4325" s="90">
        <f t="shared" si="307"/>
        <v>0</v>
      </c>
    </row>
    <row r="4326">
      <c r="A4326" s="5">
        <f>Eingabe!J4326^2*PI()/4</f>
        <v>0</v>
      </c>
      <c r="B4326" s="5">
        <f>Eingabe!K4326*Eingabe!L4326</f>
        <v>0</v>
      </c>
      <c r="C4326" s="5">
        <f>(Eingabe!K4326*(Eingabe!L4326-Eingabe!K4326)+Eingabe!K4326^2*PI()/4)*0+Eingabe!K4326*Eingabe!L4326</f>
        <v>0</v>
      </c>
      <c r="D4326" s="89">
        <f>IF(Eingabe!G4326="x",1,0)</f>
        <v>0</v>
      </c>
      <c r="E4326" s="1">
        <f>IF(Eingabe!H4326="x",1,0)</f>
        <v>0</v>
      </c>
      <c r="F4326" s="1">
        <f>IF(Eingabe!I4326="x",1,0)</f>
        <v>0</v>
      </c>
      <c r="G4326" s="90">
        <f t="shared" si="305"/>
        <v>0</v>
      </c>
      <c r="H4326" s="1">
        <f>IF(Eingabe!R4326="x",1,0)</f>
        <v>0</v>
      </c>
      <c r="I4326" s="1">
        <f>IF(Eingabe!S4326="x",1,0)</f>
        <v>0</v>
      </c>
      <c r="J4326" s="1">
        <f t="shared" si="306"/>
        <v>0</v>
      </c>
      <c r="K4326" s="89">
        <f>IF(Eingabe!E4326="x",1,0)</f>
        <v>0</v>
      </c>
      <c r="L4326" s="1">
        <f>IF(Eingabe!F4326="x",1,0)</f>
        <v>0</v>
      </c>
      <c r="M4326" s="90">
        <f t="shared" si="307"/>
        <v>0</v>
      </c>
    </row>
    <row r="4327">
      <c r="A4327" s="5">
        <f>Eingabe!J4327^2*PI()/4</f>
        <v>0</v>
      </c>
      <c r="B4327" s="5">
        <f>Eingabe!K4327*Eingabe!L4327</f>
        <v>0</v>
      </c>
      <c r="C4327" s="5">
        <f>(Eingabe!K4327*(Eingabe!L4327-Eingabe!K4327)+Eingabe!K4327^2*PI()/4)*0+Eingabe!K4327*Eingabe!L4327</f>
        <v>0</v>
      </c>
      <c r="D4327" s="89">
        <f>IF(Eingabe!G4327="x",1,0)</f>
        <v>0</v>
      </c>
      <c r="E4327" s="1">
        <f>IF(Eingabe!H4327="x",1,0)</f>
        <v>0</v>
      </c>
      <c r="F4327" s="1">
        <f>IF(Eingabe!I4327="x",1,0)</f>
        <v>0</v>
      </c>
      <c r="G4327" s="90">
        <f t="shared" si="305"/>
        <v>0</v>
      </c>
      <c r="H4327" s="1">
        <f>IF(Eingabe!R4327="x",1,0)</f>
        <v>0</v>
      </c>
      <c r="I4327" s="1">
        <f>IF(Eingabe!S4327="x",1,0)</f>
        <v>0</v>
      </c>
      <c r="J4327" s="1">
        <f t="shared" si="306"/>
        <v>0</v>
      </c>
      <c r="K4327" s="89">
        <f>IF(Eingabe!E4327="x",1,0)</f>
        <v>0</v>
      </c>
      <c r="L4327" s="1">
        <f>IF(Eingabe!F4327="x",1,0)</f>
        <v>0</v>
      </c>
      <c r="M4327" s="90">
        <f t="shared" si="307"/>
        <v>0</v>
      </c>
    </row>
    <row r="4328">
      <c r="A4328" s="5">
        <f>Eingabe!J4328^2*PI()/4</f>
        <v>0</v>
      </c>
      <c r="B4328" s="5">
        <f>Eingabe!K4328*Eingabe!L4328</f>
        <v>0</v>
      </c>
      <c r="C4328" s="5">
        <f>(Eingabe!K4328*(Eingabe!L4328-Eingabe!K4328)+Eingabe!K4328^2*PI()/4)*0+Eingabe!K4328*Eingabe!L4328</f>
        <v>0</v>
      </c>
      <c r="D4328" s="89">
        <f>IF(Eingabe!G4328="x",1,0)</f>
        <v>0</v>
      </c>
      <c r="E4328" s="1">
        <f>IF(Eingabe!H4328="x",1,0)</f>
        <v>0</v>
      </c>
      <c r="F4328" s="1">
        <f>IF(Eingabe!I4328="x",1,0)</f>
        <v>0</v>
      </c>
      <c r="G4328" s="90">
        <f t="shared" si="305"/>
        <v>0</v>
      </c>
      <c r="H4328" s="1">
        <f>IF(Eingabe!R4328="x",1,0)</f>
        <v>0</v>
      </c>
      <c r="I4328" s="1">
        <f>IF(Eingabe!S4328="x",1,0)</f>
        <v>0</v>
      </c>
      <c r="J4328" s="1">
        <f t="shared" si="306"/>
        <v>0</v>
      </c>
      <c r="K4328" s="89">
        <f>IF(Eingabe!E4328="x",1,0)</f>
        <v>0</v>
      </c>
      <c r="L4328" s="1">
        <f>IF(Eingabe!F4328="x",1,0)</f>
        <v>0</v>
      </c>
      <c r="M4328" s="90">
        <f t="shared" si="307"/>
        <v>0</v>
      </c>
    </row>
    <row r="4329">
      <c r="A4329" s="5">
        <f>Eingabe!J4329^2*PI()/4</f>
        <v>0</v>
      </c>
      <c r="B4329" s="5">
        <f>Eingabe!K4329*Eingabe!L4329</f>
        <v>0</v>
      </c>
      <c r="C4329" s="5">
        <f>(Eingabe!K4329*(Eingabe!L4329-Eingabe!K4329)+Eingabe!K4329^2*PI()/4)*0+Eingabe!K4329*Eingabe!L4329</f>
        <v>0</v>
      </c>
      <c r="D4329" s="89">
        <f>IF(Eingabe!G4329="x",1,0)</f>
        <v>0</v>
      </c>
      <c r="E4329" s="1">
        <f>IF(Eingabe!H4329="x",1,0)</f>
        <v>0</v>
      </c>
      <c r="F4329" s="1">
        <f>IF(Eingabe!I4329="x",1,0)</f>
        <v>0</v>
      </c>
      <c r="G4329" s="90">
        <f t="shared" si="305"/>
        <v>0</v>
      </c>
      <c r="H4329" s="1">
        <f>IF(Eingabe!R4329="x",1,0)</f>
        <v>0</v>
      </c>
      <c r="I4329" s="1">
        <f>IF(Eingabe!S4329="x",1,0)</f>
        <v>0</v>
      </c>
      <c r="J4329" s="1">
        <f t="shared" si="306"/>
        <v>0</v>
      </c>
      <c r="K4329" s="89">
        <f>IF(Eingabe!E4329="x",1,0)</f>
        <v>0</v>
      </c>
      <c r="L4329" s="1">
        <f>IF(Eingabe!F4329="x",1,0)</f>
        <v>0</v>
      </c>
      <c r="M4329" s="90">
        <f t="shared" si="307"/>
        <v>0</v>
      </c>
    </row>
    <row r="4330">
      <c r="A4330" s="5">
        <f>Eingabe!J4330^2*PI()/4</f>
        <v>0</v>
      </c>
      <c r="B4330" s="5">
        <f>Eingabe!K4330*Eingabe!L4330</f>
        <v>0</v>
      </c>
      <c r="C4330" s="5">
        <f>(Eingabe!K4330*(Eingabe!L4330-Eingabe!K4330)+Eingabe!K4330^2*PI()/4)*0+Eingabe!K4330*Eingabe!L4330</f>
        <v>0</v>
      </c>
      <c r="D4330" s="89">
        <f>IF(Eingabe!G4330="x",1,0)</f>
        <v>0</v>
      </c>
      <c r="E4330" s="1">
        <f>IF(Eingabe!H4330="x",1,0)</f>
        <v>0</v>
      </c>
      <c r="F4330" s="1">
        <f>IF(Eingabe!I4330="x",1,0)</f>
        <v>0</v>
      </c>
      <c r="G4330" s="90">
        <f t="shared" si="305"/>
        <v>0</v>
      </c>
      <c r="H4330" s="1">
        <f>IF(Eingabe!R4330="x",1,0)</f>
        <v>0</v>
      </c>
      <c r="I4330" s="1">
        <f>IF(Eingabe!S4330="x",1,0)</f>
        <v>0</v>
      </c>
      <c r="J4330" s="1">
        <f t="shared" si="306"/>
        <v>0</v>
      </c>
      <c r="K4330" s="89">
        <f>IF(Eingabe!E4330="x",1,0)</f>
        <v>0</v>
      </c>
      <c r="L4330" s="1">
        <f>IF(Eingabe!F4330="x",1,0)</f>
        <v>0</v>
      </c>
      <c r="M4330" s="90">
        <f t="shared" si="307"/>
        <v>0</v>
      </c>
    </row>
    <row r="4331">
      <c r="A4331" s="5">
        <f>Eingabe!J4331^2*PI()/4</f>
        <v>0</v>
      </c>
      <c r="B4331" s="5">
        <f>Eingabe!K4331*Eingabe!L4331</f>
        <v>0</v>
      </c>
      <c r="C4331" s="5">
        <f>(Eingabe!K4331*(Eingabe!L4331-Eingabe!K4331)+Eingabe!K4331^2*PI()/4)*0+Eingabe!K4331*Eingabe!L4331</f>
        <v>0</v>
      </c>
      <c r="D4331" s="89">
        <f>IF(Eingabe!G4331="x",1,0)</f>
        <v>0</v>
      </c>
      <c r="E4331" s="1">
        <f>IF(Eingabe!H4331="x",1,0)</f>
        <v>0</v>
      </c>
      <c r="F4331" s="1">
        <f>IF(Eingabe!I4331="x",1,0)</f>
        <v>0</v>
      </c>
      <c r="G4331" s="90">
        <f t="shared" si="305"/>
        <v>0</v>
      </c>
      <c r="H4331" s="1">
        <f>IF(Eingabe!R4331="x",1,0)</f>
        <v>0</v>
      </c>
      <c r="I4331" s="1">
        <f>IF(Eingabe!S4331="x",1,0)</f>
        <v>0</v>
      </c>
      <c r="J4331" s="1">
        <f t="shared" si="306"/>
        <v>0</v>
      </c>
      <c r="K4331" s="89">
        <f>IF(Eingabe!E4331="x",1,0)</f>
        <v>0</v>
      </c>
      <c r="L4331" s="1">
        <f>IF(Eingabe!F4331="x",1,0)</f>
        <v>0</v>
      </c>
      <c r="M4331" s="90">
        <f t="shared" si="307"/>
        <v>0</v>
      </c>
    </row>
    <row r="4332">
      <c r="A4332" s="5">
        <f>Eingabe!J4332^2*PI()/4</f>
        <v>0</v>
      </c>
      <c r="B4332" s="5">
        <f>Eingabe!K4332*Eingabe!L4332</f>
        <v>0</v>
      </c>
      <c r="C4332" s="5">
        <f>(Eingabe!K4332*(Eingabe!L4332-Eingabe!K4332)+Eingabe!K4332^2*PI()/4)*0+Eingabe!K4332*Eingabe!L4332</f>
        <v>0</v>
      </c>
      <c r="D4332" s="89">
        <f>IF(Eingabe!G4332="x",1,0)</f>
        <v>0</v>
      </c>
      <c r="E4332" s="1">
        <f>IF(Eingabe!H4332="x",1,0)</f>
        <v>0</v>
      </c>
      <c r="F4332" s="1">
        <f>IF(Eingabe!I4332="x",1,0)</f>
        <v>0</v>
      </c>
      <c r="G4332" s="90">
        <f t="shared" si="305"/>
        <v>0</v>
      </c>
      <c r="H4332" s="1">
        <f>IF(Eingabe!R4332="x",1,0)</f>
        <v>0</v>
      </c>
      <c r="I4332" s="1">
        <f>IF(Eingabe!S4332="x",1,0)</f>
        <v>0</v>
      </c>
      <c r="J4332" s="1">
        <f t="shared" si="306"/>
        <v>0</v>
      </c>
      <c r="K4332" s="89">
        <f>IF(Eingabe!E4332="x",1,0)</f>
        <v>0</v>
      </c>
      <c r="L4332" s="1">
        <f>IF(Eingabe!F4332="x",1,0)</f>
        <v>0</v>
      </c>
      <c r="M4332" s="90">
        <f t="shared" si="307"/>
        <v>0</v>
      </c>
    </row>
    <row r="4333">
      <c r="A4333" s="5">
        <f>Eingabe!J4333^2*PI()/4</f>
        <v>0</v>
      </c>
      <c r="B4333" s="5">
        <f>Eingabe!K4333*Eingabe!L4333</f>
        <v>0</v>
      </c>
      <c r="C4333" s="5">
        <f>(Eingabe!K4333*(Eingabe!L4333-Eingabe!K4333)+Eingabe!K4333^2*PI()/4)*0+Eingabe!K4333*Eingabe!L4333</f>
        <v>0</v>
      </c>
      <c r="D4333" s="89">
        <f>IF(Eingabe!G4333="x",1,0)</f>
        <v>0</v>
      </c>
      <c r="E4333" s="1">
        <f>IF(Eingabe!H4333="x",1,0)</f>
        <v>0</v>
      </c>
      <c r="F4333" s="1">
        <f>IF(Eingabe!I4333="x",1,0)</f>
        <v>0</v>
      </c>
      <c r="G4333" s="90">
        <f t="shared" si="305"/>
        <v>0</v>
      </c>
      <c r="H4333" s="1">
        <f>IF(Eingabe!R4333="x",1,0)</f>
        <v>0</v>
      </c>
      <c r="I4333" s="1">
        <f>IF(Eingabe!S4333="x",1,0)</f>
        <v>0</v>
      </c>
      <c r="J4333" s="1">
        <f t="shared" si="306"/>
        <v>0</v>
      </c>
      <c r="K4333" s="89">
        <f>IF(Eingabe!E4333="x",1,0)</f>
        <v>0</v>
      </c>
      <c r="L4333" s="1">
        <f>IF(Eingabe!F4333="x",1,0)</f>
        <v>0</v>
      </c>
      <c r="M4333" s="90">
        <f t="shared" si="307"/>
        <v>0</v>
      </c>
    </row>
    <row r="4334">
      <c r="A4334" s="5">
        <f>Eingabe!J4334^2*PI()/4</f>
        <v>0</v>
      </c>
      <c r="B4334" s="5">
        <f>Eingabe!K4334*Eingabe!L4334</f>
        <v>0</v>
      </c>
      <c r="C4334" s="5">
        <f>(Eingabe!K4334*(Eingabe!L4334-Eingabe!K4334)+Eingabe!K4334^2*PI()/4)*0+Eingabe!K4334*Eingabe!L4334</f>
        <v>0</v>
      </c>
      <c r="D4334" s="89">
        <f>IF(Eingabe!G4334="x",1,0)</f>
        <v>0</v>
      </c>
      <c r="E4334" s="1">
        <f>IF(Eingabe!H4334="x",1,0)</f>
        <v>0</v>
      </c>
      <c r="F4334" s="1">
        <f>IF(Eingabe!I4334="x",1,0)</f>
        <v>0</v>
      </c>
      <c r="G4334" s="90">
        <f t="shared" si="305"/>
        <v>0</v>
      </c>
      <c r="H4334" s="1">
        <f>IF(Eingabe!R4334="x",1,0)</f>
        <v>0</v>
      </c>
      <c r="I4334" s="1">
        <f>IF(Eingabe!S4334="x",1,0)</f>
        <v>0</v>
      </c>
      <c r="J4334" s="1">
        <f t="shared" si="306"/>
        <v>0</v>
      </c>
      <c r="K4334" s="89">
        <f>IF(Eingabe!E4334="x",1,0)</f>
        <v>0</v>
      </c>
      <c r="L4334" s="1">
        <f>IF(Eingabe!F4334="x",1,0)</f>
        <v>0</v>
      </c>
      <c r="M4334" s="90">
        <f t="shared" si="307"/>
        <v>0</v>
      </c>
    </row>
    <row r="4335">
      <c r="A4335" s="5">
        <f>Eingabe!J4335^2*PI()/4</f>
        <v>0</v>
      </c>
      <c r="B4335" s="5">
        <f>Eingabe!K4335*Eingabe!L4335</f>
        <v>0</v>
      </c>
      <c r="C4335" s="5">
        <f>(Eingabe!K4335*(Eingabe!L4335-Eingabe!K4335)+Eingabe!K4335^2*PI()/4)*0+Eingabe!K4335*Eingabe!L4335</f>
        <v>0</v>
      </c>
      <c r="D4335" s="89">
        <f>IF(Eingabe!G4335="x",1,0)</f>
        <v>0</v>
      </c>
      <c r="E4335" s="1">
        <f>IF(Eingabe!H4335="x",1,0)</f>
        <v>0</v>
      </c>
      <c r="F4335" s="1">
        <f>IF(Eingabe!I4335="x",1,0)</f>
        <v>0</v>
      </c>
      <c r="G4335" s="90">
        <f t="shared" si="305"/>
        <v>0</v>
      </c>
      <c r="H4335" s="1">
        <f>IF(Eingabe!R4335="x",1,0)</f>
        <v>0</v>
      </c>
      <c r="I4335" s="1">
        <f>IF(Eingabe!S4335="x",1,0)</f>
        <v>0</v>
      </c>
      <c r="J4335" s="1">
        <f t="shared" si="306"/>
        <v>0</v>
      </c>
      <c r="K4335" s="89">
        <f>IF(Eingabe!E4335="x",1,0)</f>
        <v>0</v>
      </c>
      <c r="L4335" s="1">
        <f>IF(Eingabe!F4335="x",1,0)</f>
        <v>0</v>
      </c>
      <c r="M4335" s="90">
        <f t="shared" si="307"/>
        <v>0</v>
      </c>
    </row>
    <row r="4336">
      <c r="A4336" s="5">
        <f>Eingabe!J4336^2*PI()/4</f>
        <v>0</v>
      </c>
      <c r="B4336" s="5">
        <f>Eingabe!K4336*Eingabe!L4336</f>
        <v>0</v>
      </c>
      <c r="C4336" s="5">
        <f>(Eingabe!K4336*(Eingabe!L4336-Eingabe!K4336)+Eingabe!K4336^2*PI()/4)*0+Eingabe!K4336*Eingabe!L4336</f>
        <v>0</v>
      </c>
      <c r="D4336" s="89">
        <f>IF(Eingabe!G4336="x",1,0)</f>
        <v>0</v>
      </c>
      <c r="E4336" s="1">
        <f>IF(Eingabe!H4336="x",1,0)</f>
        <v>0</v>
      </c>
      <c r="F4336" s="1">
        <f>IF(Eingabe!I4336="x",1,0)</f>
        <v>0</v>
      </c>
      <c r="G4336" s="90">
        <f t="shared" si="305"/>
        <v>0</v>
      </c>
      <c r="H4336" s="1">
        <f>IF(Eingabe!R4336="x",1,0)</f>
        <v>0</v>
      </c>
      <c r="I4336" s="1">
        <f>IF(Eingabe!S4336="x",1,0)</f>
        <v>0</v>
      </c>
      <c r="J4336" s="1">
        <f t="shared" si="306"/>
        <v>0</v>
      </c>
      <c r="K4336" s="89">
        <f>IF(Eingabe!E4336="x",1,0)</f>
        <v>0</v>
      </c>
      <c r="L4336" s="1">
        <f>IF(Eingabe!F4336="x",1,0)</f>
        <v>0</v>
      </c>
      <c r="M4336" s="90">
        <f t="shared" si="307"/>
        <v>0</v>
      </c>
    </row>
    <row r="4337">
      <c r="A4337" s="5">
        <f>Eingabe!J4337^2*PI()/4</f>
        <v>0</v>
      </c>
      <c r="B4337" s="5">
        <f>Eingabe!K4337*Eingabe!L4337</f>
        <v>0</v>
      </c>
      <c r="C4337" s="5">
        <f>(Eingabe!K4337*(Eingabe!L4337-Eingabe!K4337)+Eingabe!K4337^2*PI()/4)*0+Eingabe!K4337*Eingabe!L4337</f>
        <v>0</v>
      </c>
      <c r="D4337" s="89">
        <f>IF(Eingabe!G4337="x",1,0)</f>
        <v>0</v>
      </c>
      <c r="E4337" s="1">
        <f>IF(Eingabe!H4337="x",1,0)</f>
        <v>0</v>
      </c>
      <c r="F4337" s="1">
        <f>IF(Eingabe!I4337="x",1,0)</f>
        <v>0</v>
      </c>
      <c r="G4337" s="90">
        <f t="shared" si="305"/>
        <v>0</v>
      </c>
      <c r="H4337" s="1">
        <f>IF(Eingabe!R4337="x",1,0)</f>
        <v>0</v>
      </c>
      <c r="I4337" s="1">
        <f>IF(Eingabe!S4337="x",1,0)</f>
        <v>0</v>
      </c>
      <c r="J4337" s="1">
        <f t="shared" si="306"/>
        <v>0</v>
      </c>
      <c r="K4337" s="89">
        <f>IF(Eingabe!E4337="x",1,0)</f>
        <v>0</v>
      </c>
      <c r="L4337" s="1">
        <f>IF(Eingabe!F4337="x",1,0)</f>
        <v>0</v>
      </c>
      <c r="M4337" s="90">
        <f t="shared" si="307"/>
        <v>0</v>
      </c>
    </row>
    <row r="4338">
      <c r="A4338" s="5">
        <f>Eingabe!J4338^2*PI()/4</f>
        <v>0</v>
      </c>
      <c r="B4338" s="5">
        <f>Eingabe!K4338*Eingabe!L4338</f>
        <v>0</v>
      </c>
      <c r="C4338" s="5">
        <f>(Eingabe!K4338*(Eingabe!L4338-Eingabe!K4338)+Eingabe!K4338^2*PI()/4)*0+Eingabe!K4338*Eingabe!L4338</f>
        <v>0</v>
      </c>
      <c r="D4338" s="89">
        <f>IF(Eingabe!G4338="x",1,0)</f>
        <v>0</v>
      </c>
      <c r="E4338" s="1">
        <f>IF(Eingabe!H4338="x",1,0)</f>
        <v>0</v>
      </c>
      <c r="F4338" s="1">
        <f>IF(Eingabe!I4338="x",1,0)</f>
        <v>0</v>
      </c>
      <c r="G4338" s="90">
        <f t="shared" si="305"/>
        <v>0</v>
      </c>
      <c r="H4338" s="1">
        <f>IF(Eingabe!R4338="x",1,0)</f>
        <v>0</v>
      </c>
      <c r="I4338" s="1">
        <f>IF(Eingabe!S4338="x",1,0)</f>
        <v>0</v>
      </c>
      <c r="J4338" s="1">
        <f t="shared" si="306"/>
        <v>0</v>
      </c>
      <c r="K4338" s="89">
        <f>IF(Eingabe!E4338="x",1,0)</f>
        <v>0</v>
      </c>
      <c r="L4338" s="1">
        <f>IF(Eingabe!F4338="x",1,0)</f>
        <v>0</v>
      </c>
      <c r="M4338" s="90">
        <f t="shared" si="307"/>
        <v>0</v>
      </c>
    </row>
    <row r="4339">
      <c r="A4339" s="5">
        <f>Eingabe!J4339^2*PI()/4</f>
        <v>0</v>
      </c>
      <c r="B4339" s="5">
        <f>Eingabe!K4339*Eingabe!L4339</f>
        <v>0</v>
      </c>
      <c r="C4339" s="5">
        <f>(Eingabe!K4339*(Eingabe!L4339-Eingabe!K4339)+Eingabe!K4339^2*PI()/4)*0+Eingabe!K4339*Eingabe!L4339</f>
        <v>0</v>
      </c>
      <c r="D4339" s="89">
        <f>IF(Eingabe!G4339="x",1,0)</f>
        <v>0</v>
      </c>
      <c r="E4339" s="1">
        <f>IF(Eingabe!H4339="x",1,0)</f>
        <v>0</v>
      </c>
      <c r="F4339" s="1">
        <f>IF(Eingabe!I4339="x",1,0)</f>
        <v>0</v>
      </c>
      <c r="G4339" s="90">
        <f t="shared" si="305"/>
        <v>0</v>
      </c>
      <c r="H4339" s="1">
        <f>IF(Eingabe!R4339="x",1,0)</f>
        <v>0</v>
      </c>
      <c r="I4339" s="1">
        <f>IF(Eingabe!S4339="x",1,0)</f>
        <v>0</v>
      </c>
      <c r="J4339" s="1">
        <f t="shared" si="306"/>
        <v>0</v>
      </c>
      <c r="K4339" s="89">
        <f>IF(Eingabe!E4339="x",1,0)</f>
        <v>0</v>
      </c>
      <c r="L4339" s="1">
        <f>IF(Eingabe!F4339="x",1,0)</f>
        <v>0</v>
      </c>
      <c r="M4339" s="90">
        <f t="shared" si="307"/>
        <v>0</v>
      </c>
    </row>
    <row r="4340">
      <c r="A4340" s="5">
        <f>Eingabe!J4340^2*PI()/4</f>
        <v>0</v>
      </c>
      <c r="B4340" s="5">
        <f>Eingabe!K4340*Eingabe!L4340</f>
        <v>0</v>
      </c>
      <c r="C4340" s="5">
        <f>(Eingabe!K4340*(Eingabe!L4340-Eingabe!K4340)+Eingabe!K4340^2*PI()/4)*0+Eingabe!K4340*Eingabe!L4340</f>
        <v>0</v>
      </c>
      <c r="D4340" s="89">
        <f>IF(Eingabe!G4340="x",1,0)</f>
        <v>0</v>
      </c>
      <c r="E4340" s="1">
        <f>IF(Eingabe!H4340="x",1,0)</f>
        <v>0</v>
      </c>
      <c r="F4340" s="1">
        <f>IF(Eingabe!I4340="x",1,0)</f>
        <v>0</v>
      </c>
      <c r="G4340" s="90">
        <f t="shared" si="305"/>
        <v>0</v>
      </c>
      <c r="H4340" s="1">
        <f>IF(Eingabe!R4340="x",1,0)</f>
        <v>0</v>
      </c>
      <c r="I4340" s="1">
        <f>IF(Eingabe!S4340="x",1,0)</f>
        <v>0</v>
      </c>
      <c r="J4340" s="1">
        <f t="shared" si="306"/>
        <v>0</v>
      </c>
      <c r="K4340" s="89">
        <f>IF(Eingabe!E4340="x",1,0)</f>
        <v>0</v>
      </c>
      <c r="L4340" s="1">
        <f>IF(Eingabe!F4340="x",1,0)</f>
        <v>0</v>
      </c>
      <c r="M4340" s="90">
        <f t="shared" si="307"/>
        <v>0</v>
      </c>
    </row>
    <row r="4341">
      <c r="A4341" s="5">
        <f>Eingabe!J4341^2*PI()/4</f>
        <v>0</v>
      </c>
      <c r="B4341" s="5">
        <f>Eingabe!K4341*Eingabe!L4341</f>
        <v>0</v>
      </c>
      <c r="C4341" s="5">
        <f>(Eingabe!K4341*(Eingabe!L4341-Eingabe!K4341)+Eingabe!K4341^2*PI()/4)*0+Eingabe!K4341*Eingabe!L4341</f>
        <v>0</v>
      </c>
      <c r="D4341" s="89">
        <f>IF(Eingabe!G4341="x",1,0)</f>
        <v>0</v>
      </c>
      <c r="E4341" s="1">
        <f>IF(Eingabe!H4341="x",1,0)</f>
        <v>0</v>
      </c>
      <c r="F4341" s="1">
        <f>IF(Eingabe!I4341="x",1,0)</f>
        <v>0</v>
      </c>
      <c r="G4341" s="90">
        <f t="shared" si="305"/>
        <v>0</v>
      </c>
      <c r="H4341" s="1">
        <f>IF(Eingabe!R4341="x",1,0)</f>
        <v>0</v>
      </c>
      <c r="I4341" s="1">
        <f>IF(Eingabe!S4341="x",1,0)</f>
        <v>0</v>
      </c>
      <c r="J4341" s="1">
        <f t="shared" si="306"/>
        <v>0</v>
      </c>
      <c r="K4341" s="89">
        <f>IF(Eingabe!E4341="x",1,0)</f>
        <v>0</v>
      </c>
      <c r="L4341" s="1">
        <f>IF(Eingabe!F4341="x",1,0)</f>
        <v>0</v>
      </c>
      <c r="M4341" s="90">
        <f t="shared" si="307"/>
        <v>0</v>
      </c>
    </row>
    <row r="4342">
      <c r="A4342" s="5">
        <f>Eingabe!J4342^2*PI()/4</f>
        <v>0</v>
      </c>
      <c r="B4342" s="5">
        <f>Eingabe!K4342*Eingabe!L4342</f>
        <v>0</v>
      </c>
      <c r="C4342" s="5">
        <f>(Eingabe!K4342*(Eingabe!L4342-Eingabe!K4342)+Eingabe!K4342^2*PI()/4)*0+Eingabe!K4342*Eingabe!L4342</f>
        <v>0</v>
      </c>
      <c r="D4342" s="89">
        <f>IF(Eingabe!G4342="x",1,0)</f>
        <v>0</v>
      </c>
      <c r="E4342" s="1">
        <f>IF(Eingabe!H4342="x",1,0)</f>
        <v>0</v>
      </c>
      <c r="F4342" s="1">
        <f>IF(Eingabe!I4342="x",1,0)</f>
        <v>0</v>
      </c>
      <c r="G4342" s="90">
        <f t="shared" si="305"/>
        <v>0</v>
      </c>
      <c r="H4342" s="1">
        <f>IF(Eingabe!R4342="x",1,0)</f>
        <v>0</v>
      </c>
      <c r="I4342" s="1">
        <f>IF(Eingabe!S4342="x",1,0)</f>
        <v>0</v>
      </c>
      <c r="J4342" s="1">
        <f t="shared" si="306"/>
        <v>0</v>
      </c>
      <c r="K4342" s="89">
        <f>IF(Eingabe!E4342="x",1,0)</f>
        <v>0</v>
      </c>
      <c r="L4342" s="1">
        <f>IF(Eingabe!F4342="x",1,0)</f>
        <v>0</v>
      </c>
      <c r="M4342" s="90">
        <f t="shared" si="307"/>
        <v>0</v>
      </c>
    </row>
    <row r="4343">
      <c r="A4343" s="5">
        <f>Eingabe!J4343^2*PI()/4</f>
        <v>0</v>
      </c>
      <c r="B4343" s="5">
        <f>Eingabe!K4343*Eingabe!L4343</f>
        <v>0</v>
      </c>
      <c r="C4343" s="5">
        <f>(Eingabe!K4343*(Eingabe!L4343-Eingabe!K4343)+Eingabe!K4343^2*PI()/4)*0+Eingabe!K4343*Eingabe!L4343</f>
        <v>0</v>
      </c>
      <c r="D4343" s="89">
        <f>IF(Eingabe!G4343="x",1,0)</f>
        <v>0</v>
      </c>
      <c r="E4343" s="1">
        <f>IF(Eingabe!H4343="x",1,0)</f>
        <v>0</v>
      </c>
      <c r="F4343" s="1">
        <f>IF(Eingabe!I4343="x",1,0)</f>
        <v>0</v>
      </c>
      <c r="G4343" s="90">
        <f t="shared" si="305"/>
        <v>0</v>
      </c>
      <c r="H4343" s="1">
        <f>IF(Eingabe!R4343="x",1,0)</f>
        <v>0</v>
      </c>
      <c r="I4343" s="1">
        <f>IF(Eingabe!S4343="x",1,0)</f>
        <v>0</v>
      </c>
      <c r="J4343" s="1">
        <f t="shared" si="306"/>
        <v>0</v>
      </c>
      <c r="K4343" s="89">
        <f>IF(Eingabe!E4343="x",1,0)</f>
        <v>0</v>
      </c>
      <c r="L4343" s="1">
        <f>IF(Eingabe!F4343="x",1,0)</f>
        <v>0</v>
      </c>
      <c r="M4343" s="90">
        <f t="shared" si="307"/>
        <v>0</v>
      </c>
    </row>
    <row r="4344">
      <c r="A4344" s="5">
        <f>Eingabe!J4344^2*PI()/4</f>
        <v>0</v>
      </c>
      <c r="B4344" s="5">
        <f>Eingabe!K4344*Eingabe!L4344</f>
        <v>0</v>
      </c>
      <c r="C4344" s="5">
        <f>(Eingabe!K4344*(Eingabe!L4344-Eingabe!K4344)+Eingabe!K4344^2*PI()/4)*0+Eingabe!K4344*Eingabe!L4344</f>
        <v>0</v>
      </c>
      <c r="D4344" s="89">
        <f>IF(Eingabe!G4344="x",1,0)</f>
        <v>0</v>
      </c>
      <c r="E4344" s="1">
        <f>IF(Eingabe!H4344="x",1,0)</f>
        <v>0</v>
      </c>
      <c r="F4344" s="1">
        <f>IF(Eingabe!I4344="x",1,0)</f>
        <v>0</v>
      </c>
      <c r="G4344" s="90">
        <f t="shared" si="305"/>
        <v>0</v>
      </c>
      <c r="H4344" s="1">
        <f>IF(Eingabe!R4344="x",1,0)</f>
        <v>0</v>
      </c>
      <c r="I4344" s="1">
        <f>IF(Eingabe!S4344="x",1,0)</f>
        <v>0</v>
      </c>
      <c r="J4344" s="1">
        <f t="shared" si="306"/>
        <v>0</v>
      </c>
      <c r="K4344" s="89">
        <f>IF(Eingabe!E4344="x",1,0)</f>
        <v>0</v>
      </c>
      <c r="L4344" s="1">
        <f>IF(Eingabe!F4344="x",1,0)</f>
        <v>0</v>
      </c>
      <c r="M4344" s="90">
        <f t="shared" si="307"/>
        <v>0</v>
      </c>
    </row>
    <row r="4345">
      <c r="A4345" s="5">
        <f>Eingabe!J4345^2*PI()/4</f>
        <v>0</v>
      </c>
      <c r="B4345" s="5">
        <f>Eingabe!K4345*Eingabe!L4345</f>
        <v>0</v>
      </c>
      <c r="C4345" s="5">
        <f>(Eingabe!K4345*(Eingabe!L4345-Eingabe!K4345)+Eingabe!K4345^2*PI()/4)*0+Eingabe!K4345*Eingabe!L4345</f>
        <v>0</v>
      </c>
      <c r="D4345" s="89">
        <f>IF(Eingabe!G4345="x",1,0)</f>
        <v>0</v>
      </c>
      <c r="E4345" s="1">
        <f>IF(Eingabe!H4345="x",1,0)</f>
        <v>0</v>
      </c>
      <c r="F4345" s="1">
        <f>IF(Eingabe!I4345="x",1,0)</f>
        <v>0</v>
      </c>
      <c r="G4345" s="90">
        <f t="shared" si="305"/>
        <v>0</v>
      </c>
      <c r="H4345" s="1">
        <f>IF(Eingabe!R4345="x",1,0)</f>
        <v>0</v>
      </c>
      <c r="I4345" s="1">
        <f>IF(Eingabe!S4345="x",1,0)</f>
        <v>0</v>
      </c>
      <c r="J4345" s="1">
        <f t="shared" si="306"/>
        <v>0</v>
      </c>
      <c r="K4345" s="89">
        <f>IF(Eingabe!E4345="x",1,0)</f>
        <v>0</v>
      </c>
      <c r="L4345" s="1">
        <f>IF(Eingabe!F4345="x",1,0)</f>
        <v>0</v>
      </c>
      <c r="M4345" s="90">
        <f t="shared" si="307"/>
        <v>0</v>
      </c>
    </row>
    <row r="4346">
      <c r="A4346" s="5">
        <f>Eingabe!J4346^2*PI()/4</f>
        <v>0</v>
      </c>
      <c r="B4346" s="5">
        <f>Eingabe!K4346*Eingabe!L4346</f>
        <v>0</v>
      </c>
      <c r="C4346" s="5">
        <f>(Eingabe!K4346*(Eingabe!L4346-Eingabe!K4346)+Eingabe!K4346^2*PI()/4)*0+Eingabe!K4346*Eingabe!L4346</f>
        <v>0</v>
      </c>
      <c r="D4346" s="89">
        <f>IF(Eingabe!G4346="x",1,0)</f>
        <v>0</v>
      </c>
      <c r="E4346" s="1">
        <f>IF(Eingabe!H4346="x",1,0)</f>
        <v>0</v>
      </c>
      <c r="F4346" s="1">
        <f>IF(Eingabe!I4346="x",1,0)</f>
        <v>0</v>
      </c>
      <c r="G4346" s="90">
        <f t="shared" si="305"/>
        <v>0</v>
      </c>
      <c r="H4346" s="1">
        <f>IF(Eingabe!R4346="x",1,0)</f>
        <v>0</v>
      </c>
      <c r="I4346" s="1">
        <f>IF(Eingabe!S4346="x",1,0)</f>
        <v>0</v>
      </c>
      <c r="J4346" s="1">
        <f t="shared" si="306"/>
        <v>0</v>
      </c>
      <c r="K4346" s="89">
        <f>IF(Eingabe!E4346="x",1,0)</f>
        <v>0</v>
      </c>
      <c r="L4346" s="1">
        <f>IF(Eingabe!F4346="x",1,0)</f>
        <v>0</v>
      </c>
      <c r="M4346" s="90">
        <f t="shared" si="307"/>
        <v>0</v>
      </c>
    </row>
    <row r="4347">
      <c r="A4347" s="5">
        <f>Eingabe!J4347^2*PI()/4</f>
        <v>0</v>
      </c>
      <c r="B4347" s="5">
        <f>Eingabe!K4347*Eingabe!L4347</f>
        <v>0</v>
      </c>
      <c r="C4347" s="5">
        <f>(Eingabe!K4347*(Eingabe!L4347-Eingabe!K4347)+Eingabe!K4347^2*PI()/4)*0+Eingabe!K4347*Eingabe!L4347</f>
        <v>0</v>
      </c>
      <c r="D4347" s="89">
        <f>IF(Eingabe!G4347="x",1,0)</f>
        <v>0</v>
      </c>
      <c r="E4347" s="1">
        <f>IF(Eingabe!H4347="x",1,0)</f>
        <v>0</v>
      </c>
      <c r="F4347" s="1">
        <f>IF(Eingabe!I4347="x",1,0)</f>
        <v>0</v>
      </c>
      <c r="G4347" s="90">
        <f t="shared" si="305"/>
        <v>0</v>
      </c>
      <c r="H4347" s="1">
        <f>IF(Eingabe!R4347="x",1,0)</f>
        <v>0</v>
      </c>
      <c r="I4347" s="1">
        <f>IF(Eingabe!S4347="x",1,0)</f>
        <v>0</v>
      </c>
      <c r="J4347" s="1">
        <f t="shared" si="306"/>
        <v>0</v>
      </c>
      <c r="K4347" s="89">
        <f>IF(Eingabe!E4347="x",1,0)</f>
        <v>0</v>
      </c>
      <c r="L4347" s="1">
        <f>IF(Eingabe!F4347="x",1,0)</f>
        <v>0</v>
      </c>
      <c r="M4347" s="90">
        <f t="shared" si="307"/>
        <v>0</v>
      </c>
    </row>
    <row r="4348">
      <c r="A4348" s="5">
        <f>Eingabe!J4348^2*PI()/4</f>
        <v>0</v>
      </c>
      <c r="B4348" s="5">
        <f>Eingabe!K4348*Eingabe!L4348</f>
        <v>0</v>
      </c>
      <c r="C4348" s="5">
        <f>(Eingabe!K4348*(Eingabe!L4348-Eingabe!K4348)+Eingabe!K4348^2*PI()/4)*0+Eingabe!K4348*Eingabe!L4348</f>
        <v>0</v>
      </c>
      <c r="D4348" s="89">
        <f>IF(Eingabe!G4348="x",1,0)</f>
        <v>0</v>
      </c>
      <c r="E4348" s="1">
        <f>IF(Eingabe!H4348="x",1,0)</f>
        <v>0</v>
      </c>
      <c r="F4348" s="1">
        <f>IF(Eingabe!I4348="x",1,0)</f>
        <v>0</v>
      </c>
      <c r="G4348" s="90">
        <f t="shared" si="305"/>
        <v>0</v>
      </c>
      <c r="H4348" s="1">
        <f>IF(Eingabe!R4348="x",1,0)</f>
        <v>0</v>
      </c>
      <c r="I4348" s="1">
        <f>IF(Eingabe!S4348="x",1,0)</f>
        <v>0</v>
      </c>
      <c r="J4348" s="1">
        <f t="shared" si="306"/>
        <v>0</v>
      </c>
      <c r="K4348" s="89">
        <f>IF(Eingabe!E4348="x",1,0)</f>
        <v>0</v>
      </c>
      <c r="L4348" s="1">
        <f>IF(Eingabe!F4348="x",1,0)</f>
        <v>0</v>
      </c>
      <c r="M4348" s="90">
        <f t="shared" si="307"/>
        <v>0</v>
      </c>
    </row>
    <row r="4349">
      <c r="A4349" s="5">
        <f>Eingabe!J4349^2*PI()/4</f>
        <v>0</v>
      </c>
      <c r="B4349" s="5">
        <f>Eingabe!K4349*Eingabe!L4349</f>
        <v>0</v>
      </c>
      <c r="C4349" s="5">
        <f>(Eingabe!K4349*(Eingabe!L4349-Eingabe!K4349)+Eingabe!K4349^2*PI()/4)*0+Eingabe!K4349*Eingabe!L4349</f>
        <v>0</v>
      </c>
      <c r="D4349" s="89">
        <f>IF(Eingabe!G4349="x",1,0)</f>
        <v>0</v>
      </c>
      <c r="E4349" s="1">
        <f>IF(Eingabe!H4349="x",1,0)</f>
        <v>0</v>
      </c>
      <c r="F4349" s="1">
        <f>IF(Eingabe!I4349="x",1,0)</f>
        <v>0</v>
      </c>
      <c r="G4349" s="90">
        <f t="shared" si="305"/>
        <v>0</v>
      </c>
      <c r="H4349" s="1">
        <f>IF(Eingabe!R4349="x",1,0)</f>
        <v>0</v>
      </c>
      <c r="I4349" s="1">
        <f>IF(Eingabe!S4349="x",1,0)</f>
        <v>0</v>
      </c>
      <c r="J4349" s="1">
        <f t="shared" si="306"/>
        <v>0</v>
      </c>
      <c r="K4349" s="89">
        <f>IF(Eingabe!E4349="x",1,0)</f>
        <v>0</v>
      </c>
      <c r="L4349" s="1">
        <f>IF(Eingabe!F4349="x",1,0)</f>
        <v>0</v>
      </c>
      <c r="M4349" s="90">
        <f t="shared" si="307"/>
        <v>0</v>
      </c>
    </row>
    <row r="4350">
      <c r="A4350" s="5">
        <f>Eingabe!J4350^2*PI()/4</f>
        <v>0</v>
      </c>
      <c r="B4350" s="5">
        <f>Eingabe!K4350*Eingabe!L4350</f>
        <v>0</v>
      </c>
      <c r="C4350" s="5">
        <f>(Eingabe!K4350*(Eingabe!L4350-Eingabe!K4350)+Eingabe!K4350^2*PI()/4)*0+Eingabe!K4350*Eingabe!L4350</f>
        <v>0</v>
      </c>
      <c r="D4350" s="89">
        <f>IF(Eingabe!G4350="x",1,0)</f>
        <v>0</v>
      </c>
      <c r="E4350" s="1">
        <f>IF(Eingabe!H4350="x",1,0)</f>
        <v>0</v>
      </c>
      <c r="F4350" s="1">
        <f>IF(Eingabe!I4350="x",1,0)</f>
        <v>0</v>
      </c>
      <c r="G4350" s="90">
        <f t="shared" si="305"/>
        <v>0</v>
      </c>
      <c r="H4350" s="1">
        <f>IF(Eingabe!R4350="x",1,0)</f>
        <v>0</v>
      </c>
      <c r="I4350" s="1">
        <f>IF(Eingabe!S4350="x",1,0)</f>
        <v>0</v>
      </c>
      <c r="J4350" s="1">
        <f t="shared" si="306"/>
        <v>0</v>
      </c>
      <c r="K4350" s="89">
        <f>IF(Eingabe!E4350="x",1,0)</f>
        <v>0</v>
      </c>
      <c r="L4350" s="1">
        <f>IF(Eingabe!F4350="x",1,0)</f>
        <v>0</v>
      </c>
      <c r="M4350" s="90">
        <f t="shared" si="307"/>
        <v>0</v>
      </c>
    </row>
    <row r="4351">
      <c r="A4351" s="5">
        <f>Eingabe!J4351^2*PI()/4</f>
        <v>0</v>
      </c>
      <c r="B4351" s="5">
        <f>Eingabe!K4351*Eingabe!L4351</f>
        <v>0</v>
      </c>
      <c r="C4351" s="5">
        <f>(Eingabe!K4351*(Eingabe!L4351-Eingabe!K4351)+Eingabe!K4351^2*PI()/4)*0+Eingabe!K4351*Eingabe!L4351</f>
        <v>0</v>
      </c>
      <c r="D4351" s="89">
        <f>IF(Eingabe!G4351="x",1,0)</f>
        <v>0</v>
      </c>
      <c r="E4351" s="1">
        <f>IF(Eingabe!H4351="x",1,0)</f>
        <v>0</v>
      </c>
      <c r="F4351" s="1">
        <f>IF(Eingabe!I4351="x",1,0)</f>
        <v>0</v>
      </c>
      <c r="G4351" s="90">
        <f t="shared" si="305"/>
        <v>0</v>
      </c>
      <c r="H4351" s="1">
        <f>IF(Eingabe!R4351="x",1,0)</f>
        <v>0</v>
      </c>
      <c r="I4351" s="1">
        <f>IF(Eingabe!S4351="x",1,0)</f>
        <v>0</v>
      </c>
      <c r="J4351" s="1">
        <f t="shared" si="306"/>
        <v>0</v>
      </c>
      <c r="K4351" s="89">
        <f>IF(Eingabe!E4351="x",1,0)</f>
        <v>0</v>
      </c>
      <c r="L4351" s="1">
        <f>IF(Eingabe!F4351="x",1,0)</f>
        <v>0</v>
      </c>
      <c r="M4351" s="90">
        <f t="shared" si="307"/>
        <v>0</v>
      </c>
    </row>
    <row r="4352">
      <c r="A4352" s="5">
        <f>Eingabe!J4352^2*PI()/4</f>
        <v>0</v>
      </c>
      <c r="B4352" s="5">
        <f>Eingabe!K4352*Eingabe!L4352</f>
        <v>0</v>
      </c>
      <c r="C4352" s="5">
        <f>(Eingabe!K4352*(Eingabe!L4352-Eingabe!K4352)+Eingabe!K4352^2*PI()/4)*0+Eingabe!K4352*Eingabe!L4352</f>
        <v>0</v>
      </c>
      <c r="D4352" s="89">
        <f>IF(Eingabe!G4352="x",1,0)</f>
        <v>0</v>
      </c>
      <c r="E4352" s="1">
        <f>IF(Eingabe!H4352="x",1,0)</f>
        <v>0</v>
      </c>
      <c r="F4352" s="1">
        <f>IF(Eingabe!I4352="x",1,0)</f>
        <v>0</v>
      </c>
      <c r="G4352" s="90">
        <f t="shared" si="305"/>
        <v>0</v>
      </c>
      <c r="H4352" s="1">
        <f>IF(Eingabe!R4352="x",1,0)</f>
        <v>0</v>
      </c>
      <c r="I4352" s="1">
        <f>IF(Eingabe!S4352="x",1,0)</f>
        <v>0</v>
      </c>
      <c r="J4352" s="1">
        <f t="shared" si="306"/>
        <v>0</v>
      </c>
      <c r="K4352" s="89">
        <f>IF(Eingabe!E4352="x",1,0)</f>
        <v>0</v>
      </c>
      <c r="L4352" s="1">
        <f>IF(Eingabe!F4352="x",1,0)</f>
        <v>0</v>
      </c>
      <c r="M4352" s="90">
        <f t="shared" si="307"/>
        <v>0</v>
      </c>
    </row>
    <row r="4353">
      <c r="A4353" s="5">
        <f>Eingabe!J4353^2*PI()/4</f>
        <v>0</v>
      </c>
      <c r="B4353" s="5">
        <f>Eingabe!K4353*Eingabe!L4353</f>
        <v>0</v>
      </c>
      <c r="C4353" s="5">
        <f>(Eingabe!K4353*(Eingabe!L4353-Eingabe!K4353)+Eingabe!K4353^2*PI()/4)*0+Eingabe!K4353*Eingabe!L4353</f>
        <v>0</v>
      </c>
      <c r="D4353" s="89">
        <f>IF(Eingabe!G4353="x",1,0)</f>
        <v>0</v>
      </c>
      <c r="E4353" s="1">
        <f>IF(Eingabe!H4353="x",1,0)</f>
        <v>0</v>
      </c>
      <c r="F4353" s="1">
        <f>IF(Eingabe!I4353="x",1,0)</f>
        <v>0</v>
      </c>
      <c r="G4353" s="90">
        <f t="shared" si="305"/>
        <v>0</v>
      </c>
      <c r="H4353" s="1">
        <f>IF(Eingabe!R4353="x",1,0)</f>
        <v>0</v>
      </c>
      <c r="I4353" s="1">
        <f>IF(Eingabe!S4353="x",1,0)</f>
        <v>0</v>
      </c>
      <c r="J4353" s="1">
        <f t="shared" si="306"/>
        <v>0</v>
      </c>
      <c r="K4353" s="89">
        <f>IF(Eingabe!E4353="x",1,0)</f>
        <v>0</v>
      </c>
      <c r="L4353" s="1">
        <f>IF(Eingabe!F4353="x",1,0)</f>
        <v>0</v>
      </c>
      <c r="M4353" s="90">
        <f t="shared" si="307"/>
        <v>0</v>
      </c>
    </row>
    <row r="4354">
      <c r="A4354" s="5">
        <f>Eingabe!J4354^2*PI()/4</f>
        <v>0</v>
      </c>
      <c r="B4354" s="5">
        <f>Eingabe!K4354*Eingabe!L4354</f>
        <v>0</v>
      </c>
      <c r="C4354" s="5">
        <f>(Eingabe!K4354*(Eingabe!L4354-Eingabe!K4354)+Eingabe!K4354^2*PI()/4)*0+Eingabe!K4354*Eingabe!L4354</f>
        <v>0</v>
      </c>
      <c r="D4354" s="89">
        <f>IF(Eingabe!G4354="x",1,0)</f>
        <v>0</v>
      </c>
      <c r="E4354" s="1">
        <f>IF(Eingabe!H4354="x",1,0)</f>
        <v>0</v>
      </c>
      <c r="F4354" s="1">
        <f>IF(Eingabe!I4354="x",1,0)</f>
        <v>0</v>
      </c>
      <c r="G4354" s="90">
        <f t="shared" si="305"/>
        <v>0</v>
      </c>
      <c r="H4354" s="1">
        <f>IF(Eingabe!R4354="x",1,0)</f>
        <v>0</v>
      </c>
      <c r="I4354" s="1">
        <f>IF(Eingabe!S4354="x",1,0)</f>
        <v>0</v>
      </c>
      <c r="J4354" s="1">
        <f t="shared" si="306"/>
        <v>0</v>
      </c>
      <c r="K4354" s="89">
        <f>IF(Eingabe!E4354="x",1,0)</f>
        <v>0</v>
      </c>
      <c r="L4354" s="1">
        <f>IF(Eingabe!F4354="x",1,0)</f>
        <v>0</v>
      </c>
      <c r="M4354" s="90">
        <f t="shared" si="307"/>
        <v>0</v>
      </c>
    </row>
    <row r="4355">
      <c r="A4355" s="5">
        <f>Eingabe!J4355^2*PI()/4</f>
        <v>0</v>
      </c>
      <c r="B4355" s="5">
        <f>Eingabe!K4355*Eingabe!L4355</f>
        <v>0</v>
      </c>
      <c r="C4355" s="5">
        <f>(Eingabe!K4355*(Eingabe!L4355-Eingabe!K4355)+Eingabe!K4355^2*PI()/4)*0+Eingabe!K4355*Eingabe!L4355</f>
        <v>0</v>
      </c>
      <c r="D4355" s="89">
        <f>IF(Eingabe!G4355="x",1,0)</f>
        <v>0</v>
      </c>
      <c r="E4355" s="1">
        <f>IF(Eingabe!H4355="x",1,0)</f>
        <v>0</v>
      </c>
      <c r="F4355" s="1">
        <f>IF(Eingabe!I4355="x",1,0)</f>
        <v>0</v>
      </c>
      <c r="G4355" s="90">
        <f t="shared" si="305"/>
        <v>0</v>
      </c>
      <c r="H4355" s="1">
        <f>IF(Eingabe!R4355="x",1,0)</f>
        <v>0</v>
      </c>
      <c r="I4355" s="1">
        <f>IF(Eingabe!S4355="x",1,0)</f>
        <v>0</v>
      </c>
      <c r="J4355" s="1">
        <f t="shared" si="306"/>
        <v>0</v>
      </c>
      <c r="K4355" s="89">
        <f>IF(Eingabe!E4355="x",1,0)</f>
        <v>0</v>
      </c>
      <c r="L4355" s="1">
        <f>IF(Eingabe!F4355="x",1,0)</f>
        <v>0</v>
      </c>
      <c r="M4355" s="90">
        <f t="shared" si="307"/>
        <v>0</v>
      </c>
    </row>
    <row r="4356">
      <c r="A4356" s="5">
        <f>Eingabe!J4356^2*PI()/4</f>
        <v>0</v>
      </c>
      <c r="B4356" s="5">
        <f>Eingabe!K4356*Eingabe!L4356</f>
        <v>0</v>
      </c>
      <c r="C4356" s="5">
        <f>(Eingabe!K4356*(Eingabe!L4356-Eingabe!K4356)+Eingabe!K4356^2*PI()/4)*0+Eingabe!K4356*Eingabe!L4356</f>
        <v>0</v>
      </c>
      <c r="D4356" s="89">
        <f>IF(Eingabe!G4356="x",1,0)</f>
        <v>0</v>
      </c>
      <c r="E4356" s="1">
        <f>IF(Eingabe!H4356="x",1,0)</f>
        <v>0</v>
      </c>
      <c r="F4356" s="1">
        <f>IF(Eingabe!I4356="x",1,0)</f>
        <v>0</v>
      </c>
      <c r="G4356" s="90">
        <f t="shared" si="305"/>
        <v>0</v>
      </c>
      <c r="H4356" s="1">
        <f>IF(Eingabe!R4356="x",1,0)</f>
        <v>0</v>
      </c>
      <c r="I4356" s="1">
        <f>IF(Eingabe!S4356="x",1,0)</f>
        <v>0</v>
      </c>
      <c r="J4356" s="1">
        <f t="shared" si="306"/>
        <v>0</v>
      </c>
      <c r="K4356" s="89">
        <f>IF(Eingabe!E4356="x",1,0)</f>
        <v>0</v>
      </c>
      <c r="L4356" s="1">
        <f>IF(Eingabe!F4356="x",1,0)</f>
        <v>0</v>
      </c>
      <c r="M4356" s="90">
        <f t="shared" si="307"/>
        <v>0</v>
      </c>
    </row>
    <row r="4357">
      <c r="A4357" s="5">
        <f>Eingabe!J4357^2*PI()/4</f>
        <v>0</v>
      </c>
      <c r="B4357" s="5">
        <f>Eingabe!K4357*Eingabe!L4357</f>
        <v>0</v>
      </c>
      <c r="C4357" s="5">
        <f>(Eingabe!K4357*(Eingabe!L4357-Eingabe!K4357)+Eingabe!K4357^2*PI()/4)*0+Eingabe!K4357*Eingabe!L4357</f>
        <v>0</v>
      </c>
      <c r="D4357" s="89">
        <f>IF(Eingabe!G4357="x",1,0)</f>
        <v>0</v>
      </c>
      <c r="E4357" s="1">
        <f>IF(Eingabe!H4357="x",1,0)</f>
        <v>0</v>
      </c>
      <c r="F4357" s="1">
        <f>IF(Eingabe!I4357="x",1,0)</f>
        <v>0</v>
      </c>
      <c r="G4357" s="90">
        <f t="shared" si="305"/>
        <v>0</v>
      </c>
      <c r="H4357" s="1">
        <f>IF(Eingabe!R4357="x",1,0)</f>
        <v>0</v>
      </c>
      <c r="I4357" s="1">
        <f>IF(Eingabe!S4357="x",1,0)</f>
        <v>0</v>
      </c>
      <c r="J4357" s="1">
        <f t="shared" si="306"/>
        <v>0</v>
      </c>
      <c r="K4357" s="89">
        <f>IF(Eingabe!E4357="x",1,0)</f>
        <v>0</v>
      </c>
      <c r="L4357" s="1">
        <f>IF(Eingabe!F4357="x",1,0)</f>
        <v>0</v>
      </c>
      <c r="M4357" s="90">
        <f t="shared" si="307"/>
        <v>0</v>
      </c>
    </row>
    <row r="4358">
      <c r="A4358" s="5">
        <f>Eingabe!J4358^2*PI()/4</f>
        <v>0</v>
      </c>
      <c r="B4358" s="5">
        <f>Eingabe!K4358*Eingabe!L4358</f>
        <v>0</v>
      </c>
      <c r="C4358" s="5">
        <f>(Eingabe!K4358*(Eingabe!L4358-Eingabe!K4358)+Eingabe!K4358^2*PI()/4)*0+Eingabe!K4358*Eingabe!L4358</f>
        <v>0</v>
      </c>
      <c r="D4358" s="89">
        <f>IF(Eingabe!G4358="x",1,0)</f>
        <v>0</v>
      </c>
      <c r="E4358" s="1">
        <f>IF(Eingabe!H4358="x",1,0)</f>
        <v>0</v>
      </c>
      <c r="F4358" s="1">
        <f>IF(Eingabe!I4358="x",1,0)</f>
        <v>0</v>
      </c>
      <c r="G4358" s="90">
        <f t="shared" si="305"/>
        <v>0</v>
      </c>
      <c r="H4358" s="1">
        <f>IF(Eingabe!R4358="x",1,0)</f>
        <v>0</v>
      </c>
      <c r="I4358" s="1">
        <f>IF(Eingabe!S4358="x",1,0)</f>
        <v>0</v>
      </c>
      <c r="J4358" s="1">
        <f t="shared" si="306"/>
        <v>0</v>
      </c>
      <c r="K4358" s="89">
        <f>IF(Eingabe!E4358="x",1,0)</f>
        <v>0</v>
      </c>
      <c r="L4358" s="1">
        <f>IF(Eingabe!F4358="x",1,0)</f>
        <v>0</v>
      </c>
      <c r="M4358" s="90">
        <f t="shared" si="307"/>
        <v>0</v>
      </c>
    </row>
    <row r="4359">
      <c r="A4359" s="5">
        <f>Eingabe!J4359^2*PI()/4</f>
        <v>0</v>
      </c>
      <c r="B4359" s="5">
        <f>Eingabe!K4359*Eingabe!L4359</f>
        <v>0</v>
      </c>
      <c r="C4359" s="5">
        <f>(Eingabe!K4359*(Eingabe!L4359-Eingabe!K4359)+Eingabe!K4359^2*PI()/4)*0+Eingabe!K4359*Eingabe!L4359</f>
        <v>0</v>
      </c>
      <c r="D4359" s="89">
        <f>IF(Eingabe!G4359="x",1,0)</f>
        <v>0</v>
      </c>
      <c r="E4359" s="1">
        <f>IF(Eingabe!H4359="x",1,0)</f>
        <v>0</v>
      </c>
      <c r="F4359" s="1">
        <f>IF(Eingabe!I4359="x",1,0)</f>
        <v>0</v>
      </c>
      <c r="G4359" s="90">
        <f t="shared" si="305"/>
        <v>0</v>
      </c>
      <c r="H4359" s="1">
        <f>IF(Eingabe!R4359="x",1,0)</f>
        <v>0</v>
      </c>
      <c r="I4359" s="1">
        <f>IF(Eingabe!S4359="x",1,0)</f>
        <v>0</v>
      </c>
      <c r="J4359" s="1">
        <f t="shared" si="306"/>
        <v>0</v>
      </c>
      <c r="K4359" s="89">
        <f>IF(Eingabe!E4359="x",1,0)</f>
        <v>0</v>
      </c>
      <c r="L4359" s="1">
        <f>IF(Eingabe!F4359="x",1,0)</f>
        <v>0</v>
      </c>
      <c r="M4359" s="90">
        <f t="shared" si="307"/>
        <v>0</v>
      </c>
    </row>
    <row r="4360">
      <c r="A4360" s="5">
        <f>Eingabe!J4360^2*PI()/4</f>
        <v>0</v>
      </c>
      <c r="B4360" s="5">
        <f>Eingabe!K4360*Eingabe!L4360</f>
        <v>0</v>
      </c>
      <c r="C4360" s="5">
        <f>(Eingabe!K4360*(Eingabe!L4360-Eingabe!K4360)+Eingabe!K4360^2*PI()/4)*0+Eingabe!K4360*Eingabe!L4360</f>
        <v>0</v>
      </c>
      <c r="D4360" s="89">
        <f>IF(Eingabe!G4360="x",1,0)</f>
        <v>0</v>
      </c>
      <c r="E4360" s="1">
        <f>IF(Eingabe!H4360="x",1,0)</f>
        <v>0</v>
      </c>
      <c r="F4360" s="1">
        <f>IF(Eingabe!I4360="x",1,0)</f>
        <v>0</v>
      </c>
      <c r="G4360" s="90">
        <f t="shared" si="305"/>
        <v>0</v>
      </c>
      <c r="H4360" s="1">
        <f>IF(Eingabe!R4360="x",1,0)</f>
        <v>0</v>
      </c>
      <c r="I4360" s="1">
        <f>IF(Eingabe!S4360="x",1,0)</f>
        <v>0</v>
      </c>
      <c r="J4360" s="1">
        <f t="shared" si="306"/>
        <v>0</v>
      </c>
      <c r="K4360" s="89">
        <f>IF(Eingabe!E4360="x",1,0)</f>
        <v>0</v>
      </c>
      <c r="L4360" s="1">
        <f>IF(Eingabe!F4360="x",1,0)</f>
        <v>0</v>
      </c>
      <c r="M4360" s="90">
        <f t="shared" si="307"/>
        <v>0</v>
      </c>
    </row>
    <row r="4361">
      <c r="A4361" s="5">
        <f>Eingabe!J4361^2*PI()/4</f>
        <v>0</v>
      </c>
      <c r="B4361" s="5">
        <f>Eingabe!K4361*Eingabe!L4361</f>
        <v>0</v>
      </c>
      <c r="C4361" s="5">
        <f>(Eingabe!K4361*(Eingabe!L4361-Eingabe!K4361)+Eingabe!K4361^2*PI()/4)*0+Eingabe!K4361*Eingabe!L4361</f>
        <v>0</v>
      </c>
      <c r="D4361" s="89">
        <f>IF(Eingabe!G4361="x",1,0)</f>
        <v>0</v>
      </c>
      <c r="E4361" s="1">
        <f>IF(Eingabe!H4361="x",1,0)</f>
        <v>0</v>
      </c>
      <c r="F4361" s="1">
        <f>IF(Eingabe!I4361="x",1,0)</f>
        <v>0</v>
      </c>
      <c r="G4361" s="90">
        <f t="shared" si="305"/>
        <v>0</v>
      </c>
      <c r="H4361" s="1">
        <f>IF(Eingabe!R4361="x",1,0)</f>
        <v>0</v>
      </c>
      <c r="I4361" s="1">
        <f>IF(Eingabe!S4361="x",1,0)</f>
        <v>0</v>
      </c>
      <c r="J4361" s="1">
        <f t="shared" si="306"/>
        <v>0</v>
      </c>
      <c r="K4361" s="89">
        <f>IF(Eingabe!E4361="x",1,0)</f>
        <v>0</v>
      </c>
      <c r="L4361" s="1">
        <f>IF(Eingabe!F4361="x",1,0)</f>
        <v>0</v>
      </c>
      <c r="M4361" s="90">
        <f t="shared" si="307"/>
        <v>0</v>
      </c>
    </row>
    <row r="4362">
      <c r="A4362" s="5">
        <f>Eingabe!J4362^2*PI()/4</f>
        <v>0</v>
      </c>
      <c r="B4362" s="5">
        <f>Eingabe!K4362*Eingabe!L4362</f>
        <v>0</v>
      </c>
      <c r="C4362" s="5">
        <f>(Eingabe!K4362*(Eingabe!L4362-Eingabe!K4362)+Eingabe!K4362^2*PI()/4)*0+Eingabe!K4362*Eingabe!L4362</f>
        <v>0</v>
      </c>
      <c r="D4362" s="89">
        <f>IF(Eingabe!G4362="x",1,0)</f>
        <v>0</v>
      </c>
      <c r="E4362" s="1">
        <f>IF(Eingabe!H4362="x",1,0)</f>
        <v>0</v>
      </c>
      <c r="F4362" s="1">
        <f>IF(Eingabe!I4362="x",1,0)</f>
        <v>0</v>
      </c>
      <c r="G4362" s="90">
        <f t="shared" si="305"/>
        <v>0</v>
      </c>
      <c r="H4362" s="1">
        <f>IF(Eingabe!R4362="x",1,0)</f>
        <v>0</v>
      </c>
      <c r="I4362" s="1">
        <f>IF(Eingabe!S4362="x",1,0)</f>
        <v>0</v>
      </c>
      <c r="J4362" s="1">
        <f t="shared" si="306"/>
        <v>0</v>
      </c>
      <c r="K4362" s="89">
        <f>IF(Eingabe!E4362="x",1,0)</f>
        <v>0</v>
      </c>
      <c r="L4362" s="1">
        <f>IF(Eingabe!F4362="x",1,0)</f>
        <v>0</v>
      </c>
      <c r="M4362" s="90">
        <f t="shared" si="307"/>
        <v>0</v>
      </c>
    </row>
    <row r="4363">
      <c r="A4363" s="5">
        <f>Eingabe!J4363^2*PI()/4</f>
        <v>0</v>
      </c>
      <c r="B4363" s="5">
        <f>Eingabe!K4363*Eingabe!L4363</f>
        <v>0</v>
      </c>
      <c r="C4363" s="5">
        <f>(Eingabe!K4363*(Eingabe!L4363-Eingabe!K4363)+Eingabe!K4363^2*PI()/4)*0+Eingabe!K4363*Eingabe!L4363</f>
        <v>0</v>
      </c>
      <c r="D4363" s="89">
        <f>IF(Eingabe!G4363="x",1,0)</f>
        <v>0</v>
      </c>
      <c r="E4363" s="1">
        <f>IF(Eingabe!H4363="x",1,0)</f>
        <v>0</v>
      </c>
      <c r="F4363" s="1">
        <f>IF(Eingabe!I4363="x",1,0)</f>
        <v>0</v>
      </c>
      <c r="G4363" s="90">
        <f t="shared" si="305"/>
        <v>0</v>
      </c>
      <c r="H4363" s="1">
        <f>IF(Eingabe!R4363="x",1,0)</f>
        <v>0</v>
      </c>
      <c r="I4363" s="1">
        <f>IF(Eingabe!S4363="x",1,0)</f>
        <v>0</v>
      </c>
      <c r="J4363" s="1">
        <f t="shared" si="306"/>
        <v>0</v>
      </c>
      <c r="K4363" s="89">
        <f>IF(Eingabe!E4363="x",1,0)</f>
        <v>0</v>
      </c>
      <c r="L4363" s="1">
        <f>IF(Eingabe!F4363="x",1,0)</f>
        <v>0</v>
      </c>
      <c r="M4363" s="90">
        <f t="shared" si="307"/>
        <v>0</v>
      </c>
    </row>
    <row r="4364">
      <c r="A4364" s="5">
        <f>Eingabe!J4364^2*PI()/4</f>
        <v>0</v>
      </c>
      <c r="B4364" s="5">
        <f>Eingabe!K4364*Eingabe!L4364</f>
        <v>0</v>
      </c>
      <c r="C4364" s="5">
        <f>(Eingabe!K4364*(Eingabe!L4364-Eingabe!K4364)+Eingabe!K4364^2*PI()/4)*0+Eingabe!K4364*Eingabe!L4364</f>
        <v>0</v>
      </c>
      <c r="D4364" s="89">
        <f>IF(Eingabe!G4364="x",1,0)</f>
        <v>0</v>
      </c>
      <c r="E4364" s="1">
        <f>IF(Eingabe!H4364="x",1,0)</f>
        <v>0</v>
      </c>
      <c r="F4364" s="1">
        <f>IF(Eingabe!I4364="x",1,0)</f>
        <v>0</v>
      </c>
      <c r="G4364" s="90">
        <f t="shared" si="305"/>
        <v>0</v>
      </c>
      <c r="H4364" s="1">
        <f>IF(Eingabe!R4364="x",1,0)</f>
        <v>0</v>
      </c>
      <c r="I4364" s="1">
        <f>IF(Eingabe!S4364="x",1,0)</f>
        <v>0</v>
      </c>
      <c r="J4364" s="1">
        <f t="shared" si="306"/>
        <v>0</v>
      </c>
      <c r="K4364" s="89">
        <f>IF(Eingabe!E4364="x",1,0)</f>
        <v>0</v>
      </c>
      <c r="L4364" s="1">
        <f>IF(Eingabe!F4364="x",1,0)</f>
        <v>0</v>
      </c>
      <c r="M4364" s="90">
        <f t="shared" si="307"/>
        <v>0</v>
      </c>
    </row>
    <row r="4365">
      <c r="A4365" s="5">
        <f>Eingabe!J4365^2*PI()/4</f>
        <v>0</v>
      </c>
      <c r="B4365" s="5">
        <f>Eingabe!K4365*Eingabe!L4365</f>
        <v>0</v>
      </c>
      <c r="C4365" s="5">
        <f>(Eingabe!K4365*(Eingabe!L4365-Eingabe!K4365)+Eingabe!K4365^2*PI()/4)*0+Eingabe!K4365*Eingabe!L4365</f>
        <v>0</v>
      </c>
      <c r="D4365" s="89">
        <f>IF(Eingabe!G4365="x",1,0)</f>
        <v>0</v>
      </c>
      <c r="E4365" s="1">
        <f>IF(Eingabe!H4365="x",1,0)</f>
        <v>0</v>
      </c>
      <c r="F4365" s="1">
        <f>IF(Eingabe!I4365="x",1,0)</f>
        <v>0</v>
      </c>
      <c r="G4365" s="90">
        <f t="shared" si="305"/>
        <v>0</v>
      </c>
      <c r="H4365" s="1">
        <f>IF(Eingabe!R4365="x",1,0)</f>
        <v>0</v>
      </c>
      <c r="I4365" s="1">
        <f>IF(Eingabe!S4365="x",1,0)</f>
        <v>0</v>
      </c>
      <c r="J4365" s="1">
        <f t="shared" si="306"/>
        <v>0</v>
      </c>
      <c r="K4365" s="89">
        <f>IF(Eingabe!E4365="x",1,0)</f>
        <v>0</v>
      </c>
      <c r="L4365" s="1">
        <f>IF(Eingabe!F4365="x",1,0)</f>
        <v>0</v>
      </c>
      <c r="M4365" s="90">
        <f t="shared" si="307"/>
        <v>0</v>
      </c>
    </row>
    <row r="4366">
      <c r="A4366" s="5">
        <f>Eingabe!J4366^2*PI()/4</f>
        <v>0</v>
      </c>
      <c r="B4366" s="5">
        <f>Eingabe!K4366*Eingabe!L4366</f>
        <v>0</v>
      </c>
      <c r="C4366" s="5">
        <f>(Eingabe!K4366*(Eingabe!L4366-Eingabe!K4366)+Eingabe!K4366^2*PI()/4)*0+Eingabe!K4366*Eingabe!L4366</f>
        <v>0</v>
      </c>
      <c r="D4366" s="89">
        <f>IF(Eingabe!G4366="x",1,0)</f>
        <v>0</v>
      </c>
      <c r="E4366" s="1">
        <f>IF(Eingabe!H4366="x",1,0)</f>
        <v>0</v>
      </c>
      <c r="F4366" s="1">
        <f>IF(Eingabe!I4366="x",1,0)</f>
        <v>0</v>
      </c>
      <c r="G4366" s="90">
        <f t="shared" si="305"/>
        <v>0</v>
      </c>
      <c r="H4366" s="1">
        <f>IF(Eingabe!R4366="x",1,0)</f>
        <v>0</v>
      </c>
      <c r="I4366" s="1">
        <f>IF(Eingabe!S4366="x",1,0)</f>
        <v>0</v>
      </c>
      <c r="J4366" s="1">
        <f t="shared" si="306"/>
        <v>0</v>
      </c>
      <c r="K4366" s="89">
        <f>IF(Eingabe!E4366="x",1,0)</f>
        <v>0</v>
      </c>
      <c r="L4366" s="1">
        <f>IF(Eingabe!F4366="x",1,0)</f>
        <v>0</v>
      </c>
      <c r="M4366" s="90">
        <f t="shared" si="307"/>
        <v>0</v>
      </c>
    </row>
    <row r="4367">
      <c r="A4367" s="5">
        <f>Eingabe!J4367^2*PI()/4</f>
        <v>0</v>
      </c>
      <c r="B4367" s="5">
        <f>Eingabe!K4367*Eingabe!L4367</f>
        <v>0</v>
      </c>
      <c r="C4367" s="5">
        <f>(Eingabe!K4367*(Eingabe!L4367-Eingabe!K4367)+Eingabe!K4367^2*PI()/4)*0+Eingabe!K4367*Eingabe!L4367</f>
        <v>0</v>
      </c>
      <c r="D4367" s="89">
        <f>IF(Eingabe!G4367="x",1,0)</f>
        <v>0</v>
      </c>
      <c r="E4367" s="1">
        <f>IF(Eingabe!H4367="x",1,0)</f>
        <v>0</v>
      </c>
      <c r="F4367" s="1">
        <f>IF(Eingabe!I4367="x",1,0)</f>
        <v>0</v>
      </c>
      <c r="G4367" s="90">
        <f t="shared" si="305"/>
        <v>0</v>
      </c>
      <c r="H4367" s="1">
        <f>IF(Eingabe!R4367="x",1,0)</f>
        <v>0</v>
      </c>
      <c r="I4367" s="1">
        <f>IF(Eingabe!S4367="x",1,0)</f>
        <v>0</v>
      </c>
      <c r="J4367" s="1">
        <f t="shared" si="306"/>
        <v>0</v>
      </c>
      <c r="K4367" s="89">
        <f>IF(Eingabe!E4367="x",1,0)</f>
        <v>0</v>
      </c>
      <c r="L4367" s="1">
        <f>IF(Eingabe!F4367="x",1,0)</f>
        <v>0</v>
      </c>
      <c r="M4367" s="90">
        <f t="shared" si="307"/>
        <v>0</v>
      </c>
    </row>
    <row r="4368">
      <c r="A4368" s="5">
        <f>Eingabe!J4368^2*PI()/4</f>
        <v>0</v>
      </c>
      <c r="B4368" s="5">
        <f>Eingabe!K4368*Eingabe!L4368</f>
        <v>0</v>
      </c>
      <c r="C4368" s="5">
        <f>(Eingabe!K4368*(Eingabe!L4368-Eingabe!K4368)+Eingabe!K4368^2*PI()/4)*0+Eingabe!K4368*Eingabe!L4368</f>
        <v>0</v>
      </c>
      <c r="D4368" s="89">
        <f>IF(Eingabe!G4368="x",1,0)</f>
        <v>0</v>
      </c>
      <c r="E4368" s="1">
        <f>IF(Eingabe!H4368="x",1,0)</f>
        <v>0</v>
      </c>
      <c r="F4368" s="1">
        <f>IF(Eingabe!I4368="x",1,0)</f>
        <v>0</v>
      </c>
      <c r="G4368" s="90">
        <f t="shared" si="305"/>
        <v>0</v>
      </c>
      <c r="H4368" s="1">
        <f>IF(Eingabe!R4368="x",1,0)</f>
        <v>0</v>
      </c>
      <c r="I4368" s="1">
        <f>IF(Eingabe!S4368="x",1,0)</f>
        <v>0</v>
      </c>
      <c r="J4368" s="1">
        <f t="shared" si="306"/>
        <v>0</v>
      </c>
      <c r="K4368" s="89">
        <f>IF(Eingabe!E4368="x",1,0)</f>
        <v>0</v>
      </c>
      <c r="L4368" s="1">
        <f>IF(Eingabe!F4368="x",1,0)</f>
        <v>0</v>
      </c>
      <c r="M4368" s="90">
        <f t="shared" si="307"/>
        <v>0</v>
      </c>
    </row>
    <row r="4369">
      <c r="A4369" s="5">
        <f>Eingabe!J4369^2*PI()/4</f>
        <v>0</v>
      </c>
      <c r="B4369" s="5">
        <f>Eingabe!K4369*Eingabe!L4369</f>
        <v>0</v>
      </c>
      <c r="C4369" s="5">
        <f>(Eingabe!K4369*(Eingabe!L4369-Eingabe!K4369)+Eingabe!K4369^2*PI()/4)*0+Eingabe!K4369*Eingabe!L4369</f>
        <v>0</v>
      </c>
      <c r="D4369" s="89">
        <f>IF(Eingabe!G4369="x",1,0)</f>
        <v>0</v>
      </c>
      <c r="E4369" s="1">
        <f>IF(Eingabe!H4369="x",1,0)</f>
        <v>0</v>
      </c>
      <c r="F4369" s="1">
        <f>IF(Eingabe!I4369="x",1,0)</f>
        <v>0</v>
      </c>
      <c r="G4369" s="90">
        <f t="shared" si="305"/>
        <v>0</v>
      </c>
      <c r="H4369" s="1">
        <f>IF(Eingabe!R4369="x",1,0)</f>
        <v>0</v>
      </c>
      <c r="I4369" s="1">
        <f>IF(Eingabe!S4369="x",1,0)</f>
        <v>0</v>
      </c>
      <c r="J4369" s="1">
        <f t="shared" si="306"/>
        <v>0</v>
      </c>
      <c r="K4369" s="89">
        <f>IF(Eingabe!E4369="x",1,0)</f>
        <v>0</v>
      </c>
      <c r="L4369" s="1">
        <f>IF(Eingabe!F4369="x",1,0)</f>
        <v>0</v>
      </c>
      <c r="M4369" s="90">
        <f t="shared" si="307"/>
        <v>0</v>
      </c>
    </row>
    <row r="4370">
      <c r="A4370" s="5">
        <f>Eingabe!J4370^2*PI()/4</f>
        <v>0</v>
      </c>
      <c r="B4370" s="5">
        <f>Eingabe!K4370*Eingabe!L4370</f>
        <v>0</v>
      </c>
      <c r="C4370" s="5">
        <f>(Eingabe!K4370*(Eingabe!L4370-Eingabe!K4370)+Eingabe!K4370^2*PI()/4)*0+Eingabe!K4370*Eingabe!L4370</f>
        <v>0</v>
      </c>
      <c r="D4370" s="89">
        <f>IF(Eingabe!G4370="x",1,0)</f>
        <v>0</v>
      </c>
      <c r="E4370" s="1">
        <f>IF(Eingabe!H4370="x",1,0)</f>
        <v>0</v>
      </c>
      <c r="F4370" s="1">
        <f>IF(Eingabe!I4370="x",1,0)</f>
        <v>0</v>
      </c>
      <c r="G4370" s="90">
        <f t="shared" si="305"/>
        <v>0</v>
      </c>
      <c r="H4370" s="1">
        <f>IF(Eingabe!R4370="x",1,0)</f>
        <v>0</v>
      </c>
      <c r="I4370" s="1">
        <f>IF(Eingabe!S4370="x",1,0)</f>
        <v>0</v>
      </c>
      <c r="J4370" s="1">
        <f t="shared" si="306"/>
        <v>0</v>
      </c>
      <c r="K4370" s="89">
        <f>IF(Eingabe!E4370="x",1,0)</f>
        <v>0</v>
      </c>
      <c r="L4370" s="1">
        <f>IF(Eingabe!F4370="x",1,0)</f>
        <v>0</v>
      </c>
      <c r="M4370" s="90">
        <f t="shared" si="307"/>
        <v>0</v>
      </c>
    </row>
    <row r="4371">
      <c r="A4371" s="5">
        <f>Eingabe!J4371^2*PI()/4</f>
        <v>0</v>
      </c>
      <c r="B4371" s="5">
        <f>Eingabe!K4371*Eingabe!L4371</f>
        <v>0</v>
      </c>
      <c r="C4371" s="5">
        <f>(Eingabe!K4371*(Eingabe!L4371-Eingabe!K4371)+Eingabe!K4371^2*PI()/4)*0+Eingabe!K4371*Eingabe!L4371</f>
        <v>0</v>
      </c>
      <c r="D4371" s="89">
        <f>IF(Eingabe!G4371="x",1,0)</f>
        <v>0</v>
      </c>
      <c r="E4371" s="1">
        <f>IF(Eingabe!H4371="x",1,0)</f>
        <v>0</v>
      </c>
      <c r="F4371" s="1">
        <f>IF(Eingabe!I4371="x",1,0)</f>
        <v>0</v>
      </c>
      <c r="G4371" s="90">
        <f t="shared" ref="G4371:G4434" si="308">MAX(E4371:F4371)</f>
        <v>0</v>
      </c>
      <c r="H4371" s="1">
        <f>IF(Eingabe!R4371="x",1,0)</f>
        <v>0</v>
      </c>
      <c r="I4371" s="1">
        <f>IF(Eingabe!S4371="x",1,0)</f>
        <v>0</v>
      </c>
      <c r="J4371" s="1">
        <f t="shared" ref="J4371:J4434" si="309">MAX(H4371:I4371)</f>
        <v>0</v>
      </c>
      <c r="K4371" s="89">
        <f>IF(Eingabe!E4371="x",1,0)</f>
        <v>0</v>
      </c>
      <c r="L4371" s="1">
        <f>IF(Eingabe!F4371="x",1,0)</f>
        <v>0</v>
      </c>
      <c r="M4371" s="90">
        <f t="shared" ref="M4371:M4434" si="310">MAX(K4371:L4371)</f>
        <v>0</v>
      </c>
    </row>
    <row r="4372">
      <c r="A4372" s="5">
        <f>Eingabe!J4372^2*PI()/4</f>
        <v>0</v>
      </c>
      <c r="B4372" s="5">
        <f>Eingabe!K4372*Eingabe!L4372</f>
        <v>0</v>
      </c>
      <c r="C4372" s="5">
        <f>(Eingabe!K4372*(Eingabe!L4372-Eingabe!K4372)+Eingabe!K4372^2*PI()/4)*0+Eingabe!K4372*Eingabe!L4372</f>
        <v>0</v>
      </c>
      <c r="D4372" s="89">
        <f>IF(Eingabe!G4372="x",1,0)</f>
        <v>0</v>
      </c>
      <c r="E4372" s="1">
        <f>IF(Eingabe!H4372="x",1,0)</f>
        <v>0</v>
      </c>
      <c r="F4372" s="1">
        <f>IF(Eingabe!I4372="x",1,0)</f>
        <v>0</v>
      </c>
      <c r="G4372" s="90">
        <f t="shared" si="308"/>
        <v>0</v>
      </c>
      <c r="H4372" s="1">
        <f>IF(Eingabe!R4372="x",1,0)</f>
        <v>0</v>
      </c>
      <c r="I4372" s="1">
        <f>IF(Eingabe!S4372="x",1,0)</f>
        <v>0</v>
      </c>
      <c r="J4372" s="1">
        <f t="shared" si="309"/>
        <v>0</v>
      </c>
      <c r="K4372" s="89">
        <f>IF(Eingabe!E4372="x",1,0)</f>
        <v>0</v>
      </c>
      <c r="L4372" s="1">
        <f>IF(Eingabe!F4372="x",1,0)</f>
        <v>0</v>
      </c>
      <c r="M4372" s="90">
        <f t="shared" si="310"/>
        <v>0</v>
      </c>
    </row>
    <row r="4373">
      <c r="A4373" s="5">
        <f>Eingabe!J4373^2*PI()/4</f>
        <v>0</v>
      </c>
      <c r="B4373" s="5">
        <f>Eingabe!K4373*Eingabe!L4373</f>
        <v>0</v>
      </c>
      <c r="C4373" s="5">
        <f>(Eingabe!K4373*(Eingabe!L4373-Eingabe!K4373)+Eingabe!K4373^2*PI()/4)*0+Eingabe!K4373*Eingabe!L4373</f>
        <v>0</v>
      </c>
      <c r="D4373" s="89">
        <f>IF(Eingabe!G4373="x",1,0)</f>
        <v>0</v>
      </c>
      <c r="E4373" s="1">
        <f>IF(Eingabe!H4373="x",1,0)</f>
        <v>0</v>
      </c>
      <c r="F4373" s="1">
        <f>IF(Eingabe!I4373="x",1,0)</f>
        <v>0</v>
      </c>
      <c r="G4373" s="90">
        <f t="shared" si="308"/>
        <v>0</v>
      </c>
      <c r="H4373" s="1">
        <f>IF(Eingabe!R4373="x",1,0)</f>
        <v>0</v>
      </c>
      <c r="I4373" s="1">
        <f>IF(Eingabe!S4373="x",1,0)</f>
        <v>0</v>
      </c>
      <c r="J4373" s="1">
        <f t="shared" si="309"/>
        <v>0</v>
      </c>
      <c r="K4373" s="89">
        <f>IF(Eingabe!E4373="x",1,0)</f>
        <v>0</v>
      </c>
      <c r="L4373" s="1">
        <f>IF(Eingabe!F4373="x",1,0)</f>
        <v>0</v>
      </c>
      <c r="M4373" s="90">
        <f t="shared" si="310"/>
        <v>0</v>
      </c>
    </row>
    <row r="4374">
      <c r="A4374" s="5">
        <f>Eingabe!J4374^2*PI()/4</f>
        <v>0</v>
      </c>
      <c r="B4374" s="5">
        <f>Eingabe!K4374*Eingabe!L4374</f>
        <v>0</v>
      </c>
      <c r="C4374" s="5">
        <f>(Eingabe!K4374*(Eingabe!L4374-Eingabe!K4374)+Eingabe!K4374^2*PI()/4)*0+Eingabe!K4374*Eingabe!L4374</f>
        <v>0</v>
      </c>
      <c r="D4374" s="89">
        <f>IF(Eingabe!G4374="x",1,0)</f>
        <v>0</v>
      </c>
      <c r="E4374" s="1">
        <f>IF(Eingabe!H4374="x",1,0)</f>
        <v>0</v>
      </c>
      <c r="F4374" s="1">
        <f>IF(Eingabe!I4374="x",1,0)</f>
        <v>0</v>
      </c>
      <c r="G4374" s="90">
        <f t="shared" si="308"/>
        <v>0</v>
      </c>
      <c r="H4374" s="1">
        <f>IF(Eingabe!R4374="x",1,0)</f>
        <v>0</v>
      </c>
      <c r="I4374" s="1">
        <f>IF(Eingabe!S4374="x",1,0)</f>
        <v>0</v>
      </c>
      <c r="J4374" s="1">
        <f t="shared" si="309"/>
        <v>0</v>
      </c>
      <c r="K4374" s="89">
        <f>IF(Eingabe!E4374="x",1,0)</f>
        <v>0</v>
      </c>
      <c r="L4374" s="1">
        <f>IF(Eingabe!F4374="x",1,0)</f>
        <v>0</v>
      </c>
      <c r="M4374" s="90">
        <f t="shared" si="310"/>
        <v>0</v>
      </c>
    </row>
    <row r="4375">
      <c r="A4375" s="5">
        <f>Eingabe!J4375^2*PI()/4</f>
        <v>0</v>
      </c>
      <c r="B4375" s="5">
        <f>Eingabe!K4375*Eingabe!L4375</f>
        <v>0</v>
      </c>
      <c r="C4375" s="5">
        <f>(Eingabe!K4375*(Eingabe!L4375-Eingabe!K4375)+Eingabe!K4375^2*PI()/4)*0+Eingabe!K4375*Eingabe!L4375</f>
        <v>0</v>
      </c>
      <c r="D4375" s="89">
        <f>IF(Eingabe!G4375="x",1,0)</f>
        <v>0</v>
      </c>
      <c r="E4375" s="1">
        <f>IF(Eingabe!H4375="x",1,0)</f>
        <v>0</v>
      </c>
      <c r="F4375" s="1">
        <f>IF(Eingabe!I4375="x",1,0)</f>
        <v>0</v>
      </c>
      <c r="G4375" s="90">
        <f t="shared" si="308"/>
        <v>0</v>
      </c>
      <c r="H4375" s="1">
        <f>IF(Eingabe!R4375="x",1,0)</f>
        <v>0</v>
      </c>
      <c r="I4375" s="1">
        <f>IF(Eingabe!S4375="x",1,0)</f>
        <v>0</v>
      </c>
      <c r="J4375" s="1">
        <f t="shared" si="309"/>
        <v>0</v>
      </c>
      <c r="K4375" s="89">
        <f>IF(Eingabe!E4375="x",1,0)</f>
        <v>0</v>
      </c>
      <c r="L4375" s="1">
        <f>IF(Eingabe!F4375="x",1,0)</f>
        <v>0</v>
      </c>
      <c r="M4375" s="90">
        <f t="shared" si="310"/>
        <v>0</v>
      </c>
    </row>
    <row r="4376">
      <c r="A4376" s="5">
        <f>Eingabe!J4376^2*PI()/4</f>
        <v>0</v>
      </c>
      <c r="B4376" s="5">
        <f>Eingabe!K4376*Eingabe!L4376</f>
        <v>0</v>
      </c>
      <c r="C4376" s="5">
        <f>(Eingabe!K4376*(Eingabe!L4376-Eingabe!K4376)+Eingabe!K4376^2*PI()/4)*0+Eingabe!K4376*Eingabe!L4376</f>
        <v>0</v>
      </c>
      <c r="D4376" s="89">
        <f>IF(Eingabe!G4376="x",1,0)</f>
        <v>0</v>
      </c>
      <c r="E4376" s="1">
        <f>IF(Eingabe!H4376="x",1,0)</f>
        <v>0</v>
      </c>
      <c r="F4376" s="1">
        <f>IF(Eingabe!I4376="x",1,0)</f>
        <v>0</v>
      </c>
      <c r="G4376" s="90">
        <f t="shared" si="308"/>
        <v>0</v>
      </c>
      <c r="H4376" s="1">
        <f>IF(Eingabe!R4376="x",1,0)</f>
        <v>0</v>
      </c>
      <c r="I4376" s="1">
        <f>IF(Eingabe!S4376="x",1,0)</f>
        <v>0</v>
      </c>
      <c r="J4376" s="1">
        <f t="shared" si="309"/>
        <v>0</v>
      </c>
      <c r="K4376" s="89">
        <f>IF(Eingabe!E4376="x",1,0)</f>
        <v>0</v>
      </c>
      <c r="L4376" s="1">
        <f>IF(Eingabe!F4376="x",1,0)</f>
        <v>0</v>
      </c>
      <c r="M4376" s="90">
        <f t="shared" si="310"/>
        <v>0</v>
      </c>
    </row>
    <row r="4377">
      <c r="A4377" s="5">
        <f>Eingabe!J4377^2*PI()/4</f>
        <v>0</v>
      </c>
      <c r="B4377" s="5">
        <f>Eingabe!K4377*Eingabe!L4377</f>
        <v>0</v>
      </c>
      <c r="C4377" s="5">
        <f>(Eingabe!K4377*(Eingabe!L4377-Eingabe!K4377)+Eingabe!K4377^2*PI()/4)*0+Eingabe!K4377*Eingabe!L4377</f>
        <v>0</v>
      </c>
      <c r="D4377" s="89">
        <f>IF(Eingabe!G4377="x",1,0)</f>
        <v>0</v>
      </c>
      <c r="E4377" s="1">
        <f>IF(Eingabe!H4377="x",1,0)</f>
        <v>0</v>
      </c>
      <c r="F4377" s="1">
        <f>IF(Eingabe!I4377="x",1,0)</f>
        <v>0</v>
      </c>
      <c r="G4377" s="90">
        <f t="shared" si="308"/>
        <v>0</v>
      </c>
      <c r="H4377" s="1">
        <f>IF(Eingabe!R4377="x",1,0)</f>
        <v>0</v>
      </c>
      <c r="I4377" s="1">
        <f>IF(Eingabe!S4377="x",1,0)</f>
        <v>0</v>
      </c>
      <c r="J4377" s="1">
        <f t="shared" si="309"/>
        <v>0</v>
      </c>
      <c r="K4377" s="89">
        <f>IF(Eingabe!E4377="x",1,0)</f>
        <v>0</v>
      </c>
      <c r="L4377" s="1">
        <f>IF(Eingabe!F4377="x",1,0)</f>
        <v>0</v>
      </c>
      <c r="M4377" s="90">
        <f t="shared" si="310"/>
        <v>0</v>
      </c>
    </row>
    <row r="4378">
      <c r="A4378" s="5">
        <f>Eingabe!J4378^2*PI()/4</f>
        <v>0</v>
      </c>
      <c r="B4378" s="5">
        <f>Eingabe!K4378*Eingabe!L4378</f>
        <v>0</v>
      </c>
      <c r="C4378" s="5">
        <f>(Eingabe!K4378*(Eingabe!L4378-Eingabe!K4378)+Eingabe!K4378^2*PI()/4)*0+Eingabe!K4378*Eingabe!L4378</f>
        <v>0</v>
      </c>
      <c r="D4378" s="89">
        <f>IF(Eingabe!G4378="x",1,0)</f>
        <v>0</v>
      </c>
      <c r="E4378" s="1">
        <f>IF(Eingabe!H4378="x",1,0)</f>
        <v>0</v>
      </c>
      <c r="F4378" s="1">
        <f>IF(Eingabe!I4378="x",1,0)</f>
        <v>0</v>
      </c>
      <c r="G4378" s="90">
        <f t="shared" si="308"/>
        <v>0</v>
      </c>
      <c r="H4378" s="1">
        <f>IF(Eingabe!R4378="x",1,0)</f>
        <v>0</v>
      </c>
      <c r="I4378" s="1">
        <f>IF(Eingabe!S4378="x",1,0)</f>
        <v>0</v>
      </c>
      <c r="J4378" s="1">
        <f t="shared" si="309"/>
        <v>0</v>
      </c>
      <c r="K4378" s="89">
        <f>IF(Eingabe!E4378="x",1,0)</f>
        <v>0</v>
      </c>
      <c r="L4378" s="1">
        <f>IF(Eingabe!F4378="x",1,0)</f>
        <v>0</v>
      </c>
      <c r="M4378" s="90">
        <f t="shared" si="310"/>
        <v>0</v>
      </c>
    </row>
    <row r="4379">
      <c r="A4379" s="5">
        <f>Eingabe!J4379^2*PI()/4</f>
        <v>0</v>
      </c>
      <c r="B4379" s="5">
        <f>Eingabe!K4379*Eingabe!L4379</f>
        <v>0</v>
      </c>
      <c r="C4379" s="5">
        <f>(Eingabe!K4379*(Eingabe!L4379-Eingabe!K4379)+Eingabe!K4379^2*PI()/4)*0+Eingabe!K4379*Eingabe!L4379</f>
        <v>0</v>
      </c>
      <c r="D4379" s="89">
        <f>IF(Eingabe!G4379="x",1,0)</f>
        <v>0</v>
      </c>
      <c r="E4379" s="1">
        <f>IF(Eingabe!H4379="x",1,0)</f>
        <v>0</v>
      </c>
      <c r="F4379" s="1">
        <f>IF(Eingabe!I4379="x",1,0)</f>
        <v>0</v>
      </c>
      <c r="G4379" s="90">
        <f t="shared" si="308"/>
        <v>0</v>
      </c>
      <c r="H4379" s="1">
        <f>IF(Eingabe!R4379="x",1,0)</f>
        <v>0</v>
      </c>
      <c r="I4379" s="1">
        <f>IF(Eingabe!S4379="x",1,0)</f>
        <v>0</v>
      </c>
      <c r="J4379" s="1">
        <f t="shared" si="309"/>
        <v>0</v>
      </c>
      <c r="K4379" s="89">
        <f>IF(Eingabe!E4379="x",1,0)</f>
        <v>0</v>
      </c>
      <c r="L4379" s="1">
        <f>IF(Eingabe!F4379="x",1,0)</f>
        <v>0</v>
      </c>
      <c r="M4379" s="90">
        <f t="shared" si="310"/>
        <v>0</v>
      </c>
    </row>
    <row r="4380">
      <c r="A4380" s="5">
        <f>Eingabe!J4380^2*PI()/4</f>
        <v>0</v>
      </c>
      <c r="B4380" s="5">
        <f>Eingabe!K4380*Eingabe!L4380</f>
        <v>0</v>
      </c>
      <c r="C4380" s="5">
        <f>(Eingabe!K4380*(Eingabe!L4380-Eingabe!K4380)+Eingabe!K4380^2*PI()/4)*0+Eingabe!K4380*Eingabe!L4380</f>
        <v>0</v>
      </c>
      <c r="D4380" s="89">
        <f>IF(Eingabe!G4380="x",1,0)</f>
        <v>0</v>
      </c>
      <c r="E4380" s="1">
        <f>IF(Eingabe!H4380="x",1,0)</f>
        <v>0</v>
      </c>
      <c r="F4380" s="1">
        <f>IF(Eingabe!I4380="x",1,0)</f>
        <v>0</v>
      </c>
      <c r="G4380" s="90">
        <f t="shared" si="308"/>
        <v>0</v>
      </c>
      <c r="H4380" s="1">
        <f>IF(Eingabe!R4380="x",1,0)</f>
        <v>0</v>
      </c>
      <c r="I4380" s="1">
        <f>IF(Eingabe!S4380="x",1,0)</f>
        <v>0</v>
      </c>
      <c r="J4380" s="1">
        <f t="shared" si="309"/>
        <v>0</v>
      </c>
      <c r="K4380" s="89">
        <f>IF(Eingabe!E4380="x",1,0)</f>
        <v>0</v>
      </c>
      <c r="L4380" s="1">
        <f>IF(Eingabe!F4380="x",1,0)</f>
        <v>0</v>
      </c>
      <c r="M4380" s="90">
        <f t="shared" si="310"/>
        <v>0</v>
      </c>
    </row>
    <row r="4381">
      <c r="A4381" s="5">
        <f>Eingabe!J4381^2*PI()/4</f>
        <v>0</v>
      </c>
      <c r="B4381" s="5">
        <f>Eingabe!K4381*Eingabe!L4381</f>
        <v>0</v>
      </c>
      <c r="C4381" s="5">
        <f>(Eingabe!K4381*(Eingabe!L4381-Eingabe!K4381)+Eingabe!K4381^2*PI()/4)*0+Eingabe!K4381*Eingabe!L4381</f>
        <v>0</v>
      </c>
      <c r="D4381" s="89">
        <f>IF(Eingabe!G4381="x",1,0)</f>
        <v>0</v>
      </c>
      <c r="E4381" s="1">
        <f>IF(Eingabe!H4381="x",1,0)</f>
        <v>0</v>
      </c>
      <c r="F4381" s="1">
        <f>IF(Eingabe!I4381="x",1,0)</f>
        <v>0</v>
      </c>
      <c r="G4381" s="90">
        <f t="shared" si="308"/>
        <v>0</v>
      </c>
      <c r="H4381" s="1">
        <f>IF(Eingabe!R4381="x",1,0)</f>
        <v>0</v>
      </c>
      <c r="I4381" s="1">
        <f>IF(Eingabe!S4381="x",1,0)</f>
        <v>0</v>
      </c>
      <c r="J4381" s="1">
        <f t="shared" si="309"/>
        <v>0</v>
      </c>
      <c r="K4381" s="89">
        <f>IF(Eingabe!E4381="x",1,0)</f>
        <v>0</v>
      </c>
      <c r="L4381" s="1">
        <f>IF(Eingabe!F4381="x",1,0)</f>
        <v>0</v>
      </c>
      <c r="M4381" s="90">
        <f t="shared" si="310"/>
        <v>0</v>
      </c>
    </row>
    <row r="4382">
      <c r="A4382" s="5">
        <f>Eingabe!J4382^2*PI()/4</f>
        <v>0</v>
      </c>
      <c r="B4382" s="5">
        <f>Eingabe!K4382*Eingabe!L4382</f>
        <v>0</v>
      </c>
      <c r="C4382" s="5">
        <f>(Eingabe!K4382*(Eingabe!L4382-Eingabe!K4382)+Eingabe!K4382^2*PI()/4)*0+Eingabe!K4382*Eingabe!L4382</f>
        <v>0</v>
      </c>
      <c r="D4382" s="89">
        <f>IF(Eingabe!G4382="x",1,0)</f>
        <v>0</v>
      </c>
      <c r="E4382" s="1">
        <f>IF(Eingabe!H4382="x",1,0)</f>
        <v>0</v>
      </c>
      <c r="F4382" s="1">
        <f>IF(Eingabe!I4382="x",1,0)</f>
        <v>0</v>
      </c>
      <c r="G4382" s="90">
        <f t="shared" si="308"/>
        <v>0</v>
      </c>
      <c r="H4382" s="1">
        <f>IF(Eingabe!R4382="x",1,0)</f>
        <v>0</v>
      </c>
      <c r="I4382" s="1">
        <f>IF(Eingabe!S4382="x",1,0)</f>
        <v>0</v>
      </c>
      <c r="J4382" s="1">
        <f t="shared" si="309"/>
        <v>0</v>
      </c>
      <c r="K4382" s="89">
        <f>IF(Eingabe!E4382="x",1,0)</f>
        <v>0</v>
      </c>
      <c r="L4382" s="1">
        <f>IF(Eingabe!F4382="x",1,0)</f>
        <v>0</v>
      </c>
      <c r="M4382" s="90">
        <f t="shared" si="310"/>
        <v>0</v>
      </c>
    </row>
    <row r="4383">
      <c r="A4383" s="5">
        <f>Eingabe!J4383^2*PI()/4</f>
        <v>0</v>
      </c>
      <c r="B4383" s="5">
        <f>Eingabe!K4383*Eingabe!L4383</f>
        <v>0</v>
      </c>
      <c r="C4383" s="5">
        <f>(Eingabe!K4383*(Eingabe!L4383-Eingabe!K4383)+Eingabe!K4383^2*PI()/4)*0+Eingabe!K4383*Eingabe!L4383</f>
        <v>0</v>
      </c>
      <c r="D4383" s="89">
        <f>IF(Eingabe!G4383="x",1,0)</f>
        <v>0</v>
      </c>
      <c r="E4383" s="1">
        <f>IF(Eingabe!H4383="x",1,0)</f>
        <v>0</v>
      </c>
      <c r="F4383" s="1">
        <f>IF(Eingabe!I4383="x",1,0)</f>
        <v>0</v>
      </c>
      <c r="G4383" s="90">
        <f t="shared" si="308"/>
        <v>0</v>
      </c>
      <c r="H4383" s="1">
        <f>IF(Eingabe!R4383="x",1,0)</f>
        <v>0</v>
      </c>
      <c r="I4383" s="1">
        <f>IF(Eingabe!S4383="x",1,0)</f>
        <v>0</v>
      </c>
      <c r="J4383" s="1">
        <f t="shared" si="309"/>
        <v>0</v>
      </c>
      <c r="K4383" s="89">
        <f>IF(Eingabe!E4383="x",1,0)</f>
        <v>0</v>
      </c>
      <c r="L4383" s="1">
        <f>IF(Eingabe!F4383="x",1,0)</f>
        <v>0</v>
      </c>
      <c r="M4383" s="90">
        <f t="shared" si="310"/>
        <v>0</v>
      </c>
    </row>
    <row r="4384">
      <c r="A4384" s="5">
        <f>Eingabe!J4384^2*PI()/4</f>
        <v>0</v>
      </c>
      <c r="B4384" s="5">
        <f>Eingabe!K4384*Eingabe!L4384</f>
        <v>0</v>
      </c>
      <c r="C4384" s="5">
        <f>(Eingabe!K4384*(Eingabe!L4384-Eingabe!K4384)+Eingabe!K4384^2*PI()/4)*0+Eingabe!K4384*Eingabe!L4384</f>
        <v>0</v>
      </c>
      <c r="D4384" s="89">
        <f>IF(Eingabe!G4384="x",1,0)</f>
        <v>0</v>
      </c>
      <c r="E4384" s="1">
        <f>IF(Eingabe!H4384="x",1,0)</f>
        <v>0</v>
      </c>
      <c r="F4384" s="1">
        <f>IF(Eingabe!I4384="x",1,0)</f>
        <v>0</v>
      </c>
      <c r="G4384" s="90">
        <f t="shared" si="308"/>
        <v>0</v>
      </c>
      <c r="H4384" s="1">
        <f>IF(Eingabe!R4384="x",1,0)</f>
        <v>0</v>
      </c>
      <c r="I4384" s="1">
        <f>IF(Eingabe!S4384="x",1,0)</f>
        <v>0</v>
      </c>
      <c r="J4384" s="1">
        <f t="shared" si="309"/>
        <v>0</v>
      </c>
      <c r="K4384" s="89">
        <f>IF(Eingabe!E4384="x",1,0)</f>
        <v>0</v>
      </c>
      <c r="L4384" s="1">
        <f>IF(Eingabe!F4384="x",1,0)</f>
        <v>0</v>
      </c>
      <c r="M4384" s="90">
        <f t="shared" si="310"/>
        <v>0</v>
      </c>
    </row>
    <row r="4385">
      <c r="A4385" s="5">
        <f>Eingabe!J4385^2*PI()/4</f>
        <v>0</v>
      </c>
      <c r="B4385" s="5">
        <f>Eingabe!K4385*Eingabe!L4385</f>
        <v>0</v>
      </c>
      <c r="C4385" s="5">
        <f>(Eingabe!K4385*(Eingabe!L4385-Eingabe!K4385)+Eingabe!K4385^2*PI()/4)*0+Eingabe!K4385*Eingabe!L4385</f>
        <v>0</v>
      </c>
      <c r="D4385" s="89">
        <f>IF(Eingabe!G4385="x",1,0)</f>
        <v>0</v>
      </c>
      <c r="E4385" s="1">
        <f>IF(Eingabe!H4385="x",1,0)</f>
        <v>0</v>
      </c>
      <c r="F4385" s="1">
        <f>IF(Eingabe!I4385="x",1,0)</f>
        <v>0</v>
      </c>
      <c r="G4385" s="90">
        <f t="shared" si="308"/>
        <v>0</v>
      </c>
      <c r="H4385" s="1">
        <f>IF(Eingabe!R4385="x",1,0)</f>
        <v>0</v>
      </c>
      <c r="I4385" s="1">
        <f>IF(Eingabe!S4385="x",1,0)</f>
        <v>0</v>
      </c>
      <c r="J4385" s="1">
        <f t="shared" si="309"/>
        <v>0</v>
      </c>
      <c r="K4385" s="89">
        <f>IF(Eingabe!E4385="x",1,0)</f>
        <v>0</v>
      </c>
      <c r="L4385" s="1">
        <f>IF(Eingabe!F4385="x",1,0)</f>
        <v>0</v>
      </c>
      <c r="M4385" s="90">
        <f t="shared" si="310"/>
        <v>0</v>
      </c>
    </row>
    <row r="4386">
      <c r="A4386" s="5">
        <f>Eingabe!J4386^2*PI()/4</f>
        <v>0</v>
      </c>
      <c r="B4386" s="5">
        <f>Eingabe!K4386*Eingabe!L4386</f>
        <v>0</v>
      </c>
      <c r="C4386" s="5">
        <f>(Eingabe!K4386*(Eingabe!L4386-Eingabe!K4386)+Eingabe!K4386^2*PI()/4)*0+Eingabe!K4386*Eingabe!L4386</f>
        <v>0</v>
      </c>
      <c r="D4386" s="89">
        <f>IF(Eingabe!G4386="x",1,0)</f>
        <v>0</v>
      </c>
      <c r="E4386" s="1">
        <f>IF(Eingabe!H4386="x",1,0)</f>
        <v>0</v>
      </c>
      <c r="F4386" s="1">
        <f>IF(Eingabe!I4386="x",1,0)</f>
        <v>0</v>
      </c>
      <c r="G4386" s="90">
        <f t="shared" si="308"/>
        <v>0</v>
      </c>
      <c r="H4386" s="1">
        <f>IF(Eingabe!R4386="x",1,0)</f>
        <v>0</v>
      </c>
      <c r="I4386" s="1">
        <f>IF(Eingabe!S4386="x",1,0)</f>
        <v>0</v>
      </c>
      <c r="J4386" s="1">
        <f t="shared" si="309"/>
        <v>0</v>
      </c>
      <c r="K4386" s="89">
        <f>IF(Eingabe!E4386="x",1,0)</f>
        <v>0</v>
      </c>
      <c r="L4386" s="1">
        <f>IF(Eingabe!F4386="x",1,0)</f>
        <v>0</v>
      </c>
      <c r="M4386" s="90">
        <f t="shared" si="310"/>
        <v>0</v>
      </c>
    </row>
    <row r="4387">
      <c r="A4387" s="5">
        <f>Eingabe!J4387^2*PI()/4</f>
        <v>0</v>
      </c>
      <c r="B4387" s="5">
        <f>Eingabe!K4387*Eingabe!L4387</f>
        <v>0</v>
      </c>
      <c r="C4387" s="5">
        <f>(Eingabe!K4387*(Eingabe!L4387-Eingabe!K4387)+Eingabe!K4387^2*PI()/4)*0+Eingabe!K4387*Eingabe!L4387</f>
        <v>0</v>
      </c>
      <c r="D4387" s="89">
        <f>IF(Eingabe!G4387="x",1,0)</f>
        <v>0</v>
      </c>
      <c r="E4387" s="1">
        <f>IF(Eingabe!H4387="x",1,0)</f>
        <v>0</v>
      </c>
      <c r="F4387" s="1">
        <f>IF(Eingabe!I4387="x",1,0)</f>
        <v>0</v>
      </c>
      <c r="G4387" s="90">
        <f t="shared" si="308"/>
        <v>0</v>
      </c>
      <c r="H4387" s="1">
        <f>IF(Eingabe!R4387="x",1,0)</f>
        <v>0</v>
      </c>
      <c r="I4387" s="1">
        <f>IF(Eingabe!S4387="x",1,0)</f>
        <v>0</v>
      </c>
      <c r="J4387" s="1">
        <f t="shared" si="309"/>
        <v>0</v>
      </c>
      <c r="K4387" s="89">
        <f>IF(Eingabe!E4387="x",1,0)</f>
        <v>0</v>
      </c>
      <c r="L4387" s="1">
        <f>IF(Eingabe!F4387="x",1,0)</f>
        <v>0</v>
      </c>
      <c r="M4387" s="90">
        <f t="shared" si="310"/>
        <v>0</v>
      </c>
    </row>
    <row r="4388">
      <c r="A4388" s="5">
        <f>Eingabe!J4388^2*PI()/4</f>
        <v>0</v>
      </c>
      <c r="B4388" s="5">
        <f>Eingabe!K4388*Eingabe!L4388</f>
        <v>0</v>
      </c>
      <c r="C4388" s="5">
        <f>(Eingabe!K4388*(Eingabe!L4388-Eingabe!K4388)+Eingabe!K4388^2*PI()/4)*0+Eingabe!K4388*Eingabe!L4388</f>
        <v>0</v>
      </c>
      <c r="D4388" s="89">
        <f>IF(Eingabe!G4388="x",1,0)</f>
        <v>0</v>
      </c>
      <c r="E4388" s="1">
        <f>IF(Eingabe!H4388="x",1,0)</f>
        <v>0</v>
      </c>
      <c r="F4388" s="1">
        <f>IF(Eingabe!I4388="x",1,0)</f>
        <v>0</v>
      </c>
      <c r="G4388" s="90">
        <f t="shared" si="308"/>
        <v>0</v>
      </c>
      <c r="H4388" s="1">
        <f>IF(Eingabe!R4388="x",1,0)</f>
        <v>0</v>
      </c>
      <c r="I4388" s="1">
        <f>IF(Eingabe!S4388="x",1,0)</f>
        <v>0</v>
      </c>
      <c r="J4388" s="1">
        <f t="shared" si="309"/>
        <v>0</v>
      </c>
      <c r="K4388" s="89">
        <f>IF(Eingabe!E4388="x",1,0)</f>
        <v>0</v>
      </c>
      <c r="L4388" s="1">
        <f>IF(Eingabe!F4388="x",1,0)</f>
        <v>0</v>
      </c>
      <c r="M4388" s="90">
        <f t="shared" si="310"/>
        <v>0</v>
      </c>
    </row>
    <row r="4389">
      <c r="A4389" s="5">
        <f>Eingabe!J4389^2*PI()/4</f>
        <v>0</v>
      </c>
      <c r="B4389" s="5">
        <f>Eingabe!K4389*Eingabe!L4389</f>
        <v>0</v>
      </c>
      <c r="C4389" s="5">
        <f>(Eingabe!K4389*(Eingabe!L4389-Eingabe!K4389)+Eingabe!K4389^2*PI()/4)*0+Eingabe!K4389*Eingabe!L4389</f>
        <v>0</v>
      </c>
      <c r="D4389" s="89">
        <f>IF(Eingabe!G4389="x",1,0)</f>
        <v>0</v>
      </c>
      <c r="E4389" s="1">
        <f>IF(Eingabe!H4389="x",1,0)</f>
        <v>0</v>
      </c>
      <c r="F4389" s="1">
        <f>IF(Eingabe!I4389="x",1,0)</f>
        <v>0</v>
      </c>
      <c r="G4389" s="90">
        <f t="shared" si="308"/>
        <v>0</v>
      </c>
      <c r="H4389" s="1">
        <f>IF(Eingabe!R4389="x",1,0)</f>
        <v>0</v>
      </c>
      <c r="I4389" s="1">
        <f>IF(Eingabe!S4389="x",1,0)</f>
        <v>0</v>
      </c>
      <c r="J4389" s="1">
        <f t="shared" si="309"/>
        <v>0</v>
      </c>
      <c r="K4389" s="89">
        <f>IF(Eingabe!E4389="x",1,0)</f>
        <v>0</v>
      </c>
      <c r="L4389" s="1">
        <f>IF(Eingabe!F4389="x",1,0)</f>
        <v>0</v>
      </c>
      <c r="M4389" s="90">
        <f t="shared" si="310"/>
        <v>0</v>
      </c>
    </row>
    <row r="4390">
      <c r="A4390" s="5">
        <f>Eingabe!J4390^2*PI()/4</f>
        <v>0</v>
      </c>
      <c r="B4390" s="5">
        <f>Eingabe!K4390*Eingabe!L4390</f>
        <v>0</v>
      </c>
      <c r="C4390" s="5">
        <f>(Eingabe!K4390*(Eingabe!L4390-Eingabe!K4390)+Eingabe!K4390^2*PI()/4)*0+Eingabe!K4390*Eingabe!L4390</f>
        <v>0</v>
      </c>
      <c r="D4390" s="89">
        <f>IF(Eingabe!G4390="x",1,0)</f>
        <v>0</v>
      </c>
      <c r="E4390" s="1">
        <f>IF(Eingabe!H4390="x",1,0)</f>
        <v>0</v>
      </c>
      <c r="F4390" s="1">
        <f>IF(Eingabe!I4390="x",1,0)</f>
        <v>0</v>
      </c>
      <c r="G4390" s="90">
        <f t="shared" si="308"/>
        <v>0</v>
      </c>
      <c r="H4390" s="1">
        <f>IF(Eingabe!R4390="x",1,0)</f>
        <v>0</v>
      </c>
      <c r="I4390" s="1">
        <f>IF(Eingabe!S4390="x",1,0)</f>
        <v>0</v>
      </c>
      <c r="J4390" s="1">
        <f t="shared" si="309"/>
        <v>0</v>
      </c>
      <c r="K4390" s="89">
        <f>IF(Eingabe!E4390="x",1,0)</f>
        <v>0</v>
      </c>
      <c r="L4390" s="1">
        <f>IF(Eingabe!F4390="x",1,0)</f>
        <v>0</v>
      </c>
      <c r="M4390" s="90">
        <f t="shared" si="310"/>
        <v>0</v>
      </c>
    </row>
    <row r="4391">
      <c r="A4391" s="5">
        <f>Eingabe!J4391^2*PI()/4</f>
        <v>0</v>
      </c>
      <c r="B4391" s="5">
        <f>Eingabe!K4391*Eingabe!L4391</f>
        <v>0</v>
      </c>
      <c r="C4391" s="5">
        <f>(Eingabe!K4391*(Eingabe!L4391-Eingabe!K4391)+Eingabe!K4391^2*PI()/4)*0+Eingabe!K4391*Eingabe!L4391</f>
        <v>0</v>
      </c>
      <c r="D4391" s="89">
        <f>IF(Eingabe!G4391="x",1,0)</f>
        <v>0</v>
      </c>
      <c r="E4391" s="1">
        <f>IF(Eingabe!H4391="x",1,0)</f>
        <v>0</v>
      </c>
      <c r="F4391" s="1">
        <f>IF(Eingabe!I4391="x",1,0)</f>
        <v>0</v>
      </c>
      <c r="G4391" s="90">
        <f t="shared" si="308"/>
        <v>0</v>
      </c>
      <c r="H4391" s="1">
        <f>IF(Eingabe!R4391="x",1,0)</f>
        <v>0</v>
      </c>
      <c r="I4391" s="1">
        <f>IF(Eingabe!S4391="x",1,0)</f>
        <v>0</v>
      </c>
      <c r="J4391" s="1">
        <f t="shared" si="309"/>
        <v>0</v>
      </c>
      <c r="K4391" s="89">
        <f>IF(Eingabe!E4391="x",1,0)</f>
        <v>0</v>
      </c>
      <c r="L4391" s="1">
        <f>IF(Eingabe!F4391="x",1,0)</f>
        <v>0</v>
      </c>
      <c r="M4391" s="90">
        <f t="shared" si="310"/>
        <v>0</v>
      </c>
    </row>
    <row r="4392">
      <c r="A4392" s="5">
        <f>Eingabe!J4392^2*PI()/4</f>
        <v>0</v>
      </c>
      <c r="B4392" s="5">
        <f>Eingabe!K4392*Eingabe!L4392</f>
        <v>0</v>
      </c>
      <c r="C4392" s="5">
        <f>(Eingabe!K4392*(Eingabe!L4392-Eingabe!K4392)+Eingabe!K4392^2*PI()/4)*0+Eingabe!K4392*Eingabe!L4392</f>
        <v>0</v>
      </c>
      <c r="D4392" s="89">
        <f>IF(Eingabe!G4392="x",1,0)</f>
        <v>0</v>
      </c>
      <c r="E4392" s="1">
        <f>IF(Eingabe!H4392="x",1,0)</f>
        <v>0</v>
      </c>
      <c r="F4392" s="1">
        <f>IF(Eingabe!I4392="x",1,0)</f>
        <v>0</v>
      </c>
      <c r="G4392" s="90">
        <f t="shared" si="308"/>
        <v>0</v>
      </c>
      <c r="H4392" s="1">
        <f>IF(Eingabe!R4392="x",1,0)</f>
        <v>0</v>
      </c>
      <c r="I4392" s="1">
        <f>IF(Eingabe!S4392="x",1,0)</f>
        <v>0</v>
      </c>
      <c r="J4392" s="1">
        <f t="shared" si="309"/>
        <v>0</v>
      </c>
      <c r="K4392" s="89">
        <f>IF(Eingabe!E4392="x",1,0)</f>
        <v>0</v>
      </c>
      <c r="L4392" s="1">
        <f>IF(Eingabe!F4392="x",1,0)</f>
        <v>0</v>
      </c>
      <c r="M4392" s="90">
        <f t="shared" si="310"/>
        <v>0</v>
      </c>
    </row>
    <row r="4393">
      <c r="A4393" s="5">
        <f>Eingabe!J4393^2*PI()/4</f>
        <v>0</v>
      </c>
      <c r="B4393" s="5">
        <f>Eingabe!K4393*Eingabe!L4393</f>
        <v>0</v>
      </c>
      <c r="C4393" s="5">
        <f>(Eingabe!K4393*(Eingabe!L4393-Eingabe!K4393)+Eingabe!K4393^2*PI()/4)*0+Eingabe!K4393*Eingabe!L4393</f>
        <v>0</v>
      </c>
      <c r="D4393" s="89">
        <f>IF(Eingabe!G4393="x",1,0)</f>
        <v>0</v>
      </c>
      <c r="E4393" s="1">
        <f>IF(Eingabe!H4393="x",1,0)</f>
        <v>0</v>
      </c>
      <c r="F4393" s="1">
        <f>IF(Eingabe!I4393="x",1,0)</f>
        <v>0</v>
      </c>
      <c r="G4393" s="90">
        <f t="shared" si="308"/>
        <v>0</v>
      </c>
      <c r="H4393" s="1">
        <f>IF(Eingabe!R4393="x",1,0)</f>
        <v>0</v>
      </c>
      <c r="I4393" s="1">
        <f>IF(Eingabe!S4393="x",1,0)</f>
        <v>0</v>
      </c>
      <c r="J4393" s="1">
        <f t="shared" si="309"/>
        <v>0</v>
      </c>
      <c r="K4393" s="89">
        <f>IF(Eingabe!E4393="x",1,0)</f>
        <v>0</v>
      </c>
      <c r="L4393" s="1">
        <f>IF(Eingabe!F4393="x",1,0)</f>
        <v>0</v>
      </c>
      <c r="M4393" s="90">
        <f t="shared" si="310"/>
        <v>0</v>
      </c>
    </row>
    <row r="4394">
      <c r="A4394" s="5">
        <f>Eingabe!J4394^2*PI()/4</f>
        <v>0</v>
      </c>
      <c r="B4394" s="5">
        <f>Eingabe!K4394*Eingabe!L4394</f>
        <v>0</v>
      </c>
      <c r="C4394" s="5">
        <f>(Eingabe!K4394*(Eingabe!L4394-Eingabe!K4394)+Eingabe!K4394^2*PI()/4)*0+Eingabe!K4394*Eingabe!L4394</f>
        <v>0</v>
      </c>
      <c r="D4394" s="89">
        <f>IF(Eingabe!G4394="x",1,0)</f>
        <v>0</v>
      </c>
      <c r="E4394" s="1">
        <f>IF(Eingabe!H4394="x",1,0)</f>
        <v>0</v>
      </c>
      <c r="F4394" s="1">
        <f>IF(Eingabe!I4394="x",1,0)</f>
        <v>0</v>
      </c>
      <c r="G4394" s="90">
        <f t="shared" si="308"/>
        <v>0</v>
      </c>
      <c r="H4394" s="1">
        <f>IF(Eingabe!R4394="x",1,0)</f>
        <v>0</v>
      </c>
      <c r="I4394" s="1">
        <f>IF(Eingabe!S4394="x",1,0)</f>
        <v>0</v>
      </c>
      <c r="J4394" s="1">
        <f t="shared" si="309"/>
        <v>0</v>
      </c>
      <c r="K4394" s="89">
        <f>IF(Eingabe!E4394="x",1,0)</f>
        <v>0</v>
      </c>
      <c r="L4394" s="1">
        <f>IF(Eingabe!F4394="x",1,0)</f>
        <v>0</v>
      </c>
      <c r="M4394" s="90">
        <f t="shared" si="310"/>
        <v>0</v>
      </c>
    </row>
    <row r="4395">
      <c r="A4395" s="5">
        <f>Eingabe!J4395^2*PI()/4</f>
        <v>0</v>
      </c>
      <c r="B4395" s="5">
        <f>Eingabe!K4395*Eingabe!L4395</f>
        <v>0</v>
      </c>
      <c r="C4395" s="5">
        <f>(Eingabe!K4395*(Eingabe!L4395-Eingabe!K4395)+Eingabe!K4395^2*PI()/4)*0+Eingabe!K4395*Eingabe!L4395</f>
        <v>0</v>
      </c>
      <c r="D4395" s="89">
        <f>IF(Eingabe!G4395="x",1,0)</f>
        <v>0</v>
      </c>
      <c r="E4395" s="1">
        <f>IF(Eingabe!H4395="x",1,0)</f>
        <v>0</v>
      </c>
      <c r="F4395" s="1">
        <f>IF(Eingabe!I4395="x",1,0)</f>
        <v>0</v>
      </c>
      <c r="G4395" s="90">
        <f t="shared" si="308"/>
        <v>0</v>
      </c>
      <c r="H4395" s="1">
        <f>IF(Eingabe!R4395="x",1,0)</f>
        <v>0</v>
      </c>
      <c r="I4395" s="1">
        <f>IF(Eingabe!S4395="x",1,0)</f>
        <v>0</v>
      </c>
      <c r="J4395" s="1">
        <f t="shared" si="309"/>
        <v>0</v>
      </c>
      <c r="K4395" s="89">
        <f>IF(Eingabe!E4395="x",1,0)</f>
        <v>0</v>
      </c>
      <c r="L4395" s="1">
        <f>IF(Eingabe!F4395="x",1,0)</f>
        <v>0</v>
      </c>
      <c r="M4395" s="90">
        <f t="shared" si="310"/>
        <v>0</v>
      </c>
    </row>
    <row r="4396">
      <c r="A4396" s="5">
        <f>Eingabe!J4396^2*PI()/4</f>
        <v>0</v>
      </c>
      <c r="B4396" s="5">
        <f>Eingabe!K4396*Eingabe!L4396</f>
        <v>0</v>
      </c>
      <c r="C4396" s="5">
        <f>(Eingabe!K4396*(Eingabe!L4396-Eingabe!K4396)+Eingabe!K4396^2*PI()/4)*0+Eingabe!K4396*Eingabe!L4396</f>
        <v>0</v>
      </c>
      <c r="D4396" s="89">
        <f>IF(Eingabe!G4396="x",1,0)</f>
        <v>0</v>
      </c>
      <c r="E4396" s="1">
        <f>IF(Eingabe!H4396="x",1,0)</f>
        <v>0</v>
      </c>
      <c r="F4396" s="1">
        <f>IF(Eingabe!I4396="x",1,0)</f>
        <v>0</v>
      </c>
      <c r="G4396" s="90">
        <f t="shared" si="308"/>
        <v>0</v>
      </c>
      <c r="H4396" s="1">
        <f>IF(Eingabe!R4396="x",1,0)</f>
        <v>0</v>
      </c>
      <c r="I4396" s="1">
        <f>IF(Eingabe!S4396="x",1,0)</f>
        <v>0</v>
      </c>
      <c r="J4396" s="1">
        <f t="shared" si="309"/>
        <v>0</v>
      </c>
      <c r="K4396" s="89">
        <f>IF(Eingabe!E4396="x",1,0)</f>
        <v>0</v>
      </c>
      <c r="L4396" s="1">
        <f>IF(Eingabe!F4396="x",1,0)</f>
        <v>0</v>
      </c>
      <c r="M4396" s="90">
        <f t="shared" si="310"/>
        <v>0</v>
      </c>
    </row>
    <row r="4397">
      <c r="A4397" s="5">
        <f>Eingabe!J4397^2*PI()/4</f>
        <v>0</v>
      </c>
      <c r="B4397" s="5">
        <f>Eingabe!K4397*Eingabe!L4397</f>
        <v>0</v>
      </c>
      <c r="C4397" s="5">
        <f>(Eingabe!K4397*(Eingabe!L4397-Eingabe!K4397)+Eingabe!K4397^2*PI()/4)*0+Eingabe!K4397*Eingabe!L4397</f>
        <v>0</v>
      </c>
      <c r="D4397" s="89">
        <f>IF(Eingabe!G4397="x",1,0)</f>
        <v>0</v>
      </c>
      <c r="E4397" s="1">
        <f>IF(Eingabe!H4397="x",1,0)</f>
        <v>0</v>
      </c>
      <c r="F4397" s="1">
        <f>IF(Eingabe!I4397="x",1,0)</f>
        <v>0</v>
      </c>
      <c r="G4397" s="90">
        <f t="shared" si="308"/>
        <v>0</v>
      </c>
      <c r="H4397" s="1">
        <f>IF(Eingabe!R4397="x",1,0)</f>
        <v>0</v>
      </c>
      <c r="I4397" s="1">
        <f>IF(Eingabe!S4397="x",1,0)</f>
        <v>0</v>
      </c>
      <c r="J4397" s="1">
        <f t="shared" si="309"/>
        <v>0</v>
      </c>
      <c r="K4397" s="89">
        <f>IF(Eingabe!E4397="x",1,0)</f>
        <v>0</v>
      </c>
      <c r="L4397" s="1">
        <f>IF(Eingabe!F4397="x",1,0)</f>
        <v>0</v>
      </c>
      <c r="M4397" s="90">
        <f t="shared" si="310"/>
        <v>0</v>
      </c>
    </row>
    <row r="4398">
      <c r="A4398" s="5">
        <f>Eingabe!J4398^2*PI()/4</f>
        <v>0</v>
      </c>
      <c r="B4398" s="5">
        <f>Eingabe!K4398*Eingabe!L4398</f>
        <v>0</v>
      </c>
      <c r="C4398" s="5">
        <f>(Eingabe!K4398*(Eingabe!L4398-Eingabe!K4398)+Eingabe!K4398^2*PI()/4)*0+Eingabe!K4398*Eingabe!L4398</f>
        <v>0</v>
      </c>
      <c r="D4398" s="89">
        <f>IF(Eingabe!G4398="x",1,0)</f>
        <v>0</v>
      </c>
      <c r="E4398" s="1">
        <f>IF(Eingabe!H4398="x",1,0)</f>
        <v>0</v>
      </c>
      <c r="F4398" s="1">
        <f>IF(Eingabe!I4398="x",1,0)</f>
        <v>0</v>
      </c>
      <c r="G4398" s="90">
        <f t="shared" si="308"/>
        <v>0</v>
      </c>
      <c r="H4398" s="1">
        <f>IF(Eingabe!R4398="x",1,0)</f>
        <v>0</v>
      </c>
      <c r="I4398" s="1">
        <f>IF(Eingabe!S4398="x",1,0)</f>
        <v>0</v>
      </c>
      <c r="J4398" s="1">
        <f t="shared" si="309"/>
        <v>0</v>
      </c>
      <c r="K4398" s="89">
        <f>IF(Eingabe!E4398="x",1,0)</f>
        <v>0</v>
      </c>
      <c r="L4398" s="1">
        <f>IF(Eingabe!F4398="x",1,0)</f>
        <v>0</v>
      </c>
      <c r="M4398" s="90">
        <f t="shared" si="310"/>
        <v>0</v>
      </c>
    </row>
    <row r="4399">
      <c r="A4399" s="5">
        <f>Eingabe!J4399^2*PI()/4</f>
        <v>0</v>
      </c>
      <c r="B4399" s="5">
        <f>Eingabe!K4399*Eingabe!L4399</f>
        <v>0</v>
      </c>
      <c r="C4399" s="5">
        <f>(Eingabe!K4399*(Eingabe!L4399-Eingabe!K4399)+Eingabe!K4399^2*PI()/4)*0+Eingabe!K4399*Eingabe!L4399</f>
        <v>0</v>
      </c>
      <c r="D4399" s="89">
        <f>IF(Eingabe!G4399="x",1,0)</f>
        <v>0</v>
      </c>
      <c r="E4399" s="1">
        <f>IF(Eingabe!H4399="x",1,0)</f>
        <v>0</v>
      </c>
      <c r="F4399" s="1">
        <f>IF(Eingabe!I4399="x",1,0)</f>
        <v>0</v>
      </c>
      <c r="G4399" s="90">
        <f t="shared" si="308"/>
        <v>0</v>
      </c>
      <c r="H4399" s="1">
        <f>IF(Eingabe!R4399="x",1,0)</f>
        <v>0</v>
      </c>
      <c r="I4399" s="1">
        <f>IF(Eingabe!S4399="x",1,0)</f>
        <v>0</v>
      </c>
      <c r="J4399" s="1">
        <f t="shared" si="309"/>
        <v>0</v>
      </c>
      <c r="K4399" s="89">
        <f>IF(Eingabe!E4399="x",1,0)</f>
        <v>0</v>
      </c>
      <c r="L4399" s="1">
        <f>IF(Eingabe!F4399="x",1,0)</f>
        <v>0</v>
      </c>
      <c r="M4399" s="90">
        <f t="shared" si="310"/>
        <v>0</v>
      </c>
    </row>
    <row r="4400">
      <c r="A4400" s="5">
        <f>Eingabe!J4400^2*PI()/4</f>
        <v>0</v>
      </c>
      <c r="B4400" s="5">
        <f>Eingabe!K4400*Eingabe!L4400</f>
        <v>0</v>
      </c>
      <c r="C4400" s="5">
        <f>(Eingabe!K4400*(Eingabe!L4400-Eingabe!K4400)+Eingabe!K4400^2*PI()/4)*0+Eingabe!K4400*Eingabe!L4400</f>
        <v>0</v>
      </c>
      <c r="D4400" s="89">
        <f>IF(Eingabe!G4400="x",1,0)</f>
        <v>0</v>
      </c>
      <c r="E4400" s="1">
        <f>IF(Eingabe!H4400="x",1,0)</f>
        <v>0</v>
      </c>
      <c r="F4400" s="1">
        <f>IF(Eingabe!I4400="x",1,0)</f>
        <v>0</v>
      </c>
      <c r="G4400" s="90">
        <f t="shared" si="308"/>
        <v>0</v>
      </c>
      <c r="H4400" s="1">
        <f>IF(Eingabe!R4400="x",1,0)</f>
        <v>0</v>
      </c>
      <c r="I4400" s="1">
        <f>IF(Eingabe!S4400="x",1,0)</f>
        <v>0</v>
      </c>
      <c r="J4400" s="1">
        <f t="shared" si="309"/>
        <v>0</v>
      </c>
      <c r="K4400" s="89">
        <f>IF(Eingabe!E4400="x",1,0)</f>
        <v>0</v>
      </c>
      <c r="L4400" s="1">
        <f>IF(Eingabe!F4400="x",1,0)</f>
        <v>0</v>
      </c>
      <c r="M4400" s="90">
        <f t="shared" si="310"/>
        <v>0</v>
      </c>
    </row>
    <row r="4401">
      <c r="A4401" s="5">
        <f>Eingabe!J4401^2*PI()/4</f>
        <v>0</v>
      </c>
      <c r="B4401" s="5">
        <f>Eingabe!K4401*Eingabe!L4401</f>
        <v>0</v>
      </c>
      <c r="C4401" s="5">
        <f>(Eingabe!K4401*(Eingabe!L4401-Eingabe!K4401)+Eingabe!K4401^2*PI()/4)*0+Eingabe!K4401*Eingabe!L4401</f>
        <v>0</v>
      </c>
      <c r="D4401" s="89">
        <f>IF(Eingabe!G4401="x",1,0)</f>
        <v>0</v>
      </c>
      <c r="E4401" s="1">
        <f>IF(Eingabe!H4401="x",1,0)</f>
        <v>0</v>
      </c>
      <c r="F4401" s="1">
        <f>IF(Eingabe!I4401="x",1,0)</f>
        <v>0</v>
      </c>
      <c r="G4401" s="90">
        <f t="shared" si="308"/>
        <v>0</v>
      </c>
      <c r="H4401" s="1">
        <f>IF(Eingabe!R4401="x",1,0)</f>
        <v>0</v>
      </c>
      <c r="I4401" s="1">
        <f>IF(Eingabe!S4401="x",1,0)</f>
        <v>0</v>
      </c>
      <c r="J4401" s="1">
        <f t="shared" si="309"/>
        <v>0</v>
      </c>
      <c r="K4401" s="89">
        <f>IF(Eingabe!E4401="x",1,0)</f>
        <v>0</v>
      </c>
      <c r="L4401" s="1">
        <f>IF(Eingabe!F4401="x",1,0)</f>
        <v>0</v>
      </c>
      <c r="M4401" s="90">
        <f t="shared" si="310"/>
        <v>0</v>
      </c>
    </row>
    <row r="4402">
      <c r="A4402" s="5">
        <f>Eingabe!J4402^2*PI()/4</f>
        <v>0</v>
      </c>
      <c r="B4402" s="5">
        <f>Eingabe!K4402*Eingabe!L4402</f>
        <v>0</v>
      </c>
      <c r="C4402" s="5">
        <f>(Eingabe!K4402*(Eingabe!L4402-Eingabe!K4402)+Eingabe!K4402^2*PI()/4)*0+Eingabe!K4402*Eingabe!L4402</f>
        <v>0</v>
      </c>
      <c r="D4402" s="89">
        <f>IF(Eingabe!G4402="x",1,0)</f>
        <v>0</v>
      </c>
      <c r="E4402" s="1">
        <f>IF(Eingabe!H4402="x",1,0)</f>
        <v>0</v>
      </c>
      <c r="F4402" s="1">
        <f>IF(Eingabe!I4402="x",1,0)</f>
        <v>0</v>
      </c>
      <c r="G4402" s="90">
        <f t="shared" si="308"/>
        <v>0</v>
      </c>
      <c r="H4402" s="1">
        <f>IF(Eingabe!R4402="x",1,0)</f>
        <v>0</v>
      </c>
      <c r="I4402" s="1">
        <f>IF(Eingabe!S4402="x",1,0)</f>
        <v>0</v>
      </c>
      <c r="J4402" s="1">
        <f t="shared" si="309"/>
        <v>0</v>
      </c>
      <c r="K4402" s="89">
        <f>IF(Eingabe!E4402="x",1,0)</f>
        <v>0</v>
      </c>
      <c r="L4402" s="1">
        <f>IF(Eingabe!F4402="x",1,0)</f>
        <v>0</v>
      </c>
      <c r="M4402" s="90">
        <f t="shared" si="310"/>
        <v>0</v>
      </c>
    </row>
    <row r="4403">
      <c r="A4403" s="5">
        <f>Eingabe!J4403^2*PI()/4</f>
        <v>0</v>
      </c>
      <c r="B4403" s="5">
        <f>Eingabe!K4403*Eingabe!L4403</f>
        <v>0</v>
      </c>
      <c r="C4403" s="5">
        <f>(Eingabe!K4403*(Eingabe!L4403-Eingabe!K4403)+Eingabe!K4403^2*PI()/4)*0+Eingabe!K4403*Eingabe!L4403</f>
        <v>0</v>
      </c>
      <c r="D4403" s="89">
        <f>IF(Eingabe!G4403="x",1,0)</f>
        <v>0</v>
      </c>
      <c r="E4403" s="1">
        <f>IF(Eingabe!H4403="x",1,0)</f>
        <v>0</v>
      </c>
      <c r="F4403" s="1">
        <f>IF(Eingabe!I4403="x",1,0)</f>
        <v>0</v>
      </c>
      <c r="G4403" s="90">
        <f t="shared" si="308"/>
        <v>0</v>
      </c>
      <c r="H4403" s="1">
        <f>IF(Eingabe!R4403="x",1,0)</f>
        <v>0</v>
      </c>
      <c r="I4403" s="1">
        <f>IF(Eingabe!S4403="x",1,0)</f>
        <v>0</v>
      </c>
      <c r="J4403" s="1">
        <f t="shared" si="309"/>
        <v>0</v>
      </c>
      <c r="K4403" s="89">
        <f>IF(Eingabe!E4403="x",1,0)</f>
        <v>0</v>
      </c>
      <c r="L4403" s="1">
        <f>IF(Eingabe!F4403="x",1,0)</f>
        <v>0</v>
      </c>
      <c r="M4403" s="90">
        <f t="shared" si="310"/>
        <v>0</v>
      </c>
    </row>
    <row r="4404">
      <c r="A4404" s="5">
        <f>Eingabe!J4404^2*PI()/4</f>
        <v>0</v>
      </c>
      <c r="B4404" s="5">
        <f>Eingabe!K4404*Eingabe!L4404</f>
        <v>0</v>
      </c>
      <c r="C4404" s="5">
        <f>(Eingabe!K4404*(Eingabe!L4404-Eingabe!K4404)+Eingabe!K4404^2*PI()/4)*0+Eingabe!K4404*Eingabe!L4404</f>
        <v>0</v>
      </c>
      <c r="D4404" s="89">
        <f>IF(Eingabe!G4404="x",1,0)</f>
        <v>0</v>
      </c>
      <c r="E4404" s="1">
        <f>IF(Eingabe!H4404="x",1,0)</f>
        <v>0</v>
      </c>
      <c r="F4404" s="1">
        <f>IF(Eingabe!I4404="x",1,0)</f>
        <v>0</v>
      </c>
      <c r="G4404" s="90">
        <f t="shared" si="308"/>
        <v>0</v>
      </c>
      <c r="H4404" s="1">
        <f>IF(Eingabe!R4404="x",1,0)</f>
        <v>0</v>
      </c>
      <c r="I4404" s="1">
        <f>IF(Eingabe!S4404="x",1,0)</f>
        <v>0</v>
      </c>
      <c r="J4404" s="1">
        <f t="shared" si="309"/>
        <v>0</v>
      </c>
      <c r="K4404" s="89">
        <f>IF(Eingabe!E4404="x",1,0)</f>
        <v>0</v>
      </c>
      <c r="L4404" s="1">
        <f>IF(Eingabe!F4404="x",1,0)</f>
        <v>0</v>
      </c>
      <c r="M4404" s="90">
        <f t="shared" si="310"/>
        <v>0</v>
      </c>
    </row>
    <row r="4405">
      <c r="A4405" s="5">
        <f>Eingabe!J4405^2*PI()/4</f>
        <v>0</v>
      </c>
      <c r="B4405" s="5">
        <f>Eingabe!K4405*Eingabe!L4405</f>
        <v>0</v>
      </c>
      <c r="C4405" s="5">
        <f>(Eingabe!K4405*(Eingabe!L4405-Eingabe!K4405)+Eingabe!K4405^2*PI()/4)*0+Eingabe!K4405*Eingabe!L4405</f>
        <v>0</v>
      </c>
      <c r="D4405" s="89">
        <f>IF(Eingabe!G4405="x",1,0)</f>
        <v>0</v>
      </c>
      <c r="E4405" s="1">
        <f>IF(Eingabe!H4405="x",1,0)</f>
        <v>0</v>
      </c>
      <c r="F4405" s="1">
        <f>IF(Eingabe!I4405="x",1,0)</f>
        <v>0</v>
      </c>
      <c r="G4405" s="90">
        <f t="shared" si="308"/>
        <v>0</v>
      </c>
      <c r="H4405" s="1">
        <f>IF(Eingabe!R4405="x",1,0)</f>
        <v>0</v>
      </c>
      <c r="I4405" s="1">
        <f>IF(Eingabe!S4405="x",1,0)</f>
        <v>0</v>
      </c>
      <c r="J4405" s="1">
        <f t="shared" si="309"/>
        <v>0</v>
      </c>
      <c r="K4405" s="89">
        <f>IF(Eingabe!E4405="x",1,0)</f>
        <v>0</v>
      </c>
      <c r="L4405" s="1">
        <f>IF(Eingabe!F4405="x",1,0)</f>
        <v>0</v>
      </c>
      <c r="M4405" s="90">
        <f t="shared" si="310"/>
        <v>0</v>
      </c>
    </row>
    <row r="4406">
      <c r="A4406" s="5">
        <f>Eingabe!J4406^2*PI()/4</f>
        <v>0</v>
      </c>
      <c r="B4406" s="5">
        <f>Eingabe!K4406*Eingabe!L4406</f>
        <v>0</v>
      </c>
      <c r="C4406" s="5">
        <f>(Eingabe!K4406*(Eingabe!L4406-Eingabe!K4406)+Eingabe!K4406^2*PI()/4)*0+Eingabe!K4406*Eingabe!L4406</f>
        <v>0</v>
      </c>
      <c r="D4406" s="89">
        <f>IF(Eingabe!G4406="x",1,0)</f>
        <v>0</v>
      </c>
      <c r="E4406" s="1">
        <f>IF(Eingabe!H4406="x",1,0)</f>
        <v>0</v>
      </c>
      <c r="F4406" s="1">
        <f>IF(Eingabe!I4406="x",1,0)</f>
        <v>0</v>
      </c>
      <c r="G4406" s="90">
        <f t="shared" si="308"/>
        <v>0</v>
      </c>
      <c r="H4406" s="1">
        <f>IF(Eingabe!R4406="x",1,0)</f>
        <v>0</v>
      </c>
      <c r="I4406" s="1">
        <f>IF(Eingabe!S4406="x",1,0)</f>
        <v>0</v>
      </c>
      <c r="J4406" s="1">
        <f t="shared" si="309"/>
        <v>0</v>
      </c>
      <c r="K4406" s="89">
        <f>IF(Eingabe!E4406="x",1,0)</f>
        <v>0</v>
      </c>
      <c r="L4406" s="1">
        <f>IF(Eingabe!F4406="x",1,0)</f>
        <v>0</v>
      </c>
      <c r="M4406" s="90">
        <f t="shared" si="310"/>
        <v>0</v>
      </c>
    </row>
    <row r="4407">
      <c r="A4407" s="5">
        <f>Eingabe!J4407^2*PI()/4</f>
        <v>0</v>
      </c>
      <c r="B4407" s="5">
        <f>Eingabe!K4407*Eingabe!L4407</f>
        <v>0</v>
      </c>
      <c r="C4407" s="5">
        <f>(Eingabe!K4407*(Eingabe!L4407-Eingabe!K4407)+Eingabe!K4407^2*PI()/4)*0+Eingabe!K4407*Eingabe!L4407</f>
        <v>0</v>
      </c>
      <c r="D4407" s="89">
        <f>IF(Eingabe!G4407="x",1,0)</f>
        <v>0</v>
      </c>
      <c r="E4407" s="1">
        <f>IF(Eingabe!H4407="x",1,0)</f>
        <v>0</v>
      </c>
      <c r="F4407" s="1">
        <f>IF(Eingabe!I4407="x",1,0)</f>
        <v>0</v>
      </c>
      <c r="G4407" s="90">
        <f t="shared" si="308"/>
        <v>0</v>
      </c>
      <c r="H4407" s="1">
        <f>IF(Eingabe!R4407="x",1,0)</f>
        <v>0</v>
      </c>
      <c r="I4407" s="1">
        <f>IF(Eingabe!S4407="x",1,0)</f>
        <v>0</v>
      </c>
      <c r="J4407" s="1">
        <f t="shared" si="309"/>
        <v>0</v>
      </c>
      <c r="K4407" s="89">
        <f>IF(Eingabe!E4407="x",1,0)</f>
        <v>0</v>
      </c>
      <c r="L4407" s="1">
        <f>IF(Eingabe!F4407="x",1,0)</f>
        <v>0</v>
      </c>
      <c r="M4407" s="90">
        <f t="shared" si="310"/>
        <v>0</v>
      </c>
    </row>
    <row r="4408">
      <c r="A4408" s="5">
        <f>Eingabe!J4408^2*PI()/4</f>
        <v>0</v>
      </c>
      <c r="B4408" s="5">
        <f>Eingabe!K4408*Eingabe!L4408</f>
        <v>0</v>
      </c>
      <c r="C4408" s="5">
        <f>(Eingabe!K4408*(Eingabe!L4408-Eingabe!K4408)+Eingabe!K4408^2*PI()/4)*0+Eingabe!K4408*Eingabe!L4408</f>
        <v>0</v>
      </c>
      <c r="D4408" s="89">
        <f>IF(Eingabe!G4408="x",1,0)</f>
        <v>0</v>
      </c>
      <c r="E4408" s="1">
        <f>IF(Eingabe!H4408="x",1,0)</f>
        <v>0</v>
      </c>
      <c r="F4408" s="1">
        <f>IF(Eingabe!I4408="x",1,0)</f>
        <v>0</v>
      </c>
      <c r="G4408" s="90">
        <f t="shared" si="308"/>
        <v>0</v>
      </c>
      <c r="H4408" s="1">
        <f>IF(Eingabe!R4408="x",1,0)</f>
        <v>0</v>
      </c>
      <c r="I4408" s="1">
        <f>IF(Eingabe!S4408="x",1,0)</f>
        <v>0</v>
      </c>
      <c r="J4408" s="1">
        <f t="shared" si="309"/>
        <v>0</v>
      </c>
      <c r="K4408" s="89">
        <f>IF(Eingabe!E4408="x",1,0)</f>
        <v>0</v>
      </c>
      <c r="L4408" s="1">
        <f>IF(Eingabe!F4408="x",1,0)</f>
        <v>0</v>
      </c>
      <c r="M4408" s="90">
        <f t="shared" si="310"/>
        <v>0</v>
      </c>
    </row>
    <row r="4409">
      <c r="A4409" s="5">
        <f>Eingabe!J4409^2*PI()/4</f>
        <v>0</v>
      </c>
      <c r="B4409" s="5">
        <f>Eingabe!K4409*Eingabe!L4409</f>
        <v>0</v>
      </c>
      <c r="C4409" s="5">
        <f>(Eingabe!K4409*(Eingabe!L4409-Eingabe!K4409)+Eingabe!K4409^2*PI()/4)*0+Eingabe!K4409*Eingabe!L4409</f>
        <v>0</v>
      </c>
      <c r="D4409" s="89">
        <f>IF(Eingabe!G4409="x",1,0)</f>
        <v>0</v>
      </c>
      <c r="E4409" s="1">
        <f>IF(Eingabe!H4409="x",1,0)</f>
        <v>0</v>
      </c>
      <c r="F4409" s="1">
        <f>IF(Eingabe!I4409="x",1,0)</f>
        <v>0</v>
      </c>
      <c r="G4409" s="90">
        <f t="shared" si="308"/>
        <v>0</v>
      </c>
      <c r="H4409" s="1">
        <f>IF(Eingabe!R4409="x",1,0)</f>
        <v>0</v>
      </c>
      <c r="I4409" s="1">
        <f>IF(Eingabe!S4409="x",1,0)</f>
        <v>0</v>
      </c>
      <c r="J4409" s="1">
        <f t="shared" si="309"/>
        <v>0</v>
      </c>
      <c r="K4409" s="89">
        <f>IF(Eingabe!E4409="x",1,0)</f>
        <v>0</v>
      </c>
      <c r="L4409" s="1">
        <f>IF(Eingabe!F4409="x",1,0)</f>
        <v>0</v>
      </c>
      <c r="M4409" s="90">
        <f t="shared" si="310"/>
        <v>0</v>
      </c>
    </row>
    <row r="4410">
      <c r="A4410" s="5">
        <f>Eingabe!J4410^2*PI()/4</f>
        <v>0</v>
      </c>
      <c r="B4410" s="5">
        <f>Eingabe!K4410*Eingabe!L4410</f>
        <v>0</v>
      </c>
      <c r="C4410" s="5">
        <f>(Eingabe!K4410*(Eingabe!L4410-Eingabe!K4410)+Eingabe!K4410^2*PI()/4)*0+Eingabe!K4410*Eingabe!L4410</f>
        <v>0</v>
      </c>
      <c r="D4410" s="89">
        <f>IF(Eingabe!G4410="x",1,0)</f>
        <v>0</v>
      </c>
      <c r="E4410" s="1">
        <f>IF(Eingabe!H4410="x",1,0)</f>
        <v>0</v>
      </c>
      <c r="F4410" s="1">
        <f>IF(Eingabe!I4410="x",1,0)</f>
        <v>0</v>
      </c>
      <c r="G4410" s="90">
        <f t="shared" si="308"/>
        <v>0</v>
      </c>
      <c r="H4410" s="1">
        <f>IF(Eingabe!R4410="x",1,0)</f>
        <v>0</v>
      </c>
      <c r="I4410" s="1">
        <f>IF(Eingabe!S4410="x",1,0)</f>
        <v>0</v>
      </c>
      <c r="J4410" s="1">
        <f t="shared" si="309"/>
        <v>0</v>
      </c>
      <c r="K4410" s="89">
        <f>IF(Eingabe!E4410="x",1,0)</f>
        <v>0</v>
      </c>
      <c r="L4410" s="1">
        <f>IF(Eingabe!F4410="x",1,0)</f>
        <v>0</v>
      </c>
      <c r="M4410" s="90">
        <f t="shared" si="310"/>
        <v>0</v>
      </c>
    </row>
    <row r="4411">
      <c r="A4411" s="5">
        <f>Eingabe!J4411^2*PI()/4</f>
        <v>0</v>
      </c>
      <c r="B4411" s="5">
        <f>Eingabe!K4411*Eingabe!L4411</f>
        <v>0</v>
      </c>
      <c r="C4411" s="5">
        <f>(Eingabe!K4411*(Eingabe!L4411-Eingabe!K4411)+Eingabe!K4411^2*PI()/4)*0+Eingabe!K4411*Eingabe!L4411</f>
        <v>0</v>
      </c>
      <c r="D4411" s="89">
        <f>IF(Eingabe!G4411="x",1,0)</f>
        <v>0</v>
      </c>
      <c r="E4411" s="1">
        <f>IF(Eingabe!H4411="x",1,0)</f>
        <v>0</v>
      </c>
      <c r="F4411" s="1">
        <f>IF(Eingabe!I4411="x",1,0)</f>
        <v>0</v>
      </c>
      <c r="G4411" s="90">
        <f t="shared" si="308"/>
        <v>0</v>
      </c>
      <c r="H4411" s="1">
        <f>IF(Eingabe!R4411="x",1,0)</f>
        <v>0</v>
      </c>
      <c r="I4411" s="1">
        <f>IF(Eingabe!S4411="x",1,0)</f>
        <v>0</v>
      </c>
      <c r="J4411" s="1">
        <f t="shared" si="309"/>
        <v>0</v>
      </c>
      <c r="K4411" s="89">
        <f>IF(Eingabe!E4411="x",1,0)</f>
        <v>0</v>
      </c>
      <c r="L4411" s="1">
        <f>IF(Eingabe!F4411="x",1,0)</f>
        <v>0</v>
      </c>
      <c r="M4411" s="90">
        <f t="shared" si="310"/>
        <v>0</v>
      </c>
    </row>
    <row r="4412">
      <c r="A4412" s="5">
        <f>Eingabe!J4412^2*PI()/4</f>
        <v>0</v>
      </c>
      <c r="B4412" s="5">
        <f>Eingabe!K4412*Eingabe!L4412</f>
        <v>0</v>
      </c>
      <c r="C4412" s="5">
        <f>(Eingabe!K4412*(Eingabe!L4412-Eingabe!K4412)+Eingabe!K4412^2*PI()/4)*0+Eingabe!K4412*Eingabe!L4412</f>
        <v>0</v>
      </c>
      <c r="D4412" s="89">
        <f>IF(Eingabe!G4412="x",1,0)</f>
        <v>0</v>
      </c>
      <c r="E4412" s="1">
        <f>IF(Eingabe!H4412="x",1,0)</f>
        <v>0</v>
      </c>
      <c r="F4412" s="1">
        <f>IF(Eingabe!I4412="x",1,0)</f>
        <v>0</v>
      </c>
      <c r="G4412" s="90">
        <f t="shared" si="308"/>
        <v>0</v>
      </c>
      <c r="H4412" s="1">
        <f>IF(Eingabe!R4412="x",1,0)</f>
        <v>0</v>
      </c>
      <c r="I4412" s="1">
        <f>IF(Eingabe!S4412="x",1,0)</f>
        <v>0</v>
      </c>
      <c r="J4412" s="1">
        <f t="shared" si="309"/>
        <v>0</v>
      </c>
      <c r="K4412" s="89">
        <f>IF(Eingabe!E4412="x",1,0)</f>
        <v>0</v>
      </c>
      <c r="L4412" s="1">
        <f>IF(Eingabe!F4412="x",1,0)</f>
        <v>0</v>
      </c>
      <c r="M4412" s="90">
        <f t="shared" si="310"/>
        <v>0</v>
      </c>
    </row>
    <row r="4413">
      <c r="A4413" s="5">
        <f>Eingabe!J4413^2*PI()/4</f>
        <v>0</v>
      </c>
      <c r="B4413" s="5">
        <f>Eingabe!K4413*Eingabe!L4413</f>
        <v>0</v>
      </c>
      <c r="C4413" s="5">
        <f>(Eingabe!K4413*(Eingabe!L4413-Eingabe!K4413)+Eingabe!K4413^2*PI()/4)*0+Eingabe!K4413*Eingabe!L4413</f>
        <v>0</v>
      </c>
      <c r="D4413" s="89">
        <f>IF(Eingabe!G4413="x",1,0)</f>
        <v>0</v>
      </c>
      <c r="E4413" s="1">
        <f>IF(Eingabe!H4413="x",1,0)</f>
        <v>0</v>
      </c>
      <c r="F4413" s="1">
        <f>IF(Eingabe!I4413="x",1,0)</f>
        <v>0</v>
      </c>
      <c r="G4413" s="90">
        <f t="shared" si="308"/>
        <v>0</v>
      </c>
      <c r="H4413" s="1">
        <f>IF(Eingabe!R4413="x",1,0)</f>
        <v>0</v>
      </c>
      <c r="I4413" s="1">
        <f>IF(Eingabe!S4413="x",1,0)</f>
        <v>0</v>
      </c>
      <c r="J4413" s="1">
        <f t="shared" si="309"/>
        <v>0</v>
      </c>
      <c r="K4413" s="89">
        <f>IF(Eingabe!E4413="x",1,0)</f>
        <v>0</v>
      </c>
      <c r="L4413" s="1">
        <f>IF(Eingabe!F4413="x",1,0)</f>
        <v>0</v>
      </c>
      <c r="M4413" s="90">
        <f t="shared" si="310"/>
        <v>0</v>
      </c>
    </row>
    <row r="4414">
      <c r="A4414" s="5">
        <f>Eingabe!J4414^2*PI()/4</f>
        <v>0</v>
      </c>
      <c r="B4414" s="5">
        <f>Eingabe!K4414*Eingabe!L4414</f>
        <v>0</v>
      </c>
      <c r="C4414" s="5">
        <f>(Eingabe!K4414*(Eingabe!L4414-Eingabe!K4414)+Eingabe!K4414^2*PI()/4)*0+Eingabe!K4414*Eingabe!L4414</f>
        <v>0</v>
      </c>
      <c r="D4414" s="89">
        <f>IF(Eingabe!G4414="x",1,0)</f>
        <v>0</v>
      </c>
      <c r="E4414" s="1">
        <f>IF(Eingabe!H4414="x",1,0)</f>
        <v>0</v>
      </c>
      <c r="F4414" s="1">
        <f>IF(Eingabe!I4414="x",1,0)</f>
        <v>0</v>
      </c>
      <c r="G4414" s="90">
        <f t="shared" si="308"/>
        <v>0</v>
      </c>
      <c r="H4414" s="1">
        <f>IF(Eingabe!R4414="x",1,0)</f>
        <v>0</v>
      </c>
      <c r="I4414" s="1">
        <f>IF(Eingabe!S4414="x",1,0)</f>
        <v>0</v>
      </c>
      <c r="J4414" s="1">
        <f t="shared" si="309"/>
        <v>0</v>
      </c>
      <c r="K4414" s="89">
        <f>IF(Eingabe!E4414="x",1,0)</f>
        <v>0</v>
      </c>
      <c r="L4414" s="1">
        <f>IF(Eingabe!F4414="x",1,0)</f>
        <v>0</v>
      </c>
      <c r="M4414" s="90">
        <f t="shared" si="310"/>
        <v>0</v>
      </c>
    </row>
    <row r="4415">
      <c r="A4415" s="5">
        <f>Eingabe!J4415^2*PI()/4</f>
        <v>0</v>
      </c>
      <c r="B4415" s="5">
        <f>Eingabe!K4415*Eingabe!L4415</f>
        <v>0</v>
      </c>
      <c r="C4415" s="5">
        <f>(Eingabe!K4415*(Eingabe!L4415-Eingabe!K4415)+Eingabe!K4415^2*PI()/4)*0+Eingabe!K4415*Eingabe!L4415</f>
        <v>0</v>
      </c>
      <c r="D4415" s="89">
        <f>IF(Eingabe!G4415="x",1,0)</f>
        <v>0</v>
      </c>
      <c r="E4415" s="1">
        <f>IF(Eingabe!H4415="x",1,0)</f>
        <v>0</v>
      </c>
      <c r="F4415" s="1">
        <f>IF(Eingabe!I4415="x",1,0)</f>
        <v>0</v>
      </c>
      <c r="G4415" s="90">
        <f t="shared" si="308"/>
        <v>0</v>
      </c>
      <c r="H4415" s="1">
        <f>IF(Eingabe!R4415="x",1,0)</f>
        <v>0</v>
      </c>
      <c r="I4415" s="1">
        <f>IF(Eingabe!S4415="x",1,0)</f>
        <v>0</v>
      </c>
      <c r="J4415" s="1">
        <f t="shared" si="309"/>
        <v>0</v>
      </c>
      <c r="K4415" s="89">
        <f>IF(Eingabe!E4415="x",1,0)</f>
        <v>0</v>
      </c>
      <c r="L4415" s="1">
        <f>IF(Eingabe!F4415="x",1,0)</f>
        <v>0</v>
      </c>
      <c r="M4415" s="90">
        <f t="shared" si="310"/>
        <v>0</v>
      </c>
    </row>
    <row r="4416">
      <c r="A4416" s="5">
        <f>Eingabe!J4416^2*PI()/4</f>
        <v>0</v>
      </c>
      <c r="B4416" s="5">
        <f>Eingabe!K4416*Eingabe!L4416</f>
        <v>0</v>
      </c>
      <c r="C4416" s="5">
        <f>(Eingabe!K4416*(Eingabe!L4416-Eingabe!K4416)+Eingabe!K4416^2*PI()/4)*0+Eingabe!K4416*Eingabe!L4416</f>
        <v>0</v>
      </c>
      <c r="D4416" s="89">
        <f>IF(Eingabe!G4416="x",1,0)</f>
        <v>0</v>
      </c>
      <c r="E4416" s="1">
        <f>IF(Eingabe!H4416="x",1,0)</f>
        <v>0</v>
      </c>
      <c r="F4416" s="1">
        <f>IF(Eingabe!I4416="x",1,0)</f>
        <v>0</v>
      </c>
      <c r="G4416" s="90">
        <f t="shared" si="308"/>
        <v>0</v>
      </c>
      <c r="H4416" s="1">
        <f>IF(Eingabe!R4416="x",1,0)</f>
        <v>0</v>
      </c>
      <c r="I4416" s="1">
        <f>IF(Eingabe!S4416="x",1,0)</f>
        <v>0</v>
      </c>
      <c r="J4416" s="1">
        <f t="shared" si="309"/>
        <v>0</v>
      </c>
      <c r="K4416" s="89">
        <f>IF(Eingabe!E4416="x",1,0)</f>
        <v>0</v>
      </c>
      <c r="L4416" s="1">
        <f>IF(Eingabe!F4416="x",1,0)</f>
        <v>0</v>
      </c>
      <c r="M4416" s="90">
        <f t="shared" si="310"/>
        <v>0</v>
      </c>
    </row>
    <row r="4417">
      <c r="A4417" s="5">
        <f>Eingabe!J4417^2*PI()/4</f>
        <v>0</v>
      </c>
      <c r="B4417" s="5">
        <f>Eingabe!K4417*Eingabe!L4417</f>
        <v>0</v>
      </c>
      <c r="C4417" s="5">
        <f>(Eingabe!K4417*(Eingabe!L4417-Eingabe!K4417)+Eingabe!K4417^2*PI()/4)*0+Eingabe!K4417*Eingabe!L4417</f>
        <v>0</v>
      </c>
      <c r="D4417" s="89">
        <f>IF(Eingabe!G4417="x",1,0)</f>
        <v>0</v>
      </c>
      <c r="E4417" s="1">
        <f>IF(Eingabe!H4417="x",1,0)</f>
        <v>0</v>
      </c>
      <c r="F4417" s="1">
        <f>IF(Eingabe!I4417="x",1,0)</f>
        <v>0</v>
      </c>
      <c r="G4417" s="90">
        <f t="shared" si="308"/>
        <v>0</v>
      </c>
      <c r="H4417" s="1">
        <f>IF(Eingabe!R4417="x",1,0)</f>
        <v>0</v>
      </c>
      <c r="I4417" s="1">
        <f>IF(Eingabe!S4417="x",1,0)</f>
        <v>0</v>
      </c>
      <c r="J4417" s="1">
        <f t="shared" si="309"/>
        <v>0</v>
      </c>
      <c r="K4417" s="89">
        <f>IF(Eingabe!E4417="x",1,0)</f>
        <v>0</v>
      </c>
      <c r="L4417" s="1">
        <f>IF(Eingabe!F4417="x",1,0)</f>
        <v>0</v>
      </c>
      <c r="M4417" s="90">
        <f t="shared" si="310"/>
        <v>0</v>
      </c>
    </row>
    <row r="4418">
      <c r="A4418" s="5">
        <f>Eingabe!J4418^2*PI()/4</f>
        <v>0</v>
      </c>
      <c r="B4418" s="5">
        <f>Eingabe!K4418*Eingabe!L4418</f>
        <v>0</v>
      </c>
      <c r="C4418" s="5">
        <f>(Eingabe!K4418*(Eingabe!L4418-Eingabe!K4418)+Eingabe!K4418^2*PI()/4)*0+Eingabe!K4418*Eingabe!L4418</f>
        <v>0</v>
      </c>
      <c r="D4418" s="89">
        <f>IF(Eingabe!G4418="x",1,0)</f>
        <v>0</v>
      </c>
      <c r="E4418" s="1">
        <f>IF(Eingabe!H4418="x",1,0)</f>
        <v>0</v>
      </c>
      <c r="F4418" s="1">
        <f>IF(Eingabe!I4418="x",1,0)</f>
        <v>0</v>
      </c>
      <c r="G4418" s="90">
        <f t="shared" si="308"/>
        <v>0</v>
      </c>
      <c r="H4418" s="1">
        <f>IF(Eingabe!R4418="x",1,0)</f>
        <v>0</v>
      </c>
      <c r="I4418" s="1">
        <f>IF(Eingabe!S4418="x",1,0)</f>
        <v>0</v>
      </c>
      <c r="J4418" s="1">
        <f t="shared" si="309"/>
        <v>0</v>
      </c>
      <c r="K4418" s="89">
        <f>IF(Eingabe!E4418="x",1,0)</f>
        <v>0</v>
      </c>
      <c r="L4418" s="1">
        <f>IF(Eingabe!F4418="x",1,0)</f>
        <v>0</v>
      </c>
      <c r="M4418" s="90">
        <f t="shared" si="310"/>
        <v>0</v>
      </c>
    </row>
    <row r="4419">
      <c r="A4419" s="5">
        <f>Eingabe!J4419^2*PI()/4</f>
        <v>0</v>
      </c>
      <c r="B4419" s="5">
        <f>Eingabe!K4419*Eingabe!L4419</f>
        <v>0</v>
      </c>
      <c r="C4419" s="5">
        <f>(Eingabe!K4419*(Eingabe!L4419-Eingabe!K4419)+Eingabe!K4419^2*PI()/4)*0+Eingabe!K4419*Eingabe!L4419</f>
        <v>0</v>
      </c>
      <c r="D4419" s="89">
        <f>IF(Eingabe!G4419="x",1,0)</f>
        <v>0</v>
      </c>
      <c r="E4419" s="1">
        <f>IF(Eingabe!H4419="x",1,0)</f>
        <v>0</v>
      </c>
      <c r="F4419" s="1">
        <f>IF(Eingabe!I4419="x",1,0)</f>
        <v>0</v>
      </c>
      <c r="G4419" s="90">
        <f t="shared" si="308"/>
        <v>0</v>
      </c>
      <c r="H4419" s="1">
        <f>IF(Eingabe!R4419="x",1,0)</f>
        <v>0</v>
      </c>
      <c r="I4419" s="1">
        <f>IF(Eingabe!S4419="x",1,0)</f>
        <v>0</v>
      </c>
      <c r="J4419" s="1">
        <f t="shared" si="309"/>
        <v>0</v>
      </c>
      <c r="K4419" s="89">
        <f>IF(Eingabe!E4419="x",1,0)</f>
        <v>0</v>
      </c>
      <c r="L4419" s="1">
        <f>IF(Eingabe!F4419="x",1,0)</f>
        <v>0</v>
      </c>
      <c r="M4419" s="90">
        <f t="shared" si="310"/>
        <v>0</v>
      </c>
    </row>
    <row r="4420">
      <c r="A4420" s="5">
        <f>Eingabe!J4420^2*PI()/4</f>
        <v>0</v>
      </c>
      <c r="B4420" s="5">
        <f>Eingabe!K4420*Eingabe!L4420</f>
        <v>0</v>
      </c>
      <c r="C4420" s="5">
        <f>(Eingabe!K4420*(Eingabe!L4420-Eingabe!K4420)+Eingabe!K4420^2*PI()/4)*0+Eingabe!K4420*Eingabe!L4420</f>
        <v>0</v>
      </c>
      <c r="D4420" s="89">
        <f>IF(Eingabe!G4420="x",1,0)</f>
        <v>0</v>
      </c>
      <c r="E4420" s="1">
        <f>IF(Eingabe!H4420="x",1,0)</f>
        <v>0</v>
      </c>
      <c r="F4420" s="1">
        <f>IF(Eingabe!I4420="x",1,0)</f>
        <v>0</v>
      </c>
      <c r="G4420" s="90">
        <f t="shared" si="308"/>
        <v>0</v>
      </c>
      <c r="H4420" s="1">
        <f>IF(Eingabe!R4420="x",1,0)</f>
        <v>0</v>
      </c>
      <c r="I4420" s="1">
        <f>IF(Eingabe!S4420="x",1,0)</f>
        <v>0</v>
      </c>
      <c r="J4420" s="1">
        <f t="shared" si="309"/>
        <v>0</v>
      </c>
      <c r="K4420" s="89">
        <f>IF(Eingabe!E4420="x",1,0)</f>
        <v>0</v>
      </c>
      <c r="L4420" s="1">
        <f>IF(Eingabe!F4420="x",1,0)</f>
        <v>0</v>
      </c>
      <c r="M4420" s="90">
        <f t="shared" si="310"/>
        <v>0</v>
      </c>
    </row>
    <row r="4421">
      <c r="A4421" s="5">
        <f>Eingabe!J4421^2*PI()/4</f>
        <v>0</v>
      </c>
      <c r="B4421" s="5">
        <f>Eingabe!K4421*Eingabe!L4421</f>
        <v>0</v>
      </c>
      <c r="C4421" s="5">
        <f>(Eingabe!K4421*(Eingabe!L4421-Eingabe!K4421)+Eingabe!K4421^2*PI()/4)*0+Eingabe!K4421*Eingabe!L4421</f>
        <v>0</v>
      </c>
      <c r="D4421" s="89">
        <f>IF(Eingabe!G4421="x",1,0)</f>
        <v>0</v>
      </c>
      <c r="E4421" s="1">
        <f>IF(Eingabe!H4421="x",1,0)</f>
        <v>0</v>
      </c>
      <c r="F4421" s="1">
        <f>IF(Eingabe!I4421="x",1,0)</f>
        <v>0</v>
      </c>
      <c r="G4421" s="90">
        <f t="shared" si="308"/>
        <v>0</v>
      </c>
      <c r="H4421" s="1">
        <f>IF(Eingabe!R4421="x",1,0)</f>
        <v>0</v>
      </c>
      <c r="I4421" s="1">
        <f>IF(Eingabe!S4421="x",1,0)</f>
        <v>0</v>
      </c>
      <c r="J4421" s="1">
        <f t="shared" si="309"/>
        <v>0</v>
      </c>
      <c r="K4421" s="89">
        <f>IF(Eingabe!E4421="x",1,0)</f>
        <v>0</v>
      </c>
      <c r="L4421" s="1">
        <f>IF(Eingabe!F4421="x",1,0)</f>
        <v>0</v>
      </c>
      <c r="M4421" s="90">
        <f t="shared" si="310"/>
        <v>0</v>
      </c>
    </row>
    <row r="4422">
      <c r="A4422" s="5">
        <f>Eingabe!J4422^2*PI()/4</f>
        <v>0</v>
      </c>
      <c r="B4422" s="5">
        <f>Eingabe!K4422*Eingabe!L4422</f>
        <v>0</v>
      </c>
      <c r="C4422" s="5">
        <f>(Eingabe!K4422*(Eingabe!L4422-Eingabe!K4422)+Eingabe!K4422^2*PI()/4)*0+Eingabe!K4422*Eingabe!L4422</f>
        <v>0</v>
      </c>
      <c r="D4422" s="89">
        <f>IF(Eingabe!G4422="x",1,0)</f>
        <v>0</v>
      </c>
      <c r="E4422" s="1">
        <f>IF(Eingabe!H4422="x",1,0)</f>
        <v>0</v>
      </c>
      <c r="F4422" s="1">
        <f>IF(Eingabe!I4422="x",1,0)</f>
        <v>0</v>
      </c>
      <c r="G4422" s="90">
        <f t="shared" si="308"/>
        <v>0</v>
      </c>
      <c r="H4422" s="1">
        <f>IF(Eingabe!R4422="x",1,0)</f>
        <v>0</v>
      </c>
      <c r="I4422" s="1">
        <f>IF(Eingabe!S4422="x",1,0)</f>
        <v>0</v>
      </c>
      <c r="J4422" s="1">
        <f t="shared" si="309"/>
        <v>0</v>
      </c>
      <c r="K4422" s="89">
        <f>IF(Eingabe!E4422="x",1,0)</f>
        <v>0</v>
      </c>
      <c r="L4422" s="1">
        <f>IF(Eingabe!F4422="x",1,0)</f>
        <v>0</v>
      </c>
      <c r="M4422" s="90">
        <f t="shared" si="310"/>
        <v>0</v>
      </c>
    </row>
    <row r="4423">
      <c r="A4423" s="5">
        <f>Eingabe!J4423^2*PI()/4</f>
        <v>0</v>
      </c>
      <c r="B4423" s="5">
        <f>Eingabe!K4423*Eingabe!L4423</f>
        <v>0</v>
      </c>
      <c r="C4423" s="5">
        <f>(Eingabe!K4423*(Eingabe!L4423-Eingabe!K4423)+Eingabe!K4423^2*PI()/4)*0+Eingabe!K4423*Eingabe!L4423</f>
        <v>0</v>
      </c>
      <c r="D4423" s="89">
        <f>IF(Eingabe!G4423="x",1,0)</f>
        <v>0</v>
      </c>
      <c r="E4423" s="1">
        <f>IF(Eingabe!H4423="x",1,0)</f>
        <v>0</v>
      </c>
      <c r="F4423" s="1">
        <f>IF(Eingabe!I4423="x",1,0)</f>
        <v>0</v>
      </c>
      <c r="G4423" s="90">
        <f t="shared" si="308"/>
        <v>0</v>
      </c>
      <c r="H4423" s="1">
        <f>IF(Eingabe!R4423="x",1,0)</f>
        <v>0</v>
      </c>
      <c r="I4423" s="1">
        <f>IF(Eingabe!S4423="x",1,0)</f>
        <v>0</v>
      </c>
      <c r="J4423" s="1">
        <f t="shared" si="309"/>
        <v>0</v>
      </c>
      <c r="K4423" s="89">
        <f>IF(Eingabe!E4423="x",1,0)</f>
        <v>0</v>
      </c>
      <c r="L4423" s="1">
        <f>IF(Eingabe!F4423="x",1,0)</f>
        <v>0</v>
      </c>
      <c r="M4423" s="90">
        <f t="shared" si="310"/>
        <v>0</v>
      </c>
    </row>
    <row r="4424">
      <c r="A4424" s="5">
        <f>Eingabe!J4424^2*PI()/4</f>
        <v>0</v>
      </c>
      <c r="B4424" s="5">
        <f>Eingabe!K4424*Eingabe!L4424</f>
        <v>0</v>
      </c>
      <c r="C4424" s="5">
        <f>(Eingabe!K4424*(Eingabe!L4424-Eingabe!K4424)+Eingabe!K4424^2*PI()/4)*0+Eingabe!K4424*Eingabe!L4424</f>
        <v>0</v>
      </c>
      <c r="D4424" s="89">
        <f>IF(Eingabe!G4424="x",1,0)</f>
        <v>0</v>
      </c>
      <c r="E4424" s="1">
        <f>IF(Eingabe!H4424="x",1,0)</f>
        <v>0</v>
      </c>
      <c r="F4424" s="1">
        <f>IF(Eingabe!I4424="x",1,0)</f>
        <v>0</v>
      </c>
      <c r="G4424" s="90">
        <f t="shared" si="308"/>
        <v>0</v>
      </c>
      <c r="H4424" s="1">
        <f>IF(Eingabe!R4424="x",1,0)</f>
        <v>0</v>
      </c>
      <c r="I4424" s="1">
        <f>IF(Eingabe!S4424="x",1,0)</f>
        <v>0</v>
      </c>
      <c r="J4424" s="1">
        <f t="shared" si="309"/>
        <v>0</v>
      </c>
      <c r="K4424" s="89">
        <f>IF(Eingabe!E4424="x",1,0)</f>
        <v>0</v>
      </c>
      <c r="L4424" s="1">
        <f>IF(Eingabe!F4424="x",1,0)</f>
        <v>0</v>
      </c>
      <c r="M4424" s="90">
        <f t="shared" si="310"/>
        <v>0</v>
      </c>
    </row>
    <row r="4425">
      <c r="A4425" s="5">
        <f>Eingabe!J4425^2*PI()/4</f>
        <v>0</v>
      </c>
      <c r="B4425" s="5">
        <f>Eingabe!K4425*Eingabe!L4425</f>
        <v>0</v>
      </c>
      <c r="C4425" s="5">
        <f>(Eingabe!K4425*(Eingabe!L4425-Eingabe!K4425)+Eingabe!K4425^2*PI()/4)*0+Eingabe!K4425*Eingabe!L4425</f>
        <v>0</v>
      </c>
      <c r="D4425" s="89">
        <f>IF(Eingabe!G4425="x",1,0)</f>
        <v>0</v>
      </c>
      <c r="E4425" s="1">
        <f>IF(Eingabe!H4425="x",1,0)</f>
        <v>0</v>
      </c>
      <c r="F4425" s="1">
        <f>IF(Eingabe!I4425="x",1,0)</f>
        <v>0</v>
      </c>
      <c r="G4425" s="90">
        <f t="shared" si="308"/>
        <v>0</v>
      </c>
      <c r="H4425" s="1">
        <f>IF(Eingabe!R4425="x",1,0)</f>
        <v>0</v>
      </c>
      <c r="I4425" s="1">
        <f>IF(Eingabe!S4425="x",1,0)</f>
        <v>0</v>
      </c>
      <c r="J4425" s="1">
        <f t="shared" si="309"/>
        <v>0</v>
      </c>
      <c r="K4425" s="89">
        <f>IF(Eingabe!E4425="x",1,0)</f>
        <v>0</v>
      </c>
      <c r="L4425" s="1">
        <f>IF(Eingabe!F4425="x",1,0)</f>
        <v>0</v>
      </c>
      <c r="M4425" s="90">
        <f t="shared" si="310"/>
        <v>0</v>
      </c>
    </row>
    <row r="4426">
      <c r="A4426" s="5">
        <f>Eingabe!J4426^2*PI()/4</f>
        <v>0</v>
      </c>
      <c r="B4426" s="5">
        <f>Eingabe!K4426*Eingabe!L4426</f>
        <v>0</v>
      </c>
      <c r="C4426" s="5">
        <f>(Eingabe!K4426*(Eingabe!L4426-Eingabe!K4426)+Eingabe!K4426^2*PI()/4)*0+Eingabe!K4426*Eingabe!L4426</f>
        <v>0</v>
      </c>
      <c r="D4426" s="89">
        <f>IF(Eingabe!G4426="x",1,0)</f>
        <v>0</v>
      </c>
      <c r="E4426" s="1">
        <f>IF(Eingabe!H4426="x",1,0)</f>
        <v>0</v>
      </c>
      <c r="F4426" s="1">
        <f>IF(Eingabe!I4426="x",1,0)</f>
        <v>0</v>
      </c>
      <c r="G4426" s="90">
        <f t="shared" si="308"/>
        <v>0</v>
      </c>
      <c r="H4426" s="1">
        <f>IF(Eingabe!R4426="x",1,0)</f>
        <v>0</v>
      </c>
      <c r="I4426" s="1">
        <f>IF(Eingabe!S4426="x",1,0)</f>
        <v>0</v>
      </c>
      <c r="J4426" s="1">
        <f t="shared" si="309"/>
        <v>0</v>
      </c>
      <c r="K4426" s="89">
        <f>IF(Eingabe!E4426="x",1,0)</f>
        <v>0</v>
      </c>
      <c r="L4426" s="1">
        <f>IF(Eingabe!F4426="x",1,0)</f>
        <v>0</v>
      </c>
      <c r="M4426" s="90">
        <f t="shared" si="310"/>
        <v>0</v>
      </c>
    </row>
    <row r="4427">
      <c r="A4427" s="5">
        <f>Eingabe!J4427^2*PI()/4</f>
        <v>0</v>
      </c>
      <c r="B4427" s="5">
        <f>Eingabe!K4427*Eingabe!L4427</f>
        <v>0</v>
      </c>
      <c r="C4427" s="5">
        <f>(Eingabe!K4427*(Eingabe!L4427-Eingabe!K4427)+Eingabe!K4427^2*PI()/4)*0+Eingabe!K4427*Eingabe!L4427</f>
        <v>0</v>
      </c>
      <c r="D4427" s="89">
        <f>IF(Eingabe!G4427="x",1,0)</f>
        <v>0</v>
      </c>
      <c r="E4427" s="1">
        <f>IF(Eingabe!H4427="x",1,0)</f>
        <v>0</v>
      </c>
      <c r="F4427" s="1">
        <f>IF(Eingabe!I4427="x",1,0)</f>
        <v>0</v>
      </c>
      <c r="G4427" s="90">
        <f t="shared" si="308"/>
        <v>0</v>
      </c>
      <c r="H4427" s="1">
        <f>IF(Eingabe!R4427="x",1,0)</f>
        <v>0</v>
      </c>
      <c r="I4427" s="1">
        <f>IF(Eingabe!S4427="x",1,0)</f>
        <v>0</v>
      </c>
      <c r="J4427" s="1">
        <f t="shared" si="309"/>
        <v>0</v>
      </c>
      <c r="K4427" s="89">
        <f>IF(Eingabe!E4427="x",1,0)</f>
        <v>0</v>
      </c>
      <c r="L4427" s="1">
        <f>IF(Eingabe!F4427="x",1,0)</f>
        <v>0</v>
      </c>
      <c r="M4427" s="90">
        <f t="shared" si="310"/>
        <v>0</v>
      </c>
    </row>
    <row r="4428">
      <c r="A4428" s="5">
        <f>Eingabe!J4428^2*PI()/4</f>
        <v>0</v>
      </c>
      <c r="B4428" s="5">
        <f>Eingabe!K4428*Eingabe!L4428</f>
        <v>0</v>
      </c>
      <c r="C4428" s="5">
        <f>(Eingabe!K4428*(Eingabe!L4428-Eingabe!K4428)+Eingabe!K4428^2*PI()/4)*0+Eingabe!K4428*Eingabe!L4428</f>
        <v>0</v>
      </c>
      <c r="D4428" s="89">
        <f>IF(Eingabe!G4428="x",1,0)</f>
        <v>0</v>
      </c>
      <c r="E4428" s="1">
        <f>IF(Eingabe!H4428="x",1,0)</f>
        <v>0</v>
      </c>
      <c r="F4428" s="1">
        <f>IF(Eingabe!I4428="x",1,0)</f>
        <v>0</v>
      </c>
      <c r="G4428" s="90">
        <f t="shared" si="308"/>
        <v>0</v>
      </c>
      <c r="H4428" s="1">
        <f>IF(Eingabe!R4428="x",1,0)</f>
        <v>0</v>
      </c>
      <c r="I4428" s="1">
        <f>IF(Eingabe!S4428="x",1,0)</f>
        <v>0</v>
      </c>
      <c r="J4428" s="1">
        <f t="shared" si="309"/>
        <v>0</v>
      </c>
      <c r="K4428" s="89">
        <f>IF(Eingabe!E4428="x",1,0)</f>
        <v>0</v>
      </c>
      <c r="L4428" s="1">
        <f>IF(Eingabe!F4428="x",1,0)</f>
        <v>0</v>
      </c>
      <c r="M4428" s="90">
        <f t="shared" si="310"/>
        <v>0</v>
      </c>
    </row>
    <row r="4429">
      <c r="A4429" s="5">
        <f>Eingabe!J4429^2*PI()/4</f>
        <v>0</v>
      </c>
      <c r="B4429" s="5">
        <f>Eingabe!K4429*Eingabe!L4429</f>
        <v>0</v>
      </c>
      <c r="C4429" s="5">
        <f>(Eingabe!K4429*(Eingabe!L4429-Eingabe!K4429)+Eingabe!K4429^2*PI()/4)*0+Eingabe!K4429*Eingabe!L4429</f>
        <v>0</v>
      </c>
      <c r="D4429" s="89">
        <f>IF(Eingabe!G4429="x",1,0)</f>
        <v>0</v>
      </c>
      <c r="E4429" s="1">
        <f>IF(Eingabe!H4429="x",1,0)</f>
        <v>0</v>
      </c>
      <c r="F4429" s="1">
        <f>IF(Eingabe!I4429="x",1,0)</f>
        <v>0</v>
      </c>
      <c r="G4429" s="90">
        <f t="shared" si="308"/>
        <v>0</v>
      </c>
      <c r="H4429" s="1">
        <f>IF(Eingabe!R4429="x",1,0)</f>
        <v>0</v>
      </c>
      <c r="I4429" s="1">
        <f>IF(Eingabe!S4429="x",1,0)</f>
        <v>0</v>
      </c>
      <c r="J4429" s="1">
        <f t="shared" si="309"/>
        <v>0</v>
      </c>
      <c r="K4429" s="89">
        <f>IF(Eingabe!E4429="x",1,0)</f>
        <v>0</v>
      </c>
      <c r="L4429" s="1">
        <f>IF(Eingabe!F4429="x",1,0)</f>
        <v>0</v>
      </c>
      <c r="M4429" s="90">
        <f t="shared" si="310"/>
        <v>0</v>
      </c>
    </row>
    <row r="4430">
      <c r="A4430" s="5">
        <f>Eingabe!J4430^2*PI()/4</f>
        <v>0</v>
      </c>
      <c r="B4430" s="5">
        <f>Eingabe!K4430*Eingabe!L4430</f>
        <v>0</v>
      </c>
      <c r="C4430" s="5">
        <f>(Eingabe!K4430*(Eingabe!L4430-Eingabe!K4430)+Eingabe!K4430^2*PI()/4)*0+Eingabe!K4430*Eingabe!L4430</f>
        <v>0</v>
      </c>
      <c r="D4430" s="89">
        <f>IF(Eingabe!G4430="x",1,0)</f>
        <v>0</v>
      </c>
      <c r="E4430" s="1">
        <f>IF(Eingabe!H4430="x",1,0)</f>
        <v>0</v>
      </c>
      <c r="F4430" s="1">
        <f>IF(Eingabe!I4430="x",1,0)</f>
        <v>0</v>
      </c>
      <c r="G4430" s="90">
        <f t="shared" si="308"/>
        <v>0</v>
      </c>
      <c r="H4430" s="1">
        <f>IF(Eingabe!R4430="x",1,0)</f>
        <v>0</v>
      </c>
      <c r="I4430" s="1">
        <f>IF(Eingabe!S4430="x",1,0)</f>
        <v>0</v>
      </c>
      <c r="J4430" s="1">
        <f t="shared" si="309"/>
        <v>0</v>
      </c>
      <c r="K4430" s="89">
        <f>IF(Eingabe!E4430="x",1,0)</f>
        <v>0</v>
      </c>
      <c r="L4430" s="1">
        <f>IF(Eingabe!F4430="x",1,0)</f>
        <v>0</v>
      </c>
      <c r="M4430" s="90">
        <f t="shared" si="310"/>
        <v>0</v>
      </c>
    </row>
    <row r="4431">
      <c r="A4431" s="5">
        <f>Eingabe!J4431^2*PI()/4</f>
        <v>0</v>
      </c>
      <c r="B4431" s="5">
        <f>Eingabe!K4431*Eingabe!L4431</f>
        <v>0</v>
      </c>
      <c r="C4431" s="5">
        <f>(Eingabe!K4431*(Eingabe!L4431-Eingabe!K4431)+Eingabe!K4431^2*PI()/4)*0+Eingabe!K4431*Eingabe!L4431</f>
        <v>0</v>
      </c>
      <c r="D4431" s="89">
        <f>IF(Eingabe!G4431="x",1,0)</f>
        <v>0</v>
      </c>
      <c r="E4431" s="1">
        <f>IF(Eingabe!H4431="x",1,0)</f>
        <v>0</v>
      </c>
      <c r="F4431" s="1">
        <f>IF(Eingabe!I4431="x",1,0)</f>
        <v>0</v>
      </c>
      <c r="G4431" s="90">
        <f t="shared" si="308"/>
        <v>0</v>
      </c>
      <c r="H4431" s="1">
        <f>IF(Eingabe!R4431="x",1,0)</f>
        <v>0</v>
      </c>
      <c r="I4431" s="1">
        <f>IF(Eingabe!S4431="x",1,0)</f>
        <v>0</v>
      </c>
      <c r="J4431" s="1">
        <f t="shared" si="309"/>
        <v>0</v>
      </c>
      <c r="K4431" s="89">
        <f>IF(Eingabe!E4431="x",1,0)</f>
        <v>0</v>
      </c>
      <c r="L4431" s="1">
        <f>IF(Eingabe!F4431="x",1,0)</f>
        <v>0</v>
      </c>
      <c r="M4431" s="90">
        <f t="shared" si="310"/>
        <v>0</v>
      </c>
    </row>
    <row r="4432">
      <c r="A4432" s="5">
        <f>Eingabe!J4432^2*PI()/4</f>
        <v>0</v>
      </c>
      <c r="B4432" s="5">
        <f>Eingabe!K4432*Eingabe!L4432</f>
        <v>0</v>
      </c>
      <c r="C4432" s="5">
        <f>(Eingabe!K4432*(Eingabe!L4432-Eingabe!K4432)+Eingabe!K4432^2*PI()/4)*0+Eingabe!K4432*Eingabe!L4432</f>
        <v>0</v>
      </c>
      <c r="D4432" s="89">
        <f>IF(Eingabe!G4432="x",1,0)</f>
        <v>0</v>
      </c>
      <c r="E4432" s="1">
        <f>IF(Eingabe!H4432="x",1,0)</f>
        <v>0</v>
      </c>
      <c r="F4432" s="1">
        <f>IF(Eingabe!I4432="x",1,0)</f>
        <v>0</v>
      </c>
      <c r="G4432" s="90">
        <f t="shared" si="308"/>
        <v>0</v>
      </c>
      <c r="H4432" s="1">
        <f>IF(Eingabe!R4432="x",1,0)</f>
        <v>0</v>
      </c>
      <c r="I4432" s="1">
        <f>IF(Eingabe!S4432="x",1,0)</f>
        <v>0</v>
      </c>
      <c r="J4432" s="1">
        <f t="shared" si="309"/>
        <v>0</v>
      </c>
      <c r="K4432" s="89">
        <f>IF(Eingabe!E4432="x",1,0)</f>
        <v>0</v>
      </c>
      <c r="L4432" s="1">
        <f>IF(Eingabe!F4432="x",1,0)</f>
        <v>0</v>
      </c>
      <c r="M4432" s="90">
        <f t="shared" si="310"/>
        <v>0</v>
      </c>
    </row>
    <row r="4433">
      <c r="A4433" s="5">
        <f>Eingabe!J4433^2*PI()/4</f>
        <v>0</v>
      </c>
      <c r="B4433" s="5">
        <f>Eingabe!K4433*Eingabe!L4433</f>
        <v>0</v>
      </c>
      <c r="C4433" s="5">
        <f>(Eingabe!K4433*(Eingabe!L4433-Eingabe!K4433)+Eingabe!K4433^2*PI()/4)*0+Eingabe!K4433*Eingabe!L4433</f>
        <v>0</v>
      </c>
      <c r="D4433" s="89">
        <f>IF(Eingabe!G4433="x",1,0)</f>
        <v>0</v>
      </c>
      <c r="E4433" s="1">
        <f>IF(Eingabe!H4433="x",1,0)</f>
        <v>0</v>
      </c>
      <c r="F4433" s="1">
        <f>IF(Eingabe!I4433="x",1,0)</f>
        <v>0</v>
      </c>
      <c r="G4433" s="90">
        <f t="shared" si="308"/>
        <v>0</v>
      </c>
      <c r="H4433" s="1">
        <f>IF(Eingabe!R4433="x",1,0)</f>
        <v>0</v>
      </c>
      <c r="I4433" s="1">
        <f>IF(Eingabe!S4433="x",1,0)</f>
        <v>0</v>
      </c>
      <c r="J4433" s="1">
        <f t="shared" si="309"/>
        <v>0</v>
      </c>
      <c r="K4433" s="89">
        <f>IF(Eingabe!E4433="x",1,0)</f>
        <v>0</v>
      </c>
      <c r="L4433" s="1">
        <f>IF(Eingabe!F4433="x",1,0)</f>
        <v>0</v>
      </c>
      <c r="M4433" s="90">
        <f t="shared" si="310"/>
        <v>0</v>
      </c>
    </row>
    <row r="4434">
      <c r="A4434" s="5">
        <f>Eingabe!J4434^2*PI()/4</f>
        <v>0</v>
      </c>
      <c r="B4434" s="5">
        <f>Eingabe!K4434*Eingabe!L4434</f>
        <v>0</v>
      </c>
      <c r="C4434" s="5">
        <f>(Eingabe!K4434*(Eingabe!L4434-Eingabe!K4434)+Eingabe!K4434^2*PI()/4)*0+Eingabe!K4434*Eingabe!L4434</f>
        <v>0</v>
      </c>
      <c r="D4434" s="89">
        <f>IF(Eingabe!G4434="x",1,0)</f>
        <v>0</v>
      </c>
      <c r="E4434" s="1">
        <f>IF(Eingabe!H4434="x",1,0)</f>
        <v>0</v>
      </c>
      <c r="F4434" s="1">
        <f>IF(Eingabe!I4434="x",1,0)</f>
        <v>0</v>
      </c>
      <c r="G4434" s="90">
        <f t="shared" si="308"/>
        <v>0</v>
      </c>
      <c r="H4434" s="1">
        <f>IF(Eingabe!R4434="x",1,0)</f>
        <v>0</v>
      </c>
      <c r="I4434" s="1">
        <f>IF(Eingabe!S4434="x",1,0)</f>
        <v>0</v>
      </c>
      <c r="J4434" s="1">
        <f t="shared" si="309"/>
        <v>0</v>
      </c>
      <c r="K4434" s="89">
        <f>IF(Eingabe!E4434="x",1,0)</f>
        <v>0</v>
      </c>
      <c r="L4434" s="1">
        <f>IF(Eingabe!F4434="x",1,0)</f>
        <v>0</v>
      </c>
      <c r="M4434" s="90">
        <f t="shared" si="310"/>
        <v>0</v>
      </c>
    </row>
    <row r="4435">
      <c r="A4435" s="5">
        <f>Eingabe!J4435^2*PI()/4</f>
        <v>0</v>
      </c>
      <c r="B4435" s="5">
        <f>Eingabe!K4435*Eingabe!L4435</f>
        <v>0</v>
      </c>
      <c r="C4435" s="5">
        <f>(Eingabe!K4435*(Eingabe!L4435-Eingabe!K4435)+Eingabe!K4435^2*PI()/4)*0+Eingabe!K4435*Eingabe!L4435</f>
        <v>0</v>
      </c>
      <c r="D4435" s="89">
        <f>IF(Eingabe!G4435="x",1,0)</f>
        <v>0</v>
      </c>
      <c r="E4435" s="1">
        <f>IF(Eingabe!H4435="x",1,0)</f>
        <v>0</v>
      </c>
      <c r="F4435" s="1">
        <f>IF(Eingabe!I4435="x",1,0)</f>
        <v>0</v>
      </c>
      <c r="G4435" s="90">
        <f t="shared" ref="G4435:G4498" si="311">MAX(E4435:F4435)</f>
        <v>0</v>
      </c>
      <c r="H4435" s="1">
        <f>IF(Eingabe!R4435="x",1,0)</f>
        <v>0</v>
      </c>
      <c r="I4435" s="1">
        <f>IF(Eingabe!S4435="x",1,0)</f>
        <v>0</v>
      </c>
      <c r="J4435" s="1">
        <f t="shared" ref="J4435:J4498" si="312">MAX(H4435:I4435)</f>
        <v>0</v>
      </c>
      <c r="K4435" s="89">
        <f>IF(Eingabe!E4435="x",1,0)</f>
        <v>0</v>
      </c>
      <c r="L4435" s="1">
        <f>IF(Eingabe!F4435="x",1,0)</f>
        <v>0</v>
      </c>
      <c r="M4435" s="90">
        <f t="shared" ref="M4435:M4498" si="313">MAX(K4435:L4435)</f>
        <v>0</v>
      </c>
    </row>
    <row r="4436">
      <c r="A4436" s="5">
        <f>Eingabe!J4436^2*PI()/4</f>
        <v>0</v>
      </c>
      <c r="B4436" s="5">
        <f>Eingabe!K4436*Eingabe!L4436</f>
        <v>0</v>
      </c>
      <c r="C4436" s="5">
        <f>(Eingabe!K4436*(Eingabe!L4436-Eingabe!K4436)+Eingabe!K4436^2*PI()/4)*0+Eingabe!K4436*Eingabe!L4436</f>
        <v>0</v>
      </c>
      <c r="D4436" s="89">
        <f>IF(Eingabe!G4436="x",1,0)</f>
        <v>0</v>
      </c>
      <c r="E4436" s="1">
        <f>IF(Eingabe!H4436="x",1,0)</f>
        <v>0</v>
      </c>
      <c r="F4436" s="1">
        <f>IF(Eingabe!I4436="x",1,0)</f>
        <v>0</v>
      </c>
      <c r="G4436" s="90">
        <f t="shared" si="311"/>
        <v>0</v>
      </c>
      <c r="H4436" s="1">
        <f>IF(Eingabe!R4436="x",1,0)</f>
        <v>0</v>
      </c>
      <c r="I4436" s="1">
        <f>IF(Eingabe!S4436="x",1,0)</f>
        <v>0</v>
      </c>
      <c r="J4436" s="1">
        <f t="shared" si="312"/>
        <v>0</v>
      </c>
      <c r="K4436" s="89">
        <f>IF(Eingabe!E4436="x",1,0)</f>
        <v>0</v>
      </c>
      <c r="L4436" s="1">
        <f>IF(Eingabe!F4436="x",1,0)</f>
        <v>0</v>
      </c>
      <c r="M4436" s="90">
        <f t="shared" si="313"/>
        <v>0</v>
      </c>
    </row>
    <row r="4437">
      <c r="A4437" s="5">
        <f>Eingabe!J4437^2*PI()/4</f>
        <v>0</v>
      </c>
      <c r="B4437" s="5">
        <f>Eingabe!K4437*Eingabe!L4437</f>
        <v>0</v>
      </c>
      <c r="C4437" s="5">
        <f>(Eingabe!K4437*(Eingabe!L4437-Eingabe!K4437)+Eingabe!K4437^2*PI()/4)*0+Eingabe!K4437*Eingabe!L4437</f>
        <v>0</v>
      </c>
      <c r="D4437" s="89">
        <f>IF(Eingabe!G4437="x",1,0)</f>
        <v>0</v>
      </c>
      <c r="E4437" s="1">
        <f>IF(Eingabe!H4437="x",1,0)</f>
        <v>0</v>
      </c>
      <c r="F4437" s="1">
        <f>IF(Eingabe!I4437="x",1,0)</f>
        <v>0</v>
      </c>
      <c r="G4437" s="90">
        <f t="shared" si="311"/>
        <v>0</v>
      </c>
      <c r="H4437" s="1">
        <f>IF(Eingabe!R4437="x",1,0)</f>
        <v>0</v>
      </c>
      <c r="I4437" s="1">
        <f>IF(Eingabe!S4437="x",1,0)</f>
        <v>0</v>
      </c>
      <c r="J4437" s="1">
        <f t="shared" si="312"/>
        <v>0</v>
      </c>
      <c r="K4437" s="89">
        <f>IF(Eingabe!E4437="x",1,0)</f>
        <v>0</v>
      </c>
      <c r="L4437" s="1">
        <f>IF(Eingabe!F4437="x",1,0)</f>
        <v>0</v>
      </c>
      <c r="M4437" s="90">
        <f t="shared" si="313"/>
        <v>0</v>
      </c>
    </row>
    <row r="4438">
      <c r="A4438" s="5">
        <f>Eingabe!J4438^2*PI()/4</f>
        <v>0</v>
      </c>
      <c r="B4438" s="5">
        <f>Eingabe!K4438*Eingabe!L4438</f>
        <v>0</v>
      </c>
      <c r="C4438" s="5">
        <f>(Eingabe!K4438*(Eingabe!L4438-Eingabe!K4438)+Eingabe!K4438^2*PI()/4)*0+Eingabe!K4438*Eingabe!L4438</f>
        <v>0</v>
      </c>
      <c r="D4438" s="89">
        <f>IF(Eingabe!G4438="x",1,0)</f>
        <v>0</v>
      </c>
      <c r="E4438" s="1">
        <f>IF(Eingabe!H4438="x",1,0)</f>
        <v>0</v>
      </c>
      <c r="F4438" s="1">
        <f>IF(Eingabe!I4438="x",1,0)</f>
        <v>0</v>
      </c>
      <c r="G4438" s="90">
        <f t="shared" si="311"/>
        <v>0</v>
      </c>
      <c r="H4438" s="1">
        <f>IF(Eingabe!R4438="x",1,0)</f>
        <v>0</v>
      </c>
      <c r="I4438" s="1">
        <f>IF(Eingabe!S4438="x",1,0)</f>
        <v>0</v>
      </c>
      <c r="J4438" s="1">
        <f t="shared" si="312"/>
        <v>0</v>
      </c>
      <c r="K4438" s="89">
        <f>IF(Eingabe!E4438="x",1,0)</f>
        <v>0</v>
      </c>
      <c r="L4438" s="1">
        <f>IF(Eingabe!F4438="x",1,0)</f>
        <v>0</v>
      </c>
      <c r="M4438" s="90">
        <f t="shared" si="313"/>
        <v>0</v>
      </c>
    </row>
    <row r="4439">
      <c r="A4439" s="5">
        <f>Eingabe!J4439^2*PI()/4</f>
        <v>0</v>
      </c>
      <c r="B4439" s="5">
        <f>Eingabe!K4439*Eingabe!L4439</f>
        <v>0</v>
      </c>
      <c r="C4439" s="5">
        <f>(Eingabe!K4439*(Eingabe!L4439-Eingabe!K4439)+Eingabe!K4439^2*PI()/4)*0+Eingabe!K4439*Eingabe!L4439</f>
        <v>0</v>
      </c>
      <c r="D4439" s="89">
        <f>IF(Eingabe!G4439="x",1,0)</f>
        <v>0</v>
      </c>
      <c r="E4439" s="1">
        <f>IF(Eingabe!H4439="x",1,0)</f>
        <v>0</v>
      </c>
      <c r="F4439" s="1">
        <f>IF(Eingabe!I4439="x",1,0)</f>
        <v>0</v>
      </c>
      <c r="G4439" s="90">
        <f t="shared" si="311"/>
        <v>0</v>
      </c>
      <c r="H4439" s="1">
        <f>IF(Eingabe!R4439="x",1,0)</f>
        <v>0</v>
      </c>
      <c r="I4439" s="1">
        <f>IF(Eingabe!S4439="x",1,0)</f>
        <v>0</v>
      </c>
      <c r="J4439" s="1">
        <f t="shared" si="312"/>
        <v>0</v>
      </c>
      <c r="K4439" s="89">
        <f>IF(Eingabe!E4439="x",1,0)</f>
        <v>0</v>
      </c>
      <c r="L4439" s="1">
        <f>IF(Eingabe!F4439="x",1,0)</f>
        <v>0</v>
      </c>
      <c r="M4439" s="90">
        <f t="shared" si="313"/>
        <v>0</v>
      </c>
    </row>
    <row r="4440">
      <c r="A4440" s="5">
        <f>Eingabe!J4440^2*PI()/4</f>
        <v>0</v>
      </c>
      <c r="B4440" s="5">
        <f>Eingabe!K4440*Eingabe!L4440</f>
        <v>0</v>
      </c>
      <c r="C4440" s="5">
        <f>(Eingabe!K4440*(Eingabe!L4440-Eingabe!K4440)+Eingabe!K4440^2*PI()/4)*0+Eingabe!K4440*Eingabe!L4440</f>
        <v>0</v>
      </c>
      <c r="D4440" s="89">
        <f>IF(Eingabe!G4440="x",1,0)</f>
        <v>0</v>
      </c>
      <c r="E4440" s="1">
        <f>IF(Eingabe!H4440="x",1,0)</f>
        <v>0</v>
      </c>
      <c r="F4440" s="1">
        <f>IF(Eingabe!I4440="x",1,0)</f>
        <v>0</v>
      </c>
      <c r="G4440" s="90">
        <f t="shared" si="311"/>
        <v>0</v>
      </c>
      <c r="H4440" s="1">
        <f>IF(Eingabe!R4440="x",1,0)</f>
        <v>0</v>
      </c>
      <c r="I4440" s="1">
        <f>IF(Eingabe!S4440="x",1,0)</f>
        <v>0</v>
      </c>
      <c r="J4440" s="1">
        <f t="shared" si="312"/>
        <v>0</v>
      </c>
      <c r="K4440" s="89">
        <f>IF(Eingabe!E4440="x",1,0)</f>
        <v>0</v>
      </c>
      <c r="L4440" s="1">
        <f>IF(Eingabe!F4440="x",1,0)</f>
        <v>0</v>
      </c>
      <c r="M4440" s="90">
        <f t="shared" si="313"/>
        <v>0</v>
      </c>
    </row>
    <row r="4441">
      <c r="A4441" s="5">
        <f>Eingabe!J4441^2*PI()/4</f>
        <v>0</v>
      </c>
      <c r="B4441" s="5">
        <f>Eingabe!K4441*Eingabe!L4441</f>
        <v>0</v>
      </c>
      <c r="C4441" s="5">
        <f>(Eingabe!K4441*(Eingabe!L4441-Eingabe!K4441)+Eingabe!K4441^2*PI()/4)*0+Eingabe!K4441*Eingabe!L4441</f>
        <v>0</v>
      </c>
      <c r="D4441" s="89">
        <f>IF(Eingabe!G4441="x",1,0)</f>
        <v>0</v>
      </c>
      <c r="E4441" s="1">
        <f>IF(Eingabe!H4441="x",1,0)</f>
        <v>0</v>
      </c>
      <c r="F4441" s="1">
        <f>IF(Eingabe!I4441="x",1,0)</f>
        <v>0</v>
      </c>
      <c r="G4441" s="90">
        <f t="shared" si="311"/>
        <v>0</v>
      </c>
      <c r="H4441" s="1">
        <f>IF(Eingabe!R4441="x",1,0)</f>
        <v>0</v>
      </c>
      <c r="I4441" s="1">
        <f>IF(Eingabe!S4441="x",1,0)</f>
        <v>0</v>
      </c>
      <c r="J4441" s="1">
        <f t="shared" si="312"/>
        <v>0</v>
      </c>
      <c r="K4441" s="89">
        <f>IF(Eingabe!E4441="x",1,0)</f>
        <v>0</v>
      </c>
      <c r="L4441" s="1">
        <f>IF(Eingabe!F4441="x",1,0)</f>
        <v>0</v>
      </c>
      <c r="M4441" s="90">
        <f t="shared" si="313"/>
        <v>0</v>
      </c>
    </row>
    <row r="4442">
      <c r="A4442" s="5">
        <f>Eingabe!J4442^2*PI()/4</f>
        <v>0</v>
      </c>
      <c r="B4442" s="5">
        <f>Eingabe!K4442*Eingabe!L4442</f>
        <v>0</v>
      </c>
      <c r="C4442" s="5">
        <f>(Eingabe!K4442*(Eingabe!L4442-Eingabe!K4442)+Eingabe!K4442^2*PI()/4)*0+Eingabe!K4442*Eingabe!L4442</f>
        <v>0</v>
      </c>
      <c r="D4442" s="89">
        <f>IF(Eingabe!G4442="x",1,0)</f>
        <v>0</v>
      </c>
      <c r="E4442" s="1">
        <f>IF(Eingabe!H4442="x",1,0)</f>
        <v>0</v>
      </c>
      <c r="F4442" s="1">
        <f>IF(Eingabe!I4442="x",1,0)</f>
        <v>0</v>
      </c>
      <c r="G4442" s="90">
        <f t="shared" si="311"/>
        <v>0</v>
      </c>
      <c r="H4442" s="1">
        <f>IF(Eingabe!R4442="x",1,0)</f>
        <v>0</v>
      </c>
      <c r="I4442" s="1">
        <f>IF(Eingabe!S4442="x",1,0)</f>
        <v>0</v>
      </c>
      <c r="J4442" s="1">
        <f t="shared" si="312"/>
        <v>0</v>
      </c>
      <c r="K4442" s="89">
        <f>IF(Eingabe!E4442="x",1,0)</f>
        <v>0</v>
      </c>
      <c r="L4442" s="1">
        <f>IF(Eingabe!F4442="x",1,0)</f>
        <v>0</v>
      </c>
      <c r="M4442" s="90">
        <f t="shared" si="313"/>
        <v>0</v>
      </c>
    </row>
    <row r="4443">
      <c r="A4443" s="5">
        <f>Eingabe!J4443^2*PI()/4</f>
        <v>0</v>
      </c>
      <c r="B4443" s="5">
        <f>Eingabe!K4443*Eingabe!L4443</f>
        <v>0</v>
      </c>
      <c r="C4443" s="5">
        <f>(Eingabe!K4443*(Eingabe!L4443-Eingabe!K4443)+Eingabe!K4443^2*PI()/4)*0+Eingabe!K4443*Eingabe!L4443</f>
        <v>0</v>
      </c>
      <c r="D4443" s="89">
        <f>IF(Eingabe!G4443="x",1,0)</f>
        <v>0</v>
      </c>
      <c r="E4443" s="1">
        <f>IF(Eingabe!H4443="x",1,0)</f>
        <v>0</v>
      </c>
      <c r="F4443" s="1">
        <f>IF(Eingabe!I4443="x",1,0)</f>
        <v>0</v>
      </c>
      <c r="G4443" s="90">
        <f t="shared" si="311"/>
        <v>0</v>
      </c>
      <c r="H4443" s="1">
        <f>IF(Eingabe!R4443="x",1,0)</f>
        <v>0</v>
      </c>
      <c r="I4443" s="1">
        <f>IF(Eingabe!S4443="x",1,0)</f>
        <v>0</v>
      </c>
      <c r="J4443" s="1">
        <f t="shared" si="312"/>
        <v>0</v>
      </c>
      <c r="K4443" s="89">
        <f>IF(Eingabe!E4443="x",1,0)</f>
        <v>0</v>
      </c>
      <c r="L4443" s="1">
        <f>IF(Eingabe!F4443="x",1,0)</f>
        <v>0</v>
      </c>
      <c r="M4443" s="90">
        <f t="shared" si="313"/>
        <v>0</v>
      </c>
    </row>
    <row r="4444">
      <c r="A4444" s="5">
        <f>Eingabe!J4444^2*PI()/4</f>
        <v>0</v>
      </c>
      <c r="B4444" s="5">
        <f>Eingabe!K4444*Eingabe!L4444</f>
        <v>0</v>
      </c>
      <c r="C4444" s="5">
        <f>(Eingabe!K4444*(Eingabe!L4444-Eingabe!K4444)+Eingabe!K4444^2*PI()/4)*0+Eingabe!K4444*Eingabe!L4444</f>
        <v>0</v>
      </c>
      <c r="D4444" s="89">
        <f>IF(Eingabe!G4444="x",1,0)</f>
        <v>0</v>
      </c>
      <c r="E4444" s="1">
        <f>IF(Eingabe!H4444="x",1,0)</f>
        <v>0</v>
      </c>
      <c r="F4444" s="1">
        <f>IF(Eingabe!I4444="x",1,0)</f>
        <v>0</v>
      </c>
      <c r="G4444" s="90">
        <f t="shared" si="311"/>
        <v>0</v>
      </c>
      <c r="H4444" s="1">
        <f>IF(Eingabe!R4444="x",1,0)</f>
        <v>0</v>
      </c>
      <c r="I4444" s="1">
        <f>IF(Eingabe!S4444="x",1,0)</f>
        <v>0</v>
      </c>
      <c r="J4444" s="1">
        <f t="shared" si="312"/>
        <v>0</v>
      </c>
      <c r="K4444" s="89">
        <f>IF(Eingabe!E4444="x",1,0)</f>
        <v>0</v>
      </c>
      <c r="L4444" s="1">
        <f>IF(Eingabe!F4444="x",1,0)</f>
        <v>0</v>
      </c>
      <c r="M4444" s="90">
        <f t="shared" si="313"/>
        <v>0</v>
      </c>
    </row>
    <row r="4445">
      <c r="A4445" s="5">
        <f>Eingabe!J4445^2*PI()/4</f>
        <v>0</v>
      </c>
      <c r="B4445" s="5">
        <f>Eingabe!K4445*Eingabe!L4445</f>
        <v>0</v>
      </c>
      <c r="C4445" s="5">
        <f>(Eingabe!K4445*(Eingabe!L4445-Eingabe!K4445)+Eingabe!K4445^2*PI()/4)*0+Eingabe!K4445*Eingabe!L4445</f>
        <v>0</v>
      </c>
      <c r="D4445" s="89">
        <f>IF(Eingabe!G4445="x",1,0)</f>
        <v>0</v>
      </c>
      <c r="E4445" s="1">
        <f>IF(Eingabe!H4445="x",1,0)</f>
        <v>0</v>
      </c>
      <c r="F4445" s="1">
        <f>IF(Eingabe!I4445="x",1,0)</f>
        <v>0</v>
      </c>
      <c r="G4445" s="90">
        <f t="shared" si="311"/>
        <v>0</v>
      </c>
      <c r="H4445" s="1">
        <f>IF(Eingabe!R4445="x",1,0)</f>
        <v>0</v>
      </c>
      <c r="I4445" s="1">
        <f>IF(Eingabe!S4445="x",1,0)</f>
        <v>0</v>
      </c>
      <c r="J4445" s="1">
        <f t="shared" si="312"/>
        <v>0</v>
      </c>
      <c r="K4445" s="89">
        <f>IF(Eingabe!E4445="x",1,0)</f>
        <v>0</v>
      </c>
      <c r="L4445" s="1">
        <f>IF(Eingabe!F4445="x",1,0)</f>
        <v>0</v>
      </c>
      <c r="M4445" s="90">
        <f t="shared" si="313"/>
        <v>0</v>
      </c>
    </row>
    <row r="4446">
      <c r="A4446" s="5">
        <f>Eingabe!J4446^2*PI()/4</f>
        <v>0</v>
      </c>
      <c r="B4446" s="5">
        <f>Eingabe!K4446*Eingabe!L4446</f>
        <v>0</v>
      </c>
      <c r="C4446" s="5">
        <f>(Eingabe!K4446*(Eingabe!L4446-Eingabe!K4446)+Eingabe!K4446^2*PI()/4)*0+Eingabe!K4446*Eingabe!L4446</f>
        <v>0</v>
      </c>
      <c r="D4446" s="89">
        <f>IF(Eingabe!G4446="x",1,0)</f>
        <v>0</v>
      </c>
      <c r="E4446" s="1">
        <f>IF(Eingabe!H4446="x",1,0)</f>
        <v>0</v>
      </c>
      <c r="F4446" s="1">
        <f>IF(Eingabe!I4446="x",1,0)</f>
        <v>0</v>
      </c>
      <c r="G4446" s="90">
        <f t="shared" si="311"/>
        <v>0</v>
      </c>
      <c r="H4446" s="1">
        <f>IF(Eingabe!R4446="x",1,0)</f>
        <v>0</v>
      </c>
      <c r="I4446" s="1">
        <f>IF(Eingabe!S4446="x",1,0)</f>
        <v>0</v>
      </c>
      <c r="J4446" s="1">
        <f t="shared" si="312"/>
        <v>0</v>
      </c>
      <c r="K4446" s="89">
        <f>IF(Eingabe!E4446="x",1,0)</f>
        <v>0</v>
      </c>
      <c r="L4446" s="1">
        <f>IF(Eingabe!F4446="x",1,0)</f>
        <v>0</v>
      </c>
      <c r="M4446" s="90">
        <f t="shared" si="313"/>
        <v>0</v>
      </c>
    </row>
    <row r="4447">
      <c r="A4447" s="5">
        <f>Eingabe!J4447^2*PI()/4</f>
        <v>0</v>
      </c>
      <c r="B4447" s="5">
        <f>Eingabe!K4447*Eingabe!L4447</f>
        <v>0</v>
      </c>
      <c r="C4447" s="5">
        <f>(Eingabe!K4447*(Eingabe!L4447-Eingabe!K4447)+Eingabe!K4447^2*PI()/4)*0+Eingabe!K4447*Eingabe!L4447</f>
        <v>0</v>
      </c>
      <c r="D4447" s="89">
        <f>IF(Eingabe!G4447="x",1,0)</f>
        <v>0</v>
      </c>
      <c r="E4447" s="1">
        <f>IF(Eingabe!H4447="x",1,0)</f>
        <v>0</v>
      </c>
      <c r="F4447" s="1">
        <f>IF(Eingabe!I4447="x",1,0)</f>
        <v>0</v>
      </c>
      <c r="G4447" s="90">
        <f t="shared" si="311"/>
        <v>0</v>
      </c>
      <c r="H4447" s="1">
        <f>IF(Eingabe!R4447="x",1,0)</f>
        <v>0</v>
      </c>
      <c r="I4447" s="1">
        <f>IF(Eingabe!S4447="x",1,0)</f>
        <v>0</v>
      </c>
      <c r="J4447" s="1">
        <f t="shared" si="312"/>
        <v>0</v>
      </c>
      <c r="K4447" s="89">
        <f>IF(Eingabe!E4447="x",1,0)</f>
        <v>0</v>
      </c>
      <c r="L4447" s="1">
        <f>IF(Eingabe!F4447="x",1,0)</f>
        <v>0</v>
      </c>
      <c r="M4447" s="90">
        <f t="shared" si="313"/>
        <v>0</v>
      </c>
    </row>
    <row r="4448">
      <c r="A4448" s="5">
        <f>Eingabe!J4448^2*PI()/4</f>
        <v>0</v>
      </c>
      <c r="B4448" s="5">
        <f>Eingabe!K4448*Eingabe!L4448</f>
        <v>0</v>
      </c>
      <c r="C4448" s="5">
        <f>(Eingabe!K4448*(Eingabe!L4448-Eingabe!K4448)+Eingabe!K4448^2*PI()/4)*0+Eingabe!K4448*Eingabe!L4448</f>
        <v>0</v>
      </c>
      <c r="D4448" s="89">
        <f>IF(Eingabe!G4448="x",1,0)</f>
        <v>0</v>
      </c>
      <c r="E4448" s="1">
        <f>IF(Eingabe!H4448="x",1,0)</f>
        <v>0</v>
      </c>
      <c r="F4448" s="1">
        <f>IF(Eingabe!I4448="x",1,0)</f>
        <v>0</v>
      </c>
      <c r="G4448" s="90">
        <f t="shared" si="311"/>
        <v>0</v>
      </c>
      <c r="H4448" s="1">
        <f>IF(Eingabe!R4448="x",1,0)</f>
        <v>0</v>
      </c>
      <c r="I4448" s="1">
        <f>IF(Eingabe!S4448="x",1,0)</f>
        <v>0</v>
      </c>
      <c r="J4448" s="1">
        <f t="shared" si="312"/>
        <v>0</v>
      </c>
      <c r="K4448" s="89">
        <f>IF(Eingabe!E4448="x",1,0)</f>
        <v>0</v>
      </c>
      <c r="L4448" s="1">
        <f>IF(Eingabe!F4448="x",1,0)</f>
        <v>0</v>
      </c>
      <c r="M4448" s="90">
        <f t="shared" si="313"/>
        <v>0</v>
      </c>
    </row>
    <row r="4449">
      <c r="A4449" s="5">
        <f>Eingabe!J4449^2*PI()/4</f>
        <v>0</v>
      </c>
      <c r="B4449" s="5">
        <f>Eingabe!K4449*Eingabe!L4449</f>
        <v>0</v>
      </c>
      <c r="C4449" s="5">
        <f>(Eingabe!K4449*(Eingabe!L4449-Eingabe!K4449)+Eingabe!K4449^2*PI()/4)*0+Eingabe!K4449*Eingabe!L4449</f>
        <v>0</v>
      </c>
      <c r="D4449" s="89">
        <f>IF(Eingabe!G4449="x",1,0)</f>
        <v>0</v>
      </c>
      <c r="E4449" s="1">
        <f>IF(Eingabe!H4449="x",1,0)</f>
        <v>0</v>
      </c>
      <c r="F4449" s="1">
        <f>IF(Eingabe!I4449="x",1,0)</f>
        <v>0</v>
      </c>
      <c r="G4449" s="90">
        <f t="shared" si="311"/>
        <v>0</v>
      </c>
      <c r="H4449" s="1">
        <f>IF(Eingabe!R4449="x",1,0)</f>
        <v>0</v>
      </c>
      <c r="I4449" s="1">
        <f>IF(Eingabe!S4449="x",1,0)</f>
        <v>0</v>
      </c>
      <c r="J4449" s="1">
        <f t="shared" si="312"/>
        <v>0</v>
      </c>
      <c r="K4449" s="89">
        <f>IF(Eingabe!E4449="x",1,0)</f>
        <v>0</v>
      </c>
      <c r="L4449" s="1">
        <f>IF(Eingabe!F4449="x",1,0)</f>
        <v>0</v>
      </c>
      <c r="M4449" s="90">
        <f t="shared" si="313"/>
        <v>0</v>
      </c>
    </row>
    <row r="4450">
      <c r="A4450" s="5">
        <f>Eingabe!J4450^2*PI()/4</f>
        <v>0</v>
      </c>
      <c r="B4450" s="5">
        <f>Eingabe!K4450*Eingabe!L4450</f>
        <v>0</v>
      </c>
      <c r="C4450" s="5">
        <f>(Eingabe!K4450*(Eingabe!L4450-Eingabe!K4450)+Eingabe!K4450^2*PI()/4)*0+Eingabe!K4450*Eingabe!L4450</f>
        <v>0</v>
      </c>
      <c r="D4450" s="89">
        <f>IF(Eingabe!G4450="x",1,0)</f>
        <v>0</v>
      </c>
      <c r="E4450" s="1">
        <f>IF(Eingabe!H4450="x",1,0)</f>
        <v>0</v>
      </c>
      <c r="F4450" s="1">
        <f>IF(Eingabe!I4450="x",1,0)</f>
        <v>0</v>
      </c>
      <c r="G4450" s="90">
        <f t="shared" si="311"/>
        <v>0</v>
      </c>
      <c r="H4450" s="1">
        <f>IF(Eingabe!R4450="x",1,0)</f>
        <v>0</v>
      </c>
      <c r="I4450" s="1">
        <f>IF(Eingabe!S4450="x",1,0)</f>
        <v>0</v>
      </c>
      <c r="J4450" s="1">
        <f t="shared" si="312"/>
        <v>0</v>
      </c>
      <c r="K4450" s="89">
        <f>IF(Eingabe!E4450="x",1,0)</f>
        <v>0</v>
      </c>
      <c r="L4450" s="1">
        <f>IF(Eingabe!F4450="x",1,0)</f>
        <v>0</v>
      </c>
      <c r="M4450" s="90">
        <f t="shared" si="313"/>
        <v>0</v>
      </c>
    </row>
    <row r="4451">
      <c r="A4451" s="5">
        <f>Eingabe!J4451^2*PI()/4</f>
        <v>0</v>
      </c>
      <c r="B4451" s="5">
        <f>Eingabe!K4451*Eingabe!L4451</f>
        <v>0</v>
      </c>
      <c r="C4451" s="5">
        <f>(Eingabe!K4451*(Eingabe!L4451-Eingabe!K4451)+Eingabe!K4451^2*PI()/4)*0+Eingabe!K4451*Eingabe!L4451</f>
        <v>0</v>
      </c>
      <c r="D4451" s="89">
        <f>IF(Eingabe!G4451="x",1,0)</f>
        <v>0</v>
      </c>
      <c r="E4451" s="1">
        <f>IF(Eingabe!H4451="x",1,0)</f>
        <v>0</v>
      </c>
      <c r="F4451" s="1">
        <f>IF(Eingabe!I4451="x",1,0)</f>
        <v>0</v>
      </c>
      <c r="G4451" s="90">
        <f t="shared" si="311"/>
        <v>0</v>
      </c>
      <c r="H4451" s="1">
        <f>IF(Eingabe!R4451="x",1,0)</f>
        <v>0</v>
      </c>
      <c r="I4451" s="1">
        <f>IF(Eingabe!S4451="x",1,0)</f>
        <v>0</v>
      </c>
      <c r="J4451" s="1">
        <f t="shared" si="312"/>
        <v>0</v>
      </c>
      <c r="K4451" s="89">
        <f>IF(Eingabe!E4451="x",1,0)</f>
        <v>0</v>
      </c>
      <c r="L4451" s="1">
        <f>IF(Eingabe!F4451="x",1,0)</f>
        <v>0</v>
      </c>
      <c r="M4451" s="90">
        <f t="shared" si="313"/>
        <v>0</v>
      </c>
    </row>
    <row r="4452">
      <c r="A4452" s="5">
        <f>Eingabe!J4452^2*PI()/4</f>
        <v>0</v>
      </c>
      <c r="B4452" s="5">
        <f>Eingabe!K4452*Eingabe!L4452</f>
        <v>0</v>
      </c>
      <c r="C4452" s="5">
        <f>(Eingabe!K4452*(Eingabe!L4452-Eingabe!K4452)+Eingabe!K4452^2*PI()/4)*0+Eingabe!K4452*Eingabe!L4452</f>
        <v>0</v>
      </c>
      <c r="D4452" s="89">
        <f>IF(Eingabe!G4452="x",1,0)</f>
        <v>0</v>
      </c>
      <c r="E4452" s="1">
        <f>IF(Eingabe!H4452="x",1,0)</f>
        <v>0</v>
      </c>
      <c r="F4452" s="1">
        <f>IF(Eingabe!I4452="x",1,0)</f>
        <v>0</v>
      </c>
      <c r="G4452" s="90">
        <f t="shared" si="311"/>
        <v>0</v>
      </c>
      <c r="H4452" s="1">
        <f>IF(Eingabe!R4452="x",1,0)</f>
        <v>0</v>
      </c>
      <c r="I4452" s="1">
        <f>IF(Eingabe!S4452="x",1,0)</f>
        <v>0</v>
      </c>
      <c r="J4452" s="1">
        <f t="shared" si="312"/>
        <v>0</v>
      </c>
      <c r="K4452" s="89">
        <f>IF(Eingabe!E4452="x",1,0)</f>
        <v>0</v>
      </c>
      <c r="L4452" s="1">
        <f>IF(Eingabe!F4452="x",1,0)</f>
        <v>0</v>
      </c>
      <c r="M4452" s="90">
        <f t="shared" si="313"/>
        <v>0</v>
      </c>
    </row>
    <row r="4453">
      <c r="A4453" s="5">
        <f>Eingabe!J4453^2*PI()/4</f>
        <v>0</v>
      </c>
      <c r="B4453" s="5">
        <f>Eingabe!K4453*Eingabe!L4453</f>
        <v>0</v>
      </c>
      <c r="C4453" s="5">
        <f>(Eingabe!K4453*(Eingabe!L4453-Eingabe!K4453)+Eingabe!K4453^2*PI()/4)*0+Eingabe!K4453*Eingabe!L4453</f>
        <v>0</v>
      </c>
      <c r="D4453" s="89">
        <f>IF(Eingabe!G4453="x",1,0)</f>
        <v>0</v>
      </c>
      <c r="E4453" s="1">
        <f>IF(Eingabe!H4453="x",1,0)</f>
        <v>0</v>
      </c>
      <c r="F4453" s="1">
        <f>IF(Eingabe!I4453="x",1,0)</f>
        <v>0</v>
      </c>
      <c r="G4453" s="90">
        <f t="shared" si="311"/>
        <v>0</v>
      </c>
      <c r="H4453" s="1">
        <f>IF(Eingabe!R4453="x",1,0)</f>
        <v>0</v>
      </c>
      <c r="I4453" s="1">
        <f>IF(Eingabe!S4453="x",1,0)</f>
        <v>0</v>
      </c>
      <c r="J4453" s="1">
        <f t="shared" si="312"/>
        <v>0</v>
      </c>
      <c r="K4453" s="89">
        <f>IF(Eingabe!E4453="x",1,0)</f>
        <v>0</v>
      </c>
      <c r="L4453" s="1">
        <f>IF(Eingabe!F4453="x",1,0)</f>
        <v>0</v>
      </c>
      <c r="M4453" s="90">
        <f t="shared" si="313"/>
        <v>0</v>
      </c>
    </row>
    <row r="4454">
      <c r="A4454" s="5">
        <f>Eingabe!J4454^2*PI()/4</f>
        <v>0</v>
      </c>
      <c r="B4454" s="5">
        <f>Eingabe!K4454*Eingabe!L4454</f>
        <v>0</v>
      </c>
      <c r="C4454" s="5">
        <f>(Eingabe!K4454*(Eingabe!L4454-Eingabe!K4454)+Eingabe!K4454^2*PI()/4)*0+Eingabe!K4454*Eingabe!L4454</f>
        <v>0</v>
      </c>
      <c r="D4454" s="89">
        <f>IF(Eingabe!G4454="x",1,0)</f>
        <v>0</v>
      </c>
      <c r="E4454" s="1">
        <f>IF(Eingabe!H4454="x",1,0)</f>
        <v>0</v>
      </c>
      <c r="F4454" s="1">
        <f>IF(Eingabe!I4454="x",1,0)</f>
        <v>0</v>
      </c>
      <c r="G4454" s="90">
        <f t="shared" si="311"/>
        <v>0</v>
      </c>
      <c r="H4454" s="1">
        <f>IF(Eingabe!R4454="x",1,0)</f>
        <v>0</v>
      </c>
      <c r="I4454" s="1">
        <f>IF(Eingabe!S4454="x",1,0)</f>
        <v>0</v>
      </c>
      <c r="J4454" s="1">
        <f t="shared" si="312"/>
        <v>0</v>
      </c>
      <c r="K4454" s="89">
        <f>IF(Eingabe!E4454="x",1,0)</f>
        <v>0</v>
      </c>
      <c r="L4454" s="1">
        <f>IF(Eingabe!F4454="x",1,0)</f>
        <v>0</v>
      </c>
      <c r="M4454" s="90">
        <f t="shared" si="313"/>
        <v>0</v>
      </c>
    </row>
    <row r="4455">
      <c r="A4455" s="5">
        <f>Eingabe!J4455^2*PI()/4</f>
        <v>0</v>
      </c>
      <c r="B4455" s="5">
        <f>Eingabe!K4455*Eingabe!L4455</f>
        <v>0</v>
      </c>
      <c r="C4455" s="5">
        <f>(Eingabe!K4455*(Eingabe!L4455-Eingabe!K4455)+Eingabe!K4455^2*PI()/4)*0+Eingabe!K4455*Eingabe!L4455</f>
        <v>0</v>
      </c>
      <c r="D4455" s="89">
        <f>IF(Eingabe!G4455="x",1,0)</f>
        <v>0</v>
      </c>
      <c r="E4455" s="1">
        <f>IF(Eingabe!H4455="x",1,0)</f>
        <v>0</v>
      </c>
      <c r="F4455" s="1">
        <f>IF(Eingabe!I4455="x",1,0)</f>
        <v>0</v>
      </c>
      <c r="G4455" s="90">
        <f t="shared" si="311"/>
        <v>0</v>
      </c>
      <c r="H4455" s="1">
        <f>IF(Eingabe!R4455="x",1,0)</f>
        <v>0</v>
      </c>
      <c r="I4455" s="1">
        <f>IF(Eingabe!S4455="x",1,0)</f>
        <v>0</v>
      </c>
      <c r="J4455" s="1">
        <f t="shared" si="312"/>
        <v>0</v>
      </c>
      <c r="K4455" s="89">
        <f>IF(Eingabe!E4455="x",1,0)</f>
        <v>0</v>
      </c>
      <c r="L4455" s="1">
        <f>IF(Eingabe!F4455="x",1,0)</f>
        <v>0</v>
      </c>
      <c r="M4455" s="90">
        <f t="shared" si="313"/>
        <v>0</v>
      </c>
    </row>
    <row r="4456">
      <c r="A4456" s="5">
        <f>Eingabe!J4456^2*PI()/4</f>
        <v>0</v>
      </c>
      <c r="B4456" s="5">
        <f>Eingabe!K4456*Eingabe!L4456</f>
        <v>0</v>
      </c>
      <c r="C4456" s="5">
        <f>(Eingabe!K4456*(Eingabe!L4456-Eingabe!K4456)+Eingabe!K4456^2*PI()/4)*0+Eingabe!K4456*Eingabe!L4456</f>
        <v>0</v>
      </c>
      <c r="D4456" s="89">
        <f>IF(Eingabe!G4456="x",1,0)</f>
        <v>0</v>
      </c>
      <c r="E4456" s="1">
        <f>IF(Eingabe!H4456="x",1,0)</f>
        <v>0</v>
      </c>
      <c r="F4456" s="1">
        <f>IF(Eingabe!I4456="x",1,0)</f>
        <v>0</v>
      </c>
      <c r="G4456" s="90">
        <f t="shared" si="311"/>
        <v>0</v>
      </c>
      <c r="H4456" s="1">
        <f>IF(Eingabe!R4456="x",1,0)</f>
        <v>0</v>
      </c>
      <c r="I4456" s="1">
        <f>IF(Eingabe!S4456="x",1,0)</f>
        <v>0</v>
      </c>
      <c r="J4456" s="1">
        <f t="shared" si="312"/>
        <v>0</v>
      </c>
      <c r="K4456" s="89">
        <f>IF(Eingabe!E4456="x",1,0)</f>
        <v>0</v>
      </c>
      <c r="L4456" s="1">
        <f>IF(Eingabe!F4456="x",1,0)</f>
        <v>0</v>
      </c>
      <c r="M4456" s="90">
        <f t="shared" si="313"/>
        <v>0</v>
      </c>
    </row>
    <row r="4457">
      <c r="A4457" s="5">
        <f>Eingabe!J4457^2*PI()/4</f>
        <v>0</v>
      </c>
      <c r="B4457" s="5">
        <f>Eingabe!K4457*Eingabe!L4457</f>
        <v>0</v>
      </c>
      <c r="C4457" s="5">
        <f>(Eingabe!K4457*(Eingabe!L4457-Eingabe!K4457)+Eingabe!K4457^2*PI()/4)*0+Eingabe!K4457*Eingabe!L4457</f>
        <v>0</v>
      </c>
      <c r="D4457" s="89">
        <f>IF(Eingabe!G4457="x",1,0)</f>
        <v>0</v>
      </c>
      <c r="E4457" s="1">
        <f>IF(Eingabe!H4457="x",1,0)</f>
        <v>0</v>
      </c>
      <c r="F4457" s="1">
        <f>IF(Eingabe!I4457="x",1,0)</f>
        <v>0</v>
      </c>
      <c r="G4457" s="90">
        <f t="shared" si="311"/>
        <v>0</v>
      </c>
      <c r="H4457" s="1">
        <f>IF(Eingabe!R4457="x",1,0)</f>
        <v>0</v>
      </c>
      <c r="I4457" s="1">
        <f>IF(Eingabe!S4457="x",1,0)</f>
        <v>0</v>
      </c>
      <c r="J4457" s="1">
        <f t="shared" si="312"/>
        <v>0</v>
      </c>
      <c r="K4457" s="89">
        <f>IF(Eingabe!E4457="x",1,0)</f>
        <v>0</v>
      </c>
      <c r="L4457" s="1">
        <f>IF(Eingabe!F4457="x",1,0)</f>
        <v>0</v>
      </c>
      <c r="M4457" s="90">
        <f t="shared" si="313"/>
        <v>0</v>
      </c>
    </row>
    <row r="4458">
      <c r="A4458" s="5">
        <f>Eingabe!J4458^2*PI()/4</f>
        <v>0</v>
      </c>
      <c r="B4458" s="5">
        <f>Eingabe!K4458*Eingabe!L4458</f>
        <v>0</v>
      </c>
      <c r="C4458" s="5">
        <f>(Eingabe!K4458*(Eingabe!L4458-Eingabe!K4458)+Eingabe!K4458^2*PI()/4)*0+Eingabe!K4458*Eingabe!L4458</f>
        <v>0</v>
      </c>
      <c r="D4458" s="89">
        <f>IF(Eingabe!G4458="x",1,0)</f>
        <v>0</v>
      </c>
      <c r="E4458" s="1">
        <f>IF(Eingabe!H4458="x",1,0)</f>
        <v>0</v>
      </c>
      <c r="F4458" s="1">
        <f>IF(Eingabe!I4458="x",1,0)</f>
        <v>0</v>
      </c>
      <c r="G4458" s="90">
        <f t="shared" si="311"/>
        <v>0</v>
      </c>
      <c r="H4458" s="1">
        <f>IF(Eingabe!R4458="x",1,0)</f>
        <v>0</v>
      </c>
      <c r="I4458" s="1">
        <f>IF(Eingabe!S4458="x",1,0)</f>
        <v>0</v>
      </c>
      <c r="J4458" s="1">
        <f t="shared" si="312"/>
        <v>0</v>
      </c>
      <c r="K4458" s="89">
        <f>IF(Eingabe!E4458="x",1,0)</f>
        <v>0</v>
      </c>
      <c r="L4458" s="1">
        <f>IF(Eingabe!F4458="x",1,0)</f>
        <v>0</v>
      </c>
      <c r="M4458" s="90">
        <f t="shared" si="313"/>
        <v>0</v>
      </c>
    </row>
    <row r="4459">
      <c r="A4459" s="5">
        <f>Eingabe!J4459^2*PI()/4</f>
        <v>0</v>
      </c>
      <c r="B4459" s="5">
        <f>Eingabe!K4459*Eingabe!L4459</f>
        <v>0</v>
      </c>
      <c r="C4459" s="5">
        <f>(Eingabe!K4459*(Eingabe!L4459-Eingabe!K4459)+Eingabe!K4459^2*PI()/4)*0+Eingabe!K4459*Eingabe!L4459</f>
        <v>0</v>
      </c>
      <c r="D4459" s="89">
        <f>IF(Eingabe!G4459="x",1,0)</f>
        <v>0</v>
      </c>
      <c r="E4459" s="1">
        <f>IF(Eingabe!H4459="x",1,0)</f>
        <v>0</v>
      </c>
      <c r="F4459" s="1">
        <f>IF(Eingabe!I4459="x",1,0)</f>
        <v>0</v>
      </c>
      <c r="G4459" s="90">
        <f t="shared" si="311"/>
        <v>0</v>
      </c>
      <c r="H4459" s="1">
        <f>IF(Eingabe!R4459="x",1,0)</f>
        <v>0</v>
      </c>
      <c r="I4459" s="1">
        <f>IF(Eingabe!S4459="x",1,0)</f>
        <v>0</v>
      </c>
      <c r="J4459" s="1">
        <f t="shared" si="312"/>
        <v>0</v>
      </c>
      <c r="K4459" s="89">
        <f>IF(Eingabe!E4459="x",1,0)</f>
        <v>0</v>
      </c>
      <c r="L4459" s="1">
        <f>IF(Eingabe!F4459="x",1,0)</f>
        <v>0</v>
      </c>
      <c r="M4459" s="90">
        <f t="shared" si="313"/>
        <v>0</v>
      </c>
    </row>
    <row r="4460">
      <c r="A4460" s="5">
        <f>Eingabe!J4460^2*PI()/4</f>
        <v>0</v>
      </c>
      <c r="B4460" s="5">
        <f>Eingabe!K4460*Eingabe!L4460</f>
        <v>0</v>
      </c>
      <c r="C4460" s="5">
        <f>(Eingabe!K4460*(Eingabe!L4460-Eingabe!K4460)+Eingabe!K4460^2*PI()/4)*0+Eingabe!K4460*Eingabe!L4460</f>
        <v>0</v>
      </c>
      <c r="D4460" s="89">
        <f>IF(Eingabe!G4460="x",1,0)</f>
        <v>0</v>
      </c>
      <c r="E4460" s="1">
        <f>IF(Eingabe!H4460="x",1,0)</f>
        <v>0</v>
      </c>
      <c r="F4460" s="1">
        <f>IF(Eingabe!I4460="x",1,0)</f>
        <v>0</v>
      </c>
      <c r="G4460" s="90">
        <f t="shared" si="311"/>
        <v>0</v>
      </c>
      <c r="H4460" s="1">
        <f>IF(Eingabe!R4460="x",1,0)</f>
        <v>0</v>
      </c>
      <c r="I4460" s="1">
        <f>IF(Eingabe!S4460="x",1,0)</f>
        <v>0</v>
      </c>
      <c r="J4460" s="1">
        <f t="shared" si="312"/>
        <v>0</v>
      </c>
      <c r="K4460" s="89">
        <f>IF(Eingabe!E4460="x",1,0)</f>
        <v>0</v>
      </c>
      <c r="L4460" s="1">
        <f>IF(Eingabe!F4460="x",1,0)</f>
        <v>0</v>
      </c>
      <c r="M4460" s="90">
        <f t="shared" si="313"/>
        <v>0</v>
      </c>
    </row>
    <row r="4461">
      <c r="A4461" s="5">
        <f>Eingabe!J4461^2*PI()/4</f>
        <v>0</v>
      </c>
      <c r="B4461" s="5">
        <f>Eingabe!K4461*Eingabe!L4461</f>
        <v>0</v>
      </c>
      <c r="C4461" s="5">
        <f>(Eingabe!K4461*(Eingabe!L4461-Eingabe!K4461)+Eingabe!K4461^2*PI()/4)*0+Eingabe!K4461*Eingabe!L4461</f>
        <v>0</v>
      </c>
      <c r="D4461" s="89">
        <f>IF(Eingabe!G4461="x",1,0)</f>
        <v>0</v>
      </c>
      <c r="E4461" s="1">
        <f>IF(Eingabe!H4461="x",1,0)</f>
        <v>0</v>
      </c>
      <c r="F4461" s="1">
        <f>IF(Eingabe!I4461="x",1,0)</f>
        <v>0</v>
      </c>
      <c r="G4461" s="90">
        <f t="shared" si="311"/>
        <v>0</v>
      </c>
      <c r="H4461" s="1">
        <f>IF(Eingabe!R4461="x",1,0)</f>
        <v>0</v>
      </c>
      <c r="I4461" s="1">
        <f>IF(Eingabe!S4461="x",1,0)</f>
        <v>0</v>
      </c>
      <c r="J4461" s="1">
        <f t="shared" si="312"/>
        <v>0</v>
      </c>
      <c r="K4461" s="89">
        <f>IF(Eingabe!E4461="x",1,0)</f>
        <v>0</v>
      </c>
      <c r="L4461" s="1">
        <f>IF(Eingabe!F4461="x",1,0)</f>
        <v>0</v>
      </c>
      <c r="M4461" s="90">
        <f t="shared" si="313"/>
        <v>0</v>
      </c>
    </row>
    <row r="4462">
      <c r="A4462" s="5">
        <f>Eingabe!J4462^2*PI()/4</f>
        <v>0</v>
      </c>
      <c r="B4462" s="5">
        <f>Eingabe!K4462*Eingabe!L4462</f>
        <v>0</v>
      </c>
      <c r="C4462" s="5">
        <f>(Eingabe!K4462*(Eingabe!L4462-Eingabe!K4462)+Eingabe!K4462^2*PI()/4)*0+Eingabe!K4462*Eingabe!L4462</f>
        <v>0</v>
      </c>
      <c r="D4462" s="89">
        <f>IF(Eingabe!G4462="x",1,0)</f>
        <v>0</v>
      </c>
      <c r="E4462" s="1">
        <f>IF(Eingabe!H4462="x",1,0)</f>
        <v>0</v>
      </c>
      <c r="F4462" s="1">
        <f>IF(Eingabe!I4462="x",1,0)</f>
        <v>0</v>
      </c>
      <c r="G4462" s="90">
        <f t="shared" si="311"/>
        <v>0</v>
      </c>
      <c r="H4462" s="1">
        <f>IF(Eingabe!R4462="x",1,0)</f>
        <v>0</v>
      </c>
      <c r="I4462" s="1">
        <f>IF(Eingabe!S4462="x",1,0)</f>
        <v>0</v>
      </c>
      <c r="J4462" s="1">
        <f t="shared" si="312"/>
        <v>0</v>
      </c>
      <c r="K4462" s="89">
        <f>IF(Eingabe!E4462="x",1,0)</f>
        <v>0</v>
      </c>
      <c r="L4462" s="1">
        <f>IF(Eingabe!F4462="x",1,0)</f>
        <v>0</v>
      </c>
      <c r="M4462" s="90">
        <f t="shared" si="313"/>
        <v>0</v>
      </c>
    </row>
    <row r="4463">
      <c r="A4463" s="5">
        <f>Eingabe!J4463^2*PI()/4</f>
        <v>0</v>
      </c>
      <c r="B4463" s="5">
        <f>Eingabe!K4463*Eingabe!L4463</f>
        <v>0</v>
      </c>
      <c r="C4463" s="5">
        <f>(Eingabe!K4463*(Eingabe!L4463-Eingabe!K4463)+Eingabe!K4463^2*PI()/4)*0+Eingabe!K4463*Eingabe!L4463</f>
        <v>0</v>
      </c>
      <c r="D4463" s="89">
        <f>IF(Eingabe!G4463="x",1,0)</f>
        <v>0</v>
      </c>
      <c r="E4463" s="1">
        <f>IF(Eingabe!H4463="x",1,0)</f>
        <v>0</v>
      </c>
      <c r="F4463" s="1">
        <f>IF(Eingabe!I4463="x",1,0)</f>
        <v>0</v>
      </c>
      <c r="G4463" s="90">
        <f t="shared" si="311"/>
        <v>0</v>
      </c>
      <c r="H4463" s="1">
        <f>IF(Eingabe!R4463="x",1,0)</f>
        <v>0</v>
      </c>
      <c r="I4463" s="1">
        <f>IF(Eingabe!S4463="x",1,0)</f>
        <v>0</v>
      </c>
      <c r="J4463" s="1">
        <f t="shared" si="312"/>
        <v>0</v>
      </c>
      <c r="K4463" s="89">
        <f>IF(Eingabe!E4463="x",1,0)</f>
        <v>0</v>
      </c>
      <c r="L4463" s="1">
        <f>IF(Eingabe!F4463="x",1,0)</f>
        <v>0</v>
      </c>
      <c r="M4463" s="90">
        <f t="shared" si="313"/>
        <v>0</v>
      </c>
    </row>
    <row r="4464">
      <c r="A4464" s="5">
        <f>Eingabe!J4464^2*PI()/4</f>
        <v>0</v>
      </c>
      <c r="B4464" s="5">
        <f>Eingabe!K4464*Eingabe!L4464</f>
        <v>0</v>
      </c>
      <c r="C4464" s="5">
        <f>(Eingabe!K4464*(Eingabe!L4464-Eingabe!K4464)+Eingabe!K4464^2*PI()/4)*0+Eingabe!K4464*Eingabe!L4464</f>
        <v>0</v>
      </c>
      <c r="D4464" s="89">
        <f>IF(Eingabe!G4464="x",1,0)</f>
        <v>0</v>
      </c>
      <c r="E4464" s="1">
        <f>IF(Eingabe!H4464="x",1,0)</f>
        <v>0</v>
      </c>
      <c r="F4464" s="1">
        <f>IF(Eingabe!I4464="x",1,0)</f>
        <v>0</v>
      </c>
      <c r="G4464" s="90">
        <f t="shared" si="311"/>
        <v>0</v>
      </c>
      <c r="H4464" s="1">
        <f>IF(Eingabe!R4464="x",1,0)</f>
        <v>0</v>
      </c>
      <c r="I4464" s="1">
        <f>IF(Eingabe!S4464="x",1,0)</f>
        <v>0</v>
      </c>
      <c r="J4464" s="1">
        <f t="shared" si="312"/>
        <v>0</v>
      </c>
      <c r="K4464" s="89">
        <f>IF(Eingabe!E4464="x",1,0)</f>
        <v>0</v>
      </c>
      <c r="L4464" s="1">
        <f>IF(Eingabe!F4464="x",1,0)</f>
        <v>0</v>
      </c>
      <c r="M4464" s="90">
        <f t="shared" si="313"/>
        <v>0</v>
      </c>
    </row>
    <row r="4465">
      <c r="A4465" s="5">
        <f>Eingabe!J4465^2*PI()/4</f>
        <v>0</v>
      </c>
      <c r="B4465" s="5">
        <f>Eingabe!K4465*Eingabe!L4465</f>
        <v>0</v>
      </c>
      <c r="C4465" s="5">
        <f>(Eingabe!K4465*(Eingabe!L4465-Eingabe!K4465)+Eingabe!K4465^2*PI()/4)*0+Eingabe!K4465*Eingabe!L4465</f>
        <v>0</v>
      </c>
      <c r="D4465" s="89">
        <f>IF(Eingabe!G4465="x",1,0)</f>
        <v>0</v>
      </c>
      <c r="E4465" s="1">
        <f>IF(Eingabe!H4465="x",1,0)</f>
        <v>0</v>
      </c>
      <c r="F4465" s="1">
        <f>IF(Eingabe!I4465="x",1,0)</f>
        <v>0</v>
      </c>
      <c r="G4465" s="90">
        <f t="shared" si="311"/>
        <v>0</v>
      </c>
      <c r="H4465" s="1">
        <f>IF(Eingabe!R4465="x",1,0)</f>
        <v>0</v>
      </c>
      <c r="I4465" s="1">
        <f>IF(Eingabe!S4465="x",1,0)</f>
        <v>0</v>
      </c>
      <c r="J4465" s="1">
        <f t="shared" si="312"/>
        <v>0</v>
      </c>
      <c r="K4465" s="89">
        <f>IF(Eingabe!E4465="x",1,0)</f>
        <v>0</v>
      </c>
      <c r="L4465" s="1">
        <f>IF(Eingabe!F4465="x",1,0)</f>
        <v>0</v>
      </c>
      <c r="M4465" s="90">
        <f t="shared" si="313"/>
        <v>0</v>
      </c>
    </row>
    <row r="4466">
      <c r="A4466" s="5">
        <f>Eingabe!J4466^2*PI()/4</f>
        <v>0</v>
      </c>
      <c r="B4466" s="5">
        <f>Eingabe!K4466*Eingabe!L4466</f>
        <v>0</v>
      </c>
      <c r="C4466" s="5">
        <f>(Eingabe!K4466*(Eingabe!L4466-Eingabe!K4466)+Eingabe!K4466^2*PI()/4)*0+Eingabe!K4466*Eingabe!L4466</f>
        <v>0</v>
      </c>
      <c r="D4466" s="89">
        <f>IF(Eingabe!G4466="x",1,0)</f>
        <v>0</v>
      </c>
      <c r="E4466" s="1">
        <f>IF(Eingabe!H4466="x",1,0)</f>
        <v>0</v>
      </c>
      <c r="F4466" s="1">
        <f>IF(Eingabe!I4466="x",1,0)</f>
        <v>0</v>
      </c>
      <c r="G4466" s="90">
        <f t="shared" si="311"/>
        <v>0</v>
      </c>
      <c r="H4466" s="1">
        <f>IF(Eingabe!R4466="x",1,0)</f>
        <v>0</v>
      </c>
      <c r="I4466" s="1">
        <f>IF(Eingabe!S4466="x",1,0)</f>
        <v>0</v>
      </c>
      <c r="J4466" s="1">
        <f t="shared" si="312"/>
        <v>0</v>
      </c>
      <c r="K4466" s="89">
        <f>IF(Eingabe!E4466="x",1,0)</f>
        <v>0</v>
      </c>
      <c r="L4466" s="1">
        <f>IF(Eingabe!F4466="x",1,0)</f>
        <v>0</v>
      </c>
      <c r="M4466" s="90">
        <f t="shared" si="313"/>
        <v>0</v>
      </c>
    </row>
    <row r="4467">
      <c r="A4467" s="5">
        <f>Eingabe!J4467^2*PI()/4</f>
        <v>0</v>
      </c>
      <c r="B4467" s="5">
        <f>Eingabe!K4467*Eingabe!L4467</f>
        <v>0</v>
      </c>
      <c r="C4467" s="5">
        <f>(Eingabe!K4467*(Eingabe!L4467-Eingabe!K4467)+Eingabe!K4467^2*PI()/4)*0+Eingabe!K4467*Eingabe!L4467</f>
        <v>0</v>
      </c>
      <c r="D4467" s="89">
        <f>IF(Eingabe!G4467="x",1,0)</f>
        <v>0</v>
      </c>
      <c r="E4467" s="1">
        <f>IF(Eingabe!H4467="x",1,0)</f>
        <v>0</v>
      </c>
      <c r="F4467" s="1">
        <f>IF(Eingabe!I4467="x",1,0)</f>
        <v>0</v>
      </c>
      <c r="G4467" s="90">
        <f t="shared" si="311"/>
        <v>0</v>
      </c>
      <c r="H4467" s="1">
        <f>IF(Eingabe!R4467="x",1,0)</f>
        <v>0</v>
      </c>
      <c r="I4467" s="1">
        <f>IF(Eingabe!S4467="x",1,0)</f>
        <v>0</v>
      </c>
      <c r="J4467" s="1">
        <f t="shared" si="312"/>
        <v>0</v>
      </c>
      <c r="K4467" s="89">
        <f>IF(Eingabe!E4467="x",1,0)</f>
        <v>0</v>
      </c>
      <c r="L4467" s="1">
        <f>IF(Eingabe!F4467="x",1,0)</f>
        <v>0</v>
      </c>
      <c r="M4467" s="90">
        <f t="shared" si="313"/>
        <v>0</v>
      </c>
    </row>
    <row r="4468">
      <c r="A4468" s="5">
        <f>Eingabe!J4468^2*PI()/4</f>
        <v>0</v>
      </c>
      <c r="B4468" s="5">
        <f>Eingabe!K4468*Eingabe!L4468</f>
        <v>0</v>
      </c>
      <c r="C4468" s="5">
        <f>(Eingabe!K4468*(Eingabe!L4468-Eingabe!K4468)+Eingabe!K4468^2*PI()/4)*0+Eingabe!K4468*Eingabe!L4468</f>
        <v>0</v>
      </c>
      <c r="D4468" s="89">
        <f>IF(Eingabe!G4468="x",1,0)</f>
        <v>0</v>
      </c>
      <c r="E4468" s="1">
        <f>IF(Eingabe!H4468="x",1,0)</f>
        <v>0</v>
      </c>
      <c r="F4468" s="1">
        <f>IF(Eingabe!I4468="x",1,0)</f>
        <v>0</v>
      </c>
      <c r="G4468" s="90">
        <f t="shared" si="311"/>
        <v>0</v>
      </c>
      <c r="H4468" s="1">
        <f>IF(Eingabe!R4468="x",1,0)</f>
        <v>0</v>
      </c>
      <c r="I4468" s="1">
        <f>IF(Eingabe!S4468="x",1,0)</f>
        <v>0</v>
      </c>
      <c r="J4468" s="1">
        <f t="shared" si="312"/>
        <v>0</v>
      </c>
      <c r="K4468" s="89">
        <f>IF(Eingabe!E4468="x",1,0)</f>
        <v>0</v>
      </c>
      <c r="L4468" s="1">
        <f>IF(Eingabe!F4468="x",1,0)</f>
        <v>0</v>
      </c>
      <c r="M4468" s="90">
        <f t="shared" si="313"/>
        <v>0</v>
      </c>
    </row>
    <row r="4469">
      <c r="A4469" s="5">
        <f>Eingabe!J4469^2*PI()/4</f>
        <v>0</v>
      </c>
      <c r="B4469" s="5">
        <f>Eingabe!K4469*Eingabe!L4469</f>
        <v>0</v>
      </c>
      <c r="C4469" s="5">
        <f>(Eingabe!K4469*(Eingabe!L4469-Eingabe!K4469)+Eingabe!K4469^2*PI()/4)*0+Eingabe!K4469*Eingabe!L4469</f>
        <v>0</v>
      </c>
      <c r="D4469" s="89">
        <f>IF(Eingabe!G4469="x",1,0)</f>
        <v>0</v>
      </c>
      <c r="E4469" s="1">
        <f>IF(Eingabe!H4469="x",1,0)</f>
        <v>0</v>
      </c>
      <c r="F4469" s="1">
        <f>IF(Eingabe!I4469="x",1,0)</f>
        <v>0</v>
      </c>
      <c r="G4469" s="90">
        <f t="shared" si="311"/>
        <v>0</v>
      </c>
      <c r="H4469" s="1">
        <f>IF(Eingabe!R4469="x",1,0)</f>
        <v>0</v>
      </c>
      <c r="I4469" s="1">
        <f>IF(Eingabe!S4469="x",1,0)</f>
        <v>0</v>
      </c>
      <c r="J4469" s="1">
        <f t="shared" si="312"/>
        <v>0</v>
      </c>
      <c r="K4469" s="89">
        <f>IF(Eingabe!E4469="x",1,0)</f>
        <v>0</v>
      </c>
      <c r="L4469" s="1">
        <f>IF(Eingabe!F4469="x",1,0)</f>
        <v>0</v>
      </c>
      <c r="M4469" s="90">
        <f t="shared" si="313"/>
        <v>0</v>
      </c>
    </row>
    <row r="4470">
      <c r="A4470" s="5">
        <f>Eingabe!J4470^2*PI()/4</f>
        <v>0</v>
      </c>
      <c r="B4470" s="5">
        <f>Eingabe!K4470*Eingabe!L4470</f>
        <v>0</v>
      </c>
      <c r="C4470" s="5">
        <f>(Eingabe!K4470*(Eingabe!L4470-Eingabe!K4470)+Eingabe!K4470^2*PI()/4)*0+Eingabe!K4470*Eingabe!L4470</f>
        <v>0</v>
      </c>
      <c r="D4470" s="89">
        <f>IF(Eingabe!G4470="x",1,0)</f>
        <v>0</v>
      </c>
      <c r="E4470" s="1">
        <f>IF(Eingabe!H4470="x",1,0)</f>
        <v>0</v>
      </c>
      <c r="F4470" s="1">
        <f>IF(Eingabe!I4470="x",1,0)</f>
        <v>0</v>
      </c>
      <c r="G4470" s="90">
        <f t="shared" si="311"/>
        <v>0</v>
      </c>
      <c r="H4470" s="1">
        <f>IF(Eingabe!R4470="x",1,0)</f>
        <v>0</v>
      </c>
      <c r="I4470" s="1">
        <f>IF(Eingabe!S4470="x",1,0)</f>
        <v>0</v>
      </c>
      <c r="J4470" s="1">
        <f t="shared" si="312"/>
        <v>0</v>
      </c>
      <c r="K4470" s="89">
        <f>IF(Eingabe!E4470="x",1,0)</f>
        <v>0</v>
      </c>
      <c r="L4470" s="1">
        <f>IF(Eingabe!F4470="x",1,0)</f>
        <v>0</v>
      </c>
      <c r="M4470" s="90">
        <f t="shared" si="313"/>
        <v>0</v>
      </c>
    </row>
    <row r="4471">
      <c r="A4471" s="5">
        <f>Eingabe!J4471^2*PI()/4</f>
        <v>0</v>
      </c>
      <c r="B4471" s="5">
        <f>Eingabe!K4471*Eingabe!L4471</f>
        <v>0</v>
      </c>
      <c r="C4471" s="5">
        <f>(Eingabe!K4471*(Eingabe!L4471-Eingabe!K4471)+Eingabe!K4471^2*PI()/4)*0+Eingabe!K4471*Eingabe!L4471</f>
        <v>0</v>
      </c>
      <c r="D4471" s="89">
        <f>IF(Eingabe!G4471="x",1,0)</f>
        <v>0</v>
      </c>
      <c r="E4471" s="1">
        <f>IF(Eingabe!H4471="x",1,0)</f>
        <v>0</v>
      </c>
      <c r="F4471" s="1">
        <f>IF(Eingabe!I4471="x",1,0)</f>
        <v>0</v>
      </c>
      <c r="G4471" s="90">
        <f t="shared" si="311"/>
        <v>0</v>
      </c>
      <c r="H4471" s="1">
        <f>IF(Eingabe!R4471="x",1,0)</f>
        <v>0</v>
      </c>
      <c r="I4471" s="1">
        <f>IF(Eingabe!S4471="x",1,0)</f>
        <v>0</v>
      </c>
      <c r="J4471" s="1">
        <f t="shared" si="312"/>
        <v>0</v>
      </c>
      <c r="K4471" s="89">
        <f>IF(Eingabe!E4471="x",1,0)</f>
        <v>0</v>
      </c>
      <c r="L4471" s="1">
        <f>IF(Eingabe!F4471="x",1,0)</f>
        <v>0</v>
      </c>
      <c r="M4471" s="90">
        <f t="shared" si="313"/>
        <v>0</v>
      </c>
    </row>
    <row r="4472">
      <c r="A4472" s="5">
        <f>Eingabe!J4472^2*PI()/4</f>
        <v>0</v>
      </c>
      <c r="B4472" s="5">
        <f>Eingabe!K4472*Eingabe!L4472</f>
        <v>0</v>
      </c>
      <c r="C4472" s="5">
        <f>(Eingabe!K4472*(Eingabe!L4472-Eingabe!K4472)+Eingabe!K4472^2*PI()/4)*0+Eingabe!K4472*Eingabe!L4472</f>
        <v>0</v>
      </c>
      <c r="D4472" s="89">
        <f>IF(Eingabe!G4472="x",1,0)</f>
        <v>0</v>
      </c>
      <c r="E4472" s="1">
        <f>IF(Eingabe!H4472="x",1,0)</f>
        <v>0</v>
      </c>
      <c r="F4472" s="1">
        <f>IF(Eingabe!I4472="x",1,0)</f>
        <v>0</v>
      </c>
      <c r="G4472" s="90">
        <f t="shared" si="311"/>
        <v>0</v>
      </c>
      <c r="H4472" s="1">
        <f>IF(Eingabe!R4472="x",1,0)</f>
        <v>0</v>
      </c>
      <c r="I4472" s="1">
        <f>IF(Eingabe!S4472="x",1,0)</f>
        <v>0</v>
      </c>
      <c r="J4472" s="1">
        <f t="shared" si="312"/>
        <v>0</v>
      </c>
      <c r="K4472" s="89">
        <f>IF(Eingabe!E4472="x",1,0)</f>
        <v>0</v>
      </c>
      <c r="L4472" s="1">
        <f>IF(Eingabe!F4472="x",1,0)</f>
        <v>0</v>
      </c>
      <c r="M4472" s="90">
        <f t="shared" si="313"/>
        <v>0</v>
      </c>
    </row>
    <row r="4473">
      <c r="A4473" s="5">
        <f>Eingabe!J4473^2*PI()/4</f>
        <v>0</v>
      </c>
      <c r="B4473" s="5">
        <f>Eingabe!K4473*Eingabe!L4473</f>
        <v>0</v>
      </c>
      <c r="C4473" s="5">
        <f>(Eingabe!K4473*(Eingabe!L4473-Eingabe!K4473)+Eingabe!K4473^2*PI()/4)*0+Eingabe!K4473*Eingabe!L4473</f>
        <v>0</v>
      </c>
      <c r="D4473" s="89">
        <f>IF(Eingabe!G4473="x",1,0)</f>
        <v>0</v>
      </c>
      <c r="E4473" s="1">
        <f>IF(Eingabe!H4473="x",1,0)</f>
        <v>0</v>
      </c>
      <c r="F4473" s="1">
        <f>IF(Eingabe!I4473="x",1,0)</f>
        <v>0</v>
      </c>
      <c r="G4473" s="90">
        <f t="shared" si="311"/>
        <v>0</v>
      </c>
      <c r="H4473" s="1">
        <f>IF(Eingabe!R4473="x",1,0)</f>
        <v>0</v>
      </c>
      <c r="I4473" s="1">
        <f>IF(Eingabe!S4473="x",1,0)</f>
        <v>0</v>
      </c>
      <c r="J4473" s="1">
        <f t="shared" si="312"/>
        <v>0</v>
      </c>
      <c r="K4473" s="89">
        <f>IF(Eingabe!E4473="x",1,0)</f>
        <v>0</v>
      </c>
      <c r="L4473" s="1">
        <f>IF(Eingabe!F4473="x",1,0)</f>
        <v>0</v>
      </c>
      <c r="M4473" s="90">
        <f t="shared" si="313"/>
        <v>0</v>
      </c>
    </row>
    <row r="4474">
      <c r="A4474" s="5">
        <f>Eingabe!J4474^2*PI()/4</f>
        <v>0</v>
      </c>
      <c r="B4474" s="5">
        <f>Eingabe!K4474*Eingabe!L4474</f>
        <v>0</v>
      </c>
      <c r="C4474" s="5">
        <f>(Eingabe!K4474*(Eingabe!L4474-Eingabe!K4474)+Eingabe!K4474^2*PI()/4)*0+Eingabe!K4474*Eingabe!L4474</f>
        <v>0</v>
      </c>
      <c r="D4474" s="89">
        <f>IF(Eingabe!G4474="x",1,0)</f>
        <v>0</v>
      </c>
      <c r="E4474" s="1">
        <f>IF(Eingabe!H4474="x",1,0)</f>
        <v>0</v>
      </c>
      <c r="F4474" s="1">
        <f>IF(Eingabe!I4474="x",1,0)</f>
        <v>0</v>
      </c>
      <c r="G4474" s="90">
        <f t="shared" si="311"/>
        <v>0</v>
      </c>
      <c r="H4474" s="1">
        <f>IF(Eingabe!R4474="x",1,0)</f>
        <v>0</v>
      </c>
      <c r="I4474" s="1">
        <f>IF(Eingabe!S4474="x",1,0)</f>
        <v>0</v>
      </c>
      <c r="J4474" s="1">
        <f t="shared" si="312"/>
        <v>0</v>
      </c>
      <c r="K4474" s="89">
        <f>IF(Eingabe!E4474="x",1,0)</f>
        <v>0</v>
      </c>
      <c r="L4474" s="1">
        <f>IF(Eingabe!F4474="x",1,0)</f>
        <v>0</v>
      </c>
      <c r="M4474" s="90">
        <f t="shared" si="313"/>
        <v>0</v>
      </c>
    </row>
    <row r="4475">
      <c r="A4475" s="5">
        <f>Eingabe!J4475^2*PI()/4</f>
        <v>0</v>
      </c>
      <c r="B4475" s="5">
        <f>Eingabe!K4475*Eingabe!L4475</f>
        <v>0</v>
      </c>
      <c r="C4475" s="5">
        <f>(Eingabe!K4475*(Eingabe!L4475-Eingabe!K4475)+Eingabe!K4475^2*PI()/4)*0+Eingabe!K4475*Eingabe!L4475</f>
        <v>0</v>
      </c>
      <c r="D4475" s="89">
        <f>IF(Eingabe!G4475="x",1,0)</f>
        <v>0</v>
      </c>
      <c r="E4475" s="1">
        <f>IF(Eingabe!H4475="x",1,0)</f>
        <v>0</v>
      </c>
      <c r="F4475" s="1">
        <f>IF(Eingabe!I4475="x",1,0)</f>
        <v>0</v>
      </c>
      <c r="G4475" s="90">
        <f t="shared" si="311"/>
        <v>0</v>
      </c>
      <c r="H4475" s="1">
        <f>IF(Eingabe!R4475="x",1,0)</f>
        <v>0</v>
      </c>
      <c r="I4475" s="1">
        <f>IF(Eingabe!S4475="x",1,0)</f>
        <v>0</v>
      </c>
      <c r="J4475" s="1">
        <f t="shared" si="312"/>
        <v>0</v>
      </c>
      <c r="K4475" s="89">
        <f>IF(Eingabe!E4475="x",1,0)</f>
        <v>0</v>
      </c>
      <c r="L4475" s="1">
        <f>IF(Eingabe!F4475="x",1,0)</f>
        <v>0</v>
      </c>
      <c r="M4475" s="90">
        <f t="shared" si="313"/>
        <v>0</v>
      </c>
    </row>
    <row r="4476">
      <c r="A4476" s="5">
        <f>Eingabe!J4476^2*PI()/4</f>
        <v>0</v>
      </c>
      <c r="B4476" s="5">
        <f>Eingabe!K4476*Eingabe!L4476</f>
        <v>0</v>
      </c>
      <c r="C4476" s="5">
        <f>(Eingabe!K4476*(Eingabe!L4476-Eingabe!K4476)+Eingabe!K4476^2*PI()/4)*0+Eingabe!K4476*Eingabe!L4476</f>
        <v>0</v>
      </c>
      <c r="D4476" s="89">
        <f>IF(Eingabe!G4476="x",1,0)</f>
        <v>0</v>
      </c>
      <c r="E4476" s="1">
        <f>IF(Eingabe!H4476="x",1,0)</f>
        <v>0</v>
      </c>
      <c r="F4476" s="1">
        <f>IF(Eingabe!I4476="x",1,0)</f>
        <v>0</v>
      </c>
      <c r="G4476" s="90">
        <f t="shared" si="311"/>
        <v>0</v>
      </c>
      <c r="H4476" s="1">
        <f>IF(Eingabe!R4476="x",1,0)</f>
        <v>0</v>
      </c>
      <c r="I4476" s="1">
        <f>IF(Eingabe!S4476="x",1,0)</f>
        <v>0</v>
      </c>
      <c r="J4476" s="1">
        <f t="shared" si="312"/>
        <v>0</v>
      </c>
      <c r="K4476" s="89">
        <f>IF(Eingabe!E4476="x",1,0)</f>
        <v>0</v>
      </c>
      <c r="L4476" s="1">
        <f>IF(Eingabe!F4476="x",1,0)</f>
        <v>0</v>
      </c>
      <c r="M4476" s="90">
        <f t="shared" si="313"/>
        <v>0</v>
      </c>
    </row>
    <row r="4477">
      <c r="A4477" s="5">
        <f>Eingabe!J4477^2*PI()/4</f>
        <v>0</v>
      </c>
      <c r="B4477" s="5">
        <f>Eingabe!K4477*Eingabe!L4477</f>
        <v>0</v>
      </c>
      <c r="C4477" s="5">
        <f>(Eingabe!K4477*(Eingabe!L4477-Eingabe!K4477)+Eingabe!K4477^2*PI()/4)*0+Eingabe!K4477*Eingabe!L4477</f>
        <v>0</v>
      </c>
      <c r="D4477" s="89">
        <f>IF(Eingabe!G4477="x",1,0)</f>
        <v>0</v>
      </c>
      <c r="E4477" s="1">
        <f>IF(Eingabe!H4477="x",1,0)</f>
        <v>0</v>
      </c>
      <c r="F4477" s="1">
        <f>IF(Eingabe!I4477="x",1,0)</f>
        <v>0</v>
      </c>
      <c r="G4477" s="90">
        <f t="shared" si="311"/>
        <v>0</v>
      </c>
      <c r="H4477" s="1">
        <f>IF(Eingabe!R4477="x",1,0)</f>
        <v>0</v>
      </c>
      <c r="I4477" s="1">
        <f>IF(Eingabe!S4477="x",1,0)</f>
        <v>0</v>
      </c>
      <c r="J4477" s="1">
        <f t="shared" si="312"/>
        <v>0</v>
      </c>
      <c r="K4477" s="89">
        <f>IF(Eingabe!E4477="x",1,0)</f>
        <v>0</v>
      </c>
      <c r="L4477" s="1">
        <f>IF(Eingabe!F4477="x",1,0)</f>
        <v>0</v>
      </c>
      <c r="M4477" s="90">
        <f t="shared" si="313"/>
        <v>0</v>
      </c>
    </row>
    <row r="4478">
      <c r="A4478" s="5">
        <f>Eingabe!J4478^2*PI()/4</f>
        <v>0</v>
      </c>
      <c r="B4478" s="5">
        <f>Eingabe!K4478*Eingabe!L4478</f>
        <v>0</v>
      </c>
      <c r="C4478" s="5">
        <f>(Eingabe!K4478*(Eingabe!L4478-Eingabe!K4478)+Eingabe!K4478^2*PI()/4)*0+Eingabe!K4478*Eingabe!L4478</f>
        <v>0</v>
      </c>
      <c r="D4478" s="89">
        <f>IF(Eingabe!G4478="x",1,0)</f>
        <v>0</v>
      </c>
      <c r="E4478" s="1">
        <f>IF(Eingabe!H4478="x",1,0)</f>
        <v>0</v>
      </c>
      <c r="F4478" s="1">
        <f>IF(Eingabe!I4478="x",1,0)</f>
        <v>0</v>
      </c>
      <c r="G4478" s="90">
        <f t="shared" si="311"/>
        <v>0</v>
      </c>
      <c r="H4478" s="1">
        <f>IF(Eingabe!R4478="x",1,0)</f>
        <v>0</v>
      </c>
      <c r="I4478" s="1">
        <f>IF(Eingabe!S4478="x",1,0)</f>
        <v>0</v>
      </c>
      <c r="J4478" s="1">
        <f t="shared" si="312"/>
        <v>0</v>
      </c>
      <c r="K4478" s="89">
        <f>IF(Eingabe!E4478="x",1,0)</f>
        <v>0</v>
      </c>
      <c r="L4478" s="1">
        <f>IF(Eingabe!F4478="x",1,0)</f>
        <v>0</v>
      </c>
      <c r="M4478" s="90">
        <f t="shared" si="313"/>
        <v>0</v>
      </c>
    </row>
    <row r="4479">
      <c r="A4479" s="5">
        <f>Eingabe!J4479^2*PI()/4</f>
        <v>0</v>
      </c>
      <c r="B4479" s="5">
        <f>Eingabe!K4479*Eingabe!L4479</f>
        <v>0</v>
      </c>
      <c r="C4479" s="5">
        <f>(Eingabe!K4479*(Eingabe!L4479-Eingabe!K4479)+Eingabe!K4479^2*PI()/4)*0+Eingabe!K4479*Eingabe!L4479</f>
        <v>0</v>
      </c>
      <c r="D4479" s="89">
        <f>IF(Eingabe!G4479="x",1,0)</f>
        <v>0</v>
      </c>
      <c r="E4479" s="1">
        <f>IF(Eingabe!H4479="x",1,0)</f>
        <v>0</v>
      </c>
      <c r="F4479" s="1">
        <f>IF(Eingabe!I4479="x",1,0)</f>
        <v>0</v>
      </c>
      <c r="G4479" s="90">
        <f t="shared" si="311"/>
        <v>0</v>
      </c>
      <c r="H4479" s="1">
        <f>IF(Eingabe!R4479="x",1,0)</f>
        <v>0</v>
      </c>
      <c r="I4479" s="1">
        <f>IF(Eingabe!S4479="x",1,0)</f>
        <v>0</v>
      </c>
      <c r="J4479" s="1">
        <f t="shared" si="312"/>
        <v>0</v>
      </c>
      <c r="K4479" s="89">
        <f>IF(Eingabe!E4479="x",1,0)</f>
        <v>0</v>
      </c>
      <c r="L4479" s="1">
        <f>IF(Eingabe!F4479="x",1,0)</f>
        <v>0</v>
      </c>
      <c r="M4479" s="90">
        <f t="shared" si="313"/>
        <v>0</v>
      </c>
    </row>
    <row r="4480">
      <c r="A4480" s="5">
        <f>Eingabe!J4480^2*PI()/4</f>
        <v>0</v>
      </c>
      <c r="B4480" s="5">
        <f>Eingabe!K4480*Eingabe!L4480</f>
        <v>0</v>
      </c>
      <c r="C4480" s="5">
        <f>(Eingabe!K4480*(Eingabe!L4480-Eingabe!K4480)+Eingabe!K4480^2*PI()/4)*0+Eingabe!K4480*Eingabe!L4480</f>
        <v>0</v>
      </c>
      <c r="D4480" s="89">
        <f>IF(Eingabe!G4480="x",1,0)</f>
        <v>0</v>
      </c>
      <c r="E4480" s="1">
        <f>IF(Eingabe!H4480="x",1,0)</f>
        <v>0</v>
      </c>
      <c r="F4480" s="1">
        <f>IF(Eingabe!I4480="x",1,0)</f>
        <v>0</v>
      </c>
      <c r="G4480" s="90">
        <f t="shared" si="311"/>
        <v>0</v>
      </c>
      <c r="H4480" s="1">
        <f>IF(Eingabe!R4480="x",1,0)</f>
        <v>0</v>
      </c>
      <c r="I4480" s="1">
        <f>IF(Eingabe!S4480="x",1,0)</f>
        <v>0</v>
      </c>
      <c r="J4480" s="1">
        <f t="shared" si="312"/>
        <v>0</v>
      </c>
      <c r="K4480" s="89">
        <f>IF(Eingabe!E4480="x",1,0)</f>
        <v>0</v>
      </c>
      <c r="L4480" s="1">
        <f>IF(Eingabe!F4480="x",1,0)</f>
        <v>0</v>
      </c>
      <c r="M4480" s="90">
        <f t="shared" si="313"/>
        <v>0</v>
      </c>
    </row>
    <row r="4481">
      <c r="A4481" s="5">
        <f>Eingabe!J4481^2*PI()/4</f>
        <v>0</v>
      </c>
      <c r="B4481" s="5">
        <f>Eingabe!K4481*Eingabe!L4481</f>
        <v>0</v>
      </c>
      <c r="C4481" s="5">
        <f>(Eingabe!K4481*(Eingabe!L4481-Eingabe!K4481)+Eingabe!K4481^2*PI()/4)*0+Eingabe!K4481*Eingabe!L4481</f>
        <v>0</v>
      </c>
      <c r="D4481" s="89">
        <f>IF(Eingabe!G4481="x",1,0)</f>
        <v>0</v>
      </c>
      <c r="E4481" s="1">
        <f>IF(Eingabe!H4481="x",1,0)</f>
        <v>0</v>
      </c>
      <c r="F4481" s="1">
        <f>IF(Eingabe!I4481="x",1,0)</f>
        <v>0</v>
      </c>
      <c r="G4481" s="90">
        <f t="shared" si="311"/>
        <v>0</v>
      </c>
      <c r="H4481" s="1">
        <f>IF(Eingabe!R4481="x",1,0)</f>
        <v>0</v>
      </c>
      <c r="I4481" s="1">
        <f>IF(Eingabe!S4481="x",1,0)</f>
        <v>0</v>
      </c>
      <c r="J4481" s="1">
        <f t="shared" si="312"/>
        <v>0</v>
      </c>
      <c r="K4481" s="89">
        <f>IF(Eingabe!E4481="x",1,0)</f>
        <v>0</v>
      </c>
      <c r="L4481" s="1">
        <f>IF(Eingabe!F4481="x",1,0)</f>
        <v>0</v>
      </c>
      <c r="M4481" s="90">
        <f t="shared" si="313"/>
        <v>0</v>
      </c>
    </row>
    <row r="4482">
      <c r="A4482" s="5">
        <f>Eingabe!J4482^2*PI()/4</f>
        <v>0</v>
      </c>
      <c r="B4482" s="5">
        <f>Eingabe!K4482*Eingabe!L4482</f>
        <v>0</v>
      </c>
      <c r="C4482" s="5">
        <f>(Eingabe!K4482*(Eingabe!L4482-Eingabe!K4482)+Eingabe!K4482^2*PI()/4)*0+Eingabe!K4482*Eingabe!L4482</f>
        <v>0</v>
      </c>
      <c r="D4482" s="89">
        <f>IF(Eingabe!G4482="x",1,0)</f>
        <v>0</v>
      </c>
      <c r="E4482" s="1">
        <f>IF(Eingabe!H4482="x",1,0)</f>
        <v>0</v>
      </c>
      <c r="F4482" s="1">
        <f>IF(Eingabe!I4482="x",1,0)</f>
        <v>0</v>
      </c>
      <c r="G4482" s="90">
        <f t="shared" si="311"/>
        <v>0</v>
      </c>
      <c r="H4482" s="1">
        <f>IF(Eingabe!R4482="x",1,0)</f>
        <v>0</v>
      </c>
      <c r="I4482" s="1">
        <f>IF(Eingabe!S4482="x",1,0)</f>
        <v>0</v>
      </c>
      <c r="J4482" s="1">
        <f t="shared" si="312"/>
        <v>0</v>
      </c>
      <c r="K4482" s="89">
        <f>IF(Eingabe!E4482="x",1,0)</f>
        <v>0</v>
      </c>
      <c r="L4482" s="1">
        <f>IF(Eingabe!F4482="x",1,0)</f>
        <v>0</v>
      </c>
      <c r="M4482" s="90">
        <f t="shared" si="313"/>
        <v>0</v>
      </c>
    </row>
    <row r="4483">
      <c r="A4483" s="5">
        <f>Eingabe!J4483^2*PI()/4</f>
        <v>0</v>
      </c>
      <c r="B4483" s="5">
        <f>Eingabe!K4483*Eingabe!L4483</f>
        <v>0</v>
      </c>
      <c r="C4483" s="5">
        <f>(Eingabe!K4483*(Eingabe!L4483-Eingabe!K4483)+Eingabe!K4483^2*PI()/4)*0+Eingabe!K4483*Eingabe!L4483</f>
        <v>0</v>
      </c>
      <c r="D4483" s="89">
        <f>IF(Eingabe!G4483="x",1,0)</f>
        <v>0</v>
      </c>
      <c r="E4483" s="1">
        <f>IF(Eingabe!H4483="x",1,0)</f>
        <v>0</v>
      </c>
      <c r="F4483" s="1">
        <f>IF(Eingabe!I4483="x",1,0)</f>
        <v>0</v>
      </c>
      <c r="G4483" s="90">
        <f t="shared" si="311"/>
        <v>0</v>
      </c>
      <c r="H4483" s="1">
        <f>IF(Eingabe!R4483="x",1,0)</f>
        <v>0</v>
      </c>
      <c r="I4483" s="1">
        <f>IF(Eingabe!S4483="x",1,0)</f>
        <v>0</v>
      </c>
      <c r="J4483" s="1">
        <f t="shared" si="312"/>
        <v>0</v>
      </c>
      <c r="K4483" s="89">
        <f>IF(Eingabe!E4483="x",1,0)</f>
        <v>0</v>
      </c>
      <c r="L4483" s="1">
        <f>IF(Eingabe!F4483="x",1,0)</f>
        <v>0</v>
      </c>
      <c r="M4483" s="90">
        <f t="shared" si="313"/>
        <v>0</v>
      </c>
    </row>
    <row r="4484">
      <c r="A4484" s="5">
        <f>Eingabe!J4484^2*PI()/4</f>
        <v>0</v>
      </c>
      <c r="B4484" s="5">
        <f>Eingabe!K4484*Eingabe!L4484</f>
        <v>0</v>
      </c>
      <c r="C4484" s="5">
        <f>(Eingabe!K4484*(Eingabe!L4484-Eingabe!K4484)+Eingabe!K4484^2*PI()/4)*0+Eingabe!K4484*Eingabe!L4484</f>
        <v>0</v>
      </c>
      <c r="D4484" s="89">
        <f>IF(Eingabe!G4484="x",1,0)</f>
        <v>0</v>
      </c>
      <c r="E4484" s="1">
        <f>IF(Eingabe!H4484="x",1,0)</f>
        <v>0</v>
      </c>
      <c r="F4484" s="1">
        <f>IF(Eingabe!I4484="x",1,0)</f>
        <v>0</v>
      </c>
      <c r="G4484" s="90">
        <f t="shared" si="311"/>
        <v>0</v>
      </c>
      <c r="H4484" s="1">
        <f>IF(Eingabe!R4484="x",1,0)</f>
        <v>0</v>
      </c>
      <c r="I4484" s="1">
        <f>IF(Eingabe!S4484="x",1,0)</f>
        <v>0</v>
      </c>
      <c r="J4484" s="1">
        <f t="shared" si="312"/>
        <v>0</v>
      </c>
      <c r="K4484" s="89">
        <f>IF(Eingabe!E4484="x",1,0)</f>
        <v>0</v>
      </c>
      <c r="L4484" s="1">
        <f>IF(Eingabe!F4484="x",1,0)</f>
        <v>0</v>
      </c>
      <c r="M4484" s="90">
        <f t="shared" si="313"/>
        <v>0</v>
      </c>
    </row>
    <row r="4485">
      <c r="A4485" s="5">
        <f>Eingabe!J4485^2*PI()/4</f>
        <v>0</v>
      </c>
      <c r="B4485" s="5">
        <f>Eingabe!K4485*Eingabe!L4485</f>
        <v>0</v>
      </c>
      <c r="C4485" s="5">
        <f>(Eingabe!K4485*(Eingabe!L4485-Eingabe!K4485)+Eingabe!K4485^2*PI()/4)*0+Eingabe!K4485*Eingabe!L4485</f>
        <v>0</v>
      </c>
      <c r="D4485" s="89">
        <f>IF(Eingabe!G4485="x",1,0)</f>
        <v>0</v>
      </c>
      <c r="E4485" s="1">
        <f>IF(Eingabe!H4485="x",1,0)</f>
        <v>0</v>
      </c>
      <c r="F4485" s="1">
        <f>IF(Eingabe!I4485="x",1,0)</f>
        <v>0</v>
      </c>
      <c r="G4485" s="90">
        <f t="shared" si="311"/>
        <v>0</v>
      </c>
      <c r="H4485" s="1">
        <f>IF(Eingabe!R4485="x",1,0)</f>
        <v>0</v>
      </c>
      <c r="I4485" s="1">
        <f>IF(Eingabe!S4485="x",1,0)</f>
        <v>0</v>
      </c>
      <c r="J4485" s="1">
        <f t="shared" si="312"/>
        <v>0</v>
      </c>
      <c r="K4485" s="89">
        <f>IF(Eingabe!E4485="x",1,0)</f>
        <v>0</v>
      </c>
      <c r="L4485" s="1">
        <f>IF(Eingabe!F4485="x",1,0)</f>
        <v>0</v>
      </c>
      <c r="M4485" s="90">
        <f t="shared" si="313"/>
        <v>0</v>
      </c>
    </row>
    <row r="4486">
      <c r="A4486" s="5">
        <f>Eingabe!J4486^2*PI()/4</f>
        <v>0</v>
      </c>
      <c r="B4486" s="5">
        <f>Eingabe!K4486*Eingabe!L4486</f>
        <v>0</v>
      </c>
      <c r="C4486" s="5">
        <f>(Eingabe!K4486*(Eingabe!L4486-Eingabe!K4486)+Eingabe!K4486^2*PI()/4)*0+Eingabe!K4486*Eingabe!L4486</f>
        <v>0</v>
      </c>
      <c r="D4486" s="89">
        <f>IF(Eingabe!G4486="x",1,0)</f>
        <v>0</v>
      </c>
      <c r="E4486" s="1">
        <f>IF(Eingabe!H4486="x",1,0)</f>
        <v>0</v>
      </c>
      <c r="F4486" s="1">
        <f>IF(Eingabe!I4486="x",1,0)</f>
        <v>0</v>
      </c>
      <c r="G4486" s="90">
        <f t="shared" si="311"/>
        <v>0</v>
      </c>
      <c r="H4486" s="1">
        <f>IF(Eingabe!R4486="x",1,0)</f>
        <v>0</v>
      </c>
      <c r="I4486" s="1">
        <f>IF(Eingabe!S4486="x",1,0)</f>
        <v>0</v>
      </c>
      <c r="J4486" s="1">
        <f t="shared" si="312"/>
        <v>0</v>
      </c>
      <c r="K4486" s="89">
        <f>IF(Eingabe!E4486="x",1,0)</f>
        <v>0</v>
      </c>
      <c r="L4486" s="1">
        <f>IF(Eingabe!F4486="x",1,0)</f>
        <v>0</v>
      </c>
      <c r="M4486" s="90">
        <f t="shared" si="313"/>
        <v>0</v>
      </c>
    </row>
    <row r="4487">
      <c r="A4487" s="5">
        <f>Eingabe!J4487^2*PI()/4</f>
        <v>0</v>
      </c>
      <c r="B4487" s="5">
        <f>Eingabe!K4487*Eingabe!L4487</f>
        <v>0</v>
      </c>
      <c r="C4487" s="5">
        <f>(Eingabe!K4487*(Eingabe!L4487-Eingabe!K4487)+Eingabe!K4487^2*PI()/4)*0+Eingabe!K4487*Eingabe!L4487</f>
        <v>0</v>
      </c>
      <c r="D4487" s="89">
        <f>IF(Eingabe!G4487="x",1,0)</f>
        <v>0</v>
      </c>
      <c r="E4487" s="1">
        <f>IF(Eingabe!H4487="x",1,0)</f>
        <v>0</v>
      </c>
      <c r="F4487" s="1">
        <f>IF(Eingabe!I4487="x",1,0)</f>
        <v>0</v>
      </c>
      <c r="G4487" s="90">
        <f t="shared" si="311"/>
        <v>0</v>
      </c>
      <c r="H4487" s="1">
        <f>IF(Eingabe!R4487="x",1,0)</f>
        <v>0</v>
      </c>
      <c r="I4487" s="1">
        <f>IF(Eingabe!S4487="x",1,0)</f>
        <v>0</v>
      </c>
      <c r="J4487" s="1">
        <f t="shared" si="312"/>
        <v>0</v>
      </c>
      <c r="K4487" s="89">
        <f>IF(Eingabe!E4487="x",1,0)</f>
        <v>0</v>
      </c>
      <c r="L4487" s="1">
        <f>IF(Eingabe!F4487="x",1,0)</f>
        <v>0</v>
      </c>
      <c r="M4487" s="90">
        <f t="shared" si="313"/>
        <v>0</v>
      </c>
    </row>
    <row r="4488">
      <c r="A4488" s="5">
        <f>Eingabe!J4488^2*PI()/4</f>
        <v>0</v>
      </c>
      <c r="B4488" s="5">
        <f>Eingabe!K4488*Eingabe!L4488</f>
        <v>0</v>
      </c>
      <c r="C4488" s="5">
        <f>(Eingabe!K4488*(Eingabe!L4488-Eingabe!K4488)+Eingabe!K4488^2*PI()/4)*0+Eingabe!K4488*Eingabe!L4488</f>
        <v>0</v>
      </c>
      <c r="D4488" s="89">
        <f>IF(Eingabe!G4488="x",1,0)</f>
        <v>0</v>
      </c>
      <c r="E4488" s="1">
        <f>IF(Eingabe!H4488="x",1,0)</f>
        <v>0</v>
      </c>
      <c r="F4488" s="1">
        <f>IF(Eingabe!I4488="x",1,0)</f>
        <v>0</v>
      </c>
      <c r="G4488" s="90">
        <f t="shared" si="311"/>
        <v>0</v>
      </c>
      <c r="H4488" s="1">
        <f>IF(Eingabe!R4488="x",1,0)</f>
        <v>0</v>
      </c>
      <c r="I4488" s="1">
        <f>IF(Eingabe!S4488="x",1,0)</f>
        <v>0</v>
      </c>
      <c r="J4488" s="1">
        <f t="shared" si="312"/>
        <v>0</v>
      </c>
      <c r="K4488" s="89">
        <f>IF(Eingabe!E4488="x",1,0)</f>
        <v>0</v>
      </c>
      <c r="L4488" s="1">
        <f>IF(Eingabe!F4488="x",1,0)</f>
        <v>0</v>
      </c>
      <c r="M4488" s="90">
        <f t="shared" si="313"/>
        <v>0</v>
      </c>
    </row>
    <row r="4489">
      <c r="A4489" s="5">
        <f>Eingabe!J4489^2*PI()/4</f>
        <v>0</v>
      </c>
      <c r="B4489" s="5">
        <f>Eingabe!K4489*Eingabe!L4489</f>
        <v>0</v>
      </c>
      <c r="C4489" s="5">
        <f>(Eingabe!K4489*(Eingabe!L4489-Eingabe!K4489)+Eingabe!K4489^2*PI()/4)*0+Eingabe!K4489*Eingabe!L4489</f>
        <v>0</v>
      </c>
      <c r="D4489" s="89">
        <f>IF(Eingabe!G4489="x",1,0)</f>
        <v>0</v>
      </c>
      <c r="E4489" s="1">
        <f>IF(Eingabe!H4489="x",1,0)</f>
        <v>0</v>
      </c>
      <c r="F4489" s="1">
        <f>IF(Eingabe!I4489="x",1,0)</f>
        <v>0</v>
      </c>
      <c r="G4489" s="90">
        <f t="shared" si="311"/>
        <v>0</v>
      </c>
      <c r="H4489" s="1">
        <f>IF(Eingabe!R4489="x",1,0)</f>
        <v>0</v>
      </c>
      <c r="I4489" s="1">
        <f>IF(Eingabe!S4489="x",1,0)</f>
        <v>0</v>
      </c>
      <c r="J4489" s="1">
        <f t="shared" si="312"/>
        <v>0</v>
      </c>
      <c r="K4489" s="89">
        <f>IF(Eingabe!E4489="x",1,0)</f>
        <v>0</v>
      </c>
      <c r="L4489" s="1">
        <f>IF(Eingabe!F4489="x",1,0)</f>
        <v>0</v>
      </c>
      <c r="M4489" s="90">
        <f t="shared" si="313"/>
        <v>0</v>
      </c>
    </row>
    <row r="4490">
      <c r="A4490" s="5">
        <f>Eingabe!J4490^2*PI()/4</f>
        <v>0</v>
      </c>
      <c r="B4490" s="5">
        <f>Eingabe!K4490*Eingabe!L4490</f>
        <v>0</v>
      </c>
      <c r="C4490" s="5">
        <f>(Eingabe!K4490*(Eingabe!L4490-Eingabe!K4490)+Eingabe!K4490^2*PI()/4)*0+Eingabe!K4490*Eingabe!L4490</f>
        <v>0</v>
      </c>
      <c r="D4490" s="89">
        <f>IF(Eingabe!G4490="x",1,0)</f>
        <v>0</v>
      </c>
      <c r="E4490" s="1">
        <f>IF(Eingabe!H4490="x",1,0)</f>
        <v>0</v>
      </c>
      <c r="F4490" s="1">
        <f>IF(Eingabe!I4490="x",1,0)</f>
        <v>0</v>
      </c>
      <c r="G4490" s="90">
        <f t="shared" si="311"/>
        <v>0</v>
      </c>
      <c r="H4490" s="1">
        <f>IF(Eingabe!R4490="x",1,0)</f>
        <v>0</v>
      </c>
      <c r="I4490" s="1">
        <f>IF(Eingabe!S4490="x",1,0)</f>
        <v>0</v>
      </c>
      <c r="J4490" s="1">
        <f t="shared" si="312"/>
        <v>0</v>
      </c>
      <c r="K4490" s="89">
        <f>IF(Eingabe!E4490="x",1,0)</f>
        <v>0</v>
      </c>
      <c r="L4490" s="1">
        <f>IF(Eingabe!F4490="x",1,0)</f>
        <v>0</v>
      </c>
      <c r="M4490" s="90">
        <f t="shared" si="313"/>
        <v>0</v>
      </c>
    </row>
    <row r="4491">
      <c r="A4491" s="5">
        <f>Eingabe!J4491^2*PI()/4</f>
        <v>0</v>
      </c>
      <c r="B4491" s="5">
        <f>Eingabe!K4491*Eingabe!L4491</f>
        <v>0</v>
      </c>
      <c r="C4491" s="5">
        <f>(Eingabe!K4491*(Eingabe!L4491-Eingabe!K4491)+Eingabe!K4491^2*PI()/4)*0+Eingabe!K4491*Eingabe!L4491</f>
        <v>0</v>
      </c>
      <c r="D4491" s="89">
        <f>IF(Eingabe!G4491="x",1,0)</f>
        <v>0</v>
      </c>
      <c r="E4491" s="1">
        <f>IF(Eingabe!H4491="x",1,0)</f>
        <v>0</v>
      </c>
      <c r="F4491" s="1">
        <f>IF(Eingabe!I4491="x",1,0)</f>
        <v>0</v>
      </c>
      <c r="G4491" s="90">
        <f t="shared" si="311"/>
        <v>0</v>
      </c>
      <c r="H4491" s="1">
        <f>IF(Eingabe!R4491="x",1,0)</f>
        <v>0</v>
      </c>
      <c r="I4491" s="1">
        <f>IF(Eingabe!S4491="x",1,0)</f>
        <v>0</v>
      </c>
      <c r="J4491" s="1">
        <f t="shared" si="312"/>
        <v>0</v>
      </c>
      <c r="K4491" s="89">
        <f>IF(Eingabe!E4491="x",1,0)</f>
        <v>0</v>
      </c>
      <c r="L4491" s="1">
        <f>IF(Eingabe!F4491="x",1,0)</f>
        <v>0</v>
      </c>
      <c r="M4491" s="90">
        <f t="shared" si="313"/>
        <v>0</v>
      </c>
    </row>
    <row r="4492">
      <c r="A4492" s="5">
        <f>Eingabe!J4492^2*PI()/4</f>
        <v>0</v>
      </c>
      <c r="B4492" s="5">
        <f>Eingabe!K4492*Eingabe!L4492</f>
        <v>0</v>
      </c>
      <c r="C4492" s="5">
        <f>(Eingabe!K4492*(Eingabe!L4492-Eingabe!K4492)+Eingabe!K4492^2*PI()/4)*0+Eingabe!K4492*Eingabe!L4492</f>
        <v>0</v>
      </c>
      <c r="D4492" s="89">
        <f>IF(Eingabe!G4492="x",1,0)</f>
        <v>0</v>
      </c>
      <c r="E4492" s="1">
        <f>IF(Eingabe!H4492="x",1,0)</f>
        <v>0</v>
      </c>
      <c r="F4492" s="1">
        <f>IF(Eingabe!I4492="x",1,0)</f>
        <v>0</v>
      </c>
      <c r="G4492" s="90">
        <f t="shared" si="311"/>
        <v>0</v>
      </c>
      <c r="H4492" s="1">
        <f>IF(Eingabe!R4492="x",1,0)</f>
        <v>0</v>
      </c>
      <c r="I4492" s="1">
        <f>IF(Eingabe!S4492="x",1,0)</f>
        <v>0</v>
      </c>
      <c r="J4492" s="1">
        <f t="shared" si="312"/>
        <v>0</v>
      </c>
      <c r="K4492" s="89">
        <f>IF(Eingabe!E4492="x",1,0)</f>
        <v>0</v>
      </c>
      <c r="L4492" s="1">
        <f>IF(Eingabe!F4492="x",1,0)</f>
        <v>0</v>
      </c>
      <c r="M4492" s="90">
        <f t="shared" si="313"/>
        <v>0</v>
      </c>
    </row>
    <row r="4493">
      <c r="A4493" s="5">
        <f>Eingabe!J4493^2*PI()/4</f>
        <v>0</v>
      </c>
      <c r="B4493" s="5">
        <f>Eingabe!K4493*Eingabe!L4493</f>
        <v>0</v>
      </c>
      <c r="C4493" s="5">
        <f>(Eingabe!K4493*(Eingabe!L4493-Eingabe!K4493)+Eingabe!K4493^2*PI()/4)*0+Eingabe!K4493*Eingabe!L4493</f>
        <v>0</v>
      </c>
      <c r="D4493" s="89">
        <f>IF(Eingabe!G4493="x",1,0)</f>
        <v>0</v>
      </c>
      <c r="E4493" s="1">
        <f>IF(Eingabe!H4493="x",1,0)</f>
        <v>0</v>
      </c>
      <c r="F4493" s="1">
        <f>IF(Eingabe!I4493="x",1,0)</f>
        <v>0</v>
      </c>
      <c r="G4493" s="90">
        <f t="shared" si="311"/>
        <v>0</v>
      </c>
      <c r="H4493" s="1">
        <f>IF(Eingabe!R4493="x",1,0)</f>
        <v>0</v>
      </c>
      <c r="I4493" s="1">
        <f>IF(Eingabe!S4493="x",1,0)</f>
        <v>0</v>
      </c>
      <c r="J4493" s="1">
        <f t="shared" si="312"/>
        <v>0</v>
      </c>
      <c r="K4493" s="89">
        <f>IF(Eingabe!E4493="x",1,0)</f>
        <v>0</v>
      </c>
      <c r="L4493" s="1">
        <f>IF(Eingabe!F4493="x",1,0)</f>
        <v>0</v>
      </c>
      <c r="M4493" s="90">
        <f t="shared" si="313"/>
        <v>0</v>
      </c>
    </row>
    <row r="4494">
      <c r="A4494" s="5">
        <f>Eingabe!J4494^2*PI()/4</f>
        <v>0</v>
      </c>
      <c r="B4494" s="5">
        <f>Eingabe!K4494*Eingabe!L4494</f>
        <v>0</v>
      </c>
      <c r="C4494" s="5">
        <f>(Eingabe!K4494*(Eingabe!L4494-Eingabe!K4494)+Eingabe!K4494^2*PI()/4)*0+Eingabe!K4494*Eingabe!L4494</f>
        <v>0</v>
      </c>
      <c r="D4494" s="89">
        <f>IF(Eingabe!G4494="x",1,0)</f>
        <v>0</v>
      </c>
      <c r="E4494" s="1">
        <f>IF(Eingabe!H4494="x",1,0)</f>
        <v>0</v>
      </c>
      <c r="F4494" s="1">
        <f>IF(Eingabe!I4494="x",1,0)</f>
        <v>0</v>
      </c>
      <c r="G4494" s="90">
        <f t="shared" si="311"/>
        <v>0</v>
      </c>
      <c r="H4494" s="1">
        <f>IF(Eingabe!R4494="x",1,0)</f>
        <v>0</v>
      </c>
      <c r="I4494" s="1">
        <f>IF(Eingabe!S4494="x",1,0)</f>
        <v>0</v>
      </c>
      <c r="J4494" s="1">
        <f t="shared" si="312"/>
        <v>0</v>
      </c>
      <c r="K4494" s="89">
        <f>IF(Eingabe!E4494="x",1,0)</f>
        <v>0</v>
      </c>
      <c r="L4494" s="1">
        <f>IF(Eingabe!F4494="x",1,0)</f>
        <v>0</v>
      </c>
      <c r="M4494" s="90">
        <f t="shared" si="313"/>
        <v>0</v>
      </c>
    </row>
    <row r="4495">
      <c r="A4495" s="5">
        <f>Eingabe!J4495^2*PI()/4</f>
        <v>0</v>
      </c>
      <c r="B4495" s="5">
        <f>Eingabe!K4495*Eingabe!L4495</f>
        <v>0</v>
      </c>
      <c r="C4495" s="5">
        <f>(Eingabe!K4495*(Eingabe!L4495-Eingabe!K4495)+Eingabe!K4495^2*PI()/4)*0+Eingabe!K4495*Eingabe!L4495</f>
        <v>0</v>
      </c>
      <c r="D4495" s="89">
        <f>IF(Eingabe!G4495="x",1,0)</f>
        <v>0</v>
      </c>
      <c r="E4495" s="1">
        <f>IF(Eingabe!H4495="x",1,0)</f>
        <v>0</v>
      </c>
      <c r="F4495" s="1">
        <f>IF(Eingabe!I4495="x",1,0)</f>
        <v>0</v>
      </c>
      <c r="G4495" s="90">
        <f t="shared" si="311"/>
        <v>0</v>
      </c>
      <c r="H4495" s="1">
        <f>IF(Eingabe!R4495="x",1,0)</f>
        <v>0</v>
      </c>
      <c r="I4495" s="1">
        <f>IF(Eingabe!S4495="x",1,0)</f>
        <v>0</v>
      </c>
      <c r="J4495" s="1">
        <f t="shared" si="312"/>
        <v>0</v>
      </c>
      <c r="K4495" s="89">
        <f>IF(Eingabe!E4495="x",1,0)</f>
        <v>0</v>
      </c>
      <c r="L4495" s="1">
        <f>IF(Eingabe!F4495="x",1,0)</f>
        <v>0</v>
      </c>
      <c r="M4495" s="90">
        <f t="shared" si="313"/>
        <v>0</v>
      </c>
    </row>
    <row r="4496">
      <c r="A4496" s="5">
        <f>Eingabe!J4496^2*PI()/4</f>
        <v>0</v>
      </c>
      <c r="B4496" s="5">
        <f>Eingabe!K4496*Eingabe!L4496</f>
        <v>0</v>
      </c>
      <c r="C4496" s="5">
        <f>(Eingabe!K4496*(Eingabe!L4496-Eingabe!K4496)+Eingabe!K4496^2*PI()/4)*0+Eingabe!K4496*Eingabe!L4496</f>
        <v>0</v>
      </c>
      <c r="D4496" s="89">
        <f>IF(Eingabe!G4496="x",1,0)</f>
        <v>0</v>
      </c>
      <c r="E4496" s="1">
        <f>IF(Eingabe!H4496="x",1,0)</f>
        <v>0</v>
      </c>
      <c r="F4496" s="1">
        <f>IF(Eingabe!I4496="x",1,0)</f>
        <v>0</v>
      </c>
      <c r="G4496" s="90">
        <f t="shared" si="311"/>
        <v>0</v>
      </c>
      <c r="H4496" s="1">
        <f>IF(Eingabe!R4496="x",1,0)</f>
        <v>0</v>
      </c>
      <c r="I4496" s="1">
        <f>IF(Eingabe!S4496="x",1,0)</f>
        <v>0</v>
      </c>
      <c r="J4496" s="1">
        <f t="shared" si="312"/>
        <v>0</v>
      </c>
      <c r="K4496" s="89">
        <f>IF(Eingabe!E4496="x",1,0)</f>
        <v>0</v>
      </c>
      <c r="L4496" s="1">
        <f>IF(Eingabe!F4496="x",1,0)</f>
        <v>0</v>
      </c>
      <c r="M4496" s="90">
        <f t="shared" si="313"/>
        <v>0</v>
      </c>
    </row>
    <row r="4497">
      <c r="A4497" s="5">
        <f>Eingabe!J4497^2*PI()/4</f>
        <v>0</v>
      </c>
      <c r="B4497" s="5">
        <f>Eingabe!K4497*Eingabe!L4497</f>
        <v>0</v>
      </c>
      <c r="C4497" s="5">
        <f>(Eingabe!K4497*(Eingabe!L4497-Eingabe!K4497)+Eingabe!K4497^2*PI()/4)*0+Eingabe!K4497*Eingabe!L4497</f>
        <v>0</v>
      </c>
      <c r="D4497" s="89">
        <f>IF(Eingabe!G4497="x",1,0)</f>
        <v>0</v>
      </c>
      <c r="E4497" s="1">
        <f>IF(Eingabe!H4497="x",1,0)</f>
        <v>0</v>
      </c>
      <c r="F4497" s="1">
        <f>IF(Eingabe!I4497="x",1,0)</f>
        <v>0</v>
      </c>
      <c r="G4497" s="90">
        <f t="shared" si="311"/>
        <v>0</v>
      </c>
      <c r="H4497" s="1">
        <f>IF(Eingabe!R4497="x",1,0)</f>
        <v>0</v>
      </c>
      <c r="I4497" s="1">
        <f>IF(Eingabe!S4497="x",1,0)</f>
        <v>0</v>
      </c>
      <c r="J4497" s="1">
        <f t="shared" si="312"/>
        <v>0</v>
      </c>
      <c r="K4497" s="89">
        <f>IF(Eingabe!E4497="x",1,0)</f>
        <v>0</v>
      </c>
      <c r="L4497" s="1">
        <f>IF(Eingabe!F4497="x",1,0)</f>
        <v>0</v>
      </c>
      <c r="M4497" s="90">
        <f t="shared" si="313"/>
        <v>0</v>
      </c>
    </row>
    <row r="4498">
      <c r="A4498" s="5">
        <f>Eingabe!J4498^2*PI()/4</f>
        <v>0</v>
      </c>
      <c r="B4498" s="5">
        <f>Eingabe!K4498*Eingabe!L4498</f>
        <v>0</v>
      </c>
      <c r="C4498" s="5">
        <f>(Eingabe!K4498*(Eingabe!L4498-Eingabe!K4498)+Eingabe!K4498^2*PI()/4)*0+Eingabe!K4498*Eingabe!L4498</f>
        <v>0</v>
      </c>
      <c r="D4498" s="89">
        <f>IF(Eingabe!G4498="x",1,0)</f>
        <v>0</v>
      </c>
      <c r="E4498" s="1">
        <f>IF(Eingabe!H4498="x",1,0)</f>
        <v>0</v>
      </c>
      <c r="F4498" s="1">
        <f>IF(Eingabe!I4498="x",1,0)</f>
        <v>0</v>
      </c>
      <c r="G4498" s="90">
        <f t="shared" si="311"/>
        <v>0</v>
      </c>
      <c r="H4498" s="1">
        <f>IF(Eingabe!R4498="x",1,0)</f>
        <v>0</v>
      </c>
      <c r="I4498" s="1">
        <f>IF(Eingabe!S4498="x",1,0)</f>
        <v>0</v>
      </c>
      <c r="J4498" s="1">
        <f t="shared" si="312"/>
        <v>0</v>
      </c>
      <c r="K4498" s="89">
        <f>IF(Eingabe!E4498="x",1,0)</f>
        <v>0</v>
      </c>
      <c r="L4498" s="1">
        <f>IF(Eingabe!F4498="x",1,0)</f>
        <v>0</v>
      </c>
      <c r="M4498" s="90">
        <f t="shared" si="313"/>
        <v>0</v>
      </c>
    </row>
    <row r="4499">
      <c r="A4499" s="5">
        <f>Eingabe!J4499^2*PI()/4</f>
        <v>0</v>
      </c>
      <c r="B4499" s="5">
        <f>Eingabe!K4499*Eingabe!L4499</f>
        <v>0</v>
      </c>
      <c r="C4499" s="5">
        <f>(Eingabe!K4499*(Eingabe!L4499-Eingabe!K4499)+Eingabe!K4499^2*PI()/4)*0+Eingabe!K4499*Eingabe!L4499</f>
        <v>0</v>
      </c>
      <c r="D4499" s="89">
        <f>IF(Eingabe!G4499="x",1,0)</f>
        <v>0</v>
      </c>
      <c r="E4499" s="1">
        <f>IF(Eingabe!H4499="x",1,0)</f>
        <v>0</v>
      </c>
      <c r="F4499" s="1">
        <f>IF(Eingabe!I4499="x",1,0)</f>
        <v>0</v>
      </c>
      <c r="G4499" s="90">
        <f t="shared" ref="G4499:G4562" si="314">MAX(E4499:F4499)</f>
        <v>0</v>
      </c>
      <c r="H4499" s="1">
        <f>IF(Eingabe!R4499="x",1,0)</f>
        <v>0</v>
      </c>
      <c r="I4499" s="1">
        <f>IF(Eingabe!S4499="x",1,0)</f>
        <v>0</v>
      </c>
      <c r="J4499" s="1">
        <f t="shared" ref="J4499:J4562" si="315">MAX(H4499:I4499)</f>
        <v>0</v>
      </c>
      <c r="K4499" s="89">
        <f>IF(Eingabe!E4499="x",1,0)</f>
        <v>0</v>
      </c>
      <c r="L4499" s="1">
        <f>IF(Eingabe!F4499="x",1,0)</f>
        <v>0</v>
      </c>
      <c r="M4499" s="90">
        <f t="shared" ref="M4499:M4562" si="316">MAX(K4499:L4499)</f>
        <v>0</v>
      </c>
    </row>
    <row r="4500">
      <c r="A4500" s="5">
        <f>Eingabe!J4500^2*PI()/4</f>
        <v>0</v>
      </c>
      <c r="B4500" s="5">
        <f>Eingabe!K4500*Eingabe!L4500</f>
        <v>0</v>
      </c>
      <c r="C4500" s="5">
        <f>(Eingabe!K4500*(Eingabe!L4500-Eingabe!K4500)+Eingabe!K4500^2*PI()/4)*0+Eingabe!K4500*Eingabe!L4500</f>
        <v>0</v>
      </c>
      <c r="D4500" s="89">
        <f>IF(Eingabe!G4500="x",1,0)</f>
        <v>0</v>
      </c>
      <c r="E4500" s="1">
        <f>IF(Eingabe!H4500="x",1,0)</f>
        <v>0</v>
      </c>
      <c r="F4500" s="1">
        <f>IF(Eingabe!I4500="x",1,0)</f>
        <v>0</v>
      </c>
      <c r="G4500" s="90">
        <f t="shared" si="314"/>
        <v>0</v>
      </c>
      <c r="H4500" s="1">
        <f>IF(Eingabe!R4500="x",1,0)</f>
        <v>0</v>
      </c>
      <c r="I4500" s="1">
        <f>IF(Eingabe!S4500="x",1,0)</f>
        <v>0</v>
      </c>
      <c r="J4500" s="1">
        <f t="shared" si="315"/>
        <v>0</v>
      </c>
      <c r="K4500" s="89">
        <f>IF(Eingabe!E4500="x",1,0)</f>
        <v>0</v>
      </c>
      <c r="L4500" s="1">
        <f>IF(Eingabe!F4500="x",1,0)</f>
        <v>0</v>
      </c>
      <c r="M4500" s="90">
        <f t="shared" si="316"/>
        <v>0</v>
      </c>
    </row>
    <row r="4501">
      <c r="A4501" s="5">
        <f>Eingabe!J4501^2*PI()/4</f>
        <v>0</v>
      </c>
      <c r="B4501" s="5">
        <f>Eingabe!K4501*Eingabe!L4501</f>
        <v>0</v>
      </c>
      <c r="C4501" s="5">
        <f>(Eingabe!K4501*(Eingabe!L4501-Eingabe!K4501)+Eingabe!K4501^2*PI()/4)*0+Eingabe!K4501*Eingabe!L4501</f>
        <v>0</v>
      </c>
      <c r="D4501" s="89">
        <f>IF(Eingabe!G4501="x",1,0)</f>
        <v>0</v>
      </c>
      <c r="E4501" s="1">
        <f>IF(Eingabe!H4501="x",1,0)</f>
        <v>0</v>
      </c>
      <c r="F4501" s="1">
        <f>IF(Eingabe!I4501="x",1,0)</f>
        <v>0</v>
      </c>
      <c r="G4501" s="90">
        <f t="shared" si="314"/>
        <v>0</v>
      </c>
      <c r="H4501" s="1">
        <f>IF(Eingabe!R4501="x",1,0)</f>
        <v>0</v>
      </c>
      <c r="I4501" s="1">
        <f>IF(Eingabe!S4501="x",1,0)</f>
        <v>0</v>
      </c>
      <c r="J4501" s="1">
        <f t="shared" si="315"/>
        <v>0</v>
      </c>
      <c r="K4501" s="89">
        <f>IF(Eingabe!E4501="x",1,0)</f>
        <v>0</v>
      </c>
      <c r="L4501" s="1">
        <f>IF(Eingabe!F4501="x",1,0)</f>
        <v>0</v>
      </c>
      <c r="M4501" s="90">
        <f t="shared" si="316"/>
        <v>0</v>
      </c>
    </row>
    <row r="4502">
      <c r="A4502" s="5">
        <f>Eingabe!J4502^2*PI()/4</f>
        <v>0</v>
      </c>
      <c r="B4502" s="5">
        <f>Eingabe!K4502*Eingabe!L4502</f>
        <v>0</v>
      </c>
      <c r="C4502" s="5">
        <f>(Eingabe!K4502*(Eingabe!L4502-Eingabe!K4502)+Eingabe!K4502^2*PI()/4)*0+Eingabe!K4502*Eingabe!L4502</f>
        <v>0</v>
      </c>
      <c r="D4502" s="89">
        <f>IF(Eingabe!G4502="x",1,0)</f>
        <v>0</v>
      </c>
      <c r="E4502" s="1">
        <f>IF(Eingabe!H4502="x",1,0)</f>
        <v>0</v>
      </c>
      <c r="F4502" s="1">
        <f>IF(Eingabe!I4502="x",1,0)</f>
        <v>0</v>
      </c>
      <c r="G4502" s="90">
        <f t="shared" si="314"/>
        <v>0</v>
      </c>
      <c r="H4502" s="1">
        <f>IF(Eingabe!R4502="x",1,0)</f>
        <v>0</v>
      </c>
      <c r="I4502" s="1">
        <f>IF(Eingabe!S4502="x",1,0)</f>
        <v>0</v>
      </c>
      <c r="J4502" s="1">
        <f t="shared" si="315"/>
        <v>0</v>
      </c>
      <c r="K4502" s="89">
        <f>IF(Eingabe!E4502="x",1,0)</f>
        <v>0</v>
      </c>
      <c r="L4502" s="1">
        <f>IF(Eingabe!F4502="x",1,0)</f>
        <v>0</v>
      </c>
      <c r="M4502" s="90">
        <f t="shared" si="316"/>
        <v>0</v>
      </c>
    </row>
    <row r="4503">
      <c r="A4503" s="5">
        <f>Eingabe!J4503^2*PI()/4</f>
        <v>0</v>
      </c>
      <c r="B4503" s="5">
        <f>Eingabe!K4503*Eingabe!L4503</f>
        <v>0</v>
      </c>
      <c r="C4503" s="5">
        <f>(Eingabe!K4503*(Eingabe!L4503-Eingabe!K4503)+Eingabe!K4503^2*PI()/4)*0+Eingabe!K4503*Eingabe!L4503</f>
        <v>0</v>
      </c>
      <c r="D4503" s="89">
        <f>IF(Eingabe!G4503="x",1,0)</f>
        <v>0</v>
      </c>
      <c r="E4503" s="1">
        <f>IF(Eingabe!H4503="x",1,0)</f>
        <v>0</v>
      </c>
      <c r="F4503" s="1">
        <f>IF(Eingabe!I4503="x",1,0)</f>
        <v>0</v>
      </c>
      <c r="G4503" s="90">
        <f t="shared" si="314"/>
        <v>0</v>
      </c>
      <c r="H4503" s="1">
        <f>IF(Eingabe!R4503="x",1,0)</f>
        <v>0</v>
      </c>
      <c r="I4503" s="1">
        <f>IF(Eingabe!S4503="x",1,0)</f>
        <v>0</v>
      </c>
      <c r="J4503" s="1">
        <f t="shared" si="315"/>
        <v>0</v>
      </c>
      <c r="K4503" s="89">
        <f>IF(Eingabe!E4503="x",1,0)</f>
        <v>0</v>
      </c>
      <c r="L4503" s="1">
        <f>IF(Eingabe!F4503="x",1,0)</f>
        <v>0</v>
      </c>
      <c r="M4503" s="90">
        <f t="shared" si="316"/>
        <v>0</v>
      </c>
    </row>
    <row r="4504">
      <c r="A4504" s="5">
        <f>Eingabe!J4504^2*PI()/4</f>
        <v>0</v>
      </c>
      <c r="B4504" s="5">
        <f>Eingabe!K4504*Eingabe!L4504</f>
        <v>0</v>
      </c>
      <c r="C4504" s="5">
        <f>(Eingabe!K4504*(Eingabe!L4504-Eingabe!K4504)+Eingabe!K4504^2*PI()/4)*0+Eingabe!K4504*Eingabe!L4504</f>
        <v>0</v>
      </c>
      <c r="D4504" s="89">
        <f>IF(Eingabe!G4504="x",1,0)</f>
        <v>0</v>
      </c>
      <c r="E4504" s="1">
        <f>IF(Eingabe!H4504="x",1,0)</f>
        <v>0</v>
      </c>
      <c r="F4504" s="1">
        <f>IF(Eingabe!I4504="x",1,0)</f>
        <v>0</v>
      </c>
      <c r="G4504" s="90">
        <f t="shared" si="314"/>
        <v>0</v>
      </c>
      <c r="H4504" s="1">
        <f>IF(Eingabe!R4504="x",1,0)</f>
        <v>0</v>
      </c>
      <c r="I4504" s="1">
        <f>IF(Eingabe!S4504="x",1,0)</f>
        <v>0</v>
      </c>
      <c r="J4504" s="1">
        <f t="shared" si="315"/>
        <v>0</v>
      </c>
      <c r="K4504" s="89">
        <f>IF(Eingabe!E4504="x",1,0)</f>
        <v>0</v>
      </c>
      <c r="L4504" s="1">
        <f>IF(Eingabe!F4504="x",1,0)</f>
        <v>0</v>
      </c>
      <c r="M4504" s="90">
        <f t="shared" si="316"/>
        <v>0</v>
      </c>
    </row>
    <row r="4505">
      <c r="A4505" s="5">
        <f>Eingabe!J4505^2*PI()/4</f>
        <v>0</v>
      </c>
      <c r="B4505" s="5">
        <f>Eingabe!K4505*Eingabe!L4505</f>
        <v>0</v>
      </c>
      <c r="C4505" s="5">
        <f>(Eingabe!K4505*(Eingabe!L4505-Eingabe!K4505)+Eingabe!K4505^2*PI()/4)*0+Eingabe!K4505*Eingabe!L4505</f>
        <v>0</v>
      </c>
      <c r="D4505" s="89">
        <f>IF(Eingabe!G4505="x",1,0)</f>
        <v>0</v>
      </c>
      <c r="E4505" s="1">
        <f>IF(Eingabe!H4505="x",1,0)</f>
        <v>0</v>
      </c>
      <c r="F4505" s="1">
        <f>IF(Eingabe!I4505="x",1,0)</f>
        <v>0</v>
      </c>
      <c r="G4505" s="90">
        <f t="shared" si="314"/>
        <v>0</v>
      </c>
      <c r="H4505" s="1">
        <f>IF(Eingabe!R4505="x",1,0)</f>
        <v>0</v>
      </c>
      <c r="I4505" s="1">
        <f>IF(Eingabe!S4505="x",1,0)</f>
        <v>0</v>
      </c>
      <c r="J4505" s="1">
        <f t="shared" si="315"/>
        <v>0</v>
      </c>
      <c r="K4505" s="89">
        <f>IF(Eingabe!E4505="x",1,0)</f>
        <v>0</v>
      </c>
      <c r="L4505" s="1">
        <f>IF(Eingabe!F4505="x",1,0)</f>
        <v>0</v>
      </c>
      <c r="M4505" s="90">
        <f t="shared" si="316"/>
        <v>0</v>
      </c>
    </row>
    <row r="4506">
      <c r="A4506" s="5">
        <f>Eingabe!J4506^2*PI()/4</f>
        <v>0</v>
      </c>
      <c r="B4506" s="5">
        <f>Eingabe!K4506*Eingabe!L4506</f>
        <v>0</v>
      </c>
      <c r="C4506" s="5">
        <f>(Eingabe!K4506*(Eingabe!L4506-Eingabe!K4506)+Eingabe!K4506^2*PI()/4)*0+Eingabe!K4506*Eingabe!L4506</f>
        <v>0</v>
      </c>
      <c r="D4506" s="89">
        <f>IF(Eingabe!G4506="x",1,0)</f>
        <v>0</v>
      </c>
      <c r="E4506" s="1">
        <f>IF(Eingabe!H4506="x",1,0)</f>
        <v>0</v>
      </c>
      <c r="F4506" s="1">
        <f>IF(Eingabe!I4506="x",1,0)</f>
        <v>0</v>
      </c>
      <c r="G4506" s="90">
        <f t="shared" si="314"/>
        <v>0</v>
      </c>
      <c r="H4506" s="1">
        <f>IF(Eingabe!R4506="x",1,0)</f>
        <v>0</v>
      </c>
      <c r="I4506" s="1">
        <f>IF(Eingabe!S4506="x",1,0)</f>
        <v>0</v>
      </c>
      <c r="J4506" s="1">
        <f t="shared" si="315"/>
        <v>0</v>
      </c>
      <c r="K4506" s="89">
        <f>IF(Eingabe!E4506="x",1,0)</f>
        <v>0</v>
      </c>
      <c r="L4506" s="1">
        <f>IF(Eingabe!F4506="x",1,0)</f>
        <v>0</v>
      </c>
      <c r="M4506" s="90">
        <f t="shared" si="316"/>
        <v>0</v>
      </c>
    </row>
    <row r="4507">
      <c r="A4507" s="5">
        <f>Eingabe!J4507^2*PI()/4</f>
        <v>0</v>
      </c>
      <c r="B4507" s="5">
        <f>Eingabe!K4507*Eingabe!L4507</f>
        <v>0</v>
      </c>
      <c r="C4507" s="5">
        <f>(Eingabe!K4507*(Eingabe!L4507-Eingabe!K4507)+Eingabe!K4507^2*PI()/4)*0+Eingabe!K4507*Eingabe!L4507</f>
        <v>0</v>
      </c>
      <c r="D4507" s="89">
        <f>IF(Eingabe!G4507="x",1,0)</f>
        <v>0</v>
      </c>
      <c r="E4507" s="1">
        <f>IF(Eingabe!H4507="x",1,0)</f>
        <v>0</v>
      </c>
      <c r="F4507" s="1">
        <f>IF(Eingabe!I4507="x",1,0)</f>
        <v>0</v>
      </c>
      <c r="G4507" s="90">
        <f t="shared" si="314"/>
        <v>0</v>
      </c>
      <c r="H4507" s="1">
        <f>IF(Eingabe!R4507="x",1,0)</f>
        <v>0</v>
      </c>
      <c r="I4507" s="1">
        <f>IF(Eingabe!S4507="x",1,0)</f>
        <v>0</v>
      </c>
      <c r="J4507" s="1">
        <f t="shared" si="315"/>
        <v>0</v>
      </c>
      <c r="K4507" s="89">
        <f>IF(Eingabe!E4507="x",1,0)</f>
        <v>0</v>
      </c>
      <c r="L4507" s="1">
        <f>IF(Eingabe!F4507="x",1,0)</f>
        <v>0</v>
      </c>
      <c r="M4507" s="90">
        <f t="shared" si="316"/>
        <v>0</v>
      </c>
    </row>
    <row r="4508">
      <c r="A4508" s="5">
        <f>Eingabe!J4508^2*PI()/4</f>
        <v>0</v>
      </c>
      <c r="B4508" s="5">
        <f>Eingabe!K4508*Eingabe!L4508</f>
        <v>0</v>
      </c>
      <c r="C4508" s="5">
        <f>(Eingabe!K4508*(Eingabe!L4508-Eingabe!K4508)+Eingabe!K4508^2*PI()/4)*0+Eingabe!K4508*Eingabe!L4508</f>
        <v>0</v>
      </c>
      <c r="D4508" s="89">
        <f>IF(Eingabe!G4508="x",1,0)</f>
        <v>0</v>
      </c>
      <c r="E4508" s="1">
        <f>IF(Eingabe!H4508="x",1,0)</f>
        <v>0</v>
      </c>
      <c r="F4508" s="1">
        <f>IF(Eingabe!I4508="x",1,0)</f>
        <v>0</v>
      </c>
      <c r="G4508" s="90">
        <f t="shared" si="314"/>
        <v>0</v>
      </c>
      <c r="H4508" s="1">
        <f>IF(Eingabe!R4508="x",1,0)</f>
        <v>0</v>
      </c>
      <c r="I4508" s="1">
        <f>IF(Eingabe!S4508="x",1,0)</f>
        <v>0</v>
      </c>
      <c r="J4508" s="1">
        <f t="shared" si="315"/>
        <v>0</v>
      </c>
      <c r="K4508" s="89">
        <f>IF(Eingabe!E4508="x",1,0)</f>
        <v>0</v>
      </c>
      <c r="L4508" s="1">
        <f>IF(Eingabe!F4508="x",1,0)</f>
        <v>0</v>
      </c>
      <c r="M4508" s="90">
        <f t="shared" si="316"/>
        <v>0</v>
      </c>
    </row>
    <row r="4509">
      <c r="A4509" s="5">
        <f>Eingabe!J4509^2*PI()/4</f>
        <v>0</v>
      </c>
      <c r="B4509" s="5">
        <f>Eingabe!K4509*Eingabe!L4509</f>
        <v>0</v>
      </c>
      <c r="C4509" s="5">
        <f>(Eingabe!K4509*(Eingabe!L4509-Eingabe!K4509)+Eingabe!K4509^2*PI()/4)*0+Eingabe!K4509*Eingabe!L4509</f>
        <v>0</v>
      </c>
      <c r="D4509" s="89">
        <f>IF(Eingabe!G4509="x",1,0)</f>
        <v>0</v>
      </c>
      <c r="E4509" s="1">
        <f>IF(Eingabe!H4509="x",1,0)</f>
        <v>0</v>
      </c>
      <c r="F4509" s="1">
        <f>IF(Eingabe!I4509="x",1,0)</f>
        <v>0</v>
      </c>
      <c r="G4509" s="90">
        <f t="shared" si="314"/>
        <v>0</v>
      </c>
      <c r="H4509" s="1">
        <f>IF(Eingabe!R4509="x",1,0)</f>
        <v>0</v>
      </c>
      <c r="I4509" s="1">
        <f>IF(Eingabe!S4509="x",1,0)</f>
        <v>0</v>
      </c>
      <c r="J4509" s="1">
        <f t="shared" si="315"/>
        <v>0</v>
      </c>
      <c r="K4509" s="89">
        <f>IF(Eingabe!E4509="x",1,0)</f>
        <v>0</v>
      </c>
      <c r="L4509" s="1">
        <f>IF(Eingabe!F4509="x",1,0)</f>
        <v>0</v>
      </c>
      <c r="M4509" s="90">
        <f t="shared" si="316"/>
        <v>0</v>
      </c>
    </row>
    <row r="4510">
      <c r="A4510" s="5">
        <f>Eingabe!J4510^2*PI()/4</f>
        <v>0</v>
      </c>
      <c r="B4510" s="5">
        <f>Eingabe!K4510*Eingabe!L4510</f>
        <v>0</v>
      </c>
      <c r="C4510" s="5">
        <f>(Eingabe!K4510*(Eingabe!L4510-Eingabe!K4510)+Eingabe!K4510^2*PI()/4)*0+Eingabe!K4510*Eingabe!L4510</f>
        <v>0</v>
      </c>
      <c r="D4510" s="89">
        <f>IF(Eingabe!G4510="x",1,0)</f>
        <v>0</v>
      </c>
      <c r="E4510" s="1">
        <f>IF(Eingabe!H4510="x",1,0)</f>
        <v>0</v>
      </c>
      <c r="F4510" s="1">
        <f>IF(Eingabe!I4510="x",1,0)</f>
        <v>0</v>
      </c>
      <c r="G4510" s="90">
        <f t="shared" si="314"/>
        <v>0</v>
      </c>
      <c r="H4510" s="1">
        <f>IF(Eingabe!R4510="x",1,0)</f>
        <v>0</v>
      </c>
      <c r="I4510" s="1">
        <f>IF(Eingabe!S4510="x",1,0)</f>
        <v>0</v>
      </c>
      <c r="J4510" s="1">
        <f t="shared" si="315"/>
        <v>0</v>
      </c>
      <c r="K4510" s="89">
        <f>IF(Eingabe!E4510="x",1,0)</f>
        <v>0</v>
      </c>
      <c r="L4510" s="1">
        <f>IF(Eingabe!F4510="x",1,0)</f>
        <v>0</v>
      </c>
      <c r="M4510" s="90">
        <f t="shared" si="316"/>
        <v>0</v>
      </c>
    </row>
    <row r="4511">
      <c r="A4511" s="5">
        <f>Eingabe!J4511^2*PI()/4</f>
        <v>0</v>
      </c>
      <c r="B4511" s="5">
        <f>Eingabe!K4511*Eingabe!L4511</f>
        <v>0</v>
      </c>
      <c r="C4511" s="5">
        <f>(Eingabe!K4511*(Eingabe!L4511-Eingabe!K4511)+Eingabe!K4511^2*PI()/4)*0+Eingabe!K4511*Eingabe!L4511</f>
        <v>0</v>
      </c>
      <c r="D4511" s="89">
        <f>IF(Eingabe!G4511="x",1,0)</f>
        <v>0</v>
      </c>
      <c r="E4511" s="1">
        <f>IF(Eingabe!H4511="x",1,0)</f>
        <v>0</v>
      </c>
      <c r="F4511" s="1">
        <f>IF(Eingabe!I4511="x",1,0)</f>
        <v>0</v>
      </c>
      <c r="G4511" s="90">
        <f t="shared" si="314"/>
        <v>0</v>
      </c>
      <c r="H4511" s="1">
        <f>IF(Eingabe!R4511="x",1,0)</f>
        <v>0</v>
      </c>
      <c r="I4511" s="1">
        <f>IF(Eingabe!S4511="x",1,0)</f>
        <v>0</v>
      </c>
      <c r="J4511" s="1">
        <f t="shared" si="315"/>
        <v>0</v>
      </c>
      <c r="K4511" s="89">
        <f>IF(Eingabe!E4511="x",1,0)</f>
        <v>0</v>
      </c>
      <c r="L4511" s="1">
        <f>IF(Eingabe!F4511="x",1,0)</f>
        <v>0</v>
      </c>
      <c r="M4511" s="90">
        <f t="shared" si="316"/>
        <v>0</v>
      </c>
    </row>
    <row r="4512">
      <c r="A4512" s="5">
        <f>Eingabe!J4512^2*PI()/4</f>
        <v>0</v>
      </c>
      <c r="B4512" s="5">
        <f>Eingabe!K4512*Eingabe!L4512</f>
        <v>0</v>
      </c>
      <c r="C4512" s="5">
        <f>(Eingabe!K4512*(Eingabe!L4512-Eingabe!K4512)+Eingabe!K4512^2*PI()/4)*0+Eingabe!K4512*Eingabe!L4512</f>
        <v>0</v>
      </c>
      <c r="D4512" s="89">
        <f>IF(Eingabe!G4512="x",1,0)</f>
        <v>0</v>
      </c>
      <c r="E4512" s="1">
        <f>IF(Eingabe!H4512="x",1,0)</f>
        <v>0</v>
      </c>
      <c r="F4512" s="1">
        <f>IF(Eingabe!I4512="x",1,0)</f>
        <v>0</v>
      </c>
      <c r="G4512" s="90">
        <f t="shared" si="314"/>
        <v>0</v>
      </c>
      <c r="H4512" s="1">
        <f>IF(Eingabe!R4512="x",1,0)</f>
        <v>0</v>
      </c>
      <c r="I4512" s="1">
        <f>IF(Eingabe!S4512="x",1,0)</f>
        <v>0</v>
      </c>
      <c r="J4512" s="1">
        <f t="shared" si="315"/>
        <v>0</v>
      </c>
      <c r="K4512" s="89">
        <f>IF(Eingabe!E4512="x",1,0)</f>
        <v>0</v>
      </c>
      <c r="L4512" s="1">
        <f>IF(Eingabe!F4512="x",1,0)</f>
        <v>0</v>
      </c>
      <c r="M4512" s="90">
        <f t="shared" si="316"/>
        <v>0</v>
      </c>
    </row>
    <row r="4513">
      <c r="A4513" s="5">
        <f>Eingabe!J4513^2*PI()/4</f>
        <v>0</v>
      </c>
      <c r="B4513" s="5">
        <f>Eingabe!K4513*Eingabe!L4513</f>
        <v>0</v>
      </c>
      <c r="C4513" s="5">
        <f>(Eingabe!K4513*(Eingabe!L4513-Eingabe!K4513)+Eingabe!K4513^2*PI()/4)*0+Eingabe!K4513*Eingabe!L4513</f>
        <v>0</v>
      </c>
      <c r="D4513" s="89">
        <f>IF(Eingabe!G4513="x",1,0)</f>
        <v>0</v>
      </c>
      <c r="E4513" s="1">
        <f>IF(Eingabe!H4513="x",1,0)</f>
        <v>0</v>
      </c>
      <c r="F4513" s="1">
        <f>IF(Eingabe!I4513="x",1,0)</f>
        <v>0</v>
      </c>
      <c r="G4513" s="90">
        <f t="shared" si="314"/>
        <v>0</v>
      </c>
      <c r="H4513" s="1">
        <f>IF(Eingabe!R4513="x",1,0)</f>
        <v>0</v>
      </c>
      <c r="I4513" s="1">
        <f>IF(Eingabe!S4513="x",1,0)</f>
        <v>0</v>
      </c>
      <c r="J4513" s="1">
        <f t="shared" si="315"/>
        <v>0</v>
      </c>
      <c r="K4513" s="89">
        <f>IF(Eingabe!E4513="x",1,0)</f>
        <v>0</v>
      </c>
      <c r="L4513" s="1">
        <f>IF(Eingabe!F4513="x",1,0)</f>
        <v>0</v>
      </c>
      <c r="M4513" s="90">
        <f t="shared" si="316"/>
        <v>0</v>
      </c>
    </row>
    <row r="4514">
      <c r="A4514" s="5">
        <f>Eingabe!J4514^2*PI()/4</f>
        <v>0</v>
      </c>
      <c r="B4514" s="5">
        <f>Eingabe!K4514*Eingabe!L4514</f>
        <v>0</v>
      </c>
      <c r="C4514" s="5">
        <f>(Eingabe!K4514*(Eingabe!L4514-Eingabe!K4514)+Eingabe!K4514^2*PI()/4)*0+Eingabe!K4514*Eingabe!L4514</f>
        <v>0</v>
      </c>
      <c r="D4514" s="89">
        <f>IF(Eingabe!G4514="x",1,0)</f>
        <v>0</v>
      </c>
      <c r="E4514" s="1">
        <f>IF(Eingabe!H4514="x",1,0)</f>
        <v>0</v>
      </c>
      <c r="F4514" s="1">
        <f>IF(Eingabe!I4514="x",1,0)</f>
        <v>0</v>
      </c>
      <c r="G4514" s="90">
        <f t="shared" si="314"/>
        <v>0</v>
      </c>
      <c r="H4514" s="1">
        <f>IF(Eingabe!R4514="x",1,0)</f>
        <v>0</v>
      </c>
      <c r="I4514" s="1">
        <f>IF(Eingabe!S4514="x",1,0)</f>
        <v>0</v>
      </c>
      <c r="J4514" s="1">
        <f t="shared" si="315"/>
        <v>0</v>
      </c>
      <c r="K4514" s="89">
        <f>IF(Eingabe!E4514="x",1,0)</f>
        <v>0</v>
      </c>
      <c r="L4514" s="1">
        <f>IF(Eingabe!F4514="x",1,0)</f>
        <v>0</v>
      </c>
      <c r="M4514" s="90">
        <f t="shared" si="316"/>
        <v>0</v>
      </c>
    </row>
    <row r="4515">
      <c r="A4515" s="5">
        <f>Eingabe!J4515^2*PI()/4</f>
        <v>0</v>
      </c>
      <c r="B4515" s="5">
        <f>Eingabe!K4515*Eingabe!L4515</f>
        <v>0</v>
      </c>
      <c r="C4515" s="5">
        <f>(Eingabe!K4515*(Eingabe!L4515-Eingabe!K4515)+Eingabe!K4515^2*PI()/4)*0+Eingabe!K4515*Eingabe!L4515</f>
        <v>0</v>
      </c>
      <c r="D4515" s="89">
        <f>IF(Eingabe!G4515="x",1,0)</f>
        <v>0</v>
      </c>
      <c r="E4515" s="1">
        <f>IF(Eingabe!H4515="x",1,0)</f>
        <v>0</v>
      </c>
      <c r="F4515" s="1">
        <f>IF(Eingabe!I4515="x",1,0)</f>
        <v>0</v>
      </c>
      <c r="G4515" s="90">
        <f t="shared" si="314"/>
        <v>0</v>
      </c>
      <c r="H4515" s="1">
        <f>IF(Eingabe!R4515="x",1,0)</f>
        <v>0</v>
      </c>
      <c r="I4515" s="1">
        <f>IF(Eingabe!S4515="x",1,0)</f>
        <v>0</v>
      </c>
      <c r="J4515" s="1">
        <f t="shared" si="315"/>
        <v>0</v>
      </c>
      <c r="K4515" s="89">
        <f>IF(Eingabe!E4515="x",1,0)</f>
        <v>0</v>
      </c>
      <c r="L4515" s="1">
        <f>IF(Eingabe!F4515="x",1,0)</f>
        <v>0</v>
      </c>
      <c r="M4515" s="90">
        <f t="shared" si="316"/>
        <v>0</v>
      </c>
    </row>
    <row r="4516">
      <c r="A4516" s="5">
        <f>Eingabe!J4516^2*PI()/4</f>
        <v>0</v>
      </c>
      <c r="B4516" s="5">
        <f>Eingabe!K4516*Eingabe!L4516</f>
        <v>0</v>
      </c>
      <c r="C4516" s="5">
        <f>(Eingabe!K4516*(Eingabe!L4516-Eingabe!K4516)+Eingabe!K4516^2*PI()/4)*0+Eingabe!K4516*Eingabe!L4516</f>
        <v>0</v>
      </c>
      <c r="D4516" s="89">
        <f>IF(Eingabe!G4516="x",1,0)</f>
        <v>0</v>
      </c>
      <c r="E4516" s="1">
        <f>IF(Eingabe!H4516="x",1,0)</f>
        <v>0</v>
      </c>
      <c r="F4516" s="1">
        <f>IF(Eingabe!I4516="x",1,0)</f>
        <v>0</v>
      </c>
      <c r="G4516" s="90">
        <f t="shared" si="314"/>
        <v>0</v>
      </c>
      <c r="H4516" s="1">
        <f>IF(Eingabe!R4516="x",1,0)</f>
        <v>0</v>
      </c>
      <c r="I4516" s="1">
        <f>IF(Eingabe!S4516="x",1,0)</f>
        <v>0</v>
      </c>
      <c r="J4516" s="1">
        <f t="shared" si="315"/>
        <v>0</v>
      </c>
      <c r="K4516" s="89">
        <f>IF(Eingabe!E4516="x",1,0)</f>
        <v>0</v>
      </c>
      <c r="L4516" s="1">
        <f>IF(Eingabe!F4516="x",1,0)</f>
        <v>0</v>
      </c>
      <c r="M4516" s="90">
        <f t="shared" si="316"/>
        <v>0</v>
      </c>
    </row>
    <row r="4517">
      <c r="A4517" s="5">
        <f>Eingabe!J4517^2*PI()/4</f>
        <v>0</v>
      </c>
      <c r="B4517" s="5">
        <f>Eingabe!K4517*Eingabe!L4517</f>
        <v>0</v>
      </c>
      <c r="C4517" s="5">
        <f>(Eingabe!K4517*(Eingabe!L4517-Eingabe!K4517)+Eingabe!K4517^2*PI()/4)*0+Eingabe!K4517*Eingabe!L4517</f>
        <v>0</v>
      </c>
      <c r="D4517" s="89">
        <f>IF(Eingabe!G4517="x",1,0)</f>
        <v>0</v>
      </c>
      <c r="E4517" s="1">
        <f>IF(Eingabe!H4517="x",1,0)</f>
        <v>0</v>
      </c>
      <c r="F4517" s="1">
        <f>IF(Eingabe!I4517="x",1,0)</f>
        <v>0</v>
      </c>
      <c r="G4517" s="90">
        <f t="shared" si="314"/>
        <v>0</v>
      </c>
      <c r="H4517" s="1">
        <f>IF(Eingabe!R4517="x",1,0)</f>
        <v>0</v>
      </c>
      <c r="I4517" s="1">
        <f>IF(Eingabe!S4517="x",1,0)</f>
        <v>0</v>
      </c>
      <c r="J4517" s="1">
        <f t="shared" si="315"/>
        <v>0</v>
      </c>
      <c r="K4517" s="89">
        <f>IF(Eingabe!E4517="x",1,0)</f>
        <v>0</v>
      </c>
      <c r="L4517" s="1">
        <f>IF(Eingabe!F4517="x",1,0)</f>
        <v>0</v>
      </c>
      <c r="M4517" s="90">
        <f t="shared" si="316"/>
        <v>0</v>
      </c>
    </row>
    <row r="4518">
      <c r="A4518" s="5">
        <f>Eingabe!J4518^2*PI()/4</f>
        <v>0</v>
      </c>
      <c r="B4518" s="5">
        <f>Eingabe!K4518*Eingabe!L4518</f>
        <v>0</v>
      </c>
      <c r="C4518" s="5">
        <f>(Eingabe!K4518*(Eingabe!L4518-Eingabe!K4518)+Eingabe!K4518^2*PI()/4)*0+Eingabe!K4518*Eingabe!L4518</f>
        <v>0</v>
      </c>
      <c r="D4518" s="89">
        <f>IF(Eingabe!G4518="x",1,0)</f>
        <v>0</v>
      </c>
      <c r="E4518" s="1">
        <f>IF(Eingabe!H4518="x",1,0)</f>
        <v>0</v>
      </c>
      <c r="F4518" s="1">
        <f>IF(Eingabe!I4518="x",1,0)</f>
        <v>0</v>
      </c>
      <c r="G4518" s="90">
        <f t="shared" si="314"/>
        <v>0</v>
      </c>
      <c r="H4518" s="1">
        <f>IF(Eingabe!R4518="x",1,0)</f>
        <v>0</v>
      </c>
      <c r="I4518" s="1">
        <f>IF(Eingabe!S4518="x",1,0)</f>
        <v>0</v>
      </c>
      <c r="J4518" s="1">
        <f t="shared" si="315"/>
        <v>0</v>
      </c>
      <c r="K4518" s="89">
        <f>IF(Eingabe!E4518="x",1,0)</f>
        <v>0</v>
      </c>
      <c r="L4518" s="1">
        <f>IF(Eingabe!F4518="x",1,0)</f>
        <v>0</v>
      </c>
      <c r="M4518" s="90">
        <f t="shared" si="316"/>
        <v>0</v>
      </c>
    </row>
    <row r="4519">
      <c r="A4519" s="5">
        <f>Eingabe!J4519^2*PI()/4</f>
        <v>0</v>
      </c>
      <c r="B4519" s="5">
        <f>Eingabe!K4519*Eingabe!L4519</f>
        <v>0</v>
      </c>
      <c r="C4519" s="5">
        <f>(Eingabe!K4519*(Eingabe!L4519-Eingabe!K4519)+Eingabe!K4519^2*PI()/4)*0+Eingabe!K4519*Eingabe!L4519</f>
        <v>0</v>
      </c>
      <c r="D4519" s="89">
        <f>IF(Eingabe!G4519="x",1,0)</f>
        <v>0</v>
      </c>
      <c r="E4519" s="1">
        <f>IF(Eingabe!H4519="x",1,0)</f>
        <v>0</v>
      </c>
      <c r="F4519" s="1">
        <f>IF(Eingabe!I4519="x",1,0)</f>
        <v>0</v>
      </c>
      <c r="G4519" s="90">
        <f t="shared" si="314"/>
        <v>0</v>
      </c>
      <c r="H4519" s="1">
        <f>IF(Eingabe!R4519="x",1,0)</f>
        <v>0</v>
      </c>
      <c r="I4519" s="1">
        <f>IF(Eingabe!S4519="x",1,0)</f>
        <v>0</v>
      </c>
      <c r="J4519" s="1">
        <f t="shared" si="315"/>
        <v>0</v>
      </c>
      <c r="K4519" s="89">
        <f>IF(Eingabe!E4519="x",1,0)</f>
        <v>0</v>
      </c>
      <c r="L4519" s="1">
        <f>IF(Eingabe!F4519="x",1,0)</f>
        <v>0</v>
      </c>
      <c r="M4519" s="90">
        <f t="shared" si="316"/>
        <v>0</v>
      </c>
    </row>
    <row r="4520">
      <c r="A4520" s="5">
        <f>Eingabe!J4520^2*PI()/4</f>
        <v>0</v>
      </c>
      <c r="B4520" s="5">
        <f>Eingabe!K4520*Eingabe!L4520</f>
        <v>0</v>
      </c>
      <c r="C4520" s="5">
        <f>(Eingabe!K4520*(Eingabe!L4520-Eingabe!K4520)+Eingabe!K4520^2*PI()/4)*0+Eingabe!K4520*Eingabe!L4520</f>
        <v>0</v>
      </c>
      <c r="D4520" s="89">
        <f>IF(Eingabe!G4520="x",1,0)</f>
        <v>0</v>
      </c>
      <c r="E4520" s="1">
        <f>IF(Eingabe!H4520="x",1,0)</f>
        <v>0</v>
      </c>
      <c r="F4520" s="1">
        <f>IF(Eingabe!I4520="x",1,0)</f>
        <v>0</v>
      </c>
      <c r="G4520" s="90">
        <f t="shared" si="314"/>
        <v>0</v>
      </c>
      <c r="H4520" s="1">
        <f>IF(Eingabe!R4520="x",1,0)</f>
        <v>0</v>
      </c>
      <c r="I4520" s="1">
        <f>IF(Eingabe!S4520="x",1,0)</f>
        <v>0</v>
      </c>
      <c r="J4520" s="1">
        <f t="shared" si="315"/>
        <v>0</v>
      </c>
      <c r="K4520" s="89">
        <f>IF(Eingabe!E4520="x",1,0)</f>
        <v>0</v>
      </c>
      <c r="L4520" s="1">
        <f>IF(Eingabe!F4520="x",1,0)</f>
        <v>0</v>
      </c>
      <c r="M4520" s="90">
        <f t="shared" si="316"/>
        <v>0</v>
      </c>
    </row>
    <row r="4521">
      <c r="A4521" s="5">
        <f>Eingabe!J4521^2*PI()/4</f>
        <v>0</v>
      </c>
      <c r="B4521" s="5">
        <f>Eingabe!K4521*Eingabe!L4521</f>
        <v>0</v>
      </c>
      <c r="C4521" s="5">
        <f>(Eingabe!K4521*(Eingabe!L4521-Eingabe!K4521)+Eingabe!K4521^2*PI()/4)*0+Eingabe!K4521*Eingabe!L4521</f>
        <v>0</v>
      </c>
      <c r="D4521" s="89">
        <f>IF(Eingabe!G4521="x",1,0)</f>
        <v>0</v>
      </c>
      <c r="E4521" s="1">
        <f>IF(Eingabe!H4521="x",1,0)</f>
        <v>0</v>
      </c>
      <c r="F4521" s="1">
        <f>IF(Eingabe!I4521="x",1,0)</f>
        <v>0</v>
      </c>
      <c r="G4521" s="90">
        <f t="shared" si="314"/>
        <v>0</v>
      </c>
      <c r="H4521" s="1">
        <f>IF(Eingabe!R4521="x",1,0)</f>
        <v>0</v>
      </c>
      <c r="I4521" s="1">
        <f>IF(Eingabe!S4521="x",1,0)</f>
        <v>0</v>
      </c>
      <c r="J4521" s="1">
        <f t="shared" si="315"/>
        <v>0</v>
      </c>
      <c r="K4521" s="89">
        <f>IF(Eingabe!E4521="x",1,0)</f>
        <v>0</v>
      </c>
      <c r="L4521" s="1">
        <f>IF(Eingabe!F4521="x",1,0)</f>
        <v>0</v>
      </c>
      <c r="M4521" s="90">
        <f t="shared" si="316"/>
        <v>0</v>
      </c>
    </row>
    <row r="4522">
      <c r="A4522" s="5">
        <f>Eingabe!J4522^2*PI()/4</f>
        <v>0</v>
      </c>
      <c r="B4522" s="5">
        <f>Eingabe!K4522*Eingabe!L4522</f>
        <v>0</v>
      </c>
      <c r="C4522" s="5">
        <f>(Eingabe!K4522*(Eingabe!L4522-Eingabe!K4522)+Eingabe!K4522^2*PI()/4)*0+Eingabe!K4522*Eingabe!L4522</f>
        <v>0</v>
      </c>
      <c r="D4522" s="89">
        <f>IF(Eingabe!G4522="x",1,0)</f>
        <v>0</v>
      </c>
      <c r="E4522" s="1">
        <f>IF(Eingabe!H4522="x",1,0)</f>
        <v>0</v>
      </c>
      <c r="F4522" s="1">
        <f>IF(Eingabe!I4522="x",1,0)</f>
        <v>0</v>
      </c>
      <c r="G4522" s="90">
        <f t="shared" si="314"/>
        <v>0</v>
      </c>
      <c r="H4522" s="1">
        <f>IF(Eingabe!R4522="x",1,0)</f>
        <v>0</v>
      </c>
      <c r="I4522" s="1">
        <f>IF(Eingabe!S4522="x",1,0)</f>
        <v>0</v>
      </c>
      <c r="J4522" s="1">
        <f t="shared" si="315"/>
        <v>0</v>
      </c>
      <c r="K4522" s="89">
        <f>IF(Eingabe!E4522="x",1,0)</f>
        <v>0</v>
      </c>
      <c r="L4522" s="1">
        <f>IF(Eingabe!F4522="x",1,0)</f>
        <v>0</v>
      </c>
      <c r="M4522" s="90">
        <f t="shared" si="316"/>
        <v>0</v>
      </c>
    </row>
    <row r="4523">
      <c r="A4523" s="5">
        <f>Eingabe!J4523^2*PI()/4</f>
        <v>0</v>
      </c>
      <c r="B4523" s="5">
        <f>Eingabe!K4523*Eingabe!L4523</f>
        <v>0</v>
      </c>
      <c r="C4523" s="5">
        <f>(Eingabe!K4523*(Eingabe!L4523-Eingabe!K4523)+Eingabe!K4523^2*PI()/4)*0+Eingabe!K4523*Eingabe!L4523</f>
        <v>0</v>
      </c>
      <c r="D4523" s="89">
        <f>IF(Eingabe!G4523="x",1,0)</f>
        <v>0</v>
      </c>
      <c r="E4523" s="1">
        <f>IF(Eingabe!H4523="x",1,0)</f>
        <v>0</v>
      </c>
      <c r="F4523" s="1">
        <f>IF(Eingabe!I4523="x",1,0)</f>
        <v>0</v>
      </c>
      <c r="G4523" s="90">
        <f t="shared" si="314"/>
        <v>0</v>
      </c>
      <c r="H4523" s="1">
        <f>IF(Eingabe!R4523="x",1,0)</f>
        <v>0</v>
      </c>
      <c r="I4523" s="1">
        <f>IF(Eingabe!S4523="x",1,0)</f>
        <v>0</v>
      </c>
      <c r="J4523" s="1">
        <f t="shared" si="315"/>
        <v>0</v>
      </c>
      <c r="K4523" s="89">
        <f>IF(Eingabe!E4523="x",1,0)</f>
        <v>0</v>
      </c>
      <c r="L4523" s="1">
        <f>IF(Eingabe!F4523="x",1,0)</f>
        <v>0</v>
      </c>
      <c r="M4523" s="90">
        <f t="shared" si="316"/>
        <v>0</v>
      </c>
    </row>
    <row r="4524">
      <c r="A4524" s="5">
        <f>Eingabe!J4524^2*PI()/4</f>
        <v>0</v>
      </c>
      <c r="B4524" s="5">
        <f>Eingabe!K4524*Eingabe!L4524</f>
        <v>0</v>
      </c>
      <c r="C4524" s="5">
        <f>(Eingabe!K4524*(Eingabe!L4524-Eingabe!K4524)+Eingabe!K4524^2*PI()/4)*0+Eingabe!K4524*Eingabe!L4524</f>
        <v>0</v>
      </c>
      <c r="D4524" s="89">
        <f>IF(Eingabe!G4524="x",1,0)</f>
        <v>0</v>
      </c>
      <c r="E4524" s="1">
        <f>IF(Eingabe!H4524="x",1,0)</f>
        <v>0</v>
      </c>
      <c r="F4524" s="1">
        <f>IF(Eingabe!I4524="x",1,0)</f>
        <v>0</v>
      </c>
      <c r="G4524" s="90">
        <f t="shared" si="314"/>
        <v>0</v>
      </c>
      <c r="H4524" s="1">
        <f>IF(Eingabe!R4524="x",1,0)</f>
        <v>0</v>
      </c>
      <c r="I4524" s="1">
        <f>IF(Eingabe!S4524="x",1,0)</f>
        <v>0</v>
      </c>
      <c r="J4524" s="1">
        <f t="shared" si="315"/>
        <v>0</v>
      </c>
      <c r="K4524" s="89">
        <f>IF(Eingabe!E4524="x",1,0)</f>
        <v>0</v>
      </c>
      <c r="L4524" s="1">
        <f>IF(Eingabe!F4524="x",1,0)</f>
        <v>0</v>
      </c>
      <c r="M4524" s="90">
        <f t="shared" si="316"/>
        <v>0</v>
      </c>
    </row>
    <row r="4525">
      <c r="A4525" s="5">
        <f>Eingabe!J4525^2*PI()/4</f>
        <v>0</v>
      </c>
      <c r="B4525" s="5">
        <f>Eingabe!K4525*Eingabe!L4525</f>
        <v>0</v>
      </c>
      <c r="C4525" s="5">
        <f>(Eingabe!K4525*(Eingabe!L4525-Eingabe!K4525)+Eingabe!K4525^2*PI()/4)*0+Eingabe!K4525*Eingabe!L4525</f>
        <v>0</v>
      </c>
      <c r="D4525" s="89">
        <f>IF(Eingabe!G4525="x",1,0)</f>
        <v>0</v>
      </c>
      <c r="E4525" s="1">
        <f>IF(Eingabe!H4525="x",1,0)</f>
        <v>0</v>
      </c>
      <c r="F4525" s="1">
        <f>IF(Eingabe!I4525="x",1,0)</f>
        <v>0</v>
      </c>
      <c r="G4525" s="90">
        <f t="shared" si="314"/>
        <v>0</v>
      </c>
      <c r="H4525" s="1">
        <f>IF(Eingabe!R4525="x",1,0)</f>
        <v>0</v>
      </c>
      <c r="I4525" s="1">
        <f>IF(Eingabe!S4525="x",1,0)</f>
        <v>0</v>
      </c>
      <c r="J4525" s="1">
        <f t="shared" si="315"/>
        <v>0</v>
      </c>
      <c r="K4525" s="89">
        <f>IF(Eingabe!E4525="x",1,0)</f>
        <v>0</v>
      </c>
      <c r="L4525" s="1">
        <f>IF(Eingabe!F4525="x",1,0)</f>
        <v>0</v>
      </c>
      <c r="M4525" s="90">
        <f t="shared" si="316"/>
        <v>0</v>
      </c>
    </row>
    <row r="4526">
      <c r="A4526" s="5">
        <f>Eingabe!J4526^2*PI()/4</f>
        <v>0</v>
      </c>
      <c r="B4526" s="5">
        <f>Eingabe!K4526*Eingabe!L4526</f>
        <v>0</v>
      </c>
      <c r="C4526" s="5">
        <f>(Eingabe!K4526*(Eingabe!L4526-Eingabe!K4526)+Eingabe!K4526^2*PI()/4)*0+Eingabe!K4526*Eingabe!L4526</f>
        <v>0</v>
      </c>
      <c r="D4526" s="89">
        <f>IF(Eingabe!G4526="x",1,0)</f>
        <v>0</v>
      </c>
      <c r="E4526" s="1">
        <f>IF(Eingabe!H4526="x",1,0)</f>
        <v>0</v>
      </c>
      <c r="F4526" s="1">
        <f>IF(Eingabe!I4526="x",1,0)</f>
        <v>0</v>
      </c>
      <c r="G4526" s="90">
        <f t="shared" si="314"/>
        <v>0</v>
      </c>
      <c r="H4526" s="1">
        <f>IF(Eingabe!R4526="x",1,0)</f>
        <v>0</v>
      </c>
      <c r="I4526" s="1">
        <f>IF(Eingabe!S4526="x",1,0)</f>
        <v>0</v>
      </c>
      <c r="J4526" s="1">
        <f t="shared" si="315"/>
        <v>0</v>
      </c>
      <c r="K4526" s="89">
        <f>IF(Eingabe!E4526="x",1,0)</f>
        <v>0</v>
      </c>
      <c r="L4526" s="1">
        <f>IF(Eingabe!F4526="x",1,0)</f>
        <v>0</v>
      </c>
      <c r="M4526" s="90">
        <f t="shared" si="316"/>
        <v>0</v>
      </c>
    </row>
    <row r="4527">
      <c r="A4527" s="5">
        <f>Eingabe!J4527^2*PI()/4</f>
        <v>0</v>
      </c>
      <c r="B4527" s="5">
        <f>Eingabe!K4527*Eingabe!L4527</f>
        <v>0</v>
      </c>
      <c r="C4527" s="5">
        <f>(Eingabe!K4527*(Eingabe!L4527-Eingabe!K4527)+Eingabe!K4527^2*PI()/4)*0+Eingabe!K4527*Eingabe!L4527</f>
        <v>0</v>
      </c>
      <c r="D4527" s="89">
        <f>IF(Eingabe!G4527="x",1,0)</f>
        <v>0</v>
      </c>
      <c r="E4527" s="1">
        <f>IF(Eingabe!H4527="x",1,0)</f>
        <v>0</v>
      </c>
      <c r="F4527" s="1">
        <f>IF(Eingabe!I4527="x",1,0)</f>
        <v>0</v>
      </c>
      <c r="G4527" s="90">
        <f t="shared" si="314"/>
        <v>0</v>
      </c>
      <c r="H4527" s="1">
        <f>IF(Eingabe!R4527="x",1,0)</f>
        <v>0</v>
      </c>
      <c r="I4527" s="1">
        <f>IF(Eingabe!S4527="x",1,0)</f>
        <v>0</v>
      </c>
      <c r="J4527" s="1">
        <f t="shared" si="315"/>
        <v>0</v>
      </c>
      <c r="K4527" s="89">
        <f>IF(Eingabe!E4527="x",1,0)</f>
        <v>0</v>
      </c>
      <c r="L4527" s="1">
        <f>IF(Eingabe!F4527="x",1,0)</f>
        <v>0</v>
      </c>
      <c r="M4527" s="90">
        <f t="shared" si="316"/>
        <v>0</v>
      </c>
    </row>
    <row r="4528">
      <c r="A4528" s="5">
        <f>Eingabe!J4528^2*PI()/4</f>
        <v>0</v>
      </c>
      <c r="B4528" s="5">
        <f>Eingabe!K4528*Eingabe!L4528</f>
        <v>0</v>
      </c>
      <c r="C4528" s="5">
        <f>(Eingabe!K4528*(Eingabe!L4528-Eingabe!K4528)+Eingabe!K4528^2*PI()/4)*0+Eingabe!K4528*Eingabe!L4528</f>
        <v>0</v>
      </c>
      <c r="D4528" s="89">
        <f>IF(Eingabe!G4528="x",1,0)</f>
        <v>0</v>
      </c>
      <c r="E4528" s="1">
        <f>IF(Eingabe!H4528="x",1,0)</f>
        <v>0</v>
      </c>
      <c r="F4528" s="1">
        <f>IF(Eingabe!I4528="x",1,0)</f>
        <v>0</v>
      </c>
      <c r="G4528" s="90">
        <f t="shared" si="314"/>
        <v>0</v>
      </c>
      <c r="H4528" s="1">
        <f>IF(Eingabe!R4528="x",1,0)</f>
        <v>0</v>
      </c>
      <c r="I4528" s="1">
        <f>IF(Eingabe!S4528="x",1,0)</f>
        <v>0</v>
      </c>
      <c r="J4528" s="1">
        <f t="shared" si="315"/>
        <v>0</v>
      </c>
      <c r="K4528" s="89">
        <f>IF(Eingabe!E4528="x",1,0)</f>
        <v>0</v>
      </c>
      <c r="L4528" s="1">
        <f>IF(Eingabe!F4528="x",1,0)</f>
        <v>0</v>
      </c>
      <c r="M4528" s="90">
        <f t="shared" si="316"/>
        <v>0</v>
      </c>
    </row>
    <row r="4529">
      <c r="A4529" s="5">
        <f>Eingabe!J4529^2*PI()/4</f>
        <v>0</v>
      </c>
      <c r="B4529" s="5">
        <f>Eingabe!K4529*Eingabe!L4529</f>
        <v>0</v>
      </c>
      <c r="C4529" s="5">
        <f>(Eingabe!K4529*(Eingabe!L4529-Eingabe!K4529)+Eingabe!K4529^2*PI()/4)*0+Eingabe!K4529*Eingabe!L4529</f>
        <v>0</v>
      </c>
      <c r="D4529" s="89">
        <f>IF(Eingabe!G4529="x",1,0)</f>
        <v>0</v>
      </c>
      <c r="E4529" s="1">
        <f>IF(Eingabe!H4529="x",1,0)</f>
        <v>0</v>
      </c>
      <c r="F4529" s="1">
        <f>IF(Eingabe!I4529="x",1,0)</f>
        <v>0</v>
      </c>
      <c r="G4529" s="90">
        <f t="shared" si="314"/>
        <v>0</v>
      </c>
      <c r="H4529" s="1">
        <f>IF(Eingabe!R4529="x",1,0)</f>
        <v>0</v>
      </c>
      <c r="I4529" s="1">
        <f>IF(Eingabe!S4529="x",1,0)</f>
        <v>0</v>
      </c>
      <c r="J4529" s="1">
        <f t="shared" si="315"/>
        <v>0</v>
      </c>
      <c r="K4529" s="89">
        <f>IF(Eingabe!E4529="x",1,0)</f>
        <v>0</v>
      </c>
      <c r="L4529" s="1">
        <f>IF(Eingabe!F4529="x",1,0)</f>
        <v>0</v>
      </c>
      <c r="M4529" s="90">
        <f t="shared" si="316"/>
        <v>0</v>
      </c>
    </row>
    <row r="4530">
      <c r="A4530" s="5">
        <f>Eingabe!J4530^2*PI()/4</f>
        <v>0</v>
      </c>
      <c r="B4530" s="5">
        <f>Eingabe!K4530*Eingabe!L4530</f>
        <v>0</v>
      </c>
      <c r="C4530" s="5">
        <f>(Eingabe!K4530*(Eingabe!L4530-Eingabe!K4530)+Eingabe!K4530^2*PI()/4)*0+Eingabe!K4530*Eingabe!L4530</f>
        <v>0</v>
      </c>
      <c r="D4530" s="89">
        <f>IF(Eingabe!G4530="x",1,0)</f>
        <v>0</v>
      </c>
      <c r="E4530" s="1">
        <f>IF(Eingabe!H4530="x",1,0)</f>
        <v>0</v>
      </c>
      <c r="F4530" s="1">
        <f>IF(Eingabe!I4530="x",1,0)</f>
        <v>0</v>
      </c>
      <c r="G4530" s="90">
        <f t="shared" si="314"/>
        <v>0</v>
      </c>
      <c r="H4530" s="1">
        <f>IF(Eingabe!R4530="x",1,0)</f>
        <v>0</v>
      </c>
      <c r="I4530" s="1">
        <f>IF(Eingabe!S4530="x",1,0)</f>
        <v>0</v>
      </c>
      <c r="J4530" s="1">
        <f t="shared" si="315"/>
        <v>0</v>
      </c>
      <c r="K4530" s="89">
        <f>IF(Eingabe!E4530="x",1,0)</f>
        <v>0</v>
      </c>
      <c r="L4530" s="1">
        <f>IF(Eingabe!F4530="x",1,0)</f>
        <v>0</v>
      </c>
      <c r="M4530" s="90">
        <f t="shared" si="316"/>
        <v>0</v>
      </c>
    </row>
    <row r="4531">
      <c r="A4531" s="5">
        <f>Eingabe!J4531^2*PI()/4</f>
        <v>0</v>
      </c>
      <c r="B4531" s="5">
        <f>Eingabe!K4531*Eingabe!L4531</f>
        <v>0</v>
      </c>
      <c r="C4531" s="5">
        <f>(Eingabe!K4531*(Eingabe!L4531-Eingabe!K4531)+Eingabe!K4531^2*PI()/4)*0+Eingabe!K4531*Eingabe!L4531</f>
        <v>0</v>
      </c>
      <c r="D4531" s="89">
        <f>IF(Eingabe!G4531="x",1,0)</f>
        <v>0</v>
      </c>
      <c r="E4531" s="1">
        <f>IF(Eingabe!H4531="x",1,0)</f>
        <v>0</v>
      </c>
      <c r="F4531" s="1">
        <f>IF(Eingabe!I4531="x",1,0)</f>
        <v>0</v>
      </c>
      <c r="G4531" s="90">
        <f t="shared" si="314"/>
        <v>0</v>
      </c>
      <c r="H4531" s="1">
        <f>IF(Eingabe!R4531="x",1,0)</f>
        <v>0</v>
      </c>
      <c r="I4531" s="1">
        <f>IF(Eingabe!S4531="x",1,0)</f>
        <v>0</v>
      </c>
      <c r="J4531" s="1">
        <f t="shared" si="315"/>
        <v>0</v>
      </c>
      <c r="K4531" s="89">
        <f>IF(Eingabe!E4531="x",1,0)</f>
        <v>0</v>
      </c>
      <c r="L4531" s="1">
        <f>IF(Eingabe!F4531="x",1,0)</f>
        <v>0</v>
      </c>
      <c r="M4531" s="90">
        <f t="shared" si="316"/>
        <v>0</v>
      </c>
    </row>
    <row r="4532">
      <c r="A4532" s="5">
        <f>Eingabe!J4532^2*PI()/4</f>
        <v>0</v>
      </c>
      <c r="B4532" s="5">
        <f>Eingabe!K4532*Eingabe!L4532</f>
        <v>0</v>
      </c>
      <c r="C4532" s="5">
        <f>(Eingabe!K4532*(Eingabe!L4532-Eingabe!K4532)+Eingabe!K4532^2*PI()/4)*0+Eingabe!K4532*Eingabe!L4532</f>
        <v>0</v>
      </c>
      <c r="D4532" s="89">
        <f>IF(Eingabe!G4532="x",1,0)</f>
        <v>0</v>
      </c>
      <c r="E4532" s="1">
        <f>IF(Eingabe!H4532="x",1,0)</f>
        <v>0</v>
      </c>
      <c r="F4532" s="1">
        <f>IF(Eingabe!I4532="x",1,0)</f>
        <v>0</v>
      </c>
      <c r="G4532" s="90">
        <f t="shared" si="314"/>
        <v>0</v>
      </c>
      <c r="H4532" s="1">
        <f>IF(Eingabe!R4532="x",1,0)</f>
        <v>0</v>
      </c>
      <c r="I4532" s="1">
        <f>IF(Eingabe!S4532="x",1,0)</f>
        <v>0</v>
      </c>
      <c r="J4532" s="1">
        <f t="shared" si="315"/>
        <v>0</v>
      </c>
      <c r="K4532" s="89">
        <f>IF(Eingabe!E4532="x",1,0)</f>
        <v>0</v>
      </c>
      <c r="L4532" s="1">
        <f>IF(Eingabe!F4532="x",1,0)</f>
        <v>0</v>
      </c>
      <c r="M4532" s="90">
        <f t="shared" si="316"/>
        <v>0</v>
      </c>
    </row>
    <row r="4533">
      <c r="A4533" s="5">
        <f>Eingabe!J4533^2*PI()/4</f>
        <v>0</v>
      </c>
      <c r="B4533" s="5">
        <f>Eingabe!K4533*Eingabe!L4533</f>
        <v>0</v>
      </c>
      <c r="C4533" s="5">
        <f>(Eingabe!K4533*(Eingabe!L4533-Eingabe!K4533)+Eingabe!K4533^2*PI()/4)*0+Eingabe!K4533*Eingabe!L4533</f>
        <v>0</v>
      </c>
      <c r="D4533" s="89">
        <f>IF(Eingabe!G4533="x",1,0)</f>
        <v>0</v>
      </c>
      <c r="E4533" s="1">
        <f>IF(Eingabe!H4533="x",1,0)</f>
        <v>0</v>
      </c>
      <c r="F4533" s="1">
        <f>IF(Eingabe!I4533="x",1,0)</f>
        <v>0</v>
      </c>
      <c r="G4533" s="90">
        <f t="shared" si="314"/>
        <v>0</v>
      </c>
      <c r="H4533" s="1">
        <f>IF(Eingabe!R4533="x",1,0)</f>
        <v>0</v>
      </c>
      <c r="I4533" s="1">
        <f>IF(Eingabe!S4533="x",1,0)</f>
        <v>0</v>
      </c>
      <c r="J4533" s="1">
        <f t="shared" si="315"/>
        <v>0</v>
      </c>
      <c r="K4533" s="89">
        <f>IF(Eingabe!E4533="x",1,0)</f>
        <v>0</v>
      </c>
      <c r="L4533" s="1">
        <f>IF(Eingabe!F4533="x",1,0)</f>
        <v>0</v>
      </c>
      <c r="M4533" s="90">
        <f t="shared" si="316"/>
        <v>0</v>
      </c>
    </row>
    <row r="4534">
      <c r="A4534" s="5">
        <f>Eingabe!J4534^2*PI()/4</f>
        <v>0</v>
      </c>
      <c r="B4534" s="5">
        <f>Eingabe!K4534*Eingabe!L4534</f>
        <v>0</v>
      </c>
      <c r="C4534" s="5">
        <f>(Eingabe!K4534*(Eingabe!L4534-Eingabe!K4534)+Eingabe!K4534^2*PI()/4)*0+Eingabe!K4534*Eingabe!L4534</f>
        <v>0</v>
      </c>
      <c r="D4534" s="89">
        <f>IF(Eingabe!G4534="x",1,0)</f>
        <v>0</v>
      </c>
      <c r="E4534" s="1">
        <f>IF(Eingabe!H4534="x",1,0)</f>
        <v>0</v>
      </c>
      <c r="F4534" s="1">
        <f>IF(Eingabe!I4534="x",1,0)</f>
        <v>0</v>
      </c>
      <c r="G4534" s="90">
        <f t="shared" si="314"/>
        <v>0</v>
      </c>
      <c r="H4534" s="1">
        <f>IF(Eingabe!R4534="x",1,0)</f>
        <v>0</v>
      </c>
      <c r="I4534" s="1">
        <f>IF(Eingabe!S4534="x",1,0)</f>
        <v>0</v>
      </c>
      <c r="J4534" s="1">
        <f t="shared" si="315"/>
        <v>0</v>
      </c>
      <c r="K4534" s="89">
        <f>IF(Eingabe!E4534="x",1,0)</f>
        <v>0</v>
      </c>
      <c r="L4534" s="1">
        <f>IF(Eingabe!F4534="x",1,0)</f>
        <v>0</v>
      </c>
      <c r="M4534" s="90">
        <f t="shared" si="316"/>
        <v>0</v>
      </c>
    </row>
    <row r="4535">
      <c r="A4535" s="5">
        <f>Eingabe!J4535^2*PI()/4</f>
        <v>0</v>
      </c>
      <c r="B4535" s="5">
        <f>Eingabe!K4535*Eingabe!L4535</f>
        <v>0</v>
      </c>
      <c r="C4535" s="5">
        <f>(Eingabe!K4535*(Eingabe!L4535-Eingabe!K4535)+Eingabe!K4535^2*PI()/4)*0+Eingabe!K4535*Eingabe!L4535</f>
        <v>0</v>
      </c>
      <c r="D4535" s="89">
        <f>IF(Eingabe!G4535="x",1,0)</f>
        <v>0</v>
      </c>
      <c r="E4535" s="1">
        <f>IF(Eingabe!H4535="x",1,0)</f>
        <v>0</v>
      </c>
      <c r="F4535" s="1">
        <f>IF(Eingabe!I4535="x",1,0)</f>
        <v>0</v>
      </c>
      <c r="G4535" s="90">
        <f t="shared" si="314"/>
        <v>0</v>
      </c>
      <c r="H4535" s="1">
        <f>IF(Eingabe!R4535="x",1,0)</f>
        <v>0</v>
      </c>
      <c r="I4535" s="1">
        <f>IF(Eingabe!S4535="x",1,0)</f>
        <v>0</v>
      </c>
      <c r="J4535" s="1">
        <f t="shared" si="315"/>
        <v>0</v>
      </c>
      <c r="K4535" s="89">
        <f>IF(Eingabe!E4535="x",1,0)</f>
        <v>0</v>
      </c>
      <c r="L4535" s="1">
        <f>IF(Eingabe!F4535="x",1,0)</f>
        <v>0</v>
      </c>
      <c r="M4535" s="90">
        <f t="shared" si="316"/>
        <v>0</v>
      </c>
    </row>
    <row r="4536">
      <c r="A4536" s="5">
        <f>Eingabe!J4536^2*PI()/4</f>
        <v>0</v>
      </c>
      <c r="B4536" s="5">
        <f>Eingabe!K4536*Eingabe!L4536</f>
        <v>0</v>
      </c>
      <c r="C4536" s="5">
        <f>(Eingabe!K4536*(Eingabe!L4536-Eingabe!K4536)+Eingabe!K4536^2*PI()/4)*0+Eingabe!K4536*Eingabe!L4536</f>
        <v>0</v>
      </c>
      <c r="D4536" s="89">
        <f>IF(Eingabe!G4536="x",1,0)</f>
        <v>0</v>
      </c>
      <c r="E4536" s="1">
        <f>IF(Eingabe!H4536="x",1,0)</f>
        <v>0</v>
      </c>
      <c r="F4536" s="1">
        <f>IF(Eingabe!I4536="x",1,0)</f>
        <v>0</v>
      </c>
      <c r="G4536" s="90">
        <f t="shared" si="314"/>
        <v>0</v>
      </c>
      <c r="H4536" s="1">
        <f>IF(Eingabe!R4536="x",1,0)</f>
        <v>0</v>
      </c>
      <c r="I4536" s="1">
        <f>IF(Eingabe!S4536="x",1,0)</f>
        <v>0</v>
      </c>
      <c r="J4536" s="1">
        <f t="shared" si="315"/>
        <v>0</v>
      </c>
      <c r="K4536" s="89">
        <f>IF(Eingabe!E4536="x",1,0)</f>
        <v>0</v>
      </c>
      <c r="L4536" s="1">
        <f>IF(Eingabe!F4536="x",1,0)</f>
        <v>0</v>
      </c>
      <c r="M4536" s="90">
        <f t="shared" si="316"/>
        <v>0</v>
      </c>
    </row>
    <row r="4537">
      <c r="A4537" s="5">
        <f>Eingabe!J4537^2*PI()/4</f>
        <v>0</v>
      </c>
      <c r="B4537" s="5">
        <f>Eingabe!K4537*Eingabe!L4537</f>
        <v>0</v>
      </c>
      <c r="C4537" s="5">
        <f>(Eingabe!K4537*(Eingabe!L4537-Eingabe!K4537)+Eingabe!K4537^2*PI()/4)*0+Eingabe!K4537*Eingabe!L4537</f>
        <v>0</v>
      </c>
      <c r="D4537" s="89">
        <f>IF(Eingabe!G4537="x",1,0)</f>
        <v>0</v>
      </c>
      <c r="E4537" s="1">
        <f>IF(Eingabe!H4537="x",1,0)</f>
        <v>0</v>
      </c>
      <c r="F4537" s="1">
        <f>IF(Eingabe!I4537="x",1,0)</f>
        <v>0</v>
      </c>
      <c r="G4537" s="90">
        <f t="shared" si="314"/>
        <v>0</v>
      </c>
      <c r="H4537" s="1">
        <f>IF(Eingabe!R4537="x",1,0)</f>
        <v>0</v>
      </c>
      <c r="I4537" s="1">
        <f>IF(Eingabe!S4537="x",1,0)</f>
        <v>0</v>
      </c>
      <c r="J4537" s="1">
        <f t="shared" si="315"/>
        <v>0</v>
      </c>
      <c r="K4537" s="89">
        <f>IF(Eingabe!E4537="x",1,0)</f>
        <v>0</v>
      </c>
      <c r="L4537" s="1">
        <f>IF(Eingabe!F4537="x",1,0)</f>
        <v>0</v>
      </c>
      <c r="M4537" s="90">
        <f t="shared" si="316"/>
        <v>0</v>
      </c>
    </row>
    <row r="4538">
      <c r="A4538" s="5">
        <f>Eingabe!J4538^2*PI()/4</f>
        <v>0</v>
      </c>
      <c r="B4538" s="5">
        <f>Eingabe!K4538*Eingabe!L4538</f>
        <v>0</v>
      </c>
      <c r="C4538" s="5">
        <f>(Eingabe!K4538*(Eingabe!L4538-Eingabe!K4538)+Eingabe!K4538^2*PI()/4)*0+Eingabe!K4538*Eingabe!L4538</f>
        <v>0</v>
      </c>
      <c r="D4538" s="89">
        <f>IF(Eingabe!G4538="x",1,0)</f>
        <v>0</v>
      </c>
      <c r="E4538" s="1">
        <f>IF(Eingabe!H4538="x",1,0)</f>
        <v>0</v>
      </c>
      <c r="F4538" s="1">
        <f>IF(Eingabe!I4538="x",1,0)</f>
        <v>0</v>
      </c>
      <c r="G4538" s="90">
        <f t="shared" si="314"/>
        <v>0</v>
      </c>
      <c r="H4538" s="1">
        <f>IF(Eingabe!R4538="x",1,0)</f>
        <v>0</v>
      </c>
      <c r="I4538" s="1">
        <f>IF(Eingabe!S4538="x",1,0)</f>
        <v>0</v>
      </c>
      <c r="J4538" s="1">
        <f t="shared" si="315"/>
        <v>0</v>
      </c>
      <c r="K4538" s="89">
        <f>IF(Eingabe!E4538="x",1,0)</f>
        <v>0</v>
      </c>
      <c r="L4538" s="1">
        <f>IF(Eingabe!F4538="x",1,0)</f>
        <v>0</v>
      </c>
      <c r="M4538" s="90">
        <f t="shared" si="316"/>
        <v>0</v>
      </c>
    </row>
    <row r="4539">
      <c r="A4539" s="5">
        <f>Eingabe!J4539^2*PI()/4</f>
        <v>0</v>
      </c>
      <c r="B4539" s="5">
        <f>Eingabe!K4539*Eingabe!L4539</f>
        <v>0</v>
      </c>
      <c r="C4539" s="5">
        <f>(Eingabe!K4539*(Eingabe!L4539-Eingabe!K4539)+Eingabe!K4539^2*PI()/4)*0+Eingabe!K4539*Eingabe!L4539</f>
        <v>0</v>
      </c>
      <c r="D4539" s="89">
        <f>IF(Eingabe!G4539="x",1,0)</f>
        <v>0</v>
      </c>
      <c r="E4539" s="1">
        <f>IF(Eingabe!H4539="x",1,0)</f>
        <v>0</v>
      </c>
      <c r="F4539" s="1">
        <f>IF(Eingabe!I4539="x",1,0)</f>
        <v>0</v>
      </c>
      <c r="G4539" s="90">
        <f t="shared" si="314"/>
        <v>0</v>
      </c>
      <c r="H4539" s="1">
        <f>IF(Eingabe!R4539="x",1,0)</f>
        <v>0</v>
      </c>
      <c r="I4539" s="1">
        <f>IF(Eingabe!S4539="x",1,0)</f>
        <v>0</v>
      </c>
      <c r="J4539" s="1">
        <f t="shared" si="315"/>
        <v>0</v>
      </c>
      <c r="K4539" s="89">
        <f>IF(Eingabe!E4539="x",1,0)</f>
        <v>0</v>
      </c>
      <c r="L4539" s="1">
        <f>IF(Eingabe!F4539="x",1,0)</f>
        <v>0</v>
      </c>
      <c r="M4539" s="90">
        <f t="shared" si="316"/>
        <v>0</v>
      </c>
    </row>
    <row r="4540">
      <c r="A4540" s="5">
        <f>Eingabe!J4540^2*PI()/4</f>
        <v>0</v>
      </c>
      <c r="B4540" s="5">
        <f>Eingabe!K4540*Eingabe!L4540</f>
        <v>0</v>
      </c>
      <c r="C4540" s="5">
        <f>(Eingabe!K4540*(Eingabe!L4540-Eingabe!K4540)+Eingabe!K4540^2*PI()/4)*0+Eingabe!K4540*Eingabe!L4540</f>
        <v>0</v>
      </c>
      <c r="D4540" s="89">
        <f>IF(Eingabe!G4540="x",1,0)</f>
        <v>0</v>
      </c>
      <c r="E4540" s="1">
        <f>IF(Eingabe!H4540="x",1,0)</f>
        <v>0</v>
      </c>
      <c r="F4540" s="1">
        <f>IF(Eingabe!I4540="x",1,0)</f>
        <v>0</v>
      </c>
      <c r="G4540" s="90">
        <f t="shared" si="314"/>
        <v>0</v>
      </c>
      <c r="H4540" s="1">
        <f>IF(Eingabe!R4540="x",1,0)</f>
        <v>0</v>
      </c>
      <c r="I4540" s="1">
        <f>IF(Eingabe!S4540="x",1,0)</f>
        <v>0</v>
      </c>
      <c r="J4540" s="1">
        <f t="shared" si="315"/>
        <v>0</v>
      </c>
      <c r="K4540" s="89">
        <f>IF(Eingabe!E4540="x",1,0)</f>
        <v>0</v>
      </c>
      <c r="L4540" s="1">
        <f>IF(Eingabe!F4540="x",1,0)</f>
        <v>0</v>
      </c>
      <c r="M4540" s="90">
        <f t="shared" si="316"/>
        <v>0</v>
      </c>
    </row>
    <row r="4541">
      <c r="A4541" s="5">
        <f>Eingabe!J4541^2*PI()/4</f>
        <v>0</v>
      </c>
      <c r="B4541" s="5">
        <f>Eingabe!K4541*Eingabe!L4541</f>
        <v>0</v>
      </c>
      <c r="C4541" s="5">
        <f>(Eingabe!K4541*(Eingabe!L4541-Eingabe!K4541)+Eingabe!K4541^2*PI()/4)*0+Eingabe!K4541*Eingabe!L4541</f>
        <v>0</v>
      </c>
      <c r="D4541" s="89">
        <f>IF(Eingabe!G4541="x",1,0)</f>
        <v>0</v>
      </c>
      <c r="E4541" s="1">
        <f>IF(Eingabe!H4541="x",1,0)</f>
        <v>0</v>
      </c>
      <c r="F4541" s="1">
        <f>IF(Eingabe!I4541="x",1,0)</f>
        <v>0</v>
      </c>
      <c r="G4541" s="90">
        <f t="shared" si="314"/>
        <v>0</v>
      </c>
      <c r="H4541" s="1">
        <f>IF(Eingabe!R4541="x",1,0)</f>
        <v>0</v>
      </c>
      <c r="I4541" s="1">
        <f>IF(Eingabe!S4541="x",1,0)</f>
        <v>0</v>
      </c>
      <c r="J4541" s="1">
        <f t="shared" si="315"/>
        <v>0</v>
      </c>
      <c r="K4541" s="89">
        <f>IF(Eingabe!E4541="x",1,0)</f>
        <v>0</v>
      </c>
      <c r="L4541" s="1">
        <f>IF(Eingabe!F4541="x",1,0)</f>
        <v>0</v>
      </c>
      <c r="M4541" s="90">
        <f t="shared" si="316"/>
        <v>0</v>
      </c>
    </row>
    <row r="4542">
      <c r="A4542" s="5">
        <f>Eingabe!J4542^2*PI()/4</f>
        <v>0</v>
      </c>
      <c r="B4542" s="5">
        <f>Eingabe!K4542*Eingabe!L4542</f>
        <v>0</v>
      </c>
      <c r="C4542" s="5">
        <f>(Eingabe!K4542*(Eingabe!L4542-Eingabe!K4542)+Eingabe!K4542^2*PI()/4)*0+Eingabe!K4542*Eingabe!L4542</f>
        <v>0</v>
      </c>
      <c r="D4542" s="89">
        <f>IF(Eingabe!G4542="x",1,0)</f>
        <v>0</v>
      </c>
      <c r="E4542" s="1">
        <f>IF(Eingabe!H4542="x",1,0)</f>
        <v>0</v>
      </c>
      <c r="F4542" s="1">
        <f>IF(Eingabe!I4542="x",1,0)</f>
        <v>0</v>
      </c>
      <c r="G4542" s="90">
        <f t="shared" si="314"/>
        <v>0</v>
      </c>
      <c r="H4542" s="1">
        <f>IF(Eingabe!R4542="x",1,0)</f>
        <v>0</v>
      </c>
      <c r="I4542" s="1">
        <f>IF(Eingabe!S4542="x",1,0)</f>
        <v>0</v>
      </c>
      <c r="J4542" s="1">
        <f t="shared" si="315"/>
        <v>0</v>
      </c>
      <c r="K4542" s="89">
        <f>IF(Eingabe!E4542="x",1,0)</f>
        <v>0</v>
      </c>
      <c r="L4542" s="1">
        <f>IF(Eingabe!F4542="x",1,0)</f>
        <v>0</v>
      </c>
      <c r="M4542" s="90">
        <f t="shared" si="316"/>
        <v>0</v>
      </c>
    </row>
    <row r="4543">
      <c r="A4543" s="5">
        <f>Eingabe!J4543^2*PI()/4</f>
        <v>0</v>
      </c>
      <c r="B4543" s="5">
        <f>Eingabe!K4543*Eingabe!L4543</f>
        <v>0</v>
      </c>
      <c r="C4543" s="5">
        <f>(Eingabe!K4543*(Eingabe!L4543-Eingabe!K4543)+Eingabe!K4543^2*PI()/4)*0+Eingabe!K4543*Eingabe!L4543</f>
        <v>0</v>
      </c>
      <c r="D4543" s="89">
        <f>IF(Eingabe!G4543="x",1,0)</f>
        <v>0</v>
      </c>
      <c r="E4543" s="1">
        <f>IF(Eingabe!H4543="x",1,0)</f>
        <v>0</v>
      </c>
      <c r="F4543" s="1">
        <f>IF(Eingabe!I4543="x",1,0)</f>
        <v>0</v>
      </c>
      <c r="G4543" s="90">
        <f t="shared" si="314"/>
        <v>0</v>
      </c>
      <c r="H4543" s="1">
        <f>IF(Eingabe!R4543="x",1,0)</f>
        <v>0</v>
      </c>
      <c r="I4543" s="1">
        <f>IF(Eingabe!S4543="x",1,0)</f>
        <v>0</v>
      </c>
      <c r="J4543" s="1">
        <f t="shared" si="315"/>
        <v>0</v>
      </c>
      <c r="K4543" s="89">
        <f>IF(Eingabe!E4543="x",1,0)</f>
        <v>0</v>
      </c>
      <c r="L4543" s="1">
        <f>IF(Eingabe!F4543="x",1,0)</f>
        <v>0</v>
      </c>
      <c r="M4543" s="90">
        <f t="shared" si="316"/>
        <v>0</v>
      </c>
    </row>
    <row r="4544">
      <c r="A4544" s="5">
        <f>Eingabe!J4544^2*PI()/4</f>
        <v>0</v>
      </c>
      <c r="B4544" s="5">
        <f>Eingabe!K4544*Eingabe!L4544</f>
        <v>0</v>
      </c>
      <c r="C4544" s="5">
        <f>(Eingabe!K4544*(Eingabe!L4544-Eingabe!K4544)+Eingabe!K4544^2*PI()/4)*0+Eingabe!K4544*Eingabe!L4544</f>
        <v>0</v>
      </c>
      <c r="D4544" s="89">
        <f>IF(Eingabe!G4544="x",1,0)</f>
        <v>0</v>
      </c>
      <c r="E4544" s="1">
        <f>IF(Eingabe!H4544="x",1,0)</f>
        <v>0</v>
      </c>
      <c r="F4544" s="1">
        <f>IF(Eingabe!I4544="x",1,0)</f>
        <v>0</v>
      </c>
      <c r="G4544" s="90">
        <f t="shared" si="314"/>
        <v>0</v>
      </c>
      <c r="H4544" s="1">
        <f>IF(Eingabe!R4544="x",1,0)</f>
        <v>0</v>
      </c>
      <c r="I4544" s="1">
        <f>IF(Eingabe!S4544="x",1,0)</f>
        <v>0</v>
      </c>
      <c r="J4544" s="1">
        <f t="shared" si="315"/>
        <v>0</v>
      </c>
      <c r="K4544" s="89">
        <f>IF(Eingabe!E4544="x",1,0)</f>
        <v>0</v>
      </c>
      <c r="L4544" s="1">
        <f>IF(Eingabe!F4544="x",1,0)</f>
        <v>0</v>
      </c>
      <c r="M4544" s="90">
        <f t="shared" si="316"/>
        <v>0</v>
      </c>
    </row>
    <row r="4545">
      <c r="A4545" s="5">
        <f>Eingabe!J4545^2*PI()/4</f>
        <v>0</v>
      </c>
      <c r="B4545" s="5">
        <f>Eingabe!K4545*Eingabe!L4545</f>
        <v>0</v>
      </c>
      <c r="C4545" s="5">
        <f>(Eingabe!K4545*(Eingabe!L4545-Eingabe!K4545)+Eingabe!K4545^2*PI()/4)*0+Eingabe!K4545*Eingabe!L4545</f>
        <v>0</v>
      </c>
      <c r="D4545" s="89">
        <f>IF(Eingabe!G4545="x",1,0)</f>
        <v>0</v>
      </c>
      <c r="E4545" s="1">
        <f>IF(Eingabe!H4545="x",1,0)</f>
        <v>0</v>
      </c>
      <c r="F4545" s="1">
        <f>IF(Eingabe!I4545="x",1,0)</f>
        <v>0</v>
      </c>
      <c r="G4545" s="90">
        <f t="shared" si="314"/>
        <v>0</v>
      </c>
      <c r="H4545" s="1">
        <f>IF(Eingabe!R4545="x",1,0)</f>
        <v>0</v>
      </c>
      <c r="I4545" s="1">
        <f>IF(Eingabe!S4545="x",1,0)</f>
        <v>0</v>
      </c>
      <c r="J4545" s="1">
        <f t="shared" si="315"/>
        <v>0</v>
      </c>
      <c r="K4545" s="89">
        <f>IF(Eingabe!E4545="x",1,0)</f>
        <v>0</v>
      </c>
      <c r="L4545" s="1">
        <f>IF(Eingabe!F4545="x",1,0)</f>
        <v>0</v>
      </c>
      <c r="M4545" s="90">
        <f t="shared" si="316"/>
        <v>0</v>
      </c>
    </row>
    <row r="4546">
      <c r="A4546" s="5">
        <f>Eingabe!J4546^2*PI()/4</f>
        <v>0</v>
      </c>
      <c r="B4546" s="5">
        <f>Eingabe!K4546*Eingabe!L4546</f>
        <v>0</v>
      </c>
      <c r="C4546" s="5">
        <f>(Eingabe!K4546*(Eingabe!L4546-Eingabe!K4546)+Eingabe!K4546^2*PI()/4)*0+Eingabe!K4546*Eingabe!L4546</f>
        <v>0</v>
      </c>
      <c r="D4546" s="89">
        <f>IF(Eingabe!G4546="x",1,0)</f>
        <v>0</v>
      </c>
      <c r="E4546" s="1">
        <f>IF(Eingabe!H4546="x",1,0)</f>
        <v>0</v>
      </c>
      <c r="F4546" s="1">
        <f>IF(Eingabe!I4546="x",1,0)</f>
        <v>0</v>
      </c>
      <c r="G4546" s="90">
        <f t="shared" si="314"/>
        <v>0</v>
      </c>
      <c r="H4546" s="1">
        <f>IF(Eingabe!R4546="x",1,0)</f>
        <v>0</v>
      </c>
      <c r="I4546" s="1">
        <f>IF(Eingabe!S4546="x",1,0)</f>
        <v>0</v>
      </c>
      <c r="J4546" s="1">
        <f t="shared" si="315"/>
        <v>0</v>
      </c>
      <c r="K4546" s="89">
        <f>IF(Eingabe!E4546="x",1,0)</f>
        <v>0</v>
      </c>
      <c r="L4546" s="1">
        <f>IF(Eingabe!F4546="x",1,0)</f>
        <v>0</v>
      </c>
      <c r="M4546" s="90">
        <f t="shared" si="316"/>
        <v>0</v>
      </c>
    </row>
    <row r="4547">
      <c r="A4547" s="5">
        <f>Eingabe!J4547^2*PI()/4</f>
        <v>0</v>
      </c>
      <c r="B4547" s="5">
        <f>Eingabe!K4547*Eingabe!L4547</f>
        <v>0</v>
      </c>
      <c r="C4547" s="5">
        <f>(Eingabe!K4547*(Eingabe!L4547-Eingabe!K4547)+Eingabe!K4547^2*PI()/4)*0+Eingabe!K4547*Eingabe!L4547</f>
        <v>0</v>
      </c>
      <c r="D4547" s="89">
        <f>IF(Eingabe!G4547="x",1,0)</f>
        <v>0</v>
      </c>
      <c r="E4547" s="1">
        <f>IF(Eingabe!H4547="x",1,0)</f>
        <v>0</v>
      </c>
      <c r="F4547" s="1">
        <f>IF(Eingabe!I4547="x",1,0)</f>
        <v>0</v>
      </c>
      <c r="G4547" s="90">
        <f t="shared" si="314"/>
        <v>0</v>
      </c>
      <c r="H4547" s="1">
        <f>IF(Eingabe!R4547="x",1,0)</f>
        <v>0</v>
      </c>
      <c r="I4547" s="1">
        <f>IF(Eingabe!S4547="x",1,0)</f>
        <v>0</v>
      </c>
      <c r="J4547" s="1">
        <f t="shared" si="315"/>
        <v>0</v>
      </c>
      <c r="K4547" s="89">
        <f>IF(Eingabe!E4547="x",1,0)</f>
        <v>0</v>
      </c>
      <c r="L4547" s="1">
        <f>IF(Eingabe!F4547="x",1,0)</f>
        <v>0</v>
      </c>
      <c r="M4547" s="90">
        <f t="shared" si="316"/>
        <v>0</v>
      </c>
    </row>
    <row r="4548">
      <c r="A4548" s="5">
        <f>Eingabe!J4548^2*PI()/4</f>
        <v>0</v>
      </c>
      <c r="B4548" s="5">
        <f>Eingabe!K4548*Eingabe!L4548</f>
        <v>0</v>
      </c>
      <c r="C4548" s="5">
        <f>(Eingabe!K4548*(Eingabe!L4548-Eingabe!K4548)+Eingabe!K4548^2*PI()/4)*0+Eingabe!K4548*Eingabe!L4548</f>
        <v>0</v>
      </c>
      <c r="D4548" s="89">
        <f>IF(Eingabe!G4548="x",1,0)</f>
        <v>0</v>
      </c>
      <c r="E4548" s="1">
        <f>IF(Eingabe!H4548="x",1,0)</f>
        <v>0</v>
      </c>
      <c r="F4548" s="1">
        <f>IF(Eingabe!I4548="x",1,0)</f>
        <v>0</v>
      </c>
      <c r="G4548" s="90">
        <f t="shared" si="314"/>
        <v>0</v>
      </c>
      <c r="H4548" s="1">
        <f>IF(Eingabe!R4548="x",1,0)</f>
        <v>0</v>
      </c>
      <c r="I4548" s="1">
        <f>IF(Eingabe!S4548="x",1,0)</f>
        <v>0</v>
      </c>
      <c r="J4548" s="1">
        <f t="shared" si="315"/>
        <v>0</v>
      </c>
      <c r="K4548" s="89">
        <f>IF(Eingabe!E4548="x",1,0)</f>
        <v>0</v>
      </c>
      <c r="L4548" s="1">
        <f>IF(Eingabe!F4548="x",1,0)</f>
        <v>0</v>
      </c>
      <c r="M4548" s="90">
        <f t="shared" si="316"/>
        <v>0</v>
      </c>
    </row>
    <row r="4549">
      <c r="A4549" s="5">
        <f>Eingabe!J4549^2*PI()/4</f>
        <v>0</v>
      </c>
      <c r="B4549" s="5">
        <f>Eingabe!K4549*Eingabe!L4549</f>
        <v>0</v>
      </c>
      <c r="C4549" s="5">
        <f>(Eingabe!K4549*(Eingabe!L4549-Eingabe!K4549)+Eingabe!K4549^2*PI()/4)*0+Eingabe!K4549*Eingabe!L4549</f>
        <v>0</v>
      </c>
      <c r="D4549" s="89">
        <f>IF(Eingabe!G4549="x",1,0)</f>
        <v>0</v>
      </c>
      <c r="E4549" s="1">
        <f>IF(Eingabe!H4549="x",1,0)</f>
        <v>0</v>
      </c>
      <c r="F4549" s="1">
        <f>IF(Eingabe!I4549="x",1,0)</f>
        <v>0</v>
      </c>
      <c r="G4549" s="90">
        <f t="shared" si="314"/>
        <v>0</v>
      </c>
      <c r="H4549" s="1">
        <f>IF(Eingabe!R4549="x",1,0)</f>
        <v>0</v>
      </c>
      <c r="I4549" s="1">
        <f>IF(Eingabe!S4549="x",1,0)</f>
        <v>0</v>
      </c>
      <c r="J4549" s="1">
        <f t="shared" si="315"/>
        <v>0</v>
      </c>
      <c r="K4549" s="89">
        <f>IF(Eingabe!E4549="x",1,0)</f>
        <v>0</v>
      </c>
      <c r="L4549" s="1">
        <f>IF(Eingabe!F4549="x",1,0)</f>
        <v>0</v>
      </c>
      <c r="M4549" s="90">
        <f t="shared" si="316"/>
        <v>0</v>
      </c>
    </row>
    <row r="4550">
      <c r="A4550" s="5">
        <f>Eingabe!J4550^2*PI()/4</f>
        <v>0</v>
      </c>
      <c r="B4550" s="5">
        <f>Eingabe!K4550*Eingabe!L4550</f>
        <v>0</v>
      </c>
      <c r="C4550" s="5">
        <f>(Eingabe!K4550*(Eingabe!L4550-Eingabe!K4550)+Eingabe!K4550^2*PI()/4)*0+Eingabe!K4550*Eingabe!L4550</f>
        <v>0</v>
      </c>
      <c r="D4550" s="89">
        <f>IF(Eingabe!G4550="x",1,0)</f>
        <v>0</v>
      </c>
      <c r="E4550" s="1">
        <f>IF(Eingabe!H4550="x",1,0)</f>
        <v>0</v>
      </c>
      <c r="F4550" s="1">
        <f>IF(Eingabe!I4550="x",1,0)</f>
        <v>0</v>
      </c>
      <c r="G4550" s="90">
        <f t="shared" si="314"/>
        <v>0</v>
      </c>
      <c r="H4550" s="1">
        <f>IF(Eingabe!R4550="x",1,0)</f>
        <v>0</v>
      </c>
      <c r="I4550" s="1">
        <f>IF(Eingabe!S4550="x",1,0)</f>
        <v>0</v>
      </c>
      <c r="J4550" s="1">
        <f t="shared" si="315"/>
        <v>0</v>
      </c>
      <c r="K4550" s="89">
        <f>IF(Eingabe!E4550="x",1,0)</f>
        <v>0</v>
      </c>
      <c r="L4550" s="1">
        <f>IF(Eingabe!F4550="x",1,0)</f>
        <v>0</v>
      </c>
      <c r="M4550" s="90">
        <f t="shared" si="316"/>
        <v>0</v>
      </c>
    </row>
    <row r="4551">
      <c r="A4551" s="5">
        <f>Eingabe!J4551^2*PI()/4</f>
        <v>0</v>
      </c>
      <c r="B4551" s="5">
        <f>Eingabe!K4551*Eingabe!L4551</f>
        <v>0</v>
      </c>
      <c r="C4551" s="5">
        <f>(Eingabe!K4551*(Eingabe!L4551-Eingabe!K4551)+Eingabe!K4551^2*PI()/4)*0+Eingabe!K4551*Eingabe!L4551</f>
        <v>0</v>
      </c>
      <c r="D4551" s="89">
        <f>IF(Eingabe!G4551="x",1,0)</f>
        <v>0</v>
      </c>
      <c r="E4551" s="1">
        <f>IF(Eingabe!H4551="x",1,0)</f>
        <v>0</v>
      </c>
      <c r="F4551" s="1">
        <f>IF(Eingabe!I4551="x",1,0)</f>
        <v>0</v>
      </c>
      <c r="G4551" s="90">
        <f t="shared" si="314"/>
        <v>0</v>
      </c>
      <c r="H4551" s="1">
        <f>IF(Eingabe!R4551="x",1,0)</f>
        <v>0</v>
      </c>
      <c r="I4551" s="1">
        <f>IF(Eingabe!S4551="x",1,0)</f>
        <v>0</v>
      </c>
      <c r="J4551" s="1">
        <f t="shared" si="315"/>
        <v>0</v>
      </c>
      <c r="K4551" s="89">
        <f>IF(Eingabe!E4551="x",1,0)</f>
        <v>0</v>
      </c>
      <c r="L4551" s="1">
        <f>IF(Eingabe!F4551="x",1,0)</f>
        <v>0</v>
      </c>
      <c r="M4551" s="90">
        <f t="shared" si="316"/>
        <v>0</v>
      </c>
    </row>
    <row r="4552">
      <c r="A4552" s="5">
        <f>Eingabe!J4552^2*PI()/4</f>
        <v>0</v>
      </c>
      <c r="B4552" s="5">
        <f>Eingabe!K4552*Eingabe!L4552</f>
        <v>0</v>
      </c>
      <c r="C4552" s="5">
        <f>(Eingabe!K4552*(Eingabe!L4552-Eingabe!K4552)+Eingabe!K4552^2*PI()/4)*0+Eingabe!K4552*Eingabe!L4552</f>
        <v>0</v>
      </c>
      <c r="D4552" s="89">
        <f>IF(Eingabe!G4552="x",1,0)</f>
        <v>0</v>
      </c>
      <c r="E4552" s="1">
        <f>IF(Eingabe!H4552="x",1,0)</f>
        <v>0</v>
      </c>
      <c r="F4552" s="1">
        <f>IF(Eingabe!I4552="x",1,0)</f>
        <v>0</v>
      </c>
      <c r="G4552" s="90">
        <f t="shared" si="314"/>
        <v>0</v>
      </c>
      <c r="H4552" s="1">
        <f>IF(Eingabe!R4552="x",1,0)</f>
        <v>0</v>
      </c>
      <c r="I4552" s="1">
        <f>IF(Eingabe!S4552="x",1,0)</f>
        <v>0</v>
      </c>
      <c r="J4552" s="1">
        <f t="shared" si="315"/>
        <v>0</v>
      </c>
      <c r="K4552" s="89">
        <f>IF(Eingabe!E4552="x",1,0)</f>
        <v>0</v>
      </c>
      <c r="L4552" s="1">
        <f>IF(Eingabe!F4552="x",1,0)</f>
        <v>0</v>
      </c>
      <c r="M4552" s="90">
        <f t="shared" si="316"/>
        <v>0</v>
      </c>
    </row>
    <row r="4553">
      <c r="A4553" s="5">
        <f>Eingabe!J4553^2*PI()/4</f>
        <v>0</v>
      </c>
      <c r="B4553" s="5">
        <f>Eingabe!K4553*Eingabe!L4553</f>
        <v>0</v>
      </c>
      <c r="C4553" s="5">
        <f>(Eingabe!K4553*(Eingabe!L4553-Eingabe!K4553)+Eingabe!K4553^2*PI()/4)*0+Eingabe!K4553*Eingabe!L4553</f>
        <v>0</v>
      </c>
      <c r="D4553" s="89">
        <f>IF(Eingabe!G4553="x",1,0)</f>
        <v>0</v>
      </c>
      <c r="E4553" s="1">
        <f>IF(Eingabe!H4553="x",1,0)</f>
        <v>0</v>
      </c>
      <c r="F4553" s="1">
        <f>IF(Eingabe!I4553="x",1,0)</f>
        <v>0</v>
      </c>
      <c r="G4553" s="90">
        <f t="shared" si="314"/>
        <v>0</v>
      </c>
      <c r="H4553" s="1">
        <f>IF(Eingabe!R4553="x",1,0)</f>
        <v>0</v>
      </c>
      <c r="I4553" s="1">
        <f>IF(Eingabe!S4553="x",1,0)</f>
        <v>0</v>
      </c>
      <c r="J4553" s="1">
        <f t="shared" si="315"/>
        <v>0</v>
      </c>
      <c r="K4553" s="89">
        <f>IF(Eingabe!E4553="x",1,0)</f>
        <v>0</v>
      </c>
      <c r="L4553" s="1">
        <f>IF(Eingabe!F4553="x",1,0)</f>
        <v>0</v>
      </c>
      <c r="M4553" s="90">
        <f t="shared" si="316"/>
        <v>0</v>
      </c>
    </row>
    <row r="4554">
      <c r="A4554" s="5">
        <f>Eingabe!J4554^2*PI()/4</f>
        <v>0</v>
      </c>
      <c r="B4554" s="5">
        <f>Eingabe!K4554*Eingabe!L4554</f>
        <v>0</v>
      </c>
      <c r="C4554" s="5">
        <f>(Eingabe!K4554*(Eingabe!L4554-Eingabe!K4554)+Eingabe!K4554^2*PI()/4)*0+Eingabe!K4554*Eingabe!L4554</f>
        <v>0</v>
      </c>
      <c r="D4554" s="89">
        <f>IF(Eingabe!G4554="x",1,0)</f>
        <v>0</v>
      </c>
      <c r="E4554" s="1">
        <f>IF(Eingabe!H4554="x",1,0)</f>
        <v>0</v>
      </c>
      <c r="F4554" s="1">
        <f>IF(Eingabe!I4554="x",1,0)</f>
        <v>0</v>
      </c>
      <c r="G4554" s="90">
        <f t="shared" si="314"/>
        <v>0</v>
      </c>
      <c r="H4554" s="1">
        <f>IF(Eingabe!R4554="x",1,0)</f>
        <v>0</v>
      </c>
      <c r="I4554" s="1">
        <f>IF(Eingabe!S4554="x",1,0)</f>
        <v>0</v>
      </c>
      <c r="J4554" s="1">
        <f t="shared" si="315"/>
        <v>0</v>
      </c>
      <c r="K4554" s="89">
        <f>IF(Eingabe!E4554="x",1,0)</f>
        <v>0</v>
      </c>
      <c r="L4554" s="1">
        <f>IF(Eingabe!F4554="x",1,0)</f>
        <v>0</v>
      </c>
      <c r="M4554" s="90">
        <f t="shared" si="316"/>
        <v>0</v>
      </c>
    </row>
    <row r="4555">
      <c r="A4555" s="5">
        <f>Eingabe!J4555^2*PI()/4</f>
        <v>0</v>
      </c>
      <c r="B4555" s="5">
        <f>Eingabe!K4555*Eingabe!L4555</f>
        <v>0</v>
      </c>
      <c r="C4555" s="5">
        <f>(Eingabe!K4555*(Eingabe!L4555-Eingabe!K4555)+Eingabe!K4555^2*PI()/4)*0+Eingabe!K4555*Eingabe!L4555</f>
        <v>0</v>
      </c>
      <c r="D4555" s="89">
        <f>IF(Eingabe!G4555="x",1,0)</f>
        <v>0</v>
      </c>
      <c r="E4555" s="1">
        <f>IF(Eingabe!H4555="x",1,0)</f>
        <v>0</v>
      </c>
      <c r="F4555" s="1">
        <f>IF(Eingabe!I4555="x",1,0)</f>
        <v>0</v>
      </c>
      <c r="G4555" s="90">
        <f t="shared" si="314"/>
        <v>0</v>
      </c>
      <c r="H4555" s="1">
        <f>IF(Eingabe!R4555="x",1,0)</f>
        <v>0</v>
      </c>
      <c r="I4555" s="1">
        <f>IF(Eingabe!S4555="x",1,0)</f>
        <v>0</v>
      </c>
      <c r="J4555" s="1">
        <f t="shared" si="315"/>
        <v>0</v>
      </c>
      <c r="K4555" s="89">
        <f>IF(Eingabe!E4555="x",1,0)</f>
        <v>0</v>
      </c>
      <c r="L4555" s="1">
        <f>IF(Eingabe!F4555="x",1,0)</f>
        <v>0</v>
      </c>
      <c r="M4555" s="90">
        <f t="shared" si="316"/>
        <v>0</v>
      </c>
    </row>
    <row r="4556">
      <c r="A4556" s="5">
        <f>Eingabe!J4556^2*PI()/4</f>
        <v>0</v>
      </c>
      <c r="B4556" s="5">
        <f>Eingabe!K4556*Eingabe!L4556</f>
        <v>0</v>
      </c>
      <c r="C4556" s="5">
        <f>(Eingabe!K4556*(Eingabe!L4556-Eingabe!K4556)+Eingabe!K4556^2*PI()/4)*0+Eingabe!K4556*Eingabe!L4556</f>
        <v>0</v>
      </c>
      <c r="D4556" s="89">
        <f>IF(Eingabe!G4556="x",1,0)</f>
        <v>0</v>
      </c>
      <c r="E4556" s="1">
        <f>IF(Eingabe!H4556="x",1,0)</f>
        <v>0</v>
      </c>
      <c r="F4556" s="1">
        <f>IF(Eingabe!I4556="x",1,0)</f>
        <v>0</v>
      </c>
      <c r="G4556" s="90">
        <f t="shared" si="314"/>
        <v>0</v>
      </c>
      <c r="H4556" s="1">
        <f>IF(Eingabe!R4556="x",1,0)</f>
        <v>0</v>
      </c>
      <c r="I4556" s="1">
        <f>IF(Eingabe!S4556="x",1,0)</f>
        <v>0</v>
      </c>
      <c r="J4556" s="1">
        <f t="shared" si="315"/>
        <v>0</v>
      </c>
      <c r="K4556" s="89">
        <f>IF(Eingabe!E4556="x",1,0)</f>
        <v>0</v>
      </c>
      <c r="L4556" s="1">
        <f>IF(Eingabe!F4556="x",1,0)</f>
        <v>0</v>
      </c>
      <c r="M4556" s="90">
        <f t="shared" si="316"/>
        <v>0</v>
      </c>
    </row>
    <row r="4557">
      <c r="A4557" s="5">
        <f>Eingabe!J4557^2*PI()/4</f>
        <v>0</v>
      </c>
      <c r="B4557" s="5">
        <f>Eingabe!K4557*Eingabe!L4557</f>
        <v>0</v>
      </c>
      <c r="C4557" s="5">
        <f>(Eingabe!K4557*(Eingabe!L4557-Eingabe!K4557)+Eingabe!K4557^2*PI()/4)*0+Eingabe!K4557*Eingabe!L4557</f>
        <v>0</v>
      </c>
      <c r="D4557" s="89">
        <f>IF(Eingabe!G4557="x",1,0)</f>
        <v>0</v>
      </c>
      <c r="E4557" s="1">
        <f>IF(Eingabe!H4557="x",1,0)</f>
        <v>0</v>
      </c>
      <c r="F4557" s="1">
        <f>IF(Eingabe!I4557="x",1,0)</f>
        <v>0</v>
      </c>
      <c r="G4557" s="90">
        <f t="shared" si="314"/>
        <v>0</v>
      </c>
      <c r="H4557" s="1">
        <f>IF(Eingabe!R4557="x",1,0)</f>
        <v>0</v>
      </c>
      <c r="I4557" s="1">
        <f>IF(Eingabe!S4557="x",1,0)</f>
        <v>0</v>
      </c>
      <c r="J4557" s="1">
        <f t="shared" si="315"/>
        <v>0</v>
      </c>
      <c r="K4557" s="89">
        <f>IF(Eingabe!E4557="x",1,0)</f>
        <v>0</v>
      </c>
      <c r="L4557" s="1">
        <f>IF(Eingabe!F4557="x",1,0)</f>
        <v>0</v>
      </c>
      <c r="M4557" s="90">
        <f t="shared" si="316"/>
        <v>0</v>
      </c>
    </row>
    <row r="4558">
      <c r="A4558" s="5">
        <f>Eingabe!J4558^2*PI()/4</f>
        <v>0</v>
      </c>
      <c r="B4558" s="5">
        <f>Eingabe!K4558*Eingabe!L4558</f>
        <v>0</v>
      </c>
      <c r="C4558" s="5">
        <f>(Eingabe!K4558*(Eingabe!L4558-Eingabe!K4558)+Eingabe!K4558^2*PI()/4)*0+Eingabe!K4558*Eingabe!L4558</f>
        <v>0</v>
      </c>
      <c r="D4558" s="89">
        <f>IF(Eingabe!G4558="x",1,0)</f>
        <v>0</v>
      </c>
      <c r="E4558" s="1">
        <f>IF(Eingabe!H4558="x",1,0)</f>
        <v>0</v>
      </c>
      <c r="F4558" s="1">
        <f>IF(Eingabe!I4558="x",1,0)</f>
        <v>0</v>
      </c>
      <c r="G4558" s="90">
        <f t="shared" si="314"/>
        <v>0</v>
      </c>
      <c r="H4558" s="1">
        <f>IF(Eingabe!R4558="x",1,0)</f>
        <v>0</v>
      </c>
      <c r="I4558" s="1">
        <f>IF(Eingabe!S4558="x",1,0)</f>
        <v>0</v>
      </c>
      <c r="J4558" s="1">
        <f t="shared" si="315"/>
        <v>0</v>
      </c>
      <c r="K4558" s="89">
        <f>IF(Eingabe!E4558="x",1,0)</f>
        <v>0</v>
      </c>
      <c r="L4558" s="1">
        <f>IF(Eingabe!F4558="x",1,0)</f>
        <v>0</v>
      </c>
      <c r="M4558" s="90">
        <f t="shared" si="316"/>
        <v>0</v>
      </c>
    </row>
    <row r="4559">
      <c r="A4559" s="5">
        <f>Eingabe!J4559^2*PI()/4</f>
        <v>0</v>
      </c>
      <c r="B4559" s="5">
        <f>Eingabe!K4559*Eingabe!L4559</f>
        <v>0</v>
      </c>
      <c r="C4559" s="5">
        <f>(Eingabe!K4559*(Eingabe!L4559-Eingabe!K4559)+Eingabe!K4559^2*PI()/4)*0+Eingabe!K4559*Eingabe!L4559</f>
        <v>0</v>
      </c>
      <c r="D4559" s="89">
        <f>IF(Eingabe!G4559="x",1,0)</f>
        <v>0</v>
      </c>
      <c r="E4559" s="1">
        <f>IF(Eingabe!H4559="x",1,0)</f>
        <v>0</v>
      </c>
      <c r="F4559" s="1">
        <f>IF(Eingabe!I4559="x",1,0)</f>
        <v>0</v>
      </c>
      <c r="G4559" s="90">
        <f t="shared" si="314"/>
        <v>0</v>
      </c>
      <c r="H4559" s="1">
        <f>IF(Eingabe!R4559="x",1,0)</f>
        <v>0</v>
      </c>
      <c r="I4559" s="1">
        <f>IF(Eingabe!S4559="x",1,0)</f>
        <v>0</v>
      </c>
      <c r="J4559" s="1">
        <f t="shared" si="315"/>
        <v>0</v>
      </c>
      <c r="K4559" s="89">
        <f>IF(Eingabe!E4559="x",1,0)</f>
        <v>0</v>
      </c>
      <c r="L4559" s="1">
        <f>IF(Eingabe!F4559="x",1,0)</f>
        <v>0</v>
      </c>
      <c r="M4559" s="90">
        <f t="shared" si="316"/>
        <v>0</v>
      </c>
    </row>
    <row r="4560">
      <c r="A4560" s="5">
        <f>Eingabe!J4560^2*PI()/4</f>
        <v>0</v>
      </c>
      <c r="B4560" s="5">
        <f>Eingabe!K4560*Eingabe!L4560</f>
        <v>0</v>
      </c>
      <c r="C4560" s="5">
        <f>(Eingabe!K4560*(Eingabe!L4560-Eingabe!K4560)+Eingabe!K4560^2*PI()/4)*0+Eingabe!K4560*Eingabe!L4560</f>
        <v>0</v>
      </c>
      <c r="D4560" s="89">
        <f>IF(Eingabe!G4560="x",1,0)</f>
        <v>0</v>
      </c>
      <c r="E4560" s="1">
        <f>IF(Eingabe!H4560="x",1,0)</f>
        <v>0</v>
      </c>
      <c r="F4560" s="1">
        <f>IF(Eingabe!I4560="x",1,0)</f>
        <v>0</v>
      </c>
      <c r="G4560" s="90">
        <f t="shared" si="314"/>
        <v>0</v>
      </c>
      <c r="H4560" s="1">
        <f>IF(Eingabe!R4560="x",1,0)</f>
        <v>0</v>
      </c>
      <c r="I4560" s="1">
        <f>IF(Eingabe!S4560="x",1,0)</f>
        <v>0</v>
      </c>
      <c r="J4560" s="1">
        <f t="shared" si="315"/>
        <v>0</v>
      </c>
      <c r="K4560" s="89">
        <f>IF(Eingabe!E4560="x",1,0)</f>
        <v>0</v>
      </c>
      <c r="L4560" s="1">
        <f>IF(Eingabe!F4560="x",1,0)</f>
        <v>0</v>
      </c>
      <c r="M4560" s="90">
        <f t="shared" si="316"/>
        <v>0</v>
      </c>
    </row>
    <row r="4561">
      <c r="A4561" s="5">
        <f>Eingabe!J4561^2*PI()/4</f>
        <v>0</v>
      </c>
      <c r="B4561" s="5">
        <f>Eingabe!K4561*Eingabe!L4561</f>
        <v>0</v>
      </c>
      <c r="C4561" s="5">
        <f>(Eingabe!K4561*(Eingabe!L4561-Eingabe!K4561)+Eingabe!K4561^2*PI()/4)*0+Eingabe!K4561*Eingabe!L4561</f>
        <v>0</v>
      </c>
      <c r="D4561" s="89">
        <f>IF(Eingabe!G4561="x",1,0)</f>
        <v>0</v>
      </c>
      <c r="E4561" s="1">
        <f>IF(Eingabe!H4561="x",1,0)</f>
        <v>0</v>
      </c>
      <c r="F4561" s="1">
        <f>IF(Eingabe!I4561="x",1,0)</f>
        <v>0</v>
      </c>
      <c r="G4561" s="90">
        <f t="shared" si="314"/>
        <v>0</v>
      </c>
      <c r="H4561" s="1">
        <f>IF(Eingabe!R4561="x",1,0)</f>
        <v>0</v>
      </c>
      <c r="I4561" s="1">
        <f>IF(Eingabe!S4561="x",1,0)</f>
        <v>0</v>
      </c>
      <c r="J4561" s="1">
        <f t="shared" si="315"/>
        <v>0</v>
      </c>
      <c r="K4561" s="89">
        <f>IF(Eingabe!E4561="x",1,0)</f>
        <v>0</v>
      </c>
      <c r="L4561" s="1">
        <f>IF(Eingabe!F4561="x",1,0)</f>
        <v>0</v>
      </c>
      <c r="M4561" s="90">
        <f t="shared" si="316"/>
        <v>0</v>
      </c>
    </row>
    <row r="4562">
      <c r="A4562" s="5">
        <f>Eingabe!J4562^2*PI()/4</f>
        <v>0</v>
      </c>
      <c r="B4562" s="5">
        <f>Eingabe!K4562*Eingabe!L4562</f>
        <v>0</v>
      </c>
      <c r="C4562" s="5">
        <f>(Eingabe!K4562*(Eingabe!L4562-Eingabe!K4562)+Eingabe!K4562^2*PI()/4)*0+Eingabe!K4562*Eingabe!L4562</f>
        <v>0</v>
      </c>
      <c r="D4562" s="89">
        <f>IF(Eingabe!G4562="x",1,0)</f>
        <v>0</v>
      </c>
      <c r="E4562" s="1">
        <f>IF(Eingabe!H4562="x",1,0)</f>
        <v>0</v>
      </c>
      <c r="F4562" s="1">
        <f>IF(Eingabe!I4562="x",1,0)</f>
        <v>0</v>
      </c>
      <c r="G4562" s="90">
        <f t="shared" si="314"/>
        <v>0</v>
      </c>
      <c r="H4562" s="1">
        <f>IF(Eingabe!R4562="x",1,0)</f>
        <v>0</v>
      </c>
      <c r="I4562" s="1">
        <f>IF(Eingabe!S4562="x",1,0)</f>
        <v>0</v>
      </c>
      <c r="J4562" s="1">
        <f t="shared" si="315"/>
        <v>0</v>
      </c>
      <c r="K4562" s="89">
        <f>IF(Eingabe!E4562="x",1,0)</f>
        <v>0</v>
      </c>
      <c r="L4562" s="1">
        <f>IF(Eingabe!F4562="x",1,0)</f>
        <v>0</v>
      </c>
      <c r="M4562" s="90">
        <f t="shared" si="316"/>
        <v>0</v>
      </c>
    </row>
    <row r="4563">
      <c r="A4563" s="5">
        <f>Eingabe!J4563^2*PI()/4</f>
        <v>0</v>
      </c>
      <c r="B4563" s="5">
        <f>Eingabe!K4563*Eingabe!L4563</f>
        <v>0</v>
      </c>
      <c r="C4563" s="5">
        <f>(Eingabe!K4563*(Eingabe!L4563-Eingabe!K4563)+Eingabe!K4563^2*PI()/4)*0+Eingabe!K4563*Eingabe!L4563</f>
        <v>0</v>
      </c>
      <c r="D4563" s="89">
        <f>IF(Eingabe!G4563="x",1,0)</f>
        <v>0</v>
      </c>
      <c r="E4563" s="1">
        <f>IF(Eingabe!H4563="x",1,0)</f>
        <v>0</v>
      </c>
      <c r="F4563" s="1">
        <f>IF(Eingabe!I4563="x",1,0)</f>
        <v>0</v>
      </c>
      <c r="G4563" s="90">
        <f t="shared" ref="G4563:G4626" si="317">MAX(E4563:F4563)</f>
        <v>0</v>
      </c>
      <c r="H4563" s="1">
        <f>IF(Eingabe!R4563="x",1,0)</f>
        <v>0</v>
      </c>
      <c r="I4563" s="1">
        <f>IF(Eingabe!S4563="x",1,0)</f>
        <v>0</v>
      </c>
      <c r="J4563" s="1">
        <f t="shared" ref="J4563:J4626" si="318">MAX(H4563:I4563)</f>
        <v>0</v>
      </c>
      <c r="K4563" s="89">
        <f>IF(Eingabe!E4563="x",1,0)</f>
        <v>0</v>
      </c>
      <c r="L4563" s="1">
        <f>IF(Eingabe!F4563="x",1,0)</f>
        <v>0</v>
      </c>
      <c r="M4563" s="90">
        <f t="shared" ref="M4563:M4626" si="319">MAX(K4563:L4563)</f>
        <v>0</v>
      </c>
    </row>
    <row r="4564">
      <c r="A4564" s="5">
        <f>Eingabe!J4564^2*PI()/4</f>
        <v>0</v>
      </c>
      <c r="B4564" s="5">
        <f>Eingabe!K4564*Eingabe!L4564</f>
        <v>0</v>
      </c>
      <c r="C4564" s="5">
        <f>(Eingabe!K4564*(Eingabe!L4564-Eingabe!K4564)+Eingabe!K4564^2*PI()/4)*0+Eingabe!K4564*Eingabe!L4564</f>
        <v>0</v>
      </c>
      <c r="D4564" s="89">
        <f>IF(Eingabe!G4564="x",1,0)</f>
        <v>0</v>
      </c>
      <c r="E4564" s="1">
        <f>IF(Eingabe!H4564="x",1,0)</f>
        <v>0</v>
      </c>
      <c r="F4564" s="1">
        <f>IF(Eingabe!I4564="x",1,0)</f>
        <v>0</v>
      </c>
      <c r="G4564" s="90">
        <f t="shared" si="317"/>
        <v>0</v>
      </c>
      <c r="H4564" s="1">
        <f>IF(Eingabe!R4564="x",1,0)</f>
        <v>0</v>
      </c>
      <c r="I4564" s="1">
        <f>IF(Eingabe!S4564="x",1,0)</f>
        <v>0</v>
      </c>
      <c r="J4564" s="1">
        <f t="shared" si="318"/>
        <v>0</v>
      </c>
      <c r="K4564" s="89">
        <f>IF(Eingabe!E4564="x",1,0)</f>
        <v>0</v>
      </c>
      <c r="L4564" s="1">
        <f>IF(Eingabe!F4564="x",1,0)</f>
        <v>0</v>
      </c>
      <c r="M4564" s="90">
        <f t="shared" si="319"/>
        <v>0</v>
      </c>
    </row>
    <row r="4565">
      <c r="A4565" s="5">
        <f>Eingabe!J4565^2*PI()/4</f>
        <v>0</v>
      </c>
      <c r="B4565" s="5">
        <f>Eingabe!K4565*Eingabe!L4565</f>
        <v>0</v>
      </c>
      <c r="C4565" s="5">
        <f>(Eingabe!K4565*(Eingabe!L4565-Eingabe!K4565)+Eingabe!K4565^2*PI()/4)*0+Eingabe!K4565*Eingabe!L4565</f>
        <v>0</v>
      </c>
      <c r="D4565" s="89">
        <f>IF(Eingabe!G4565="x",1,0)</f>
        <v>0</v>
      </c>
      <c r="E4565" s="1">
        <f>IF(Eingabe!H4565="x",1,0)</f>
        <v>0</v>
      </c>
      <c r="F4565" s="1">
        <f>IF(Eingabe!I4565="x",1,0)</f>
        <v>0</v>
      </c>
      <c r="G4565" s="90">
        <f t="shared" si="317"/>
        <v>0</v>
      </c>
      <c r="H4565" s="1">
        <f>IF(Eingabe!R4565="x",1,0)</f>
        <v>0</v>
      </c>
      <c r="I4565" s="1">
        <f>IF(Eingabe!S4565="x",1,0)</f>
        <v>0</v>
      </c>
      <c r="J4565" s="1">
        <f t="shared" si="318"/>
        <v>0</v>
      </c>
      <c r="K4565" s="89">
        <f>IF(Eingabe!E4565="x",1,0)</f>
        <v>0</v>
      </c>
      <c r="L4565" s="1">
        <f>IF(Eingabe!F4565="x",1,0)</f>
        <v>0</v>
      </c>
      <c r="M4565" s="90">
        <f t="shared" si="319"/>
        <v>0</v>
      </c>
    </row>
    <row r="4566">
      <c r="A4566" s="5">
        <f>Eingabe!J4566^2*PI()/4</f>
        <v>0</v>
      </c>
      <c r="B4566" s="5">
        <f>Eingabe!K4566*Eingabe!L4566</f>
        <v>0</v>
      </c>
      <c r="C4566" s="5">
        <f>(Eingabe!K4566*(Eingabe!L4566-Eingabe!K4566)+Eingabe!K4566^2*PI()/4)*0+Eingabe!K4566*Eingabe!L4566</f>
        <v>0</v>
      </c>
      <c r="D4566" s="89">
        <f>IF(Eingabe!G4566="x",1,0)</f>
        <v>0</v>
      </c>
      <c r="E4566" s="1">
        <f>IF(Eingabe!H4566="x",1,0)</f>
        <v>0</v>
      </c>
      <c r="F4566" s="1">
        <f>IF(Eingabe!I4566="x",1,0)</f>
        <v>0</v>
      </c>
      <c r="G4566" s="90">
        <f t="shared" si="317"/>
        <v>0</v>
      </c>
      <c r="H4566" s="1">
        <f>IF(Eingabe!R4566="x",1,0)</f>
        <v>0</v>
      </c>
      <c r="I4566" s="1">
        <f>IF(Eingabe!S4566="x",1,0)</f>
        <v>0</v>
      </c>
      <c r="J4566" s="1">
        <f t="shared" si="318"/>
        <v>0</v>
      </c>
      <c r="K4566" s="89">
        <f>IF(Eingabe!E4566="x",1,0)</f>
        <v>0</v>
      </c>
      <c r="L4566" s="1">
        <f>IF(Eingabe!F4566="x",1,0)</f>
        <v>0</v>
      </c>
      <c r="M4566" s="90">
        <f t="shared" si="319"/>
        <v>0</v>
      </c>
    </row>
    <row r="4567">
      <c r="A4567" s="5">
        <f>Eingabe!J4567^2*PI()/4</f>
        <v>0</v>
      </c>
      <c r="B4567" s="5">
        <f>Eingabe!K4567*Eingabe!L4567</f>
        <v>0</v>
      </c>
      <c r="C4567" s="5">
        <f>(Eingabe!K4567*(Eingabe!L4567-Eingabe!K4567)+Eingabe!K4567^2*PI()/4)*0+Eingabe!K4567*Eingabe!L4567</f>
        <v>0</v>
      </c>
      <c r="D4567" s="89">
        <f>IF(Eingabe!G4567="x",1,0)</f>
        <v>0</v>
      </c>
      <c r="E4567" s="1">
        <f>IF(Eingabe!H4567="x",1,0)</f>
        <v>0</v>
      </c>
      <c r="F4567" s="1">
        <f>IF(Eingabe!I4567="x",1,0)</f>
        <v>0</v>
      </c>
      <c r="G4567" s="90">
        <f t="shared" si="317"/>
        <v>0</v>
      </c>
      <c r="H4567" s="1">
        <f>IF(Eingabe!R4567="x",1,0)</f>
        <v>0</v>
      </c>
      <c r="I4567" s="1">
        <f>IF(Eingabe!S4567="x",1,0)</f>
        <v>0</v>
      </c>
      <c r="J4567" s="1">
        <f t="shared" si="318"/>
        <v>0</v>
      </c>
      <c r="K4567" s="89">
        <f>IF(Eingabe!E4567="x",1,0)</f>
        <v>0</v>
      </c>
      <c r="L4567" s="1">
        <f>IF(Eingabe!F4567="x",1,0)</f>
        <v>0</v>
      </c>
      <c r="M4567" s="90">
        <f t="shared" si="319"/>
        <v>0</v>
      </c>
    </row>
    <row r="4568">
      <c r="A4568" s="5">
        <f>Eingabe!J4568^2*PI()/4</f>
        <v>0</v>
      </c>
      <c r="B4568" s="5">
        <f>Eingabe!K4568*Eingabe!L4568</f>
        <v>0</v>
      </c>
      <c r="C4568" s="5">
        <f>(Eingabe!K4568*(Eingabe!L4568-Eingabe!K4568)+Eingabe!K4568^2*PI()/4)*0+Eingabe!K4568*Eingabe!L4568</f>
        <v>0</v>
      </c>
      <c r="D4568" s="89">
        <f>IF(Eingabe!G4568="x",1,0)</f>
        <v>0</v>
      </c>
      <c r="E4568" s="1">
        <f>IF(Eingabe!H4568="x",1,0)</f>
        <v>0</v>
      </c>
      <c r="F4568" s="1">
        <f>IF(Eingabe!I4568="x",1,0)</f>
        <v>0</v>
      </c>
      <c r="G4568" s="90">
        <f t="shared" si="317"/>
        <v>0</v>
      </c>
      <c r="H4568" s="1">
        <f>IF(Eingabe!R4568="x",1,0)</f>
        <v>0</v>
      </c>
      <c r="I4568" s="1">
        <f>IF(Eingabe!S4568="x",1,0)</f>
        <v>0</v>
      </c>
      <c r="J4568" s="1">
        <f t="shared" si="318"/>
        <v>0</v>
      </c>
      <c r="K4568" s="89">
        <f>IF(Eingabe!E4568="x",1,0)</f>
        <v>0</v>
      </c>
      <c r="L4568" s="1">
        <f>IF(Eingabe!F4568="x",1,0)</f>
        <v>0</v>
      </c>
      <c r="M4568" s="90">
        <f t="shared" si="319"/>
        <v>0</v>
      </c>
    </row>
    <row r="4569">
      <c r="A4569" s="5">
        <f>Eingabe!J4569^2*PI()/4</f>
        <v>0</v>
      </c>
      <c r="B4569" s="5">
        <f>Eingabe!K4569*Eingabe!L4569</f>
        <v>0</v>
      </c>
      <c r="C4569" s="5">
        <f>(Eingabe!K4569*(Eingabe!L4569-Eingabe!K4569)+Eingabe!K4569^2*PI()/4)*0+Eingabe!K4569*Eingabe!L4569</f>
        <v>0</v>
      </c>
      <c r="D4569" s="89">
        <f>IF(Eingabe!G4569="x",1,0)</f>
        <v>0</v>
      </c>
      <c r="E4569" s="1">
        <f>IF(Eingabe!H4569="x",1,0)</f>
        <v>0</v>
      </c>
      <c r="F4569" s="1">
        <f>IF(Eingabe!I4569="x",1,0)</f>
        <v>0</v>
      </c>
      <c r="G4569" s="90">
        <f t="shared" si="317"/>
        <v>0</v>
      </c>
      <c r="H4569" s="1">
        <f>IF(Eingabe!R4569="x",1,0)</f>
        <v>0</v>
      </c>
      <c r="I4569" s="1">
        <f>IF(Eingabe!S4569="x",1,0)</f>
        <v>0</v>
      </c>
      <c r="J4569" s="1">
        <f t="shared" si="318"/>
        <v>0</v>
      </c>
      <c r="K4569" s="89">
        <f>IF(Eingabe!E4569="x",1,0)</f>
        <v>0</v>
      </c>
      <c r="L4569" s="1">
        <f>IF(Eingabe!F4569="x",1,0)</f>
        <v>0</v>
      </c>
      <c r="M4569" s="90">
        <f t="shared" si="319"/>
        <v>0</v>
      </c>
    </row>
    <row r="4570">
      <c r="A4570" s="5">
        <f>Eingabe!J4570^2*PI()/4</f>
        <v>0</v>
      </c>
      <c r="B4570" s="5">
        <f>Eingabe!K4570*Eingabe!L4570</f>
        <v>0</v>
      </c>
      <c r="C4570" s="5">
        <f>(Eingabe!K4570*(Eingabe!L4570-Eingabe!K4570)+Eingabe!K4570^2*PI()/4)*0+Eingabe!K4570*Eingabe!L4570</f>
        <v>0</v>
      </c>
      <c r="D4570" s="89">
        <f>IF(Eingabe!G4570="x",1,0)</f>
        <v>0</v>
      </c>
      <c r="E4570" s="1">
        <f>IF(Eingabe!H4570="x",1,0)</f>
        <v>0</v>
      </c>
      <c r="F4570" s="1">
        <f>IF(Eingabe!I4570="x",1,0)</f>
        <v>0</v>
      </c>
      <c r="G4570" s="90">
        <f t="shared" si="317"/>
        <v>0</v>
      </c>
      <c r="H4570" s="1">
        <f>IF(Eingabe!R4570="x",1,0)</f>
        <v>0</v>
      </c>
      <c r="I4570" s="1">
        <f>IF(Eingabe!S4570="x",1,0)</f>
        <v>0</v>
      </c>
      <c r="J4570" s="1">
        <f t="shared" si="318"/>
        <v>0</v>
      </c>
      <c r="K4570" s="89">
        <f>IF(Eingabe!E4570="x",1,0)</f>
        <v>0</v>
      </c>
      <c r="L4570" s="1">
        <f>IF(Eingabe!F4570="x",1,0)</f>
        <v>0</v>
      </c>
      <c r="M4570" s="90">
        <f t="shared" si="319"/>
        <v>0</v>
      </c>
    </row>
    <row r="4571">
      <c r="A4571" s="5">
        <f>Eingabe!J4571^2*PI()/4</f>
        <v>0</v>
      </c>
      <c r="B4571" s="5">
        <f>Eingabe!K4571*Eingabe!L4571</f>
        <v>0</v>
      </c>
      <c r="C4571" s="5">
        <f>(Eingabe!K4571*(Eingabe!L4571-Eingabe!K4571)+Eingabe!K4571^2*PI()/4)*0+Eingabe!K4571*Eingabe!L4571</f>
        <v>0</v>
      </c>
      <c r="D4571" s="89">
        <f>IF(Eingabe!G4571="x",1,0)</f>
        <v>0</v>
      </c>
      <c r="E4571" s="1">
        <f>IF(Eingabe!H4571="x",1,0)</f>
        <v>0</v>
      </c>
      <c r="F4571" s="1">
        <f>IF(Eingabe!I4571="x",1,0)</f>
        <v>0</v>
      </c>
      <c r="G4571" s="90">
        <f t="shared" si="317"/>
        <v>0</v>
      </c>
      <c r="H4571" s="1">
        <f>IF(Eingabe!R4571="x",1,0)</f>
        <v>0</v>
      </c>
      <c r="I4571" s="1">
        <f>IF(Eingabe!S4571="x",1,0)</f>
        <v>0</v>
      </c>
      <c r="J4571" s="1">
        <f t="shared" si="318"/>
        <v>0</v>
      </c>
      <c r="K4571" s="89">
        <f>IF(Eingabe!E4571="x",1,0)</f>
        <v>0</v>
      </c>
      <c r="L4571" s="1">
        <f>IF(Eingabe!F4571="x",1,0)</f>
        <v>0</v>
      </c>
      <c r="M4571" s="90">
        <f t="shared" si="319"/>
        <v>0</v>
      </c>
    </row>
    <row r="4572">
      <c r="A4572" s="5">
        <f>Eingabe!J4572^2*PI()/4</f>
        <v>0</v>
      </c>
      <c r="B4572" s="5">
        <f>Eingabe!K4572*Eingabe!L4572</f>
        <v>0</v>
      </c>
      <c r="C4572" s="5">
        <f>(Eingabe!K4572*(Eingabe!L4572-Eingabe!K4572)+Eingabe!K4572^2*PI()/4)*0+Eingabe!K4572*Eingabe!L4572</f>
        <v>0</v>
      </c>
      <c r="D4572" s="89">
        <f>IF(Eingabe!G4572="x",1,0)</f>
        <v>0</v>
      </c>
      <c r="E4572" s="1">
        <f>IF(Eingabe!H4572="x",1,0)</f>
        <v>0</v>
      </c>
      <c r="F4572" s="1">
        <f>IF(Eingabe!I4572="x",1,0)</f>
        <v>0</v>
      </c>
      <c r="G4572" s="90">
        <f t="shared" si="317"/>
        <v>0</v>
      </c>
      <c r="H4572" s="1">
        <f>IF(Eingabe!R4572="x",1,0)</f>
        <v>0</v>
      </c>
      <c r="I4572" s="1">
        <f>IF(Eingabe!S4572="x",1,0)</f>
        <v>0</v>
      </c>
      <c r="J4572" s="1">
        <f t="shared" si="318"/>
        <v>0</v>
      </c>
      <c r="K4572" s="89">
        <f>IF(Eingabe!E4572="x",1,0)</f>
        <v>0</v>
      </c>
      <c r="L4572" s="1">
        <f>IF(Eingabe!F4572="x",1,0)</f>
        <v>0</v>
      </c>
      <c r="M4572" s="90">
        <f t="shared" si="319"/>
        <v>0</v>
      </c>
    </row>
    <row r="4573">
      <c r="A4573" s="5">
        <f>Eingabe!J4573^2*PI()/4</f>
        <v>0</v>
      </c>
      <c r="B4573" s="5">
        <f>Eingabe!K4573*Eingabe!L4573</f>
        <v>0</v>
      </c>
      <c r="C4573" s="5">
        <f>(Eingabe!K4573*(Eingabe!L4573-Eingabe!K4573)+Eingabe!K4573^2*PI()/4)*0+Eingabe!K4573*Eingabe!L4573</f>
        <v>0</v>
      </c>
      <c r="D4573" s="89">
        <f>IF(Eingabe!G4573="x",1,0)</f>
        <v>0</v>
      </c>
      <c r="E4573" s="1">
        <f>IF(Eingabe!H4573="x",1,0)</f>
        <v>0</v>
      </c>
      <c r="F4573" s="1">
        <f>IF(Eingabe!I4573="x",1,0)</f>
        <v>0</v>
      </c>
      <c r="G4573" s="90">
        <f t="shared" si="317"/>
        <v>0</v>
      </c>
      <c r="H4573" s="1">
        <f>IF(Eingabe!R4573="x",1,0)</f>
        <v>0</v>
      </c>
      <c r="I4573" s="1">
        <f>IF(Eingabe!S4573="x",1,0)</f>
        <v>0</v>
      </c>
      <c r="J4573" s="1">
        <f t="shared" si="318"/>
        <v>0</v>
      </c>
      <c r="K4573" s="89">
        <f>IF(Eingabe!E4573="x",1,0)</f>
        <v>0</v>
      </c>
      <c r="L4573" s="1">
        <f>IF(Eingabe!F4573="x",1,0)</f>
        <v>0</v>
      </c>
      <c r="M4573" s="90">
        <f t="shared" si="319"/>
        <v>0</v>
      </c>
    </row>
    <row r="4574">
      <c r="A4574" s="5">
        <f>Eingabe!J4574^2*PI()/4</f>
        <v>0</v>
      </c>
      <c r="B4574" s="5">
        <f>Eingabe!K4574*Eingabe!L4574</f>
        <v>0</v>
      </c>
      <c r="C4574" s="5">
        <f>(Eingabe!K4574*(Eingabe!L4574-Eingabe!K4574)+Eingabe!K4574^2*PI()/4)*0+Eingabe!K4574*Eingabe!L4574</f>
        <v>0</v>
      </c>
      <c r="D4574" s="89">
        <f>IF(Eingabe!G4574="x",1,0)</f>
        <v>0</v>
      </c>
      <c r="E4574" s="1">
        <f>IF(Eingabe!H4574="x",1,0)</f>
        <v>0</v>
      </c>
      <c r="F4574" s="1">
        <f>IF(Eingabe!I4574="x",1,0)</f>
        <v>0</v>
      </c>
      <c r="G4574" s="90">
        <f t="shared" si="317"/>
        <v>0</v>
      </c>
      <c r="H4574" s="1">
        <f>IF(Eingabe!R4574="x",1,0)</f>
        <v>0</v>
      </c>
      <c r="I4574" s="1">
        <f>IF(Eingabe!S4574="x",1,0)</f>
        <v>0</v>
      </c>
      <c r="J4574" s="1">
        <f t="shared" si="318"/>
        <v>0</v>
      </c>
      <c r="K4574" s="89">
        <f>IF(Eingabe!E4574="x",1,0)</f>
        <v>0</v>
      </c>
      <c r="L4574" s="1">
        <f>IF(Eingabe!F4574="x",1,0)</f>
        <v>0</v>
      </c>
      <c r="M4574" s="90">
        <f t="shared" si="319"/>
        <v>0</v>
      </c>
    </row>
    <row r="4575">
      <c r="A4575" s="5">
        <f>Eingabe!J4575^2*PI()/4</f>
        <v>0</v>
      </c>
      <c r="B4575" s="5">
        <f>Eingabe!K4575*Eingabe!L4575</f>
        <v>0</v>
      </c>
      <c r="C4575" s="5">
        <f>(Eingabe!K4575*(Eingabe!L4575-Eingabe!K4575)+Eingabe!K4575^2*PI()/4)*0+Eingabe!K4575*Eingabe!L4575</f>
        <v>0</v>
      </c>
      <c r="D4575" s="89">
        <f>IF(Eingabe!G4575="x",1,0)</f>
        <v>0</v>
      </c>
      <c r="E4575" s="1">
        <f>IF(Eingabe!H4575="x",1,0)</f>
        <v>0</v>
      </c>
      <c r="F4575" s="1">
        <f>IF(Eingabe!I4575="x",1,0)</f>
        <v>0</v>
      </c>
      <c r="G4575" s="90">
        <f t="shared" si="317"/>
        <v>0</v>
      </c>
      <c r="H4575" s="1">
        <f>IF(Eingabe!R4575="x",1,0)</f>
        <v>0</v>
      </c>
      <c r="I4575" s="1">
        <f>IF(Eingabe!S4575="x",1,0)</f>
        <v>0</v>
      </c>
      <c r="J4575" s="1">
        <f t="shared" si="318"/>
        <v>0</v>
      </c>
      <c r="K4575" s="89">
        <f>IF(Eingabe!E4575="x",1,0)</f>
        <v>0</v>
      </c>
      <c r="L4575" s="1">
        <f>IF(Eingabe!F4575="x",1,0)</f>
        <v>0</v>
      </c>
      <c r="M4575" s="90">
        <f t="shared" si="319"/>
        <v>0</v>
      </c>
    </row>
    <row r="4576">
      <c r="A4576" s="5">
        <f>Eingabe!J4576^2*PI()/4</f>
        <v>0</v>
      </c>
      <c r="B4576" s="5">
        <f>Eingabe!K4576*Eingabe!L4576</f>
        <v>0</v>
      </c>
      <c r="C4576" s="5">
        <f>(Eingabe!K4576*(Eingabe!L4576-Eingabe!K4576)+Eingabe!K4576^2*PI()/4)*0+Eingabe!K4576*Eingabe!L4576</f>
        <v>0</v>
      </c>
      <c r="D4576" s="89">
        <f>IF(Eingabe!G4576="x",1,0)</f>
        <v>0</v>
      </c>
      <c r="E4576" s="1">
        <f>IF(Eingabe!H4576="x",1,0)</f>
        <v>0</v>
      </c>
      <c r="F4576" s="1">
        <f>IF(Eingabe!I4576="x",1,0)</f>
        <v>0</v>
      </c>
      <c r="G4576" s="90">
        <f t="shared" si="317"/>
        <v>0</v>
      </c>
      <c r="H4576" s="1">
        <f>IF(Eingabe!R4576="x",1,0)</f>
        <v>0</v>
      </c>
      <c r="I4576" s="1">
        <f>IF(Eingabe!S4576="x",1,0)</f>
        <v>0</v>
      </c>
      <c r="J4576" s="1">
        <f t="shared" si="318"/>
        <v>0</v>
      </c>
      <c r="K4576" s="89">
        <f>IF(Eingabe!E4576="x",1,0)</f>
        <v>0</v>
      </c>
      <c r="L4576" s="1">
        <f>IF(Eingabe!F4576="x",1,0)</f>
        <v>0</v>
      </c>
      <c r="M4576" s="90">
        <f t="shared" si="319"/>
        <v>0</v>
      </c>
    </row>
    <row r="4577">
      <c r="A4577" s="5">
        <f>Eingabe!J4577^2*PI()/4</f>
        <v>0</v>
      </c>
      <c r="B4577" s="5">
        <f>Eingabe!K4577*Eingabe!L4577</f>
        <v>0</v>
      </c>
      <c r="C4577" s="5">
        <f>(Eingabe!K4577*(Eingabe!L4577-Eingabe!K4577)+Eingabe!K4577^2*PI()/4)*0+Eingabe!K4577*Eingabe!L4577</f>
        <v>0</v>
      </c>
      <c r="D4577" s="89">
        <f>IF(Eingabe!G4577="x",1,0)</f>
        <v>0</v>
      </c>
      <c r="E4577" s="1">
        <f>IF(Eingabe!H4577="x",1,0)</f>
        <v>0</v>
      </c>
      <c r="F4577" s="1">
        <f>IF(Eingabe!I4577="x",1,0)</f>
        <v>0</v>
      </c>
      <c r="G4577" s="90">
        <f t="shared" si="317"/>
        <v>0</v>
      </c>
      <c r="H4577" s="1">
        <f>IF(Eingabe!R4577="x",1,0)</f>
        <v>0</v>
      </c>
      <c r="I4577" s="1">
        <f>IF(Eingabe!S4577="x",1,0)</f>
        <v>0</v>
      </c>
      <c r="J4577" s="1">
        <f t="shared" si="318"/>
        <v>0</v>
      </c>
      <c r="K4577" s="89">
        <f>IF(Eingabe!E4577="x",1,0)</f>
        <v>0</v>
      </c>
      <c r="L4577" s="1">
        <f>IF(Eingabe!F4577="x",1,0)</f>
        <v>0</v>
      </c>
      <c r="M4577" s="90">
        <f t="shared" si="319"/>
        <v>0</v>
      </c>
    </row>
    <row r="4578">
      <c r="A4578" s="5">
        <f>Eingabe!J4578^2*PI()/4</f>
        <v>0</v>
      </c>
      <c r="B4578" s="5">
        <f>Eingabe!K4578*Eingabe!L4578</f>
        <v>0</v>
      </c>
      <c r="C4578" s="5">
        <f>(Eingabe!K4578*(Eingabe!L4578-Eingabe!K4578)+Eingabe!K4578^2*PI()/4)*0+Eingabe!K4578*Eingabe!L4578</f>
        <v>0</v>
      </c>
      <c r="D4578" s="89">
        <f>IF(Eingabe!G4578="x",1,0)</f>
        <v>0</v>
      </c>
      <c r="E4578" s="1">
        <f>IF(Eingabe!H4578="x",1,0)</f>
        <v>0</v>
      </c>
      <c r="F4578" s="1">
        <f>IF(Eingabe!I4578="x",1,0)</f>
        <v>0</v>
      </c>
      <c r="G4578" s="90">
        <f t="shared" si="317"/>
        <v>0</v>
      </c>
      <c r="H4578" s="1">
        <f>IF(Eingabe!R4578="x",1,0)</f>
        <v>0</v>
      </c>
      <c r="I4578" s="1">
        <f>IF(Eingabe!S4578="x",1,0)</f>
        <v>0</v>
      </c>
      <c r="J4578" s="1">
        <f t="shared" si="318"/>
        <v>0</v>
      </c>
      <c r="K4578" s="89">
        <f>IF(Eingabe!E4578="x",1,0)</f>
        <v>0</v>
      </c>
      <c r="L4578" s="1">
        <f>IF(Eingabe!F4578="x",1,0)</f>
        <v>0</v>
      </c>
      <c r="M4578" s="90">
        <f t="shared" si="319"/>
        <v>0</v>
      </c>
    </row>
    <row r="4579">
      <c r="A4579" s="5">
        <f>Eingabe!J4579^2*PI()/4</f>
        <v>0</v>
      </c>
      <c r="B4579" s="5">
        <f>Eingabe!K4579*Eingabe!L4579</f>
        <v>0</v>
      </c>
      <c r="C4579" s="5">
        <f>(Eingabe!K4579*(Eingabe!L4579-Eingabe!K4579)+Eingabe!K4579^2*PI()/4)*0+Eingabe!K4579*Eingabe!L4579</f>
        <v>0</v>
      </c>
      <c r="D4579" s="89">
        <f>IF(Eingabe!G4579="x",1,0)</f>
        <v>0</v>
      </c>
      <c r="E4579" s="1">
        <f>IF(Eingabe!H4579="x",1,0)</f>
        <v>0</v>
      </c>
      <c r="F4579" s="1">
        <f>IF(Eingabe!I4579="x",1,0)</f>
        <v>0</v>
      </c>
      <c r="G4579" s="90">
        <f t="shared" si="317"/>
        <v>0</v>
      </c>
      <c r="H4579" s="1">
        <f>IF(Eingabe!R4579="x",1,0)</f>
        <v>0</v>
      </c>
      <c r="I4579" s="1">
        <f>IF(Eingabe!S4579="x",1,0)</f>
        <v>0</v>
      </c>
      <c r="J4579" s="1">
        <f t="shared" si="318"/>
        <v>0</v>
      </c>
      <c r="K4579" s="89">
        <f>IF(Eingabe!E4579="x",1,0)</f>
        <v>0</v>
      </c>
      <c r="L4579" s="1">
        <f>IF(Eingabe!F4579="x",1,0)</f>
        <v>0</v>
      </c>
      <c r="M4579" s="90">
        <f t="shared" si="319"/>
        <v>0</v>
      </c>
    </row>
    <row r="4580">
      <c r="A4580" s="5">
        <f>Eingabe!J4580^2*PI()/4</f>
        <v>0</v>
      </c>
      <c r="B4580" s="5">
        <f>Eingabe!K4580*Eingabe!L4580</f>
        <v>0</v>
      </c>
      <c r="C4580" s="5">
        <f>(Eingabe!K4580*(Eingabe!L4580-Eingabe!K4580)+Eingabe!K4580^2*PI()/4)*0+Eingabe!K4580*Eingabe!L4580</f>
        <v>0</v>
      </c>
      <c r="D4580" s="89">
        <f>IF(Eingabe!G4580="x",1,0)</f>
        <v>0</v>
      </c>
      <c r="E4580" s="1">
        <f>IF(Eingabe!H4580="x",1,0)</f>
        <v>0</v>
      </c>
      <c r="F4580" s="1">
        <f>IF(Eingabe!I4580="x",1,0)</f>
        <v>0</v>
      </c>
      <c r="G4580" s="90">
        <f t="shared" si="317"/>
        <v>0</v>
      </c>
      <c r="H4580" s="1">
        <f>IF(Eingabe!R4580="x",1,0)</f>
        <v>0</v>
      </c>
      <c r="I4580" s="1">
        <f>IF(Eingabe!S4580="x",1,0)</f>
        <v>0</v>
      </c>
      <c r="J4580" s="1">
        <f t="shared" si="318"/>
        <v>0</v>
      </c>
      <c r="K4580" s="89">
        <f>IF(Eingabe!E4580="x",1,0)</f>
        <v>0</v>
      </c>
      <c r="L4580" s="1">
        <f>IF(Eingabe!F4580="x",1,0)</f>
        <v>0</v>
      </c>
      <c r="M4580" s="90">
        <f t="shared" si="319"/>
        <v>0</v>
      </c>
    </row>
    <row r="4581">
      <c r="A4581" s="5">
        <f>Eingabe!J4581^2*PI()/4</f>
        <v>0</v>
      </c>
      <c r="B4581" s="5">
        <f>Eingabe!K4581*Eingabe!L4581</f>
        <v>0</v>
      </c>
      <c r="C4581" s="5">
        <f>(Eingabe!K4581*(Eingabe!L4581-Eingabe!K4581)+Eingabe!K4581^2*PI()/4)*0+Eingabe!K4581*Eingabe!L4581</f>
        <v>0</v>
      </c>
      <c r="D4581" s="89">
        <f>IF(Eingabe!G4581="x",1,0)</f>
        <v>0</v>
      </c>
      <c r="E4581" s="1">
        <f>IF(Eingabe!H4581="x",1,0)</f>
        <v>0</v>
      </c>
      <c r="F4581" s="1">
        <f>IF(Eingabe!I4581="x",1,0)</f>
        <v>0</v>
      </c>
      <c r="G4581" s="90">
        <f t="shared" si="317"/>
        <v>0</v>
      </c>
      <c r="H4581" s="1">
        <f>IF(Eingabe!R4581="x",1,0)</f>
        <v>0</v>
      </c>
      <c r="I4581" s="1">
        <f>IF(Eingabe!S4581="x",1,0)</f>
        <v>0</v>
      </c>
      <c r="J4581" s="1">
        <f t="shared" si="318"/>
        <v>0</v>
      </c>
      <c r="K4581" s="89">
        <f>IF(Eingabe!E4581="x",1,0)</f>
        <v>0</v>
      </c>
      <c r="L4581" s="1">
        <f>IF(Eingabe!F4581="x",1,0)</f>
        <v>0</v>
      </c>
      <c r="M4581" s="90">
        <f t="shared" si="319"/>
        <v>0</v>
      </c>
    </row>
    <row r="4582">
      <c r="A4582" s="5">
        <f>Eingabe!J4582^2*PI()/4</f>
        <v>0</v>
      </c>
      <c r="B4582" s="5">
        <f>Eingabe!K4582*Eingabe!L4582</f>
        <v>0</v>
      </c>
      <c r="C4582" s="5">
        <f>(Eingabe!K4582*(Eingabe!L4582-Eingabe!K4582)+Eingabe!K4582^2*PI()/4)*0+Eingabe!K4582*Eingabe!L4582</f>
        <v>0</v>
      </c>
      <c r="D4582" s="89">
        <f>IF(Eingabe!G4582="x",1,0)</f>
        <v>0</v>
      </c>
      <c r="E4582" s="1">
        <f>IF(Eingabe!H4582="x",1,0)</f>
        <v>0</v>
      </c>
      <c r="F4582" s="1">
        <f>IF(Eingabe!I4582="x",1,0)</f>
        <v>0</v>
      </c>
      <c r="G4582" s="90">
        <f t="shared" si="317"/>
        <v>0</v>
      </c>
      <c r="H4582" s="1">
        <f>IF(Eingabe!R4582="x",1,0)</f>
        <v>0</v>
      </c>
      <c r="I4582" s="1">
        <f>IF(Eingabe!S4582="x",1,0)</f>
        <v>0</v>
      </c>
      <c r="J4582" s="1">
        <f t="shared" si="318"/>
        <v>0</v>
      </c>
      <c r="K4582" s="89">
        <f>IF(Eingabe!E4582="x",1,0)</f>
        <v>0</v>
      </c>
      <c r="L4582" s="1">
        <f>IF(Eingabe!F4582="x",1,0)</f>
        <v>0</v>
      </c>
      <c r="M4582" s="90">
        <f t="shared" si="319"/>
        <v>0</v>
      </c>
    </row>
    <row r="4583">
      <c r="A4583" s="5">
        <f>Eingabe!J4583^2*PI()/4</f>
        <v>0</v>
      </c>
      <c r="B4583" s="5">
        <f>Eingabe!K4583*Eingabe!L4583</f>
        <v>0</v>
      </c>
      <c r="C4583" s="5">
        <f>(Eingabe!K4583*(Eingabe!L4583-Eingabe!K4583)+Eingabe!K4583^2*PI()/4)*0+Eingabe!K4583*Eingabe!L4583</f>
        <v>0</v>
      </c>
      <c r="D4583" s="89">
        <f>IF(Eingabe!G4583="x",1,0)</f>
        <v>0</v>
      </c>
      <c r="E4583" s="1">
        <f>IF(Eingabe!H4583="x",1,0)</f>
        <v>0</v>
      </c>
      <c r="F4583" s="1">
        <f>IF(Eingabe!I4583="x",1,0)</f>
        <v>0</v>
      </c>
      <c r="G4583" s="90">
        <f t="shared" si="317"/>
        <v>0</v>
      </c>
      <c r="H4583" s="1">
        <f>IF(Eingabe!R4583="x",1,0)</f>
        <v>0</v>
      </c>
      <c r="I4583" s="1">
        <f>IF(Eingabe!S4583="x",1,0)</f>
        <v>0</v>
      </c>
      <c r="J4583" s="1">
        <f t="shared" si="318"/>
        <v>0</v>
      </c>
      <c r="K4583" s="89">
        <f>IF(Eingabe!E4583="x",1,0)</f>
        <v>0</v>
      </c>
      <c r="L4583" s="1">
        <f>IF(Eingabe!F4583="x",1,0)</f>
        <v>0</v>
      </c>
      <c r="M4583" s="90">
        <f t="shared" si="319"/>
        <v>0</v>
      </c>
    </row>
    <row r="4584">
      <c r="A4584" s="5">
        <f>Eingabe!J4584^2*PI()/4</f>
        <v>0</v>
      </c>
      <c r="B4584" s="5">
        <f>Eingabe!K4584*Eingabe!L4584</f>
        <v>0</v>
      </c>
      <c r="C4584" s="5">
        <f>(Eingabe!K4584*(Eingabe!L4584-Eingabe!K4584)+Eingabe!K4584^2*PI()/4)*0+Eingabe!K4584*Eingabe!L4584</f>
        <v>0</v>
      </c>
      <c r="D4584" s="89">
        <f>IF(Eingabe!G4584="x",1,0)</f>
        <v>0</v>
      </c>
      <c r="E4584" s="1">
        <f>IF(Eingabe!H4584="x",1,0)</f>
        <v>0</v>
      </c>
      <c r="F4584" s="1">
        <f>IF(Eingabe!I4584="x",1,0)</f>
        <v>0</v>
      </c>
      <c r="G4584" s="90">
        <f t="shared" si="317"/>
        <v>0</v>
      </c>
      <c r="H4584" s="1">
        <f>IF(Eingabe!R4584="x",1,0)</f>
        <v>0</v>
      </c>
      <c r="I4584" s="1">
        <f>IF(Eingabe!S4584="x",1,0)</f>
        <v>0</v>
      </c>
      <c r="J4584" s="1">
        <f t="shared" si="318"/>
        <v>0</v>
      </c>
      <c r="K4584" s="89">
        <f>IF(Eingabe!E4584="x",1,0)</f>
        <v>0</v>
      </c>
      <c r="L4584" s="1">
        <f>IF(Eingabe!F4584="x",1,0)</f>
        <v>0</v>
      </c>
      <c r="M4584" s="90">
        <f t="shared" si="319"/>
        <v>0</v>
      </c>
    </row>
    <row r="4585">
      <c r="A4585" s="5">
        <f>Eingabe!J4585^2*PI()/4</f>
        <v>0</v>
      </c>
      <c r="B4585" s="5">
        <f>Eingabe!K4585*Eingabe!L4585</f>
        <v>0</v>
      </c>
      <c r="C4585" s="5">
        <f>(Eingabe!K4585*(Eingabe!L4585-Eingabe!K4585)+Eingabe!K4585^2*PI()/4)*0+Eingabe!K4585*Eingabe!L4585</f>
        <v>0</v>
      </c>
      <c r="D4585" s="89">
        <f>IF(Eingabe!G4585="x",1,0)</f>
        <v>0</v>
      </c>
      <c r="E4585" s="1">
        <f>IF(Eingabe!H4585="x",1,0)</f>
        <v>0</v>
      </c>
      <c r="F4585" s="1">
        <f>IF(Eingabe!I4585="x",1,0)</f>
        <v>0</v>
      </c>
      <c r="G4585" s="90">
        <f t="shared" si="317"/>
        <v>0</v>
      </c>
      <c r="H4585" s="1">
        <f>IF(Eingabe!R4585="x",1,0)</f>
        <v>0</v>
      </c>
      <c r="I4585" s="1">
        <f>IF(Eingabe!S4585="x",1,0)</f>
        <v>0</v>
      </c>
      <c r="J4585" s="1">
        <f t="shared" si="318"/>
        <v>0</v>
      </c>
      <c r="K4585" s="89">
        <f>IF(Eingabe!E4585="x",1,0)</f>
        <v>0</v>
      </c>
      <c r="L4585" s="1">
        <f>IF(Eingabe!F4585="x",1,0)</f>
        <v>0</v>
      </c>
      <c r="M4585" s="90">
        <f t="shared" si="319"/>
        <v>0</v>
      </c>
    </row>
    <row r="4586">
      <c r="A4586" s="5">
        <f>Eingabe!J4586^2*PI()/4</f>
        <v>0</v>
      </c>
      <c r="B4586" s="5">
        <f>Eingabe!K4586*Eingabe!L4586</f>
        <v>0</v>
      </c>
      <c r="C4586" s="5">
        <f>(Eingabe!K4586*(Eingabe!L4586-Eingabe!K4586)+Eingabe!K4586^2*PI()/4)*0+Eingabe!K4586*Eingabe!L4586</f>
        <v>0</v>
      </c>
      <c r="D4586" s="89">
        <f>IF(Eingabe!G4586="x",1,0)</f>
        <v>0</v>
      </c>
      <c r="E4586" s="1">
        <f>IF(Eingabe!H4586="x",1,0)</f>
        <v>0</v>
      </c>
      <c r="F4586" s="1">
        <f>IF(Eingabe!I4586="x",1,0)</f>
        <v>0</v>
      </c>
      <c r="G4586" s="90">
        <f t="shared" si="317"/>
        <v>0</v>
      </c>
      <c r="H4586" s="1">
        <f>IF(Eingabe!R4586="x",1,0)</f>
        <v>0</v>
      </c>
      <c r="I4586" s="1">
        <f>IF(Eingabe!S4586="x",1,0)</f>
        <v>0</v>
      </c>
      <c r="J4586" s="1">
        <f t="shared" si="318"/>
        <v>0</v>
      </c>
      <c r="K4586" s="89">
        <f>IF(Eingabe!E4586="x",1,0)</f>
        <v>0</v>
      </c>
      <c r="L4586" s="1">
        <f>IF(Eingabe!F4586="x",1,0)</f>
        <v>0</v>
      </c>
      <c r="M4586" s="90">
        <f t="shared" si="319"/>
        <v>0</v>
      </c>
    </row>
    <row r="4587">
      <c r="A4587" s="5">
        <f>Eingabe!J4587^2*PI()/4</f>
        <v>0</v>
      </c>
      <c r="B4587" s="5">
        <f>Eingabe!K4587*Eingabe!L4587</f>
        <v>0</v>
      </c>
      <c r="C4587" s="5">
        <f>(Eingabe!K4587*(Eingabe!L4587-Eingabe!K4587)+Eingabe!K4587^2*PI()/4)*0+Eingabe!K4587*Eingabe!L4587</f>
        <v>0</v>
      </c>
      <c r="D4587" s="89">
        <f>IF(Eingabe!G4587="x",1,0)</f>
        <v>0</v>
      </c>
      <c r="E4587" s="1">
        <f>IF(Eingabe!H4587="x",1,0)</f>
        <v>0</v>
      </c>
      <c r="F4587" s="1">
        <f>IF(Eingabe!I4587="x",1,0)</f>
        <v>0</v>
      </c>
      <c r="G4587" s="90">
        <f t="shared" si="317"/>
        <v>0</v>
      </c>
      <c r="H4587" s="1">
        <f>IF(Eingabe!R4587="x",1,0)</f>
        <v>0</v>
      </c>
      <c r="I4587" s="1">
        <f>IF(Eingabe!S4587="x",1,0)</f>
        <v>0</v>
      </c>
      <c r="J4587" s="1">
        <f t="shared" si="318"/>
        <v>0</v>
      </c>
      <c r="K4587" s="89">
        <f>IF(Eingabe!E4587="x",1,0)</f>
        <v>0</v>
      </c>
      <c r="L4587" s="1">
        <f>IF(Eingabe!F4587="x",1,0)</f>
        <v>0</v>
      </c>
      <c r="M4587" s="90">
        <f t="shared" si="319"/>
        <v>0</v>
      </c>
    </row>
    <row r="4588">
      <c r="A4588" s="5">
        <f>Eingabe!J4588^2*PI()/4</f>
        <v>0</v>
      </c>
      <c r="B4588" s="5">
        <f>Eingabe!K4588*Eingabe!L4588</f>
        <v>0</v>
      </c>
      <c r="C4588" s="5">
        <f>(Eingabe!K4588*(Eingabe!L4588-Eingabe!K4588)+Eingabe!K4588^2*PI()/4)*0+Eingabe!K4588*Eingabe!L4588</f>
        <v>0</v>
      </c>
      <c r="D4588" s="89">
        <f>IF(Eingabe!G4588="x",1,0)</f>
        <v>0</v>
      </c>
      <c r="E4588" s="1">
        <f>IF(Eingabe!H4588="x",1,0)</f>
        <v>0</v>
      </c>
      <c r="F4588" s="1">
        <f>IF(Eingabe!I4588="x",1,0)</f>
        <v>0</v>
      </c>
      <c r="G4588" s="90">
        <f t="shared" si="317"/>
        <v>0</v>
      </c>
      <c r="H4588" s="1">
        <f>IF(Eingabe!R4588="x",1,0)</f>
        <v>0</v>
      </c>
      <c r="I4588" s="1">
        <f>IF(Eingabe!S4588="x",1,0)</f>
        <v>0</v>
      </c>
      <c r="J4588" s="1">
        <f t="shared" si="318"/>
        <v>0</v>
      </c>
      <c r="K4588" s="89">
        <f>IF(Eingabe!E4588="x",1,0)</f>
        <v>0</v>
      </c>
      <c r="L4588" s="1">
        <f>IF(Eingabe!F4588="x",1,0)</f>
        <v>0</v>
      </c>
      <c r="M4588" s="90">
        <f t="shared" si="319"/>
        <v>0</v>
      </c>
    </row>
    <row r="4589">
      <c r="A4589" s="5">
        <f>Eingabe!J4589^2*PI()/4</f>
        <v>0</v>
      </c>
      <c r="B4589" s="5">
        <f>Eingabe!K4589*Eingabe!L4589</f>
        <v>0</v>
      </c>
      <c r="C4589" s="5">
        <f>(Eingabe!K4589*(Eingabe!L4589-Eingabe!K4589)+Eingabe!K4589^2*PI()/4)*0+Eingabe!K4589*Eingabe!L4589</f>
        <v>0</v>
      </c>
      <c r="D4589" s="89">
        <f>IF(Eingabe!G4589="x",1,0)</f>
        <v>0</v>
      </c>
      <c r="E4589" s="1">
        <f>IF(Eingabe!H4589="x",1,0)</f>
        <v>0</v>
      </c>
      <c r="F4589" s="1">
        <f>IF(Eingabe!I4589="x",1,0)</f>
        <v>0</v>
      </c>
      <c r="G4589" s="90">
        <f t="shared" si="317"/>
        <v>0</v>
      </c>
      <c r="H4589" s="1">
        <f>IF(Eingabe!R4589="x",1,0)</f>
        <v>0</v>
      </c>
      <c r="I4589" s="1">
        <f>IF(Eingabe!S4589="x",1,0)</f>
        <v>0</v>
      </c>
      <c r="J4589" s="1">
        <f t="shared" si="318"/>
        <v>0</v>
      </c>
      <c r="K4589" s="89">
        <f>IF(Eingabe!E4589="x",1,0)</f>
        <v>0</v>
      </c>
      <c r="L4589" s="1">
        <f>IF(Eingabe!F4589="x",1,0)</f>
        <v>0</v>
      </c>
      <c r="M4589" s="90">
        <f t="shared" si="319"/>
        <v>0</v>
      </c>
    </row>
    <row r="4590">
      <c r="A4590" s="5">
        <f>Eingabe!J4590^2*PI()/4</f>
        <v>0</v>
      </c>
      <c r="B4590" s="5">
        <f>Eingabe!K4590*Eingabe!L4590</f>
        <v>0</v>
      </c>
      <c r="C4590" s="5">
        <f>(Eingabe!K4590*(Eingabe!L4590-Eingabe!K4590)+Eingabe!K4590^2*PI()/4)*0+Eingabe!K4590*Eingabe!L4590</f>
        <v>0</v>
      </c>
      <c r="D4590" s="89">
        <f>IF(Eingabe!G4590="x",1,0)</f>
        <v>0</v>
      </c>
      <c r="E4590" s="1">
        <f>IF(Eingabe!H4590="x",1,0)</f>
        <v>0</v>
      </c>
      <c r="F4590" s="1">
        <f>IF(Eingabe!I4590="x",1,0)</f>
        <v>0</v>
      </c>
      <c r="G4590" s="90">
        <f t="shared" si="317"/>
        <v>0</v>
      </c>
      <c r="H4590" s="1">
        <f>IF(Eingabe!R4590="x",1,0)</f>
        <v>0</v>
      </c>
      <c r="I4590" s="1">
        <f>IF(Eingabe!S4590="x",1,0)</f>
        <v>0</v>
      </c>
      <c r="J4590" s="1">
        <f t="shared" si="318"/>
        <v>0</v>
      </c>
      <c r="K4590" s="89">
        <f>IF(Eingabe!E4590="x",1,0)</f>
        <v>0</v>
      </c>
      <c r="L4590" s="1">
        <f>IF(Eingabe!F4590="x",1,0)</f>
        <v>0</v>
      </c>
      <c r="M4590" s="90">
        <f t="shared" si="319"/>
        <v>0</v>
      </c>
    </row>
    <row r="4591">
      <c r="A4591" s="5">
        <f>Eingabe!J4591^2*PI()/4</f>
        <v>0</v>
      </c>
      <c r="B4591" s="5">
        <f>Eingabe!K4591*Eingabe!L4591</f>
        <v>0</v>
      </c>
      <c r="C4591" s="5">
        <f>(Eingabe!K4591*(Eingabe!L4591-Eingabe!K4591)+Eingabe!K4591^2*PI()/4)*0+Eingabe!K4591*Eingabe!L4591</f>
        <v>0</v>
      </c>
      <c r="D4591" s="89">
        <f>IF(Eingabe!G4591="x",1,0)</f>
        <v>0</v>
      </c>
      <c r="E4591" s="1">
        <f>IF(Eingabe!H4591="x",1,0)</f>
        <v>0</v>
      </c>
      <c r="F4591" s="1">
        <f>IF(Eingabe!I4591="x",1,0)</f>
        <v>0</v>
      </c>
      <c r="G4591" s="90">
        <f t="shared" si="317"/>
        <v>0</v>
      </c>
      <c r="H4591" s="1">
        <f>IF(Eingabe!R4591="x",1,0)</f>
        <v>0</v>
      </c>
      <c r="I4591" s="1">
        <f>IF(Eingabe!S4591="x",1,0)</f>
        <v>0</v>
      </c>
      <c r="J4591" s="1">
        <f t="shared" si="318"/>
        <v>0</v>
      </c>
      <c r="K4591" s="89">
        <f>IF(Eingabe!E4591="x",1,0)</f>
        <v>0</v>
      </c>
      <c r="L4591" s="1">
        <f>IF(Eingabe!F4591="x",1,0)</f>
        <v>0</v>
      </c>
      <c r="M4591" s="90">
        <f t="shared" si="319"/>
        <v>0</v>
      </c>
    </row>
    <row r="4592">
      <c r="A4592" s="5">
        <f>Eingabe!J4592^2*PI()/4</f>
        <v>0</v>
      </c>
      <c r="B4592" s="5">
        <f>Eingabe!K4592*Eingabe!L4592</f>
        <v>0</v>
      </c>
      <c r="C4592" s="5">
        <f>(Eingabe!K4592*(Eingabe!L4592-Eingabe!K4592)+Eingabe!K4592^2*PI()/4)*0+Eingabe!K4592*Eingabe!L4592</f>
        <v>0</v>
      </c>
      <c r="D4592" s="89">
        <f>IF(Eingabe!G4592="x",1,0)</f>
        <v>0</v>
      </c>
      <c r="E4592" s="1">
        <f>IF(Eingabe!H4592="x",1,0)</f>
        <v>0</v>
      </c>
      <c r="F4592" s="1">
        <f>IF(Eingabe!I4592="x",1,0)</f>
        <v>0</v>
      </c>
      <c r="G4592" s="90">
        <f t="shared" si="317"/>
        <v>0</v>
      </c>
      <c r="H4592" s="1">
        <f>IF(Eingabe!R4592="x",1,0)</f>
        <v>0</v>
      </c>
      <c r="I4592" s="1">
        <f>IF(Eingabe!S4592="x",1,0)</f>
        <v>0</v>
      </c>
      <c r="J4592" s="1">
        <f t="shared" si="318"/>
        <v>0</v>
      </c>
      <c r="K4592" s="89">
        <f>IF(Eingabe!E4592="x",1,0)</f>
        <v>0</v>
      </c>
      <c r="L4592" s="1">
        <f>IF(Eingabe!F4592="x",1,0)</f>
        <v>0</v>
      </c>
      <c r="M4592" s="90">
        <f t="shared" si="319"/>
        <v>0</v>
      </c>
    </row>
    <row r="4593">
      <c r="A4593" s="5">
        <f>Eingabe!J4593^2*PI()/4</f>
        <v>0</v>
      </c>
      <c r="B4593" s="5">
        <f>Eingabe!K4593*Eingabe!L4593</f>
        <v>0</v>
      </c>
      <c r="C4593" s="5">
        <f>(Eingabe!K4593*(Eingabe!L4593-Eingabe!K4593)+Eingabe!K4593^2*PI()/4)*0+Eingabe!K4593*Eingabe!L4593</f>
        <v>0</v>
      </c>
      <c r="D4593" s="89">
        <f>IF(Eingabe!G4593="x",1,0)</f>
        <v>0</v>
      </c>
      <c r="E4593" s="1">
        <f>IF(Eingabe!H4593="x",1,0)</f>
        <v>0</v>
      </c>
      <c r="F4593" s="1">
        <f>IF(Eingabe!I4593="x",1,0)</f>
        <v>0</v>
      </c>
      <c r="G4593" s="90">
        <f t="shared" si="317"/>
        <v>0</v>
      </c>
      <c r="H4593" s="1">
        <f>IF(Eingabe!R4593="x",1,0)</f>
        <v>0</v>
      </c>
      <c r="I4593" s="1">
        <f>IF(Eingabe!S4593="x",1,0)</f>
        <v>0</v>
      </c>
      <c r="J4593" s="1">
        <f t="shared" si="318"/>
        <v>0</v>
      </c>
      <c r="K4593" s="89">
        <f>IF(Eingabe!E4593="x",1,0)</f>
        <v>0</v>
      </c>
      <c r="L4593" s="1">
        <f>IF(Eingabe!F4593="x",1,0)</f>
        <v>0</v>
      </c>
      <c r="M4593" s="90">
        <f t="shared" si="319"/>
        <v>0</v>
      </c>
    </row>
    <row r="4594">
      <c r="A4594" s="5">
        <f>Eingabe!J4594^2*PI()/4</f>
        <v>0</v>
      </c>
      <c r="B4594" s="5">
        <f>Eingabe!K4594*Eingabe!L4594</f>
        <v>0</v>
      </c>
      <c r="C4594" s="5">
        <f>(Eingabe!K4594*(Eingabe!L4594-Eingabe!K4594)+Eingabe!K4594^2*PI()/4)*0+Eingabe!K4594*Eingabe!L4594</f>
        <v>0</v>
      </c>
      <c r="D4594" s="89">
        <f>IF(Eingabe!G4594="x",1,0)</f>
        <v>0</v>
      </c>
      <c r="E4594" s="1">
        <f>IF(Eingabe!H4594="x",1,0)</f>
        <v>0</v>
      </c>
      <c r="F4594" s="1">
        <f>IF(Eingabe!I4594="x",1,0)</f>
        <v>0</v>
      </c>
      <c r="G4594" s="90">
        <f t="shared" si="317"/>
        <v>0</v>
      </c>
      <c r="H4594" s="1">
        <f>IF(Eingabe!R4594="x",1,0)</f>
        <v>0</v>
      </c>
      <c r="I4594" s="1">
        <f>IF(Eingabe!S4594="x",1,0)</f>
        <v>0</v>
      </c>
      <c r="J4594" s="1">
        <f t="shared" si="318"/>
        <v>0</v>
      </c>
      <c r="K4594" s="89">
        <f>IF(Eingabe!E4594="x",1,0)</f>
        <v>0</v>
      </c>
      <c r="L4594" s="1">
        <f>IF(Eingabe!F4594="x",1,0)</f>
        <v>0</v>
      </c>
      <c r="M4594" s="90">
        <f t="shared" si="319"/>
        <v>0</v>
      </c>
    </row>
    <row r="4595">
      <c r="A4595" s="5">
        <f>Eingabe!J4595^2*PI()/4</f>
        <v>0</v>
      </c>
      <c r="B4595" s="5">
        <f>Eingabe!K4595*Eingabe!L4595</f>
        <v>0</v>
      </c>
      <c r="C4595" s="5">
        <f>(Eingabe!K4595*(Eingabe!L4595-Eingabe!K4595)+Eingabe!K4595^2*PI()/4)*0+Eingabe!K4595*Eingabe!L4595</f>
        <v>0</v>
      </c>
      <c r="D4595" s="89">
        <f>IF(Eingabe!G4595="x",1,0)</f>
        <v>0</v>
      </c>
      <c r="E4595" s="1">
        <f>IF(Eingabe!H4595="x",1,0)</f>
        <v>0</v>
      </c>
      <c r="F4595" s="1">
        <f>IF(Eingabe!I4595="x",1,0)</f>
        <v>0</v>
      </c>
      <c r="G4595" s="90">
        <f t="shared" si="317"/>
        <v>0</v>
      </c>
      <c r="H4595" s="1">
        <f>IF(Eingabe!R4595="x",1,0)</f>
        <v>0</v>
      </c>
      <c r="I4595" s="1">
        <f>IF(Eingabe!S4595="x",1,0)</f>
        <v>0</v>
      </c>
      <c r="J4595" s="1">
        <f t="shared" si="318"/>
        <v>0</v>
      </c>
      <c r="K4595" s="89">
        <f>IF(Eingabe!E4595="x",1,0)</f>
        <v>0</v>
      </c>
      <c r="L4595" s="1">
        <f>IF(Eingabe!F4595="x",1,0)</f>
        <v>0</v>
      </c>
      <c r="M4595" s="90">
        <f t="shared" si="319"/>
        <v>0</v>
      </c>
    </row>
    <row r="4596">
      <c r="A4596" s="5">
        <f>Eingabe!J4596^2*PI()/4</f>
        <v>0</v>
      </c>
      <c r="B4596" s="5">
        <f>Eingabe!K4596*Eingabe!L4596</f>
        <v>0</v>
      </c>
      <c r="C4596" s="5">
        <f>(Eingabe!K4596*(Eingabe!L4596-Eingabe!K4596)+Eingabe!K4596^2*PI()/4)*0+Eingabe!K4596*Eingabe!L4596</f>
        <v>0</v>
      </c>
      <c r="D4596" s="89">
        <f>IF(Eingabe!G4596="x",1,0)</f>
        <v>0</v>
      </c>
      <c r="E4596" s="1">
        <f>IF(Eingabe!H4596="x",1,0)</f>
        <v>0</v>
      </c>
      <c r="F4596" s="1">
        <f>IF(Eingabe!I4596="x",1,0)</f>
        <v>0</v>
      </c>
      <c r="G4596" s="90">
        <f t="shared" si="317"/>
        <v>0</v>
      </c>
      <c r="H4596" s="1">
        <f>IF(Eingabe!R4596="x",1,0)</f>
        <v>0</v>
      </c>
      <c r="I4596" s="1">
        <f>IF(Eingabe!S4596="x",1,0)</f>
        <v>0</v>
      </c>
      <c r="J4596" s="1">
        <f t="shared" si="318"/>
        <v>0</v>
      </c>
      <c r="K4596" s="89">
        <f>IF(Eingabe!E4596="x",1,0)</f>
        <v>0</v>
      </c>
      <c r="L4596" s="1">
        <f>IF(Eingabe!F4596="x",1,0)</f>
        <v>0</v>
      </c>
      <c r="M4596" s="90">
        <f t="shared" si="319"/>
        <v>0</v>
      </c>
    </row>
    <row r="4597">
      <c r="A4597" s="5">
        <f>Eingabe!J4597^2*PI()/4</f>
        <v>0</v>
      </c>
      <c r="B4597" s="5">
        <f>Eingabe!K4597*Eingabe!L4597</f>
        <v>0</v>
      </c>
      <c r="C4597" s="5">
        <f>(Eingabe!K4597*(Eingabe!L4597-Eingabe!K4597)+Eingabe!K4597^2*PI()/4)*0+Eingabe!K4597*Eingabe!L4597</f>
        <v>0</v>
      </c>
      <c r="D4597" s="89">
        <f>IF(Eingabe!G4597="x",1,0)</f>
        <v>0</v>
      </c>
      <c r="E4597" s="1">
        <f>IF(Eingabe!H4597="x",1,0)</f>
        <v>0</v>
      </c>
      <c r="F4597" s="1">
        <f>IF(Eingabe!I4597="x",1,0)</f>
        <v>0</v>
      </c>
      <c r="G4597" s="90">
        <f t="shared" si="317"/>
        <v>0</v>
      </c>
      <c r="H4597" s="1">
        <f>IF(Eingabe!R4597="x",1,0)</f>
        <v>0</v>
      </c>
      <c r="I4597" s="1">
        <f>IF(Eingabe!S4597="x",1,0)</f>
        <v>0</v>
      </c>
      <c r="J4597" s="1">
        <f t="shared" si="318"/>
        <v>0</v>
      </c>
      <c r="K4597" s="89">
        <f>IF(Eingabe!E4597="x",1,0)</f>
        <v>0</v>
      </c>
      <c r="L4597" s="1">
        <f>IF(Eingabe!F4597="x",1,0)</f>
        <v>0</v>
      </c>
      <c r="M4597" s="90">
        <f t="shared" si="319"/>
        <v>0</v>
      </c>
    </row>
    <row r="4598">
      <c r="A4598" s="5">
        <f>Eingabe!J4598^2*PI()/4</f>
        <v>0</v>
      </c>
      <c r="B4598" s="5">
        <f>Eingabe!K4598*Eingabe!L4598</f>
        <v>0</v>
      </c>
      <c r="C4598" s="5">
        <f>(Eingabe!K4598*(Eingabe!L4598-Eingabe!K4598)+Eingabe!K4598^2*PI()/4)*0+Eingabe!K4598*Eingabe!L4598</f>
        <v>0</v>
      </c>
      <c r="D4598" s="89">
        <f>IF(Eingabe!G4598="x",1,0)</f>
        <v>0</v>
      </c>
      <c r="E4598" s="1">
        <f>IF(Eingabe!H4598="x",1,0)</f>
        <v>0</v>
      </c>
      <c r="F4598" s="1">
        <f>IF(Eingabe!I4598="x",1,0)</f>
        <v>0</v>
      </c>
      <c r="G4598" s="90">
        <f t="shared" si="317"/>
        <v>0</v>
      </c>
      <c r="H4598" s="1">
        <f>IF(Eingabe!R4598="x",1,0)</f>
        <v>0</v>
      </c>
      <c r="I4598" s="1">
        <f>IF(Eingabe!S4598="x",1,0)</f>
        <v>0</v>
      </c>
      <c r="J4598" s="1">
        <f t="shared" si="318"/>
        <v>0</v>
      </c>
      <c r="K4598" s="89">
        <f>IF(Eingabe!E4598="x",1,0)</f>
        <v>0</v>
      </c>
      <c r="L4598" s="1">
        <f>IF(Eingabe!F4598="x",1,0)</f>
        <v>0</v>
      </c>
      <c r="M4598" s="90">
        <f t="shared" si="319"/>
        <v>0</v>
      </c>
    </row>
    <row r="4599">
      <c r="A4599" s="5">
        <f>Eingabe!J4599^2*PI()/4</f>
        <v>0</v>
      </c>
      <c r="B4599" s="5">
        <f>Eingabe!K4599*Eingabe!L4599</f>
        <v>0</v>
      </c>
      <c r="C4599" s="5">
        <f>(Eingabe!K4599*(Eingabe!L4599-Eingabe!K4599)+Eingabe!K4599^2*PI()/4)*0+Eingabe!K4599*Eingabe!L4599</f>
        <v>0</v>
      </c>
      <c r="D4599" s="89">
        <f>IF(Eingabe!G4599="x",1,0)</f>
        <v>0</v>
      </c>
      <c r="E4599" s="1">
        <f>IF(Eingabe!H4599="x",1,0)</f>
        <v>0</v>
      </c>
      <c r="F4599" s="1">
        <f>IF(Eingabe!I4599="x",1,0)</f>
        <v>0</v>
      </c>
      <c r="G4599" s="90">
        <f t="shared" si="317"/>
        <v>0</v>
      </c>
      <c r="H4599" s="1">
        <f>IF(Eingabe!R4599="x",1,0)</f>
        <v>0</v>
      </c>
      <c r="I4599" s="1">
        <f>IF(Eingabe!S4599="x",1,0)</f>
        <v>0</v>
      </c>
      <c r="J4599" s="1">
        <f t="shared" si="318"/>
        <v>0</v>
      </c>
      <c r="K4599" s="89">
        <f>IF(Eingabe!E4599="x",1,0)</f>
        <v>0</v>
      </c>
      <c r="L4599" s="1">
        <f>IF(Eingabe!F4599="x",1,0)</f>
        <v>0</v>
      </c>
      <c r="M4599" s="90">
        <f t="shared" si="319"/>
        <v>0</v>
      </c>
    </row>
    <row r="4600">
      <c r="A4600" s="5">
        <f>Eingabe!J4600^2*PI()/4</f>
        <v>0</v>
      </c>
      <c r="B4600" s="5">
        <f>Eingabe!K4600*Eingabe!L4600</f>
        <v>0</v>
      </c>
      <c r="C4600" s="5">
        <f>(Eingabe!K4600*(Eingabe!L4600-Eingabe!K4600)+Eingabe!K4600^2*PI()/4)*0+Eingabe!K4600*Eingabe!L4600</f>
        <v>0</v>
      </c>
      <c r="D4600" s="89">
        <f>IF(Eingabe!G4600="x",1,0)</f>
        <v>0</v>
      </c>
      <c r="E4600" s="1">
        <f>IF(Eingabe!H4600="x",1,0)</f>
        <v>0</v>
      </c>
      <c r="F4600" s="1">
        <f>IF(Eingabe!I4600="x",1,0)</f>
        <v>0</v>
      </c>
      <c r="G4600" s="90">
        <f t="shared" si="317"/>
        <v>0</v>
      </c>
      <c r="H4600" s="1">
        <f>IF(Eingabe!R4600="x",1,0)</f>
        <v>0</v>
      </c>
      <c r="I4600" s="1">
        <f>IF(Eingabe!S4600="x",1,0)</f>
        <v>0</v>
      </c>
      <c r="J4600" s="1">
        <f t="shared" si="318"/>
        <v>0</v>
      </c>
      <c r="K4600" s="89">
        <f>IF(Eingabe!E4600="x",1,0)</f>
        <v>0</v>
      </c>
      <c r="L4600" s="1">
        <f>IF(Eingabe!F4600="x",1,0)</f>
        <v>0</v>
      </c>
      <c r="M4600" s="90">
        <f t="shared" si="319"/>
        <v>0</v>
      </c>
    </row>
    <row r="4601">
      <c r="A4601" s="5">
        <f>Eingabe!J4601^2*PI()/4</f>
        <v>0</v>
      </c>
      <c r="B4601" s="5">
        <f>Eingabe!K4601*Eingabe!L4601</f>
        <v>0</v>
      </c>
      <c r="C4601" s="5">
        <f>(Eingabe!K4601*(Eingabe!L4601-Eingabe!K4601)+Eingabe!K4601^2*PI()/4)*0+Eingabe!K4601*Eingabe!L4601</f>
        <v>0</v>
      </c>
      <c r="D4601" s="89">
        <f>IF(Eingabe!G4601="x",1,0)</f>
        <v>0</v>
      </c>
      <c r="E4601" s="1">
        <f>IF(Eingabe!H4601="x",1,0)</f>
        <v>0</v>
      </c>
      <c r="F4601" s="1">
        <f>IF(Eingabe!I4601="x",1,0)</f>
        <v>0</v>
      </c>
      <c r="G4601" s="90">
        <f t="shared" si="317"/>
        <v>0</v>
      </c>
      <c r="H4601" s="1">
        <f>IF(Eingabe!R4601="x",1,0)</f>
        <v>0</v>
      </c>
      <c r="I4601" s="1">
        <f>IF(Eingabe!S4601="x",1,0)</f>
        <v>0</v>
      </c>
      <c r="J4601" s="1">
        <f t="shared" si="318"/>
        <v>0</v>
      </c>
      <c r="K4601" s="89">
        <f>IF(Eingabe!E4601="x",1,0)</f>
        <v>0</v>
      </c>
      <c r="L4601" s="1">
        <f>IF(Eingabe!F4601="x",1,0)</f>
        <v>0</v>
      </c>
      <c r="M4601" s="90">
        <f t="shared" si="319"/>
        <v>0</v>
      </c>
    </row>
    <row r="4602">
      <c r="A4602" s="5">
        <f>Eingabe!J4602^2*PI()/4</f>
        <v>0</v>
      </c>
      <c r="B4602" s="5">
        <f>Eingabe!K4602*Eingabe!L4602</f>
        <v>0</v>
      </c>
      <c r="C4602" s="5">
        <f>(Eingabe!K4602*(Eingabe!L4602-Eingabe!K4602)+Eingabe!K4602^2*PI()/4)*0+Eingabe!K4602*Eingabe!L4602</f>
        <v>0</v>
      </c>
      <c r="D4602" s="89">
        <f>IF(Eingabe!G4602="x",1,0)</f>
        <v>0</v>
      </c>
      <c r="E4602" s="1">
        <f>IF(Eingabe!H4602="x",1,0)</f>
        <v>0</v>
      </c>
      <c r="F4602" s="1">
        <f>IF(Eingabe!I4602="x",1,0)</f>
        <v>0</v>
      </c>
      <c r="G4602" s="90">
        <f t="shared" si="317"/>
        <v>0</v>
      </c>
      <c r="H4602" s="1">
        <f>IF(Eingabe!R4602="x",1,0)</f>
        <v>0</v>
      </c>
      <c r="I4602" s="1">
        <f>IF(Eingabe!S4602="x",1,0)</f>
        <v>0</v>
      </c>
      <c r="J4602" s="1">
        <f t="shared" si="318"/>
        <v>0</v>
      </c>
      <c r="K4602" s="89">
        <f>IF(Eingabe!E4602="x",1,0)</f>
        <v>0</v>
      </c>
      <c r="L4602" s="1">
        <f>IF(Eingabe!F4602="x",1,0)</f>
        <v>0</v>
      </c>
      <c r="M4602" s="90">
        <f t="shared" si="319"/>
        <v>0</v>
      </c>
    </row>
    <row r="4603">
      <c r="A4603" s="5">
        <f>Eingabe!J4603^2*PI()/4</f>
        <v>0</v>
      </c>
      <c r="B4603" s="5">
        <f>Eingabe!K4603*Eingabe!L4603</f>
        <v>0</v>
      </c>
      <c r="C4603" s="5">
        <f>(Eingabe!K4603*(Eingabe!L4603-Eingabe!K4603)+Eingabe!K4603^2*PI()/4)*0+Eingabe!K4603*Eingabe!L4603</f>
        <v>0</v>
      </c>
      <c r="D4603" s="89">
        <f>IF(Eingabe!G4603="x",1,0)</f>
        <v>0</v>
      </c>
      <c r="E4603" s="1">
        <f>IF(Eingabe!H4603="x",1,0)</f>
        <v>0</v>
      </c>
      <c r="F4603" s="1">
        <f>IF(Eingabe!I4603="x",1,0)</f>
        <v>0</v>
      </c>
      <c r="G4603" s="90">
        <f t="shared" si="317"/>
        <v>0</v>
      </c>
      <c r="H4603" s="1">
        <f>IF(Eingabe!R4603="x",1,0)</f>
        <v>0</v>
      </c>
      <c r="I4603" s="1">
        <f>IF(Eingabe!S4603="x",1,0)</f>
        <v>0</v>
      </c>
      <c r="J4603" s="1">
        <f t="shared" si="318"/>
        <v>0</v>
      </c>
      <c r="K4603" s="89">
        <f>IF(Eingabe!E4603="x",1,0)</f>
        <v>0</v>
      </c>
      <c r="L4603" s="1">
        <f>IF(Eingabe!F4603="x",1,0)</f>
        <v>0</v>
      </c>
      <c r="M4603" s="90">
        <f t="shared" si="319"/>
        <v>0</v>
      </c>
    </row>
    <row r="4604">
      <c r="A4604" s="5">
        <f>Eingabe!J4604^2*PI()/4</f>
        <v>0</v>
      </c>
      <c r="B4604" s="5">
        <f>Eingabe!K4604*Eingabe!L4604</f>
        <v>0</v>
      </c>
      <c r="C4604" s="5">
        <f>(Eingabe!K4604*(Eingabe!L4604-Eingabe!K4604)+Eingabe!K4604^2*PI()/4)*0+Eingabe!K4604*Eingabe!L4604</f>
        <v>0</v>
      </c>
      <c r="D4604" s="89">
        <f>IF(Eingabe!G4604="x",1,0)</f>
        <v>0</v>
      </c>
      <c r="E4604" s="1">
        <f>IF(Eingabe!H4604="x",1,0)</f>
        <v>0</v>
      </c>
      <c r="F4604" s="1">
        <f>IF(Eingabe!I4604="x",1,0)</f>
        <v>0</v>
      </c>
      <c r="G4604" s="90">
        <f t="shared" si="317"/>
        <v>0</v>
      </c>
      <c r="H4604" s="1">
        <f>IF(Eingabe!R4604="x",1,0)</f>
        <v>0</v>
      </c>
      <c r="I4604" s="1">
        <f>IF(Eingabe!S4604="x",1,0)</f>
        <v>0</v>
      </c>
      <c r="J4604" s="1">
        <f t="shared" si="318"/>
        <v>0</v>
      </c>
      <c r="K4604" s="89">
        <f>IF(Eingabe!E4604="x",1,0)</f>
        <v>0</v>
      </c>
      <c r="L4604" s="1">
        <f>IF(Eingabe!F4604="x",1,0)</f>
        <v>0</v>
      </c>
      <c r="M4604" s="90">
        <f t="shared" si="319"/>
        <v>0</v>
      </c>
    </row>
    <row r="4605">
      <c r="A4605" s="5">
        <f>Eingabe!J4605^2*PI()/4</f>
        <v>0</v>
      </c>
      <c r="B4605" s="5">
        <f>Eingabe!K4605*Eingabe!L4605</f>
        <v>0</v>
      </c>
      <c r="C4605" s="5">
        <f>(Eingabe!K4605*(Eingabe!L4605-Eingabe!K4605)+Eingabe!K4605^2*PI()/4)*0+Eingabe!K4605*Eingabe!L4605</f>
        <v>0</v>
      </c>
      <c r="D4605" s="89">
        <f>IF(Eingabe!G4605="x",1,0)</f>
        <v>0</v>
      </c>
      <c r="E4605" s="1">
        <f>IF(Eingabe!H4605="x",1,0)</f>
        <v>0</v>
      </c>
      <c r="F4605" s="1">
        <f>IF(Eingabe!I4605="x",1,0)</f>
        <v>0</v>
      </c>
      <c r="G4605" s="90">
        <f t="shared" si="317"/>
        <v>0</v>
      </c>
      <c r="H4605" s="1">
        <f>IF(Eingabe!R4605="x",1,0)</f>
        <v>0</v>
      </c>
      <c r="I4605" s="1">
        <f>IF(Eingabe!S4605="x",1,0)</f>
        <v>0</v>
      </c>
      <c r="J4605" s="1">
        <f t="shared" si="318"/>
        <v>0</v>
      </c>
      <c r="K4605" s="89">
        <f>IF(Eingabe!E4605="x",1,0)</f>
        <v>0</v>
      </c>
      <c r="L4605" s="1">
        <f>IF(Eingabe!F4605="x",1,0)</f>
        <v>0</v>
      </c>
      <c r="M4605" s="90">
        <f t="shared" si="319"/>
        <v>0</v>
      </c>
    </row>
    <row r="4606">
      <c r="A4606" s="5">
        <f>Eingabe!J4606^2*PI()/4</f>
        <v>0</v>
      </c>
      <c r="B4606" s="5">
        <f>Eingabe!K4606*Eingabe!L4606</f>
        <v>0</v>
      </c>
      <c r="C4606" s="5">
        <f>(Eingabe!K4606*(Eingabe!L4606-Eingabe!K4606)+Eingabe!K4606^2*PI()/4)*0+Eingabe!K4606*Eingabe!L4606</f>
        <v>0</v>
      </c>
      <c r="D4606" s="89">
        <f>IF(Eingabe!G4606="x",1,0)</f>
        <v>0</v>
      </c>
      <c r="E4606" s="1">
        <f>IF(Eingabe!H4606="x",1,0)</f>
        <v>0</v>
      </c>
      <c r="F4606" s="1">
        <f>IF(Eingabe!I4606="x",1,0)</f>
        <v>0</v>
      </c>
      <c r="G4606" s="90">
        <f t="shared" si="317"/>
        <v>0</v>
      </c>
      <c r="H4606" s="1">
        <f>IF(Eingabe!R4606="x",1,0)</f>
        <v>0</v>
      </c>
      <c r="I4606" s="1">
        <f>IF(Eingabe!S4606="x",1,0)</f>
        <v>0</v>
      </c>
      <c r="J4606" s="1">
        <f t="shared" si="318"/>
        <v>0</v>
      </c>
      <c r="K4606" s="89">
        <f>IF(Eingabe!E4606="x",1,0)</f>
        <v>0</v>
      </c>
      <c r="L4606" s="1">
        <f>IF(Eingabe!F4606="x",1,0)</f>
        <v>0</v>
      </c>
      <c r="M4606" s="90">
        <f t="shared" si="319"/>
        <v>0</v>
      </c>
    </row>
    <row r="4607">
      <c r="A4607" s="5">
        <f>Eingabe!J4607^2*PI()/4</f>
        <v>0</v>
      </c>
      <c r="B4607" s="5">
        <f>Eingabe!K4607*Eingabe!L4607</f>
        <v>0</v>
      </c>
      <c r="C4607" s="5">
        <f>(Eingabe!K4607*(Eingabe!L4607-Eingabe!K4607)+Eingabe!K4607^2*PI()/4)*0+Eingabe!K4607*Eingabe!L4607</f>
        <v>0</v>
      </c>
      <c r="D4607" s="89">
        <f>IF(Eingabe!G4607="x",1,0)</f>
        <v>0</v>
      </c>
      <c r="E4607" s="1">
        <f>IF(Eingabe!H4607="x",1,0)</f>
        <v>0</v>
      </c>
      <c r="F4607" s="1">
        <f>IF(Eingabe!I4607="x",1,0)</f>
        <v>0</v>
      </c>
      <c r="G4607" s="90">
        <f t="shared" si="317"/>
        <v>0</v>
      </c>
      <c r="H4607" s="1">
        <f>IF(Eingabe!R4607="x",1,0)</f>
        <v>0</v>
      </c>
      <c r="I4607" s="1">
        <f>IF(Eingabe!S4607="x",1,0)</f>
        <v>0</v>
      </c>
      <c r="J4607" s="1">
        <f t="shared" si="318"/>
        <v>0</v>
      </c>
      <c r="K4607" s="89">
        <f>IF(Eingabe!E4607="x",1,0)</f>
        <v>0</v>
      </c>
      <c r="L4607" s="1">
        <f>IF(Eingabe!F4607="x",1,0)</f>
        <v>0</v>
      </c>
      <c r="M4607" s="90">
        <f t="shared" si="319"/>
        <v>0</v>
      </c>
    </row>
    <row r="4608">
      <c r="A4608" s="5">
        <f>Eingabe!J4608^2*PI()/4</f>
        <v>0</v>
      </c>
      <c r="B4608" s="5">
        <f>Eingabe!K4608*Eingabe!L4608</f>
        <v>0</v>
      </c>
      <c r="C4608" s="5">
        <f>(Eingabe!K4608*(Eingabe!L4608-Eingabe!K4608)+Eingabe!K4608^2*PI()/4)*0+Eingabe!K4608*Eingabe!L4608</f>
        <v>0</v>
      </c>
      <c r="D4608" s="89">
        <f>IF(Eingabe!G4608="x",1,0)</f>
        <v>0</v>
      </c>
      <c r="E4608" s="1">
        <f>IF(Eingabe!H4608="x",1,0)</f>
        <v>0</v>
      </c>
      <c r="F4608" s="1">
        <f>IF(Eingabe!I4608="x",1,0)</f>
        <v>0</v>
      </c>
      <c r="G4608" s="90">
        <f t="shared" si="317"/>
        <v>0</v>
      </c>
      <c r="H4608" s="1">
        <f>IF(Eingabe!R4608="x",1,0)</f>
        <v>0</v>
      </c>
      <c r="I4608" s="1">
        <f>IF(Eingabe!S4608="x",1,0)</f>
        <v>0</v>
      </c>
      <c r="J4608" s="1">
        <f t="shared" si="318"/>
        <v>0</v>
      </c>
      <c r="K4608" s="89">
        <f>IF(Eingabe!E4608="x",1,0)</f>
        <v>0</v>
      </c>
      <c r="L4608" s="1">
        <f>IF(Eingabe!F4608="x",1,0)</f>
        <v>0</v>
      </c>
      <c r="M4608" s="90">
        <f t="shared" si="319"/>
        <v>0</v>
      </c>
    </row>
    <row r="4609">
      <c r="A4609" s="5">
        <f>Eingabe!J4609^2*PI()/4</f>
        <v>0</v>
      </c>
      <c r="B4609" s="5">
        <f>Eingabe!K4609*Eingabe!L4609</f>
        <v>0</v>
      </c>
      <c r="C4609" s="5">
        <f>(Eingabe!K4609*(Eingabe!L4609-Eingabe!K4609)+Eingabe!K4609^2*PI()/4)*0+Eingabe!K4609*Eingabe!L4609</f>
        <v>0</v>
      </c>
      <c r="D4609" s="89">
        <f>IF(Eingabe!G4609="x",1,0)</f>
        <v>0</v>
      </c>
      <c r="E4609" s="1">
        <f>IF(Eingabe!H4609="x",1,0)</f>
        <v>0</v>
      </c>
      <c r="F4609" s="1">
        <f>IF(Eingabe!I4609="x",1,0)</f>
        <v>0</v>
      </c>
      <c r="G4609" s="90">
        <f t="shared" si="317"/>
        <v>0</v>
      </c>
      <c r="H4609" s="1">
        <f>IF(Eingabe!R4609="x",1,0)</f>
        <v>0</v>
      </c>
      <c r="I4609" s="1">
        <f>IF(Eingabe!S4609="x",1,0)</f>
        <v>0</v>
      </c>
      <c r="J4609" s="1">
        <f t="shared" si="318"/>
        <v>0</v>
      </c>
      <c r="K4609" s="89">
        <f>IF(Eingabe!E4609="x",1,0)</f>
        <v>0</v>
      </c>
      <c r="L4609" s="1">
        <f>IF(Eingabe!F4609="x",1,0)</f>
        <v>0</v>
      </c>
      <c r="M4609" s="90">
        <f t="shared" si="319"/>
        <v>0</v>
      </c>
    </row>
    <row r="4610">
      <c r="A4610" s="5">
        <f>Eingabe!J4610^2*PI()/4</f>
        <v>0</v>
      </c>
      <c r="B4610" s="5">
        <f>Eingabe!K4610*Eingabe!L4610</f>
        <v>0</v>
      </c>
      <c r="C4610" s="5">
        <f>(Eingabe!K4610*(Eingabe!L4610-Eingabe!K4610)+Eingabe!K4610^2*PI()/4)*0+Eingabe!K4610*Eingabe!L4610</f>
        <v>0</v>
      </c>
      <c r="D4610" s="89">
        <f>IF(Eingabe!G4610="x",1,0)</f>
        <v>0</v>
      </c>
      <c r="E4610" s="1">
        <f>IF(Eingabe!H4610="x",1,0)</f>
        <v>0</v>
      </c>
      <c r="F4610" s="1">
        <f>IF(Eingabe!I4610="x",1,0)</f>
        <v>0</v>
      </c>
      <c r="G4610" s="90">
        <f t="shared" si="317"/>
        <v>0</v>
      </c>
      <c r="H4610" s="1">
        <f>IF(Eingabe!R4610="x",1,0)</f>
        <v>0</v>
      </c>
      <c r="I4610" s="1">
        <f>IF(Eingabe!S4610="x",1,0)</f>
        <v>0</v>
      </c>
      <c r="J4610" s="1">
        <f t="shared" si="318"/>
        <v>0</v>
      </c>
      <c r="K4610" s="89">
        <f>IF(Eingabe!E4610="x",1,0)</f>
        <v>0</v>
      </c>
      <c r="L4610" s="1">
        <f>IF(Eingabe!F4610="x",1,0)</f>
        <v>0</v>
      </c>
      <c r="M4610" s="90">
        <f t="shared" si="319"/>
        <v>0</v>
      </c>
    </row>
    <row r="4611">
      <c r="A4611" s="5">
        <f>Eingabe!J4611^2*PI()/4</f>
        <v>0</v>
      </c>
      <c r="B4611" s="5">
        <f>Eingabe!K4611*Eingabe!L4611</f>
        <v>0</v>
      </c>
      <c r="C4611" s="5">
        <f>(Eingabe!K4611*(Eingabe!L4611-Eingabe!K4611)+Eingabe!K4611^2*PI()/4)*0+Eingabe!K4611*Eingabe!L4611</f>
        <v>0</v>
      </c>
      <c r="D4611" s="89">
        <f>IF(Eingabe!G4611="x",1,0)</f>
        <v>0</v>
      </c>
      <c r="E4611" s="1">
        <f>IF(Eingabe!H4611="x",1,0)</f>
        <v>0</v>
      </c>
      <c r="F4611" s="1">
        <f>IF(Eingabe!I4611="x",1,0)</f>
        <v>0</v>
      </c>
      <c r="G4611" s="90">
        <f t="shared" si="317"/>
        <v>0</v>
      </c>
      <c r="H4611" s="1">
        <f>IF(Eingabe!R4611="x",1,0)</f>
        <v>0</v>
      </c>
      <c r="I4611" s="1">
        <f>IF(Eingabe!S4611="x",1,0)</f>
        <v>0</v>
      </c>
      <c r="J4611" s="1">
        <f t="shared" si="318"/>
        <v>0</v>
      </c>
      <c r="K4611" s="89">
        <f>IF(Eingabe!E4611="x",1,0)</f>
        <v>0</v>
      </c>
      <c r="L4611" s="1">
        <f>IF(Eingabe!F4611="x",1,0)</f>
        <v>0</v>
      </c>
      <c r="M4611" s="90">
        <f t="shared" si="319"/>
        <v>0</v>
      </c>
    </row>
    <row r="4612">
      <c r="A4612" s="5">
        <f>Eingabe!J4612^2*PI()/4</f>
        <v>0</v>
      </c>
      <c r="B4612" s="5">
        <f>Eingabe!K4612*Eingabe!L4612</f>
        <v>0</v>
      </c>
      <c r="C4612" s="5">
        <f>(Eingabe!K4612*(Eingabe!L4612-Eingabe!K4612)+Eingabe!K4612^2*PI()/4)*0+Eingabe!K4612*Eingabe!L4612</f>
        <v>0</v>
      </c>
      <c r="D4612" s="89">
        <f>IF(Eingabe!G4612="x",1,0)</f>
        <v>0</v>
      </c>
      <c r="E4612" s="1">
        <f>IF(Eingabe!H4612="x",1,0)</f>
        <v>0</v>
      </c>
      <c r="F4612" s="1">
        <f>IF(Eingabe!I4612="x",1,0)</f>
        <v>0</v>
      </c>
      <c r="G4612" s="90">
        <f t="shared" si="317"/>
        <v>0</v>
      </c>
      <c r="H4612" s="1">
        <f>IF(Eingabe!R4612="x",1,0)</f>
        <v>0</v>
      </c>
      <c r="I4612" s="1">
        <f>IF(Eingabe!S4612="x",1,0)</f>
        <v>0</v>
      </c>
      <c r="J4612" s="1">
        <f t="shared" si="318"/>
        <v>0</v>
      </c>
      <c r="K4612" s="89">
        <f>IF(Eingabe!E4612="x",1,0)</f>
        <v>0</v>
      </c>
      <c r="L4612" s="1">
        <f>IF(Eingabe!F4612="x",1,0)</f>
        <v>0</v>
      </c>
      <c r="M4612" s="90">
        <f t="shared" si="319"/>
        <v>0</v>
      </c>
    </row>
    <row r="4613">
      <c r="A4613" s="5">
        <f>Eingabe!J4613^2*PI()/4</f>
        <v>0</v>
      </c>
      <c r="B4613" s="5">
        <f>Eingabe!K4613*Eingabe!L4613</f>
        <v>0</v>
      </c>
      <c r="C4613" s="5">
        <f>(Eingabe!K4613*(Eingabe!L4613-Eingabe!K4613)+Eingabe!K4613^2*PI()/4)*0+Eingabe!K4613*Eingabe!L4613</f>
        <v>0</v>
      </c>
      <c r="D4613" s="89">
        <f>IF(Eingabe!G4613="x",1,0)</f>
        <v>0</v>
      </c>
      <c r="E4613" s="1">
        <f>IF(Eingabe!H4613="x",1,0)</f>
        <v>0</v>
      </c>
      <c r="F4613" s="1">
        <f>IF(Eingabe!I4613="x",1,0)</f>
        <v>0</v>
      </c>
      <c r="G4613" s="90">
        <f t="shared" si="317"/>
        <v>0</v>
      </c>
      <c r="H4613" s="1">
        <f>IF(Eingabe!R4613="x",1,0)</f>
        <v>0</v>
      </c>
      <c r="I4613" s="1">
        <f>IF(Eingabe!S4613="x",1,0)</f>
        <v>0</v>
      </c>
      <c r="J4613" s="1">
        <f t="shared" si="318"/>
        <v>0</v>
      </c>
      <c r="K4613" s="89">
        <f>IF(Eingabe!E4613="x",1,0)</f>
        <v>0</v>
      </c>
      <c r="L4613" s="1">
        <f>IF(Eingabe!F4613="x",1,0)</f>
        <v>0</v>
      </c>
      <c r="M4613" s="90">
        <f t="shared" si="319"/>
        <v>0</v>
      </c>
    </row>
    <row r="4614">
      <c r="A4614" s="5">
        <f>Eingabe!J4614^2*PI()/4</f>
        <v>0</v>
      </c>
      <c r="B4614" s="5">
        <f>Eingabe!K4614*Eingabe!L4614</f>
        <v>0</v>
      </c>
      <c r="C4614" s="5">
        <f>(Eingabe!K4614*(Eingabe!L4614-Eingabe!K4614)+Eingabe!K4614^2*PI()/4)*0+Eingabe!K4614*Eingabe!L4614</f>
        <v>0</v>
      </c>
      <c r="D4614" s="89">
        <f>IF(Eingabe!G4614="x",1,0)</f>
        <v>0</v>
      </c>
      <c r="E4614" s="1">
        <f>IF(Eingabe!H4614="x",1,0)</f>
        <v>0</v>
      </c>
      <c r="F4614" s="1">
        <f>IF(Eingabe!I4614="x",1,0)</f>
        <v>0</v>
      </c>
      <c r="G4614" s="90">
        <f t="shared" si="317"/>
        <v>0</v>
      </c>
      <c r="H4614" s="1">
        <f>IF(Eingabe!R4614="x",1,0)</f>
        <v>0</v>
      </c>
      <c r="I4614" s="1">
        <f>IF(Eingabe!S4614="x",1,0)</f>
        <v>0</v>
      </c>
      <c r="J4614" s="1">
        <f t="shared" si="318"/>
        <v>0</v>
      </c>
      <c r="K4614" s="89">
        <f>IF(Eingabe!E4614="x",1,0)</f>
        <v>0</v>
      </c>
      <c r="L4614" s="1">
        <f>IF(Eingabe!F4614="x",1,0)</f>
        <v>0</v>
      </c>
      <c r="M4614" s="90">
        <f t="shared" si="319"/>
        <v>0</v>
      </c>
    </row>
    <row r="4615">
      <c r="A4615" s="5">
        <f>Eingabe!J4615^2*PI()/4</f>
        <v>0</v>
      </c>
      <c r="B4615" s="5">
        <f>Eingabe!K4615*Eingabe!L4615</f>
        <v>0</v>
      </c>
      <c r="C4615" s="5">
        <f>(Eingabe!K4615*(Eingabe!L4615-Eingabe!K4615)+Eingabe!K4615^2*PI()/4)*0+Eingabe!K4615*Eingabe!L4615</f>
        <v>0</v>
      </c>
      <c r="D4615" s="89">
        <f>IF(Eingabe!G4615="x",1,0)</f>
        <v>0</v>
      </c>
      <c r="E4615" s="1">
        <f>IF(Eingabe!H4615="x",1,0)</f>
        <v>0</v>
      </c>
      <c r="F4615" s="1">
        <f>IF(Eingabe!I4615="x",1,0)</f>
        <v>0</v>
      </c>
      <c r="G4615" s="90">
        <f t="shared" si="317"/>
        <v>0</v>
      </c>
      <c r="H4615" s="1">
        <f>IF(Eingabe!R4615="x",1,0)</f>
        <v>0</v>
      </c>
      <c r="I4615" s="1">
        <f>IF(Eingabe!S4615="x",1,0)</f>
        <v>0</v>
      </c>
      <c r="J4615" s="1">
        <f t="shared" si="318"/>
        <v>0</v>
      </c>
      <c r="K4615" s="89">
        <f>IF(Eingabe!E4615="x",1,0)</f>
        <v>0</v>
      </c>
      <c r="L4615" s="1">
        <f>IF(Eingabe!F4615="x",1,0)</f>
        <v>0</v>
      </c>
      <c r="M4615" s="90">
        <f t="shared" si="319"/>
        <v>0</v>
      </c>
    </row>
    <row r="4616">
      <c r="A4616" s="5">
        <f>Eingabe!J4616^2*PI()/4</f>
        <v>0</v>
      </c>
      <c r="B4616" s="5">
        <f>Eingabe!K4616*Eingabe!L4616</f>
        <v>0</v>
      </c>
      <c r="C4616" s="5">
        <f>(Eingabe!K4616*(Eingabe!L4616-Eingabe!K4616)+Eingabe!K4616^2*PI()/4)*0+Eingabe!K4616*Eingabe!L4616</f>
        <v>0</v>
      </c>
      <c r="D4616" s="89">
        <f>IF(Eingabe!G4616="x",1,0)</f>
        <v>0</v>
      </c>
      <c r="E4616" s="1">
        <f>IF(Eingabe!H4616="x",1,0)</f>
        <v>0</v>
      </c>
      <c r="F4616" s="1">
        <f>IF(Eingabe!I4616="x",1,0)</f>
        <v>0</v>
      </c>
      <c r="G4616" s="90">
        <f t="shared" si="317"/>
        <v>0</v>
      </c>
      <c r="H4616" s="1">
        <f>IF(Eingabe!R4616="x",1,0)</f>
        <v>0</v>
      </c>
      <c r="I4616" s="1">
        <f>IF(Eingabe!S4616="x",1,0)</f>
        <v>0</v>
      </c>
      <c r="J4616" s="1">
        <f t="shared" si="318"/>
        <v>0</v>
      </c>
      <c r="K4616" s="89">
        <f>IF(Eingabe!E4616="x",1,0)</f>
        <v>0</v>
      </c>
      <c r="L4616" s="1">
        <f>IF(Eingabe!F4616="x",1,0)</f>
        <v>0</v>
      </c>
      <c r="M4616" s="90">
        <f t="shared" si="319"/>
        <v>0</v>
      </c>
    </row>
    <row r="4617">
      <c r="A4617" s="5">
        <f>Eingabe!J4617^2*PI()/4</f>
        <v>0</v>
      </c>
      <c r="B4617" s="5">
        <f>Eingabe!K4617*Eingabe!L4617</f>
        <v>0</v>
      </c>
      <c r="C4617" s="5">
        <f>(Eingabe!K4617*(Eingabe!L4617-Eingabe!K4617)+Eingabe!K4617^2*PI()/4)*0+Eingabe!K4617*Eingabe!L4617</f>
        <v>0</v>
      </c>
      <c r="D4617" s="89">
        <f>IF(Eingabe!G4617="x",1,0)</f>
        <v>0</v>
      </c>
      <c r="E4617" s="1">
        <f>IF(Eingabe!H4617="x",1,0)</f>
        <v>0</v>
      </c>
      <c r="F4617" s="1">
        <f>IF(Eingabe!I4617="x",1,0)</f>
        <v>0</v>
      </c>
      <c r="G4617" s="90">
        <f t="shared" si="317"/>
        <v>0</v>
      </c>
      <c r="H4617" s="1">
        <f>IF(Eingabe!R4617="x",1,0)</f>
        <v>0</v>
      </c>
      <c r="I4617" s="1">
        <f>IF(Eingabe!S4617="x",1,0)</f>
        <v>0</v>
      </c>
      <c r="J4617" s="1">
        <f t="shared" si="318"/>
        <v>0</v>
      </c>
      <c r="K4617" s="89">
        <f>IF(Eingabe!E4617="x",1,0)</f>
        <v>0</v>
      </c>
      <c r="L4617" s="1">
        <f>IF(Eingabe!F4617="x",1,0)</f>
        <v>0</v>
      </c>
      <c r="M4617" s="90">
        <f t="shared" si="319"/>
        <v>0</v>
      </c>
    </row>
    <row r="4618">
      <c r="A4618" s="5">
        <f>Eingabe!J4618^2*PI()/4</f>
        <v>0</v>
      </c>
      <c r="B4618" s="5">
        <f>Eingabe!K4618*Eingabe!L4618</f>
        <v>0</v>
      </c>
      <c r="C4618" s="5">
        <f>(Eingabe!K4618*(Eingabe!L4618-Eingabe!K4618)+Eingabe!K4618^2*PI()/4)*0+Eingabe!K4618*Eingabe!L4618</f>
        <v>0</v>
      </c>
      <c r="D4618" s="89">
        <f>IF(Eingabe!G4618="x",1,0)</f>
        <v>0</v>
      </c>
      <c r="E4618" s="1">
        <f>IF(Eingabe!H4618="x",1,0)</f>
        <v>0</v>
      </c>
      <c r="F4618" s="1">
        <f>IF(Eingabe!I4618="x",1,0)</f>
        <v>0</v>
      </c>
      <c r="G4618" s="90">
        <f t="shared" si="317"/>
        <v>0</v>
      </c>
      <c r="H4618" s="1">
        <f>IF(Eingabe!R4618="x",1,0)</f>
        <v>0</v>
      </c>
      <c r="I4618" s="1">
        <f>IF(Eingabe!S4618="x",1,0)</f>
        <v>0</v>
      </c>
      <c r="J4618" s="1">
        <f t="shared" si="318"/>
        <v>0</v>
      </c>
      <c r="K4618" s="89">
        <f>IF(Eingabe!E4618="x",1,0)</f>
        <v>0</v>
      </c>
      <c r="L4618" s="1">
        <f>IF(Eingabe!F4618="x",1,0)</f>
        <v>0</v>
      </c>
      <c r="M4618" s="90">
        <f t="shared" si="319"/>
        <v>0</v>
      </c>
    </row>
    <row r="4619">
      <c r="A4619" s="5">
        <f>Eingabe!J4619^2*PI()/4</f>
        <v>0</v>
      </c>
      <c r="B4619" s="5">
        <f>Eingabe!K4619*Eingabe!L4619</f>
        <v>0</v>
      </c>
      <c r="C4619" s="5">
        <f>(Eingabe!K4619*(Eingabe!L4619-Eingabe!K4619)+Eingabe!K4619^2*PI()/4)*0+Eingabe!K4619*Eingabe!L4619</f>
        <v>0</v>
      </c>
      <c r="D4619" s="89">
        <f>IF(Eingabe!G4619="x",1,0)</f>
        <v>0</v>
      </c>
      <c r="E4619" s="1">
        <f>IF(Eingabe!H4619="x",1,0)</f>
        <v>0</v>
      </c>
      <c r="F4619" s="1">
        <f>IF(Eingabe!I4619="x",1,0)</f>
        <v>0</v>
      </c>
      <c r="G4619" s="90">
        <f t="shared" si="317"/>
        <v>0</v>
      </c>
      <c r="H4619" s="1">
        <f>IF(Eingabe!R4619="x",1,0)</f>
        <v>0</v>
      </c>
      <c r="I4619" s="1">
        <f>IF(Eingabe!S4619="x",1,0)</f>
        <v>0</v>
      </c>
      <c r="J4619" s="1">
        <f t="shared" si="318"/>
        <v>0</v>
      </c>
      <c r="K4619" s="89">
        <f>IF(Eingabe!E4619="x",1,0)</f>
        <v>0</v>
      </c>
      <c r="L4619" s="1">
        <f>IF(Eingabe!F4619="x",1,0)</f>
        <v>0</v>
      </c>
      <c r="M4619" s="90">
        <f t="shared" si="319"/>
        <v>0</v>
      </c>
    </row>
    <row r="4620">
      <c r="A4620" s="5">
        <f>Eingabe!J4620^2*PI()/4</f>
        <v>0</v>
      </c>
      <c r="B4620" s="5">
        <f>Eingabe!K4620*Eingabe!L4620</f>
        <v>0</v>
      </c>
      <c r="C4620" s="5">
        <f>(Eingabe!K4620*(Eingabe!L4620-Eingabe!K4620)+Eingabe!K4620^2*PI()/4)*0+Eingabe!K4620*Eingabe!L4620</f>
        <v>0</v>
      </c>
      <c r="D4620" s="89">
        <f>IF(Eingabe!G4620="x",1,0)</f>
        <v>0</v>
      </c>
      <c r="E4620" s="1">
        <f>IF(Eingabe!H4620="x",1,0)</f>
        <v>0</v>
      </c>
      <c r="F4620" s="1">
        <f>IF(Eingabe!I4620="x",1,0)</f>
        <v>0</v>
      </c>
      <c r="G4620" s="90">
        <f t="shared" si="317"/>
        <v>0</v>
      </c>
      <c r="H4620" s="1">
        <f>IF(Eingabe!R4620="x",1,0)</f>
        <v>0</v>
      </c>
      <c r="I4620" s="1">
        <f>IF(Eingabe!S4620="x",1,0)</f>
        <v>0</v>
      </c>
      <c r="J4620" s="1">
        <f t="shared" si="318"/>
        <v>0</v>
      </c>
      <c r="K4620" s="89">
        <f>IF(Eingabe!E4620="x",1,0)</f>
        <v>0</v>
      </c>
      <c r="L4620" s="1">
        <f>IF(Eingabe!F4620="x",1,0)</f>
        <v>0</v>
      </c>
      <c r="M4620" s="90">
        <f t="shared" si="319"/>
        <v>0</v>
      </c>
    </row>
    <row r="4621">
      <c r="A4621" s="5">
        <f>Eingabe!J4621^2*PI()/4</f>
        <v>0</v>
      </c>
      <c r="B4621" s="5">
        <f>Eingabe!K4621*Eingabe!L4621</f>
        <v>0</v>
      </c>
      <c r="C4621" s="5">
        <f>(Eingabe!K4621*(Eingabe!L4621-Eingabe!K4621)+Eingabe!K4621^2*PI()/4)*0+Eingabe!K4621*Eingabe!L4621</f>
        <v>0</v>
      </c>
      <c r="D4621" s="89">
        <f>IF(Eingabe!G4621="x",1,0)</f>
        <v>0</v>
      </c>
      <c r="E4621" s="1">
        <f>IF(Eingabe!H4621="x",1,0)</f>
        <v>0</v>
      </c>
      <c r="F4621" s="1">
        <f>IF(Eingabe!I4621="x",1,0)</f>
        <v>0</v>
      </c>
      <c r="G4621" s="90">
        <f t="shared" si="317"/>
        <v>0</v>
      </c>
      <c r="H4621" s="1">
        <f>IF(Eingabe!R4621="x",1,0)</f>
        <v>0</v>
      </c>
      <c r="I4621" s="1">
        <f>IF(Eingabe!S4621="x",1,0)</f>
        <v>0</v>
      </c>
      <c r="J4621" s="1">
        <f t="shared" si="318"/>
        <v>0</v>
      </c>
      <c r="K4621" s="89">
        <f>IF(Eingabe!E4621="x",1,0)</f>
        <v>0</v>
      </c>
      <c r="L4621" s="1">
        <f>IF(Eingabe!F4621="x",1,0)</f>
        <v>0</v>
      </c>
      <c r="M4621" s="90">
        <f t="shared" si="319"/>
        <v>0</v>
      </c>
    </row>
    <row r="4622">
      <c r="A4622" s="5">
        <f>Eingabe!J4622^2*PI()/4</f>
        <v>0</v>
      </c>
      <c r="B4622" s="5">
        <f>Eingabe!K4622*Eingabe!L4622</f>
        <v>0</v>
      </c>
      <c r="C4622" s="5">
        <f>(Eingabe!K4622*(Eingabe!L4622-Eingabe!K4622)+Eingabe!K4622^2*PI()/4)*0+Eingabe!K4622*Eingabe!L4622</f>
        <v>0</v>
      </c>
      <c r="D4622" s="89">
        <f>IF(Eingabe!G4622="x",1,0)</f>
        <v>0</v>
      </c>
      <c r="E4622" s="1">
        <f>IF(Eingabe!H4622="x",1,0)</f>
        <v>0</v>
      </c>
      <c r="F4622" s="1">
        <f>IF(Eingabe!I4622="x",1,0)</f>
        <v>0</v>
      </c>
      <c r="G4622" s="90">
        <f t="shared" si="317"/>
        <v>0</v>
      </c>
      <c r="H4622" s="1">
        <f>IF(Eingabe!R4622="x",1,0)</f>
        <v>0</v>
      </c>
      <c r="I4622" s="1">
        <f>IF(Eingabe!S4622="x",1,0)</f>
        <v>0</v>
      </c>
      <c r="J4622" s="1">
        <f t="shared" si="318"/>
        <v>0</v>
      </c>
      <c r="K4622" s="89">
        <f>IF(Eingabe!E4622="x",1,0)</f>
        <v>0</v>
      </c>
      <c r="L4622" s="1">
        <f>IF(Eingabe!F4622="x",1,0)</f>
        <v>0</v>
      </c>
      <c r="M4622" s="90">
        <f t="shared" si="319"/>
        <v>0</v>
      </c>
    </row>
    <row r="4623">
      <c r="A4623" s="5">
        <f>Eingabe!J4623^2*PI()/4</f>
        <v>0</v>
      </c>
      <c r="B4623" s="5">
        <f>Eingabe!K4623*Eingabe!L4623</f>
        <v>0</v>
      </c>
      <c r="C4623" s="5">
        <f>(Eingabe!K4623*(Eingabe!L4623-Eingabe!K4623)+Eingabe!K4623^2*PI()/4)*0+Eingabe!K4623*Eingabe!L4623</f>
        <v>0</v>
      </c>
      <c r="D4623" s="89">
        <f>IF(Eingabe!G4623="x",1,0)</f>
        <v>0</v>
      </c>
      <c r="E4623" s="1">
        <f>IF(Eingabe!H4623="x",1,0)</f>
        <v>0</v>
      </c>
      <c r="F4623" s="1">
        <f>IF(Eingabe!I4623="x",1,0)</f>
        <v>0</v>
      </c>
      <c r="G4623" s="90">
        <f t="shared" si="317"/>
        <v>0</v>
      </c>
      <c r="H4623" s="1">
        <f>IF(Eingabe!R4623="x",1,0)</f>
        <v>0</v>
      </c>
      <c r="I4623" s="1">
        <f>IF(Eingabe!S4623="x",1,0)</f>
        <v>0</v>
      </c>
      <c r="J4623" s="1">
        <f t="shared" si="318"/>
        <v>0</v>
      </c>
      <c r="K4623" s="89">
        <f>IF(Eingabe!E4623="x",1,0)</f>
        <v>0</v>
      </c>
      <c r="L4623" s="1">
        <f>IF(Eingabe!F4623="x",1,0)</f>
        <v>0</v>
      </c>
      <c r="M4623" s="90">
        <f t="shared" si="319"/>
        <v>0</v>
      </c>
    </row>
    <row r="4624">
      <c r="A4624" s="5">
        <f>Eingabe!J4624^2*PI()/4</f>
        <v>0</v>
      </c>
      <c r="B4624" s="5">
        <f>Eingabe!K4624*Eingabe!L4624</f>
        <v>0</v>
      </c>
      <c r="C4624" s="5">
        <f>(Eingabe!K4624*(Eingabe!L4624-Eingabe!K4624)+Eingabe!K4624^2*PI()/4)*0+Eingabe!K4624*Eingabe!L4624</f>
        <v>0</v>
      </c>
      <c r="D4624" s="89">
        <f>IF(Eingabe!G4624="x",1,0)</f>
        <v>0</v>
      </c>
      <c r="E4624" s="1">
        <f>IF(Eingabe!H4624="x",1,0)</f>
        <v>0</v>
      </c>
      <c r="F4624" s="1">
        <f>IF(Eingabe!I4624="x",1,0)</f>
        <v>0</v>
      </c>
      <c r="G4624" s="90">
        <f t="shared" si="317"/>
        <v>0</v>
      </c>
      <c r="H4624" s="1">
        <f>IF(Eingabe!R4624="x",1,0)</f>
        <v>0</v>
      </c>
      <c r="I4624" s="1">
        <f>IF(Eingabe!S4624="x",1,0)</f>
        <v>0</v>
      </c>
      <c r="J4624" s="1">
        <f t="shared" si="318"/>
        <v>0</v>
      </c>
      <c r="K4624" s="89">
        <f>IF(Eingabe!E4624="x",1,0)</f>
        <v>0</v>
      </c>
      <c r="L4624" s="1">
        <f>IF(Eingabe!F4624="x",1,0)</f>
        <v>0</v>
      </c>
      <c r="M4624" s="90">
        <f t="shared" si="319"/>
        <v>0</v>
      </c>
    </row>
    <row r="4625">
      <c r="A4625" s="5">
        <f>Eingabe!J4625^2*PI()/4</f>
        <v>0</v>
      </c>
      <c r="B4625" s="5">
        <f>Eingabe!K4625*Eingabe!L4625</f>
        <v>0</v>
      </c>
      <c r="C4625" s="5">
        <f>(Eingabe!K4625*(Eingabe!L4625-Eingabe!K4625)+Eingabe!K4625^2*PI()/4)*0+Eingabe!K4625*Eingabe!L4625</f>
        <v>0</v>
      </c>
      <c r="D4625" s="89">
        <f>IF(Eingabe!G4625="x",1,0)</f>
        <v>0</v>
      </c>
      <c r="E4625" s="1">
        <f>IF(Eingabe!H4625="x",1,0)</f>
        <v>0</v>
      </c>
      <c r="F4625" s="1">
        <f>IF(Eingabe!I4625="x",1,0)</f>
        <v>0</v>
      </c>
      <c r="G4625" s="90">
        <f t="shared" si="317"/>
        <v>0</v>
      </c>
      <c r="H4625" s="1">
        <f>IF(Eingabe!R4625="x",1,0)</f>
        <v>0</v>
      </c>
      <c r="I4625" s="1">
        <f>IF(Eingabe!S4625="x",1,0)</f>
        <v>0</v>
      </c>
      <c r="J4625" s="1">
        <f t="shared" si="318"/>
        <v>0</v>
      </c>
      <c r="K4625" s="89">
        <f>IF(Eingabe!E4625="x",1,0)</f>
        <v>0</v>
      </c>
      <c r="L4625" s="1">
        <f>IF(Eingabe!F4625="x",1,0)</f>
        <v>0</v>
      </c>
      <c r="M4625" s="90">
        <f t="shared" si="319"/>
        <v>0</v>
      </c>
    </row>
    <row r="4626">
      <c r="A4626" s="5">
        <f>Eingabe!J4626^2*PI()/4</f>
        <v>0</v>
      </c>
      <c r="B4626" s="5">
        <f>Eingabe!K4626*Eingabe!L4626</f>
        <v>0</v>
      </c>
      <c r="C4626" s="5">
        <f>(Eingabe!K4626*(Eingabe!L4626-Eingabe!K4626)+Eingabe!K4626^2*PI()/4)*0+Eingabe!K4626*Eingabe!L4626</f>
        <v>0</v>
      </c>
      <c r="D4626" s="89">
        <f>IF(Eingabe!G4626="x",1,0)</f>
        <v>0</v>
      </c>
      <c r="E4626" s="1">
        <f>IF(Eingabe!H4626="x",1,0)</f>
        <v>0</v>
      </c>
      <c r="F4626" s="1">
        <f>IF(Eingabe!I4626="x",1,0)</f>
        <v>0</v>
      </c>
      <c r="G4626" s="90">
        <f t="shared" si="317"/>
        <v>0</v>
      </c>
      <c r="H4626" s="1">
        <f>IF(Eingabe!R4626="x",1,0)</f>
        <v>0</v>
      </c>
      <c r="I4626" s="1">
        <f>IF(Eingabe!S4626="x",1,0)</f>
        <v>0</v>
      </c>
      <c r="J4626" s="1">
        <f t="shared" si="318"/>
        <v>0</v>
      </c>
      <c r="K4626" s="89">
        <f>IF(Eingabe!E4626="x",1,0)</f>
        <v>0</v>
      </c>
      <c r="L4626" s="1">
        <f>IF(Eingabe!F4626="x",1,0)</f>
        <v>0</v>
      </c>
      <c r="M4626" s="90">
        <f t="shared" si="319"/>
        <v>0</v>
      </c>
    </row>
    <row r="4627">
      <c r="A4627" s="5">
        <f>Eingabe!J4627^2*PI()/4</f>
        <v>0</v>
      </c>
      <c r="B4627" s="5">
        <f>Eingabe!K4627*Eingabe!L4627</f>
        <v>0</v>
      </c>
      <c r="C4627" s="5">
        <f>(Eingabe!K4627*(Eingabe!L4627-Eingabe!K4627)+Eingabe!K4627^2*PI()/4)*0+Eingabe!K4627*Eingabe!L4627</f>
        <v>0</v>
      </c>
      <c r="D4627" s="89">
        <f>IF(Eingabe!G4627="x",1,0)</f>
        <v>0</v>
      </c>
      <c r="E4627" s="1">
        <f>IF(Eingabe!H4627="x",1,0)</f>
        <v>0</v>
      </c>
      <c r="F4627" s="1">
        <f>IF(Eingabe!I4627="x",1,0)</f>
        <v>0</v>
      </c>
      <c r="G4627" s="90">
        <f t="shared" ref="G4627:G4690" si="320">MAX(E4627:F4627)</f>
        <v>0</v>
      </c>
      <c r="H4627" s="1">
        <f>IF(Eingabe!R4627="x",1,0)</f>
        <v>0</v>
      </c>
      <c r="I4627" s="1">
        <f>IF(Eingabe!S4627="x",1,0)</f>
        <v>0</v>
      </c>
      <c r="J4627" s="1">
        <f t="shared" ref="J4627:J4690" si="321">MAX(H4627:I4627)</f>
        <v>0</v>
      </c>
      <c r="K4627" s="89">
        <f>IF(Eingabe!E4627="x",1,0)</f>
        <v>0</v>
      </c>
      <c r="L4627" s="1">
        <f>IF(Eingabe!F4627="x",1,0)</f>
        <v>0</v>
      </c>
      <c r="M4627" s="90">
        <f t="shared" ref="M4627:M4690" si="322">MAX(K4627:L4627)</f>
        <v>0</v>
      </c>
    </row>
    <row r="4628">
      <c r="A4628" s="5">
        <f>Eingabe!J4628^2*PI()/4</f>
        <v>0</v>
      </c>
      <c r="B4628" s="5">
        <f>Eingabe!K4628*Eingabe!L4628</f>
        <v>0</v>
      </c>
      <c r="C4628" s="5">
        <f>(Eingabe!K4628*(Eingabe!L4628-Eingabe!K4628)+Eingabe!K4628^2*PI()/4)*0+Eingabe!K4628*Eingabe!L4628</f>
        <v>0</v>
      </c>
      <c r="D4628" s="89">
        <f>IF(Eingabe!G4628="x",1,0)</f>
        <v>0</v>
      </c>
      <c r="E4628" s="1">
        <f>IF(Eingabe!H4628="x",1,0)</f>
        <v>0</v>
      </c>
      <c r="F4628" s="1">
        <f>IF(Eingabe!I4628="x",1,0)</f>
        <v>0</v>
      </c>
      <c r="G4628" s="90">
        <f t="shared" si="320"/>
        <v>0</v>
      </c>
      <c r="H4628" s="1">
        <f>IF(Eingabe!R4628="x",1,0)</f>
        <v>0</v>
      </c>
      <c r="I4628" s="1">
        <f>IF(Eingabe!S4628="x",1,0)</f>
        <v>0</v>
      </c>
      <c r="J4628" s="1">
        <f t="shared" si="321"/>
        <v>0</v>
      </c>
      <c r="K4628" s="89">
        <f>IF(Eingabe!E4628="x",1,0)</f>
        <v>0</v>
      </c>
      <c r="L4628" s="1">
        <f>IF(Eingabe!F4628="x",1,0)</f>
        <v>0</v>
      </c>
      <c r="M4628" s="90">
        <f t="shared" si="322"/>
        <v>0</v>
      </c>
    </row>
    <row r="4629">
      <c r="A4629" s="5">
        <f>Eingabe!J4629^2*PI()/4</f>
        <v>0</v>
      </c>
      <c r="B4629" s="5">
        <f>Eingabe!K4629*Eingabe!L4629</f>
        <v>0</v>
      </c>
      <c r="C4629" s="5">
        <f>(Eingabe!K4629*(Eingabe!L4629-Eingabe!K4629)+Eingabe!K4629^2*PI()/4)*0+Eingabe!K4629*Eingabe!L4629</f>
        <v>0</v>
      </c>
      <c r="D4629" s="89">
        <f>IF(Eingabe!G4629="x",1,0)</f>
        <v>0</v>
      </c>
      <c r="E4629" s="1">
        <f>IF(Eingabe!H4629="x",1,0)</f>
        <v>0</v>
      </c>
      <c r="F4629" s="1">
        <f>IF(Eingabe!I4629="x",1,0)</f>
        <v>0</v>
      </c>
      <c r="G4629" s="90">
        <f t="shared" si="320"/>
        <v>0</v>
      </c>
      <c r="H4629" s="1">
        <f>IF(Eingabe!R4629="x",1,0)</f>
        <v>0</v>
      </c>
      <c r="I4629" s="1">
        <f>IF(Eingabe!S4629="x",1,0)</f>
        <v>0</v>
      </c>
      <c r="J4629" s="1">
        <f t="shared" si="321"/>
        <v>0</v>
      </c>
      <c r="K4629" s="89">
        <f>IF(Eingabe!E4629="x",1,0)</f>
        <v>0</v>
      </c>
      <c r="L4629" s="1">
        <f>IF(Eingabe!F4629="x",1,0)</f>
        <v>0</v>
      </c>
      <c r="M4629" s="90">
        <f t="shared" si="322"/>
        <v>0</v>
      </c>
    </row>
    <row r="4630">
      <c r="A4630" s="5">
        <f>Eingabe!J4630^2*PI()/4</f>
        <v>0</v>
      </c>
      <c r="B4630" s="5">
        <f>Eingabe!K4630*Eingabe!L4630</f>
        <v>0</v>
      </c>
      <c r="C4630" s="5">
        <f>(Eingabe!K4630*(Eingabe!L4630-Eingabe!K4630)+Eingabe!K4630^2*PI()/4)*0+Eingabe!K4630*Eingabe!L4630</f>
        <v>0</v>
      </c>
      <c r="D4630" s="89">
        <f>IF(Eingabe!G4630="x",1,0)</f>
        <v>0</v>
      </c>
      <c r="E4630" s="1">
        <f>IF(Eingabe!H4630="x",1,0)</f>
        <v>0</v>
      </c>
      <c r="F4630" s="1">
        <f>IF(Eingabe!I4630="x",1,0)</f>
        <v>0</v>
      </c>
      <c r="G4630" s="90">
        <f t="shared" si="320"/>
        <v>0</v>
      </c>
      <c r="H4630" s="1">
        <f>IF(Eingabe!R4630="x",1,0)</f>
        <v>0</v>
      </c>
      <c r="I4630" s="1">
        <f>IF(Eingabe!S4630="x",1,0)</f>
        <v>0</v>
      </c>
      <c r="J4630" s="1">
        <f t="shared" si="321"/>
        <v>0</v>
      </c>
      <c r="K4630" s="89">
        <f>IF(Eingabe!E4630="x",1,0)</f>
        <v>0</v>
      </c>
      <c r="L4630" s="1">
        <f>IF(Eingabe!F4630="x",1,0)</f>
        <v>0</v>
      </c>
      <c r="M4630" s="90">
        <f t="shared" si="322"/>
        <v>0</v>
      </c>
    </row>
    <row r="4631">
      <c r="A4631" s="5">
        <f>Eingabe!J4631^2*PI()/4</f>
        <v>0</v>
      </c>
      <c r="B4631" s="5">
        <f>Eingabe!K4631*Eingabe!L4631</f>
        <v>0</v>
      </c>
      <c r="C4631" s="5">
        <f>(Eingabe!K4631*(Eingabe!L4631-Eingabe!K4631)+Eingabe!K4631^2*PI()/4)*0+Eingabe!K4631*Eingabe!L4631</f>
        <v>0</v>
      </c>
      <c r="D4631" s="89">
        <f>IF(Eingabe!G4631="x",1,0)</f>
        <v>0</v>
      </c>
      <c r="E4631" s="1">
        <f>IF(Eingabe!H4631="x",1,0)</f>
        <v>0</v>
      </c>
      <c r="F4631" s="1">
        <f>IF(Eingabe!I4631="x",1,0)</f>
        <v>0</v>
      </c>
      <c r="G4631" s="90">
        <f t="shared" si="320"/>
        <v>0</v>
      </c>
      <c r="H4631" s="1">
        <f>IF(Eingabe!R4631="x",1,0)</f>
        <v>0</v>
      </c>
      <c r="I4631" s="1">
        <f>IF(Eingabe!S4631="x",1,0)</f>
        <v>0</v>
      </c>
      <c r="J4631" s="1">
        <f t="shared" si="321"/>
        <v>0</v>
      </c>
      <c r="K4631" s="89">
        <f>IF(Eingabe!E4631="x",1,0)</f>
        <v>0</v>
      </c>
      <c r="L4631" s="1">
        <f>IF(Eingabe!F4631="x",1,0)</f>
        <v>0</v>
      </c>
      <c r="M4631" s="90">
        <f t="shared" si="322"/>
        <v>0</v>
      </c>
    </row>
    <row r="4632">
      <c r="A4632" s="5">
        <f>Eingabe!J4632^2*PI()/4</f>
        <v>0</v>
      </c>
      <c r="B4632" s="5">
        <f>Eingabe!K4632*Eingabe!L4632</f>
        <v>0</v>
      </c>
      <c r="C4632" s="5">
        <f>(Eingabe!K4632*(Eingabe!L4632-Eingabe!K4632)+Eingabe!K4632^2*PI()/4)*0+Eingabe!K4632*Eingabe!L4632</f>
        <v>0</v>
      </c>
      <c r="D4632" s="89">
        <f>IF(Eingabe!G4632="x",1,0)</f>
        <v>0</v>
      </c>
      <c r="E4632" s="1">
        <f>IF(Eingabe!H4632="x",1,0)</f>
        <v>0</v>
      </c>
      <c r="F4632" s="1">
        <f>IF(Eingabe!I4632="x",1,0)</f>
        <v>0</v>
      </c>
      <c r="G4632" s="90">
        <f t="shared" si="320"/>
        <v>0</v>
      </c>
      <c r="H4632" s="1">
        <f>IF(Eingabe!R4632="x",1,0)</f>
        <v>0</v>
      </c>
      <c r="I4632" s="1">
        <f>IF(Eingabe!S4632="x",1,0)</f>
        <v>0</v>
      </c>
      <c r="J4632" s="1">
        <f t="shared" si="321"/>
        <v>0</v>
      </c>
      <c r="K4632" s="89">
        <f>IF(Eingabe!E4632="x",1,0)</f>
        <v>0</v>
      </c>
      <c r="L4632" s="1">
        <f>IF(Eingabe!F4632="x",1,0)</f>
        <v>0</v>
      </c>
      <c r="M4632" s="90">
        <f t="shared" si="322"/>
        <v>0</v>
      </c>
    </row>
    <row r="4633">
      <c r="A4633" s="5">
        <f>Eingabe!J4633^2*PI()/4</f>
        <v>0</v>
      </c>
      <c r="B4633" s="5">
        <f>Eingabe!K4633*Eingabe!L4633</f>
        <v>0</v>
      </c>
      <c r="C4633" s="5">
        <f>(Eingabe!K4633*(Eingabe!L4633-Eingabe!K4633)+Eingabe!K4633^2*PI()/4)*0+Eingabe!K4633*Eingabe!L4633</f>
        <v>0</v>
      </c>
      <c r="D4633" s="89">
        <f>IF(Eingabe!G4633="x",1,0)</f>
        <v>0</v>
      </c>
      <c r="E4633" s="1">
        <f>IF(Eingabe!H4633="x",1,0)</f>
        <v>0</v>
      </c>
      <c r="F4633" s="1">
        <f>IF(Eingabe!I4633="x",1,0)</f>
        <v>0</v>
      </c>
      <c r="G4633" s="90">
        <f t="shared" si="320"/>
        <v>0</v>
      </c>
      <c r="H4633" s="1">
        <f>IF(Eingabe!R4633="x",1,0)</f>
        <v>0</v>
      </c>
      <c r="I4633" s="1">
        <f>IF(Eingabe!S4633="x",1,0)</f>
        <v>0</v>
      </c>
      <c r="J4633" s="1">
        <f t="shared" si="321"/>
        <v>0</v>
      </c>
      <c r="K4633" s="89">
        <f>IF(Eingabe!E4633="x",1,0)</f>
        <v>0</v>
      </c>
      <c r="L4633" s="1">
        <f>IF(Eingabe!F4633="x",1,0)</f>
        <v>0</v>
      </c>
      <c r="M4633" s="90">
        <f t="shared" si="322"/>
        <v>0</v>
      </c>
    </row>
    <row r="4634">
      <c r="A4634" s="5">
        <f>Eingabe!J4634^2*PI()/4</f>
        <v>0</v>
      </c>
      <c r="B4634" s="5">
        <f>Eingabe!K4634*Eingabe!L4634</f>
        <v>0</v>
      </c>
      <c r="C4634" s="5">
        <f>(Eingabe!K4634*(Eingabe!L4634-Eingabe!K4634)+Eingabe!K4634^2*PI()/4)*0+Eingabe!K4634*Eingabe!L4634</f>
        <v>0</v>
      </c>
      <c r="D4634" s="89">
        <f>IF(Eingabe!G4634="x",1,0)</f>
        <v>0</v>
      </c>
      <c r="E4634" s="1">
        <f>IF(Eingabe!H4634="x",1,0)</f>
        <v>0</v>
      </c>
      <c r="F4634" s="1">
        <f>IF(Eingabe!I4634="x",1,0)</f>
        <v>0</v>
      </c>
      <c r="G4634" s="90">
        <f t="shared" si="320"/>
        <v>0</v>
      </c>
      <c r="H4634" s="1">
        <f>IF(Eingabe!R4634="x",1,0)</f>
        <v>0</v>
      </c>
      <c r="I4634" s="1">
        <f>IF(Eingabe!S4634="x",1,0)</f>
        <v>0</v>
      </c>
      <c r="J4634" s="1">
        <f t="shared" si="321"/>
        <v>0</v>
      </c>
      <c r="K4634" s="89">
        <f>IF(Eingabe!E4634="x",1,0)</f>
        <v>0</v>
      </c>
      <c r="L4634" s="1">
        <f>IF(Eingabe!F4634="x",1,0)</f>
        <v>0</v>
      </c>
      <c r="M4634" s="90">
        <f t="shared" si="322"/>
        <v>0</v>
      </c>
    </row>
    <row r="4635">
      <c r="A4635" s="5">
        <f>Eingabe!J4635^2*PI()/4</f>
        <v>0</v>
      </c>
      <c r="B4635" s="5">
        <f>Eingabe!K4635*Eingabe!L4635</f>
        <v>0</v>
      </c>
      <c r="C4635" s="5">
        <f>(Eingabe!K4635*(Eingabe!L4635-Eingabe!K4635)+Eingabe!K4635^2*PI()/4)*0+Eingabe!K4635*Eingabe!L4635</f>
        <v>0</v>
      </c>
      <c r="D4635" s="89">
        <f>IF(Eingabe!G4635="x",1,0)</f>
        <v>0</v>
      </c>
      <c r="E4635" s="1">
        <f>IF(Eingabe!H4635="x",1,0)</f>
        <v>0</v>
      </c>
      <c r="F4635" s="1">
        <f>IF(Eingabe!I4635="x",1,0)</f>
        <v>0</v>
      </c>
      <c r="G4635" s="90">
        <f t="shared" si="320"/>
        <v>0</v>
      </c>
      <c r="H4635" s="1">
        <f>IF(Eingabe!R4635="x",1,0)</f>
        <v>0</v>
      </c>
      <c r="I4635" s="1">
        <f>IF(Eingabe!S4635="x",1,0)</f>
        <v>0</v>
      </c>
      <c r="J4635" s="1">
        <f t="shared" si="321"/>
        <v>0</v>
      </c>
      <c r="K4635" s="89">
        <f>IF(Eingabe!E4635="x",1,0)</f>
        <v>0</v>
      </c>
      <c r="L4635" s="1">
        <f>IF(Eingabe!F4635="x",1,0)</f>
        <v>0</v>
      </c>
      <c r="M4635" s="90">
        <f t="shared" si="322"/>
        <v>0</v>
      </c>
    </row>
    <row r="4636">
      <c r="A4636" s="5">
        <f>Eingabe!J4636^2*PI()/4</f>
        <v>0</v>
      </c>
      <c r="B4636" s="5">
        <f>Eingabe!K4636*Eingabe!L4636</f>
        <v>0</v>
      </c>
      <c r="C4636" s="5">
        <f>(Eingabe!K4636*(Eingabe!L4636-Eingabe!K4636)+Eingabe!K4636^2*PI()/4)*0+Eingabe!K4636*Eingabe!L4636</f>
        <v>0</v>
      </c>
      <c r="D4636" s="89">
        <f>IF(Eingabe!G4636="x",1,0)</f>
        <v>0</v>
      </c>
      <c r="E4636" s="1">
        <f>IF(Eingabe!H4636="x",1,0)</f>
        <v>0</v>
      </c>
      <c r="F4636" s="1">
        <f>IF(Eingabe!I4636="x",1,0)</f>
        <v>0</v>
      </c>
      <c r="G4636" s="90">
        <f t="shared" si="320"/>
        <v>0</v>
      </c>
      <c r="H4636" s="1">
        <f>IF(Eingabe!R4636="x",1,0)</f>
        <v>0</v>
      </c>
      <c r="I4636" s="1">
        <f>IF(Eingabe!S4636="x",1,0)</f>
        <v>0</v>
      </c>
      <c r="J4636" s="1">
        <f t="shared" si="321"/>
        <v>0</v>
      </c>
      <c r="K4636" s="89">
        <f>IF(Eingabe!E4636="x",1,0)</f>
        <v>0</v>
      </c>
      <c r="L4636" s="1">
        <f>IF(Eingabe!F4636="x",1,0)</f>
        <v>0</v>
      </c>
      <c r="M4636" s="90">
        <f t="shared" si="322"/>
        <v>0</v>
      </c>
    </row>
    <row r="4637">
      <c r="A4637" s="5">
        <f>Eingabe!J4637^2*PI()/4</f>
        <v>0</v>
      </c>
      <c r="B4637" s="5">
        <f>Eingabe!K4637*Eingabe!L4637</f>
        <v>0</v>
      </c>
      <c r="C4637" s="5">
        <f>(Eingabe!K4637*(Eingabe!L4637-Eingabe!K4637)+Eingabe!K4637^2*PI()/4)*0+Eingabe!K4637*Eingabe!L4637</f>
        <v>0</v>
      </c>
      <c r="D4637" s="89">
        <f>IF(Eingabe!G4637="x",1,0)</f>
        <v>0</v>
      </c>
      <c r="E4637" s="1">
        <f>IF(Eingabe!H4637="x",1,0)</f>
        <v>0</v>
      </c>
      <c r="F4637" s="1">
        <f>IF(Eingabe!I4637="x",1,0)</f>
        <v>0</v>
      </c>
      <c r="G4637" s="90">
        <f t="shared" si="320"/>
        <v>0</v>
      </c>
      <c r="H4637" s="1">
        <f>IF(Eingabe!R4637="x",1,0)</f>
        <v>0</v>
      </c>
      <c r="I4637" s="1">
        <f>IF(Eingabe!S4637="x",1,0)</f>
        <v>0</v>
      </c>
      <c r="J4637" s="1">
        <f t="shared" si="321"/>
        <v>0</v>
      </c>
      <c r="K4637" s="89">
        <f>IF(Eingabe!E4637="x",1,0)</f>
        <v>0</v>
      </c>
      <c r="L4637" s="1">
        <f>IF(Eingabe!F4637="x",1,0)</f>
        <v>0</v>
      </c>
      <c r="M4637" s="90">
        <f t="shared" si="322"/>
        <v>0</v>
      </c>
    </row>
    <row r="4638">
      <c r="A4638" s="5">
        <f>Eingabe!J4638^2*PI()/4</f>
        <v>0</v>
      </c>
      <c r="B4638" s="5">
        <f>Eingabe!K4638*Eingabe!L4638</f>
        <v>0</v>
      </c>
      <c r="C4638" s="5">
        <f>(Eingabe!K4638*(Eingabe!L4638-Eingabe!K4638)+Eingabe!K4638^2*PI()/4)*0+Eingabe!K4638*Eingabe!L4638</f>
        <v>0</v>
      </c>
      <c r="D4638" s="89">
        <f>IF(Eingabe!G4638="x",1,0)</f>
        <v>0</v>
      </c>
      <c r="E4638" s="1">
        <f>IF(Eingabe!H4638="x",1,0)</f>
        <v>0</v>
      </c>
      <c r="F4638" s="1">
        <f>IF(Eingabe!I4638="x",1,0)</f>
        <v>0</v>
      </c>
      <c r="G4638" s="90">
        <f t="shared" si="320"/>
        <v>0</v>
      </c>
      <c r="H4638" s="1">
        <f>IF(Eingabe!R4638="x",1,0)</f>
        <v>0</v>
      </c>
      <c r="I4638" s="1">
        <f>IF(Eingabe!S4638="x",1,0)</f>
        <v>0</v>
      </c>
      <c r="J4638" s="1">
        <f t="shared" si="321"/>
        <v>0</v>
      </c>
      <c r="K4638" s="89">
        <f>IF(Eingabe!E4638="x",1,0)</f>
        <v>0</v>
      </c>
      <c r="L4638" s="1">
        <f>IF(Eingabe!F4638="x",1,0)</f>
        <v>0</v>
      </c>
      <c r="M4638" s="90">
        <f t="shared" si="322"/>
        <v>0</v>
      </c>
    </row>
    <row r="4639">
      <c r="A4639" s="5">
        <f>Eingabe!J4639^2*PI()/4</f>
        <v>0</v>
      </c>
      <c r="B4639" s="5">
        <f>Eingabe!K4639*Eingabe!L4639</f>
        <v>0</v>
      </c>
      <c r="C4639" s="5">
        <f>(Eingabe!K4639*(Eingabe!L4639-Eingabe!K4639)+Eingabe!K4639^2*PI()/4)*0+Eingabe!K4639*Eingabe!L4639</f>
        <v>0</v>
      </c>
      <c r="D4639" s="89">
        <f>IF(Eingabe!G4639="x",1,0)</f>
        <v>0</v>
      </c>
      <c r="E4639" s="1">
        <f>IF(Eingabe!H4639="x",1,0)</f>
        <v>0</v>
      </c>
      <c r="F4639" s="1">
        <f>IF(Eingabe!I4639="x",1,0)</f>
        <v>0</v>
      </c>
      <c r="G4639" s="90">
        <f t="shared" si="320"/>
        <v>0</v>
      </c>
      <c r="H4639" s="1">
        <f>IF(Eingabe!R4639="x",1,0)</f>
        <v>0</v>
      </c>
      <c r="I4639" s="1">
        <f>IF(Eingabe!S4639="x",1,0)</f>
        <v>0</v>
      </c>
      <c r="J4639" s="1">
        <f t="shared" si="321"/>
        <v>0</v>
      </c>
      <c r="K4639" s="89">
        <f>IF(Eingabe!E4639="x",1,0)</f>
        <v>0</v>
      </c>
      <c r="L4639" s="1">
        <f>IF(Eingabe!F4639="x",1,0)</f>
        <v>0</v>
      </c>
      <c r="M4639" s="90">
        <f t="shared" si="322"/>
        <v>0</v>
      </c>
    </row>
    <row r="4640">
      <c r="A4640" s="5">
        <f>Eingabe!J4640^2*PI()/4</f>
        <v>0</v>
      </c>
      <c r="B4640" s="5">
        <f>Eingabe!K4640*Eingabe!L4640</f>
        <v>0</v>
      </c>
      <c r="C4640" s="5">
        <f>(Eingabe!K4640*(Eingabe!L4640-Eingabe!K4640)+Eingabe!K4640^2*PI()/4)*0+Eingabe!K4640*Eingabe!L4640</f>
        <v>0</v>
      </c>
      <c r="D4640" s="89">
        <f>IF(Eingabe!G4640="x",1,0)</f>
        <v>0</v>
      </c>
      <c r="E4640" s="1">
        <f>IF(Eingabe!H4640="x",1,0)</f>
        <v>0</v>
      </c>
      <c r="F4640" s="1">
        <f>IF(Eingabe!I4640="x",1,0)</f>
        <v>0</v>
      </c>
      <c r="G4640" s="90">
        <f t="shared" si="320"/>
        <v>0</v>
      </c>
      <c r="H4640" s="1">
        <f>IF(Eingabe!R4640="x",1,0)</f>
        <v>0</v>
      </c>
      <c r="I4640" s="1">
        <f>IF(Eingabe!S4640="x",1,0)</f>
        <v>0</v>
      </c>
      <c r="J4640" s="1">
        <f t="shared" si="321"/>
        <v>0</v>
      </c>
      <c r="K4640" s="89">
        <f>IF(Eingabe!E4640="x",1,0)</f>
        <v>0</v>
      </c>
      <c r="L4640" s="1">
        <f>IF(Eingabe!F4640="x",1,0)</f>
        <v>0</v>
      </c>
      <c r="M4640" s="90">
        <f t="shared" si="322"/>
        <v>0</v>
      </c>
    </row>
    <row r="4641">
      <c r="A4641" s="5">
        <f>Eingabe!J4641^2*PI()/4</f>
        <v>0</v>
      </c>
      <c r="B4641" s="5">
        <f>Eingabe!K4641*Eingabe!L4641</f>
        <v>0</v>
      </c>
      <c r="C4641" s="5">
        <f>(Eingabe!K4641*(Eingabe!L4641-Eingabe!K4641)+Eingabe!K4641^2*PI()/4)*0+Eingabe!K4641*Eingabe!L4641</f>
        <v>0</v>
      </c>
      <c r="D4641" s="89">
        <f>IF(Eingabe!G4641="x",1,0)</f>
        <v>0</v>
      </c>
      <c r="E4641" s="1">
        <f>IF(Eingabe!H4641="x",1,0)</f>
        <v>0</v>
      </c>
      <c r="F4641" s="1">
        <f>IF(Eingabe!I4641="x",1,0)</f>
        <v>0</v>
      </c>
      <c r="G4641" s="90">
        <f t="shared" si="320"/>
        <v>0</v>
      </c>
      <c r="H4641" s="1">
        <f>IF(Eingabe!R4641="x",1,0)</f>
        <v>0</v>
      </c>
      <c r="I4641" s="1">
        <f>IF(Eingabe!S4641="x",1,0)</f>
        <v>0</v>
      </c>
      <c r="J4641" s="1">
        <f t="shared" si="321"/>
        <v>0</v>
      </c>
      <c r="K4641" s="89">
        <f>IF(Eingabe!E4641="x",1,0)</f>
        <v>0</v>
      </c>
      <c r="L4641" s="1">
        <f>IF(Eingabe!F4641="x",1,0)</f>
        <v>0</v>
      </c>
      <c r="M4641" s="90">
        <f t="shared" si="322"/>
        <v>0</v>
      </c>
    </row>
    <row r="4642">
      <c r="A4642" s="5">
        <f>Eingabe!J4642^2*PI()/4</f>
        <v>0</v>
      </c>
      <c r="B4642" s="5">
        <f>Eingabe!K4642*Eingabe!L4642</f>
        <v>0</v>
      </c>
      <c r="C4642" s="5">
        <f>(Eingabe!K4642*(Eingabe!L4642-Eingabe!K4642)+Eingabe!K4642^2*PI()/4)*0+Eingabe!K4642*Eingabe!L4642</f>
        <v>0</v>
      </c>
      <c r="D4642" s="89">
        <f>IF(Eingabe!G4642="x",1,0)</f>
        <v>0</v>
      </c>
      <c r="E4642" s="1">
        <f>IF(Eingabe!H4642="x",1,0)</f>
        <v>0</v>
      </c>
      <c r="F4642" s="1">
        <f>IF(Eingabe!I4642="x",1,0)</f>
        <v>0</v>
      </c>
      <c r="G4642" s="90">
        <f t="shared" si="320"/>
        <v>0</v>
      </c>
      <c r="H4642" s="1">
        <f>IF(Eingabe!R4642="x",1,0)</f>
        <v>0</v>
      </c>
      <c r="I4642" s="1">
        <f>IF(Eingabe!S4642="x",1,0)</f>
        <v>0</v>
      </c>
      <c r="J4642" s="1">
        <f t="shared" si="321"/>
        <v>0</v>
      </c>
      <c r="K4642" s="89">
        <f>IF(Eingabe!E4642="x",1,0)</f>
        <v>0</v>
      </c>
      <c r="L4642" s="1">
        <f>IF(Eingabe!F4642="x",1,0)</f>
        <v>0</v>
      </c>
      <c r="M4642" s="90">
        <f t="shared" si="322"/>
        <v>0</v>
      </c>
    </row>
    <row r="4643">
      <c r="A4643" s="5">
        <f>Eingabe!J4643^2*PI()/4</f>
        <v>0</v>
      </c>
      <c r="B4643" s="5">
        <f>Eingabe!K4643*Eingabe!L4643</f>
        <v>0</v>
      </c>
      <c r="C4643" s="5">
        <f>(Eingabe!K4643*(Eingabe!L4643-Eingabe!K4643)+Eingabe!K4643^2*PI()/4)*0+Eingabe!K4643*Eingabe!L4643</f>
        <v>0</v>
      </c>
      <c r="D4643" s="89">
        <f>IF(Eingabe!G4643="x",1,0)</f>
        <v>0</v>
      </c>
      <c r="E4643" s="1">
        <f>IF(Eingabe!H4643="x",1,0)</f>
        <v>0</v>
      </c>
      <c r="F4643" s="1">
        <f>IF(Eingabe!I4643="x",1,0)</f>
        <v>0</v>
      </c>
      <c r="G4643" s="90">
        <f t="shared" si="320"/>
        <v>0</v>
      </c>
      <c r="H4643" s="1">
        <f>IF(Eingabe!R4643="x",1,0)</f>
        <v>0</v>
      </c>
      <c r="I4643" s="1">
        <f>IF(Eingabe!S4643="x",1,0)</f>
        <v>0</v>
      </c>
      <c r="J4643" s="1">
        <f t="shared" si="321"/>
        <v>0</v>
      </c>
      <c r="K4643" s="89">
        <f>IF(Eingabe!E4643="x",1,0)</f>
        <v>0</v>
      </c>
      <c r="L4643" s="1">
        <f>IF(Eingabe!F4643="x",1,0)</f>
        <v>0</v>
      </c>
      <c r="M4643" s="90">
        <f t="shared" si="322"/>
        <v>0</v>
      </c>
    </row>
    <row r="4644">
      <c r="A4644" s="5">
        <f>Eingabe!J4644^2*PI()/4</f>
        <v>0</v>
      </c>
      <c r="B4644" s="5">
        <f>Eingabe!K4644*Eingabe!L4644</f>
        <v>0</v>
      </c>
      <c r="C4644" s="5">
        <f>(Eingabe!K4644*(Eingabe!L4644-Eingabe!K4644)+Eingabe!K4644^2*PI()/4)*0+Eingabe!K4644*Eingabe!L4644</f>
        <v>0</v>
      </c>
      <c r="D4644" s="89">
        <f>IF(Eingabe!G4644="x",1,0)</f>
        <v>0</v>
      </c>
      <c r="E4644" s="1">
        <f>IF(Eingabe!H4644="x",1,0)</f>
        <v>0</v>
      </c>
      <c r="F4644" s="1">
        <f>IF(Eingabe!I4644="x",1,0)</f>
        <v>0</v>
      </c>
      <c r="G4644" s="90">
        <f t="shared" si="320"/>
        <v>0</v>
      </c>
      <c r="H4644" s="1">
        <f>IF(Eingabe!R4644="x",1,0)</f>
        <v>0</v>
      </c>
      <c r="I4644" s="1">
        <f>IF(Eingabe!S4644="x",1,0)</f>
        <v>0</v>
      </c>
      <c r="J4644" s="1">
        <f t="shared" si="321"/>
        <v>0</v>
      </c>
      <c r="K4644" s="89">
        <f>IF(Eingabe!E4644="x",1,0)</f>
        <v>0</v>
      </c>
      <c r="L4644" s="1">
        <f>IF(Eingabe!F4644="x",1,0)</f>
        <v>0</v>
      </c>
      <c r="M4644" s="90">
        <f t="shared" si="322"/>
        <v>0</v>
      </c>
    </row>
    <row r="4645">
      <c r="A4645" s="5">
        <f>Eingabe!J4645^2*PI()/4</f>
        <v>0</v>
      </c>
      <c r="B4645" s="5">
        <f>Eingabe!K4645*Eingabe!L4645</f>
        <v>0</v>
      </c>
      <c r="C4645" s="5">
        <f>(Eingabe!K4645*(Eingabe!L4645-Eingabe!K4645)+Eingabe!K4645^2*PI()/4)*0+Eingabe!K4645*Eingabe!L4645</f>
        <v>0</v>
      </c>
      <c r="D4645" s="89">
        <f>IF(Eingabe!G4645="x",1,0)</f>
        <v>0</v>
      </c>
      <c r="E4645" s="1">
        <f>IF(Eingabe!H4645="x",1,0)</f>
        <v>0</v>
      </c>
      <c r="F4645" s="1">
        <f>IF(Eingabe!I4645="x",1,0)</f>
        <v>0</v>
      </c>
      <c r="G4645" s="90">
        <f t="shared" si="320"/>
        <v>0</v>
      </c>
      <c r="H4645" s="1">
        <f>IF(Eingabe!R4645="x",1,0)</f>
        <v>0</v>
      </c>
      <c r="I4645" s="1">
        <f>IF(Eingabe!S4645="x",1,0)</f>
        <v>0</v>
      </c>
      <c r="J4645" s="1">
        <f t="shared" si="321"/>
        <v>0</v>
      </c>
      <c r="K4645" s="89">
        <f>IF(Eingabe!E4645="x",1,0)</f>
        <v>0</v>
      </c>
      <c r="L4645" s="1">
        <f>IF(Eingabe!F4645="x",1,0)</f>
        <v>0</v>
      </c>
      <c r="M4645" s="90">
        <f t="shared" si="322"/>
        <v>0</v>
      </c>
    </row>
    <row r="4646">
      <c r="A4646" s="5">
        <f>Eingabe!J4646^2*PI()/4</f>
        <v>0</v>
      </c>
      <c r="B4646" s="5">
        <f>Eingabe!K4646*Eingabe!L4646</f>
        <v>0</v>
      </c>
      <c r="C4646" s="5">
        <f>(Eingabe!K4646*(Eingabe!L4646-Eingabe!K4646)+Eingabe!K4646^2*PI()/4)*0+Eingabe!K4646*Eingabe!L4646</f>
        <v>0</v>
      </c>
      <c r="D4646" s="89">
        <f>IF(Eingabe!G4646="x",1,0)</f>
        <v>0</v>
      </c>
      <c r="E4646" s="1">
        <f>IF(Eingabe!H4646="x",1,0)</f>
        <v>0</v>
      </c>
      <c r="F4646" s="1">
        <f>IF(Eingabe!I4646="x",1,0)</f>
        <v>0</v>
      </c>
      <c r="G4646" s="90">
        <f t="shared" si="320"/>
        <v>0</v>
      </c>
      <c r="H4646" s="1">
        <f>IF(Eingabe!R4646="x",1,0)</f>
        <v>0</v>
      </c>
      <c r="I4646" s="1">
        <f>IF(Eingabe!S4646="x",1,0)</f>
        <v>0</v>
      </c>
      <c r="J4646" s="1">
        <f t="shared" si="321"/>
        <v>0</v>
      </c>
      <c r="K4646" s="89">
        <f>IF(Eingabe!E4646="x",1,0)</f>
        <v>0</v>
      </c>
      <c r="L4646" s="1">
        <f>IF(Eingabe!F4646="x",1,0)</f>
        <v>0</v>
      </c>
      <c r="M4646" s="90">
        <f t="shared" si="322"/>
        <v>0</v>
      </c>
    </row>
    <row r="4647">
      <c r="A4647" s="5">
        <f>Eingabe!J4647^2*PI()/4</f>
        <v>0</v>
      </c>
      <c r="B4647" s="5">
        <f>Eingabe!K4647*Eingabe!L4647</f>
        <v>0</v>
      </c>
      <c r="C4647" s="5">
        <f>(Eingabe!K4647*(Eingabe!L4647-Eingabe!K4647)+Eingabe!K4647^2*PI()/4)*0+Eingabe!K4647*Eingabe!L4647</f>
        <v>0</v>
      </c>
      <c r="D4647" s="89">
        <f>IF(Eingabe!G4647="x",1,0)</f>
        <v>0</v>
      </c>
      <c r="E4647" s="1">
        <f>IF(Eingabe!H4647="x",1,0)</f>
        <v>0</v>
      </c>
      <c r="F4647" s="1">
        <f>IF(Eingabe!I4647="x",1,0)</f>
        <v>0</v>
      </c>
      <c r="G4647" s="90">
        <f t="shared" si="320"/>
        <v>0</v>
      </c>
      <c r="H4647" s="1">
        <f>IF(Eingabe!R4647="x",1,0)</f>
        <v>0</v>
      </c>
      <c r="I4647" s="1">
        <f>IF(Eingabe!S4647="x",1,0)</f>
        <v>0</v>
      </c>
      <c r="J4647" s="1">
        <f t="shared" si="321"/>
        <v>0</v>
      </c>
      <c r="K4647" s="89">
        <f>IF(Eingabe!E4647="x",1,0)</f>
        <v>0</v>
      </c>
      <c r="L4647" s="1">
        <f>IF(Eingabe!F4647="x",1,0)</f>
        <v>0</v>
      </c>
      <c r="M4647" s="90">
        <f t="shared" si="322"/>
        <v>0</v>
      </c>
    </row>
    <row r="4648">
      <c r="A4648" s="5">
        <f>Eingabe!J4648^2*PI()/4</f>
        <v>0</v>
      </c>
      <c r="B4648" s="5">
        <f>Eingabe!K4648*Eingabe!L4648</f>
        <v>0</v>
      </c>
      <c r="C4648" s="5">
        <f>(Eingabe!K4648*(Eingabe!L4648-Eingabe!K4648)+Eingabe!K4648^2*PI()/4)*0+Eingabe!K4648*Eingabe!L4648</f>
        <v>0</v>
      </c>
      <c r="D4648" s="89">
        <f>IF(Eingabe!G4648="x",1,0)</f>
        <v>0</v>
      </c>
      <c r="E4648" s="1">
        <f>IF(Eingabe!H4648="x",1,0)</f>
        <v>0</v>
      </c>
      <c r="F4648" s="1">
        <f>IF(Eingabe!I4648="x",1,0)</f>
        <v>0</v>
      </c>
      <c r="G4648" s="90">
        <f t="shared" si="320"/>
        <v>0</v>
      </c>
      <c r="H4648" s="1">
        <f>IF(Eingabe!R4648="x",1,0)</f>
        <v>0</v>
      </c>
      <c r="I4648" s="1">
        <f>IF(Eingabe!S4648="x",1,0)</f>
        <v>0</v>
      </c>
      <c r="J4648" s="1">
        <f t="shared" si="321"/>
        <v>0</v>
      </c>
      <c r="K4648" s="89">
        <f>IF(Eingabe!E4648="x",1,0)</f>
        <v>0</v>
      </c>
      <c r="L4648" s="1">
        <f>IF(Eingabe!F4648="x",1,0)</f>
        <v>0</v>
      </c>
      <c r="M4648" s="90">
        <f t="shared" si="322"/>
        <v>0</v>
      </c>
    </row>
    <row r="4649">
      <c r="A4649" s="5">
        <f>Eingabe!J4649^2*PI()/4</f>
        <v>0</v>
      </c>
      <c r="B4649" s="5">
        <f>Eingabe!K4649*Eingabe!L4649</f>
        <v>0</v>
      </c>
      <c r="C4649" s="5">
        <f>(Eingabe!K4649*(Eingabe!L4649-Eingabe!K4649)+Eingabe!K4649^2*PI()/4)*0+Eingabe!K4649*Eingabe!L4649</f>
        <v>0</v>
      </c>
      <c r="D4649" s="89">
        <f>IF(Eingabe!G4649="x",1,0)</f>
        <v>0</v>
      </c>
      <c r="E4649" s="1">
        <f>IF(Eingabe!H4649="x",1,0)</f>
        <v>0</v>
      </c>
      <c r="F4649" s="1">
        <f>IF(Eingabe!I4649="x",1,0)</f>
        <v>0</v>
      </c>
      <c r="G4649" s="90">
        <f t="shared" si="320"/>
        <v>0</v>
      </c>
      <c r="H4649" s="1">
        <f>IF(Eingabe!R4649="x",1,0)</f>
        <v>0</v>
      </c>
      <c r="I4649" s="1">
        <f>IF(Eingabe!S4649="x",1,0)</f>
        <v>0</v>
      </c>
      <c r="J4649" s="1">
        <f t="shared" si="321"/>
        <v>0</v>
      </c>
      <c r="K4649" s="89">
        <f>IF(Eingabe!E4649="x",1,0)</f>
        <v>0</v>
      </c>
      <c r="L4649" s="1">
        <f>IF(Eingabe!F4649="x",1,0)</f>
        <v>0</v>
      </c>
      <c r="M4649" s="90">
        <f t="shared" si="322"/>
        <v>0</v>
      </c>
    </row>
    <row r="4650">
      <c r="A4650" s="5">
        <f>Eingabe!J4650^2*PI()/4</f>
        <v>0</v>
      </c>
      <c r="B4650" s="5">
        <f>Eingabe!K4650*Eingabe!L4650</f>
        <v>0</v>
      </c>
      <c r="C4650" s="5">
        <f>(Eingabe!K4650*(Eingabe!L4650-Eingabe!K4650)+Eingabe!K4650^2*PI()/4)*0+Eingabe!K4650*Eingabe!L4650</f>
        <v>0</v>
      </c>
      <c r="D4650" s="89">
        <f>IF(Eingabe!G4650="x",1,0)</f>
        <v>0</v>
      </c>
      <c r="E4650" s="1">
        <f>IF(Eingabe!H4650="x",1,0)</f>
        <v>0</v>
      </c>
      <c r="F4650" s="1">
        <f>IF(Eingabe!I4650="x",1,0)</f>
        <v>0</v>
      </c>
      <c r="G4650" s="90">
        <f t="shared" si="320"/>
        <v>0</v>
      </c>
      <c r="H4650" s="1">
        <f>IF(Eingabe!R4650="x",1,0)</f>
        <v>0</v>
      </c>
      <c r="I4650" s="1">
        <f>IF(Eingabe!S4650="x",1,0)</f>
        <v>0</v>
      </c>
      <c r="J4650" s="1">
        <f t="shared" si="321"/>
        <v>0</v>
      </c>
      <c r="K4650" s="89">
        <f>IF(Eingabe!E4650="x",1,0)</f>
        <v>0</v>
      </c>
      <c r="L4650" s="1">
        <f>IF(Eingabe!F4650="x",1,0)</f>
        <v>0</v>
      </c>
      <c r="M4650" s="90">
        <f t="shared" si="322"/>
        <v>0</v>
      </c>
    </row>
    <row r="4651">
      <c r="A4651" s="5">
        <f>Eingabe!J4651^2*PI()/4</f>
        <v>0</v>
      </c>
      <c r="B4651" s="5">
        <f>Eingabe!K4651*Eingabe!L4651</f>
        <v>0</v>
      </c>
      <c r="C4651" s="5">
        <f>(Eingabe!K4651*(Eingabe!L4651-Eingabe!K4651)+Eingabe!K4651^2*PI()/4)*0+Eingabe!K4651*Eingabe!L4651</f>
        <v>0</v>
      </c>
      <c r="D4651" s="89">
        <f>IF(Eingabe!G4651="x",1,0)</f>
        <v>0</v>
      </c>
      <c r="E4651" s="1">
        <f>IF(Eingabe!H4651="x",1,0)</f>
        <v>0</v>
      </c>
      <c r="F4651" s="1">
        <f>IF(Eingabe!I4651="x",1,0)</f>
        <v>0</v>
      </c>
      <c r="G4651" s="90">
        <f t="shared" si="320"/>
        <v>0</v>
      </c>
      <c r="H4651" s="1">
        <f>IF(Eingabe!R4651="x",1,0)</f>
        <v>0</v>
      </c>
      <c r="I4651" s="1">
        <f>IF(Eingabe!S4651="x",1,0)</f>
        <v>0</v>
      </c>
      <c r="J4651" s="1">
        <f t="shared" si="321"/>
        <v>0</v>
      </c>
      <c r="K4651" s="89">
        <f>IF(Eingabe!E4651="x",1,0)</f>
        <v>0</v>
      </c>
      <c r="L4651" s="1">
        <f>IF(Eingabe!F4651="x",1,0)</f>
        <v>0</v>
      </c>
      <c r="M4651" s="90">
        <f t="shared" si="322"/>
        <v>0</v>
      </c>
    </row>
    <row r="4652">
      <c r="A4652" s="5">
        <f>Eingabe!J4652^2*PI()/4</f>
        <v>0</v>
      </c>
      <c r="B4652" s="5">
        <f>Eingabe!K4652*Eingabe!L4652</f>
        <v>0</v>
      </c>
      <c r="C4652" s="5">
        <f>(Eingabe!K4652*(Eingabe!L4652-Eingabe!K4652)+Eingabe!K4652^2*PI()/4)*0+Eingabe!K4652*Eingabe!L4652</f>
        <v>0</v>
      </c>
      <c r="D4652" s="89">
        <f>IF(Eingabe!G4652="x",1,0)</f>
        <v>0</v>
      </c>
      <c r="E4652" s="1">
        <f>IF(Eingabe!H4652="x",1,0)</f>
        <v>0</v>
      </c>
      <c r="F4652" s="1">
        <f>IF(Eingabe!I4652="x",1,0)</f>
        <v>0</v>
      </c>
      <c r="G4652" s="90">
        <f t="shared" si="320"/>
        <v>0</v>
      </c>
      <c r="H4652" s="1">
        <f>IF(Eingabe!R4652="x",1,0)</f>
        <v>0</v>
      </c>
      <c r="I4652" s="1">
        <f>IF(Eingabe!S4652="x",1,0)</f>
        <v>0</v>
      </c>
      <c r="J4652" s="1">
        <f t="shared" si="321"/>
        <v>0</v>
      </c>
      <c r="K4652" s="89">
        <f>IF(Eingabe!E4652="x",1,0)</f>
        <v>0</v>
      </c>
      <c r="L4652" s="1">
        <f>IF(Eingabe!F4652="x",1,0)</f>
        <v>0</v>
      </c>
      <c r="M4652" s="90">
        <f t="shared" si="322"/>
        <v>0</v>
      </c>
    </row>
    <row r="4653">
      <c r="A4653" s="5">
        <f>Eingabe!J4653^2*PI()/4</f>
        <v>0</v>
      </c>
      <c r="B4653" s="5">
        <f>Eingabe!K4653*Eingabe!L4653</f>
        <v>0</v>
      </c>
      <c r="C4653" s="5">
        <f>(Eingabe!K4653*(Eingabe!L4653-Eingabe!K4653)+Eingabe!K4653^2*PI()/4)*0+Eingabe!K4653*Eingabe!L4653</f>
        <v>0</v>
      </c>
      <c r="D4653" s="89">
        <f>IF(Eingabe!G4653="x",1,0)</f>
        <v>0</v>
      </c>
      <c r="E4653" s="1">
        <f>IF(Eingabe!H4653="x",1,0)</f>
        <v>0</v>
      </c>
      <c r="F4653" s="1">
        <f>IF(Eingabe!I4653="x",1,0)</f>
        <v>0</v>
      </c>
      <c r="G4653" s="90">
        <f t="shared" si="320"/>
        <v>0</v>
      </c>
      <c r="H4653" s="1">
        <f>IF(Eingabe!R4653="x",1,0)</f>
        <v>0</v>
      </c>
      <c r="I4653" s="1">
        <f>IF(Eingabe!S4653="x",1,0)</f>
        <v>0</v>
      </c>
      <c r="J4653" s="1">
        <f t="shared" si="321"/>
        <v>0</v>
      </c>
      <c r="K4653" s="89">
        <f>IF(Eingabe!E4653="x",1,0)</f>
        <v>0</v>
      </c>
      <c r="L4653" s="1">
        <f>IF(Eingabe!F4653="x",1,0)</f>
        <v>0</v>
      </c>
      <c r="M4653" s="90">
        <f t="shared" si="322"/>
        <v>0</v>
      </c>
    </row>
    <row r="4654">
      <c r="A4654" s="5">
        <f>Eingabe!J4654^2*PI()/4</f>
        <v>0</v>
      </c>
      <c r="B4654" s="5">
        <f>Eingabe!K4654*Eingabe!L4654</f>
        <v>0</v>
      </c>
      <c r="C4654" s="5">
        <f>(Eingabe!K4654*(Eingabe!L4654-Eingabe!K4654)+Eingabe!K4654^2*PI()/4)*0+Eingabe!K4654*Eingabe!L4654</f>
        <v>0</v>
      </c>
      <c r="D4654" s="89">
        <f>IF(Eingabe!G4654="x",1,0)</f>
        <v>0</v>
      </c>
      <c r="E4654" s="1">
        <f>IF(Eingabe!H4654="x",1,0)</f>
        <v>0</v>
      </c>
      <c r="F4654" s="1">
        <f>IF(Eingabe!I4654="x",1,0)</f>
        <v>0</v>
      </c>
      <c r="G4654" s="90">
        <f t="shared" si="320"/>
        <v>0</v>
      </c>
      <c r="H4654" s="1">
        <f>IF(Eingabe!R4654="x",1,0)</f>
        <v>0</v>
      </c>
      <c r="I4654" s="1">
        <f>IF(Eingabe!S4654="x",1,0)</f>
        <v>0</v>
      </c>
      <c r="J4654" s="1">
        <f t="shared" si="321"/>
        <v>0</v>
      </c>
      <c r="K4654" s="89">
        <f>IF(Eingabe!E4654="x",1,0)</f>
        <v>0</v>
      </c>
      <c r="L4654" s="1">
        <f>IF(Eingabe!F4654="x",1,0)</f>
        <v>0</v>
      </c>
      <c r="M4654" s="90">
        <f t="shared" si="322"/>
        <v>0</v>
      </c>
    </row>
    <row r="4655">
      <c r="A4655" s="5">
        <f>Eingabe!J4655^2*PI()/4</f>
        <v>0</v>
      </c>
      <c r="B4655" s="5">
        <f>Eingabe!K4655*Eingabe!L4655</f>
        <v>0</v>
      </c>
      <c r="C4655" s="5">
        <f>(Eingabe!K4655*(Eingabe!L4655-Eingabe!K4655)+Eingabe!K4655^2*PI()/4)*0+Eingabe!K4655*Eingabe!L4655</f>
        <v>0</v>
      </c>
      <c r="D4655" s="89">
        <f>IF(Eingabe!G4655="x",1,0)</f>
        <v>0</v>
      </c>
      <c r="E4655" s="1">
        <f>IF(Eingabe!H4655="x",1,0)</f>
        <v>0</v>
      </c>
      <c r="F4655" s="1">
        <f>IF(Eingabe!I4655="x",1,0)</f>
        <v>0</v>
      </c>
      <c r="G4655" s="90">
        <f t="shared" si="320"/>
        <v>0</v>
      </c>
      <c r="H4655" s="1">
        <f>IF(Eingabe!R4655="x",1,0)</f>
        <v>0</v>
      </c>
      <c r="I4655" s="1">
        <f>IF(Eingabe!S4655="x",1,0)</f>
        <v>0</v>
      </c>
      <c r="J4655" s="1">
        <f t="shared" si="321"/>
        <v>0</v>
      </c>
      <c r="K4655" s="89">
        <f>IF(Eingabe!E4655="x",1,0)</f>
        <v>0</v>
      </c>
      <c r="L4655" s="1">
        <f>IF(Eingabe!F4655="x",1,0)</f>
        <v>0</v>
      </c>
      <c r="M4655" s="90">
        <f t="shared" si="322"/>
        <v>0</v>
      </c>
    </row>
    <row r="4656">
      <c r="A4656" s="5">
        <f>Eingabe!J4656^2*PI()/4</f>
        <v>0</v>
      </c>
      <c r="B4656" s="5">
        <f>Eingabe!K4656*Eingabe!L4656</f>
        <v>0</v>
      </c>
      <c r="C4656" s="5">
        <f>(Eingabe!K4656*(Eingabe!L4656-Eingabe!K4656)+Eingabe!K4656^2*PI()/4)*0+Eingabe!K4656*Eingabe!L4656</f>
        <v>0</v>
      </c>
      <c r="D4656" s="89">
        <f>IF(Eingabe!G4656="x",1,0)</f>
        <v>0</v>
      </c>
      <c r="E4656" s="1">
        <f>IF(Eingabe!H4656="x",1,0)</f>
        <v>0</v>
      </c>
      <c r="F4656" s="1">
        <f>IF(Eingabe!I4656="x",1,0)</f>
        <v>0</v>
      </c>
      <c r="G4656" s="90">
        <f t="shared" si="320"/>
        <v>0</v>
      </c>
      <c r="H4656" s="1">
        <f>IF(Eingabe!R4656="x",1,0)</f>
        <v>0</v>
      </c>
      <c r="I4656" s="1">
        <f>IF(Eingabe!S4656="x",1,0)</f>
        <v>0</v>
      </c>
      <c r="J4656" s="1">
        <f t="shared" si="321"/>
        <v>0</v>
      </c>
      <c r="K4656" s="89">
        <f>IF(Eingabe!E4656="x",1,0)</f>
        <v>0</v>
      </c>
      <c r="L4656" s="1">
        <f>IF(Eingabe!F4656="x",1,0)</f>
        <v>0</v>
      </c>
      <c r="M4656" s="90">
        <f t="shared" si="322"/>
        <v>0</v>
      </c>
    </row>
    <row r="4657">
      <c r="A4657" s="5">
        <f>Eingabe!J4657^2*PI()/4</f>
        <v>0</v>
      </c>
      <c r="B4657" s="5">
        <f>Eingabe!K4657*Eingabe!L4657</f>
        <v>0</v>
      </c>
      <c r="C4657" s="5">
        <f>(Eingabe!K4657*(Eingabe!L4657-Eingabe!K4657)+Eingabe!K4657^2*PI()/4)*0+Eingabe!K4657*Eingabe!L4657</f>
        <v>0</v>
      </c>
      <c r="D4657" s="89">
        <f>IF(Eingabe!G4657="x",1,0)</f>
        <v>0</v>
      </c>
      <c r="E4657" s="1">
        <f>IF(Eingabe!H4657="x",1,0)</f>
        <v>0</v>
      </c>
      <c r="F4657" s="1">
        <f>IF(Eingabe!I4657="x",1,0)</f>
        <v>0</v>
      </c>
      <c r="G4657" s="90">
        <f t="shared" si="320"/>
        <v>0</v>
      </c>
      <c r="H4657" s="1">
        <f>IF(Eingabe!R4657="x",1,0)</f>
        <v>0</v>
      </c>
      <c r="I4657" s="1">
        <f>IF(Eingabe!S4657="x",1,0)</f>
        <v>0</v>
      </c>
      <c r="J4657" s="1">
        <f t="shared" si="321"/>
        <v>0</v>
      </c>
      <c r="K4657" s="89">
        <f>IF(Eingabe!E4657="x",1,0)</f>
        <v>0</v>
      </c>
      <c r="L4657" s="1">
        <f>IF(Eingabe!F4657="x",1,0)</f>
        <v>0</v>
      </c>
      <c r="M4657" s="90">
        <f t="shared" si="322"/>
        <v>0</v>
      </c>
    </row>
    <row r="4658">
      <c r="A4658" s="5">
        <f>Eingabe!J4658^2*PI()/4</f>
        <v>0</v>
      </c>
      <c r="B4658" s="5">
        <f>Eingabe!K4658*Eingabe!L4658</f>
        <v>0</v>
      </c>
      <c r="C4658" s="5">
        <f>(Eingabe!K4658*(Eingabe!L4658-Eingabe!K4658)+Eingabe!K4658^2*PI()/4)*0+Eingabe!K4658*Eingabe!L4658</f>
        <v>0</v>
      </c>
      <c r="D4658" s="89">
        <f>IF(Eingabe!G4658="x",1,0)</f>
        <v>0</v>
      </c>
      <c r="E4658" s="1">
        <f>IF(Eingabe!H4658="x",1,0)</f>
        <v>0</v>
      </c>
      <c r="F4658" s="1">
        <f>IF(Eingabe!I4658="x",1,0)</f>
        <v>0</v>
      </c>
      <c r="G4658" s="90">
        <f t="shared" si="320"/>
        <v>0</v>
      </c>
      <c r="H4658" s="1">
        <f>IF(Eingabe!R4658="x",1,0)</f>
        <v>0</v>
      </c>
      <c r="I4658" s="1">
        <f>IF(Eingabe!S4658="x",1,0)</f>
        <v>0</v>
      </c>
      <c r="J4658" s="1">
        <f t="shared" si="321"/>
        <v>0</v>
      </c>
      <c r="K4658" s="89">
        <f>IF(Eingabe!E4658="x",1,0)</f>
        <v>0</v>
      </c>
      <c r="L4658" s="1">
        <f>IF(Eingabe!F4658="x",1,0)</f>
        <v>0</v>
      </c>
      <c r="M4658" s="90">
        <f t="shared" si="322"/>
        <v>0</v>
      </c>
    </row>
    <row r="4659">
      <c r="A4659" s="5">
        <f>Eingabe!J4659^2*PI()/4</f>
        <v>0</v>
      </c>
      <c r="B4659" s="5">
        <f>Eingabe!K4659*Eingabe!L4659</f>
        <v>0</v>
      </c>
      <c r="C4659" s="5">
        <f>(Eingabe!K4659*(Eingabe!L4659-Eingabe!K4659)+Eingabe!K4659^2*PI()/4)*0+Eingabe!K4659*Eingabe!L4659</f>
        <v>0</v>
      </c>
      <c r="D4659" s="89">
        <f>IF(Eingabe!G4659="x",1,0)</f>
        <v>0</v>
      </c>
      <c r="E4659" s="1">
        <f>IF(Eingabe!H4659="x",1,0)</f>
        <v>0</v>
      </c>
      <c r="F4659" s="1">
        <f>IF(Eingabe!I4659="x",1,0)</f>
        <v>0</v>
      </c>
      <c r="G4659" s="90">
        <f t="shared" si="320"/>
        <v>0</v>
      </c>
      <c r="H4659" s="1">
        <f>IF(Eingabe!R4659="x",1,0)</f>
        <v>0</v>
      </c>
      <c r="I4659" s="1">
        <f>IF(Eingabe!S4659="x",1,0)</f>
        <v>0</v>
      </c>
      <c r="J4659" s="1">
        <f t="shared" si="321"/>
        <v>0</v>
      </c>
      <c r="K4659" s="89">
        <f>IF(Eingabe!E4659="x",1,0)</f>
        <v>0</v>
      </c>
      <c r="L4659" s="1">
        <f>IF(Eingabe!F4659="x",1,0)</f>
        <v>0</v>
      </c>
      <c r="M4659" s="90">
        <f t="shared" si="322"/>
        <v>0</v>
      </c>
    </row>
    <row r="4660">
      <c r="A4660" s="5">
        <f>Eingabe!J4660^2*PI()/4</f>
        <v>0</v>
      </c>
      <c r="B4660" s="5">
        <f>Eingabe!K4660*Eingabe!L4660</f>
        <v>0</v>
      </c>
      <c r="C4660" s="5">
        <f>(Eingabe!K4660*(Eingabe!L4660-Eingabe!K4660)+Eingabe!K4660^2*PI()/4)*0+Eingabe!K4660*Eingabe!L4660</f>
        <v>0</v>
      </c>
      <c r="D4660" s="89">
        <f>IF(Eingabe!G4660="x",1,0)</f>
        <v>0</v>
      </c>
      <c r="E4660" s="1">
        <f>IF(Eingabe!H4660="x",1,0)</f>
        <v>0</v>
      </c>
      <c r="F4660" s="1">
        <f>IF(Eingabe!I4660="x",1,0)</f>
        <v>0</v>
      </c>
      <c r="G4660" s="90">
        <f t="shared" si="320"/>
        <v>0</v>
      </c>
      <c r="H4660" s="1">
        <f>IF(Eingabe!R4660="x",1,0)</f>
        <v>0</v>
      </c>
      <c r="I4660" s="1">
        <f>IF(Eingabe!S4660="x",1,0)</f>
        <v>0</v>
      </c>
      <c r="J4660" s="1">
        <f t="shared" si="321"/>
        <v>0</v>
      </c>
      <c r="K4660" s="89">
        <f>IF(Eingabe!E4660="x",1,0)</f>
        <v>0</v>
      </c>
      <c r="L4660" s="1">
        <f>IF(Eingabe!F4660="x",1,0)</f>
        <v>0</v>
      </c>
      <c r="M4660" s="90">
        <f t="shared" si="322"/>
        <v>0</v>
      </c>
    </row>
    <row r="4661">
      <c r="A4661" s="5">
        <f>Eingabe!J4661^2*PI()/4</f>
        <v>0</v>
      </c>
      <c r="B4661" s="5">
        <f>Eingabe!K4661*Eingabe!L4661</f>
        <v>0</v>
      </c>
      <c r="C4661" s="5">
        <f>(Eingabe!K4661*(Eingabe!L4661-Eingabe!K4661)+Eingabe!K4661^2*PI()/4)*0+Eingabe!K4661*Eingabe!L4661</f>
        <v>0</v>
      </c>
      <c r="D4661" s="89">
        <f>IF(Eingabe!G4661="x",1,0)</f>
        <v>0</v>
      </c>
      <c r="E4661" s="1">
        <f>IF(Eingabe!H4661="x",1,0)</f>
        <v>0</v>
      </c>
      <c r="F4661" s="1">
        <f>IF(Eingabe!I4661="x",1,0)</f>
        <v>0</v>
      </c>
      <c r="G4661" s="90">
        <f t="shared" si="320"/>
        <v>0</v>
      </c>
      <c r="H4661" s="1">
        <f>IF(Eingabe!R4661="x",1,0)</f>
        <v>0</v>
      </c>
      <c r="I4661" s="1">
        <f>IF(Eingabe!S4661="x",1,0)</f>
        <v>0</v>
      </c>
      <c r="J4661" s="1">
        <f t="shared" si="321"/>
        <v>0</v>
      </c>
      <c r="K4661" s="89">
        <f>IF(Eingabe!E4661="x",1,0)</f>
        <v>0</v>
      </c>
      <c r="L4661" s="1">
        <f>IF(Eingabe!F4661="x",1,0)</f>
        <v>0</v>
      </c>
      <c r="M4661" s="90">
        <f t="shared" si="322"/>
        <v>0</v>
      </c>
    </row>
    <row r="4662">
      <c r="A4662" s="5">
        <f>Eingabe!J4662^2*PI()/4</f>
        <v>0</v>
      </c>
      <c r="B4662" s="5">
        <f>Eingabe!K4662*Eingabe!L4662</f>
        <v>0</v>
      </c>
      <c r="C4662" s="5">
        <f>(Eingabe!K4662*(Eingabe!L4662-Eingabe!K4662)+Eingabe!K4662^2*PI()/4)*0+Eingabe!K4662*Eingabe!L4662</f>
        <v>0</v>
      </c>
      <c r="D4662" s="89">
        <f>IF(Eingabe!G4662="x",1,0)</f>
        <v>0</v>
      </c>
      <c r="E4662" s="1">
        <f>IF(Eingabe!H4662="x",1,0)</f>
        <v>0</v>
      </c>
      <c r="F4662" s="1">
        <f>IF(Eingabe!I4662="x",1,0)</f>
        <v>0</v>
      </c>
      <c r="G4662" s="90">
        <f t="shared" si="320"/>
        <v>0</v>
      </c>
      <c r="H4662" s="1">
        <f>IF(Eingabe!R4662="x",1,0)</f>
        <v>0</v>
      </c>
      <c r="I4662" s="1">
        <f>IF(Eingabe!S4662="x",1,0)</f>
        <v>0</v>
      </c>
      <c r="J4662" s="1">
        <f t="shared" si="321"/>
        <v>0</v>
      </c>
      <c r="K4662" s="89">
        <f>IF(Eingabe!E4662="x",1,0)</f>
        <v>0</v>
      </c>
      <c r="L4662" s="1">
        <f>IF(Eingabe!F4662="x",1,0)</f>
        <v>0</v>
      </c>
      <c r="M4662" s="90">
        <f t="shared" si="322"/>
        <v>0</v>
      </c>
    </row>
    <row r="4663">
      <c r="A4663" s="5">
        <f>Eingabe!J4663^2*PI()/4</f>
        <v>0</v>
      </c>
      <c r="B4663" s="5">
        <f>Eingabe!K4663*Eingabe!L4663</f>
        <v>0</v>
      </c>
      <c r="C4663" s="5">
        <f>(Eingabe!K4663*(Eingabe!L4663-Eingabe!K4663)+Eingabe!K4663^2*PI()/4)*0+Eingabe!K4663*Eingabe!L4663</f>
        <v>0</v>
      </c>
      <c r="D4663" s="89">
        <f>IF(Eingabe!G4663="x",1,0)</f>
        <v>0</v>
      </c>
      <c r="E4663" s="1">
        <f>IF(Eingabe!H4663="x",1,0)</f>
        <v>0</v>
      </c>
      <c r="F4663" s="1">
        <f>IF(Eingabe!I4663="x",1,0)</f>
        <v>0</v>
      </c>
      <c r="G4663" s="90">
        <f t="shared" si="320"/>
        <v>0</v>
      </c>
      <c r="H4663" s="1">
        <f>IF(Eingabe!R4663="x",1,0)</f>
        <v>0</v>
      </c>
      <c r="I4663" s="1">
        <f>IF(Eingabe!S4663="x",1,0)</f>
        <v>0</v>
      </c>
      <c r="J4663" s="1">
        <f t="shared" si="321"/>
        <v>0</v>
      </c>
      <c r="K4663" s="89">
        <f>IF(Eingabe!E4663="x",1,0)</f>
        <v>0</v>
      </c>
      <c r="L4663" s="1">
        <f>IF(Eingabe!F4663="x",1,0)</f>
        <v>0</v>
      </c>
      <c r="M4663" s="90">
        <f t="shared" si="322"/>
        <v>0</v>
      </c>
    </row>
    <row r="4664">
      <c r="A4664" s="5">
        <f>Eingabe!J4664^2*PI()/4</f>
        <v>0</v>
      </c>
      <c r="B4664" s="5">
        <f>Eingabe!K4664*Eingabe!L4664</f>
        <v>0</v>
      </c>
      <c r="C4664" s="5">
        <f>(Eingabe!K4664*(Eingabe!L4664-Eingabe!K4664)+Eingabe!K4664^2*PI()/4)*0+Eingabe!K4664*Eingabe!L4664</f>
        <v>0</v>
      </c>
      <c r="D4664" s="89">
        <f>IF(Eingabe!G4664="x",1,0)</f>
        <v>0</v>
      </c>
      <c r="E4664" s="1">
        <f>IF(Eingabe!H4664="x",1,0)</f>
        <v>0</v>
      </c>
      <c r="F4664" s="1">
        <f>IF(Eingabe!I4664="x",1,0)</f>
        <v>0</v>
      </c>
      <c r="G4664" s="90">
        <f t="shared" si="320"/>
        <v>0</v>
      </c>
      <c r="H4664" s="1">
        <f>IF(Eingabe!R4664="x",1,0)</f>
        <v>0</v>
      </c>
      <c r="I4664" s="1">
        <f>IF(Eingabe!S4664="x",1,0)</f>
        <v>0</v>
      </c>
      <c r="J4664" s="1">
        <f t="shared" si="321"/>
        <v>0</v>
      </c>
      <c r="K4664" s="89">
        <f>IF(Eingabe!E4664="x",1,0)</f>
        <v>0</v>
      </c>
      <c r="L4664" s="1">
        <f>IF(Eingabe!F4664="x",1,0)</f>
        <v>0</v>
      </c>
      <c r="M4664" s="90">
        <f t="shared" si="322"/>
        <v>0</v>
      </c>
    </row>
    <row r="4665">
      <c r="A4665" s="5">
        <f>Eingabe!J4665^2*PI()/4</f>
        <v>0</v>
      </c>
      <c r="B4665" s="5">
        <f>Eingabe!K4665*Eingabe!L4665</f>
        <v>0</v>
      </c>
      <c r="C4665" s="5">
        <f>(Eingabe!K4665*(Eingabe!L4665-Eingabe!K4665)+Eingabe!K4665^2*PI()/4)*0+Eingabe!K4665*Eingabe!L4665</f>
        <v>0</v>
      </c>
      <c r="D4665" s="89">
        <f>IF(Eingabe!G4665="x",1,0)</f>
        <v>0</v>
      </c>
      <c r="E4665" s="1">
        <f>IF(Eingabe!H4665="x",1,0)</f>
        <v>0</v>
      </c>
      <c r="F4665" s="1">
        <f>IF(Eingabe!I4665="x",1,0)</f>
        <v>0</v>
      </c>
      <c r="G4665" s="90">
        <f t="shared" si="320"/>
        <v>0</v>
      </c>
      <c r="H4665" s="1">
        <f>IF(Eingabe!R4665="x",1,0)</f>
        <v>0</v>
      </c>
      <c r="I4665" s="1">
        <f>IF(Eingabe!S4665="x",1,0)</f>
        <v>0</v>
      </c>
      <c r="J4665" s="1">
        <f t="shared" si="321"/>
        <v>0</v>
      </c>
      <c r="K4665" s="89">
        <f>IF(Eingabe!E4665="x",1,0)</f>
        <v>0</v>
      </c>
      <c r="L4665" s="1">
        <f>IF(Eingabe!F4665="x",1,0)</f>
        <v>0</v>
      </c>
      <c r="M4665" s="90">
        <f t="shared" si="322"/>
        <v>0</v>
      </c>
    </row>
    <row r="4666">
      <c r="A4666" s="5">
        <f>Eingabe!J4666^2*PI()/4</f>
        <v>0</v>
      </c>
      <c r="B4666" s="5">
        <f>Eingabe!K4666*Eingabe!L4666</f>
        <v>0</v>
      </c>
      <c r="C4666" s="5">
        <f>(Eingabe!K4666*(Eingabe!L4666-Eingabe!K4666)+Eingabe!K4666^2*PI()/4)*0+Eingabe!K4666*Eingabe!L4666</f>
        <v>0</v>
      </c>
      <c r="D4666" s="89">
        <f>IF(Eingabe!G4666="x",1,0)</f>
        <v>0</v>
      </c>
      <c r="E4666" s="1">
        <f>IF(Eingabe!H4666="x",1,0)</f>
        <v>0</v>
      </c>
      <c r="F4666" s="1">
        <f>IF(Eingabe!I4666="x",1,0)</f>
        <v>0</v>
      </c>
      <c r="G4666" s="90">
        <f t="shared" si="320"/>
        <v>0</v>
      </c>
      <c r="H4666" s="1">
        <f>IF(Eingabe!R4666="x",1,0)</f>
        <v>0</v>
      </c>
      <c r="I4666" s="1">
        <f>IF(Eingabe!S4666="x",1,0)</f>
        <v>0</v>
      </c>
      <c r="J4666" s="1">
        <f t="shared" si="321"/>
        <v>0</v>
      </c>
      <c r="K4666" s="89">
        <f>IF(Eingabe!E4666="x",1,0)</f>
        <v>0</v>
      </c>
      <c r="L4666" s="1">
        <f>IF(Eingabe!F4666="x",1,0)</f>
        <v>0</v>
      </c>
      <c r="M4666" s="90">
        <f t="shared" si="322"/>
        <v>0</v>
      </c>
    </row>
    <row r="4667">
      <c r="A4667" s="5">
        <f>Eingabe!J4667^2*PI()/4</f>
        <v>0</v>
      </c>
      <c r="B4667" s="5">
        <f>Eingabe!K4667*Eingabe!L4667</f>
        <v>0</v>
      </c>
      <c r="C4667" s="5">
        <f>(Eingabe!K4667*(Eingabe!L4667-Eingabe!K4667)+Eingabe!K4667^2*PI()/4)*0+Eingabe!K4667*Eingabe!L4667</f>
        <v>0</v>
      </c>
      <c r="D4667" s="89">
        <f>IF(Eingabe!G4667="x",1,0)</f>
        <v>0</v>
      </c>
      <c r="E4667" s="1">
        <f>IF(Eingabe!H4667="x",1,0)</f>
        <v>0</v>
      </c>
      <c r="F4667" s="1">
        <f>IF(Eingabe!I4667="x",1,0)</f>
        <v>0</v>
      </c>
      <c r="G4667" s="90">
        <f t="shared" si="320"/>
        <v>0</v>
      </c>
      <c r="H4667" s="1">
        <f>IF(Eingabe!R4667="x",1,0)</f>
        <v>0</v>
      </c>
      <c r="I4667" s="1">
        <f>IF(Eingabe!S4667="x",1,0)</f>
        <v>0</v>
      </c>
      <c r="J4667" s="1">
        <f t="shared" si="321"/>
        <v>0</v>
      </c>
      <c r="K4667" s="89">
        <f>IF(Eingabe!E4667="x",1,0)</f>
        <v>0</v>
      </c>
      <c r="L4667" s="1">
        <f>IF(Eingabe!F4667="x",1,0)</f>
        <v>0</v>
      </c>
      <c r="M4667" s="90">
        <f t="shared" si="322"/>
        <v>0</v>
      </c>
    </row>
    <row r="4668">
      <c r="A4668" s="5">
        <f>Eingabe!J4668^2*PI()/4</f>
        <v>0</v>
      </c>
      <c r="B4668" s="5">
        <f>Eingabe!K4668*Eingabe!L4668</f>
        <v>0</v>
      </c>
      <c r="C4668" s="5">
        <f>(Eingabe!K4668*(Eingabe!L4668-Eingabe!K4668)+Eingabe!K4668^2*PI()/4)*0+Eingabe!K4668*Eingabe!L4668</f>
        <v>0</v>
      </c>
      <c r="D4668" s="89">
        <f>IF(Eingabe!G4668="x",1,0)</f>
        <v>0</v>
      </c>
      <c r="E4668" s="1">
        <f>IF(Eingabe!H4668="x",1,0)</f>
        <v>0</v>
      </c>
      <c r="F4668" s="1">
        <f>IF(Eingabe!I4668="x",1,0)</f>
        <v>0</v>
      </c>
      <c r="G4668" s="90">
        <f t="shared" si="320"/>
        <v>0</v>
      </c>
      <c r="H4668" s="1">
        <f>IF(Eingabe!R4668="x",1,0)</f>
        <v>0</v>
      </c>
      <c r="I4668" s="1">
        <f>IF(Eingabe!S4668="x",1,0)</f>
        <v>0</v>
      </c>
      <c r="J4668" s="1">
        <f t="shared" si="321"/>
        <v>0</v>
      </c>
      <c r="K4668" s="89">
        <f>IF(Eingabe!E4668="x",1,0)</f>
        <v>0</v>
      </c>
      <c r="L4668" s="1">
        <f>IF(Eingabe!F4668="x",1,0)</f>
        <v>0</v>
      </c>
      <c r="M4668" s="90">
        <f t="shared" si="322"/>
        <v>0</v>
      </c>
    </row>
    <row r="4669">
      <c r="A4669" s="5">
        <f>Eingabe!J4669^2*PI()/4</f>
        <v>0</v>
      </c>
      <c r="B4669" s="5">
        <f>Eingabe!K4669*Eingabe!L4669</f>
        <v>0</v>
      </c>
      <c r="C4669" s="5">
        <f>(Eingabe!K4669*(Eingabe!L4669-Eingabe!K4669)+Eingabe!K4669^2*PI()/4)*0+Eingabe!K4669*Eingabe!L4669</f>
        <v>0</v>
      </c>
      <c r="D4669" s="89">
        <f>IF(Eingabe!G4669="x",1,0)</f>
        <v>0</v>
      </c>
      <c r="E4669" s="1">
        <f>IF(Eingabe!H4669="x",1,0)</f>
        <v>0</v>
      </c>
      <c r="F4669" s="1">
        <f>IF(Eingabe!I4669="x",1,0)</f>
        <v>0</v>
      </c>
      <c r="G4669" s="90">
        <f t="shared" si="320"/>
        <v>0</v>
      </c>
      <c r="H4669" s="1">
        <f>IF(Eingabe!R4669="x",1,0)</f>
        <v>0</v>
      </c>
      <c r="I4669" s="1">
        <f>IF(Eingabe!S4669="x",1,0)</f>
        <v>0</v>
      </c>
      <c r="J4669" s="1">
        <f t="shared" si="321"/>
        <v>0</v>
      </c>
      <c r="K4669" s="89">
        <f>IF(Eingabe!E4669="x",1,0)</f>
        <v>0</v>
      </c>
      <c r="L4669" s="1">
        <f>IF(Eingabe!F4669="x",1,0)</f>
        <v>0</v>
      </c>
      <c r="M4669" s="90">
        <f t="shared" si="322"/>
        <v>0</v>
      </c>
    </row>
    <row r="4670">
      <c r="A4670" s="5">
        <f>Eingabe!J4670^2*PI()/4</f>
        <v>0</v>
      </c>
      <c r="B4670" s="5">
        <f>Eingabe!K4670*Eingabe!L4670</f>
        <v>0</v>
      </c>
      <c r="C4670" s="5">
        <f>(Eingabe!K4670*(Eingabe!L4670-Eingabe!K4670)+Eingabe!K4670^2*PI()/4)*0+Eingabe!K4670*Eingabe!L4670</f>
        <v>0</v>
      </c>
      <c r="D4670" s="89">
        <f>IF(Eingabe!G4670="x",1,0)</f>
        <v>0</v>
      </c>
      <c r="E4670" s="1">
        <f>IF(Eingabe!H4670="x",1,0)</f>
        <v>0</v>
      </c>
      <c r="F4670" s="1">
        <f>IF(Eingabe!I4670="x",1,0)</f>
        <v>0</v>
      </c>
      <c r="G4670" s="90">
        <f t="shared" si="320"/>
        <v>0</v>
      </c>
      <c r="H4670" s="1">
        <f>IF(Eingabe!R4670="x",1,0)</f>
        <v>0</v>
      </c>
      <c r="I4670" s="1">
        <f>IF(Eingabe!S4670="x",1,0)</f>
        <v>0</v>
      </c>
      <c r="J4670" s="1">
        <f t="shared" si="321"/>
        <v>0</v>
      </c>
      <c r="K4670" s="89">
        <f>IF(Eingabe!E4670="x",1,0)</f>
        <v>0</v>
      </c>
      <c r="L4670" s="1">
        <f>IF(Eingabe!F4670="x",1,0)</f>
        <v>0</v>
      </c>
      <c r="M4670" s="90">
        <f t="shared" si="322"/>
        <v>0</v>
      </c>
    </row>
    <row r="4671">
      <c r="A4671" s="5">
        <f>Eingabe!J4671^2*PI()/4</f>
        <v>0</v>
      </c>
      <c r="B4671" s="5">
        <f>Eingabe!K4671*Eingabe!L4671</f>
        <v>0</v>
      </c>
      <c r="C4671" s="5">
        <f>(Eingabe!K4671*(Eingabe!L4671-Eingabe!K4671)+Eingabe!K4671^2*PI()/4)*0+Eingabe!K4671*Eingabe!L4671</f>
        <v>0</v>
      </c>
      <c r="D4671" s="89">
        <f>IF(Eingabe!G4671="x",1,0)</f>
        <v>0</v>
      </c>
      <c r="E4671" s="1">
        <f>IF(Eingabe!H4671="x",1,0)</f>
        <v>0</v>
      </c>
      <c r="F4671" s="1">
        <f>IF(Eingabe!I4671="x",1,0)</f>
        <v>0</v>
      </c>
      <c r="G4671" s="90">
        <f t="shared" si="320"/>
        <v>0</v>
      </c>
      <c r="H4671" s="1">
        <f>IF(Eingabe!R4671="x",1,0)</f>
        <v>0</v>
      </c>
      <c r="I4671" s="1">
        <f>IF(Eingabe!S4671="x",1,0)</f>
        <v>0</v>
      </c>
      <c r="J4671" s="1">
        <f t="shared" si="321"/>
        <v>0</v>
      </c>
      <c r="K4671" s="89">
        <f>IF(Eingabe!E4671="x",1,0)</f>
        <v>0</v>
      </c>
      <c r="L4671" s="1">
        <f>IF(Eingabe!F4671="x",1,0)</f>
        <v>0</v>
      </c>
      <c r="M4671" s="90">
        <f t="shared" si="322"/>
        <v>0</v>
      </c>
    </row>
    <row r="4672">
      <c r="A4672" s="5">
        <f>Eingabe!J4672^2*PI()/4</f>
        <v>0</v>
      </c>
      <c r="B4672" s="5">
        <f>Eingabe!K4672*Eingabe!L4672</f>
        <v>0</v>
      </c>
      <c r="C4672" s="5">
        <f>(Eingabe!K4672*(Eingabe!L4672-Eingabe!K4672)+Eingabe!K4672^2*PI()/4)*0+Eingabe!K4672*Eingabe!L4672</f>
        <v>0</v>
      </c>
      <c r="D4672" s="89">
        <f>IF(Eingabe!G4672="x",1,0)</f>
        <v>0</v>
      </c>
      <c r="E4672" s="1">
        <f>IF(Eingabe!H4672="x",1,0)</f>
        <v>0</v>
      </c>
      <c r="F4672" s="1">
        <f>IF(Eingabe!I4672="x",1,0)</f>
        <v>0</v>
      </c>
      <c r="G4672" s="90">
        <f t="shared" si="320"/>
        <v>0</v>
      </c>
      <c r="H4672" s="1">
        <f>IF(Eingabe!R4672="x",1,0)</f>
        <v>0</v>
      </c>
      <c r="I4672" s="1">
        <f>IF(Eingabe!S4672="x",1,0)</f>
        <v>0</v>
      </c>
      <c r="J4672" s="1">
        <f t="shared" si="321"/>
        <v>0</v>
      </c>
      <c r="K4672" s="89">
        <f>IF(Eingabe!E4672="x",1,0)</f>
        <v>0</v>
      </c>
      <c r="L4672" s="1">
        <f>IF(Eingabe!F4672="x",1,0)</f>
        <v>0</v>
      </c>
      <c r="M4672" s="90">
        <f t="shared" si="322"/>
        <v>0</v>
      </c>
    </row>
    <row r="4673">
      <c r="A4673" s="5">
        <f>Eingabe!J4673^2*PI()/4</f>
        <v>0</v>
      </c>
      <c r="B4673" s="5">
        <f>Eingabe!K4673*Eingabe!L4673</f>
        <v>0</v>
      </c>
      <c r="C4673" s="5">
        <f>(Eingabe!K4673*(Eingabe!L4673-Eingabe!K4673)+Eingabe!K4673^2*PI()/4)*0+Eingabe!K4673*Eingabe!L4673</f>
        <v>0</v>
      </c>
      <c r="D4673" s="89">
        <f>IF(Eingabe!G4673="x",1,0)</f>
        <v>0</v>
      </c>
      <c r="E4673" s="1">
        <f>IF(Eingabe!H4673="x",1,0)</f>
        <v>0</v>
      </c>
      <c r="F4673" s="1">
        <f>IF(Eingabe!I4673="x",1,0)</f>
        <v>0</v>
      </c>
      <c r="G4673" s="90">
        <f t="shared" si="320"/>
        <v>0</v>
      </c>
      <c r="H4673" s="1">
        <f>IF(Eingabe!R4673="x",1,0)</f>
        <v>0</v>
      </c>
      <c r="I4673" s="1">
        <f>IF(Eingabe!S4673="x",1,0)</f>
        <v>0</v>
      </c>
      <c r="J4673" s="1">
        <f t="shared" si="321"/>
        <v>0</v>
      </c>
      <c r="K4673" s="89">
        <f>IF(Eingabe!E4673="x",1,0)</f>
        <v>0</v>
      </c>
      <c r="L4673" s="1">
        <f>IF(Eingabe!F4673="x",1,0)</f>
        <v>0</v>
      </c>
      <c r="M4673" s="90">
        <f t="shared" si="322"/>
        <v>0</v>
      </c>
    </row>
    <row r="4674">
      <c r="A4674" s="5">
        <f>Eingabe!J4674^2*PI()/4</f>
        <v>0</v>
      </c>
      <c r="B4674" s="5">
        <f>Eingabe!K4674*Eingabe!L4674</f>
        <v>0</v>
      </c>
      <c r="C4674" s="5">
        <f>(Eingabe!K4674*(Eingabe!L4674-Eingabe!K4674)+Eingabe!K4674^2*PI()/4)*0+Eingabe!K4674*Eingabe!L4674</f>
        <v>0</v>
      </c>
      <c r="D4674" s="89">
        <f>IF(Eingabe!G4674="x",1,0)</f>
        <v>0</v>
      </c>
      <c r="E4674" s="1">
        <f>IF(Eingabe!H4674="x",1,0)</f>
        <v>0</v>
      </c>
      <c r="F4674" s="1">
        <f>IF(Eingabe!I4674="x",1,0)</f>
        <v>0</v>
      </c>
      <c r="G4674" s="90">
        <f t="shared" si="320"/>
        <v>0</v>
      </c>
      <c r="H4674" s="1">
        <f>IF(Eingabe!R4674="x",1,0)</f>
        <v>0</v>
      </c>
      <c r="I4674" s="1">
        <f>IF(Eingabe!S4674="x",1,0)</f>
        <v>0</v>
      </c>
      <c r="J4674" s="1">
        <f t="shared" si="321"/>
        <v>0</v>
      </c>
      <c r="K4674" s="89">
        <f>IF(Eingabe!E4674="x",1,0)</f>
        <v>0</v>
      </c>
      <c r="L4674" s="1">
        <f>IF(Eingabe!F4674="x",1,0)</f>
        <v>0</v>
      </c>
      <c r="M4674" s="90">
        <f t="shared" si="322"/>
        <v>0</v>
      </c>
    </row>
    <row r="4675">
      <c r="A4675" s="5">
        <f>Eingabe!J4675^2*PI()/4</f>
        <v>0</v>
      </c>
      <c r="B4675" s="5">
        <f>Eingabe!K4675*Eingabe!L4675</f>
        <v>0</v>
      </c>
      <c r="C4675" s="5">
        <f>(Eingabe!K4675*(Eingabe!L4675-Eingabe!K4675)+Eingabe!K4675^2*PI()/4)*0+Eingabe!K4675*Eingabe!L4675</f>
        <v>0</v>
      </c>
      <c r="D4675" s="89">
        <f>IF(Eingabe!G4675="x",1,0)</f>
        <v>0</v>
      </c>
      <c r="E4675" s="1">
        <f>IF(Eingabe!H4675="x",1,0)</f>
        <v>0</v>
      </c>
      <c r="F4675" s="1">
        <f>IF(Eingabe!I4675="x",1,0)</f>
        <v>0</v>
      </c>
      <c r="G4675" s="90">
        <f t="shared" si="320"/>
        <v>0</v>
      </c>
      <c r="H4675" s="1">
        <f>IF(Eingabe!R4675="x",1,0)</f>
        <v>0</v>
      </c>
      <c r="I4675" s="1">
        <f>IF(Eingabe!S4675="x",1,0)</f>
        <v>0</v>
      </c>
      <c r="J4675" s="1">
        <f t="shared" si="321"/>
        <v>0</v>
      </c>
      <c r="K4675" s="89">
        <f>IF(Eingabe!E4675="x",1,0)</f>
        <v>0</v>
      </c>
      <c r="L4675" s="1">
        <f>IF(Eingabe!F4675="x",1,0)</f>
        <v>0</v>
      </c>
      <c r="M4675" s="90">
        <f t="shared" si="322"/>
        <v>0</v>
      </c>
    </row>
    <row r="4676">
      <c r="A4676" s="5">
        <f>Eingabe!J4676^2*PI()/4</f>
        <v>0</v>
      </c>
      <c r="B4676" s="5">
        <f>Eingabe!K4676*Eingabe!L4676</f>
        <v>0</v>
      </c>
      <c r="C4676" s="5">
        <f>(Eingabe!K4676*(Eingabe!L4676-Eingabe!K4676)+Eingabe!K4676^2*PI()/4)*0+Eingabe!K4676*Eingabe!L4676</f>
        <v>0</v>
      </c>
      <c r="D4676" s="89">
        <f>IF(Eingabe!G4676="x",1,0)</f>
        <v>0</v>
      </c>
      <c r="E4676" s="1">
        <f>IF(Eingabe!H4676="x",1,0)</f>
        <v>0</v>
      </c>
      <c r="F4676" s="1">
        <f>IF(Eingabe!I4676="x",1,0)</f>
        <v>0</v>
      </c>
      <c r="G4676" s="90">
        <f t="shared" si="320"/>
        <v>0</v>
      </c>
      <c r="H4676" s="1">
        <f>IF(Eingabe!R4676="x",1,0)</f>
        <v>0</v>
      </c>
      <c r="I4676" s="1">
        <f>IF(Eingabe!S4676="x",1,0)</f>
        <v>0</v>
      </c>
      <c r="J4676" s="1">
        <f t="shared" si="321"/>
        <v>0</v>
      </c>
      <c r="K4676" s="89">
        <f>IF(Eingabe!E4676="x",1,0)</f>
        <v>0</v>
      </c>
      <c r="L4676" s="1">
        <f>IF(Eingabe!F4676="x",1,0)</f>
        <v>0</v>
      </c>
      <c r="M4676" s="90">
        <f t="shared" si="322"/>
        <v>0</v>
      </c>
    </row>
    <row r="4677">
      <c r="A4677" s="5">
        <f>Eingabe!J4677^2*PI()/4</f>
        <v>0</v>
      </c>
      <c r="B4677" s="5">
        <f>Eingabe!K4677*Eingabe!L4677</f>
        <v>0</v>
      </c>
      <c r="C4677" s="5">
        <f>(Eingabe!K4677*(Eingabe!L4677-Eingabe!K4677)+Eingabe!K4677^2*PI()/4)*0+Eingabe!K4677*Eingabe!L4677</f>
        <v>0</v>
      </c>
      <c r="D4677" s="89">
        <f>IF(Eingabe!G4677="x",1,0)</f>
        <v>0</v>
      </c>
      <c r="E4677" s="1">
        <f>IF(Eingabe!H4677="x",1,0)</f>
        <v>0</v>
      </c>
      <c r="F4677" s="1">
        <f>IF(Eingabe!I4677="x",1,0)</f>
        <v>0</v>
      </c>
      <c r="G4677" s="90">
        <f t="shared" si="320"/>
        <v>0</v>
      </c>
      <c r="H4677" s="1">
        <f>IF(Eingabe!R4677="x",1,0)</f>
        <v>0</v>
      </c>
      <c r="I4677" s="1">
        <f>IF(Eingabe!S4677="x",1,0)</f>
        <v>0</v>
      </c>
      <c r="J4677" s="1">
        <f t="shared" si="321"/>
        <v>0</v>
      </c>
      <c r="K4677" s="89">
        <f>IF(Eingabe!E4677="x",1,0)</f>
        <v>0</v>
      </c>
      <c r="L4677" s="1">
        <f>IF(Eingabe!F4677="x",1,0)</f>
        <v>0</v>
      </c>
      <c r="M4677" s="90">
        <f t="shared" si="322"/>
        <v>0</v>
      </c>
    </row>
    <row r="4678">
      <c r="A4678" s="5">
        <f>Eingabe!J4678^2*PI()/4</f>
        <v>0</v>
      </c>
      <c r="B4678" s="5">
        <f>Eingabe!K4678*Eingabe!L4678</f>
        <v>0</v>
      </c>
      <c r="C4678" s="5">
        <f>(Eingabe!K4678*(Eingabe!L4678-Eingabe!K4678)+Eingabe!K4678^2*PI()/4)*0+Eingabe!K4678*Eingabe!L4678</f>
        <v>0</v>
      </c>
      <c r="D4678" s="89">
        <f>IF(Eingabe!G4678="x",1,0)</f>
        <v>0</v>
      </c>
      <c r="E4678" s="1">
        <f>IF(Eingabe!H4678="x",1,0)</f>
        <v>0</v>
      </c>
      <c r="F4678" s="1">
        <f>IF(Eingabe!I4678="x",1,0)</f>
        <v>0</v>
      </c>
      <c r="G4678" s="90">
        <f t="shared" si="320"/>
        <v>0</v>
      </c>
      <c r="H4678" s="1">
        <f>IF(Eingabe!R4678="x",1,0)</f>
        <v>0</v>
      </c>
      <c r="I4678" s="1">
        <f>IF(Eingabe!S4678="x",1,0)</f>
        <v>0</v>
      </c>
      <c r="J4678" s="1">
        <f t="shared" si="321"/>
        <v>0</v>
      </c>
      <c r="K4678" s="89">
        <f>IF(Eingabe!E4678="x",1,0)</f>
        <v>0</v>
      </c>
      <c r="L4678" s="1">
        <f>IF(Eingabe!F4678="x",1,0)</f>
        <v>0</v>
      </c>
      <c r="M4678" s="90">
        <f t="shared" si="322"/>
        <v>0</v>
      </c>
    </row>
    <row r="4679">
      <c r="A4679" s="5">
        <f>Eingabe!J4679^2*PI()/4</f>
        <v>0</v>
      </c>
      <c r="B4679" s="5">
        <f>Eingabe!K4679*Eingabe!L4679</f>
        <v>0</v>
      </c>
      <c r="C4679" s="5">
        <f>(Eingabe!K4679*(Eingabe!L4679-Eingabe!K4679)+Eingabe!K4679^2*PI()/4)*0+Eingabe!K4679*Eingabe!L4679</f>
        <v>0</v>
      </c>
      <c r="D4679" s="89">
        <f>IF(Eingabe!G4679="x",1,0)</f>
        <v>0</v>
      </c>
      <c r="E4679" s="1">
        <f>IF(Eingabe!H4679="x",1,0)</f>
        <v>0</v>
      </c>
      <c r="F4679" s="1">
        <f>IF(Eingabe!I4679="x",1,0)</f>
        <v>0</v>
      </c>
      <c r="G4679" s="90">
        <f t="shared" si="320"/>
        <v>0</v>
      </c>
      <c r="H4679" s="1">
        <f>IF(Eingabe!R4679="x",1,0)</f>
        <v>0</v>
      </c>
      <c r="I4679" s="1">
        <f>IF(Eingabe!S4679="x",1,0)</f>
        <v>0</v>
      </c>
      <c r="J4679" s="1">
        <f t="shared" si="321"/>
        <v>0</v>
      </c>
      <c r="K4679" s="89">
        <f>IF(Eingabe!E4679="x",1,0)</f>
        <v>0</v>
      </c>
      <c r="L4679" s="1">
        <f>IF(Eingabe!F4679="x",1,0)</f>
        <v>0</v>
      </c>
      <c r="M4679" s="90">
        <f t="shared" si="322"/>
        <v>0</v>
      </c>
    </row>
    <row r="4680">
      <c r="A4680" s="5">
        <f>Eingabe!J4680^2*PI()/4</f>
        <v>0</v>
      </c>
      <c r="B4680" s="5">
        <f>Eingabe!K4680*Eingabe!L4680</f>
        <v>0</v>
      </c>
      <c r="C4680" s="5">
        <f>(Eingabe!K4680*(Eingabe!L4680-Eingabe!K4680)+Eingabe!K4680^2*PI()/4)*0+Eingabe!K4680*Eingabe!L4680</f>
        <v>0</v>
      </c>
      <c r="D4680" s="89">
        <f>IF(Eingabe!G4680="x",1,0)</f>
        <v>0</v>
      </c>
      <c r="E4680" s="1">
        <f>IF(Eingabe!H4680="x",1,0)</f>
        <v>0</v>
      </c>
      <c r="F4680" s="1">
        <f>IF(Eingabe!I4680="x",1,0)</f>
        <v>0</v>
      </c>
      <c r="G4680" s="90">
        <f t="shared" si="320"/>
        <v>0</v>
      </c>
      <c r="H4680" s="1">
        <f>IF(Eingabe!R4680="x",1,0)</f>
        <v>0</v>
      </c>
      <c r="I4680" s="1">
        <f>IF(Eingabe!S4680="x",1,0)</f>
        <v>0</v>
      </c>
      <c r="J4680" s="1">
        <f t="shared" si="321"/>
        <v>0</v>
      </c>
      <c r="K4680" s="89">
        <f>IF(Eingabe!E4680="x",1,0)</f>
        <v>0</v>
      </c>
      <c r="L4680" s="1">
        <f>IF(Eingabe!F4680="x",1,0)</f>
        <v>0</v>
      </c>
      <c r="M4680" s="90">
        <f t="shared" si="322"/>
        <v>0</v>
      </c>
    </row>
    <row r="4681">
      <c r="A4681" s="5">
        <f>Eingabe!J4681^2*PI()/4</f>
        <v>0</v>
      </c>
      <c r="B4681" s="5">
        <f>Eingabe!K4681*Eingabe!L4681</f>
        <v>0</v>
      </c>
      <c r="C4681" s="5">
        <f>(Eingabe!K4681*(Eingabe!L4681-Eingabe!K4681)+Eingabe!K4681^2*PI()/4)*0+Eingabe!K4681*Eingabe!L4681</f>
        <v>0</v>
      </c>
      <c r="D4681" s="89">
        <f>IF(Eingabe!G4681="x",1,0)</f>
        <v>0</v>
      </c>
      <c r="E4681" s="1">
        <f>IF(Eingabe!H4681="x",1,0)</f>
        <v>0</v>
      </c>
      <c r="F4681" s="1">
        <f>IF(Eingabe!I4681="x",1,0)</f>
        <v>0</v>
      </c>
      <c r="G4681" s="90">
        <f t="shared" si="320"/>
        <v>0</v>
      </c>
      <c r="H4681" s="1">
        <f>IF(Eingabe!R4681="x",1,0)</f>
        <v>0</v>
      </c>
      <c r="I4681" s="1">
        <f>IF(Eingabe!S4681="x",1,0)</f>
        <v>0</v>
      </c>
      <c r="J4681" s="1">
        <f t="shared" si="321"/>
        <v>0</v>
      </c>
      <c r="K4681" s="89">
        <f>IF(Eingabe!E4681="x",1,0)</f>
        <v>0</v>
      </c>
      <c r="L4681" s="1">
        <f>IF(Eingabe!F4681="x",1,0)</f>
        <v>0</v>
      </c>
      <c r="M4681" s="90">
        <f t="shared" si="322"/>
        <v>0</v>
      </c>
    </row>
    <row r="4682">
      <c r="A4682" s="5">
        <f>Eingabe!J4682^2*PI()/4</f>
        <v>0</v>
      </c>
      <c r="B4682" s="5">
        <f>Eingabe!K4682*Eingabe!L4682</f>
        <v>0</v>
      </c>
      <c r="C4682" s="5">
        <f>(Eingabe!K4682*(Eingabe!L4682-Eingabe!K4682)+Eingabe!K4682^2*PI()/4)*0+Eingabe!K4682*Eingabe!L4682</f>
        <v>0</v>
      </c>
      <c r="D4682" s="89">
        <f>IF(Eingabe!G4682="x",1,0)</f>
        <v>0</v>
      </c>
      <c r="E4682" s="1">
        <f>IF(Eingabe!H4682="x",1,0)</f>
        <v>0</v>
      </c>
      <c r="F4682" s="1">
        <f>IF(Eingabe!I4682="x",1,0)</f>
        <v>0</v>
      </c>
      <c r="G4682" s="90">
        <f t="shared" si="320"/>
        <v>0</v>
      </c>
      <c r="H4682" s="1">
        <f>IF(Eingabe!R4682="x",1,0)</f>
        <v>0</v>
      </c>
      <c r="I4682" s="1">
        <f>IF(Eingabe!S4682="x",1,0)</f>
        <v>0</v>
      </c>
      <c r="J4682" s="1">
        <f t="shared" si="321"/>
        <v>0</v>
      </c>
      <c r="K4682" s="89">
        <f>IF(Eingabe!E4682="x",1,0)</f>
        <v>0</v>
      </c>
      <c r="L4682" s="1">
        <f>IF(Eingabe!F4682="x",1,0)</f>
        <v>0</v>
      </c>
      <c r="M4682" s="90">
        <f t="shared" si="322"/>
        <v>0</v>
      </c>
    </row>
    <row r="4683">
      <c r="A4683" s="5">
        <f>Eingabe!J4683^2*PI()/4</f>
        <v>0</v>
      </c>
      <c r="B4683" s="5">
        <f>Eingabe!K4683*Eingabe!L4683</f>
        <v>0</v>
      </c>
      <c r="C4683" s="5">
        <f>(Eingabe!K4683*(Eingabe!L4683-Eingabe!K4683)+Eingabe!K4683^2*PI()/4)*0+Eingabe!K4683*Eingabe!L4683</f>
        <v>0</v>
      </c>
      <c r="D4683" s="89">
        <f>IF(Eingabe!G4683="x",1,0)</f>
        <v>0</v>
      </c>
      <c r="E4683" s="1">
        <f>IF(Eingabe!H4683="x",1,0)</f>
        <v>0</v>
      </c>
      <c r="F4683" s="1">
        <f>IF(Eingabe!I4683="x",1,0)</f>
        <v>0</v>
      </c>
      <c r="G4683" s="90">
        <f t="shared" si="320"/>
        <v>0</v>
      </c>
      <c r="H4683" s="1">
        <f>IF(Eingabe!R4683="x",1,0)</f>
        <v>0</v>
      </c>
      <c r="I4683" s="1">
        <f>IF(Eingabe!S4683="x",1,0)</f>
        <v>0</v>
      </c>
      <c r="J4683" s="1">
        <f t="shared" si="321"/>
        <v>0</v>
      </c>
      <c r="K4683" s="89">
        <f>IF(Eingabe!E4683="x",1,0)</f>
        <v>0</v>
      </c>
      <c r="L4683" s="1">
        <f>IF(Eingabe!F4683="x",1,0)</f>
        <v>0</v>
      </c>
      <c r="M4683" s="90">
        <f t="shared" si="322"/>
        <v>0</v>
      </c>
    </row>
    <row r="4684">
      <c r="A4684" s="5">
        <f>Eingabe!J4684^2*PI()/4</f>
        <v>0</v>
      </c>
      <c r="B4684" s="5">
        <f>Eingabe!K4684*Eingabe!L4684</f>
        <v>0</v>
      </c>
      <c r="C4684" s="5">
        <f>(Eingabe!K4684*(Eingabe!L4684-Eingabe!K4684)+Eingabe!K4684^2*PI()/4)*0+Eingabe!K4684*Eingabe!L4684</f>
        <v>0</v>
      </c>
      <c r="D4684" s="89">
        <f>IF(Eingabe!G4684="x",1,0)</f>
        <v>0</v>
      </c>
      <c r="E4684" s="1">
        <f>IF(Eingabe!H4684="x",1,0)</f>
        <v>0</v>
      </c>
      <c r="F4684" s="1">
        <f>IF(Eingabe!I4684="x",1,0)</f>
        <v>0</v>
      </c>
      <c r="G4684" s="90">
        <f t="shared" si="320"/>
        <v>0</v>
      </c>
      <c r="H4684" s="1">
        <f>IF(Eingabe!R4684="x",1,0)</f>
        <v>0</v>
      </c>
      <c r="I4684" s="1">
        <f>IF(Eingabe!S4684="x",1,0)</f>
        <v>0</v>
      </c>
      <c r="J4684" s="1">
        <f t="shared" si="321"/>
        <v>0</v>
      </c>
      <c r="K4684" s="89">
        <f>IF(Eingabe!E4684="x",1,0)</f>
        <v>0</v>
      </c>
      <c r="L4684" s="1">
        <f>IF(Eingabe!F4684="x",1,0)</f>
        <v>0</v>
      </c>
      <c r="M4684" s="90">
        <f t="shared" si="322"/>
        <v>0</v>
      </c>
    </row>
    <row r="4685">
      <c r="A4685" s="5">
        <f>Eingabe!J4685^2*PI()/4</f>
        <v>0</v>
      </c>
      <c r="B4685" s="5">
        <f>Eingabe!K4685*Eingabe!L4685</f>
        <v>0</v>
      </c>
      <c r="C4685" s="5">
        <f>(Eingabe!K4685*(Eingabe!L4685-Eingabe!K4685)+Eingabe!K4685^2*PI()/4)*0+Eingabe!K4685*Eingabe!L4685</f>
        <v>0</v>
      </c>
      <c r="D4685" s="89">
        <f>IF(Eingabe!G4685="x",1,0)</f>
        <v>0</v>
      </c>
      <c r="E4685" s="1">
        <f>IF(Eingabe!H4685="x",1,0)</f>
        <v>0</v>
      </c>
      <c r="F4685" s="1">
        <f>IF(Eingabe!I4685="x",1,0)</f>
        <v>0</v>
      </c>
      <c r="G4685" s="90">
        <f t="shared" si="320"/>
        <v>0</v>
      </c>
      <c r="H4685" s="1">
        <f>IF(Eingabe!R4685="x",1,0)</f>
        <v>0</v>
      </c>
      <c r="I4685" s="1">
        <f>IF(Eingabe!S4685="x",1,0)</f>
        <v>0</v>
      </c>
      <c r="J4685" s="1">
        <f t="shared" si="321"/>
        <v>0</v>
      </c>
      <c r="K4685" s="89">
        <f>IF(Eingabe!E4685="x",1,0)</f>
        <v>0</v>
      </c>
      <c r="L4685" s="1">
        <f>IF(Eingabe!F4685="x",1,0)</f>
        <v>0</v>
      </c>
      <c r="M4685" s="90">
        <f t="shared" si="322"/>
        <v>0</v>
      </c>
    </row>
    <row r="4686">
      <c r="A4686" s="5">
        <f>Eingabe!J4686^2*PI()/4</f>
        <v>0</v>
      </c>
      <c r="B4686" s="5">
        <f>Eingabe!K4686*Eingabe!L4686</f>
        <v>0</v>
      </c>
      <c r="C4686" s="5">
        <f>(Eingabe!K4686*(Eingabe!L4686-Eingabe!K4686)+Eingabe!K4686^2*PI()/4)*0+Eingabe!K4686*Eingabe!L4686</f>
        <v>0</v>
      </c>
      <c r="D4686" s="89">
        <f>IF(Eingabe!G4686="x",1,0)</f>
        <v>0</v>
      </c>
      <c r="E4686" s="1">
        <f>IF(Eingabe!H4686="x",1,0)</f>
        <v>0</v>
      </c>
      <c r="F4686" s="1">
        <f>IF(Eingabe!I4686="x",1,0)</f>
        <v>0</v>
      </c>
      <c r="G4686" s="90">
        <f t="shared" si="320"/>
        <v>0</v>
      </c>
      <c r="H4686" s="1">
        <f>IF(Eingabe!R4686="x",1,0)</f>
        <v>0</v>
      </c>
      <c r="I4686" s="1">
        <f>IF(Eingabe!S4686="x",1,0)</f>
        <v>0</v>
      </c>
      <c r="J4686" s="1">
        <f t="shared" si="321"/>
        <v>0</v>
      </c>
      <c r="K4686" s="89">
        <f>IF(Eingabe!E4686="x",1,0)</f>
        <v>0</v>
      </c>
      <c r="L4686" s="1">
        <f>IF(Eingabe!F4686="x",1,0)</f>
        <v>0</v>
      </c>
      <c r="M4686" s="90">
        <f t="shared" si="322"/>
        <v>0</v>
      </c>
    </row>
    <row r="4687">
      <c r="A4687" s="5">
        <f>Eingabe!J4687^2*PI()/4</f>
        <v>0</v>
      </c>
      <c r="B4687" s="5">
        <f>Eingabe!K4687*Eingabe!L4687</f>
        <v>0</v>
      </c>
      <c r="C4687" s="5">
        <f>(Eingabe!K4687*(Eingabe!L4687-Eingabe!K4687)+Eingabe!K4687^2*PI()/4)*0+Eingabe!K4687*Eingabe!L4687</f>
        <v>0</v>
      </c>
      <c r="D4687" s="89">
        <f>IF(Eingabe!G4687="x",1,0)</f>
        <v>0</v>
      </c>
      <c r="E4687" s="1">
        <f>IF(Eingabe!H4687="x",1,0)</f>
        <v>0</v>
      </c>
      <c r="F4687" s="1">
        <f>IF(Eingabe!I4687="x",1,0)</f>
        <v>0</v>
      </c>
      <c r="G4687" s="90">
        <f t="shared" si="320"/>
        <v>0</v>
      </c>
      <c r="H4687" s="1">
        <f>IF(Eingabe!R4687="x",1,0)</f>
        <v>0</v>
      </c>
      <c r="I4687" s="1">
        <f>IF(Eingabe!S4687="x",1,0)</f>
        <v>0</v>
      </c>
      <c r="J4687" s="1">
        <f t="shared" si="321"/>
        <v>0</v>
      </c>
      <c r="K4687" s="89">
        <f>IF(Eingabe!E4687="x",1,0)</f>
        <v>0</v>
      </c>
      <c r="L4687" s="1">
        <f>IF(Eingabe!F4687="x",1,0)</f>
        <v>0</v>
      </c>
      <c r="M4687" s="90">
        <f t="shared" si="322"/>
        <v>0</v>
      </c>
    </row>
    <row r="4688">
      <c r="A4688" s="5">
        <f>Eingabe!J4688^2*PI()/4</f>
        <v>0</v>
      </c>
      <c r="B4688" s="5">
        <f>Eingabe!K4688*Eingabe!L4688</f>
        <v>0</v>
      </c>
      <c r="C4688" s="5">
        <f>(Eingabe!K4688*(Eingabe!L4688-Eingabe!K4688)+Eingabe!K4688^2*PI()/4)*0+Eingabe!K4688*Eingabe!L4688</f>
        <v>0</v>
      </c>
      <c r="D4688" s="89">
        <f>IF(Eingabe!G4688="x",1,0)</f>
        <v>0</v>
      </c>
      <c r="E4688" s="1">
        <f>IF(Eingabe!H4688="x",1,0)</f>
        <v>0</v>
      </c>
      <c r="F4688" s="1">
        <f>IF(Eingabe!I4688="x",1,0)</f>
        <v>0</v>
      </c>
      <c r="G4688" s="90">
        <f t="shared" si="320"/>
        <v>0</v>
      </c>
      <c r="H4688" s="1">
        <f>IF(Eingabe!R4688="x",1,0)</f>
        <v>0</v>
      </c>
      <c r="I4688" s="1">
        <f>IF(Eingabe!S4688="x",1,0)</f>
        <v>0</v>
      </c>
      <c r="J4688" s="1">
        <f t="shared" si="321"/>
        <v>0</v>
      </c>
      <c r="K4688" s="89">
        <f>IF(Eingabe!E4688="x",1,0)</f>
        <v>0</v>
      </c>
      <c r="L4688" s="1">
        <f>IF(Eingabe!F4688="x",1,0)</f>
        <v>0</v>
      </c>
      <c r="M4688" s="90">
        <f t="shared" si="322"/>
        <v>0</v>
      </c>
    </row>
    <row r="4689">
      <c r="A4689" s="5">
        <f>Eingabe!J4689^2*PI()/4</f>
        <v>0</v>
      </c>
      <c r="B4689" s="5">
        <f>Eingabe!K4689*Eingabe!L4689</f>
        <v>0</v>
      </c>
      <c r="C4689" s="5">
        <f>(Eingabe!K4689*(Eingabe!L4689-Eingabe!K4689)+Eingabe!K4689^2*PI()/4)*0+Eingabe!K4689*Eingabe!L4689</f>
        <v>0</v>
      </c>
      <c r="D4689" s="89">
        <f>IF(Eingabe!G4689="x",1,0)</f>
        <v>0</v>
      </c>
      <c r="E4689" s="1">
        <f>IF(Eingabe!H4689="x",1,0)</f>
        <v>0</v>
      </c>
      <c r="F4689" s="1">
        <f>IF(Eingabe!I4689="x",1,0)</f>
        <v>0</v>
      </c>
      <c r="G4689" s="90">
        <f t="shared" si="320"/>
        <v>0</v>
      </c>
      <c r="H4689" s="1">
        <f>IF(Eingabe!R4689="x",1,0)</f>
        <v>0</v>
      </c>
      <c r="I4689" s="1">
        <f>IF(Eingabe!S4689="x",1,0)</f>
        <v>0</v>
      </c>
      <c r="J4689" s="1">
        <f t="shared" si="321"/>
        <v>0</v>
      </c>
      <c r="K4689" s="89">
        <f>IF(Eingabe!E4689="x",1,0)</f>
        <v>0</v>
      </c>
      <c r="L4689" s="1">
        <f>IF(Eingabe!F4689="x",1,0)</f>
        <v>0</v>
      </c>
      <c r="M4689" s="90">
        <f t="shared" si="322"/>
        <v>0</v>
      </c>
    </row>
    <row r="4690">
      <c r="A4690" s="5">
        <f>Eingabe!J4690^2*PI()/4</f>
        <v>0</v>
      </c>
      <c r="B4690" s="5">
        <f>Eingabe!K4690*Eingabe!L4690</f>
        <v>0</v>
      </c>
      <c r="C4690" s="5">
        <f>(Eingabe!K4690*(Eingabe!L4690-Eingabe!K4690)+Eingabe!K4690^2*PI()/4)*0+Eingabe!K4690*Eingabe!L4690</f>
        <v>0</v>
      </c>
      <c r="D4690" s="89">
        <f>IF(Eingabe!G4690="x",1,0)</f>
        <v>0</v>
      </c>
      <c r="E4690" s="1">
        <f>IF(Eingabe!H4690="x",1,0)</f>
        <v>0</v>
      </c>
      <c r="F4690" s="1">
        <f>IF(Eingabe!I4690="x",1,0)</f>
        <v>0</v>
      </c>
      <c r="G4690" s="90">
        <f t="shared" si="320"/>
        <v>0</v>
      </c>
      <c r="H4690" s="1">
        <f>IF(Eingabe!R4690="x",1,0)</f>
        <v>0</v>
      </c>
      <c r="I4690" s="1">
        <f>IF(Eingabe!S4690="x",1,0)</f>
        <v>0</v>
      </c>
      <c r="J4690" s="1">
        <f t="shared" si="321"/>
        <v>0</v>
      </c>
      <c r="K4690" s="89">
        <f>IF(Eingabe!E4690="x",1,0)</f>
        <v>0</v>
      </c>
      <c r="L4690" s="1">
        <f>IF(Eingabe!F4690="x",1,0)</f>
        <v>0</v>
      </c>
      <c r="M4690" s="90">
        <f t="shared" si="322"/>
        <v>0</v>
      </c>
    </row>
    <row r="4691">
      <c r="A4691" s="5">
        <f>Eingabe!J4691^2*PI()/4</f>
        <v>0</v>
      </c>
      <c r="B4691" s="5">
        <f>Eingabe!K4691*Eingabe!L4691</f>
        <v>0</v>
      </c>
      <c r="C4691" s="5">
        <f>(Eingabe!K4691*(Eingabe!L4691-Eingabe!K4691)+Eingabe!K4691^2*PI()/4)*0+Eingabe!K4691*Eingabe!L4691</f>
        <v>0</v>
      </c>
      <c r="D4691" s="89">
        <f>IF(Eingabe!G4691="x",1,0)</f>
        <v>0</v>
      </c>
      <c r="E4691" s="1">
        <f>IF(Eingabe!H4691="x",1,0)</f>
        <v>0</v>
      </c>
      <c r="F4691" s="1">
        <f>IF(Eingabe!I4691="x",1,0)</f>
        <v>0</v>
      </c>
      <c r="G4691" s="90">
        <f t="shared" ref="G4691:G4754" si="323">MAX(E4691:F4691)</f>
        <v>0</v>
      </c>
      <c r="H4691" s="1">
        <f>IF(Eingabe!R4691="x",1,0)</f>
        <v>0</v>
      </c>
      <c r="I4691" s="1">
        <f>IF(Eingabe!S4691="x",1,0)</f>
        <v>0</v>
      </c>
      <c r="J4691" s="1">
        <f t="shared" ref="J4691:J4754" si="324">MAX(H4691:I4691)</f>
        <v>0</v>
      </c>
      <c r="K4691" s="89">
        <f>IF(Eingabe!E4691="x",1,0)</f>
        <v>0</v>
      </c>
      <c r="L4691" s="1">
        <f>IF(Eingabe!F4691="x",1,0)</f>
        <v>0</v>
      </c>
      <c r="M4691" s="90">
        <f t="shared" ref="M4691:M4754" si="325">MAX(K4691:L4691)</f>
        <v>0</v>
      </c>
    </row>
    <row r="4692">
      <c r="A4692" s="5">
        <f>Eingabe!J4692^2*PI()/4</f>
        <v>0</v>
      </c>
      <c r="B4692" s="5">
        <f>Eingabe!K4692*Eingabe!L4692</f>
        <v>0</v>
      </c>
      <c r="C4692" s="5">
        <f>(Eingabe!K4692*(Eingabe!L4692-Eingabe!K4692)+Eingabe!K4692^2*PI()/4)*0+Eingabe!K4692*Eingabe!L4692</f>
        <v>0</v>
      </c>
      <c r="D4692" s="89">
        <f>IF(Eingabe!G4692="x",1,0)</f>
        <v>0</v>
      </c>
      <c r="E4692" s="1">
        <f>IF(Eingabe!H4692="x",1,0)</f>
        <v>0</v>
      </c>
      <c r="F4692" s="1">
        <f>IF(Eingabe!I4692="x",1,0)</f>
        <v>0</v>
      </c>
      <c r="G4692" s="90">
        <f t="shared" si="323"/>
        <v>0</v>
      </c>
      <c r="H4692" s="1">
        <f>IF(Eingabe!R4692="x",1,0)</f>
        <v>0</v>
      </c>
      <c r="I4692" s="1">
        <f>IF(Eingabe!S4692="x",1,0)</f>
        <v>0</v>
      </c>
      <c r="J4692" s="1">
        <f t="shared" si="324"/>
        <v>0</v>
      </c>
      <c r="K4692" s="89">
        <f>IF(Eingabe!E4692="x",1,0)</f>
        <v>0</v>
      </c>
      <c r="L4692" s="1">
        <f>IF(Eingabe!F4692="x",1,0)</f>
        <v>0</v>
      </c>
      <c r="M4692" s="90">
        <f t="shared" si="325"/>
        <v>0</v>
      </c>
    </row>
    <row r="4693">
      <c r="A4693" s="5">
        <f>Eingabe!J4693^2*PI()/4</f>
        <v>0</v>
      </c>
      <c r="B4693" s="5">
        <f>Eingabe!K4693*Eingabe!L4693</f>
        <v>0</v>
      </c>
      <c r="C4693" s="5">
        <f>(Eingabe!K4693*(Eingabe!L4693-Eingabe!K4693)+Eingabe!K4693^2*PI()/4)*0+Eingabe!K4693*Eingabe!L4693</f>
        <v>0</v>
      </c>
      <c r="D4693" s="89">
        <f>IF(Eingabe!G4693="x",1,0)</f>
        <v>0</v>
      </c>
      <c r="E4693" s="1">
        <f>IF(Eingabe!H4693="x",1,0)</f>
        <v>0</v>
      </c>
      <c r="F4693" s="1">
        <f>IF(Eingabe!I4693="x",1,0)</f>
        <v>0</v>
      </c>
      <c r="G4693" s="90">
        <f t="shared" si="323"/>
        <v>0</v>
      </c>
      <c r="H4693" s="1">
        <f>IF(Eingabe!R4693="x",1,0)</f>
        <v>0</v>
      </c>
      <c r="I4693" s="1">
        <f>IF(Eingabe!S4693="x",1,0)</f>
        <v>0</v>
      </c>
      <c r="J4693" s="1">
        <f t="shared" si="324"/>
        <v>0</v>
      </c>
      <c r="K4693" s="89">
        <f>IF(Eingabe!E4693="x",1,0)</f>
        <v>0</v>
      </c>
      <c r="L4693" s="1">
        <f>IF(Eingabe!F4693="x",1,0)</f>
        <v>0</v>
      </c>
      <c r="M4693" s="90">
        <f t="shared" si="325"/>
        <v>0</v>
      </c>
    </row>
    <row r="4694">
      <c r="A4694" s="5">
        <f>Eingabe!J4694^2*PI()/4</f>
        <v>0</v>
      </c>
      <c r="B4694" s="5">
        <f>Eingabe!K4694*Eingabe!L4694</f>
        <v>0</v>
      </c>
      <c r="C4694" s="5">
        <f>(Eingabe!K4694*(Eingabe!L4694-Eingabe!K4694)+Eingabe!K4694^2*PI()/4)*0+Eingabe!K4694*Eingabe!L4694</f>
        <v>0</v>
      </c>
      <c r="D4694" s="89">
        <f>IF(Eingabe!G4694="x",1,0)</f>
        <v>0</v>
      </c>
      <c r="E4694" s="1">
        <f>IF(Eingabe!H4694="x",1,0)</f>
        <v>0</v>
      </c>
      <c r="F4694" s="1">
        <f>IF(Eingabe!I4694="x",1,0)</f>
        <v>0</v>
      </c>
      <c r="G4694" s="90">
        <f t="shared" si="323"/>
        <v>0</v>
      </c>
      <c r="H4694" s="1">
        <f>IF(Eingabe!R4694="x",1,0)</f>
        <v>0</v>
      </c>
      <c r="I4694" s="1">
        <f>IF(Eingabe!S4694="x",1,0)</f>
        <v>0</v>
      </c>
      <c r="J4694" s="1">
        <f t="shared" si="324"/>
        <v>0</v>
      </c>
      <c r="K4694" s="89">
        <f>IF(Eingabe!E4694="x",1,0)</f>
        <v>0</v>
      </c>
      <c r="L4694" s="1">
        <f>IF(Eingabe!F4694="x",1,0)</f>
        <v>0</v>
      </c>
      <c r="M4694" s="90">
        <f t="shared" si="325"/>
        <v>0</v>
      </c>
    </row>
    <row r="4695">
      <c r="A4695" s="5">
        <f>Eingabe!J4695^2*PI()/4</f>
        <v>0</v>
      </c>
      <c r="B4695" s="5">
        <f>Eingabe!K4695*Eingabe!L4695</f>
        <v>0</v>
      </c>
      <c r="C4695" s="5">
        <f>(Eingabe!K4695*(Eingabe!L4695-Eingabe!K4695)+Eingabe!K4695^2*PI()/4)*0+Eingabe!K4695*Eingabe!L4695</f>
        <v>0</v>
      </c>
      <c r="D4695" s="89">
        <f>IF(Eingabe!G4695="x",1,0)</f>
        <v>0</v>
      </c>
      <c r="E4695" s="1">
        <f>IF(Eingabe!H4695="x",1,0)</f>
        <v>0</v>
      </c>
      <c r="F4695" s="1">
        <f>IF(Eingabe!I4695="x",1,0)</f>
        <v>0</v>
      </c>
      <c r="G4695" s="90">
        <f t="shared" si="323"/>
        <v>0</v>
      </c>
      <c r="H4695" s="1">
        <f>IF(Eingabe!R4695="x",1,0)</f>
        <v>0</v>
      </c>
      <c r="I4695" s="1">
        <f>IF(Eingabe!S4695="x",1,0)</f>
        <v>0</v>
      </c>
      <c r="J4695" s="1">
        <f t="shared" si="324"/>
        <v>0</v>
      </c>
      <c r="K4695" s="89">
        <f>IF(Eingabe!E4695="x",1,0)</f>
        <v>0</v>
      </c>
      <c r="L4695" s="1">
        <f>IF(Eingabe!F4695="x",1,0)</f>
        <v>0</v>
      </c>
      <c r="M4695" s="90">
        <f t="shared" si="325"/>
        <v>0</v>
      </c>
    </row>
    <row r="4696">
      <c r="A4696" s="5">
        <f>Eingabe!J4696^2*PI()/4</f>
        <v>0</v>
      </c>
      <c r="B4696" s="5">
        <f>Eingabe!K4696*Eingabe!L4696</f>
        <v>0</v>
      </c>
      <c r="C4696" s="5">
        <f>(Eingabe!K4696*(Eingabe!L4696-Eingabe!K4696)+Eingabe!K4696^2*PI()/4)*0+Eingabe!K4696*Eingabe!L4696</f>
        <v>0</v>
      </c>
      <c r="D4696" s="89">
        <f>IF(Eingabe!G4696="x",1,0)</f>
        <v>0</v>
      </c>
      <c r="E4696" s="1">
        <f>IF(Eingabe!H4696="x",1,0)</f>
        <v>0</v>
      </c>
      <c r="F4696" s="1">
        <f>IF(Eingabe!I4696="x",1,0)</f>
        <v>0</v>
      </c>
      <c r="G4696" s="90">
        <f t="shared" si="323"/>
        <v>0</v>
      </c>
      <c r="H4696" s="1">
        <f>IF(Eingabe!R4696="x",1,0)</f>
        <v>0</v>
      </c>
      <c r="I4696" s="1">
        <f>IF(Eingabe!S4696="x",1,0)</f>
        <v>0</v>
      </c>
      <c r="J4696" s="1">
        <f t="shared" si="324"/>
        <v>0</v>
      </c>
      <c r="K4696" s="89">
        <f>IF(Eingabe!E4696="x",1,0)</f>
        <v>0</v>
      </c>
      <c r="L4696" s="1">
        <f>IF(Eingabe!F4696="x",1,0)</f>
        <v>0</v>
      </c>
      <c r="M4696" s="90">
        <f t="shared" si="325"/>
        <v>0</v>
      </c>
    </row>
    <row r="4697">
      <c r="A4697" s="5">
        <f>Eingabe!J4697^2*PI()/4</f>
        <v>0</v>
      </c>
      <c r="B4697" s="5">
        <f>Eingabe!K4697*Eingabe!L4697</f>
        <v>0</v>
      </c>
      <c r="C4697" s="5">
        <f>(Eingabe!K4697*(Eingabe!L4697-Eingabe!K4697)+Eingabe!K4697^2*PI()/4)*0+Eingabe!K4697*Eingabe!L4697</f>
        <v>0</v>
      </c>
      <c r="D4697" s="89">
        <f>IF(Eingabe!G4697="x",1,0)</f>
        <v>0</v>
      </c>
      <c r="E4697" s="1">
        <f>IF(Eingabe!H4697="x",1,0)</f>
        <v>0</v>
      </c>
      <c r="F4697" s="1">
        <f>IF(Eingabe!I4697="x",1,0)</f>
        <v>0</v>
      </c>
      <c r="G4697" s="90">
        <f t="shared" si="323"/>
        <v>0</v>
      </c>
      <c r="H4697" s="1">
        <f>IF(Eingabe!R4697="x",1,0)</f>
        <v>0</v>
      </c>
      <c r="I4697" s="1">
        <f>IF(Eingabe!S4697="x",1,0)</f>
        <v>0</v>
      </c>
      <c r="J4697" s="1">
        <f t="shared" si="324"/>
        <v>0</v>
      </c>
      <c r="K4697" s="89">
        <f>IF(Eingabe!E4697="x",1,0)</f>
        <v>0</v>
      </c>
      <c r="L4697" s="1">
        <f>IF(Eingabe!F4697="x",1,0)</f>
        <v>0</v>
      </c>
      <c r="M4697" s="90">
        <f t="shared" si="325"/>
        <v>0</v>
      </c>
    </row>
    <row r="4698">
      <c r="A4698" s="5">
        <f>Eingabe!J4698^2*PI()/4</f>
        <v>0</v>
      </c>
      <c r="B4698" s="5">
        <f>Eingabe!K4698*Eingabe!L4698</f>
        <v>0</v>
      </c>
      <c r="C4698" s="5">
        <f>(Eingabe!K4698*(Eingabe!L4698-Eingabe!K4698)+Eingabe!K4698^2*PI()/4)*0+Eingabe!K4698*Eingabe!L4698</f>
        <v>0</v>
      </c>
      <c r="D4698" s="89">
        <f>IF(Eingabe!G4698="x",1,0)</f>
        <v>0</v>
      </c>
      <c r="E4698" s="1">
        <f>IF(Eingabe!H4698="x",1,0)</f>
        <v>0</v>
      </c>
      <c r="F4698" s="1">
        <f>IF(Eingabe!I4698="x",1,0)</f>
        <v>0</v>
      </c>
      <c r="G4698" s="90">
        <f t="shared" si="323"/>
        <v>0</v>
      </c>
      <c r="H4698" s="1">
        <f>IF(Eingabe!R4698="x",1,0)</f>
        <v>0</v>
      </c>
      <c r="I4698" s="1">
        <f>IF(Eingabe!S4698="x",1,0)</f>
        <v>0</v>
      </c>
      <c r="J4698" s="1">
        <f t="shared" si="324"/>
        <v>0</v>
      </c>
      <c r="K4698" s="89">
        <f>IF(Eingabe!E4698="x",1,0)</f>
        <v>0</v>
      </c>
      <c r="L4698" s="1">
        <f>IF(Eingabe!F4698="x",1,0)</f>
        <v>0</v>
      </c>
      <c r="M4698" s="90">
        <f t="shared" si="325"/>
        <v>0</v>
      </c>
    </row>
    <row r="4699">
      <c r="A4699" s="5">
        <f>Eingabe!J4699^2*PI()/4</f>
        <v>0</v>
      </c>
      <c r="B4699" s="5">
        <f>Eingabe!K4699*Eingabe!L4699</f>
        <v>0</v>
      </c>
      <c r="C4699" s="5">
        <f>(Eingabe!K4699*(Eingabe!L4699-Eingabe!K4699)+Eingabe!K4699^2*PI()/4)*0+Eingabe!K4699*Eingabe!L4699</f>
        <v>0</v>
      </c>
      <c r="D4699" s="89">
        <f>IF(Eingabe!G4699="x",1,0)</f>
        <v>0</v>
      </c>
      <c r="E4699" s="1">
        <f>IF(Eingabe!H4699="x",1,0)</f>
        <v>0</v>
      </c>
      <c r="F4699" s="1">
        <f>IF(Eingabe!I4699="x",1,0)</f>
        <v>0</v>
      </c>
      <c r="G4699" s="90">
        <f t="shared" si="323"/>
        <v>0</v>
      </c>
      <c r="H4699" s="1">
        <f>IF(Eingabe!R4699="x",1,0)</f>
        <v>0</v>
      </c>
      <c r="I4699" s="1">
        <f>IF(Eingabe!S4699="x",1,0)</f>
        <v>0</v>
      </c>
      <c r="J4699" s="1">
        <f t="shared" si="324"/>
        <v>0</v>
      </c>
      <c r="K4699" s="89">
        <f>IF(Eingabe!E4699="x",1,0)</f>
        <v>0</v>
      </c>
      <c r="L4699" s="1">
        <f>IF(Eingabe!F4699="x",1,0)</f>
        <v>0</v>
      </c>
      <c r="M4699" s="90">
        <f t="shared" si="325"/>
        <v>0</v>
      </c>
    </row>
    <row r="4700">
      <c r="A4700" s="5">
        <f>Eingabe!J4700^2*PI()/4</f>
        <v>0</v>
      </c>
      <c r="B4700" s="5">
        <f>Eingabe!K4700*Eingabe!L4700</f>
        <v>0</v>
      </c>
      <c r="C4700" s="5">
        <f>(Eingabe!K4700*(Eingabe!L4700-Eingabe!K4700)+Eingabe!K4700^2*PI()/4)*0+Eingabe!K4700*Eingabe!L4700</f>
        <v>0</v>
      </c>
      <c r="D4700" s="89">
        <f>IF(Eingabe!G4700="x",1,0)</f>
        <v>0</v>
      </c>
      <c r="E4700" s="1">
        <f>IF(Eingabe!H4700="x",1,0)</f>
        <v>0</v>
      </c>
      <c r="F4700" s="1">
        <f>IF(Eingabe!I4700="x",1,0)</f>
        <v>0</v>
      </c>
      <c r="G4700" s="90">
        <f t="shared" si="323"/>
        <v>0</v>
      </c>
      <c r="H4700" s="1">
        <f>IF(Eingabe!R4700="x",1,0)</f>
        <v>0</v>
      </c>
      <c r="I4700" s="1">
        <f>IF(Eingabe!S4700="x",1,0)</f>
        <v>0</v>
      </c>
      <c r="J4700" s="1">
        <f t="shared" si="324"/>
        <v>0</v>
      </c>
      <c r="K4700" s="89">
        <f>IF(Eingabe!E4700="x",1,0)</f>
        <v>0</v>
      </c>
      <c r="L4700" s="1">
        <f>IF(Eingabe!F4700="x",1,0)</f>
        <v>0</v>
      </c>
      <c r="M4700" s="90">
        <f t="shared" si="325"/>
        <v>0</v>
      </c>
    </row>
    <row r="4701">
      <c r="A4701" s="5">
        <f>Eingabe!J4701^2*PI()/4</f>
        <v>0</v>
      </c>
      <c r="B4701" s="5">
        <f>Eingabe!K4701*Eingabe!L4701</f>
        <v>0</v>
      </c>
      <c r="C4701" s="5">
        <f>(Eingabe!K4701*(Eingabe!L4701-Eingabe!K4701)+Eingabe!K4701^2*PI()/4)*0+Eingabe!K4701*Eingabe!L4701</f>
        <v>0</v>
      </c>
      <c r="D4701" s="89">
        <f>IF(Eingabe!G4701="x",1,0)</f>
        <v>0</v>
      </c>
      <c r="E4701" s="1">
        <f>IF(Eingabe!H4701="x",1,0)</f>
        <v>0</v>
      </c>
      <c r="F4701" s="1">
        <f>IF(Eingabe!I4701="x",1,0)</f>
        <v>0</v>
      </c>
      <c r="G4701" s="90">
        <f t="shared" si="323"/>
        <v>0</v>
      </c>
      <c r="H4701" s="1">
        <f>IF(Eingabe!R4701="x",1,0)</f>
        <v>0</v>
      </c>
      <c r="I4701" s="1">
        <f>IF(Eingabe!S4701="x",1,0)</f>
        <v>0</v>
      </c>
      <c r="J4701" s="1">
        <f t="shared" si="324"/>
        <v>0</v>
      </c>
      <c r="K4701" s="89">
        <f>IF(Eingabe!E4701="x",1,0)</f>
        <v>0</v>
      </c>
      <c r="L4701" s="1">
        <f>IF(Eingabe!F4701="x",1,0)</f>
        <v>0</v>
      </c>
      <c r="M4701" s="90">
        <f t="shared" si="325"/>
        <v>0</v>
      </c>
    </row>
    <row r="4702">
      <c r="A4702" s="5">
        <f>Eingabe!J4702^2*PI()/4</f>
        <v>0</v>
      </c>
      <c r="B4702" s="5">
        <f>Eingabe!K4702*Eingabe!L4702</f>
        <v>0</v>
      </c>
      <c r="C4702" s="5">
        <f>(Eingabe!K4702*(Eingabe!L4702-Eingabe!K4702)+Eingabe!K4702^2*PI()/4)*0+Eingabe!K4702*Eingabe!L4702</f>
        <v>0</v>
      </c>
      <c r="D4702" s="89">
        <f>IF(Eingabe!G4702="x",1,0)</f>
        <v>0</v>
      </c>
      <c r="E4702" s="1">
        <f>IF(Eingabe!H4702="x",1,0)</f>
        <v>0</v>
      </c>
      <c r="F4702" s="1">
        <f>IF(Eingabe!I4702="x",1,0)</f>
        <v>0</v>
      </c>
      <c r="G4702" s="90">
        <f t="shared" si="323"/>
        <v>0</v>
      </c>
      <c r="H4702" s="1">
        <f>IF(Eingabe!R4702="x",1,0)</f>
        <v>0</v>
      </c>
      <c r="I4702" s="1">
        <f>IF(Eingabe!S4702="x",1,0)</f>
        <v>0</v>
      </c>
      <c r="J4702" s="1">
        <f t="shared" si="324"/>
        <v>0</v>
      </c>
      <c r="K4702" s="89">
        <f>IF(Eingabe!E4702="x",1,0)</f>
        <v>0</v>
      </c>
      <c r="L4702" s="1">
        <f>IF(Eingabe!F4702="x",1,0)</f>
        <v>0</v>
      </c>
      <c r="M4702" s="90">
        <f t="shared" si="325"/>
        <v>0</v>
      </c>
    </row>
    <row r="4703">
      <c r="A4703" s="5">
        <f>Eingabe!J4703^2*PI()/4</f>
        <v>0</v>
      </c>
      <c r="B4703" s="5">
        <f>Eingabe!K4703*Eingabe!L4703</f>
        <v>0</v>
      </c>
      <c r="C4703" s="5">
        <f>(Eingabe!K4703*(Eingabe!L4703-Eingabe!K4703)+Eingabe!K4703^2*PI()/4)*0+Eingabe!K4703*Eingabe!L4703</f>
        <v>0</v>
      </c>
      <c r="D4703" s="89">
        <f>IF(Eingabe!G4703="x",1,0)</f>
        <v>0</v>
      </c>
      <c r="E4703" s="1">
        <f>IF(Eingabe!H4703="x",1,0)</f>
        <v>0</v>
      </c>
      <c r="F4703" s="1">
        <f>IF(Eingabe!I4703="x",1,0)</f>
        <v>0</v>
      </c>
      <c r="G4703" s="90">
        <f t="shared" si="323"/>
        <v>0</v>
      </c>
      <c r="H4703" s="1">
        <f>IF(Eingabe!R4703="x",1,0)</f>
        <v>0</v>
      </c>
      <c r="I4703" s="1">
        <f>IF(Eingabe!S4703="x",1,0)</f>
        <v>0</v>
      </c>
      <c r="J4703" s="1">
        <f t="shared" si="324"/>
        <v>0</v>
      </c>
      <c r="K4703" s="89">
        <f>IF(Eingabe!E4703="x",1,0)</f>
        <v>0</v>
      </c>
      <c r="L4703" s="1">
        <f>IF(Eingabe!F4703="x",1,0)</f>
        <v>0</v>
      </c>
      <c r="M4703" s="90">
        <f t="shared" si="325"/>
        <v>0</v>
      </c>
    </row>
    <row r="4704">
      <c r="A4704" s="5">
        <f>Eingabe!J4704^2*PI()/4</f>
        <v>0</v>
      </c>
      <c r="B4704" s="5">
        <f>Eingabe!K4704*Eingabe!L4704</f>
        <v>0</v>
      </c>
      <c r="C4704" s="5">
        <f>(Eingabe!K4704*(Eingabe!L4704-Eingabe!K4704)+Eingabe!K4704^2*PI()/4)*0+Eingabe!K4704*Eingabe!L4704</f>
        <v>0</v>
      </c>
      <c r="D4704" s="89">
        <f>IF(Eingabe!G4704="x",1,0)</f>
        <v>0</v>
      </c>
      <c r="E4704" s="1">
        <f>IF(Eingabe!H4704="x",1,0)</f>
        <v>0</v>
      </c>
      <c r="F4704" s="1">
        <f>IF(Eingabe!I4704="x",1,0)</f>
        <v>0</v>
      </c>
      <c r="G4704" s="90">
        <f t="shared" si="323"/>
        <v>0</v>
      </c>
      <c r="H4704" s="1">
        <f>IF(Eingabe!R4704="x",1,0)</f>
        <v>0</v>
      </c>
      <c r="I4704" s="1">
        <f>IF(Eingabe!S4704="x",1,0)</f>
        <v>0</v>
      </c>
      <c r="J4704" s="1">
        <f t="shared" si="324"/>
        <v>0</v>
      </c>
      <c r="K4704" s="89">
        <f>IF(Eingabe!E4704="x",1,0)</f>
        <v>0</v>
      </c>
      <c r="L4704" s="1">
        <f>IF(Eingabe!F4704="x",1,0)</f>
        <v>0</v>
      </c>
      <c r="M4704" s="90">
        <f t="shared" si="325"/>
        <v>0</v>
      </c>
    </row>
    <row r="4705">
      <c r="A4705" s="5">
        <f>Eingabe!J4705^2*PI()/4</f>
        <v>0</v>
      </c>
      <c r="B4705" s="5">
        <f>Eingabe!K4705*Eingabe!L4705</f>
        <v>0</v>
      </c>
      <c r="C4705" s="5">
        <f>(Eingabe!K4705*(Eingabe!L4705-Eingabe!K4705)+Eingabe!K4705^2*PI()/4)*0+Eingabe!K4705*Eingabe!L4705</f>
        <v>0</v>
      </c>
      <c r="D4705" s="89">
        <f>IF(Eingabe!G4705="x",1,0)</f>
        <v>0</v>
      </c>
      <c r="E4705" s="1">
        <f>IF(Eingabe!H4705="x",1,0)</f>
        <v>0</v>
      </c>
      <c r="F4705" s="1">
        <f>IF(Eingabe!I4705="x",1,0)</f>
        <v>0</v>
      </c>
      <c r="G4705" s="90">
        <f t="shared" si="323"/>
        <v>0</v>
      </c>
      <c r="H4705" s="1">
        <f>IF(Eingabe!R4705="x",1,0)</f>
        <v>0</v>
      </c>
      <c r="I4705" s="1">
        <f>IF(Eingabe!S4705="x",1,0)</f>
        <v>0</v>
      </c>
      <c r="J4705" s="1">
        <f t="shared" si="324"/>
        <v>0</v>
      </c>
      <c r="K4705" s="89">
        <f>IF(Eingabe!E4705="x",1,0)</f>
        <v>0</v>
      </c>
      <c r="L4705" s="1">
        <f>IF(Eingabe!F4705="x",1,0)</f>
        <v>0</v>
      </c>
      <c r="M4705" s="90">
        <f t="shared" si="325"/>
        <v>0</v>
      </c>
    </row>
    <row r="4706">
      <c r="A4706" s="5">
        <f>Eingabe!J4706^2*PI()/4</f>
        <v>0</v>
      </c>
      <c r="B4706" s="5">
        <f>Eingabe!K4706*Eingabe!L4706</f>
        <v>0</v>
      </c>
      <c r="C4706" s="5">
        <f>(Eingabe!K4706*(Eingabe!L4706-Eingabe!K4706)+Eingabe!K4706^2*PI()/4)*0+Eingabe!K4706*Eingabe!L4706</f>
        <v>0</v>
      </c>
      <c r="D4706" s="89">
        <f>IF(Eingabe!G4706="x",1,0)</f>
        <v>0</v>
      </c>
      <c r="E4706" s="1">
        <f>IF(Eingabe!H4706="x",1,0)</f>
        <v>0</v>
      </c>
      <c r="F4706" s="1">
        <f>IF(Eingabe!I4706="x",1,0)</f>
        <v>0</v>
      </c>
      <c r="G4706" s="90">
        <f t="shared" si="323"/>
        <v>0</v>
      </c>
      <c r="H4706" s="1">
        <f>IF(Eingabe!R4706="x",1,0)</f>
        <v>0</v>
      </c>
      <c r="I4706" s="1">
        <f>IF(Eingabe!S4706="x",1,0)</f>
        <v>0</v>
      </c>
      <c r="J4706" s="1">
        <f t="shared" si="324"/>
        <v>0</v>
      </c>
      <c r="K4706" s="89">
        <f>IF(Eingabe!E4706="x",1,0)</f>
        <v>0</v>
      </c>
      <c r="L4706" s="1">
        <f>IF(Eingabe!F4706="x",1,0)</f>
        <v>0</v>
      </c>
      <c r="M4706" s="90">
        <f t="shared" si="325"/>
        <v>0</v>
      </c>
    </row>
    <row r="4707">
      <c r="A4707" s="5">
        <f>Eingabe!J4707^2*PI()/4</f>
        <v>0</v>
      </c>
      <c r="B4707" s="5">
        <f>Eingabe!K4707*Eingabe!L4707</f>
        <v>0</v>
      </c>
      <c r="C4707" s="5">
        <f>(Eingabe!K4707*(Eingabe!L4707-Eingabe!K4707)+Eingabe!K4707^2*PI()/4)*0+Eingabe!K4707*Eingabe!L4707</f>
        <v>0</v>
      </c>
      <c r="D4707" s="89">
        <f>IF(Eingabe!G4707="x",1,0)</f>
        <v>0</v>
      </c>
      <c r="E4707" s="1">
        <f>IF(Eingabe!H4707="x",1,0)</f>
        <v>0</v>
      </c>
      <c r="F4707" s="1">
        <f>IF(Eingabe!I4707="x",1,0)</f>
        <v>0</v>
      </c>
      <c r="G4707" s="90">
        <f t="shared" si="323"/>
        <v>0</v>
      </c>
      <c r="H4707" s="1">
        <f>IF(Eingabe!R4707="x",1,0)</f>
        <v>0</v>
      </c>
      <c r="I4707" s="1">
        <f>IF(Eingabe!S4707="x",1,0)</f>
        <v>0</v>
      </c>
      <c r="J4707" s="1">
        <f t="shared" si="324"/>
        <v>0</v>
      </c>
      <c r="K4707" s="89">
        <f>IF(Eingabe!E4707="x",1,0)</f>
        <v>0</v>
      </c>
      <c r="L4707" s="1">
        <f>IF(Eingabe!F4707="x",1,0)</f>
        <v>0</v>
      </c>
      <c r="M4707" s="90">
        <f t="shared" si="325"/>
        <v>0</v>
      </c>
    </row>
    <row r="4708">
      <c r="A4708" s="5">
        <f>Eingabe!J4708^2*PI()/4</f>
        <v>0</v>
      </c>
      <c r="B4708" s="5">
        <f>Eingabe!K4708*Eingabe!L4708</f>
        <v>0</v>
      </c>
      <c r="C4708" s="5">
        <f>(Eingabe!K4708*(Eingabe!L4708-Eingabe!K4708)+Eingabe!K4708^2*PI()/4)*0+Eingabe!K4708*Eingabe!L4708</f>
        <v>0</v>
      </c>
      <c r="D4708" s="89">
        <f>IF(Eingabe!G4708="x",1,0)</f>
        <v>0</v>
      </c>
      <c r="E4708" s="1">
        <f>IF(Eingabe!H4708="x",1,0)</f>
        <v>0</v>
      </c>
      <c r="F4708" s="1">
        <f>IF(Eingabe!I4708="x",1,0)</f>
        <v>0</v>
      </c>
      <c r="G4708" s="90">
        <f t="shared" si="323"/>
        <v>0</v>
      </c>
      <c r="H4708" s="1">
        <f>IF(Eingabe!R4708="x",1,0)</f>
        <v>0</v>
      </c>
      <c r="I4708" s="1">
        <f>IF(Eingabe!S4708="x",1,0)</f>
        <v>0</v>
      </c>
      <c r="J4708" s="1">
        <f t="shared" si="324"/>
        <v>0</v>
      </c>
      <c r="K4708" s="89">
        <f>IF(Eingabe!E4708="x",1,0)</f>
        <v>0</v>
      </c>
      <c r="L4708" s="1">
        <f>IF(Eingabe!F4708="x",1,0)</f>
        <v>0</v>
      </c>
      <c r="M4708" s="90">
        <f t="shared" si="325"/>
        <v>0</v>
      </c>
    </row>
    <row r="4709">
      <c r="A4709" s="5">
        <f>Eingabe!J4709^2*PI()/4</f>
        <v>0</v>
      </c>
      <c r="B4709" s="5">
        <f>Eingabe!K4709*Eingabe!L4709</f>
        <v>0</v>
      </c>
      <c r="C4709" s="5">
        <f>(Eingabe!K4709*(Eingabe!L4709-Eingabe!K4709)+Eingabe!K4709^2*PI()/4)*0+Eingabe!K4709*Eingabe!L4709</f>
        <v>0</v>
      </c>
      <c r="D4709" s="89">
        <f>IF(Eingabe!G4709="x",1,0)</f>
        <v>0</v>
      </c>
      <c r="E4709" s="1">
        <f>IF(Eingabe!H4709="x",1,0)</f>
        <v>0</v>
      </c>
      <c r="F4709" s="1">
        <f>IF(Eingabe!I4709="x",1,0)</f>
        <v>0</v>
      </c>
      <c r="G4709" s="90">
        <f t="shared" si="323"/>
        <v>0</v>
      </c>
      <c r="H4709" s="1">
        <f>IF(Eingabe!R4709="x",1,0)</f>
        <v>0</v>
      </c>
      <c r="I4709" s="1">
        <f>IF(Eingabe!S4709="x",1,0)</f>
        <v>0</v>
      </c>
      <c r="J4709" s="1">
        <f t="shared" si="324"/>
        <v>0</v>
      </c>
      <c r="K4709" s="89">
        <f>IF(Eingabe!E4709="x",1,0)</f>
        <v>0</v>
      </c>
      <c r="L4709" s="1">
        <f>IF(Eingabe!F4709="x",1,0)</f>
        <v>0</v>
      </c>
      <c r="M4709" s="90">
        <f t="shared" si="325"/>
        <v>0</v>
      </c>
    </row>
    <row r="4710">
      <c r="A4710" s="5">
        <f>Eingabe!J4710^2*PI()/4</f>
        <v>0</v>
      </c>
      <c r="B4710" s="5">
        <f>Eingabe!K4710*Eingabe!L4710</f>
        <v>0</v>
      </c>
      <c r="C4710" s="5">
        <f>(Eingabe!K4710*(Eingabe!L4710-Eingabe!K4710)+Eingabe!K4710^2*PI()/4)*0+Eingabe!K4710*Eingabe!L4710</f>
        <v>0</v>
      </c>
      <c r="D4710" s="89">
        <f>IF(Eingabe!G4710="x",1,0)</f>
        <v>0</v>
      </c>
      <c r="E4710" s="1">
        <f>IF(Eingabe!H4710="x",1,0)</f>
        <v>0</v>
      </c>
      <c r="F4710" s="1">
        <f>IF(Eingabe!I4710="x",1,0)</f>
        <v>0</v>
      </c>
      <c r="G4710" s="90">
        <f t="shared" si="323"/>
        <v>0</v>
      </c>
      <c r="H4710" s="1">
        <f>IF(Eingabe!R4710="x",1,0)</f>
        <v>0</v>
      </c>
      <c r="I4710" s="1">
        <f>IF(Eingabe!S4710="x",1,0)</f>
        <v>0</v>
      </c>
      <c r="J4710" s="1">
        <f t="shared" si="324"/>
        <v>0</v>
      </c>
      <c r="K4710" s="89">
        <f>IF(Eingabe!E4710="x",1,0)</f>
        <v>0</v>
      </c>
      <c r="L4710" s="1">
        <f>IF(Eingabe!F4710="x",1,0)</f>
        <v>0</v>
      </c>
      <c r="M4710" s="90">
        <f t="shared" si="325"/>
        <v>0</v>
      </c>
    </row>
    <row r="4711">
      <c r="A4711" s="5">
        <f>Eingabe!J4711^2*PI()/4</f>
        <v>0</v>
      </c>
      <c r="B4711" s="5">
        <f>Eingabe!K4711*Eingabe!L4711</f>
        <v>0</v>
      </c>
      <c r="C4711" s="5">
        <f>(Eingabe!K4711*(Eingabe!L4711-Eingabe!K4711)+Eingabe!K4711^2*PI()/4)*0+Eingabe!K4711*Eingabe!L4711</f>
        <v>0</v>
      </c>
      <c r="D4711" s="89">
        <f>IF(Eingabe!G4711="x",1,0)</f>
        <v>0</v>
      </c>
      <c r="E4711" s="1">
        <f>IF(Eingabe!H4711="x",1,0)</f>
        <v>0</v>
      </c>
      <c r="F4711" s="1">
        <f>IF(Eingabe!I4711="x",1,0)</f>
        <v>0</v>
      </c>
      <c r="G4711" s="90">
        <f t="shared" si="323"/>
        <v>0</v>
      </c>
      <c r="H4711" s="1">
        <f>IF(Eingabe!R4711="x",1,0)</f>
        <v>0</v>
      </c>
      <c r="I4711" s="1">
        <f>IF(Eingabe!S4711="x",1,0)</f>
        <v>0</v>
      </c>
      <c r="J4711" s="1">
        <f t="shared" si="324"/>
        <v>0</v>
      </c>
      <c r="K4711" s="89">
        <f>IF(Eingabe!E4711="x",1,0)</f>
        <v>0</v>
      </c>
      <c r="L4711" s="1">
        <f>IF(Eingabe!F4711="x",1,0)</f>
        <v>0</v>
      </c>
      <c r="M4711" s="90">
        <f t="shared" si="325"/>
        <v>0</v>
      </c>
    </row>
    <row r="4712">
      <c r="A4712" s="5">
        <f>Eingabe!J4712^2*PI()/4</f>
        <v>0</v>
      </c>
      <c r="B4712" s="5">
        <f>Eingabe!K4712*Eingabe!L4712</f>
        <v>0</v>
      </c>
      <c r="C4712" s="5">
        <f>(Eingabe!K4712*(Eingabe!L4712-Eingabe!K4712)+Eingabe!K4712^2*PI()/4)*0+Eingabe!K4712*Eingabe!L4712</f>
        <v>0</v>
      </c>
      <c r="D4712" s="89">
        <f>IF(Eingabe!G4712="x",1,0)</f>
        <v>0</v>
      </c>
      <c r="E4712" s="1">
        <f>IF(Eingabe!H4712="x",1,0)</f>
        <v>0</v>
      </c>
      <c r="F4712" s="1">
        <f>IF(Eingabe!I4712="x",1,0)</f>
        <v>0</v>
      </c>
      <c r="G4712" s="90">
        <f t="shared" si="323"/>
        <v>0</v>
      </c>
      <c r="H4712" s="1">
        <f>IF(Eingabe!R4712="x",1,0)</f>
        <v>0</v>
      </c>
      <c r="I4712" s="1">
        <f>IF(Eingabe!S4712="x",1,0)</f>
        <v>0</v>
      </c>
      <c r="J4712" s="1">
        <f t="shared" si="324"/>
        <v>0</v>
      </c>
      <c r="K4712" s="89">
        <f>IF(Eingabe!E4712="x",1,0)</f>
        <v>0</v>
      </c>
      <c r="L4712" s="1">
        <f>IF(Eingabe!F4712="x",1,0)</f>
        <v>0</v>
      </c>
      <c r="M4712" s="90">
        <f t="shared" si="325"/>
        <v>0</v>
      </c>
    </row>
    <row r="4713">
      <c r="A4713" s="5">
        <f>Eingabe!J4713^2*PI()/4</f>
        <v>0</v>
      </c>
      <c r="B4713" s="5">
        <f>Eingabe!K4713*Eingabe!L4713</f>
        <v>0</v>
      </c>
      <c r="C4713" s="5">
        <f>(Eingabe!K4713*(Eingabe!L4713-Eingabe!K4713)+Eingabe!K4713^2*PI()/4)*0+Eingabe!K4713*Eingabe!L4713</f>
        <v>0</v>
      </c>
      <c r="D4713" s="89">
        <f>IF(Eingabe!G4713="x",1,0)</f>
        <v>0</v>
      </c>
      <c r="E4713" s="1">
        <f>IF(Eingabe!H4713="x",1,0)</f>
        <v>0</v>
      </c>
      <c r="F4713" s="1">
        <f>IF(Eingabe!I4713="x",1,0)</f>
        <v>0</v>
      </c>
      <c r="G4713" s="90">
        <f t="shared" si="323"/>
        <v>0</v>
      </c>
      <c r="H4713" s="1">
        <f>IF(Eingabe!R4713="x",1,0)</f>
        <v>0</v>
      </c>
      <c r="I4713" s="1">
        <f>IF(Eingabe!S4713="x",1,0)</f>
        <v>0</v>
      </c>
      <c r="J4713" s="1">
        <f t="shared" si="324"/>
        <v>0</v>
      </c>
      <c r="K4713" s="89">
        <f>IF(Eingabe!E4713="x",1,0)</f>
        <v>0</v>
      </c>
      <c r="L4713" s="1">
        <f>IF(Eingabe!F4713="x",1,0)</f>
        <v>0</v>
      </c>
      <c r="M4713" s="90">
        <f t="shared" si="325"/>
        <v>0</v>
      </c>
    </row>
    <row r="4714">
      <c r="A4714" s="5">
        <f>Eingabe!J4714^2*PI()/4</f>
        <v>0</v>
      </c>
      <c r="B4714" s="5">
        <f>Eingabe!K4714*Eingabe!L4714</f>
        <v>0</v>
      </c>
      <c r="C4714" s="5">
        <f>(Eingabe!K4714*(Eingabe!L4714-Eingabe!K4714)+Eingabe!K4714^2*PI()/4)*0+Eingabe!K4714*Eingabe!L4714</f>
        <v>0</v>
      </c>
      <c r="D4714" s="89">
        <f>IF(Eingabe!G4714="x",1,0)</f>
        <v>0</v>
      </c>
      <c r="E4714" s="1">
        <f>IF(Eingabe!H4714="x",1,0)</f>
        <v>0</v>
      </c>
      <c r="F4714" s="1">
        <f>IF(Eingabe!I4714="x",1,0)</f>
        <v>0</v>
      </c>
      <c r="G4714" s="90">
        <f t="shared" si="323"/>
        <v>0</v>
      </c>
      <c r="H4714" s="1">
        <f>IF(Eingabe!R4714="x",1,0)</f>
        <v>0</v>
      </c>
      <c r="I4714" s="1">
        <f>IF(Eingabe!S4714="x",1,0)</f>
        <v>0</v>
      </c>
      <c r="J4714" s="1">
        <f t="shared" si="324"/>
        <v>0</v>
      </c>
      <c r="K4714" s="89">
        <f>IF(Eingabe!E4714="x",1,0)</f>
        <v>0</v>
      </c>
      <c r="L4714" s="1">
        <f>IF(Eingabe!F4714="x",1,0)</f>
        <v>0</v>
      </c>
      <c r="M4714" s="90">
        <f t="shared" si="325"/>
        <v>0</v>
      </c>
    </row>
    <row r="4715">
      <c r="A4715" s="5">
        <f>Eingabe!J4715^2*PI()/4</f>
        <v>0</v>
      </c>
      <c r="B4715" s="5">
        <f>Eingabe!K4715*Eingabe!L4715</f>
        <v>0</v>
      </c>
      <c r="C4715" s="5">
        <f>(Eingabe!K4715*(Eingabe!L4715-Eingabe!K4715)+Eingabe!K4715^2*PI()/4)*0+Eingabe!K4715*Eingabe!L4715</f>
        <v>0</v>
      </c>
      <c r="D4715" s="89">
        <f>IF(Eingabe!G4715="x",1,0)</f>
        <v>0</v>
      </c>
      <c r="E4715" s="1">
        <f>IF(Eingabe!H4715="x",1,0)</f>
        <v>0</v>
      </c>
      <c r="F4715" s="1">
        <f>IF(Eingabe!I4715="x",1,0)</f>
        <v>0</v>
      </c>
      <c r="G4715" s="90">
        <f t="shared" si="323"/>
        <v>0</v>
      </c>
      <c r="H4715" s="1">
        <f>IF(Eingabe!R4715="x",1,0)</f>
        <v>0</v>
      </c>
      <c r="I4715" s="1">
        <f>IF(Eingabe!S4715="x",1,0)</f>
        <v>0</v>
      </c>
      <c r="J4715" s="1">
        <f t="shared" si="324"/>
        <v>0</v>
      </c>
      <c r="K4715" s="89">
        <f>IF(Eingabe!E4715="x",1,0)</f>
        <v>0</v>
      </c>
      <c r="L4715" s="1">
        <f>IF(Eingabe!F4715="x",1,0)</f>
        <v>0</v>
      </c>
      <c r="M4715" s="90">
        <f t="shared" si="325"/>
        <v>0</v>
      </c>
    </row>
    <row r="4716">
      <c r="A4716" s="5">
        <f>Eingabe!J4716^2*PI()/4</f>
        <v>0</v>
      </c>
      <c r="B4716" s="5">
        <f>Eingabe!K4716*Eingabe!L4716</f>
        <v>0</v>
      </c>
      <c r="C4716" s="5">
        <f>(Eingabe!K4716*(Eingabe!L4716-Eingabe!K4716)+Eingabe!K4716^2*PI()/4)*0+Eingabe!K4716*Eingabe!L4716</f>
        <v>0</v>
      </c>
      <c r="D4716" s="89">
        <f>IF(Eingabe!G4716="x",1,0)</f>
        <v>0</v>
      </c>
      <c r="E4716" s="1">
        <f>IF(Eingabe!H4716="x",1,0)</f>
        <v>0</v>
      </c>
      <c r="F4716" s="1">
        <f>IF(Eingabe!I4716="x",1,0)</f>
        <v>0</v>
      </c>
      <c r="G4716" s="90">
        <f t="shared" si="323"/>
        <v>0</v>
      </c>
      <c r="H4716" s="1">
        <f>IF(Eingabe!R4716="x",1,0)</f>
        <v>0</v>
      </c>
      <c r="I4716" s="1">
        <f>IF(Eingabe!S4716="x",1,0)</f>
        <v>0</v>
      </c>
      <c r="J4716" s="1">
        <f t="shared" si="324"/>
        <v>0</v>
      </c>
      <c r="K4716" s="89">
        <f>IF(Eingabe!E4716="x",1,0)</f>
        <v>0</v>
      </c>
      <c r="L4716" s="1">
        <f>IF(Eingabe!F4716="x",1,0)</f>
        <v>0</v>
      </c>
      <c r="M4716" s="90">
        <f t="shared" si="325"/>
        <v>0</v>
      </c>
    </row>
    <row r="4717">
      <c r="A4717" s="5">
        <f>Eingabe!J4717^2*PI()/4</f>
        <v>0</v>
      </c>
      <c r="B4717" s="5">
        <f>Eingabe!K4717*Eingabe!L4717</f>
        <v>0</v>
      </c>
      <c r="C4717" s="5">
        <f>(Eingabe!K4717*(Eingabe!L4717-Eingabe!K4717)+Eingabe!K4717^2*PI()/4)*0+Eingabe!K4717*Eingabe!L4717</f>
        <v>0</v>
      </c>
      <c r="D4717" s="89">
        <f>IF(Eingabe!G4717="x",1,0)</f>
        <v>0</v>
      </c>
      <c r="E4717" s="1">
        <f>IF(Eingabe!H4717="x",1,0)</f>
        <v>0</v>
      </c>
      <c r="F4717" s="1">
        <f>IF(Eingabe!I4717="x",1,0)</f>
        <v>0</v>
      </c>
      <c r="G4717" s="90">
        <f t="shared" si="323"/>
        <v>0</v>
      </c>
      <c r="H4717" s="1">
        <f>IF(Eingabe!R4717="x",1,0)</f>
        <v>0</v>
      </c>
      <c r="I4717" s="1">
        <f>IF(Eingabe!S4717="x",1,0)</f>
        <v>0</v>
      </c>
      <c r="J4717" s="1">
        <f t="shared" si="324"/>
        <v>0</v>
      </c>
      <c r="K4717" s="89">
        <f>IF(Eingabe!E4717="x",1,0)</f>
        <v>0</v>
      </c>
      <c r="L4717" s="1">
        <f>IF(Eingabe!F4717="x",1,0)</f>
        <v>0</v>
      </c>
      <c r="M4717" s="90">
        <f t="shared" si="325"/>
        <v>0</v>
      </c>
    </row>
    <row r="4718">
      <c r="A4718" s="5">
        <f>Eingabe!J4718^2*PI()/4</f>
        <v>0</v>
      </c>
      <c r="B4718" s="5">
        <f>Eingabe!K4718*Eingabe!L4718</f>
        <v>0</v>
      </c>
      <c r="C4718" s="5">
        <f>(Eingabe!K4718*(Eingabe!L4718-Eingabe!K4718)+Eingabe!K4718^2*PI()/4)*0+Eingabe!K4718*Eingabe!L4718</f>
        <v>0</v>
      </c>
      <c r="D4718" s="89">
        <f>IF(Eingabe!G4718="x",1,0)</f>
        <v>0</v>
      </c>
      <c r="E4718" s="1">
        <f>IF(Eingabe!H4718="x",1,0)</f>
        <v>0</v>
      </c>
      <c r="F4718" s="1">
        <f>IF(Eingabe!I4718="x",1,0)</f>
        <v>0</v>
      </c>
      <c r="G4718" s="90">
        <f t="shared" si="323"/>
        <v>0</v>
      </c>
      <c r="H4718" s="1">
        <f>IF(Eingabe!R4718="x",1,0)</f>
        <v>0</v>
      </c>
      <c r="I4718" s="1">
        <f>IF(Eingabe!S4718="x",1,0)</f>
        <v>0</v>
      </c>
      <c r="J4718" s="1">
        <f t="shared" si="324"/>
        <v>0</v>
      </c>
      <c r="K4718" s="89">
        <f>IF(Eingabe!E4718="x",1,0)</f>
        <v>0</v>
      </c>
      <c r="L4718" s="1">
        <f>IF(Eingabe!F4718="x",1,0)</f>
        <v>0</v>
      </c>
      <c r="M4718" s="90">
        <f t="shared" si="325"/>
        <v>0</v>
      </c>
    </row>
    <row r="4719">
      <c r="A4719" s="5">
        <f>Eingabe!J4719^2*PI()/4</f>
        <v>0</v>
      </c>
      <c r="B4719" s="5">
        <f>Eingabe!K4719*Eingabe!L4719</f>
        <v>0</v>
      </c>
      <c r="C4719" s="5">
        <f>(Eingabe!K4719*(Eingabe!L4719-Eingabe!K4719)+Eingabe!K4719^2*PI()/4)*0+Eingabe!K4719*Eingabe!L4719</f>
        <v>0</v>
      </c>
      <c r="D4719" s="89">
        <f>IF(Eingabe!G4719="x",1,0)</f>
        <v>0</v>
      </c>
      <c r="E4719" s="1">
        <f>IF(Eingabe!H4719="x",1,0)</f>
        <v>0</v>
      </c>
      <c r="F4719" s="1">
        <f>IF(Eingabe!I4719="x",1,0)</f>
        <v>0</v>
      </c>
      <c r="G4719" s="90">
        <f t="shared" si="323"/>
        <v>0</v>
      </c>
      <c r="H4719" s="1">
        <f>IF(Eingabe!R4719="x",1,0)</f>
        <v>0</v>
      </c>
      <c r="I4719" s="1">
        <f>IF(Eingabe!S4719="x",1,0)</f>
        <v>0</v>
      </c>
      <c r="J4719" s="1">
        <f t="shared" si="324"/>
        <v>0</v>
      </c>
      <c r="K4719" s="89">
        <f>IF(Eingabe!E4719="x",1,0)</f>
        <v>0</v>
      </c>
      <c r="L4719" s="1">
        <f>IF(Eingabe!F4719="x",1,0)</f>
        <v>0</v>
      </c>
      <c r="M4719" s="90">
        <f t="shared" si="325"/>
        <v>0</v>
      </c>
    </row>
    <row r="4720">
      <c r="A4720" s="5">
        <f>Eingabe!J4720^2*PI()/4</f>
        <v>0</v>
      </c>
      <c r="B4720" s="5">
        <f>Eingabe!K4720*Eingabe!L4720</f>
        <v>0</v>
      </c>
      <c r="C4720" s="5">
        <f>(Eingabe!K4720*(Eingabe!L4720-Eingabe!K4720)+Eingabe!K4720^2*PI()/4)*0+Eingabe!K4720*Eingabe!L4720</f>
        <v>0</v>
      </c>
      <c r="D4720" s="89">
        <f>IF(Eingabe!G4720="x",1,0)</f>
        <v>0</v>
      </c>
      <c r="E4720" s="1">
        <f>IF(Eingabe!H4720="x",1,0)</f>
        <v>0</v>
      </c>
      <c r="F4720" s="1">
        <f>IF(Eingabe!I4720="x",1,0)</f>
        <v>0</v>
      </c>
      <c r="G4720" s="90">
        <f t="shared" si="323"/>
        <v>0</v>
      </c>
      <c r="H4720" s="1">
        <f>IF(Eingabe!R4720="x",1,0)</f>
        <v>0</v>
      </c>
      <c r="I4720" s="1">
        <f>IF(Eingabe!S4720="x",1,0)</f>
        <v>0</v>
      </c>
      <c r="J4720" s="1">
        <f t="shared" si="324"/>
        <v>0</v>
      </c>
      <c r="K4720" s="89">
        <f>IF(Eingabe!E4720="x",1,0)</f>
        <v>0</v>
      </c>
      <c r="L4720" s="1">
        <f>IF(Eingabe!F4720="x",1,0)</f>
        <v>0</v>
      </c>
      <c r="M4720" s="90">
        <f t="shared" si="325"/>
        <v>0</v>
      </c>
    </row>
    <row r="4721">
      <c r="A4721" s="5">
        <f>Eingabe!J4721^2*PI()/4</f>
        <v>0</v>
      </c>
      <c r="B4721" s="5">
        <f>Eingabe!K4721*Eingabe!L4721</f>
        <v>0</v>
      </c>
      <c r="C4721" s="5">
        <f>(Eingabe!K4721*(Eingabe!L4721-Eingabe!K4721)+Eingabe!K4721^2*PI()/4)*0+Eingabe!K4721*Eingabe!L4721</f>
        <v>0</v>
      </c>
      <c r="D4721" s="89">
        <f>IF(Eingabe!G4721="x",1,0)</f>
        <v>0</v>
      </c>
      <c r="E4721" s="1">
        <f>IF(Eingabe!H4721="x",1,0)</f>
        <v>0</v>
      </c>
      <c r="F4721" s="1">
        <f>IF(Eingabe!I4721="x",1,0)</f>
        <v>0</v>
      </c>
      <c r="G4721" s="90">
        <f t="shared" si="323"/>
        <v>0</v>
      </c>
      <c r="H4721" s="1">
        <f>IF(Eingabe!R4721="x",1,0)</f>
        <v>0</v>
      </c>
      <c r="I4721" s="1">
        <f>IF(Eingabe!S4721="x",1,0)</f>
        <v>0</v>
      </c>
      <c r="J4721" s="1">
        <f t="shared" si="324"/>
        <v>0</v>
      </c>
      <c r="K4721" s="89">
        <f>IF(Eingabe!E4721="x",1,0)</f>
        <v>0</v>
      </c>
      <c r="L4721" s="1">
        <f>IF(Eingabe!F4721="x",1,0)</f>
        <v>0</v>
      </c>
      <c r="M4721" s="90">
        <f t="shared" si="325"/>
        <v>0</v>
      </c>
    </row>
    <row r="4722">
      <c r="A4722" s="5">
        <f>Eingabe!J4722^2*PI()/4</f>
        <v>0</v>
      </c>
      <c r="B4722" s="5">
        <f>Eingabe!K4722*Eingabe!L4722</f>
        <v>0</v>
      </c>
      <c r="C4722" s="5">
        <f>(Eingabe!K4722*(Eingabe!L4722-Eingabe!K4722)+Eingabe!K4722^2*PI()/4)*0+Eingabe!K4722*Eingabe!L4722</f>
        <v>0</v>
      </c>
      <c r="D4722" s="89">
        <f>IF(Eingabe!G4722="x",1,0)</f>
        <v>0</v>
      </c>
      <c r="E4722" s="1">
        <f>IF(Eingabe!H4722="x",1,0)</f>
        <v>0</v>
      </c>
      <c r="F4722" s="1">
        <f>IF(Eingabe!I4722="x",1,0)</f>
        <v>0</v>
      </c>
      <c r="G4722" s="90">
        <f t="shared" si="323"/>
        <v>0</v>
      </c>
      <c r="H4722" s="1">
        <f>IF(Eingabe!R4722="x",1,0)</f>
        <v>0</v>
      </c>
      <c r="I4722" s="1">
        <f>IF(Eingabe!S4722="x",1,0)</f>
        <v>0</v>
      </c>
      <c r="J4722" s="1">
        <f t="shared" si="324"/>
        <v>0</v>
      </c>
      <c r="K4722" s="89">
        <f>IF(Eingabe!E4722="x",1,0)</f>
        <v>0</v>
      </c>
      <c r="L4722" s="1">
        <f>IF(Eingabe!F4722="x",1,0)</f>
        <v>0</v>
      </c>
      <c r="M4722" s="90">
        <f t="shared" si="325"/>
        <v>0</v>
      </c>
    </row>
    <row r="4723">
      <c r="A4723" s="5">
        <f>Eingabe!J4723^2*PI()/4</f>
        <v>0</v>
      </c>
      <c r="B4723" s="5">
        <f>Eingabe!K4723*Eingabe!L4723</f>
        <v>0</v>
      </c>
      <c r="C4723" s="5">
        <f>(Eingabe!K4723*(Eingabe!L4723-Eingabe!K4723)+Eingabe!K4723^2*PI()/4)*0+Eingabe!K4723*Eingabe!L4723</f>
        <v>0</v>
      </c>
      <c r="D4723" s="89">
        <f>IF(Eingabe!G4723="x",1,0)</f>
        <v>0</v>
      </c>
      <c r="E4723" s="1">
        <f>IF(Eingabe!H4723="x",1,0)</f>
        <v>0</v>
      </c>
      <c r="F4723" s="1">
        <f>IF(Eingabe!I4723="x",1,0)</f>
        <v>0</v>
      </c>
      <c r="G4723" s="90">
        <f t="shared" si="323"/>
        <v>0</v>
      </c>
      <c r="H4723" s="1">
        <f>IF(Eingabe!R4723="x",1,0)</f>
        <v>0</v>
      </c>
      <c r="I4723" s="1">
        <f>IF(Eingabe!S4723="x",1,0)</f>
        <v>0</v>
      </c>
      <c r="J4723" s="1">
        <f t="shared" si="324"/>
        <v>0</v>
      </c>
      <c r="K4723" s="89">
        <f>IF(Eingabe!E4723="x",1,0)</f>
        <v>0</v>
      </c>
      <c r="L4723" s="1">
        <f>IF(Eingabe!F4723="x",1,0)</f>
        <v>0</v>
      </c>
      <c r="M4723" s="90">
        <f t="shared" si="325"/>
        <v>0</v>
      </c>
    </row>
    <row r="4724">
      <c r="A4724" s="5">
        <f>Eingabe!J4724^2*PI()/4</f>
        <v>0</v>
      </c>
      <c r="B4724" s="5">
        <f>Eingabe!K4724*Eingabe!L4724</f>
        <v>0</v>
      </c>
      <c r="C4724" s="5">
        <f>(Eingabe!K4724*(Eingabe!L4724-Eingabe!K4724)+Eingabe!K4724^2*PI()/4)*0+Eingabe!K4724*Eingabe!L4724</f>
        <v>0</v>
      </c>
      <c r="D4724" s="89">
        <f>IF(Eingabe!G4724="x",1,0)</f>
        <v>0</v>
      </c>
      <c r="E4724" s="1">
        <f>IF(Eingabe!H4724="x",1,0)</f>
        <v>0</v>
      </c>
      <c r="F4724" s="1">
        <f>IF(Eingabe!I4724="x",1,0)</f>
        <v>0</v>
      </c>
      <c r="G4724" s="90">
        <f t="shared" si="323"/>
        <v>0</v>
      </c>
      <c r="H4724" s="1">
        <f>IF(Eingabe!R4724="x",1,0)</f>
        <v>0</v>
      </c>
      <c r="I4724" s="1">
        <f>IF(Eingabe!S4724="x",1,0)</f>
        <v>0</v>
      </c>
      <c r="J4724" s="1">
        <f t="shared" si="324"/>
        <v>0</v>
      </c>
      <c r="K4724" s="89">
        <f>IF(Eingabe!E4724="x",1,0)</f>
        <v>0</v>
      </c>
      <c r="L4724" s="1">
        <f>IF(Eingabe!F4724="x",1,0)</f>
        <v>0</v>
      </c>
      <c r="M4724" s="90">
        <f t="shared" si="325"/>
        <v>0</v>
      </c>
    </row>
    <row r="4725">
      <c r="A4725" s="5">
        <f>Eingabe!J4725^2*PI()/4</f>
        <v>0</v>
      </c>
      <c r="B4725" s="5">
        <f>Eingabe!K4725*Eingabe!L4725</f>
        <v>0</v>
      </c>
      <c r="C4725" s="5">
        <f>(Eingabe!K4725*(Eingabe!L4725-Eingabe!K4725)+Eingabe!K4725^2*PI()/4)*0+Eingabe!K4725*Eingabe!L4725</f>
        <v>0</v>
      </c>
      <c r="D4725" s="89">
        <f>IF(Eingabe!G4725="x",1,0)</f>
        <v>0</v>
      </c>
      <c r="E4725" s="1">
        <f>IF(Eingabe!H4725="x",1,0)</f>
        <v>0</v>
      </c>
      <c r="F4725" s="1">
        <f>IF(Eingabe!I4725="x",1,0)</f>
        <v>0</v>
      </c>
      <c r="G4725" s="90">
        <f t="shared" si="323"/>
        <v>0</v>
      </c>
      <c r="H4725" s="1">
        <f>IF(Eingabe!R4725="x",1,0)</f>
        <v>0</v>
      </c>
      <c r="I4725" s="1">
        <f>IF(Eingabe!S4725="x",1,0)</f>
        <v>0</v>
      </c>
      <c r="J4725" s="1">
        <f t="shared" si="324"/>
        <v>0</v>
      </c>
      <c r="K4725" s="89">
        <f>IF(Eingabe!E4725="x",1,0)</f>
        <v>0</v>
      </c>
      <c r="L4725" s="1">
        <f>IF(Eingabe!F4725="x",1,0)</f>
        <v>0</v>
      </c>
      <c r="M4725" s="90">
        <f t="shared" si="325"/>
        <v>0</v>
      </c>
    </row>
    <row r="4726">
      <c r="A4726" s="5">
        <f>Eingabe!J4726^2*PI()/4</f>
        <v>0</v>
      </c>
      <c r="B4726" s="5">
        <f>Eingabe!K4726*Eingabe!L4726</f>
        <v>0</v>
      </c>
      <c r="C4726" s="5">
        <f>(Eingabe!K4726*(Eingabe!L4726-Eingabe!K4726)+Eingabe!K4726^2*PI()/4)*0+Eingabe!K4726*Eingabe!L4726</f>
        <v>0</v>
      </c>
      <c r="D4726" s="89">
        <f>IF(Eingabe!G4726="x",1,0)</f>
        <v>0</v>
      </c>
      <c r="E4726" s="1">
        <f>IF(Eingabe!H4726="x",1,0)</f>
        <v>0</v>
      </c>
      <c r="F4726" s="1">
        <f>IF(Eingabe!I4726="x",1,0)</f>
        <v>0</v>
      </c>
      <c r="G4726" s="90">
        <f t="shared" si="323"/>
        <v>0</v>
      </c>
      <c r="H4726" s="1">
        <f>IF(Eingabe!R4726="x",1,0)</f>
        <v>0</v>
      </c>
      <c r="I4726" s="1">
        <f>IF(Eingabe!S4726="x",1,0)</f>
        <v>0</v>
      </c>
      <c r="J4726" s="1">
        <f t="shared" si="324"/>
        <v>0</v>
      </c>
      <c r="K4726" s="89">
        <f>IF(Eingabe!E4726="x",1,0)</f>
        <v>0</v>
      </c>
      <c r="L4726" s="1">
        <f>IF(Eingabe!F4726="x",1,0)</f>
        <v>0</v>
      </c>
      <c r="M4726" s="90">
        <f t="shared" si="325"/>
        <v>0</v>
      </c>
    </row>
    <row r="4727">
      <c r="A4727" s="5">
        <f>Eingabe!J4727^2*PI()/4</f>
        <v>0</v>
      </c>
      <c r="B4727" s="5">
        <f>Eingabe!K4727*Eingabe!L4727</f>
        <v>0</v>
      </c>
      <c r="C4727" s="5">
        <f>(Eingabe!K4727*(Eingabe!L4727-Eingabe!K4727)+Eingabe!K4727^2*PI()/4)*0+Eingabe!K4727*Eingabe!L4727</f>
        <v>0</v>
      </c>
      <c r="D4727" s="89">
        <f>IF(Eingabe!G4727="x",1,0)</f>
        <v>0</v>
      </c>
      <c r="E4727" s="1">
        <f>IF(Eingabe!H4727="x",1,0)</f>
        <v>0</v>
      </c>
      <c r="F4727" s="1">
        <f>IF(Eingabe!I4727="x",1,0)</f>
        <v>0</v>
      </c>
      <c r="G4727" s="90">
        <f t="shared" si="323"/>
        <v>0</v>
      </c>
      <c r="H4727" s="1">
        <f>IF(Eingabe!R4727="x",1,0)</f>
        <v>0</v>
      </c>
      <c r="I4727" s="1">
        <f>IF(Eingabe!S4727="x",1,0)</f>
        <v>0</v>
      </c>
      <c r="J4727" s="1">
        <f t="shared" si="324"/>
        <v>0</v>
      </c>
      <c r="K4727" s="89">
        <f>IF(Eingabe!E4727="x",1,0)</f>
        <v>0</v>
      </c>
      <c r="L4727" s="1">
        <f>IF(Eingabe!F4727="x",1,0)</f>
        <v>0</v>
      </c>
      <c r="M4727" s="90">
        <f t="shared" si="325"/>
        <v>0</v>
      </c>
    </row>
    <row r="4728">
      <c r="A4728" s="5">
        <f>Eingabe!J4728^2*PI()/4</f>
        <v>0</v>
      </c>
      <c r="B4728" s="5">
        <f>Eingabe!K4728*Eingabe!L4728</f>
        <v>0</v>
      </c>
      <c r="C4728" s="5">
        <f>(Eingabe!K4728*(Eingabe!L4728-Eingabe!K4728)+Eingabe!K4728^2*PI()/4)*0+Eingabe!K4728*Eingabe!L4728</f>
        <v>0</v>
      </c>
      <c r="D4728" s="89">
        <f>IF(Eingabe!G4728="x",1,0)</f>
        <v>0</v>
      </c>
      <c r="E4728" s="1">
        <f>IF(Eingabe!H4728="x",1,0)</f>
        <v>0</v>
      </c>
      <c r="F4728" s="1">
        <f>IF(Eingabe!I4728="x",1,0)</f>
        <v>0</v>
      </c>
      <c r="G4728" s="90">
        <f t="shared" si="323"/>
        <v>0</v>
      </c>
      <c r="H4728" s="1">
        <f>IF(Eingabe!R4728="x",1,0)</f>
        <v>0</v>
      </c>
      <c r="I4728" s="1">
        <f>IF(Eingabe!S4728="x",1,0)</f>
        <v>0</v>
      </c>
      <c r="J4728" s="1">
        <f t="shared" si="324"/>
        <v>0</v>
      </c>
      <c r="K4728" s="89">
        <f>IF(Eingabe!E4728="x",1,0)</f>
        <v>0</v>
      </c>
      <c r="L4728" s="1">
        <f>IF(Eingabe!F4728="x",1,0)</f>
        <v>0</v>
      </c>
      <c r="M4728" s="90">
        <f t="shared" si="325"/>
        <v>0</v>
      </c>
    </row>
    <row r="4729">
      <c r="A4729" s="5">
        <f>Eingabe!J4729^2*PI()/4</f>
        <v>0</v>
      </c>
      <c r="B4729" s="5">
        <f>Eingabe!K4729*Eingabe!L4729</f>
        <v>0</v>
      </c>
      <c r="C4729" s="5">
        <f>(Eingabe!K4729*(Eingabe!L4729-Eingabe!K4729)+Eingabe!K4729^2*PI()/4)*0+Eingabe!K4729*Eingabe!L4729</f>
        <v>0</v>
      </c>
      <c r="D4729" s="89">
        <f>IF(Eingabe!G4729="x",1,0)</f>
        <v>0</v>
      </c>
      <c r="E4729" s="1">
        <f>IF(Eingabe!H4729="x",1,0)</f>
        <v>0</v>
      </c>
      <c r="F4729" s="1">
        <f>IF(Eingabe!I4729="x",1,0)</f>
        <v>0</v>
      </c>
      <c r="G4729" s="90">
        <f t="shared" si="323"/>
        <v>0</v>
      </c>
      <c r="H4729" s="1">
        <f>IF(Eingabe!R4729="x",1,0)</f>
        <v>0</v>
      </c>
      <c r="I4729" s="1">
        <f>IF(Eingabe!S4729="x",1,0)</f>
        <v>0</v>
      </c>
      <c r="J4729" s="1">
        <f t="shared" si="324"/>
        <v>0</v>
      </c>
      <c r="K4729" s="89">
        <f>IF(Eingabe!E4729="x",1,0)</f>
        <v>0</v>
      </c>
      <c r="L4729" s="1">
        <f>IF(Eingabe!F4729="x",1,0)</f>
        <v>0</v>
      </c>
      <c r="M4729" s="90">
        <f t="shared" si="325"/>
        <v>0</v>
      </c>
    </row>
    <row r="4730">
      <c r="A4730" s="5">
        <f>Eingabe!J4730^2*PI()/4</f>
        <v>0</v>
      </c>
      <c r="B4730" s="5">
        <f>Eingabe!K4730*Eingabe!L4730</f>
        <v>0</v>
      </c>
      <c r="C4730" s="5">
        <f>(Eingabe!K4730*(Eingabe!L4730-Eingabe!K4730)+Eingabe!K4730^2*PI()/4)*0+Eingabe!K4730*Eingabe!L4730</f>
        <v>0</v>
      </c>
      <c r="D4730" s="89">
        <f>IF(Eingabe!G4730="x",1,0)</f>
        <v>0</v>
      </c>
      <c r="E4730" s="1">
        <f>IF(Eingabe!H4730="x",1,0)</f>
        <v>0</v>
      </c>
      <c r="F4730" s="1">
        <f>IF(Eingabe!I4730="x",1,0)</f>
        <v>0</v>
      </c>
      <c r="G4730" s="90">
        <f t="shared" si="323"/>
        <v>0</v>
      </c>
      <c r="H4730" s="1">
        <f>IF(Eingabe!R4730="x",1,0)</f>
        <v>0</v>
      </c>
      <c r="I4730" s="1">
        <f>IF(Eingabe!S4730="x",1,0)</f>
        <v>0</v>
      </c>
      <c r="J4730" s="1">
        <f t="shared" si="324"/>
        <v>0</v>
      </c>
      <c r="K4730" s="89">
        <f>IF(Eingabe!E4730="x",1,0)</f>
        <v>0</v>
      </c>
      <c r="L4730" s="1">
        <f>IF(Eingabe!F4730="x",1,0)</f>
        <v>0</v>
      </c>
      <c r="M4730" s="90">
        <f t="shared" si="325"/>
        <v>0</v>
      </c>
    </row>
    <row r="4731">
      <c r="A4731" s="5">
        <f>Eingabe!J4731^2*PI()/4</f>
        <v>0</v>
      </c>
      <c r="B4731" s="5">
        <f>Eingabe!K4731*Eingabe!L4731</f>
        <v>0</v>
      </c>
      <c r="C4731" s="5">
        <f>(Eingabe!K4731*(Eingabe!L4731-Eingabe!K4731)+Eingabe!K4731^2*PI()/4)*0+Eingabe!K4731*Eingabe!L4731</f>
        <v>0</v>
      </c>
      <c r="D4731" s="89">
        <f>IF(Eingabe!G4731="x",1,0)</f>
        <v>0</v>
      </c>
      <c r="E4731" s="1">
        <f>IF(Eingabe!H4731="x",1,0)</f>
        <v>0</v>
      </c>
      <c r="F4731" s="1">
        <f>IF(Eingabe!I4731="x",1,0)</f>
        <v>0</v>
      </c>
      <c r="G4731" s="90">
        <f t="shared" si="323"/>
        <v>0</v>
      </c>
      <c r="H4731" s="1">
        <f>IF(Eingabe!R4731="x",1,0)</f>
        <v>0</v>
      </c>
      <c r="I4731" s="1">
        <f>IF(Eingabe!S4731="x",1,0)</f>
        <v>0</v>
      </c>
      <c r="J4731" s="1">
        <f t="shared" si="324"/>
        <v>0</v>
      </c>
      <c r="K4731" s="89">
        <f>IF(Eingabe!E4731="x",1,0)</f>
        <v>0</v>
      </c>
      <c r="L4731" s="1">
        <f>IF(Eingabe!F4731="x",1,0)</f>
        <v>0</v>
      </c>
      <c r="M4731" s="90">
        <f t="shared" si="325"/>
        <v>0</v>
      </c>
    </row>
    <row r="4732">
      <c r="A4732" s="5">
        <f>Eingabe!J4732^2*PI()/4</f>
        <v>0</v>
      </c>
      <c r="B4732" s="5">
        <f>Eingabe!K4732*Eingabe!L4732</f>
        <v>0</v>
      </c>
      <c r="C4732" s="5">
        <f>(Eingabe!K4732*(Eingabe!L4732-Eingabe!K4732)+Eingabe!K4732^2*PI()/4)*0+Eingabe!K4732*Eingabe!L4732</f>
        <v>0</v>
      </c>
      <c r="D4732" s="89">
        <f>IF(Eingabe!G4732="x",1,0)</f>
        <v>0</v>
      </c>
      <c r="E4732" s="1">
        <f>IF(Eingabe!H4732="x",1,0)</f>
        <v>0</v>
      </c>
      <c r="F4732" s="1">
        <f>IF(Eingabe!I4732="x",1,0)</f>
        <v>0</v>
      </c>
      <c r="G4732" s="90">
        <f t="shared" si="323"/>
        <v>0</v>
      </c>
      <c r="H4732" s="1">
        <f>IF(Eingabe!R4732="x",1,0)</f>
        <v>0</v>
      </c>
      <c r="I4732" s="1">
        <f>IF(Eingabe!S4732="x",1,0)</f>
        <v>0</v>
      </c>
      <c r="J4732" s="1">
        <f t="shared" si="324"/>
        <v>0</v>
      </c>
      <c r="K4732" s="89">
        <f>IF(Eingabe!E4732="x",1,0)</f>
        <v>0</v>
      </c>
      <c r="L4732" s="1">
        <f>IF(Eingabe!F4732="x",1,0)</f>
        <v>0</v>
      </c>
      <c r="M4732" s="90">
        <f t="shared" si="325"/>
        <v>0</v>
      </c>
    </row>
    <row r="4733">
      <c r="A4733" s="5">
        <f>Eingabe!J4733^2*PI()/4</f>
        <v>0</v>
      </c>
      <c r="B4733" s="5">
        <f>Eingabe!K4733*Eingabe!L4733</f>
        <v>0</v>
      </c>
      <c r="C4733" s="5">
        <f>(Eingabe!K4733*(Eingabe!L4733-Eingabe!K4733)+Eingabe!K4733^2*PI()/4)*0+Eingabe!K4733*Eingabe!L4733</f>
        <v>0</v>
      </c>
      <c r="D4733" s="89">
        <f>IF(Eingabe!G4733="x",1,0)</f>
        <v>0</v>
      </c>
      <c r="E4733" s="1">
        <f>IF(Eingabe!H4733="x",1,0)</f>
        <v>0</v>
      </c>
      <c r="F4733" s="1">
        <f>IF(Eingabe!I4733="x",1,0)</f>
        <v>0</v>
      </c>
      <c r="G4733" s="90">
        <f t="shared" si="323"/>
        <v>0</v>
      </c>
      <c r="H4733" s="1">
        <f>IF(Eingabe!R4733="x",1,0)</f>
        <v>0</v>
      </c>
      <c r="I4733" s="1">
        <f>IF(Eingabe!S4733="x",1,0)</f>
        <v>0</v>
      </c>
      <c r="J4733" s="1">
        <f t="shared" si="324"/>
        <v>0</v>
      </c>
      <c r="K4733" s="89">
        <f>IF(Eingabe!E4733="x",1,0)</f>
        <v>0</v>
      </c>
      <c r="L4733" s="1">
        <f>IF(Eingabe!F4733="x",1,0)</f>
        <v>0</v>
      </c>
      <c r="M4733" s="90">
        <f t="shared" si="325"/>
        <v>0</v>
      </c>
    </row>
    <row r="4734">
      <c r="A4734" s="5">
        <f>Eingabe!J4734^2*PI()/4</f>
        <v>0</v>
      </c>
      <c r="B4734" s="5">
        <f>Eingabe!K4734*Eingabe!L4734</f>
        <v>0</v>
      </c>
      <c r="C4734" s="5">
        <f>(Eingabe!K4734*(Eingabe!L4734-Eingabe!K4734)+Eingabe!K4734^2*PI()/4)*0+Eingabe!K4734*Eingabe!L4734</f>
        <v>0</v>
      </c>
      <c r="D4734" s="89">
        <f>IF(Eingabe!G4734="x",1,0)</f>
        <v>0</v>
      </c>
      <c r="E4734" s="1">
        <f>IF(Eingabe!H4734="x",1,0)</f>
        <v>0</v>
      </c>
      <c r="F4734" s="1">
        <f>IF(Eingabe!I4734="x",1,0)</f>
        <v>0</v>
      </c>
      <c r="G4734" s="90">
        <f t="shared" si="323"/>
        <v>0</v>
      </c>
      <c r="H4734" s="1">
        <f>IF(Eingabe!R4734="x",1,0)</f>
        <v>0</v>
      </c>
      <c r="I4734" s="1">
        <f>IF(Eingabe!S4734="x",1,0)</f>
        <v>0</v>
      </c>
      <c r="J4734" s="1">
        <f t="shared" si="324"/>
        <v>0</v>
      </c>
      <c r="K4734" s="89">
        <f>IF(Eingabe!E4734="x",1,0)</f>
        <v>0</v>
      </c>
      <c r="L4734" s="1">
        <f>IF(Eingabe!F4734="x",1,0)</f>
        <v>0</v>
      </c>
      <c r="M4734" s="90">
        <f t="shared" si="325"/>
        <v>0</v>
      </c>
    </row>
    <row r="4735">
      <c r="A4735" s="5">
        <f>Eingabe!J4735^2*PI()/4</f>
        <v>0</v>
      </c>
      <c r="B4735" s="5">
        <f>Eingabe!K4735*Eingabe!L4735</f>
        <v>0</v>
      </c>
      <c r="C4735" s="5">
        <f>(Eingabe!K4735*(Eingabe!L4735-Eingabe!K4735)+Eingabe!K4735^2*PI()/4)*0+Eingabe!K4735*Eingabe!L4735</f>
        <v>0</v>
      </c>
      <c r="D4735" s="89">
        <f>IF(Eingabe!G4735="x",1,0)</f>
        <v>0</v>
      </c>
      <c r="E4735" s="1">
        <f>IF(Eingabe!H4735="x",1,0)</f>
        <v>0</v>
      </c>
      <c r="F4735" s="1">
        <f>IF(Eingabe!I4735="x",1,0)</f>
        <v>0</v>
      </c>
      <c r="G4735" s="90">
        <f t="shared" si="323"/>
        <v>0</v>
      </c>
      <c r="H4735" s="1">
        <f>IF(Eingabe!R4735="x",1,0)</f>
        <v>0</v>
      </c>
      <c r="I4735" s="1">
        <f>IF(Eingabe!S4735="x",1,0)</f>
        <v>0</v>
      </c>
      <c r="J4735" s="1">
        <f t="shared" si="324"/>
        <v>0</v>
      </c>
      <c r="K4735" s="89">
        <f>IF(Eingabe!E4735="x",1,0)</f>
        <v>0</v>
      </c>
      <c r="L4735" s="1">
        <f>IF(Eingabe!F4735="x",1,0)</f>
        <v>0</v>
      </c>
      <c r="M4735" s="90">
        <f t="shared" si="325"/>
        <v>0</v>
      </c>
    </row>
    <row r="4736">
      <c r="A4736" s="5">
        <f>Eingabe!J4736^2*PI()/4</f>
        <v>0</v>
      </c>
      <c r="B4736" s="5">
        <f>Eingabe!K4736*Eingabe!L4736</f>
        <v>0</v>
      </c>
      <c r="C4736" s="5">
        <f>(Eingabe!K4736*(Eingabe!L4736-Eingabe!K4736)+Eingabe!K4736^2*PI()/4)*0+Eingabe!K4736*Eingabe!L4736</f>
        <v>0</v>
      </c>
      <c r="D4736" s="89">
        <f>IF(Eingabe!G4736="x",1,0)</f>
        <v>0</v>
      </c>
      <c r="E4736" s="1">
        <f>IF(Eingabe!H4736="x",1,0)</f>
        <v>0</v>
      </c>
      <c r="F4736" s="1">
        <f>IF(Eingabe!I4736="x",1,0)</f>
        <v>0</v>
      </c>
      <c r="G4736" s="90">
        <f t="shared" si="323"/>
        <v>0</v>
      </c>
      <c r="H4736" s="1">
        <f>IF(Eingabe!R4736="x",1,0)</f>
        <v>0</v>
      </c>
      <c r="I4736" s="1">
        <f>IF(Eingabe!S4736="x",1,0)</f>
        <v>0</v>
      </c>
      <c r="J4736" s="1">
        <f t="shared" si="324"/>
        <v>0</v>
      </c>
      <c r="K4736" s="89">
        <f>IF(Eingabe!E4736="x",1,0)</f>
        <v>0</v>
      </c>
      <c r="L4736" s="1">
        <f>IF(Eingabe!F4736="x",1,0)</f>
        <v>0</v>
      </c>
      <c r="M4736" s="90">
        <f t="shared" si="325"/>
        <v>0</v>
      </c>
    </row>
    <row r="4737">
      <c r="A4737" s="5">
        <f>Eingabe!J4737^2*PI()/4</f>
        <v>0</v>
      </c>
      <c r="B4737" s="5">
        <f>Eingabe!K4737*Eingabe!L4737</f>
        <v>0</v>
      </c>
      <c r="C4737" s="5">
        <f>(Eingabe!K4737*(Eingabe!L4737-Eingabe!K4737)+Eingabe!K4737^2*PI()/4)*0+Eingabe!K4737*Eingabe!L4737</f>
        <v>0</v>
      </c>
      <c r="D4737" s="89">
        <f>IF(Eingabe!G4737="x",1,0)</f>
        <v>0</v>
      </c>
      <c r="E4737" s="1">
        <f>IF(Eingabe!H4737="x",1,0)</f>
        <v>0</v>
      </c>
      <c r="F4737" s="1">
        <f>IF(Eingabe!I4737="x",1,0)</f>
        <v>0</v>
      </c>
      <c r="G4737" s="90">
        <f t="shared" si="323"/>
        <v>0</v>
      </c>
      <c r="H4737" s="1">
        <f>IF(Eingabe!R4737="x",1,0)</f>
        <v>0</v>
      </c>
      <c r="I4737" s="1">
        <f>IF(Eingabe!S4737="x",1,0)</f>
        <v>0</v>
      </c>
      <c r="J4737" s="1">
        <f t="shared" si="324"/>
        <v>0</v>
      </c>
      <c r="K4737" s="89">
        <f>IF(Eingabe!E4737="x",1,0)</f>
        <v>0</v>
      </c>
      <c r="L4737" s="1">
        <f>IF(Eingabe!F4737="x",1,0)</f>
        <v>0</v>
      </c>
      <c r="M4737" s="90">
        <f t="shared" si="325"/>
        <v>0</v>
      </c>
    </row>
    <row r="4738">
      <c r="A4738" s="5">
        <f>Eingabe!J4738^2*PI()/4</f>
        <v>0</v>
      </c>
      <c r="B4738" s="5">
        <f>Eingabe!K4738*Eingabe!L4738</f>
        <v>0</v>
      </c>
      <c r="C4738" s="5">
        <f>(Eingabe!K4738*(Eingabe!L4738-Eingabe!K4738)+Eingabe!K4738^2*PI()/4)*0+Eingabe!K4738*Eingabe!L4738</f>
        <v>0</v>
      </c>
      <c r="D4738" s="89">
        <f>IF(Eingabe!G4738="x",1,0)</f>
        <v>0</v>
      </c>
      <c r="E4738" s="1">
        <f>IF(Eingabe!H4738="x",1,0)</f>
        <v>0</v>
      </c>
      <c r="F4738" s="1">
        <f>IF(Eingabe!I4738="x",1,0)</f>
        <v>0</v>
      </c>
      <c r="G4738" s="90">
        <f t="shared" si="323"/>
        <v>0</v>
      </c>
      <c r="H4738" s="1">
        <f>IF(Eingabe!R4738="x",1,0)</f>
        <v>0</v>
      </c>
      <c r="I4738" s="1">
        <f>IF(Eingabe!S4738="x",1,0)</f>
        <v>0</v>
      </c>
      <c r="J4738" s="1">
        <f t="shared" si="324"/>
        <v>0</v>
      </c>
      <c r="K4738" s="89">
        <f>IF(Eingabe!E4738="x",1,0)</f>
        <v>0</v>
      </c>
      <c r="L4738" s="1">
        <f>IF(Eingabe!F4738="x",1,0)</f>
        <v>0</v>
      </c>
      <c r="M4738" s="90">
        <f t="shared" si="325"/>
        <v>0</v>
      </c>
    </row>
    <row r="4739">
      <c r="A4739" s="5">
        <f>Eingabe!J4739^2*PI()/4</f>
        <v>0</v>
      </c>
      <c r="B4739" s="5">
        <f>Eingabe!K4739*Eingabe!L4739</f>
        <v>0</v>
      </c>
      <c r="C4739" s="5">
        <f>(Eingabe!K4739*(Eingabe!L4739-Eingabe!K4739)+Eingabe!K4739^2*PI()/4)*0+Eingabe!K4739*Eingabe!L4739</f>
        <v>0</v>
      </c>
      <c r="D4739" s="89">
        <f>IF(Eingabe!G4739="x",1,0)</f>
        <v>0</v>
      </c>
      <c r="E4739" s="1">
        <f>IF(Eingabe!H4739="x",1,0)</f>
        <v>0</v>
      </c>
      <c r="F4739" s="1">
        <f>IF(Eingabe!I4739="x",1,0)</f>
        <v>0</v>
      </c>
      <c r="G4739" s="90">
        <f t="shared" si="323"/>
        <v>0</v>
      </c>
      <c r="H4739" s="1">
        <f>IF(Eingabe!R4739="x",1,0)</f>
        <v>0</v>
      </c>
      <c r="I4739" s="1">
        <f>IF(Eingabe!S4739="x",1,0)</f>
        <v>0</v>
      </c>
      <c r="J4739" s="1">
        <f t="shared" si="324"/>
        <v>0</v>
      </c>
      <c r="K4739" s="89">
        <f>IF(Eingabe!E4739="x",1,0)</f>
        <v>0</v>
      </c>
      <c r="L4739" s="1">
        <f>IF(Eingabe!F4739="x",1,0)</f>
        <v>0</v>
      </c>
      <c r="M4739" s="90">
        <f t="shared" si="325"/>
        <v>0</v>
      </c>
    </row>
    <row r="4740">
      <c r="A4740" s="5">
        <f>Eingabe!J4740^2*PI()/4</f>
        <v>0</v>
      </c>
      <c r="B4740" s="5">
        <f>Eingabe!K4740*Eingabe!L4740</f>
        <v>0</v>
      </c>
      <c r="C4740" s="5">
        <f>(Eingabe!K4740*(Eingabe!L4740-Eingabe!K4740)+Eingabe!K4740^2*PI()/4)*0+Eingabe!K4740*Eingabe!L4740</f>
        <v>0</v>
      </c>
      <c r="D4740" s="89">
        <f>IF(Eingabe!G4740="x",1,0)</f>
        <v>0</v>
      </c>
      <c r="E4740" s="1">
        <f>IF(Eingabe!H4740="x",1,0)</f>
        <v>0</v>
      </c>
      <c r="F4740" s="1">
        <f>IF(Eingabe!I4740="x",1,0)</f>
        <v>0</v>
      </c>
      <c r="G4740" s="90">
        <f t="shared" si="323"/>
        <v>0</v>
      </c>
      <c r="H4740" s="1">
        <f>IF(Eingabe!R4740="x",1,0)</f>
        <v>0</v>
      </c>
      <c r="I4740" s="1">
        <f>IF(Eingabe!S4740="x",1,0)</f>
        <v>0</v>
      </c>
      <c r="J4740" s="1">
        <f t="shared" si="324"/>
        <v>0</v>
      </c>
      <c r="K4740" s="89">
        <f>IF(Eingabe!E4740="x",1,0)</f>
        <v>0</v>
      </c>
      <c r="L4740" s="1">
        <f>IF(Eingabe!F4740="x",1,0)</f>
        <v>0</v>
      </c>
      <c r="M4740" s="90">
        <f t="shared" si="325"/>
        <v>0</v>
      </c>
    </row>
    <row r="4741">
      <c r="A4741" s="5">
        <f>Eingabe!J4741^2*PI()/4</f>
        <v>0</v>
      </c>
      <c r="B4741" s="5">
        <f>Eingabe!K4741*Eingabe!L4741</f>
        <v>0</v>
      </c>
      <c r="C4741" s="5">
        <f>(Eingabe!K4741*(Eingabe!L4741-Eingabe!K4741)+Eingabe!K4741^2*PI()/4)*0+Eingabe!K4741*Eingabe!L4741</f>
        <v>0</v>
      </c>
      <c r="D4741" s="89">
        <f>IF(Eingabe!G4741="x",1,0)</f>
        <v>0</v>
      </c>
      <c r="E4741" s="1">
        <f>IF(Eingabe!H4741="x",1,0)</f>
        <v>0</v>
      </c>
      <c r="F4741" s="1">
        <f>IF(Eingabe!I4741="x",1,0)</f>
        <v>0</v>
      </c>
      <c r="G4741" s="90">
        <f t="shared" si="323"/>
        <v>0</v>
      </c>
      <c r="H4741" s="1">
        <f>IF(Eingabe!R4741="x",1,0)</f>
        <v>0</v>
      </c>
      <c r="I4741" s="1">
        <f>IF(Eingabe!S4741="x",1,0)</f>
        <v>0</v>
      </c>
      <c r="J4741" s="1">
        <f t="shared" si="324"/>
        <v>0</v>
      </c>
      <c r="K4741" s="89">
        <f>IF(Eingabe!E4741="x",1,0)</f>
        <v>0</v>
      </c>
      <c r="L4741" s="1">
        <f>IF(Eingabe!F4741="x",1,0)</f>
        <v>0</v>
      </c>
      <c r="M4741" s="90">
        <f t="shared" si="325"/>
        <v>0</v>
      </c>
    </row>
    <row r="4742">
      <c r="A4742" s="5">
        <f>Eingabe!J4742^2*PI()/4</f>
        <v>0</v>
      </c>
      <c r="B4742" s="5">
        <f>Eingabe!K4742*Eingabe!L4742</f>
        <v>0</v>
      </c>
      <c r="C4742" s="5">
        <f>(Eingabe!K4742*(Eingabe!L4742-Eingabe!K4742)+Eingabe!K4742^2*PI()/4)*0+Eingabe!K4742*Eingabe!L4742</f>
        <v>0</v>
      </c>
      <c r="D4742" s="89">
        <f>IF(Eingabe!G4742="x",1,0)</f>
        <v>0</v>
      </c>
      <c r="E4742" s="1">
        <f>IF(Eingabe!H4742="x",1,0)</f>
        <v>0</v>
      </c>
      <c r="F4742" s="1">
        <f>IF(Eingabe!I4742="x",1,0)</f>
        <v>0</v>
      </c>
      <c r="G4742" s="90">
        <f t="shared" si="323"/>
        <v>0</v>
      </c>
      <c r="H4742" s="1">
        <f>IF(Eingabe!R4742="x",1,0)</f>
        <v>0</v>
      </c>
      <c r="I4742" s="1">
        <f>IF(Eingabe!S4742="x",1,0)</f>
        <v>0</v>
      </c>
      <c r="J4742" s="1">
        <f t="shared" si="324"/>
        <v>0</v>
      </c>
      <c r="K4742" s="89">
        <f>IF(Eingabe!E4742="x",1,0)</f>
        <v>0</v>
      </c>
      <c r="L4742" s="1">
        <f>IF(Eingabe!F4742="x",1,0)</f>
        <v>0</v>
      </c>
      <c r="M4742" s="90">
        <f t="shared" si="325"/>
        <v>0</v>
      </c>
    </row>
    <row r="4743">
      <c r="A4743" s="5">
        <f>Eingabe!J4743^2*PI()/4</f>
        <v>0</v>
      </c>
      <c r="B4743" s="5">
        <f>Eingabe!K4743*Eingabe!L4743</f>
        <v>0</v>
      </c>
      <c r="C4743" s="5">
        <f>(Eingabe!K4743*(Eingabe!L4743-Eingabe!K4743)+Eingabe!K4743^2*PI()/4)*0+Eingabe!K4743*Eingabe!L4743</f>
        <v>0</v>
      </c>
      <c r="D4743" s="89">
        <f>IF(Eingabe!G4743="x",1,0)</f>
        <v>0</v>
      </c>
      <c r="E4743" s="1">
        <f>IF(Eingabe!H4743="x",1,0)</f>
        <v>0</v>
      </c>
      <c r="F4743" s="1">
        <f>IF(Eingabe!I4743="x",1,0)</f>
        <v>0</v>
      </c>
      <c r="G4743" s="90">
        <f t="shared" si="323"/>
        <v>0</v>
      </c>
      <c r="H4743" s="1">
        <f>IF(Eingabe!R4743="x",1,0)</f>
        <v>0</v>
      </c>
      <c r="I4743" s="1">
        <f>IF(Eingabe!S4743="x",1,0)</f>
        <v>0</v>
      </c>
      <c r="J4743" s="1">
        <f t="shared" si="324"/>
        <v>0</v>
      </c>
      <c r="K4743" s="89">
        <f>IF(Eingabe!E4743="x",1,0)</f>
        <v>0</v>
      </c>
      <c r="L4743" s="1">
        <f>IF(Eingabe!F4743="x",1,0)</f>
        <v>0</v>
      </c>
      <c r="M4743" s="90">
        <f t="shared" si="325"/>
        <v>0</v>
      </c>
    </row>
    <row r="4744">
      <c r="A4744" s="5">
        <f>Eingabe!J4744^2*PI()/4</f>
        <v>0</v>
      </c>
      <c r="B4744" s="5">
        <f>Eingabe!K4744*Eingabe!L4744</f>
        <v>0</v>
      </c>
      <c r="C4744" s="5">
        <f>(Eingabe!K4744*(Eingabe!L4744-Eingabe!K4744)+Eingabe!K4744^2*PI()/4)*0+Eingabe!K4744*Eingabe!L4744</f>
        <v>0</v>
      </c>
      <c r="D4744" s="89">
        <f>IF(Eingabe!G4744="x",1,0)</f>
        <v>0</v>
      </c>
      <c r="E4744" s="1">
        <f>IF(Eingabe!H4744="x",1,0)</f>
        <v>0</v>
      </c>
      <c r="F4744" s="1">
        <f>IF(Eingabe!I4744="x",1,0)</f>
        <v>0</v>
      </c>
      <c r="G4744" s="90">
        <f t="shared" si="323"/>
        <v>0</v>
      </c>
      <c r="H4744" s="1">
        <f>IF(Eingabe!R4744="x",1,0)</f>
        <v>0</v>
      </c>
      <c r="I4744" s="1">
        <f>IF(Eingabe!S4744="x",1,0)</f>
        <v>0</v>
      </c>
      <c r="J4744" s="1">
        <f t="shared" si="324"/>
        <v>0</v>
      </c>
      <c r="K4744" s="89">
        <f>IF(Eingabe!E4744="x",1,0)</f>
        <v>0</v>
      </c>
      <c r="L4744" s="1">
        <f>IF(Eingabe!F4744="x",1,0)</f>
        <v>0</v>
      </c>
      <c r="M4744" s="90">
        <f t="shared" si="325"/>
        <v>0</v>
      </c>
    </row>
    <row r="4745">
      <c r="A4745" s="5">
        <f>Eingabe!J4745^2*PI()/4</f>
        <v>0</v>
      </c>
      <c r="B4745" s="5">
        <f>Eingabe!K4745*Eingabe!L4745</f>
        <v>0</v>
      </c>
      <c r="C4745" s="5">
        <f>(Eingabe!K4745*(Eingabe!L4745-Eingabe!K4745)+Eingabe!K4745^2*PI()/4)*0+Eingabe!K4745*Eingabe!L4745</f>
        <v>0</v>
      </c>
      <c r="D4745" s="89">
        <f>IF(Eingabe!G4745="x",1,0)</f>
        <v>0</v>
      </c>
      <c r="E4745" s="1">
        <f>IF(Eingabe!H4745="x",1,0)</f>
        <v>0</v>
      </c>
      <c r="F4745" s="1">
        <f>IF(Eingabe!I4745="x",1,0)</f>
        <v>0</v>
      </c>
      <c r="G4745" s="90">
        <f t="shared" si="323"/>
        <v>0</v>
      </c>
      <c r="H4745" s="1">
        <f>IF(Eingabe!R4745="x",1,0)</f>
        <v>0</v>
      </c>
      <c r="I4745" s="1">
        <f>IF(Eingabe!S4745="x",1,0)</f>
        <v>0</v>
      </c>
      <c r="J4745" s="1">
        <f t="shared" si="324"/>
        <v>0</v>
      </c>
      <c r="K4745" s="89">
        <f>IF(Eingabe!E4745="x",1,0)</f>
        <v>0</v>
      </c>
      <c r="L4745" s="1">
        <f>IF(Eingabe!F4745="x",1,0)</f>
        <v>0</v>
      </c>
      <c r="M4745" s="90">
        <f t="shared" si="325"/>
        <v>0</v>
      </c>
    </row>
    <row r="4746">
      <c r="A4746" s="5">
        <f>Eingabe!J4746^2*PI()/4</f>
        <v>0</v>
      </c>
      <c r="B4746" s="5">
        <f>Eingabe!K4746*Eingabe!L4746</f>
        <v>0</v>
      </c>
      <c r="C4746" s="5">
        <f>(Eingabe!K4746*(Eingabe!L4746-Eingabe!K4746)+Eingabe!K4746^2*PI()/4)*0+Eingabe!K4746*Eingabe!L4746</f>
        <v>0</v>
      </c>
      <c r="D4746" s="89">
        <f>IF(Eingabe!G4746="x",1,0)</f>
        <v>0</v>
      </c>
      <c r="E4746" s="1">
        <f>IF(Eingabe!H4746="x",1,0)</f>
        <v>0</v>
      </c>
      <c r="F4746" s="1">
        <f>IF(Eingabe!I4746="x",1,0)</f>
        <v>0</v>
      </c>
      <c r="G4746" s="90">
        <f t="shared" si="323"/>
        <v>0</v>
      </c>
      <c r="H4746" s="1">
        <f>IF(Eingabe!R4746="x",1,0)</f>
        <v>0</v>
      </c>
      <c r="I4746" s="1">
        <f>IF(Eingabe!S4746="x",1,0)</f>
        <v>0</v>
      </c>
      <c r="J4746" s="1">
        <f t="shared" si="324"/>
        <v>0</v>
      </c>
      <c r="K4746" s="89">
        <f>IF(Eingabe!E4746="x",1,0)</f>
        <v>0</v>
      </c>
      <c r="L4746" s="1">
        <f>IF(Eingabe!F4746="x",1,0)</f>
        <v>0</v>
      </c>
      <c r="M4746" s="90">
        <f t="shared" si="325"/>
        <v>0</v>
      </c>
    </row>
    <row r="4747">
      <c r="A4747" s="5">
        <f>Eingabe!J4747^2*PI()/4</f>
        <v>0</v>
      </c>
      <c r="B4747" s="5">
        <f>Eingabe!K4747*Eingabe!L4747</f>
        <v>0</v>
      </c>
      <c r="C4747" s="5">
        <f>(Eingabe!K4747*(Eingabe!L4747-Eingabe!K4747)+Eingabe!K4747^2*PI()/4)*0+Eingabe!K4747*Eingabe!L4747</f>
        <v>0</v>
      </c>
      <c r="D4747" s="89">
        <f>IF(Eingabe!G4747="x",1,0)</f>
        <v>0</v>
      </c>
      <c r="E4747" s="1">
        <f>IF(Eingabe!H4747="x",1,0)</f>
        <v>0</v>
      </c>
      <c r="F4747" s="1">
        <f>IF(Eingabe!I4747="x",1,0)</f>
        <v>0</v>
      </c>
      <c r="G4747" s="90">
        <f t="shared" si="323"/>
        <v>0</v>
      </c>
      <c r="H4747" s="1">
        <f>IF(Eingabe!R4747="x",1,0)</f>
        <v>0</v>
      </c>
      <c r="I4747" s="1">
        <f>IF(Eingabe!S4747="x",1,0)</f>
        <v>0</v>
      </c>
      <c r="J4747" s="1">
        <f t="shared" si="324"/>
        <v>0</v>
      </c>
      <c r="K4747" s="89">
        <f>IF(Eingabe!E4747="x",1,0)</f>
        <v>0</v>
      </c>
      <c r="L4747" s="1">
        <f>IF(Eingabe!F4747="x",1,0)</f>
        <v>0</v>
      </c>
      <c r="M4747" s="90">
        <f t="shared" si="325"/>
        <v>0</v>
      </c>
    </row>
    <row r="4748">
      <c r="A4748" s="5">
        <f>Eingabe!J4748^2*PI()/4</f>
        <v>0</v>
      </c>
      <c r="B4748" s="5">
        <f>Eingabe!K4748*Eingabe!L4748</f>
        <v>0</v>
      </c>
      <c r="C4748" s="5">
        <f>(Eingabe!K4748*(Eingabe!L4748-Eingabe!K4748)+Eingabe!K4748^2*PI()/4)*0+Eingabe!K4748*Eingabe!L4748</f>
        <v>0</v>
      </c>
      <c r="D4748" s="89">
        <f>IF(Eingabe!G4748="x",1,0)</f>
        <v>0</v>
      </c>
      <c r="E4748" s="1">
        <f>IF(Eingabe!H4748="x",1,0)</f>
        <v>0</v>
      </c>
      <c r="F4748" s="1">
        <f>IF(Eingabe!I4748="x",1,0)</f>
        <v>0</v>
      </c>
      <c r="G4748" s="90">
        <f t="shared" si="323"/>
        <v>0</v>
      </c>
      <c r="H4748" s="1">
        <f>IF(Eingabe!R4748="x",1,0)</f>
        <v>0</v>
      </c>
      <c r="I4748" s="1">
        <f>IF(Eingabe!S4748="x",1,0)</f>
        <v>0</v>
      </c>
      <c r="J4748" s="1">
        <f t="shared" si="324"/>
        <v>0</v>
      </c>
      <c r="K4748" s="89">
        <f>IF(Eingabe!E4748="x",1,0)</f>
        <v>0</v>
      </c>
      <c r="L4748" s="1">
        <f>IF(Eingabe!F4748="x",1,0)</f>
        <v>0</v>
      </c>
      <c r="M4748" s="90">
        <f t="shared" si="325"/>
        <v>0</v>
      </c>
    </row>
    <row r="4749">
      <c r="A4749" s="5">
        <f>Eingabe!J4749^2*PI()/4</f>
        <v>0</v>
      </c>
      <c r="B4749" s="5">
        <f>Eingabe!K4749*Eingabe!L4749</f>
        <v>0</v>
      </c>
      <c r="C4749" s="5">
        <f>(Eingabe!K4749*(Eingabe!L4749-Eingabe!K4749)+Eingabe!K4749^2*PI()/4)*0+Eingabe!K4749*Eingabe!L4749</f>
        <v>0</v>
      </c>
      <c r="D4749" s="89">
        <f>IF(Eingabe!G4749="x",1,0)</f>
        <v>0</v>
      </c>
      <c r="E4749" s="1">
        <f>IF(Eingabe!H4749="x",1,0)</f>
        <v>0</v>
      </c>
      <c r="F4749" s="1">
        <f>IF(Eingabe!I4749="x",1,0)</f>
        <v>0</v>
      </c>
      <c r="G4749" s="90">
        <f t="shared" si="323"/>
        <v>0</v>
      </c>
      <c r="H4749" s="1">
        <f>IF(Eingabe!R4749="x",1,0)</f>
        <v>0</v>
      </c>
      <c r="I4749" s="1">
        <f>IF(Eingabe!S4749="x",1,0)</f>
        <v>0</v>
      </c>
      <c r="J4749" s="1">
        <f t="shared" si="324"/>
        <v>0</v>
      </c>
      <c r="K4749" s="89">
        <f>IF(Eingabe!E4749="x",1,0)</f>
        <v>0</v>
      </c>
      <c r="L4749" s="1">
        <f>IF(Eingabe!F4749="x",1,0)</f>
        <v>0</v>
      </c>
      <c r="M4749" s="90">
        <f t="shared" si="325"/>
        <v>0</v>
      </c>
    </row>
    <row r="4750">
      <c r="A4750" s="5">
        <f>Eingabe!J4750^2*PI()/4</f>
        <v>0</v>
      </c>
      <c r="B4750" s="5">
        <f>Eingabe!K4750*Eingabe!L4750</f>
        <v>0</v>
      </c>
      <c r="C4750" s="5">
        <f>(Eingabe!K4750*(Eingabe!L4750-Eingabe!K4750)+Eingabe!K4750^2*PI()/4)*0+Eingabe!K4750*Eingabe!L4750</f>
        <v>0</v>
      </c>
      <c r="D4750" s="89">
        <f>IF(Eingabe!G4750="x",1,0)</f>
        <v>0</v>
      </c>
      <c r="E4750" s="1">
        <f>IF(Eingabe!H4750="x",1,0)</f>
        <v>0</v>
      </c>
      <c r="F4750" s="1">
        <f>IF(Eingabe!I4750="x",1,0)</f>
        <v>0</v>
      </c>
      <c r="G4750" s="90">
        <f t="shared" si="323"/>
        <v>0</v>
      </c>
      <c r="H4750" s="1">
        <f>IF(Eingabe!R4750="x",1,0)</f>
        <v>0</v>
      </c>
      <c r="I4750" s="1">
        <f>IF(Eingabe!S4750="x",1,0)</f>
        <v>0</v>
      </c>
      <c r="J4750" s="1">
        <f t="shared" si="324"/>
        <v>0</v>
      </c>
      <c r="K4750" s="89">
        <f>IF(Eingabe!E4750="x",1,0)</f>
        <v>0</v>
      </c>
      <c r="L4750" s="1">
        <f>IF(Eingabe!F4750="x",1,0)</f>
        <v>0</v>
      </c>
      <c r="M4750" s="90">
        <f t="shared" si="325"/>
        <v>0</v>
      </c>
    </row>
    <row r="4751">
      <c r="A4751" s="5">
        <f>Eingabe!J4751^2*PI()/4</f>
        <v>0</v>
      </c>
      <c r="B4751" s="5">
        <f>Eingabe!K4751*Eingabe!L4751</f>
        <v>0</v>
      </c>
      <c r="C4751" s="5">
        <f>(Eingabe!K4751*(Eingabe!L4751-Eingabe!K4751)+Eingabe!K4751^2*PI()/4)*0+Eingabe!K4751*Eingabe!L4751</f>
        <v>0</v>
      </c>
      <c r="D4751" s="89">
        <f>IF(Eingabe!G4751="x",1,0)</f>
        <v>0</v>
      </c>
      <c r="E4751" s="1">
        <f>IF(Eingabe!H4751="x",1,0)</f>
        <v>0</v>
      </c>
      <c r="F4751" s="1">
        <f>IF(Eingabe!I4751="x",1,0)</f>
        <v>0</v>
      </c>
      <c r="G4751" s="90">
        <f t="shared" si="323"/>
        <v>0</v>
      </c>
      <c r="H4751" s="1">
        <f>IF(Eingabe!R4751="x",1,0)</f>
        <v>0</v>
      </c>
      <c r="I4751" s="1">
        <f>IF(Eingabe!S4751="x",1,0)</f>
        <v>0</v>
      </c>
      <c r="J4751" s="1">
        <f t="shared" si="324"/>
        <v>0</v>
      </c>
      <c r="K4751" s="89">
        <f>IF(Eingabe!E4751="x",1,0)</f>
        <v>0</v>
      </c>
      <c r="L4751" s="1">
        <f>IF(Eingabe!F4751="x",1,0)</f>
        <v>0</v>
      </c>
      <c r="M4751" s="90">
        <f t="shared" si="325"/>
        <v>0</v>
      </c>
    </row>
    <row r="4752">
      <c r="A4752" s="5">
        <f>Eingabe!J4752^2*PI()/4</f>
        <v>0</v>
      </c>
      <c r="B4752" s="5">
        <f>Eingabe!K4752*Eingabe!L4752</f>
        <v>0</v>
      </c>
      <c r="C4752" s="5">
        <f>(Eingabe!K4752*(Eingabe!L4752-Eingabe!K4752)+Eingabe!K4752^2*PI()/4)*0+Eingabe!K4752*Eingabe!L4752</f>
        <v>0</v>
      </c>
      <c r="D4752" s="89">
        <f>IF(Eingabe!G4752="x",1,0)</f>
        <v>0</v>
      </c>
      <c r="E4752" s="1">
        <f>IF(Eingabe!H4752="x",1,0)</f>
        <v>0</v>
      </c>
      <c r="F4752" s="1">
        <f>IF(Eingabe!I4752="x",1,0)</f>
        <v>0</v>
      </c>
      <c r="G4752" s="90">
        <f t="shared" si="323"/>
        <v>0</v>
      </c>
      <c r="H4752" s="1">
        <f>IF(Eingabe!R4752="x",1,0)</f>
        <v>0</v>
      </c>
      <c r="I4752" s="1">
        <f>IF(Eingabe!S4752="x",1,0)</f>
        <v>0</v>
      </c>
      <c r="J4752" s="1">
        <f t="shared" si="324"/>
        <v>0</v>
      </c>
      <c r="K4752" s="89">
        <f>IF(Eingabe!E4752="x",1,0)</f>
        <v>0</v>
      </c>
      <c r="L4752" s="1">
        <f>IF(Eingabe!F4752="x",1,0)</f>
        <v>0</v>
      </c>
      <c r="M4752" s="90">
        <f t="shared" si="325"/>
        <v>0</v>
      </c>
    </row>
    <row r="4753">
      <c r="A4753" s="5">
        <f>Eingabe!J4753^2*PI()/4</f>
        <v>0</v>
      </c>
      <c r="B4753" s="5">
        <f>Eingabe!K4753*Eingabe!L4753</f>
        <v>0</v>
      </c>
      <c r="C4753" s="5">
        <f>(Eingabe!K4753*(Eingabe!L4753-Eingabe!K4753)+Eingabe!K4753^2*PI()/4)*0+Eingabe!K4753*Eingabe!L4753</f>
        <v>0</v>
      </c>
      <c r="D4753" s="89">
        <f>IF(Eingabe!G4753="x",1,0)</f>
        <v>0</v>
      </c>
      <c r="E4753" s="1">
        <f>IF(Eingabe!H4753="x",1,0)</f>
        <v>0</v>
      </c>
      <c r="F4753" s="1">
        <f>IF(Eingabe!I4753="x",1,0)</f>
        <v>0</v>
      </c>
      <c r="G4753" s="90">
        <f t="shared" si="323"/>
        <v>0</v>
      </c>
      <c r="H4753" s="1">
        <f>IF(Eingabe!R4753="x",1,0)</f>
        <v>0</v>
      </c>
      <c r="I4753" s="1">
        <f>IF(Eingabe!S4753="x",1,0)</f>
        <v>0</v>
      </c>
      <c r="J4753" s="1">
        <f t="shared" si="324"/>
        <v>0</v>
      </c>
      <c r="K4753" s="89">
        <f>IF(Eingabe!E4753="x",1,0)</f>
        <v>0</v>
      </c>
      <c r="L4753" s="1">
        <f>IF(Eingabe!F4753="x",1,0)</f>
        <v>0</v>
      </c>
      <c r="M4753" s="90">
        <f t="shared" si="325"/>
        <v>0</v>
      </c>
    </row>
    <row r="4754">
      <c r="A4754" s="5">
        <f>Eingabe!J4754^2*PI()/4</f>
        <v>0</v>
      </c>
      <c r="B4754" s="5">
        <f>Eingabe!K4754*Eingabe!L4754</f>
        <v>0</v>
      </c>
      <c r="C4754" s="5">
        <f>(Eingabe!K4754*(Eingabe!L4754-Eingabe!K4754)+Eingabe!K4754^2*PI()/4)*0+Eingabe!K4754*Eingabe!L4754</f>
        <v>0</v>
      </c>
      <c r="D4754" s="89">
        <f>IF(Eingabe!G4754="x",1,0)</f>
        <v>0</v>
      </c>
      <c r="E4754" s="1">
        <f>IF(Eingabe!H4754="x",1,0)</f>
        <v>0</v>
      </c>
      <c r="F4754" s="1">
        <f>IF(Eingabe!I4754="x",1,0)</f>
        <v>0</v>
      </c>
      <c r="G4754" s="90">
        <f t="shared" si="323"/>
        <v>0</v>
      </c>
      <c r="H4754" s="1">
        <f>IF(Eingabe!R4754="x",1,0)</f>
        <v>0</v>
      </c>
      <c r="I4754" s="1">
        <f>IF(Eingabe!S4754="x",1,0)</f>
        <v>0</v>
      </c>
      <c r="J4754" s="1">
        <f t="shared" si="324"/>
        <v>0</v>
      </c>
      <c r="K4754" s="89">
        <f>IF(Eingabe!E4754="x",1,0)</f>
        <v>0</v>
      </c>
      <c r="L4754" s="1">
        <f>IF(Eingabe!F4754="x",1,0)</f>
        <v>0</v>
      </c>
      <c r="M4754" s="90">
        <f t="shared" si="325"/>
        <v>0</v>
      </c>
    </row>
    <row r="4755">
      <c r="A4755" s="5">
        <f>Eingabe!J4755^2*PI()/4</f>
        <v>0</v>
      </c>
      <c r="B4755" s="5">
        <f>Eingabe!K4755*Eingabe!L4755</f>
        <v>0</v>
      </c>
      <c r="C4755" s="5">
        <f>(Eingabe!K4755*(Eingabe!L4755-Eingabe!K4755)+Eingabe!K4755^2*PI()/4)*0+Eingabe!K4755*Eingabe!L4755</f>
        <v>0</v>
      </c>
      <c r="D4755" s="89">
        <f>IF(Eingabe!G4755="x",1,0)</f>
        <v>0</v>
      </c>
      <c r="E4755" s="1">
        <f>IF(Eingabe!H4755="x",1,0)</f>
        <v>0</v>
      </c>
      <c r="F4755" s="1">
        <f>IF(Eingabe!I4755="x",1,0)</f>
        <v>0</v>
      </c>
      <c r="G4755" s="90">
        <f t="shared" ref="G4755:G4818" si="326">MAX(E4755:F4755)</f>
        <v>0</v>
      </c>
      <c r="H4755" s="1">
        <f>IF(Eingabe!R4755="x",1,0)</f>
        <v>0</v>
      </c>
      <c r="I4755" s="1">
        <f>IF(Eingabe!S4755="x",1,0)</f>
        <v>0</v>
      </c>
      <c r="J4755" s="1">
        <f t="shared" ref="J4755:J4818" si="327">MAX(H4755:I4755)</f>
        <v>0</v>
      </c>
      <c r="K4755" s="89">
        <f>IF(Eingabe!E4755="x",1,0)</f>
        <v>0</v>
      </c>
      <c r="L4755" s="1">
        <f>IF(Eingabe!F4755="x",1,0)</f>
        <v>0</v>
      </c>
      <c r="M4755" s="90">
        <f t="shared" ref="M4755:M4818" si="328">MAX(K4755:L4755)</f>
        <v>0</v>
      </c>
    </row>
    <row r="4756">
      <c r="A4756" s="5">
        <f>Eingabe!J4756^2*PI()/4</f>
        <v>0</v>
      </c>
      <c r="B4756" s="5">
        <f>Eingabe!K4756*Eingabe!L4756</f>
        <v>0</v>
      </c>
      <c r="C4756" s="5">
        <f>(Eingabe!K4756*(Eingabe!L4756-Eingabe!K4756)+Eingabe!K4756^2*PI()/4)*0+Eingabe!K4756*Eingabe!L4756</f>
        <v>0</v>
      </c>
      <c r="D4756" s="89">
        <f>IF(Eingabe!G4756="x",1,0)</f>
        <v>0</v>
      </c>
      <c r="E4756" s="1">
        <f>IF(Eingabe!H4756="x",1,0)</f>
        <v>0</v>
      </c>
      <c r="F4756" s="1">
        <f>IF(Eingabe!I4756="x",1,0)</f>
        <v>0</v>
      </c>
      <c r="G4756" s="90">
        <f t="shared" si="326"/>
        <v>0</v>
      </c>
      <c r="H4756" s="1">
        <f>IF(Eingabe!R4756="x",1,0)</f>
        <v>0</v>
      </c>
      <c r="I4756" s="1">
        <f>IF(Eingabe!S4756="x",1,0)</f>
        <v>0</v>
      </c>
      <c r="J4756" s="1">
        <f t="shared" si="327"/>
        <v>0</v>
      </c>
      <c r="K4756" s="89">
        <f>IF(Eingabe!E4756="x",1,0)</f>
        <v>0</v>
      </c>
      <c r="L4756" s="1">
        <f>IF(Eingabe!F4756="x",1,0)</f>
        <v>0</v>
      </c>
      <c r="M4756" s="90">
        <f t="shared" si="328"/>
        <v>0</v>
      </c>
    </row>
    <row r="4757">
      <c r="A4757" s="5">
        <f>Eingabe!J4757^2*PI()/4</f>
        <v>0</v>
      </c>
      <c r="B4757" s="5">
        <f>Eingabe!K4757*Eingabe!L4757</f>
        <v>0</v>
      </c>
      <c r="C4757" s="5">
        <f>(Eingabe!K4757*(Eingabe!L4757-Eingabe!K4757)+Eingabe!K4757^2*PI()/4)*0+Eingabe!K4757*Eingabe!L4757</f>
        <v>0</v>
      </c>
      <c r="D4757" s="89">
        <f>IF(Eingabe!G4757="x",1,0)</f>
        <v>0</v>
      </c>
      <c r="E4757" s="1">
        <f>IF(Eingabe!H4757="x",1,0)</f>
        <v>0</v>
      </c>
      <c r="F4757" s="1">
        <f>IF(Eingabe!I4757="x",1,0)</f>
        <v>0</v>
      </c>
      <c r="G4757" s="90">
        <f t="shared" si="326"/>
        <v>0</v>
      </c>
      <c r="H4757" s="1">
        <f>IF(Eingabe!R4757="x",1,0)</f>
        <v>0</v>
      </c>
      <c r="I4757" s="1">
        <f>IF(Eingabe!S4757="x",1,0)</f>
        <v>0</v>
      </c>
      <c r="J4757" s="1">
        <f t="shared" si="327"/>
        <v>0</v>
      </c>
      <c r="K4757" s="89">
        <f>IF(Eingabe!E4757="x",1,0)</f>
        <v>0</v>
      </c>
      <c r="L4757" s="1">
        <f>IF(Eingabe!F4757="x",1,0)</f>
        <v>0</v>
      </c>
      <c r="M4757" s="90">
        <f t="shared" si="328"/>
        <v>0</v>
      </c>
    </row>
    <row r="4758">
      <c r="A4758" s="5">
        <f>Eingabe!J4758^2*PI()/4</f>
        <v>0</v>
      </c>
      <c r="B4758" s="5">
        <f>Eingabe!K4758*Eingabe!L4758</f>
        <v>0</v>
      </c>
      <c r="C4758" s="5">
        <f>(Eingabe!K4758*(Eingabe!L4758-Eingabe!K4758)+Eingabe!K4758^2*PI()/4)*0+Eingabe!K4758*Eingabe!L4758</f>
        <v>0</v>
      </c>
      <c r="D4758" s="89">
        <f>IF(Eingabe!G4758="x",1,0)</f>
        <v>0</v>
      </c>
      <c r="E4758" s="1">
        <f>IF(Eingabe!H4758="x",1,0)</f>
        <v>0</v>
      </c>
      <c r="F4758" s="1">
        <f>IF(Eingabe!I4758="x",1,0)</f>
        <v>0</v>
      </c>
      <c r="G4758" s="90">
        <f t="shared" si="326"/>
        <v>0</v>
      </c>
      <c r="H4758" s="1">
        <f>IF(Eingabe!R4758="x",1,0)</f>
        <v>0</v>
      </c>
      <c r="I4758" s="1">
        <f>IF(Eingabe!S4758="x",1,0)</f>
        <v>0</v>
      </c>
      <c r="J4758" s="1">
        <f t="shared" si="327"/>
        <v>0</v>
      </c>
      <c r="K4758" s="89">
        <f>IF(Eingabe!E4758="x",1,0)</f>
        <v>0</v>
      </c>
      <c r="L4758" s="1">
        <f>IF(Eingabe!F4758="x",1,0)</f>
        <v>0</v>
      </c>
      <c r="M4758" s="90">
        <f t="shared" si="328"/>
        <v>0</v>
      </c>
    </row>
    <row r="4759">
      <c r="A4759" s="5">
        <f>Eingabe!J4759^2*PI()/4</f>
        <v>0</v>
      </c>
      <c r="B4759" s="5">
        <f>Eingabe!K4759*Eingabe!L4759</f>
        <v>0</v>
      </c>
      <c r="C4759" s="5">
        <f>(Eingabe!K4759*(Eingabe!L4759-Eingabe!K4759)+Eingabe!K4759^2*PI()/4)*0+Eingabe!K4759*Eingabe!L4759</f>
        <v>0</v>
      </c>
      <c r="D4759" s="89">
        <f>IF(Eingabe!G4759="x",1,0)</f>
        <v>0</v>
      </c>
      <c r="E4759" s="1">
        <f>IF(Eingabe!H4759="x",1,0)</f>
        <v>0</v>
      </c>
      <c r="F4759" s="1">
        <f>IF(Eingabe!I4759="x",1,0)</f>
        <v>0</v>
      </c>
      <c r="G4759" s="90">
        <f t="shared" si="326"/>
        <v>0</v>
      </c>
      <c r="H4759" s="1">
        <f>IF(Eingabe!R4759="x",1,0)</f>
        <v>0</v>
      </c>
      <c r="I4759" s="1">
        <f>IF(Eingabe!S4759="x",1,0)</f>
        <v>0</v>
      </c>
      <c r="J4759" s="1">
        <f t="shared" si="327"/>
        <v>0</v>
      </c>
      <c r="K4759" s="89">
        <f>IF(Eingabe!E4759="x",1,0)</f>
        <v>0</v>
      </c>
      <c r="L4759" s="1">
        <f>IF(Eingabe!F4759="x",1,0)</f>
        <v>0</v>
      </c>
      <c r="M4759" s="90">
        <f t="shared" si="328"/>
        <v>0</v>
      </c>
    </row>
    <row r="4760">
      <c r="A4760" s="5">
        <f>Eingabe!J4760^2*PI()/4</f>
        <v>0</v>
      </c>
      <c r="B4760" s="5">
        <f>Eingabe!K4760*Eingabe!L4760</f>
        <v>0</v>
      </c>
      <c r="C4760" s="5">
        <f>(Eingabe!K4760*(Eingabe!L4760-Eingabe!K4760)+Eingabe!K4760^2*PI()/4)*0+Eingabe!K4760*Eingabe!L4760</f>
        <v>0</v>
      </c>
      <c r="D4760" s="89">
        <f>IF(Eingabe!G4760="x",1,0)</f>
        <v>0</v>
      </c>
      <c r="E4760" s="1">
        <f>IF(Eingabe!H4760="x",1,0)</f>
        <v>0</v>
      </c>
      <c r="F4760" s="1">
        <f>IF(Eingabe!I4760="x",1,0)</f>
        <v>0</v>
      </c>
      <c r="G4760" s="90">
        <f t="shared" si="326"/>
        <v>0</v>
      </c>
      <c r="H4760" s="1">
        <f>IF(Eingabe!R4760="x",1,0)</f>
        <v>0</v>
      </c>
      <c r="I4760" s="1">
        <f>IF(Eingabe!S4760="x",1,0)</f>
        <v>0</v>
      </c>
      <c r="J4760" s="1">
        <f t="shared" si="327"/>
        <v>0</v>
      </c>
      <c r="K4760" s="89">
        <f>IF(Eingabe!E4760="x",1,0)</f>
        <v>0</v>
      </c>
      <c r="L4760" s="1">
        <f>IF(Eingabe!F4760="x",1,0)</f>
        <v>0</v>
      </c>
      <c r="M4760" s="90">
        <f t="shared" si="328"/>
        <v>0</v>
      </c>
    </row>
    <row r="4761">
      <c r="A4761" s="5">
        <f>Eingabe!J4761^2*PI()/4</f>
        <v>0</v>
      </c>
      <c r="B4761" s="5">
        <f>Eingabe!K4761*Eingabe!L4761</f>
        <v>0</v>
      </c>
      <c r="C4761" s="5">
        <f>(Eingabe!K4761*(Eingabe!L4761-Eingabe!K4761)+Eingabe!K4761^2*PI()/4)*0+Eingabe!K4761*Eingabe!L4761</f>
        <v>0</v>
      </c>
      <c r="D4761" s="89">
        <f>IF(Eingabe!G4761="x",1,0)</f>
        <v>0</v>
      </c>
      <c r="E4761" s="1">
        <f>IF(Eingabe!H4761="x",1,0)</f>
        <v>0</v>
      </c>
      <c r="F4761" s="1">
        <f>IF(Eingabe!I4761="x",1,0)</f>
        <v>0</v>
      </c>
      <c r="G4761" s="90">
        <f t="shared" si="326"/>
        <v>0</v>
      </c>
      <c r="H4761" s="1">
        <f>IF(Eingabe!R4761="x",1,0)</f>
        <v>0</v>
      </c>
      <c r="I4761" s="1">
        <f>IF(Eingabe!S4761="x",1,0)</f>
        <v>0</v>
      </c>
      <c r="J4761" s="1">
        <f t="shared" si="327"/>
        <v>0</v>
      </c>
      <c r="K4761" s="89">
        <f>IF(Eingabe!E4761="x",1,0)</f>
        <v>0</v>
      </c>
      <c r="L4761" s="1">
        <f>IF(Eingabe!F4761="x",1,0)</f>
        <v>0</v>
      </c>
      <c r="M4761" s="90">
        <f t="shared" si="328"/>
        <v>0</v>
      </c>
    </row>
    <row r="4762">
      <c r="A4762" s="5">
        <f>Eingabe!J4762^2*PI()/4</f>
        <v>0</v>
      </c>
      <c r="B4762" s="5">
        <f>Eingabe!K4762*Eingabe!L4762</f>
        <v>0</v>
      </c>
      <c r="C4762" s="5">
        <f>(Eingabe!K4762*(Eingabe!L4762-Eingabe!K4762)+Eingabe!K4762^2*PI()/4)*0+Eingabe!K4762*Eingabe!L4762</f>
        <v>0</v>
      </c>
      <c r="D4762" s="89">
        <f>IF(Eingabe!G4762="x",1,0)</f>
        <v>0</v>
      </c>
      <c r="E4762" s="1">
        <f>IF(Eingabe!H4762="x",1,0)</f>
        <v>0</v>
      </c>
      <c r="F4762" s="1">
        <f>IF(Eingabe!I4762="x",1,0)</f>
        <v>0</v>
      </c>
      <c r="G4762" s="90">
        <f t="shared" si="326"/>
        <v>0</v>
      </c>
      <c r="H4762" s="1">
        <f>IF(Eingabe!R4762="x",1,0)</f>
        <v>0</v>
      </c>
      <c r="I4762" s="1">
        <f>IF(Eingabe!S4762="x",1,0)</f>
        <v>0</v>
      </c>
      <c r="J4762" s="1">
        <f t="shared" si="327"/>
        <v>0</v>
      </c>
      <c r="K4762" s="89">
        <f>IF(Eingabe!E4762="x",1,0)</f>
        <v>0</v>
      </c>
      <c r="L4762" s="1">
        <f>IF(Eingabe!F4762="x",1,0)</f>
        <v>0</v>
      </c>
      <c r="M4762" s="90">
        <f t="shared" si="328"/>
        <v>0</v>
      </c>
    </row>
    <row r="4763">
      <c r="A4763" s="5">
        <f>Eingabe!J4763^2*PI()/4</f>
        <v>0</v>
      </c>
      <c r="B4763" s="5">
        <f>Eingabe!K4763*Eingabe!L4763</f>
        <v>0</v>
      </c>
      <c r="C4763" s="5">
        <f>(Eingabe!K4763*(Eingabe!L4763-Eingabe!K4763)+Eingabe!K4763^2*PI()/4)*0+Eingabe!K4763*Eingabe!L4763</f>
        <v>0</v>
      </c>
      <c r="D4763" s="89">
        <f>IF(Eingabe!G4763="x",1,0)</f>
        <v>0</v>
      </c>
      <c r="E4763" s="1">
        <f>IF(Eingabe!H4763="x",1,0)</f>
        <v>0</v>
      </c>
      <c r="F4763" s="1">
        <f>IF(Eingabe!I4763="x",1,0)</f>
        <v>0</v>
      </c>
      <c r="G4763" s="90">
        <f t="shared" si="326"/>
        <v>0</v>
      </c>
      <c r="H4763" s="1">
        <f>IF(Eingabe!R4763="x",1,0)</f>
        <v>0</v>
      </c>
      <c r="I4763" s="1">
        <f>IF(Eingabe!S4763="x",1,0)</f>
        <v>0</v>
      </c>
      <c r="J4763" s="1">
        <f t="shared" si="327"/>
        <v>0</v>
      </c>
      <c r="K4763" s="89">
        <f>IF(Eingabe!E4763="x",1,0)</f>
        <v>0</v>
      </c>
      <c r="L4763" s="1">
        <f>IF(Eingabe!F4763="x",1,0)</f>
        <v>0</v>
      </c>
      <c r="M4763" s="90">
        <f t="shared" si="328"/>
        <v>0</v>
      </c>
    </row>
    <row r="4764">
      <c r="A4764" s="5">
        <f>Eingabe!J4764^2*PI()/4</f>
        <v>0</v>
      </c>
      <c r="B4764" s="5">
        <f>Eingabe!K4764*Eingabe!L4764</f>
        <v>0</v>
      </c>
      <c r="C4764" s="5">
        <f>(Eingabe!K4764*(Eingabe!L4764-Eingabe!K4764)+Eingabe!K4764^2*PI()/4)*0+Eingabe!K4764*Eingabe!L4764</f>
        <v>0</v>
      </c>
      <c r="D4764" s="89">
        <f>IF(Eingabe!G4764="x",1,0)</f>
        <v>0</v>
      </c>
      <c r="E4764" s="1">
        <f>IF(Eingabe!H4764="x",1,0)</f>
        <v>0</v>
      </c>
      <c r="F4764" s="1">
        <f>IF(Eingabe!I4764="x",1,0)</f>
        <v>0</v>
      </c>
      <c r="G4764" s="90">
        <f t="shared" si="326"/>
        <v>0</v>
      </c>
      <c r="H4764" s="1">
        <f>IF(Eingabe!R4764="x",1,0)</f>
        <v>0</v>
      </c>
      <c r="I4764" s="1">
        <f>IF(Eingabe!S4764="x",1,0)</f>
        <v>0</v>
      </c>
      <c r="J4764" s="1">
        <f t="shared" si="327"/>
        <v>0</v>
      </c>
      <c r="K4764" s="89">
        <f>IF(Eingabe!E4764="x",1,0)</f>
        <v>0</v>
      </c>
      <c r="L4764" s="1">
        <f>IF(Eingabe!F4764="x",1,0)</f>
        <v>0</v>
      </c>
      <c r="M4764" s="90">
        <f t="shared" si="328"/>
        <v>0</v>
      </c>
    </row>
    <row r="4765">
      <c r="A4765" s="5">
        <f>Eingabe!J4765^2*PI()/4</f>
        <v>0</v>
      </c>
      <c r="B4765" s="5">
        <f>Eingabe!K4765*Eingabe!L4765</f>
        <v>0</v>
      </c>
      <c r="C4765" s="5">
        <f>(Eingabe!K4765*(Eingabe!L4765-Eingabe!K4765)+Eingabe!K4765^2*PI()/4)*0+Eingabe!K4765*Eingabe!L4765</f>
        <v>0</v>
      </c>
      <c r="D4765" s="89">
        <f>IF(Eingabe!G4765="x",1,0)</f>
        <v>0</v>
      </c>
      <c r="E4765" s="1">
        <f>IF(Eingabe!H4765="x",1,0)</f>
        <v>0</v>
      </c>
      <c r="F4765" s="1">
        <f>IF(Eingabe!I4765="x",1,0)</f>
        <v>0</v>
      </c>
      <c r="G4765" s="90">
        <f t="shared" si="326"/>
        <v>0</v>
      </c>
      <c r="H4765" s="1">
        <f>IF(Eingabe!R4765="x",1,0)</f>
        <v>0</v>
      </c>
      <c r="I4765" s="1">
        <f>IF(Eingabe!S4765="x",1,0)</f>
        <v>0</v>
      </c>
      <c r="J4765" s="1">
        <f t="shared" si="327"/>
        <v>0</v>
      </c>
      <c r="K4765" s="89">
        <f>IF(Eingabe!E4765="x",1,0)</f>
        <v>0</v>
      </c>
      <c r="L4765" s="1">
        <f>IF(Eingabe!F4765="x",1,0)</f>
        <v>0</v>
      </c>
      <c r="M4765" s="90">
        <f t="shared" si="328"/>
        <v>0</v>
      </c>
    </row>
    <row r="4766">
      <c r="A4766" s="5">
        <f>Eingabe!J4766^2*PI()/4</f>
        <v>0</v>
      </c>
      <c r="B4766" s="5">
        <f>Eingabe!K4766*Eingabe!L4766</f>
        <v>0</v>
      </c>
      <c r="C4766" s="5">
        <f>(Eingabe!K4766*(Eingabe!L4766-Eingabe!K4766)+Eingabe!K4766^2*PI()/4)*0+Eingabe!K4766*Eingabe!L4766</f>
        <v>0</v>
      </c>
      <c r="D4766" s="89">
        <f>IF(Eingabe!G4766="x",1,0)</f>
        <v>0</v>
      </c>
      <c r="E4766" s="1">
        <f>IF(Eingabe!H4766="x",1,0)</f>
        <v>0</v>
      </c>
      <c r="F4766" s="1">
        <f>IF(Eingabe!I4766="x",1,0)</f>
        <v>0</v>
      </c>
      <c r="G4766" s="90">
        <f t="shared" si="326"/>
        <v>0</v>
      </c>
      <c r="H4766" s="1">
        <f>IF(Eingabe!R4766="x",1,0)</f>
        <v>0</v>
      </c>
      <c r="I4766" s="1">
        <f>IF(Eingabe!S4766="x",1,0)</f>
        <v>0</v>
      </c>
      <c r="J4766" s="1">
        <f t="shared" si="327"/>
        <v>0</v>
      </c>
      <c r="K4766" s="89">
        <f>IF(Eingabe!E4766="x",1,0)</f>
        <v>0</v>
      </c>
      <c r="L4766" s="1">
        <f>IF(Eingabe!F4766="x",1,0)</f>
        <v>0</v>
      </c>
      <c r="M4766" s="90">
        <f t="shared" si="328"/>
        <v>0</v>
      </c>
    </row>
    <row r="4767">
      <c r="A4767" s="5">
        <f>Eingabe!J4767^2*PI()/4</f>
        <v>0</v>
      </c>
      <c r="B4767" s="5">
        <f>Eingabe!K4767*Eingabe!L4767</f>
        <v>0</v>
      </c>
      <c r="C4767" s="5">
        <f>(Eingabe!K4767*(Eingabe!L4767-Eingabe!K4767)+Eingabe!K4767^2*PI()/4)*0+Eingabe!K4767*Eingabe!L4767</f>
        <v>0</v>
      </c>
      <c r="D4767" s="89">
        <f>IF(Eingabe!G4767="x",1,0)</f>
        <v>0</v>
      </c>
      <c r="E4767" s="1">
        <f>IF(Eingabe!H4767="x",1,0)</f>
        <v>0</v>
      </c>
      <c r="F4767" s="1">
        <f>IF(Eingabe!I4767="x",1,0)</f>
        <v>0</v>
      </c>
      <c r="G4767" s="90">
        <f t="shared" si="326"/>
        <v>0</v>
      </c>
      <c r="H4767" s="1">
        <f>IF(Eingabe!R4767="x",1,0)</f>
        <v>0</v>
      </c>
      <c r="I4767" s="1">
        <f>IF(Eingabe!S4767="x",1,0)</f>
        <v>0</v>
      </c>
      <c r="J4767" s="1">
        <f t="shared" si="327"/>
        <v>0</v>
      </c>
      <c r="K4767" s="89">
        <f>IF(Eingabe!E4767="x",1,0)</f>
        <v>0</v>
      </c>
      <c r="L4767" s="1">
        <f>IF(Eingabe!F4767="x",1,0)</f>
        <v>0</v>
      </c>
      <c r="M4767" s="90">
        <f t="shared" si="328"/>
        <v>0</v>
      </c>
    </row>
    <row r="4768">
      <c r="A4768" s="5">
        <f>Eingabe!J4768^2*PI()/4</f>
        <v>0</v>
      </c>
      <c r="B4768" s="5">
        <f>Eingabe!K4768*Eingabe!L4768</f>
        <v>0</v>
      </c>
      <c r="C4768" s="5">
        <f>(Eingabe!K4768*(Eingabe!L4768-Eingabe!K4768)+Eingabe!K4768^2*PI()/4)*0+Eingabe!K4768*Eingabe!L4768</f>
        <v>0</v>
      </c>
      <c r="D4768" s="89">
        <f>IF(Eingabe!G4768="x",1,0)</f>
        <v>0</v>
      </c>
      <c r="E4768" s="1">
        <f>IF(Eingabe!H4768="x",1,0)</f>
        <v>0</v>
      </c>
      <c r="F4768" s="1">
        <f>IF(Eingabe!I4768="x",1,0)</f>
        <v>0</v>
      </c>
      <c r="G4768" s="90">
        <f t="shared" si="326"/>
        <v>0</v>
      </c>
      <c r="H4768" s="1">
        <f>IF(Eingabe!R4768="x",1,0)</f>
        <v>0</v>
      </c>
      <c r="I4768" s="1">
        <f>IF(Eingabe!S4768="x",1,0)</f>
        <v>0</v>
      </c>
      <c r="J4768" s="1">
        <f t="shared" si="327"/>
        <v>0</v>
      </c>
      <c r="K4768" s="89">
        <f>IF(Eingabe!E4768="x",1,0)</f>
        <v>0</v>
      </c>
      <c r="L4768" s="1">
        <f>IF(Eingabe!F4768="x",1,0)</f>
        <v>0</v>
      </c>
      <c r="M4768" s="90">
        <f t="shared" si="328"/>
        <v>0</v>
      </c>
    </row>
    <row r="4769">
      <c r="A4769" s="5">
        <f>Eingabe!J4769^2*PI()/4</f>
        <v>0</v>
      </c>
      <c r="B4769" s="5">
        <f>Eingabe!K4769*Eingabe!L4769</f>
        <v>0</v>
      </c>
      <c r="C4769" s="5">
        <f>(Eingabe!K4769*(Eingabe!L4769-Eingabe!K4769)+Eingabe!K4769^2*PI()/4)*0+Eingabe!K4769*Eingabe!L4769</f>
        <v>0</v>
      </c>
      <c r="D4769" s="89">
        <f>IF(Eingabe!G4769="x",1,0)</f>
        <v>0</v>
      </c>
      <c r="E4769" s="1">
        <f>IF(Eingabe!H4769="x",1,0)</f>
        <v>0</v>
      </c>
      <c r="F4769" s="1">
        <f>IF(Eingabe!I4769="x",1,0)</f>
        <v>0</v>
      </c>
      <c r="G4769" s="90">
        <f t="shared" si="326"/>
        <v>0</v>
      </c>
      <c r="H4769" s="1">
        <f>IF(Eingabe!R4769="x",1,0)</f>
        <v>0</v>
      </c>
      <c r="I4769" s="1">
        <f>IF(Eingabe!S4769="x",1,0)</f>
        <v>0</v>
      </c>
      <c r="J4769" s="1">
        <f t="shared" si="327"/>
        <v>0</v>
      </c>
      <c r="K4769" s="89">
        <f>IF(Eingabe!E4769="x",1,0)</f>
        <v>0</v>
      </c>
      <c r="L4769" s="1">
        <f>IF(Eingabe!F4769="x",1,0)</f>
        <v>0</v>
      </c>
      <c r="M4769" s="90">
        <f t="shared" si="328"/>
        <v>0</v>
      </c>
    </row>
    <row r="4770">
      <c r="A4770" s="5">
        <f>Eingabe!J4770^2*PI()/4</f>
        <v>0</v>
      </c>
      <c r="B4770" s="5">
        <f>Eingabe!K4770*Eingabe!L4770</f>
        <v>0</v>
      </c>
      <c r="C4770" s="5">
        <f>(Eingabe!K4770*(Eingabe!L4770-Eingabe!K4770)+Eingabe!K4770^2*PI()/4)*0+Eingabe!K4770*Eingabe!L4770</f>
        <v>0</v>
      </c>
      <c r="D4770" s="89">
        <f>IF(Eingabe!G4770="x",1,0)</f>
        <v>0</v>
      </c>
      <c r="E4770" s="1">
        <f>IF(Eingabe!H4770="x",1,0)</f>
        <v>0</v>
      </c>
      <c r="F4770" s="1">
        <f>IF(Eingabe!I4770="x",1,0)</f>
        <v>0</v>
      </c>
      <c r="G4770" s="90">
        <f t="shared" si="326"/>
        <v>0</v>
      </c>
      <c r="H4770" s="1">
        <f>IF(Eingabe!R4770="x",1,0)</f>
        <v>0</v>
      </c>
      <c r="I4770" s="1">
        <f>IF(Eingabe!S4770="x",1,0)</f>
        <v>0</v>
      </c>
      <c r="J4770" s="1">
        <f t="shared" si="327"/>
        <v>0</v>
      </c>
      <c r="K4770" s="89">
        <f>IF(Eingabe!E4770="x",1,0)</f>
        <v>0</v>
      </c>
      <c r="L4770" s="1">
        <f>IF(Eingabe!F4770="x",1,0)</f>
        <v>0</v>
      </c>
      <c r="M4770" s="90">
        <f t="shared" si="328"/>
        <v>0</v>
      </c>
    </row>
    <row r="4771">
      <c r="A4771" s="5">
        <f>Eingabe!J4771^2*PI()/4</f>
        <v>0</v>
      </c>
      <c r="B4771" s="5">
        <f>Eingabe!K4771*Eingabe!L4771</f>
        <v>0</v>
      </c>
      <c r="C4771" s="5">
        <f>(Eingabe!K4771*(Eingabe!L4771-Eingabe!K4771)+Eingabe!K4771^2*PI()/4)*0+Eingabe!K4771*Eingabe!L4771</f>
        <v>0</v>
      </c>
      <c r="D4771" s="89">
        <f>IF(Eingabe!G4771="x",1,0)</f>
        <v>0</v>
      </c>
      <c r="E4771" s="1">
        <f>IF(Eingabe!H4771="x",1,0)</f>
        <v>0</v>
      </c>
      <c r="F4771" s="1">
        <f>IF(Eingabe!I4771="x",1,0)</f>
        <v>0</v>
      </c>
      <c r="G4771" s="90">
        <f t="shared" si="326"/>
        <v>0</v>
      </c>
      <c r="H4771" s="1">
        <f>IF(Eingabe!R4771="x",1,0)</f>
        <v>0</v>
      </c>
      <c r="I4771" s="1">
        <f>IF(Eingabe!S4771="x",1,0)</f>
        <v>0</v>
      </c>
      <c r="J4771" s="1">
        <f t="shared" si="327"/>
        <v>0</v>
      </c>
      <c r="K4771" s="89">
        <f>IF(Eingabe!E4771="x",1,0)</f>
        <v>0</v>
      </c>
      <c r="L4771" s="1">
        <f>IF(Eingabe!F4771="x",1,0)</f>
        <v>0</v>
      </c>
      <c r="M4771" s="90">
        <f t="shared" si="328"/>
        <v>0</v>
      </c>
    </row>
    <row r="4772">
      <c r="A4772" s="5">
        <f>Eingabe!J4772^2*PI()/4</f>
        <v>0</v>
      </c>
      <c r="B4772" s="5">
        <f>Eingabe!K4772*Eingabe!L4772</f>
        <v>0</v>
      </c>
      <c r="C4772" s="5">
        <f>(Eingabe!K4772*(Eingabe!L4772-Eingabe!K4772)+Eingabe!K4772^2*PI()/4)*0+Eingabe!K4772*Eingabe!L4772</f>
        <v>0</v>
      </c>
      <c r="D4772" s="89">
        <f>IF(Eingabe!G4772="x",1,0)</f>
        <v>0</v>
      </c>
      <c r="E4772" s="1">
        <f>IF(Eingabe!H4772="x",1,0)</f>
        <v>0</v>
      </c>
      <c r="F4772" s="1">
        <f>IF(Eingabe!I4772="x",1,0)</f>
        <v>0</v>
      </c>
      <c r="G4772" s="90">
        <f t="shared" si="326"/>
        <v>0</v>
      </c>
      <c r="H4772" s="1">
        <f>IF(Eingabe!R4772="x",1,0)</f>
        <v>0</v>
      </c>
      <c r="I4772" s="1">
        <f>IF(Eingabe!S4772="x",1,0)</f>
        <v>0</v>
      </c>
      <c r="J4772" s="1">
        <f t="shared" si="327"/>
        <v>0</v>
      </c>
      <c r="K4772" s="89">
        <f>IF(Eingabe!E4772="x",1,0)</f>
        <v>0</v>
      </c>
      <c r="L4772" s="1">
        <f>IF(Eingabe!F4772="x",1,0)</f>
        <v>0</v>
      </c>
      <c r="M4772" s="90">
        <f t="shared" si="328"/>
        <v>0</v>
      </c>
    </row>
    <row r="4773">
      <c r="A4773" s="5">
        <f>Eingabe!J4773^2*PI()/4</f>
        <v>0</v>
      </c>
      <c r="B4773" s="5">
        <f>Eingabe!K4773*Eingabe!L4773</f>
        <v>0</v>
      </c>
      <c r="C4773" s="5">
        <f>(Eingabe!K4773*(Eingabe!L4773-Eingabe!K4773)+Eingabe!K4773^2*PI()/4)*0+Eingabe!K4773*Eingabe!L4773</f>
        <v>0</v>
      </c>
      <c r="D4773" s="89">
        <f>IF(Eingabe!G4773="x",1,0)</f>
        <v>0</v>
      </c>
      <c r="E4773" s="1">
        <f>IF(Eingabe!H4773="x",1,0)</f>
        <v>0</v>
      </c>
      <c r="F4773" s="1">
        <f>IF(Eingabe!I4773="x",1,0)</f>
        <v>0</v>
      </c>
      <c r="G4773" s="90">
        <f t="shared" si="326"/>
        <v>0</v>
      </c>
      <c r="H4773" s="1">
        <f>IF(Eingabe!R4773="x",1,0)</f>
        <v>0</v>
      </c>
      <c r="I4773" s="1">
        <f>IF(Eingabe!S4773="x",1,0)</f>
        <v>0</v>
      </c>
      <c r="J4773" s="1">
        <f t="shared" si="327"/>
        <v>0</v>
      </c>
      <c r="K4773" s="89">
        <f>IF(Eingabe!E4773="x",1,0)</f>
        <v>0</v>
      </c>
      <c r="L4773" s="1">
        <f>IF(Eingabe!F4773="x",1,0)</f>
        <v>0</v>
      </c>
      <c r="M4773" s="90">
        <f t="shared" si="328"/>
        <v>0</v>
      </c>
    </row>
    <row r="4774">
      <c r="A4774" s="5">
        <f>Eingabe!J4774^2*PI()/4</f>
        <v>0</v>
      </c>
      <c r="B4774" s="5">
        <f>Eingabe!K4774*Eingabe!L4774</f>
        <v>0</v>
      </c>
      <c r="C4774" s="5">
        <f>(Eingabe!K4774*(Eingabe!L4774-Eingabe!K4774)+Eingabe!K4774^2*PI()/4)*0+Eingabe!K4774*Eingabe!L4774</f>
        <v>0</v>
      </c>
      <c r="D4774" s="89">
        <f>IF(Eingabe!G4774="x",1,0)</f>
        <v>0</v>
      </c>
      <c r="E4774" s="1">
        <f>IF(Eingabe!H4774="x",1,0)</f>
        <v>0</v>
      </c>
      <c r="F4774" s="1">
        <f>IF(Eingabe!I4774="x",1,0)</f>
        <v>0</v>
      </c>
      <c r="G4774" s="90">
        <f t="shared" si="326"/>
        <v>0</v>
      </c>
      <c r="H4774" s="1">
        <f>IF(Eingabe!R4774="x",1,0)</f>
        <v>0</v>
      </c>
      <c r="I4774" s="1">
        <f>IF(Eingabe!S4774="x",1,0)</f>
        <v>0</v>
      </c>
      <c r="J4774" s="1">
        <f t="shared" si="327"/>
        <v>0</v>
      </c>
      <c r="K4774" s="89">
        <f>IF(Eingabe!E4774="x",1,0)</f>
        <v>0</v>
      </c>
      <c r="L4774" s="1">
        <f>IF(Eingabe!F4774="x",1,0)</f>
        <v>0</v>
      </c>
      <c r="M4774" s="90">
        <f t="shared" si="328"/>
        <v>0</v>
      </c>
    </row>
    <row r="4775">
      <c r="A4775" s="5">
        <f>Eingabe!J4775^2*PI()/4</f>
        <v>0</v>
      </c>
      <c r="B4775" s="5">
        <f>Eingabe!K4775*Eingabe!L4775</f>
        <v>0</v>
      </c>
      <c r="C4775" s="5">
        <f>(Eingabe!K4775*(Eingabe!L4775-Eingabe!K4775)+Eingabe!K4775^2*PI()/4)*0+Eingabe!K4775*Eingabe!L4775</f>
        <v>0</v>
      </c>
      <c r="D4775" s="89">
        <f>IF(Eingabe!G4775="x",1,0)</f>
        <v>0</v>
      </c>
      <c r="E4775" s="1">
        <f>IF(Eingabe!H4775="x",1,0)</f>
        <v>0</v>
      </c>
      <c r="F4775" s="1">
        <f>IF(Eingabe!I4775="x",1,0)</f>
        <v>0</v>
      </c>
      <c r="G4775" s="90">
        <f t="shared" si="326"/>
        <v>0</v>
      </c>
      <c r="H4775" s="1">
        <f>IF(Eingabe!R4775="x",1,0)</f>
        <v>0</v>
      </c>
      <c r="I4775" s="1">
        <f>IF(Eingabe!S4775="x",1,0)</f>
        <v>0</v>
      </c>
      <c r="J4775" s="1">
        <f t="shared" si="327"/>
        <v>0</v>
      </c>
      <c r="K4775" s="89">
        <f>IF(Eingabe!E4775="x",1,0)</f>
        <v>0</v>
      </c>
      <c r="L4775" s="1">
        <f>IF(Eingabe!F4775="x",1,0)</f>
        <v>0</v>
      </c>
      <c r="M4775" s="90">
        <f t="shared" si="328"/>
        <v>0</v>
      </c>
    </row>
    <row r="4776">
      <c r="A4776" s="5">
        <f>Eingabe!J4776^2*PI()/4</f>
        <v>0</v>
      </c>
      <c r="B4776" s="5">
        <f>Eingabe!K4776*Eingabe!L4776</f>
        <v>0</v>
      </c>
      <c r="C4776" s="5">
        <f>(Eingabe!K4776*(Eingabe!L4776-Eingabe!K4776)+Eingabe!K4776^2*PI()/4)*0+Eingabe!K4776*Eingabe!L4776</f>
        <v>0</v>
      </c>
      <c r="D4776" s="89">
        <f>IF(Eingabe!G4776="x",1,0)</f>
        <v>0</v>
      </c>
      <c r="E4776" s="1">
        <f>IF(Eingabe!H4776="x",1,0)</f>
        <v>0</v>
      </c>
      <c r="F4776" s="1">
        <f>IF(Eingabe!I4776="x",1,0)</f>
        <v>0</v>
      </c>
      <c r="G4776" s="90">
        <f t="shared" si="326"/>
        <v>0</v>
      </c>
      <c r="H4776" s="1">
        <f>IF(Eingabe!R4776="x",1,0)</f>
        <v>0</v>
      </c>
      <c r="I4776" s="1">
        <f>IF(Eingabe!S4776="x",1,0)</f>
        <v>0</v>
      </c>
      <c r="J4776" s="1">
        <f t="shared" si="327"/>
        <v>0</v>
      </c>
      <c r="K4776" s="89">
        <f>IF(Eingabe!E4776="x",1,0)</f>
        <v>0</v>
      </c>
      <c r="L4776" s="1">
        <f>IF(Eingabe!F4776="x",1,0)</f>
        <v>0</v>
      </c>
      <c r="M4776" s="90">
        <f t="shared" si="328"/>
        <v>0</v>
      </c>
    </row>
    <row r="4777">
      <c r="A4777" s="5">
        <f>Eingabe!J4777^2*PI()/4</f>
        <v>0</v>
      </c>
      <c r="B4777" s="5">
        <f>Eingabe!K4777*Eingabe!L4777</f>
        <v>0</v>
      </c>
      <c r="C4777" s="5">
        <f>(Eingabe!K4777*(Eingabe!L4777-Eingabe!K4777)+Eingabe!K4777^2*PI()/4)*0+Eingabe!K4777*Eingabe!L4777</f>
        <v>0</v>
      </c>
      <c r="D4777" s="89">
        <f>IF(Eingabe!G4777="x",1,0)</f>
        <v>0</v>
      </c>
      <c r="E4777" s="1">
        <f>IF(Eingabe!H4777="x",1,0)</f>
        <v>0</v>
      </c>
      <c r="F4777" s="1">
        <f>IF(Eingabe!I4777="x",1,0)</f>
        <v>0</v>
      </c>
      <c r="G4777" s="90">
        <f t="shared" si="326"/>
        <v>0</v>
      </c>
      <c r="H4777" s="1">
        <f>IF(Eingabe!R4777="x",1,0)</f>
        <v>0</v>
      </c>
      <c r="I4777" s="1">
        <f>IF(Eingabe!S4777="x",1,0)</f>
        <v>0</v>
      </c>
      <c r="J4777" s="1">
        <f t="shared" si="327"/>
        <v>0</v>
      </c>
      <c r="K4777" s="89">
        <f>IF(Eingabe!E4777="x",1,0)</f>
        <v>0</v>
      </c>
      <c r="L4777" s="1">
        <f>IF(Eingabe!F4777="x",1,0)</f>
        <v>0</v>
      </c>
      <c r="M4777" s="90">
        <f t="shared" si="328"/>
        <v>0</v>
      </c>
    </row>
    <row r="4778">
      <c r="A4778" s="5">
        <f>Eingabe!J4778^2*PI()/4</f>
        <v>0</v>
      </c>
      <c r="B4778" s="5">
        <f>Eingabe!K4778*Eingabe!L4778</f>
        <v>0</v>
      </c>
      <c r="C4778" s="5">
        <f>(Eingabe!K4778*(Eingabe!L4778-Eingabe!K4778)+Eingabe!K4778^2*PI()/4)*0+Eingabe!K4778*Eingabe!L4778</f>
        <v>0</v>
      </c>
      <c r="D4778" s="89">
        <f>IF(Eingabe!G4778="x",1,0)</f>
        <v>0</v>
      </c>
      <c r="E4778" s="1">
        <f>IF(Eingabe!H4778="x",1,0)</f>
        <v>0</v>
      </c>
      <c r="F4778" s="1">
        <f>IF(Eingabe!I4778="x",1,0)</f>
        <v>0</v>
      </c>
      <c r="G4778" s="90">
        <f t="shared" si="326"/>
        <v>0</v>
      </c>
      <c r="H4778" s="1">
        <f>IF(Eingabe!R4778="x",1,0)</f>
        <v>0</v>
      </c>
      <c r="I4778" s="1">
        <f>IF(Eingabe!S4778="x",1,0)</f>
        <v>0</v>
      </c>
      <c r="J4778" s="1">
        <f t="shared" si="327"/>
        <v>0</v>
      </c>
      <c r="K4778" s="89">
        <f>IF(Eingabe!E4778="x",1,0)</f>
        <v>0</v>
      </c>
      <c r="L4778" s="1">
        <f>IF(Eingabe!F4778="x",1,0)</f>
        <v>0</v>
      </c>
      <c r="M4778" s="90">
        <f t="shared" si="328"/>
        <v>0</v>
      </c>
    </row>
    <row r="4779">
      <c r="A4779" s="5">
        <f>Eingabe!J4779^2*PI()/4</f>
        <v>0</v>
      </c>
      <c r="B4779" s="5">
        <f>Eingabe!K4779*Eingabe!L4779</f>
        <v>0</v>
      </c>
      <c r="C4779" s="5">
        <f>(Eingabe!K4779*(Eingabe!L4779-Eingabe!K4779)+Eingabe!K4779^2*PI()/4)*0+Eingabe!K4779*Eingabe!L4779</f>
        <v>0</v>
      </c>
      <c r="D4779" s="89">
        <f>IF(Eingabe!G4779="x",1,0)</f>
        <v>0</v>
      </c>
      <c r="E4779" s="1">
        <f>IF(Eingabe!H4779="x",1,0)</f>
        <v>0</v>
      </c>
      <c r="F4779" s="1">
        <f>IF(Eingabe!I4779="x",1,0)</f>
        <v>0</v>
      </c>
      <c r="G4779" s="90">
        <f t="shared" si="326"/>
        <v>0</v>
      </c>
      <c r="H4779" s="1">
        <f>IF(Eingabe!R4779="x",1,0)</f>
        <v>0</v>
      </c>
      <c r="I4779" s="1">
        <f>IF(Eingabe!S4779="x",1,0)</f>
        <v>0</v>
      </c>
      <c r="J4779" s="1">
        <f t="shared" si="327"/>
        <v>0</v>
      </c>
      <c r="K4779" s="89">
        <f>IF(Eingabe!E4779="x",1,0)</f>
        <v>0</v>
      </c>
      <c r="L4779" s="1">
        <f>IF(Eingabe!F4779="x",1,0)</f>
        <v>0</v>
      </c>
      <c r="M4779" s="90">
        <f t="shared" si="328"/>
        <v>0</v>
      </c>
    </row>
    <row r="4780">
      <c r="A4780" s="5">
        <f>Eingabe!J4780^2*PI()/4</f>
        <v>0</v>
      </c>
      <c r="B4780" s="5">
        <f>Eingabe!K4780*Eingabe!L4780</f>
        <v>0</v>
      </c>
      <c r="C4780" s="5">
        <f>(Eingabe!K4780*(Eingabe!L4780-Eingabe!K4780)+Eingabe!K4780^2*PI()/4)*0+Eingabe!K4780*Eingabe!L4780</f>
        <v>0</v>
      </c>
      <c r="D4780" s="89">
        <f>IF(Eingabe!G4780="x",1,0)</f>
        <v>0</v>
      </c>
      <c r="E4780" s="1">
        <f>IF(Eingabe!H4780="x",1,0)</f>
        <v>0</v>
      </c>
      <c r="F4780" s="1">
        <f>IF(Eingabe!I4780="x",1,0)</f>
        <v>0</v>
      </c>
      <c r="G4780" s="90">
        <f t="shared" si="326"/>
        <v>0</v>
      </c>
      <c r="H4780" s="1">
        <f>IF(Eingabe!R4780="x",1,0)</f>
        <v>0</v>
      </c>
      <c r="I4780" s="1">
        <f>IF(Eingabe!S4780="x",1,0)</f>
        <v>0</v>
      </c>
      <c r="J4780" s="1">
        <f t="shared" si="327"/>
        <v>0</v>
      </c>
      <c r="K4780" s="89">
        <f>IF(Eingabe!E4780="x",1,0)</f>
        <v>0</v>
      </c>
      <c r="L4780" s="1">
        <f>IF(Eingabe!F4780="x",1,0)</f>
        <v>0</v>
      </c>
      <c r="M4780" s="90">
        <f t="shared" si="328"/>
        <v>0</v>
      </c>
    </row>
    <row r="4781">
      <c r="A4781" s="5">
        <f>Eingabe!J4781^2*PI()/4</f>
        <v>0</v>
      </c>
      <c r="B4781" s="5">
        <f>Eingabe!K4781*Eingabe!L4781</f>
        <v>0</v>
      </c>
      <c r="C4781" s="5">
        <f>(Eingabe!K4781*(Eingabe!L4781-Eingabe!K4781)+Eingabe!K4781^2*PI()/4)*0+Eingabe!K4781*Eingabe!L4781</f>
        <v>0</v>
      </c>
      <c r="D4781" s="89">
        <f>IF(Eingabe!G4781="x",1,0)</f>
        <v>0</v>
      </c>
      <c r="E4781" s="1">
        <f>IF(Eingabe!H4781="x",1,0)</f>
        <v>0</v>
      </c>
      <c r="F4781" s="1">
        <f>IF(Eingabe!I4781="x",1,0)</f>
        <v>0</v>
      </c>
      <c r="G4781" s="90">
        <f t="shared" si="326"/>
        <v>0</v>
      </c>
      <c r="H4781" s="1">
        <f>IF(Eingabe!R4781="x",1,0)</f>
        <v>0</v>
      </c>
      <c r="I4781" s="1">
        <f>IF(Eingabe!S4781="x",1,0)</f>
        <v>0</v>
      </c>
      <c r="J4781" s="1">
        <f t="shared" si="327"/>
        <v>0</v>
      </c>
      <c r="K4781" s="89">
        <f>IF(Eingabe!E4781="x",1,0)</f>
        <v>0</v>
      </c>
      <c r="L4781" s="1">
        <f>IF(Eingabe!F4781="x",1,0)</f>
        <v>0</v>
      </c>
      <c r="M4781" s="90">
        <f t="shared" si="328"/>
        <v>0</v>
      </c>
    </row>
    <row r="4782">
      <c r="A4782" s="5">
        <f>Eingabe!J4782^2*PI()/4</f>
        <v>0</v>
      </c>
      <c r="B4782" s="5">
        <f>Eingabe!K4782*Eingabe!L4782</f>
        <v>0</v>
      </c>
      <c r="C4782" s="5">
        <f>(Eingabe!K4782*(Eingabe!L4782-Eingabe!K4782)+Eingabe!K4782^2*PI()/4)*0+Eingabe!K4782*Eingabe!L4782</f>
        <v>0</v>
      </c>
      <c r="D4782" s="89">
        <f>IF(Eingabe!G4782="x",1,0)</f>
        <v>0</v>
      </c>
      <c r="E4782" s="1">
        <f>IF(Eingabe!H4782="x",1,0)</f>
        <v>0</v>
      </c>
      <c r="F4782" s="1">
        <f>IF(Eingabe!I4782="x",1,0)</f>
        <v>0</v>
      </c>
      <c r="G4782" s="90">
        <f t="shared" si="326"/>
        <v>0</v>
      </c>
      <c r="H4782" s="1">
        <f>IF(Eingabe!R4782="x",1,0)</f>
        <v>0</v>
      </c>
      <c r="I4782" s="1">
        <f>IF(Eingabe!S4782="x",1,0)</f>
        <v>0</v>
      </c>
      <c r="J4782" s="1">
        <f t="shared" si="327"/>
        <v>0</v>
      </c>
      <c r="K4782" s="89">
        <f>IF(Eingabe!E4782="x",1,0)</f>
        <v>0</v>
      </c>
      <c r="L4782" s="1">
        <f>IF(Eingabe!F4782="x",1,0)</f>
        <v>0</v>
      </c>
      <c r="M4782" s="90">
        <f t="shared" si="328"/>
        <v>0</v>
      </c>
    </row>
    <row r="4783">
      <c r="A4783" s="5">
        <f>Eingabe!J4783^2*PI()/4</f>
        <v>0</v>
      </c>
      <c r="B4783" s="5">
        <f>Eingabe!K4783*Eingabe!L4783</f>
        <v>0</v>
      </c>
      <c r="C4783" s="5">
        <f>(Eingabe!K4783*(Eingabe!L4783-Eingabe!K4783)+Eingabe!K4783^2*PI()/4)*0+Eingabe!K4783*Eingabe!L4783</f>
        <v>0</v>
      </c>
      <c r="D4783" s="89">
        <f>IF(Eingabe!G4783="x",1,0)</f>
        <v>0</v>
      </c>
      <c r="E4783" s="1">
        <f>IF(Eingabe!H4783="x",1,0)</f>
        <v>0</v>
      </c>
      <c r="F4783" s="1">
        <f>IF(Eingabe!I4783="x",1,0)</f>
        <v>0</v>
      </c>
      <c r="G4783" s="90">
        <f t="shared" si="326"/>
        <v>0</v>
      </c>
      <c r="H4783" s="1">
        <f>IF(Eingabe!R4783="x",1,0)</f>
        <v>0</v>
      </c>
      <c r="I4783" s="1">
        <f>IF(Eingabe!S4783="x",1,0)</f>
        <v>0</v>
      </c>
      <c r="J4783" s="1">
        <f t="shared" si="327"/>
        <v>0</v>
      </c>
      <c r="K4783" s="89">
        <f>IF(Eingabe!E4783="x",1,0)</f>
        <v>0</v>
      </c>
      <c r="L4783" s="1">
        <f>IF(Eingabe!F4783="x",1,0)</f>
        <v>0</v>
      </c>
      <c r="M4783" s="90">
        <f t="shared" si="328"/>
        <v>0</v>
      </c>
    </row>
    <row r="4784">
      <c r="A4784" s="5">
        <f>Eingabe!J4784^2*PI()/4</f>
        <v>0</v>
      </c>
      <c r="B4784" s="5">
        <f>Eingabe!K4784*Eingabe!L4784</f>
        <v>0</v>
      </c>
      <c r="C4784" s="5">
        <f>(Eingabe!K4784*(Eingabe!L4784-Eingabe!K4784)+Eingabe!K4784^2*PI()/4)*0+Eingabe!K4784*Eingabe!L4784</f>
        <v>0</v>
      </c>
      <c r="D4784" s="89">
        <f>IF(Eingabe!G4784="x",1,0)</f>
        <v>0</v>
      </c>
      <c r="E4784" s="1">
        <f>IF(Eingabe!H4784="x",1,0)</f>
        <v>0</v>
      </c>
      <c r="F4784" s="1">
        <f>IF(Eingabe!I4784="x",1,0)</f>
        <v>0</v>
      </c>
      <c r="G4784" s="90">
        <f t="shared" si="326"/>
        <v>0</v>
      </c>
      <c r="H4784" s="1">
        <f>IF(Eingabe!R4784="x",1,0)</f>
        <v>0</v>
      </c>
      <c r="I4784" s="1">
        <f>IF(Eingabe!S4784="x",1,0)</f>
        <v>0</v>
      </c>
      <c r="J4784" s="1">
        <f t="shared" si="327"/>
        <v>0</v>
      </c>
      <c r="K4784" s="89">
        <f>IF(Eingabe!E4784="x",1,0)</f>
        <v>0</v>
      </c>
      <c r="L4784" s="1">
        <f>IF(Eingabe!F4784="x",1,0)</f>
        <v>0</v>
      </c>
      <c r="M4784" s="90">
        <f t="shared" si="328"/>
        <v>0</v>
      </c>
    </row>
    <row r="4785">
      <c r="A4785" s="5">
        <f>Eingabe!J4785^2*PI()/4</f>
        <v>0</v>
      </c>
      <c r="B4785" s="5">
        <f>Eingabe!K4785*Eingabe!L4785</f>
        <v>0</v>
      </c>
      <c r="C4785" s="5">
        <f>(Eingabe!K4785*(Eingabe!L4785-Eingabe!K4785)+Eingabe!K4785^2*PI()/4)*0+Eingabe!K4785*Eingabe!L4785</f>
        <v>0</v>
      </c>
      <c r="D4785" s="89">
        <f>IF(Eingabe!G4785="x",1,0)</f>
        <v>0</v>
      </c>
      <c r="E4785" s="1">
        <f>IF(Eingabe!H4785="x",1,0)</f>
        <v>0</v>
      </c>
      <c r="F4785" s="1">
        <f>IF(Eingabe!I4785="x",1,0)</f>
        <v>0</v>
      </c>
      <c r="G4785" s="90">
        <f t="shared" si="326"/>
        <v>0</v>
      </c>
      <c r="H4785" s="1">
        <f>IF(Eingabe!R4785="x",1,0)</f>
        <v>0</v>
      </c>
      <c r="I4785" s="1">
        <f>IF(Eingabe!S4785="x",1,0)</f>
        <v>0</v>
      </c>
      <c r="J4785" s="1">
        <f t="shared" si="327"/>
        <v>0</v>
      </c>
      <c r="K4785" s="89">
        <f>IF(Eingabe!E4785="x",1,0)</f>
        <v>0</v>
      </c>
      <c r="L4785" s="1">
        <f>IF(Eingabe!F4785="x",1,0)</f>
        <v>0</v>
      </c>
      <c r="M4785" s="90">
        <f t="shared" si="328"/>
        <v>0</v>
      </c>
    </row>
    <row r="4786">
      <c r="A4786" s="5">
        <f>Eingabe!J4786^2*PI()/4</f>
        <v>0</v>
      </c>
      <c r="B4786" s="5">
        <f>Eingabe!K4786*Eingabe!L4786</f>
        <v>0</v>
      </c>
      <c r="C4786" s="5">
        <f>(Eingabe!K4786*(Eingabe!L4786-Eingabe!K4786)+Eingabe!K4786^2*PI()/4)*0+Eingabe!K4786*Eingabe!L4786</f>
        <v>0</v>
      </c>
      <c r="D4786" s="89">
        <f>IF(Eingabe!G4786="x",1,0)</f>
        <v>0</v>
      </c>
      <c r="E4786" s="1">
        <f>IF(Eingabe!H4786="x",1,0)</f>
        <v>0</v>
      </c>
      <c r="F4786" s="1">
        <f>IF(Eingabe!I4786="x",1,0)</f>
        <v>0</v>
      </c>
      <c r="G4786" s="90">
        <f t="shared" si="326"/>
        <v>0</v>
      </c>
      <c r="H4786" s="1">
        <f>IF(Eingabe!R4786="x",1,0)</f>
        <v>0</v>
      </c>
      <c r="I4786" s="1">
        <f>IF(Eingabe!S4786="x",1,0)</f>
        <v>0</v>
      </c>
      <c r="J4786" s="1">
        <f t="shared" si="327"/>
        <v>0</v>
      </c>
      <c r="K4786" s="89">
        <f>IF(Eingabe!E4786="x",1,0)</f>
        <v>0</v>
      </c>
      <c r="L4786" s="1">
        <f>IF(Eingabe!F4786="x",1,0)</f>
        <v>0</v>
      </c>
      <c r="M4786" s="90">
        <f t="shared" si="328"/>
        <v>0</v>
      </c>
    </row>
    <row r="4787">
      <c r="A4787" s="5">
        <f>Eingabe!J4787^2*PI()/4</f>
        <v>0</v>
      </c>
      <c r="B4787" s="5">
        <f>Eingabe!K4787*Eingabe!L4787</f>
        <v>0</v>
      </c>
      <c r="C4787" s="5">
        <f>(Eingabe!K4787*(Eingabe!L4787-Eingabe!K4787)+Eingabe!K4787^2*PI()/4)*0+Eingabe!K4787*Eingabe!L4787</f>
        <v>0</v>
      </c>
      <c r="D4787" s="89">
        <f>IF(Eingabe!G4787="x",1,0)</f>
        <v>0</v>
      </c>
      <c r="E4787" s="1">
        <f>IF(Eingabe!H4787="x",1,0)</f>
        <v>0</v>
      </c>
      <c r="F4787" s="1">
        <f>IF(Eingabe!I4787="x",1,0)</f>
        <v>0</v>
      </c>
      <c r="G4787" s="90">
        <f t="shared" si="326"/>
        <v>0</v>
      </c>
      <c r="H4787" s="1">
        <f>IF(Eingabe!R4787="x",1,0)</f>
        <v>0</v>
      </c>
      <c r="I4787" s="1">
        <f>IF(Eingabe!S4787="x",1,0)</f>
        <v>0</v>
      </c>
      <c r="J4787" s="1">
        <f t="shared" si="327"/>
        <v>0</v>
      </c>
      <c r="K4787" s="89">
        <f>IF(Eingabe!E4787="x",1,0)</f>
        <v>0</v>
      </c>
      <c r="L4787" s="1">
        <f>IF(Eingabe!F4787="x",1,0)</f>
        <v>0</v>
      </c>
      <c r="M4787" s="90">
        <f t="shared" si="328"/>
        <v>0</v>
      </c>
    </row>
    <row r="4788">
      <c r="A4788" s="5">
        <f>Eingabe!J4788^2*PI()/4</f>
        <v>0</v>
      </c>
      <c r="B4788" s="5">
        <f>Eingabe!K4788*Eingabe!L4788</f>
        <v>0</v>
      </c>
      <c r="C4788" s="5">
        <f>(Eingabe!K4788*(Eingabe!L4788-Eingabe!K4788)+Eingabe!K4788^2*PI()/4)*0+Eingabe!K4788*Eingabe!L4788</f>
        <v>0</v>
      </c>
      <c r="D4788" s="89">
        <f>IF(Eingabe!G4788="x",1,0)</f>
        <v>0</v>
      </c>
      <c r="E4788" s="1">
        <f>IF(Eingabe!H4788="x",1,0)</f>
        <v>0</v>
      </c>
      <c r="F4788" s="1">
        <f>IF(Eingabe!I4788="x",1,0)</f>
        <v>0</v>
      </c>
      <c r="G4788" s="90">
        <f t="shared" si="326"/>
        <v>0</v>
      </c>
      <c r="H4788" s="1">
        <f>IF(Eingabe!R4788="x",1,0)</f>
        <v>0</v>
      </c>
      <c r="I4788" s="1">
        <f>IF(Eingabe!S4788="x",1,0)</f>
        <v>0</v>
      </c>
      <c r="J4788" s="1">
        <f t="shared" si="327"/>
        <v>0</v>
      </c>
      <c r="K4788" s="89">
        <f>IF(Eingabe!E4788="x",1,0)</f>
        <v>0</v>
      </c>
      <c r="L4788" s="1">
        <f>IF(Eingabe!F4788="x",1,0)</f>
        <v>0</v>
      </c>
      <c r="M4788" s="90">
        <f t="shared" si="328"/>
        <v>0</v>
      </c>
    </row>
    <row r="4789">
      <c r="A4789" s="5">
        <f>Eingabe!J4789^2*PI()/4</f>
        <v>0</v>
      </c>
      <c r="B4789" s="5">
        <f>Eingabe!K4789*Eingabe!L4789</f>
        <v>0</v>
      </c>
      <c r="C4789" s="5">
        <f>(Eingabe!K4789*(Eingabe!L4789-Eingabe!K4789)+Eingabe!K4789^2*PI()/4)*0+Eingabe!K4789*Eingabe!L4789</f>
        <v>0</v>
      </c>
      <c r="D4789" s="89">
        <f>IF(Eingabe!G4789="x",1,0)</f>
        <v>0</v>
      </c>
      <c r="E4789" s="1">
        <f>IF(Eingabe!H4789="x",1,0)</f>
        <v>0</v>
      </c>
      <c r="F4789" s="1">
        <f>IF(Eingabe!I4789="x",1,0)</f>
        <v>0</v>
      </c>
      <c r="G4789" s="90">
        <f t="shared" si="326"/>
        <v>0</v>
      </c>
      <c r="H4789" s="1">
        <f>IF(Eingabe!R4789="x",1,0)</f>
        <v>0</v>
      </c>
      <c r="I4789" s="1">
        <f>IF(Eingabe!S4789="x",1,0)</f>
        <v>0</v>
      </c>
      <c r="J4789" s="1">
        <f t="shared" si="327"/>
        <v>0</v>
      </c>
      <c r="K4789" s="89">
        <f>IF(Eingabe!E4789="x",1,0)</f>
        <v>0</v>
      </c>
      <c r="L4789" s="1">
        <f>IF(Eingabe!F4789="x",1,0)</f>
        <v>0</v>
      </c>
      <c r="M4789" s="90">
        <f t="shared" si="328"/>
        <v>0</v>
      </c>
    </row>
    <row r="4790">
      <c r="A4790" s="5">
        <f>Eingabe!J4790^2*PI()/4</f>
        <v>0</v>
      </c>
      <c r="B4790" s="5">
        <f>Eingabe!K4790*Eingabe!L4790</f>
        <v>0</v>
      </c>
      <c r="C4790" s="5">
        <f>(Eingabe!K4790*(Eingabe!L4790-Eingabe!K4790)+Eingabe!K4790^2*PI()/4)*0+Eingabe!K4790*Eingabe!L4790</f>
        <v>0</v>
      </c>
      <c r="D4790" s="89">
        <f>IF(Eingabe!G4790="x",1,0)</f>
        <v>0</v>
      </c>
      <c r="E4790" s="1">
        <f>IF(Eingabe!H4790="x",1,0)</f>
        <v>0</v>
      </c>
      <c r="F4790" s="1">
        <f>IF(Eingabe!I4790="x",1,0)</f>
        <v>0</v>
      </c>
      <c r="G4790" s="90">
        <f t="shared" si="326"/>
        <v>0</v>
      </c>
      <c r="H4790" s="1">
        <f>IF(Eingabe!R4790="x",1,0)</f>
        <v>0</v>
      </c>
      <c r="I4790" s="1">
        <f>IF(Eingabe!S4790="x",1,0)</f>
        <v>0</v>
      </c>
      <c r="J4790" s="1">
        <f t="shared" si="327"/>
        <v>0</v>
      </c>
      <c r="K4790" s="89">
        <f>IF(Eingabe!E4790="x",1,0)</f>
        <v>0</v>
      </c>
      <c r="L4790" s="1">
        <f>IF(Eingabe!F4790="x",1,0)</f>
        <v>0</v>
      </c>
      <c r="M4790" s="90">
        <f t="shared" si="328"/>
        <v>0</v>
      </c>
    </row>
    <row r="4791">
      <c r="A4791" s="5">
        <f>Eingabe!J4791^2*PI()/4</f>
        <v>0</v>
      </c>
      <c r="B4791" s="5">
        <f>Eingabe!K4791*Eingabe!L4791</f>
        <v>0</v>
      </c>
      <c r="C4791" s="5">
        <f>(Eingabe!K4791*(Eingabe!L4791-Eingabe!K4791)+Eingabe!K4791^2*PI()/4)*0+Eingabe!K4791*Eingabe!L4791</f>
        <v>0</v>
      </c>
      <c r="D4791" s="89">
        <f>IF(Eingabe!G4791="x",1,0)</f>
        <v>0</v>
      </c>
      <c r="E4791" s="1">
        <f>IF(Eingabe!H4791="x",1,0)</f>
        <v>0</v>
      </c>
      <c r="F4791" s="1">
        <f>IF(Eingabe!I4791="x",1,0)</f>
        <v>0</v>
      </c>
      <c r="G4791" s="90">
        <f t="shared" si="326"/>
        <v>0</v>
      </c>
      <c r="H4791" s="1">
        <f>IF(Eingabe!R4791="x",1,0)</f>
        <v>0</v>
      </c>
      <c r="I4791" s="1">
        <f>IF(Eingabe!S4791="x",1,0)</f>
        <v>0</v>
      </c>
      <c r="J4791" s="1">
        <f t="shared" si="327"/>
        <v>0</v>
      </c>
      <c r="K4791" s="89">
        <f>IF(Eingabe!E4791="x",1,0)</f>
        <v>0</v>
      </c>
      <c r="L4791" s="1">
        <f>IF(Eingabe!F4791="x",1,0)</f>
        <v>0</v>
      </c>
      <c r="M4791" s="90">
        <f t="shared" si="328"/>
        <v>0</v>
      </c>
    </row>
    <row r="4792">
      <c r="A4792" s="5">
        <f>Eingabe!J4792^2*PI()/4</f>
        <v>0</v>
      </c>
      <c r="B4792" s="5">
        <f>Eingabe!K4792*Eingabe!L4792</f>
        <v>0</v>
      </c>
      <c r="C4792" s="5">
        <f>(Eingabe!K4792*(Eingabe!L4792-Eingabe!K4792)+Eingabe!K4792^2*PI()/4)*0+Eingabe!K4792*Eingabe!L4792</f>
        <v>0</v>
      </c>
      <c r="D4792" s="89">
        <f>IF(Eingabe!G4792="x",1,0)</f>
        <v>0</v>
      </c>
      <c r="E4792" s="1">
        <f>IF(Eingabe!H4792="x",1,0)</f>
        <v>0</v>
      </c>
      <c r="F4792" s="1">
        <f>IF(Eingabe!I4792="x",1,0)</f>
        <v>0</v>
      </c>
      <c r="G4792" s="90">
        <f t="shared" si="326"/>
        <v>0</v>
      </c>
      <c r="H4792" s="1">
        <f>IF(Eingabe!R4792="x",1,0)</f>
        <v>0</v>
      </c>
      <c r="I4792" s="1">
        <f>IF(Eingabe!S4792="x",1,0)</f>
        <v>0</v>
      </c>
      <c r="J4792" s="1">
        <f t="shared" si="327"/>
        <v>0</v>
      </c>
      <c r="K4792" s="89">
        <f>IF(Eingabe!E4792="x",1,0)</f>
        <v>0</v>
      </c>
      <c r="L4792" s="1">
        <f>IF(Eingabe!F4792="x",1,0)</f>
        <v>0</v>
      </c>
      <c r="M4792" s="90">
        <f t="shared" si="328"/>
        <v>0</v>
      </c>
    </row>
    <row r="4793">
      <c r="A4793" s="5">
        <f>Eingabe!J4793^2*PI()/4</f>
        <v>0</v>
      </c>
      <c r="B4793" s="5">
        <f>Eingabe!K4793*Eingabe!L4793</f>
        <v>0</v>
      </c>
      <c r="C4793" s="5">
        <f>(Eingabe!K4793*(Eingabe!L4793-Eingabe!K4793)+Eingabe!K4793^2*PI()/4)*0+Eingabe!K4793*Eingabe!L4793</f>
        <v>0</v>
      </c>
      <c r="D4793" s="89">
        <f>IF(Eingabe!G4793="x",1,0)</f>
        <v>0</v>
      </c>
      <c r="E4793" s="1">
        <f>IF(Eingabe!H4793="x",1,0)</f>
        <v>0</v>
      </c>
      <c r="F4793" s="1">
        <f>IF(Eingabe!I4793="x",1,0)</f>
        <v>0</v>
      </c>
      <c r="G4793" s="90">
        <f t="shared" si="326"/>
        <v>0</v>
      </c>
      <c r="H4793" s="1">
        <f>IF(Eingabe!R4793="x",1,0)</f>
        <v>0</v>
      </c>
      <c r="I4793" s="1">
        <f>IF(Eingabe!S4793="x",1,0)</f>
        <v>0</v>
      </c>
      <c r="J4793" s="1">
        <f t="shared" si="327"/>
        <v>0</v>
      </c>
      <c r="K4793" s="89">
        <f>IF(Eingabe!E4793="x",1,0)</f>
        <v>0</v>
      </c>
      <c r="L4793" s="1">
        <f>IF(Eingabe!F4793="x",1,0)</f>
        <v>0</v>
      </c>
      <c r="M4793" s="90">
        <f t="shared" si="328"/>
        <v>0</v>
      </c>
    </row>
    <row r="4794">
      <c r="A4794" s="5">
        <f>Eingabe!J4794^2*PI()/4</f>
        <v>0</v>
      </c>
      <c r="B4794" s="5">
        <f>Eingabe!K4794*Eingabe!L4794</f>
        <v>0</v>
      </c>
      <c r="C4794" s="5">
        <f>(Eingabe!K4794*(Eingabe!L4794-Eingabe!K4794)+Eingabe!K4794^2*PI()/4)*0+Eingabe!K4794*Eingabe!L4794</f>
        <v>0</v>
      </c>
      <c r="D4794" s="89">
        <f>IF(Eingabe!G4794="x",1,0)</f>
        <v>0</v>
      </c>
      <c r="E4794" s="1">
        <f>IF(Eingabe!H4794="x",1,0)</f>
        <v>0</v>
      </c>
      <c r="F4794" s="1">
        <f>IF(Eingabe!I4794="x",1,0)</f>
        <v>0</v>
      </c>
      <c r="G4794" s="90">
        <f t="shared" si="326"/>
        <v>0</v>
      </c>
      <c r="H4794" s="1">
        <f>IF(Eingabe!R4794="x",1,0)</f>
        <v>0</v>
      </c>
      <c r="I4794" s="1">
        <f>IF(Eingabe!S4794="x",1,0)</f>
        <v>0</v>
      </c>
      <c r="J4794" s="1">
        <f t="shared" si="327"/>
        <v>0</v>
      </c>
      <c r="K4794" s="89">
        <f>IF(Eingabe!E4794="x",1,0)</f>
        <v>0</v>
      </c>
      <c r="L4794" s="1">
        <f>IF(Eingabe!F4794="x",1,0)</f>
        <v>0</v>
      </c>
      <c r="M4794" s="90">
        <f t="shared" si="328"/>
        <v>0</v>
      </c>
    </row>
    <row r="4795">
      <c r="A4795" s="5">
        <f>Eingabe!J4795^2*PI()/4</f>
        <v>0</v>
      </c>
      <c r="B4795" s="5">
        <f>Eingabe!K4795*Eingabe!L4795</f>
        <v>0</v>
      </c>
      <c r="C4795" s="5">
        <f>(Eingabe!K4795*(Eingabe!L4795-Eingabe!K4795)+Eingabe!K4795^2*PI()/4)*0+Eingabe!K4795*Eingabe!L4795</f>
        <v>0</v>
      </c>
      <c r="D4795" s="89">
        <f>IF(Eingabe!G4795="x",1,0)</f>
        <v>0</v>
      </c>
      <c r="E4795" s="1">
        <f>IF(Eingabe!H4795="x",1,0)</f>
        <v>0</v>
      </c>
      <c r="F4795" s="1">
        <f>IF(Eingabe!I4795="x",1,0)</f>
        <v>0</v>
      </c>
      <c r="G4795" s="90">
        <f t="shared" si="326"/>
        <v>0</v>
      </c>
      <c r="H4795" s="1">
        <f>IF(Eingabe!R4795="x",1,0)</f>
        <v>0</v>
      </c>
      <c r="I4795" s="1">
        <f>IF(Eingabe!S4795="x",1,0)</f>
        <v>0</v>
      </c>
      <c r="J4795" s="1">
        <f t="shared" si="327"/>
        <v>0</v>
      </c>
      <c r="K4795" s="89">
        <f>IF(Eingabe!E4795="x",1,0)</f>
        <v>0</v>
      </c>
      <c r="L4795" s="1">
        <f>IF(Eingabe!F4795="x",1,0)</f>
        <v>0</v>
      </c>
      <c r="M4795" s="90">
        <f t="shared" si="328"/>
        <v>0</v>
      </c>
    </row>
    <row r="4796">
      <c r="A4796" s="5">
        <f>Eingabe!J4796^2*PI()/4</f>
        <v>0</v>
      </c>
      <c r="B4796" s="5">
        <f>Eingabe!K4796*Eingabe!L4796</f>
        <v>0</v>
      </c>
      <c r="C4796" s="5">
        <f>(Eingabe!K4796*(Eingabe!L4796-Eingabe!K4796)+Eingabe!K4796^2*PI()/4)*0+Eingabe!K4796*Eingabe!L4796</f>
        <v>0</v>
      </c>
      <c r="D4796" s="89">
        <f>IF(Eingabe!G4796="x",1,0)</f>
        <v>0</v>
      </c>
      <c r="E4796" s="1">
        <f>IF(Eingabe!H4796="x",1,0)</f>
        <v>0</v>
      </c>
      <c r="F4796" s="1">
        <f>IF(Eingabe!I4796="x",1,0)</f>
        <v>0</v>
      </c>
      <c r="G4796" s="90">
        <f t="shared" si="326"/>
        <v>0</v>
      </c>
      <c r="H4796" s="1">
        <f>IF(Eingabe!R4796="x",1,0)</f>
        <v>0</v>
      </c>
      <c r="I4796" s="1">
        <f>IF(Eingabe!S4796="x",1,0)</f>
        <v>0</v>
      </c>
      <c r="J4796" s="1">
        <f t="shared" si="327"/>
        <v>0</v>
      </c>
      <c r="K4796" s="89">
        <f>IF(Eingabe!E4796="x",1,0)</f>
        <v>0</v>
      </c>
      <c r="L4796" s="1">
        <f>IF(Eingabe!F4796="x",1,0)</f>
        <v>0</v>
      </c>
      <c r="M4796" s="90">
        <f t="shared" si="328"/>
        <v>0</v>
      </c>
    </row>
    <row r="4797">
      <c r="A4797" s="5">
        <f>Eingabe!J4797^2*PI()/4</f>
        <v>0</v>
      </c>
      <c r="B4797" s="5">
        <f>Eingabe!K4797*Eingabe!L4797</f>
        <v>0</v>
      </c>
      <c r="C4797" s="5">
        <f>(Eingabe!K4797*(Eingabe!L4797-Eingabe!K4797)+Eingabe!K4797^2*PI()/4)*0+Eingabe!K4797*Eingabe!L4797</f>
        <v>0</v>
      </c>
      <c r="D4797" s="89">
        <f>IF(Eingabe!G4797="x",1,0)</f>
        <v>0</v>
      </c>
      <c r="E4797" s="1">
        <f>IF(Eingabe!H4797="x",1,0)</f>
        <v>0</v>
      </c>
      <c r="F4797" s="1">
        <f>IF(Eingabe!I4797="x",1,0)</f>
        <v>0</v>
      </c>
      <c r="G4797" s="90">
        <f t="shared" si="326"/>
        <v>0</v>
      </c>
      <c r="H4797" s="1">
        <f>IF(Eingabe!R4797="x",1,0)</f>
        <v>0</v>
      </c>
      <c r="I4797" s="1">
        <f>IF(Eingabe!S4797="x",1,0)</f>
        <v>0</v>
      </c>
      <c r="J4797" s="1">
        <f t="shared" si="327"/>
        <v>0</v>
      </c>
      <c r="K4797" s="89">
        <f>IF(Eingabe!E4797="x",1,0)</f>
        <v>0</v>
      </c>
      <c r="L4797" s="1">
        <f>IF(Eingabe!F4797="x",1,0)</f>
        <v>0</v>
      </c>
      <c r="M4797" s="90">
        <f t="shared" si="328"/>
        <v>0</v>
      </c>
    </row>
    <row r="4798">
      <c r="A4798" s="5">
        <f>Eingabe!J4798^2*PI()/4</f>
        <v>0</v>
      </c>
      <c r="B4798" s="5">
        <f>Eingabe!K4798*Eingabe!L4798</f>
        <v>0</v>
      </c>
      <c r="C4798" s="5">
        <f>(Eingabe!K4798*(Eingabe!L4798-Eingabe!K4798)+Eingabe!K4798^2*PI()/4)*0+Eingabe!K4798*Eingabe!L4798</f>
        <v>0</v>
      </c>
      <c r="D4798" s="89">
        <f>IF(Eingabe!G4798="x",1,0)</f>
        <v>0</v>
      </c>
      <c r="E4798" s="1">
        <f>IF(Eingabe!H4798="x",1,0)</f>
        <v>0</v>
      </c>
      <c r="F4798" s="1">
        <f>IF(Eingabe!I4798="x",1,0)</f>
        <v>0</v>
      </c>
      <c r="G4798" s="90">
        <f t="shared" si="326"/>
        <v>0</v>
      </c>
      <c r="H4798" s="1">
        <f>IF(Eingabe!R4798="x",1,0)</f>
        <v>0</v>
      </c>
      <c r="I4798" s="1">
        <f>IF(Eingabe!S4798="x",1,0)</f>
        <v>0</v>
      </c>
      <c r="J4798" s="1">
        <f t="shared" si="327"/>
        <v>0</v>
      </c>
      <c r="K4798" s="89">
        <f>IF(Eingabe!E4798="x",1,0)</f>
        <v>0</v>
      </c>
      <c r="L4798" s="1">
        <f>IF(Eingabe!F4798="x",1,0)</f>
        <v>0</v>
      </c>
      <c r="M4798" s="90">
        <f t="shared" si="328"/>
        <v>0</v>
      </c>
    </row>
    <row r="4799">
      <c r="A4799" s="5">
        <f>Eingabe!J4799^2*PI()/4</f>
        <v>0</v>
      </c>
      <c r="B4799" s="5">
        <f>Eingabe!K4799*Eingabe!L4799</f>
        <v>0</v>
      </c>
      <c r="C4799" s="5">
        <f>(Eingabe!K4799*(Eingabe!L4799-Eingabe!K4799)+Eingabe!K4799^2*PI()/4)*0+Eingabe!K4799*Eingabe!L4799</f>
        <v>0</v>
      </c>
      <c r="D4799" s="89">
        <f>IF(Eingabe!G4799="x",1,0)</f>
        <v>0</v>
      </c>
      <c r="E4799" s="1">
        <f>IF(Eingabe!H4799="x",1,0)</f>
        <v>0</v>
      </c>
      <c r="F4799" s="1">
        <f>IF(Eingabe!I4799="x",1,0)</f>
        <v>0</v>
      </c>
      <c r="G4799" s="90">
        <f t="shared" si="326"/>
        <v>0</v>
      </c>
      <c r="H4799" s="1">
        <f>IF(Eingabe!R4799="x",1,0)</f>
        <v>0</v>
      </c>
      <c r="I4799" s="1">
        <f>IF(Eingabe!S4799="x",1,0)</f>
        <v>0</v>
      </c>
      <c r="J4799" s="1">
        <f t="shared" si="327"/>
        <v>0</v>
      </c>
      <c r="K4799" s="89">
        <f>IF(Eingabe!E4799="x",1,0)</f>
        <v>0</v>
      </c>
      <c r="L4799" s="1">
        <f>IF(Eingabe!F4799="x",1,0)</f>
        <v>0</v>
      </c>
      <c r="M4799" s="90">
        <f t="shared" si="328"/>
        <v>0</v>
      </c>
    </row>
    <row r="4800">
      <c r="A4800" s="5">
        <f>Eingabe!J4800^2*PI()/4</f>
        <v>0</v>
      </c>
      <c r="B4800" s="5">
        <f>Eingabe!K4800*Eingabe!L4800</f>
        <v>0</v>
      </c>
      <c r="C4800" s="5">
        <f>(Eingabe!K4800*(Eingabe!L4800-Eingabe!K4800)+Eingabe!K4800^2*PI()/4)*0+Eingabe!K4800*Eingabe!L4800</f>
        <v>0</v>
      </c>
      <c r="D4800" s="89">
        <f>IF(Eingabe!G4800="x",1,0)</f>
        <v>0</v>
      </c>
      <c r="E4800" s="1">
        <f>IF(Eingabe!H4800="x",1,0)</f>
        <v>0</v>
      </c>
      <c r="F4800" s="1">
        <f>IF(Eingabe!I4800="x",1,0)</f>
        <v>0</v>
      </c>
      <c r="G4800" s="90">
        <f t="shared" si="326"/>
        <v>0</v>
      </c>
      <c r="H4800" s="1">
        <f>IF(Eingabe!R4800="x",1,0)</f>
        <v>0</v>
      </c>
      <c r="I4800" s="1">
        <f>IF(Eingabe!S4800="x",1,0)</f>
        <v>0</v>
      </c>
      <c r="J4800" s="1">
        <f t="shared" si="327"/>
        <v>0</v>
      </c>
      <c r="K4800" s="89">
        <f>IF(Eingabe!E4800="x",1,0)</f>
        <v>0</v>
      </c>
      <c r="L4800" s="1">
        <f>IF(Eingabe!F4800="x",1,0)</f>
        <v>0</v>
      </c>
      <c r="M4800" s="90">
        <f t="shared" si="328"/>
        <v>0</v>
      </c>
    </row>
    <row r="4801">
      <c r="A4801" s="5">
        <f>Eingabe!J4801^2*PI()/4</f>
        <v>0</v>
      </c>
      <c r="B4801" s="5">
        <f>Eingabe!K4801*Eingabe!L4801</f>
        <v>0</v>
      </c>
      <c r="C4801" s="5">
        <f>(Eingabe!K4801*(Eingabe!L4801-Eingabe!K4801)+Eingabe!K4801^2*PI()/4)*0+Eingabe!K4801*Eingabe!L4801</f>
        <v>0</v>
      </c>
      <c r="D4801" s="89">
        <f>IF(Eingabe!G4801="x",1,0)</f>
        <v>0</v>
      </c>
      <c r="E4801" s="1">
        <f>IF(Eingabe!H4801="x",1,0)</f>
        <v>0</v>
      </c>
      <c r="F4801" s="1">
        <f>IF(Eingabe!I4801="x",1,0)</f>
        <v>0</v>
      </c>
      <c r="G4801" s="90">
        <f t="shared" si="326"/>
        <v>0</v>
      </c>
      <c r="H4801" s="1">
        <f>IF(Eingabe!R4801="x",1,0)</f>
        <v>0</v>
      </c>
      <c r="I4801" s="1">
        <f>IF(Eingabe!S4801="x",1,0)</f>
        <v>0</v>
      </c>
      <c r="J4801" s="1">
        <f t="shared" si="327"/>
        <v>0</v>
      </c>
      <c r="K4801" s="89">
        <f>IF(Eingabe!E4801="x",1,0)</f>
        <v>0</v>
      </c>
      <c r="L4801" s="1">
        <f>IF(Eingabe!F4801="x",1,0)</f>
        <v>0</v>
      </c>
      <c r="M4801" s="90">
        <f t="shared" si="328"/>
        <v>0</v>
      </c>
    </row>
    <row r="4802">
      <c r="A4802" s="5">
        <f>Eingabe!J4802^2*PI()/4</f>
        <v>0</v>
      </c>
      <c r="B4802" s="5">
        <f>Eingabe!K4802*Eingabe!L4802</f>
        <v>0</v>
      </c>
      <c r="C4802" s="5">
        <f>(Eingabe!K4802*(Eingabe!L4802-Eingabe!K4802)+Eingabe!K4802^2*PI()/4)*0+Eingabe!K4802*Eingabe!L4802</f>
        <v>0</v>
      </c>
      <c r="D4802" s="89">
        <f>IF(Eingabe!G4802="x",1,0)</f>
        <v>0</v>
      </c>
      <c r="E4802" s="1">
        <f>IF(Eingabe!H4802="x",1,0)</f>
        <v>0</v>
      </c>
      <c r="F4802" s="1">
        <f>IF(Eingabe!I4802="x",1,0)</f>
        <v>0</v>
      </c>
      <c r="G4802" s="90">
        <f t="shared" si="326"/>
        <v>0</v>
      </c>
      <c r="H4802" s="1">
        <f>IF(Eingabe!R4802="x",1,0)</f>
        <v>0</v>
      </c>
      <c r="I4802" s="1">
        <f>IF(Eingabe!S4802="x",1,0)</f>
        <v>0</v>
      </c>
      <c r="J4802" s="1">
        <f t="shared" si="327"/>
        <v>0</v>
      </c>
      <c r="K4802" s="89">
        <f>IF(Eingabe!E4802="x",1,0)</f>
        <v>0</v>
      </c>
      <c r="L4802" s="1">
        <f>IF(Eingabe!F4802="x",1,0)</f>
        <v>0</v>
      </c>
      <c r="M4802" s="90">
        <f t="shared" si="328"/>
        <v>0</v>
      </c>
    </row>
    <row r="4803">
      <c r="A4803" s="5">
        <f>Eingabe!J4803^2*PI()/4</f>
        <v>0</v>
      </c>
      <c r="B4803" s="5">
        <f>Eingabe!K4803*Eingabe!L4803</f>
        <v>0</v>
      </c>
      <c r="C4803" s="5">
        <f>(Eingabe!K4803*(Eingabe!L4803-Eingabe!K4803)+Eingabe!K4803^2*PI()/4)*0+Eingabe!K4803*Eingabe!L4803</f>
        <v>0</v>
      </c>
      <c r="D4803" s="89">
        <f>IF(Eingabe!G4803="x",1,0)</f>
        <v>0</v>
      </c>
      <c r="E4803" s="1">
        <f>IF(Eingabe!H4803="x",1,0)</f>
        <v>0</v>
      </c>
      <c r="F4803" s="1">
        <f>IF(Eingabe!I4803="x",1,0)</f>
        <v>0</v>
      </c>
      <c r="G4803" s="90">
        <f t="shared" si="326"/>
        <v>0</v>
      </c>
      <c r="H4803" s="1">
        <f>IF(Eingabe!R4803="x",1,0)</f>
        <v>0</v>
      </c>
      <c r="I4803" s="1">
        <f>IF(Eingabe!S4803="x",1,0)</f>
        <v>0</v>
      </c>
      <c r="J4803" s="1">
        <f t="shared" si="327"/>
        <v>0</v>
      </c>
      <c r="K4803" s="89">
        <f>IF(Eingabe!E4803="x",1,0)</f>
        <v>0</v>
      </c>
      <c r="L4803" s="1">
        <f>IF(Eingabe!F4803="x",1,0)</f>
        <v>0</v>
      </c>
      <c r="M4803" s="90">
        <f t="shared" si="328"/>
        <v>0</v>
      </c>
    </row>
    <row r="4804">
      <c r="A4804" s="5">
        <f>Eingabe!J4804^2*PI()/4</f>
        <v>0</v>
      </c>
      <c r="B4804" s="5">
        <f>Eingabe!K4804*Eingabe!L4804</f>
        <v>0</v>
      </c>
      <c r="C4804" s="5">
        <f>(Eingabe!K4804*(Eingabe!L4804-Eingabe!K4804)+Eingabe!K4804^2*PI()/4)*0+Eingabe!K4804*Eingabe!L4804</f>
        <v>0</v>
      </c>
      <c r="D4804" s="89">
        <f>IF(Eingabe!G4804="x",1,0)</f>
        <v>0</v>
      </c>
      <c r="E4804" s="1">
        <f>IF(Eingabe!H4804="x",1,0)</f>
        <v>0</v>
      </c>
      <c r="F4804" s="1">
        <f>IF(Eingabe!I4804="x",1,0)</f>
        <v>0</v>
      </c>
      <c r="G4804" s="90">
        <f t="shared" si="326"/>
        <v>0</v>
      </c>
      <c r="H4804" s="1">
        <f>IF(Eingabe!R4804="x",1,0)</f>
        <v>0</v>
      </c>
      <c r="I4804" s="1">
        <f>IF(Eingabe!S4804="x",1,0)</f>
        <v>0</v>
      </c>
      <c r="J4804" s="1">
        <f t="shared" si="327"/>
        <v>0</v>
      </c>
      <c r="K4804" s="89">
        <f>IF(Eingabe!E4804="x",1,0)</f>
        <v>0</v>
      </c>
      <c r="L4804" s="1">
        <f>IF(Eingabe!F4804="x",1,0)</f>
        <v>0</v>
      </c>
      <c r="M4804" s="90">
        <f t="shared" si="328"/>
        <v>0</v>
      </c>
    </row>
    <row r="4805">
      <c r="A4805" s="5">
        <f>Eingabe!J4805^2*PI()/4</f>
        <v>0</v>
      </c>
      <c r="B4805" s="5">
        <f>Eingabe!K4805*Eingabe!L4805</f>
        <v>0</v>
      </c>
      <c r="C4805" s="5">
        <f>(Eingabe!K4805*(Eingabe!L4805-Eingabe!K4805)+Eingabe!K4805^2*PI()/4)*0+Eingabe!K4805*Eingabe!L4805</f>
        <v>0</v>
      </c>
      <c r="D4805" s="89">
        <f>IF(Eingabe!G4805="x",1,0)</f>
        <v>0</v>
      </c>
      <c r="E4805" s="1">
        <f>IF(Eingabe!H4805="x",1,0)</f>
        <v>0</v>
      </c>
      <c r="F4805" s="1">
        <f>IF(Eingabe!I4805="x",1,0)</f>
        <v>0</v>
      </c>
      <c r="G4805" s="90">
        <f t="shared" si="326"/>
        <v>0</v>
      </c>
      <c r="H4805" s="1">
        <f>IF(Eingabe!R4805="x",1,0)</f>
        <v>0</v>
      </c>
      <c r="I4805" s="1">
        <f>IF(Eingabe!S4805="x",1,0)</f>
        <v>0</v>
      </c>
      <c r="J4805" s="1">
        <f t="shared" si="327"/>
        <v>0</v>
      </c>
      <c r="K4805" s="89">
        <f>IF(Eingabe!E4805="x",1,0)</f>
        <v>0</v>
      </c>
      <c r="L4805" s="1">
        <f>IF(Eingabe!F4805="x",1,0)</f>
        <v>0</v>
      </c>
      <c r="M4805" s="90">
        <f t="shared" si="328"/>
        <v>0</v>
      </c>
    </row>
    <row r="4806">
      <c r="A4806" s="5">
        <f>Eingabe!J4806^2*PI()/4</f>
        <v>0</v>
      </c>
      <c r="B4806" s="5">
        <f>Eingabe!K4806*Eingabe!L4806</f>
        <v>0</v>
      </c>
      <c r="C4806" s="5">
        <f>(Eingabe!K4806*(Eingabe!L4806-Eingabe!K4806)+Eingabe!K4806^2*PI()/4)*0+Eingabe!K4806*Eingabe!L4806</f>
        <v>0</v>
      </c>
      <c r="D4806" s="89">
        <f>IF(Eingabe!G4806="x",1,0)</f>
        <v>0</v>
      </c>
      <c r="E4806" s="1">
        <f>IF(Eingabe!H4806="x",1,0)</f>
        <v>0</v>
      </c>
      <c r="F4806" s="1">
        <f>IF(Eingabe!I4806="x",1,0)</f>
        <v>0</v>
      </c>
      <c r="G4806" s="90">
        <f t="shared" si="326"/>
        <v>0</v>
      </c>
      <c r="H4806" s="1">
        <f>IF(Eingabe!R4806="x",1,0)</f>
        <v>0</v>
      </c>
      <c r="I4806" s="1">
        <f>IF(Eingabe!S4806="x",1,0)</f>
        <v>0</v>
      </c>
      <c r="J4806" s="1">
        <f t="shared" si="327"/>
        <v>0</v>
      </c>
      <c r="K4806" s="89">
        <f>IF(Eingabe!E4806="x",1,0)</f>
        <v>0</v>
      </c>
      <c r="L4806" s="1">
        <f>IF(Eingabe!F4806="x",1,0)</f>
        <v>0</v>
      </c>
      <c r="M4806" s="90">
        <f t="shared" si="328"/>
        <v>0</v>
      </c>
    </row>
    <row r="4807">
      <c r="A4807" s="5">
        <f>Eingabe!J4807^2*PI()/4</f>
        <v>0</v>
      </c>
      <c r="B4807" s="5">
        <f>Eingabe!K4807*Eingabe!L4807</f>
        <v>0</v>
      </c>
      <c r="C4807" s="5">
        <f>(Eingabe!K4807*(Eingabe!L4807-Eingabe!K4807)+Eingabe!K4807^2*PI()/4)*0+Eingabe!K4807*Eingabe!L4807</f>
        <v>0</v>
      </c>
      <c r="D4807" s="89">
        <f>IF(Eingabe!G4807="x",1,0)</f>
        <v>0</v>
      </c>
      <c r="E4807" s="1">
        <f>IF(Eingabe!H4807="x",1,0)</f>
        <v>0</v>
      </c>
      <c r="F4807" s="1">
        <f>IF(Eingabe!I4807="x",1,0)</f>
        <v>0</v>
      </c>
      <c r="G4807" s="90">
        <f t="shared" si="326"/>
        <v>0</v>
      </c>
      <c r="H4807" s="1">
        <f>IF(Eingabe!R4807="x",1,0)</f>
        <v>0</v>
      </c>
      <c r="I4807" s="1">
        <f>IF(Eingabe!S4807="x",1,0)</f>
        <v>0</v>
      </c>
      <c r="J4807" s="1">
        <f t="shared" si="327"/>
        <v>0</v>
      </c>
      <c r="K4807" s="89">
        <f>IF(Eingabe!E4807="x",1,0)</f>
        <v>0</v>
      </c>
      <c r="L4807" s="1">
        <f>IF(Eingabe!F4807="x",1,0)</f>
        <v>0</v>
      </c>
      <c r="M4807" s="90">
        <f t="shared" si="328"/>
        <v>0</v>
      </c>
    </row>
    <row r="4808">
      <c r="A4808" s="5">
        <f>Eingabe!J4808^2*PI()/4</f>
        <v>0</v>
      </c>
      <c r="B4808" s="5">
        <f>Eingabe!K4808*Eingabe!L4808</f>
        <v>0</v>
      </c>
      <c r="C4808" s="5">
        <f>(Eingabe!K4808*(Eingabe!L4808-Eingabe!K4808)+Eingabe!K4808^2*PI()/4)*0+Eingabe!K4808*Eingabe!L4808</f>
        <v>0</v>
      </c>
      <c r="D4808" s="89">
        <f>IF(Eingabe!G4808="x",1,0)</f>
        <v>0</v>
      </c>
      <c r="E4808" s="1">
        <f>IF(Eingabe!H4808="x",1,0)</f>
        <v>0</v>
      </c>
      <c r="F4808" s="1">
        <f>IF(Eingabe!I4808="x",1,0)</f>
        <v>0</v>
      </c>
      <c r="G4808" s="90">
        <f t="shared" si="326"/>
        <v>0</v>
      </c>
      <c r="H4808" s="1">
        <f>IF(Eingabe!R4808="x",1,0)</f>
        <v>0</v>
      </c>
      <c r="I4808" s="1">
        <f>IF(Eingabe!S4808="x",1,0)</f>
        <v>0</v>
      </c>
      <c r="J4808" s="1">
        <f t="shared" si="327"/>
        <v>0</v>
      </c>
      <c r="K4808" s="89">
        <f>IF(Eingabe!E4808="x",1,0)</f>
        <v>0</v>
      </c>
      <c r="L4808" s="1">
        <f>IF(Eingabe!F4808="x",1,0)</f>
        <v>0</v>
      </c>
      <c r="M4808" s="90">
        <f t="shared" si="328"/>
        <v>0</v>
      </c>
    </row>
    <row r="4809">
      <c r="A4809" s="5">
        <f>Eingabe!J4809^2*PI()/4</f>
        <v>0</v>
      </c>
      <c r="B4809" s="5">
        <f>Eingabe!K4809*Eingabe!L4809</f>
        <v>0</v>
      </c>
      <c r="C4809" s="5">
        <f>(Eingabe!K4809*(Eingabe!L4809-Eingabe!K4809)+Eingabe!K4809^2*PI()/4)*0+Eingabe!K4809*Eingabe!L4809</f>
        <v>0</v>
      </c>
      <c r="D4809" s="89">
        <f>IF(Eingabe!G4809="x",1,0)</f>
        <v>0</v>
      </c>
      <c r="E4809" s="1">
        <f>IF(Eingabe!H4809="x",1,0)</f>
        <v>0</v>
      </c>
      <c r="F4809" s="1">
        <f>IF(Eingabe!I4809="x",1,0)</f>
        <v>0</v>
      </c>
      <c r="G4809" s="90">
        <f t="shared" si="326"/>
        <v>0</v>
      </c>
      <c r="H4809" s="1">
        <f>IF(Eingabe!R4809="x",1,0)</f>
        <v>0</v>
      </c>
      <c r="I4809" s="1">
        <f>IF(Eingabe!S4809="x",1,0)</f>
        <v>0</v>
      </c>
      <c r="J4809" s="1">
        <f t="shared" si="327"/>
        <v>0</v>
      </c>
      <c r="K4809" s="89">
        <f>IF(Eingabe!E4809="x",1,0)</f>
        <v>0</v>
      </c>
      <c r="L4809" s="1">
        <f>IF(Eingabe!F4809="x",1,0)</f>
        <v>0</v>
      </c>
      <c r="M4809" s="90">
        <f t="shared" si="328"/>
        <v>0</v>
      </c>
    </row>
    <row r="4810">
      <c r="A4810" s="5">
        <f>Eingabe!J4810^2*PI()/4</f>
        <v>0</v>
      </c>
      <c r="B4810" s="5">
        <f>Eingabe!K4810*Eingabe!L4810</f>
        <v>0</v>
      </c>
      <c r="C4810" s="5">
        <f>(Eingabe!K4810*(Eingabe!L4810-Eingabe!K4810)+Eingabe!K4810^2*PI()/4)*0+Eingabe!K4810*Eingabe!L4810</f>
        <v>0</v>
      </c>
      <c r="D4810" s="89">
        <f>IF(Eingabe!G4810="x",1,0)</f>
        <v>0</v>
      </c>
      <c r="E4810" s="1">
        <f>IF(Eingabe!H4810="x",1,0)</f>
        <v>0</v>
      </c>
      <c r="F4810" s="1">
        <f>IF(Eingabe!I4810="x",1,0)</f>
        <v>0</v>
      </c>
      <c r="G4810" s="90">
        <f t="shared" si="326"/>
        <v>0</v>
      </c>
      <c r="H4810" s="1">
        <f>IF(Eingabe!R4810="x",1,0)</f>
        <v>0</v>
      </c>
      <c r="I4810" s="1">
        <f>IF(Eingabe!S4810="x",1,0)</f>
        <v>0</v>
      </c>
      <c r="J4810" s="1">
        <f t="shared" si="327"/>
        <v>0</v>
      </c>
      <c r="K4810" s="89">
        <f>IF(Eingabe!E4810="x",1,0)</f>
        <v>0</v>
      </c>
      <c r="L4810" s="1">
        <f>IF(Eingabe!F4810="x",1,0)</f>
        <v>0</v>
      </c>
      <c r="M4810" s="90">
        <f t="shared" si="328"/>
        <v>0</v>
      </c>
    </row>
    <row r="4811">
      <c r="A4811" s="5">
        <f>Eingabe!J4811^2*PI()/4</f>
        <v>0</v>
      </c>
      <c r="B4811" s="5">
        <f>Eingabe!K4811*Eingabe!L4811</f>
        <v>0</v>
      </c>
      <c r="C4811" s="5">
        <f>(Eingabe!K4811*(Eingabe!L4811-Eingabe!K4811)+Eingabe!K4811^2*PI()/4)*0+Eingabe!K4811*Eingabe!L4811</f>
        <v>0</v>
      </c>
      <c r="D4811" s="89">
        <f>IF(Eingabe!G4811="x",1,0)</f>
        <v>0</v>
      </c>
      <c r="E4811" s="1">
        <f>IF(Eingabe!H4811="x",1,0)</f>
        <v>0</v>
      </c>
      <c r="F4811" s="1">
        <f>IF(Eingabe!I4811="x",1,0)</f>
        <v>0</v>
      </c>
      <c r="G4811" s="90">
        <f t="shared" si="326"/>
        <v>0</v>
      </c>
      <c r="H4811" s="1">
        <f>IF(Eingabe!R4811="x",1,0)</f>
        <v>0</v>
      </c>
      <c r="I4811" s="1">
        <f>IF(Eingabe!S4811="x",1,0)</f>
        <v>0</v>
      </c>
      <c r="J4811" s="1">
        <f t="shared" si="327"/>
        <v>0</v>
      </c>
      <c r="K4811" s="89">
        <f>IF(Eingabe!E4811="x",1,0)</f>
        <v>0</v>
      </c>
      <c r="L4811" s="1">
        <f>IF(Eingabe!F4811="x",1,0)</f>
        <v>0</v>
      </c>
      <c r="M4811" s="90">
        <f t="shared" si="328"/>
        <v>0</v>
      </c>
    </row>
    <row r="4812">
      <c r="A4812" s="5">
        <f>Eingabe!J4812^2*PI()/4</f>
        <v>0</v>
      </c>
      <c r="B4812" s="5">
        <f>Eingabe!K4812*Eingabe!L4812</f>
        <v>0</v>
      </c>
      <c r="C4812" s="5">
        <f>(Eingabe!K4812*(Eingabe!L4812-Eingabe!K4812)+Eingabe!K4812^2*PI()/4)*0+Eingabe!K4812*Eingabe!L4812</f>
        <v>0</v>
      </c>
      <c r="D4812" s="89">
        <f>IF(Eingabe!G4812="x",1,0)</f>
        <v>0</v>
      </c>
      <c r="E4812" s="1">
        <f>IF(Eingabe!H4812="x",1,0)</f>
        <v>0</v>
      </c>
      <c r="F4812" s="1">
        <f>IF(Eingabe!I4812="x",1,0)</f>
        <v>0</v>
      </c>
      <c r="G4812" s="90">
        <f t="shared" si="326"/>
        <v>0</v>
      </c>
      <c r="H4812" s="1">
        <f>IF(Eingabe!R4812="x",1,0)</f>
        <v>0</v>
      </c>
      <c r="I4812" s="1">
        <f>IF(Eingabe!S4812="x",1,0)</f>
        <v>0</v>
      </c>
      <c r="J4812" s="1">
        <f t="shared" si="327"/>
        <v>0</v>
      </c>
      <c r="K4812" s="89">
        <f>IF(Eingabe!E4812="x",1,0)</f>
        <v>0</v>
      </c>
      <c r="L4812" s="1">
        <f>IF(Eingabe!F4812="x",1,0)</f>
        <v>0</v>
      </c>
      <c r="M4812" s="90">
        <f t="shared" si="328"/>
        <v>0</v>
      </c>
    </row>
    <row r="4813">
      <c r="A4813" s="5">
        <f>Eingabe!J4813^2*PI()/4</f>
        <v>0</v>
      </c>
      <c r="B4813" s="5">
        <f>Eingabe!K4813*Eingabe!L4813</f>
        <v>0</v>
      </c>
      <c r="C4813" s="5">
        <f>(Eingabe!K4813*(Eingabe!L4813-Eingabe!K4813)+Eingabe!K4813^2*PI()/4)*0+Eingabe!K4813*Eingabe!L4813</f>
        <v>0</v>
      </c>
      <c r="D4813" s="89">
        <f>IF(Eingabe!G4813="x",1,0)</f>
        <v>0</v>
      </c>
      <c r="E4813" s="1">
        <f>IF(Eingabe!H4813="x",1,0)</f>
        <v>0</v>
      </c>
      <c r="F4813" s="1">
        <f>IF(Eingabe!I4813="x",1,0)</f>
        <v>0</v>
      </c>
      <c r="G4813" s="90">
        <f t="shared" si="326"/>
        <v>0</v>
      </c>
      <c r="H4813" s="1">
        <f>IF(Eingabe!R4813="x",1,0)</f>
        <v>0</v>
      </c>
      <c r="I4813" s="1">
        <f>IF(Eingabe!S4813="x",1,0)</f>
        <v>0</v>
      </c>
      <c r="J4813" s="1">
        <f t="shared" si="327"/>
        <v>0</v>
      </c>
      <c r="K4813" s="89">
        <f>IF(Eingabe!E4813="x",1,0)</f>
        <v>0</v>
      </c>
      <c r="L4813" s="1">
        <f>IF(Eingabe!F4813="x",1,0)</f>
        <v>0</v>
      </c>
      <c r="M4813" s="90">
        <f t="shared" si="328"/>
        <v>0</v>
      </c>
    </row>
    <row r="4814">
      <c r="A4814" s="5">
        <f>Eingabe!J4814^2*PI()/4</f>
        <v>0</v>
      </c>
      <c r="B4814" s="5">
        <f>Eingabe!K4814*Eingabe!L4814</f>
        <v>0</v>
      </c>
      <c r="C4814" s="5">
        <f>(Eingabe!K4814*(Eingabe!L4814-Eingabe!K4814)+Eingabe!K4814^2*PI()/4)*0+Eingabe!K4814*Eingabe!L4814</f>
        <v>0</v>
      </c>
      <c r="D4814" s="89">
        <f>IF(Eingabe!G4814="x",1,0)</f>
        <v>0</v>
      </c>
      <c r="E4814" s="1">
        <f>IF(Eingabe!H4814="x",1,0)</f>
        <v>0</v>
      </c>
      <c r="F4814" s="1">
        <f>IF(Eingabe!I4814="x",1,0)</f>
        <v>0</v>
      </c>
      <c r="G4814" s="90">
        <f t="shared" si="326"/>
        <v>0</v>
      </c>
      <c r="H4814" s="1">
        <f>IF(Eingabe!R4814="x",1,0)</f>
        <v>0</v>
      </c>
      <c r="I4814" s="1">
        <f>IF(Eingabe!S4814="x",1,0)</f>
        <v>0</v>
      </c>
      <c r="J4814" s="1">
        <f t="shared" si="327"/>
        <v>0</v>
      </c>
      <c r="K4814" s="89">
        <f>IF(Eingabe!E4814="x",1,0)</f>
        <v>0</v>
      </c>
      <c r="L4814" s="1">
        <f>IF(Eingabe!F4814="x",1,0)</f>
        <v>0</v>
      </c>
      <c r="M4814" s="90">
        <f t="shared" si="328"/>
        <v>0</v>
      </c>
    </row>
    <row r="4815">
      <c r="A4815" s="5">
        <f>Eingabe!J4815^2*PI()/4</f>
        <v>0</v>
      </c>
      <c r="B4815" s="5">
        <f>Eingabe!K4815*Eingabe!L4815</f>
        <v>0</v>
      </c>
      <c r="C4815" s="5">
        <f>(Eingabe!K4815*(Eingabe!L4815-Eingabe!K4815)+Eingabe!K4815^2*PI()/4)*0+Eingabe!K4815*Eingabe!L4815</f>
        <v>0</v>
      </c>
      <c r="D4815" s="89">
        <f>IF(Eingabe!G4815="x",1,0)</f>
        <v>0</v>
      </c>
      <c r="E4815" s="1">
        <f>IF(Eingabe!H4815="x",1,0)</f>
        <v>0</v>
      </c>
      <c r="F4815" s="1">
        <f>IF(Eingabe!I4815="x",1,0)</f>
        <v>0</v>
      </c>
      <c r="G4815" s="90">
        <f t="shared" si="326"/>
        <v>0</v>
      </c>
      <c r="H4815" s="1">
        <f>IF(Eingabe!R4815="x",1,0)</f>
        <v>0</v>
      </c>
      <c r="I4815" s="1">
        <f>IF(Eingabe!S4815="x",1,0)</f>
        <v>0</v>
      </c>
      <c r="J4815" s="1">
        <f t="shared" si="327"/>
        <v>0</v>
      </c>
      <c r="K4815" s="89">
        <f>IF(Eingabe!E4815="x",1,0)</f>
        <v>0</v>
      </c>
      <c r="L4815" s="1">
        <f>IF(Eingabe!F4815="x",1,0)</f>
        <v>0</v>
      </c>
      <c r="M4815" s="90">
        <f t="shared" si="328"/>
        <v>0</v>
      </c>
    </row>
    <row r="4816">
      <c r="A4816" s="5">
        <f>Eingabe!J4816^2*PI()/4</f>
        <v>0</v>
      </c>
      <c r="B4816" s="5">
        <f>Eingabe!K4816*Eingabe!L4816</f>
        <v>0</v>
      </c>
      <c r="C4816" s="5">
        <f>(Eingabe!K4816*(Eingabe!L4816-Eingabe!K4816)+Eingabe!K4816^2*PI()/4)*0+Eingabe!K4816*Eingabe!L4816</f>
        <v>0</v>
      </c>
      <c r="D4816" s="89">
        <f>IF(Eingabe!G4816="x",1,0)</f>
        <v>0</v>
      </c>
      <c r="E4816" s="1">
        <f>IF(Eingabe!H4816="x",1,0)</f>
        <v>0</v>
      </c>
      <c r="F4816" s="1">
        <f>IF(Eingabe!I4816="x",1,0)</f>
        <v>0</v>
      </c>
      <c r="G4816" s="90">
        <f t="shared" si="326"/>
        <v>0</v>
      </c>
      <c r="H4816" s="1">
        <f>IF(Eingabe!R4816="x",1,0)</f>
        <v>0</v>
      </c>
      <c r="I4816" s="1">
        <f>IF(Eingabe!S4816="x",1,0)</f>
        <v>0</v>
      </c>
      <c r="J4816" s="1">
        <f t="shared" si="327"/>
        <v>0</v>
      </c>
      <c r="K4816" s="89">
        <f>IF(Eingabe!E4816="x",1,0)</f>
        <v>0</v>
      </c>
      <c r="L4816" s="1">
        <f>IF(Eingabe!F4816="x",1,0)</f>
        <v>0</v>
      </c>
      <c r="M4816" s="90">
        <f t="shared" si="328"/>
        <v>0</v>
      </c>
    </row>
    <row r="4817">
      <c r="A4817" s="5">
        <f>Eingabe!J4817^2*PI()/4</f>
        <v>0</v>
      </c>
      <c r="B4817" s="5">
        <f>Eingabe!K4817*Eingabe!L4817</f>
        <v>0</v>
      </c>
      <c r="C4817" s="5">
        <f>(Eingabe!K4817*(Eingabe!L4817-Eingabe!K4817)+Eingabe!K4817^2*PI()/4)*0+Eingabe!K4817*Eingabe!L4817</f>
        <v>0</v>
      </c>
      <c r="D4817" s="89">
        <f>IF(Eingabe!G4817="x",1,0)</f>
        <v>0</v>
      </c>
      <c r="E4817" s="1">
        <f>IF(Eingabe!H4817="x",1,0)</f>
        <v>0</v>
      </c>
      <c r="F4817" s="1">
        <f>IF(Eingabe!I4817="x",1,0)</f>
        <v>0</v>
      </c>
      <c r="G4817" s="90">
        <f t="shared" si="326"/>
        <v>0</v>
      </c>
      <c r="H4817" s="1">
        <f>IF(Eingabe!R4817="x",1,0)</f>
        <v>0</v>
      </c>
      <c r="I4817" s="1">
        <f>IF(Eingabe!S4817="x",1,0)</f>
        <v>0</v>
      </c>
      <c r="J4817" s="1">
        <f t="shared" si="327"/>
        <v>0</v>
      </c>
      <c r="K4817" s="89">
        <f>IF(Eingabe!E4817="x",1,0)</f>
        <v>0</v>
      </c>
      <c r="L4817" s="1">
        <f>IF(Eingabe!F4817="x",1,0)</f>
        <v>0</v>
      </c>
      <c r="M4817" s="90">
        <f t="shared" si="328"/>
        <v>0</v>
      </c>
    </row>
    <row r="4818">
      <c r="A4818" s="5">
        <f>Eingabe!J4818^2*PI()/4</f>
        <v>0</v>
      </c>
      <c r="B4818" s="5">
        <f>Eingabe!K4818*Eingabe!L4818</f>
        <v>0</v>
      </c>
      <c r="C4818" s="5">
        <f>(Eingabe!K4818*(Eingabe!L4818-Eingabe!K4818)+Eingabe!K4818^2*PI()/4)*0+Eingabe!K4818*Eingabe!L4818</f>
        <v>0</v>
      </c>
      <c r="D4818" s="89">
        <f>IF(Eingabe!G4818="x",1,0)</f>
        <v>0</v>
      </c>
      <c r="E4818" s="1">
        <f>IF(Eingabe!H4818="x",1,0)</f>
        <v>0</v>
      </c>
      <c r="F4818" s="1">
        <f>IF(Eingabe!I4818="x",1,0)</f>
        <v>0</v>
      </c>
      <c r="G4818" s="90">
        <f t="shared" si="326"/>
        <v>0</v>
      </c>
      <c r="H4818" s="1">
        <f>IF(Eingabe!R4818="x",1,0)</f>
        <v>0</v>
      </c>
      <c r="I4818" s="1">
        <f>IF(Eingabe!S4818="x",1,0)</f>
        <v>0</v>
      </c>
      <c r="J4818" s="1">
        <f t="shared" si="327"/>
        <v>0</v>
      </c>
      <c r="K4818" s="89">
        <f>IF(Eingabe!E4818="x",1,0)</f>
        <v>0</v>
      </c>
      <c r="L4818" s="1">
        <f>IF(Eingabe!F4818="x",1,0)</f>
        <v>0</v>
      </c>
      <c r="M4818" s="90">
        <f t="shared" si="328"/>
        <v>0</v>
      </c>
    </row>
    <row r="4819">
      <c r="A4819" s="5">
        <f>Eingabe!J4819^2*PI()/4</f>
        <v>0</v>
      </c>
      <c r="B4819" s="5">
        <f>Eingabe!K4819*Eingabe!L4819</f>
        <v>0</v>
      </c>
      <c r="C4819" s="5">
        <f>(Eingabe!K4819*(Eingabe!L4819-Eingabe!K4819)+Eingabe!K4819^2*PI()/4)*0+Eingabe!K4819*Eingabe!L4819</f>
        <v>0</v>
      </c>
      <c r="D4819" s="89">
        <f>IF(Eingabe!G4819="x",1,0)</f>
        <v>0</v>
      </c>
      <c r="E4819" s="1">
        <f>IF(Eingabe!H4819="x",1,0)</f>
        <v>0</v>
      </c>
      <c r="F4819" s="1">
        <f>IF(Eingabe!I4819="x",1,0)</f>
        <v>0</v>
      </c>
      <c r="G4819" s="90">
        <f t="shared" ref="G4819:G4882" si="329">MAX(E4819:F4819)</f>
        <v>0</v>
      </c>
      <c r="H4819" s="1">
        <f>IF(Eingabe!R4819="x",1,0)</f>
        <v>0</v>
      </c>
      <c r="I4819" s="1">
        <f>IF(Eingabe!S4819="x",1,0)</f>
        <v>0</v>
      </c>
      <c r="J4819" s="1">
        <f t="shared" ref="J4819:J4882" si="330">MAX(H4819:I4819)</f>
        <v>0</v>
      </c>
      <c r="K4819" s="89">
        <f>IF(Eingabe!E4819="x",1,0)</f>
        <v>0</v>
      </c>
      <c r="L4819" s="1">
        <f>IF(Eingabe!F4819="x",1,0)</f>
        <v>0</v>
      </c>
      <c r="M4819" s="90">
        <f t="shared" ref="M4819:M4882" si="331">MAX(K4819:L4819)</f>
        <v>0</v>
      </c>
    </row>
    <row r="4820">
      <c r="A4820" s="5">
        <f>Eingabe!J4820^2*PI()/4</f>
        <v>0</v>
      </c>
      <c r="B4820" s="5">
        <f>Eingabe!K4820*Eingabe!L4820</f>
        <v>0</v>
      </c>
      <c r="C4820" s="5">
        <f>(Eingabe!K4820*(Eingabe!L4820-Eingabe!K4820)+Eingabe!K4820^2*PI()/4)*0+Eingabe!K4820*Eingabe!L4820</f>
        <v>0</v>
      </c>
      <c r="D4820" s="89">
        <f>IF(Eingabe!G4820="x",1,0)</f>
        <v>0</v>
      </c>
      <c r="E4820" s="1">
        <f>IF(Eingabe!H4820="x",1,0)</f>
        <v>0</v>
      </c>
      <c r="F4820" s="1">
        <f>IF(Eingabe!I4820="x",1,0)</f>
        <v>0</v>
      </c>
      <c r="G4820" s="90">
        <f t="shared" si="329"/>
        <v>0</v>
      </c>
      <c r="H4820" s="1">
        <f>IF(Eingabe!R4820="x",1,0)</f>
        <v>0</v>
      </c>
      <c r="I4820" s="1">
        <f>IF(Eingabe!S4820="x",1,0)</f>
        <v>0</v>
      </c>
      <c r="J4820" s="1">
        <f t="shared" si="330"/>
        <v>0</v>
      </c>
      <c r="K4820" s="89">
        <f>IF(Eingabe!E4820="x",1,0)</f>
        <v>0</v>
      </c>
      <c r="L4820" s="1">
        <f>IF(Eingabe!F4820="x",1,0)</f>
        <v>0</v>
      </c>
      <c r="M4820" s="90">
        <f t="shared" si="331"/>
        <v>0</v>
      </c>
    </row>
    <row r="4821">
      <c r="A4821" s="5">
        <f>Eingabe!J4821^2*PI()/4</f>
        <v>0</v>
      </c>
      <c r="B4821" s="5">
        <f>Eingabe!K4821*Eingabe!L4821</f>
        <v>0</v>
      </c>
      <c r="C4821" s="5">
        <f>(Eingabe!K4821*(Eingabe!L4821-Eingabe!K4821)+Eingabe!K4821^2*PI()/4)*0+Eingabe!K4821*Eingabe!L4821</f>
        <v>0</v>
      </c>
      <c r="D4821" s="89">
        <f>IF(Eingabe!G4821="x",1,0)</f>
        <v>0</v>
      </c>
      <c r="E4821" s="1">
        <f>IF(Eingabe!H4821="x",1,0)</f>
        <v>0</v>
      </c>
      <c r="F4821" s="1">
        <f>IF(Eingabe!I4821="x",1,0)</f>
        <v>0</v>
      </c>
      <c r="G4821" s="90">
        <f t="shared" si="329"/>
        <v>0</v>
      </c>
      <c r="H4821" s="1">
        <f>IF(Eingabe!R4821="x",1,0)</f>
        <v>0</v>
      </c>
      <c r="I4821" s="1">
        <f>IF(Eingabe!S4821="x",1,0)</f>
        <v>0</v>
      </c>
      <c r="J4821" s="1">
        <f t="shared" si="330"/>
        <v>0</v>
      </c>
      <c r="K4821" s="89">
        <f>IF(Eingabe!E4821="x",1,0)</f>
        <v>0</v>
      </c>
      <c r="L4821" s="1">
        <f>IF(Eingabe!F4821="x",1,0)</f>
        <v>0</v>
      </c>
      <c r="M4821" s="90">
        <f t="shared" si="331"/>
        <v>0</v>
      </c>
    </row>
    <row r="4822">
      <c r="A4822" s="5">
        <f>Eingabe!J4822^2*PI()/4</f>
        <v>0</v>
      </c>
      <c r="B4822" s="5">
        <f>Eingabe!K4822*Eingabe!L4822</f>
        <v>0</v>
      </c>
      <c r="C4822" s="5">
        <f>(Eingabe!K4822*(Eingabe!L4822-Eingabe!K4822)+Eingabe!K4822^2*PI()/4)*0+Eingabe!K4822*Eingabe!L4822</f>
        <v>0</v>
      </c>
      <c r="D4822" s="89">
        <f>IF(Eingabe!G4822="x",1,0)</f>
        <v>0</v>
      </c>
      <c r="E4822" s="1">
        <f>IF(Eingabe!H4822="x",1,0)</f>
        <v>0</v>
      </c>
      <c r="F4822" s="1">
        <f>IF(Eingabe!I4822="x",1,0)</f>
        <v>0</v>
      </c>
      <c r="G4822" s="90">
        <f t="shared" si="329"/>
        <v>0</v>
      </c>
      <c r="H4822" s="1">
        <f>IF(Eingabe!R4822="x",1,0)</f>
        <v>0</v>
      </c>
      <c r="I4822" s="1">
        <f>IF(Eingabe!S4822="x",1,0)</f>
        <v>0</v>
      </c>
      <c r="J4822" s="1">
        <f t="shared" si="330"/>
        <v>0</v>
      </c>
      <c r="K4822" s="89">
        <f>IF(Eingabe!E4822="x",1,0)</f>
        <v>0</v>
      </c>
      <c r="L4822" s="1">
        <f>IF(Eingabe!F4822="x",1,0)</f>
        <v>0</v>
      </c>
      <c r="M4822" s="90">
        <f t="shared" si="331"/>
        <v>0</v>
      </c>
    </row>
    <row r="4823">
      <c r="A4823" s="5">
        <f>Eingabe!J4823^2*PI()/4</f>
        <v>0</v>
      </c>
      <c r="B4823" s="5">
        <f>Eingabe!K4823*Eingabe!L4823</f>
        <v>0</v>
      </c>
      <c r="C4823" s="5">
        <f>(Eingabe!K4823*(Eingabe!L4823-Eingabe!K4823)+Eingabe!K4823^2*PI()/4)*0+Eingabe!K4823*Eingabe!L4823</f>
        <v>0</v>
      </c>
      <c r="D4823" s="89">
        <f>IF(Eingabe!G4823="x",1,0)</f>
        <v>0</v>
      </c>
      <c r="E4823" s="1">
        <f>IF(Eingabe!H4823="x",1,0)</f>
        <v>0</v>
      </c>
      <c r="F4823" s="1">
        <f>IF(Eingabe!I4823="x",1,0)</f>
        <v>0</v>
      </c>
      <c r="G4823" s="90">
        <f t="shared" si="329"/>
        <v>0</v>
      </c>
      <c r="H4823" s="1">
        <f>IF(Eingabe!R4823="x",1,0)</f>
        <v>0</v>
      </c>
      <c r="I4823" s="1">
        <f>IF(Eingabe!S4823="x",1,0)</f>
        <v>0</v>
      </c>
      <c r="J4823" s="1">
        <f t="shared" si="330"/>
        <v>0</v>
      </c>
      <c r="K4823" s="89">
        <f>IF(Eingabe!E4823="x",1,0)</f>
        <v>0</v>
      </c>
      <c r="L4823" s="1">
        <f>IF(Eingabe!F4823="x",1,0)</f>
        <v>0</v>
      </c>
      <c r="M4823" s="90">
        <f t="shared" si="331"/>
        <v>0</v>
      </c>
    </row>
    <row r="4824">
      <c r="A4824" s="5">
        <f>Eingabe!J4824^2*PI()/4</f>
        <v>0</v>
      </c>
      <c r="B4824" s="5">
        <f>Eingabe!K4824*Eingabe!L4824</f>
        <v>0</v>
      </c>
      <c r="C4824" s="5">
        <f>(Eingabe!K4824*(Eingabe!L4824-Eingabe!K4824)+Eingabe!K4824^2*PI()/4)*0+Eingabe!K4824*Eingabe!L4824</f>
        <v>0</v>
      </c>
      <c r="D4824" s="89">
        <f>IF(Eingabe!G4824="x",1,0)</f>
        <v>0</v>
      </c>
      <c r="E4824" s="1">
        <f>IF(Eingabe!H4824="x",1,0)</f>
        <v>0</v>
      </c>
      <c r="F4824" s="1">
        <f>IF(Eingabe!I4824="x",1,0)</f>
        <v>0</v>
      </c>
      <c r="G4824" s="90">
        <f t="shared" si="329"/>
        <v>0</v>
      </c>
      <c r="H4824" s="1">
        <f>IF(Eingabe!R4824="x",1,0)</f>
        <v>0</v>
      </c>
      <c r="I4824" s="1">
        <f>IF(Eingabe!S4824="x",1,0)</f>
        <v>0</v>
      </c>
      <c r="J4824" s="1">
        <f t="shared" si="330"/>
        <v>0</v>
      </c>
      <c r="K4824" s="89">
        <f>IF(Eingabe!E4824="x",1,0)</f>
        <v>0</v>
      </c>
      <c r="L4824" s="1">
        <f>IF(Eingabe!F4824="x",1,0)</f>
        <v>0</v>
      </c>
      <c r="M4824" s="90">
        <f t="shared" si="331"/>
        <v>0</v>
      </c>
    </row>
    <row r="4825">
      <c r="A4825" s="5">
        <f>Eingabe!J4825^2*PI()/4</f>
        <v>0</v>
      </c>
      <c r="B4825" s="5">
        <f>Eingabe!K4825*Eingabe!L4825</f>
        <v>0</v>
      </c>
      <c r="C4825" s="5">
        <f>(Eingabe!K4825*(Eingabe!L4825-Eingabe!K4825)+Eingabe!K4825^2*PI()/4)*0+Eingabe!K4825*Eingabe!L4825</f>
        <v>0</v>
      </c>
      <c r="D4825" s="89">
        <f>IF(Eingabe!G4825="x",1,0)</f>
        <v>0</v>
      </c>
      <c r="E4825" s="1">
        <f>IF(Eingabe!H4825="x",1,0)</f>
        <v>0</v>
      </c>
      <c r="F4825" s="1">
        <f>IF(Eingabe!I4825="x",1,0)</f>
        <v>0</v>
      </c>
      <c r="G4825" s="90">
        <f t="shared" si="329"/>
        <v>0</v>
      </c>
      <c r="H4825" s="1">
        <f>IF(Eingabe!R4825="x",1,0)</f>
        <v>0</v>
      </c>
      <c r="I4825" s="1">
        <f>IF(Eingabe!S4825="x",1,0)</f>
        <v>0</v>
      </c>
      <c r="J4825" s="1">
        <f t="shared" si="330"/>
        <v>0</v>
      </c>
      <c r="K4825" s="89">
        <f>IF(Eingabe!E4825="x",1,0)</f>
        <v>0</v>
      </c>
      <c r="L4825" s="1">
        <f>IF(Eingabe!F4825="x",1,0)</f>
        <v>0</v>
      </c>
      <c r="M4825" s="90">
        <f t="shared" si="331"/>
        <v>0</v>
      </c>
    </row>
    <row r="4826">
      <c r="A4826" s="5">
        <f>Eingabe!J4826^2*PI()/4</f>
        <v>0</v>
      </c>
      <c r="B4826" s="5">
        <f>Eingabe!K4826*Eingabe!L4826</f>
        <v>0</v>
      </c>
      <c r="C4826" s="5">
        <f>(Eingabe!K4826*(Eingabe!L4826-Eingabe!K4826)+Eingabe!K4826^2*PI()/4)*0+Eingabe!K4826*Eingabe!L4826</f>
        <v>0</v>
      </c>
      <c r="D4826" s="89">
        <f>IF(Eingabe!G4826="x",1,0)</f>
        <v>0</v>
      </c>
      <c r="E4826" s="1">
        <f>IF(Eingabe!H4826="x",1,0)</f>
        <v>0</v>
      </c>
      <c r="F4826" s="1">
        <f>IF(Eingabe!I4826="x",1,0)</f>
        <v>0</v>
      </c>
      <c r="G4826" s="90">
        <f t="shared" si="329"/>
        <v>0</v>
      </c>
      <c r="H4826" s="1">
        <f>IF(Eingabe!R4826="x",1,0)</f>
        <v>0</v>
      </c>
      <c r="I4826" s="1">
        <f>IF(Eingabe!S4826="x",1,0)</f>
        <v>0</v>
      </c>
      <c r="J4826" s="1">
        <f t="shared" si="330"/>
        <v>0</v>
      </c>
      <c r="K4826" s="89">
        <f>IF(Eingabe!E4826="x",1,0)</f>
        <v>0</v>
      </c>
      <c r="L4826" s="1">
        <f>IF(Eingabe!F4826="x",1,0)</f>
        <v>0</v>
      </c>
      <c r="M4826" s="90">
        <f t="shared" si="331"/>
        <v>0</v>
      </c>
    </row>
    <row r="4827">
      <c r="A4827" s="5">
        <f>Eingabe!J4827^2*PI()/4</f>
        <v>0</v>
      </c>
      <c r="B4827" s="5">
        <f>Eingabe!K4827*Eingabe!L4827</f>
        <v>0</v>
      </c>
      <c r="C4827" s="5">
        <f>(Eingabe!K4827*(Eingabe!L4827-Eingabe!K4827)+Eingabe!K4827^2*PI()/4)*0+Eingabe!K4827*Eingabe!L4827</f>
        <v>0</v>
      </c>
      <c r="D4827" s="89">
        <f>IF(Eingabe!G4827="x",1,0)</f>
        <v>0</v>
      </c>
      <c r="E4827" s="1">
        <f>IF(Eingabe!H4827="x",1,0)</f>
        <v>0</v>
      </c>
      <c r="F4827" s="1">
        <f>IF(Eingabe!I4827="x",1,0)</f>
        <v>0</v>
      </c>
      <c r="G4827" s="90">
        <f t="shared" si="329"/>
        <v>0</v>
      </c>
      <c r="H4827" s="1">
        <f>IF(Eingabe!R4827="x",1,0)</f>
        <v>0</v>
      </c>
      <c r="I4827" s="1">
        <f>IF(Eingabe!S4827="x",1,0)</f>
        <v>0</v>
      </c>
      <c r="J4827" s="1">
        <f t="shared" si="330"/>
        <v>0</v>
      </c>
      <c r="K4827" s="89">
        <f>IF(Eingabe!E4827="x",1,0)</f>
        <v>0</v>
      </c>
      <c r="L4827" s="1">
        <f>IF(Eingabe!F4827="x",1,0)</f>
        <v>0</v>
      </c>
      <c r="M4827" s="90">
        <f t="shared" si="331"/>
        <v>0</v>
      </c>
    </row>
    <row r="4828">
      <c r="A4828" s="5">
        <f>Eingabe!J4828^2*PI()/4</f>
        <v>0</v>
      </c>
      <c r="B4828" s="5">
        <f>Eingabe!K4828*Eingabe!L4828</f>
        <v>0</v>
      </c>
      <c r="C4828" s="5">
        <f>(Eingabe!K4828*(Eingabe!L4828-Eingabe!K4828)+Eingabe!K4828^2*PI()/4)*0+Eingabe!K4828*Eingabe!L4828</f>
        <v>0</v>
      </c>
      <c r="D4828" s="89">
        <f>IF(Eingabe!G4828="x",1,0)</f>
        <v>0</v>
      </c>
      <c r="E4828" s="1">
        <f>IF(Eingabe!H4828="x",1,0)</f>
        <v>0</v>
      </c>
      <c r="F4828" s="1">
        <f>IF(Eingabe!I4828="x",1,0)</f>
        <v>0</v>
      </c>
      <c r="G4828" s="90">
        <f t="shared" si="329"/>
        <v>0</v>
      </c>
      <c r="H4828" s="1">
        <f>IF(Eingabe!R4828="x",1,0)</f>
        <v>0</v>
      </c>
      <c r="I4828" s="1">
        <f>IF(Eingabe!S4828="x",1,0)</f>
        <v>0</v>
      </c>
      <c r="J4828" s="1">
        <f t="shared" si="330"/>
        <v>0</v>
      </c>
      <c r="K4828" s="89">
        <f>IF(Eingabe!E4828="x",1,0)</f>
        <v>0</v>
      </c>
      <c r="L4828" s="1">
        <f>IF(Eingabe!F4828="x",1,0)</f>
        <v>0</v>
      </c>
      <c r="M4828" s="90">
        <f t="shared" si="331"/>
        <v>0</v>
      </c>
    </row>
    <row r="4829">
      <c r="A4829" s="5">
        <f>Eingabe!J4829^2*PI()/4</f>
        <v>0</v>
      </c>
      <c r="B4829" s="5">
        <f>Eingabe!K4829*Eingabe!L4829</f>
        <v>0</v>
      </c>
      <c r="C4829" s="5">
        <f>(Eingabe!K4829*(Eingabe!L4829-Eingabe!K4829)+Eingabe!K4829^2*PI()/4)*0+Eingabe!K4829*Eingabe!L4829</f>
        <v>0</v>
      </c>
      <c r="D4829" s="89">
        <f>IF(Eingabe!G4829="x",1,0)</f>
        <v>0</v>
      </c>
      <c r="E4829" s="1">
        <f>IF(Eingabe!H4829="x",1,0)</f>
        <v>0</v>
      </c>
      <c r="F4829" s="1">
        <f>IF(Eingabe!I4829="x",1,0)</f>
        <v>0</v>
      </c>
      <c r="G4829" s="90">
        <f t="shared" si="329"/>
        <v>0</v>
      </c>
      <c r="H4829" s="1">
        <f>IF(Eingabe!R4829="x",1,0)</f>
        <v>0</v>
      </c>
      <c r="I4829" s="1">
        <f>IF(Eingabe!S4829="x",1,0)</f>
        <v>0</v>
      </c>
      <c r="J4829" s="1">
        <f t="shared" si="330"/>
        <v>0</v>
      </c>
      <c r="K4829" s="89">
        <f>IF(Eingabe!E4829="x",1,0)</f>
        <v>0</v>
      </c>
      <c r="L4829" s="1">
        <f>IF(Eingabe!F4829="x",1,0)</f>
        <v>0</v>
      </c>
      <c r="M4829" s="90">
        <f t="shared" si="331"/>
        <v>0</v>
      </c>
    </row>
    <row r="4830">
      <c r="A4830" s="5">
        <f>Eingabe!J4830^2*PI()/4</f>
        <v>0</v>
      </c>
      <c r="B4830" s="5">
        <f>Eingabe!K4830*Eingabe!L4830</f>
        <v>0</v>
      </c>
      <c r="C4830" s="5">
        <f>(Eingabe!K4830*(Eingabe!L4830-Eingabe!K4830)+Eingabe!K4830^2*PI()/4)*0+Eingabe!K4830*Eingabe!L4830</f>
        <v>0</v>
      </c>
      <c r="D4830" s="89">
        <f>IF(Eingabe!G4830="x",1,0)</f>
        <v>0</v>
      </c>
      <c r="E4830" s="1">
        <f>IF(Eingabe!H4830="x",1,0)</f>
        <v>0</v>
      </c>
      <c r="F4830" s="1">
        <f>IF(Eingabe!I4830="x",1,0)</f>
        <v>0</v>
      </c>
      <c r="G4830" s="90">
        <f t="shared" si="329"/>
        <v>0</v>
      </c>
      <c r="H4830" s="1">
        <f>IF(Eingabe!R4830="x",1,0)</f>
        <v>0</v>
      </c>
      <c r="I4830" s="1">
        <f>IF(Eingabe!S4830="x",1,0)</f>
        <v>0</v>
      </c>
      <c r="J4830" s="1">
        <f t="shared" si="330"/>
        <v>0</v>
      </c>
      <c r="K4830" s="89">
        <f>IF(Eingabe!E4830="x",1,0)</f>
        <v>0</v>
      </c>
      <c r="L4830" s="1">
        <f>IF(Eingabe!F4830="x",1,0)</f>
        <v>0</v>
      </c>
      <c r="M4830" s="90">
        <f t="shared" si="331"/>
        <v>0</v>
      </c>
    </row>
    <row r="4831">
      <c r="A4831" s="5">
        <f>Eingabe!J4831^2*PI()/4</f>
        <v>0</v>
      </c>
      <c r="B4831" s="5">
        <f>Eingabe!K4831*Eingabe!L4831</f>
        <v>0</v>
      </c>
      <c r="C4831" s="5">
        <f>(Eingabe!K4831*(Eingabe!L4831-Eingabe!K4831)+Eingabe!K4831^2*PI()/4)*0+Eingabe!K4831*Eingabe!L4831</f>
        <v>0</v>
      </c>
      <c r="D4831" s="89">
        <f>IF(Eingabe!G4831="x",1,0)</f>
        <v>0</v>
      </c>
      <c r="E4831" s="1">
        <f>IF(Eingabe!H4831="x",1,0)</f>
        <v>0</v>
      </c>
      <c r="F4831" s="1">
        <f>IF(Eingabe!I4831="x",1,0)</f>
        <v>0</v>
      </c>
      <c r="G4831" s="90">
        <f t="shared" si="329"/>
        <v>0</v>
      </c>
      <c r="H4831" s="1">
        <f>IF(Eingabe!R4831="x",1,0)</f>
        <v>0</v>
      </c>
      <c r="I4831" s="1">
        <f>IF(Eingabe!S4831="x",1,0)</f>
        <v>0</v>
      </c>
      <c r="J4831" s="1">
        <f t="shared" si="330"/>
        <v>0</v>
      </c>
      <c r="K4831" s="89">
        <f>IF(Eingabe!E4831="x",1,0)</f>
        <v>0</v>
      </c>
      <c r="L4831" s="1">
        <f>IF(Eingabe!F4831="x",1,0)</f>
        <v>0</v>
      </c>
      <c r="M4831" s="90">
        <f t="shared" si="331"/>
        <v>0</v>
      </c>
    </row>
    <row r="4832">
      <c r="A4832" s="5">
        <f>Eingabe!J4832^2*PI()/4</f>
        <v>0</v>
      </c>
      <c r="B4832" s="5">
        <f>Eingabe!K4832*Eingabe!L4832</f>
        <v>0</v>
      </c>
      <c r="C4832" s="5">
        <f>(Eingabe!K4832*(Eingabe!L4832-Eingabe!K4832)+Eingabe!K4832^2*PI()/4)*0+Eingabe!K4832*Eingabe!L4832</f>
        <v>0</v>
      </c>
      <c r="D4832" s="89">
        <f>IF(Eingabe!G4832="x",1,0)</f>
        <v>0</v>
      </c>
      <c r="E4832" s="1">
        <f>IF(Eingabe!H4832="x",1,0)</f>
        <v>0</v>
      </c>
      <c r="F4832" s="1">
        <f>IF(Eingabe!I4832="x",1,0)</f>
        <v>0</v>
      </c>
      <c r="G4832" s="90">
        <f t="shared" si="329"/>
        <v>0</v>
      </c>
      <c r="H4832" s="1">
        <f>IF(Eingabe!R4832="x",1,0)</f>
        <v>0</v>
      </c>
      <c r="I4832" s="1">
        <f>IF(Eingabe!S4832="x",1,0)</f>
        <v>0</v>
      </c>
      <c r="J4832" s="1">
        <f t="shared" si="330"/>
        <v>0</v>
      </c>
      <c r="K4832" s="89">
        <f>IF(Eingabe!E4832="x",1,0)</f>
        <v>0</v>
      </c>
      <c r="L4832" s="1">
        <f>IF(Eingabe!F4832="x",1,0)</f>
        <v>0</v>
      </c>
      <c r="M4832" s="90">
        <f t="shared" si="331"/>
        <v>0</v>
      </c>
    </row>
    <row r="4833">
      <c r="A4833" s="5">
        <f>Eingabe!J4833^2*PI()/4</f>
        <v>0</v>
      </c>
      <c r="B4833" s="5">
        <f>Eingabe!K4833*Eingabe!L4833</f>
        <v>0</v>
      </c>
      <c r="C4833" s="5">
        <f>(Eingabe!K4833*(Eingabe!L4833-Eingabe!K4833)+Eingabe!K4833^2*PI()/4)*0+Eingabe!K4833*Eingabe!L4833</f>
        <v>0</v>
      </c>
      <c r="D4833" s="89">
        <f>IF(Eingabe!G4833="x",1,0)</f>
        <v>0</v>
      </c>
      <c r="E4833" s="1">
        <f>IF(Eingabe!H4833="x",1,0)</f>
        <v>0</v>
      </c>
      <c r="F4833" s="1">
        <f>IF(Eingabe!I4833="x",1,0)</f>
        <v>0</v>
      </c>
      <c r="G4833" s="90">
        <f t="shared" si="329"/>
        <v>0</v>
      </c>
      <c r="H4833" s="1">
        <f>IF(Eingabe!R4833="x",1,0)</f>
        <v>0</v>
      </c>
      <c r="I4833" s="1">
        <f>IF(Eingabe!S4833="x",1,0)</f>
        <v>0</v>
      </c>
      <c r="J4833" s="1">
        <f t="shared" si="330"/>
        <v>0</v>
      </c>
      <c r="K4833" s="89">
        <f>IF(Eingabe!E4833="x",1,0)</f>
        <v>0</v>
      </c>
      <c r="L4833" s="1">
        <f>IF(Eingabe!F4833="x",1,0)</f>
        <v>0</v>
      </c>
      <c r="M4833" s="90">
        <f t="shared" si="331"/>
        <v>0</v>
      </c>
    </row>
    <row r="4834">
      <c r="A4834" s="5">
        <f>Eingabe!J4834^2*PI()/4</f>
        <v>0</v>
      </c>
      <c r="B4834" s="5">
        <f>Eingabe!K4834*Eingabe!L4834</f>
        <v>0</v>
      </c>
      <c r="C4834" s="5">
        <f>(Eingabe!K4834*(Eingabe!L4834-Eingabe!K4834)+Eingabe!K4834^2*PI()/4)*0+Eingabe!K4834*Eingabe!L4834</f>
        <v>0</v>
      </c>
      <c r="D4834" s="89">
        <f>IF(Eingabe!G4834="x",1,0)</f>
        <v>0</v>
      </c>
      <c r="E4834" s="1">
        <f>IF(Eingabe!H4834="x",1,0)</f>
        <v>0</v>
      </c>
      <c r="F4834" s="1">
        <f>IF(Eingabe!I4834="x",1,0)</f>
        <v>0</v>
      </c>
      <c r="G4834" s="90">
        <f t="shared" si="329"/>
        <v>0</v>
      </c>
      <c r="H4834" s="1">
        <f>IF(Eingabe!R4834="x",1,0)</f>
        <v>0</v>
      </c>
      <c r="I4834" s="1">
        <f>IF(Eingabe!S4834="x",1,0)</f>
        <v>0</v>
      </c>
      <c r="J4834" s="1">
        <f t="shared" si="330"/>
        <v>0</v>
      </c>
      <c r="K4834" s="89">
        <f>IF(Eingabe!E4834="x",1,0)</f>
        <v>0</v>
      </c>
      <c r="L4834" s="1">
        <f>IF(Eingabe!F4834="x",1,0)</f>
        <v>0</v>
      </c>
      <c r="M4834" s="90">
        <f t="shared" si="331"/>
        <v>0</v>
      </c>
    </row>
    <row r="4835">
      <c r="A4835" s="5">
        <f>Eingabe!J4835^2*PI()/4</f>
        <v>0</v>
      </c>
      <c r="B4835" s="5">
        <f>Eingabe!K4835*Eingabe!L4835</f>
        <v>0</v>
      </c>
      <c r="C4835" s="5">
        <f>(Eingabe!K4835*(Eingabe!L4835-Eingabe!K4835)+Eingabe!K4835^2*PI()/4)*0+Eingabe!K4835*Eingabe!L4835</f>
        <v>0</v>
      </c>
      <c r="D4835" s="89">
        <f>IF(Eingabe!G4835="x",1,0)</f>
        <v>0</v>
      </c>
      <c r="E4835" s="1">
        <f>IF(Eingabe!H4835="x",1,0)</f>
        <v>0</v>
      </c>
      <c r="F4835" s="1">
        <f>IF(Eingabe!I4835="x",1,0)</f>
        <v>0</v>
      </c>
      <c r="G4835" s="90">
        <f t="shared" si="329"/>
        <v>0</v>
      </c>
      <c r="H4835" s="1">
        <f>IF(Eingabe!R4835="x",1,0)</f>
        <v>0</v>
      </c>
      <c r="I4835" s="1">
        <f>IF(Eingabe!S4835="x",1,0)</f>
        <v>0</v>
      </c>
      <c r="J4835" s="1">
        <f t="shared" si="330"/>
        <v>0</v>
      </c>
      <c r="K4835" s="89">
        <f>IF(Eingabe!E4835="x",1,0)</f>
        <v>0</v>
      </c>
      <c r="L4835" s="1">
        <f>IF(Eingabe!F4835="x",1,0)</f>
        <v>0</v>
      </c>
      <c r="M4835" s="90">
        <f t="shared" si="331"/>
        <v>0</v>
      </c>
    </row>
    <row r="4836">
      <c r="A4836" s="5">
        <f>Eingabe!J4836^2*PI()/4</f>
        <v>0</v>
      </c>
      <c r="B4836" s="5">
        <f>Eingabe!K4836*Eingabe!L4836</f>
        <v>0</v>
      </c>
      <c r="C4836" s="5">
        <f>(Eingabe!K4836*(Eingabe!L4836-Eingabe!K4836)+Eingabe!K4836^2*PI()/4)*0+Eingabe!K4836*Eingabe!L4836</f>
        <v>0</v>
      </c>
      <c r="D4836" s="89">
        <f>IF(Eingabe!G4836="x",1,0)</f>
        <v>0</v>
      </c>
      <c r="E4836" s="1">
        <f>IF(Eingabe!H4836="x",1,0)</f>
        <v>0</v>
      </c>
      <c r="F4836" s="1">
        <f>IF(Eingabe!I4836="x",1,0)</f>
        <v>0</v>
      </c>
      <c r="G4836" s="90">
        <f t="shared" si="329"/>
        <v>0</v>
      </c>
      <c r="H4836" s="1">
        <f>IF(Eingabe!R4836="x",1,0)</f>
        <v>0</v>
      </c>
      <c r="I4836" s="1">
        <f>IF(Eingabe!S4836="x",1,0)</f>
        <v>0</v>
      </c>
      <c r="J4836" s="1">
        <f t="shared" si="330"/>
        <v>0</v>
      </c>
      <c r="K4836" s="89">
        <f>IF(Eingabe!E4836="x",1,0)</f>
        <v>0</v>
      </c>
      <c r="L4836" s="1">
        <f>IF(Eingabe!F4836="x",1,0)</f>
        <v>0</v>
      </c>
      <c r="M4836" s="90">
        <f t="shared" si="331"/>
        <v>0</v>
      </c>
    </row>
    <row r="4837">
      <c r="A4837" s="5">
        <f>Eingabe!J4837^2*PI()/4</f>
        <v>0</v>
      </c>
      <c r="B4837" s="5">
        <f>Eingabe!K4837*Eingabe!L4837</f>
        <v>0</v>
      </c>
      <c r="C4837" s="5">
        <f>(Eingabe!K4837*(Eingabe!L4837-Eingabe!K4837)+Eingabe!K4837^2*PI()/4)*0+Eingabe!K4837*Eingabe!L4837</f>
        <v>0</v>
      </c>
      <c r="D4837" s="89">
        <f>IF(Eingabe!G4837="x",1,0)</f>
        <v>0</v>
      </c>
      <c r="E4837" s="1">
        <f>IF(Eingabe!H4837="x",1,0)</f>
        <v>0</v>
      </c>
      <c r="F4837" s="1">
        <f>IF(Eingabe!I4837="x",1,0)</f>
        <v>0</v>
      </c>
      <c r="G4837" s="90">
        <f t="shared" si="329"/>
        <v>0</v>
      </c>
      <c r="H4837" s="1">
        <f>IF(Eingabe!R4837="x",1,0)</f>
        <v>0</v>
      </c>
      <c r="I4837" s="1">
        <f>IF(Eingabe!S4837="x",1,0)</f>
        <v>0</v>
      </c>
      <c r="J4837" s="1">
        <f t="shared" si="330"/>
        <v>0</v>
      </c>
      <c r="K4837" s="89">
        <f>IF(Eingabe!E4837="x",1,0)</f>
        <v>0</v>
      </c>
      <c r="L4837" s="1">
        <f>IF(Eingabe!F4837="x",1,0)</f>
        <v>0</v>
      </c>
      <c r="M4837" s="90">
        <f t="shared" si="331"/>
        <v>0</v>
      </c>
    </row>
    <row r="4838">
      <c r="A4838" s="5">
        <f>Eingabe!J4838^2*PI()/4</f>
        <v>0</v>
      </c>
      <c r="B4838" s="5">
        <f>Eingabe!K4838*Eingabe!L4838</f>
        <v>0</v>
      </c>
      <c r="C4838" s="5">
        <f>(Eingabe!K4838*(Eingabe!L4838-Eingabe!K4838)+Eingabe!K4838^2*PI()/4)*0+Eingabe!K4838*Eingabe!L4838</f>
        <v>0</v>
      </c>
      <c r="D4838" s="89">
        <f>IF(Eingabe!G4838="x",1,0)</f>
        <v>0</v>
      </c>
      <c r="E4838" s="1">
        <f>IF(Eingabe!H4838="x",1,0)</f>
        <v>0</v>
      </c>
      <c r="F4838" s="1">
        <f>IF(Eingabe!I4838="x",1,0)</f>
        <v>0</v>
      </c>
      <c r="G4838" s="90">
        <f t="shared" si="329"/>
        <v>0</v>
      </c>
      <c r="H4838" s="1">
        <f>IF(Eingabe!R4838="x",1,0)</f>
        <v>0</v>
      </c>
      <c r="I4838" s="1">
        <f>IF(Eingabe!S4838="x",1,0)</f>
        <v>0</v>
      </c>
      <c r="J4838" s="1">
        <f t="shared" si="330"/>
        <v>0</v>
      </c>
      <c r="K4838" s="89">
        <f>IF(Eingabe!E4838="x",1,0)</f>
        <v>0</v>
      </c>
      <c r="L4838" s="1">
        <f>IF(Eingabe!F4838="x",1,0)</f>
        <v>0</v>
      </c>
      <c r="M4838" s="90">
        <f t="shared" si="331"/>
        <v>0</v>
      </c>
    </row>
    <row r="4839">
      <c r="A4839" s="5">
        <f>Eingabe!J4839^2*PI()/4</f>
        <v>0</v>
      </c>
      <c r="B4839" s="5">
        <f>Eingabe!K4839*Eingabe!L4839</f>
        <v>0</v>
      </c>
      <c r="C4839" s="5">
        <f>(Eingabe!K4839*(Eingabe!L4839-Eingabe!K4839)+Eingabe!K4839^2*PI()/4)*0+Eingabe!K4839*Eingabe!L4839</f>
        <v>0</v>
      </c>
      <c r="D4839" s="89">
        <f>IF(Eingabe!G4839="x",1,0)</f>
        <v>0</v>
      </c>
      <c r="E4839" s="1">
        <f>IF(Eingabe!H4839="x",1,0)</f>
        <v>0</v>
      </c>
      <c r="F4839" s="1">
        <f>IF(Eingabe!I4839="x",1,0)</f>
        <v>0</v>
      </c>
      <c r="G4839" s="90">
        <f t="shared" si="329"/>
        <v>0</v>
      </c>
      <c r="H4839" s="1">
        <f>IF(Eingabe!R4839="x",1,0)</f>
        <v>0</v>
      </c>
      <c r="I4839" s="1">
        <f>IF(Eingabe!S4839="x",1,0)</f>
        <v>0</v>
      </c>
      <c r="J4839" s="1">
        <f t="shared" si="330"/>
        <v>0</v>
      </c>
      <c r="K4839" s="89">
        <f>IF(Eingabe!E4839="x",1,0)</f>
        <v>0</v>
      </c>
      <c r="L4839" s="1">
        <f>IF(Eingabe!F4839="x",1,0)</f>
        <v>0</v>
      </c>
      <c r="M4839" s="90">
        <f t="shared" si="331"/>
        <v>0</v>
      </c>
    </row>
    <row r="4840">
      <c r="A4840" s="5">
        <f>Eingabe!J4840^2*PI()/4</f>
        <v>0</v>
      </c>
      <c r="B4840" s="5">
        <f>Eingabe!K4840*Eingabe!L4840</f>
        <v>0</v>
      </c>
      <c r="C4840" s="5">
        <f>(Eingabe!K4840*(Eingabe!L4840-Eingabe!K4840)+Eingabe!K4840^2*PI()/4)*0+Eingabe!K4840*Eingabe!L4840</f>
        <v>0</v>
      </c>
      <c r="D4840" s="89">
        <f>IF(Eingabe!G4840="x",1,0)</f>
        <v>0</v>
      </c>
      <c r="E4840" s="1">
        <f>IF(Eingabe!H4840="x",1,0)</f>
        <v>0</v>
      </c>
      <c r="F4840" s="1">
        <f>IF(Eingabe!I4840="x",1,0)</f>
        <v>0</v>
      </c>
      <c r="G4840" s="90">
        <f t="shared" si="329"/>
        <v>0</v>
      </c>
      <c r="H4840" s="1">
        <f>IF(Eingabe!R4840="x",1,0)</f>
        <v>0</v>
      </c>
      <c r="I4840" s="1">
        <f>IF(Eingabe!S4840="x",1,0)</f>
        <v>0</v>
      </c>
      <c r="J4840" s="1">
        <f t="shared" si="330"/>
        <v>0</v>
      </c>
      <c r="K4840" s="89">
        <f>IF(Eingabe!E4840="x",1,0)</f>
        <v>0</v>
      </c>
      <c r="L4840" s="1">
        <f>IF(Eingabe!F4840="x",1,0)</f>
        <v>0</v>
      </c>
      <c r="M4840" s="90">
        <f t="shared" si="331"/>
        <v>0</v>
      </c>
    </row>
    <row r="4841">
      <c r="A4841" s="5">
        <f>Eingabe!J4841^2*PI()/4</f>
        <v>0</v>
      </c>
      <c r="B4841" s="5">
        <f>Eingabe!K4841*Eingabe!L4841</f>
        <v>0</v>
      </c>
      <c r="C4841" s="5">
        <f>(Eingabe!K4841*(Eingabe!L4841-Eingabe!K4841)+Eingabe!K4841^2*PI()/4)*0+Eingabe!K4841*Eingabe!L4841</f>
        <v>0</v>
      </c>
      <c r="D4841" s="89">
        <f>IF(Eingabe!G4841="x",1,0)</f>
        <v>0</v>
      </c>
      <c r="E4841" s="1">
        <f>IF(Eingabe!H4841="x",1,0)</f>
        <v>0</v>
      </c>
      <c r="F4841" s="1">
        <f>IF(Eingabe!I4841="x",1,0)</f>
        <v>0</v>
      </c>
      <c r="G4841" s="90">
        <f t="shared" si="329"/>
        <v>0</v>
      </c>
      <c r="H4841" s="1">
        <f>IF(Eingabe!R4841="x",1,0)</f>
        <v>0</v>
      </c>
      <c r="I4841" s="1">
        <f>IF(Eingabe!S4841="x",1,0)</f>
        <v>0</v>
      </c>
      <c r="J4841" s="1">
        <f t="shared" si="330"/>
        <v>0</v>
      </c>
      <c r="K4841" s="89">
        <f>IF(Eingabe!E4841="x",1,0)</f>
        <v>0</v>
      </c>
      <c r="L4841" s="1">
        <f>IF(Eingabe!F4841="x",1,0)</f>
        <v>0</v>
      </c>
      <c r="M4841" s="90">
        <f t="shared" si="331"/>
        <v>0</v>
      </c>
    </row>
    <row r="4842">
      <c r="A4842" s="5">
        <f>Eingabe!J4842^2*PI()/4</f>
        <v>0</v>
      </c>
      <c r="B4842" s="5">
        <f>Eingabe!K4842*Eingabe!L4842</f>
        <v>0</v>
      </c>
      <c r="C4842" s="5">
        <f>(Eingabe!K4842*(Eingabe!L4842-Eingabe!K4842)+Eingabe!K4842^2*PI()/4)*0+Eingabe!K4842*Eingabe!L4842</f>
        <v>0</v>
      </c>
      <c r="D4842" s="89">
        <f>IF(Eingabe!G4842="x",1,0)</f>
        <v>0</v>
      </c>
      <c r="E4842" s="1">
        <f>IF(Eingabe!H4842="x",1,0)</f>
        <v>0</v>
      </c>
      <c r="F4842" s="1">
        <f>IF(Eingabe!I4842="x",1,0)</f>
        <v>0</v>
      </c>
      <c r="G4842" s="90">
        <f t="shared" si="329"/>
        <v>0</v>
      </c>
      <c r="H4842" s="1">
        <f>IF(Eingabe!R4842="x",1,0)</f>
        <v>0</v>
      </c>
      <c r="I4842" s="1">
        <f>IF(Eingabe!S4842="x",1,0)</f>
        <v>0</v>
      </c>
      <c r="J4842" s="1">
        <f t="shared" si="330"/>
        <v>0</v>
      </c>
      <c r="K4842" s="89">
        <f>IF(Eingabe!E4842="x",1,0)</f>
        <v>0</v>
      </c>
      <c r="L4842" s="1">
        <f>IF(Eingabe!F4842="x",1,0)</f>
        <v>0</v>
      </c>
      <c r="M4842" s="90">
        <f t="shared" si="331"/>
        <v>0</v>
      </c>
    </row>
    <row r="4843">
      <c r="A4843" s="5">
        <f>Eingabe!J4843^2*PI()/4</f>
        <v>0</v>
      </c>
      <c r="B4843" s="5">
        <f>Eingabe!K4843*Eingabe!L4843</f>
        <v>0</v>
      </c>
      <c r="C4843" s="5">
        <f>(Eingabe!K4843*(Eingabe!L4843-Eingabe!K4843)+Eingabe!K4843^2*PI()/4)*0+Eingabe!K4843*Eingabe!L4843</f>
        <v>0</v>
      </c>
      <c r="D4843" s="89">
        <f>IF(Eingabe!G4843="x",1,0)</f>
        <v>0</v>
      </c>
      <c r="E4843" s="1">
        <f>IF(Eingabe!H4843="x",1,0)</f>
        <v>0</v>
      </c>
      <c r="F4843" s="1">
        <f>IF(Eingabe!I4843="x",1,0)</f>
        <v>0</v>
      </c>
      <c r="G4843" s="90">
        <f t="shared" si="329"/>
        <v>0</v>
      </c>
      <c r="H4843" s="1">
        <f>IF(Eingabe!R4843="x",1,0)</f>
        <v>0</v>
      </c>
      <c r="I4843" s="1">
        <f>IF(Eingabe!S4843="x",1,0)</f>
        <v>0</v>
      </c>
      <c r="J4843" s="1">
        <f t="shared" si="330"/>
        <v>0</v>
      </c>
      <c r="K4843" s="89">
        <f>IF(Eingabe!E4843="x",1,0)</f>
        <v>0</v>
      </c>
      <c r="L4843" s="1">
        <f>IF(Eingabe!F4843="x",1,0)</f>
        <v>0</v>
      </c>
      <c r="M4843" s="90">
        <f t="shared" si="331"/>
        <v>0</v>
      </c>
    </row>
    <row r="4844">
      <c r="A4844" s="5">
        <f>Eingabe!J4844^2*PI()/4</f>
        <v>0</v>
      </c>
      <c r="B4844" s="5">
        <f>Eingabe!K4844*Eingabe!L4844</f>
        <v>0</v>
      </c>
      <c r="C4844" s="5">
        <f>(Eingabe!K4844*(Eingabe!L4844-Eingabe!K4844)+Eingabe!K4844^2*PI()/4)*0+Eingabe!K4844*Eingabe!L4844</f>
        <v>0</v>
      </c>
      <c r="D4844" s="89">
        <f>IF(Eingabe!G4844="x",1,0)</f>
        <v>0</v>
      </c>
      <c r="E4844" s="1">
        <f>IF(Eingabe!H4844="x",1,0)</f>
        <v>0</v>
      </c>
      <c r="F4844" s="1">
        <f>IF(Eingabe!I4844="x",1,0)</f>
        <v>0</v>
      </c>
      <c r="G4844" s="90">
        <f t="shared" si="329"/>
        <v>0</v>
      </c>
      <c r="H4844" s="1">
        <f>IF(Eingabe!R4844="x",1,0)</f>
        <v>0</v>
      </c>
      <c r="I4844" s="1">
        <f>IF(Eingabe!S4844="x",1,0)</f>
        <v>0</v>
      </c>
      <c r="J4844" s="1">
        <f t="shared" si="330"/>
        <v>0</v>
      </c>
      <c r="K4844" s="89">
        <f>IF(Eingabe!E4844="x",1,0)</f>
        <v>0</v>
      </c>
      <c r="L4844" s="1">
        <f>IF(Eingabe!F4844="x",1,0)</f>
        <v>0</v>
      </c>
      <c r="M4844" s="90">
        <f t="shared" si="331"/>
        <v>0</v>
      </c>
    </row>
    <row r="4845">
      <c r="A4845" s="5">
        <f>Eingabe!J4845^2*PI()/4</f>
        <v>0</v>
      </c>
      <c r="B4845" s="5">
        <f>Eingabe!K4845*Eingabe!L4845</f>
        <v>0</v>
      </c>
      <c r="C4845" s="5">
        <f>(Eingabe!K4845*(Eingabe!L4845-Eingabe!K4845)+Eingabe!K4845^2*PI()/4)*0+Eingabe!K4845*Eingabe!L4845</f>
        <v>0</v>
      </c>
      <c r="D4845" s="89">
        <f>IF(Eingabe!G4845="x",1,0)</f>
        <v>0</v>
      </c>
      <c r="E4845" s="1">
        <f>IF(Eingabe!H4845="x",1,0)</f>
        <v>0</v>
      </c>
      <c r="F4845" s="1">
        <f>IF(Eingabe!I4845="x",1,0)</f>
        <v>0</v>
      </c>
      <c r="G4845" s="90">
        <f t="shared" si="329"/>
        <v>0</v>
      </c>
      <c r="H4845" s="1">
        <f>IF(Eingabe!R4845="x",1,0)</f>
        <v>0</v>
      </c>
      <c r="I4845" s="1">
        <f>IF(Eingabe!S4845="x",1,0)</f>
        <v>0</v>
      </c>
      <c r="J4845" s="1">
        <f t="shared" si="330"/>
        <v>0</v>
      </c>
      <c r="K4845" s="89">
        <f>IF(Eingabe!E4845="x",1,0)</f>
        <v>0</v>
      </c>
      <c r="L4845" s="1">
        <f>IF(Eingabe!F4845="x",1,0)</f>
        <v>0</v>
      </c>
      <c r="M4845" s="90">
        <f t="shared" si="331"/>
        <v>0</v>
      </c>
    </row>
    <row r="4846">
      <c r="A4846" s="5">
        <f>Eingabe!J4846^2*PI()/4</f>
        <v>0</v>
      </c>
      <c r="B4846" s="5">
        <f>Eingabe!K4846*Eingabe!L4846</f>
        <v>0</v>
      </c>
      <c r="C4846" s="5">
        <f>(Eingabe!K4846*(Eingabe!L4846-Eingabe!K4846)+Eingabe!K4846^2*PI()/4)*0+Eingabe!K4846*Eingabe!L4846</f>
        <v>0</v>
      </c>
      <c r="D4846" s="89">
        <f>IF(Eingabe!G4846="x",1,0)</f>
        <v>0</v>
      </c>
      <c r="E4846" s="1">
        <f>IF(Eingabe!H4846="x",1,0)</f>
        <v>0</v>
      </c>
      <c r="F4846" s="1">
        <f>IF(Eingabe!I4846="x",1,0)</f>
        <v>0</v>
      </c>
      <c r="G4846" s="90">
        <f t="shared" si="329"/>
        <v>0</v>
      </c>
      <c r="H4846" s="1">
        <f>IF(Eingabe!R4846="x",1,0)</f>
        <v>0</v>
      </c>
      <c r="I4846" s="1">
        <f>IF(Eingabe!S4846="x",1,0)</f>
        <v>0</v>
      </c>
      <c r="J4846" s="1">
        <f t="shared" si="330"/>
        <v>0</v>
      </c>
      <c r="K4846" s="89">
        <f>IF(Eingabe!E4846="x",1,0)</f>
        <v>0</v>
      </c>
      <c r="L4846" s="1">
        <f>IF(Eingabe!F4846="x",1,0)</f>
        <v>0</v>
      </c>
      <c r="M4846" s="90">
        <f t="shared" si="331"/>
        <v>0</v>
      </c>
    </row>
    <row r="4847">
      <c r="A4847" s="5">
        <f>Eingabe!J4847^2*PI()/4</f>
        <v>0</v>
      </c>
      <c r="B4847" s="5">
        <f>Eingabe!K4847*Eingabe!L4847</f>
        <v>0</v>
      </c>
      <c r="C4847" s="5">
        <f>(Eingabe!K4847*(Eingabe!L4847-Eingabe!K4847)+Eingabe!K4847^2*PI()/4)*0+Eingabe!K4847*Eingabe!L4847</f>
        <v>0</v>
      </c>
      <c r="D4847" s="89">
        <f>IF(Eingabe!G4847="x",1,0)</f>
        <v>0</v>
      </c>
      <c r="E4847" s="1">
        <f>IF(Eingabe!H4847="x",1,0)</f>
        <v>0</v>
      </c>
      <c r="F4847" s="1">
        <f>IF(Eingabe!I4847="x",1,0)</f>
        <v>0</v>
      </c>
      <c r="G4847" s="90">
        <f t="shared" si="329"/>
        <v>0</v>
      </c>
      <c r="H4847" s="1">
        <f>IF(Eingabe!R4847="x",1,0)</f>
        <v>0</v>
      </c>
      <c r="I4847" s="1">
        <f>IF(Eingabe!S4847="x",1,0)</f>
        <v>0</v>
      </c>
      <c r="J4847" s="1">
        <f t="shared" si="330"/>
        <v>0</v>
      </c>
      <c r="K4847" s="89">
        <f>IF(Eingabe!E4847="x",1,0)</f>
        <v>0</v>
      </c>
      <c r="L4847" s="1">
        <f>IF(Eingabe!F4847="x",1,0)</f>
        <v>0</v>
      </c>
      <c r="M4847" s="90">
        <f t="shared" si="331"/>
        <v>0</v>
      </c>
    </row>
    <row r="4848">
      <c r="A4848" s="5">
        <f>Eingabe!J4848^2*PI()/4</f>
        <v>0</v>
      </c>
      <c r="B4848" s="5">
        <f>Eingabe!K4848*Eingabe!L4848</f>
        <v>0</v>
      </c>
      <c r="C4848" s="5">
        <f>(Eingabe!K4848*(Eingabe!L4848-Eingabe!K4848)+Eingabe!K4848^2*PI()/4)*0+Eingabe!K4848*Eingabe!L4848</f>
        <v>0</v>
      </c>
      <c r="D4848" s="89">
        <f>IF(Eingabe!G4848="x",1,0)</f>
        <v>0</v>
      </c>
      <c r="E4848" s="1">
        <f>IF(Eingabe!H4848="x",1,0)</f>
        <v>0</v>
      </c>
      <c r="F4848" s="1">
        <f>IF(Eingabe!I4848="x",1,0)</f>
        <v>0</v>
      </c>
      <c r="G4848" s="90">
        <f t="shared" si="329"/>
        <v>0</v>
      </c>
      <c r="H4848" s="1">
        <f>IF(Eingabe!R4848="x",1,0)</f>
        <v>0</v>
      </c>
      <c r="I4848" s="1">
        <f>IF(Eingabe!S4848="x",1,0)</f>
        <v>0</v>
      </c>
      <c r="J4848" s="1">
        <f t="shared" si="330"/>
        <v>0</v>
      </c>
      <c r="K4848" s="89">
        <f>IF(Eingabe!E4848="x",1,0)</f>
        <v>0</v>
      </c>
      <c r="L4848" s="1">
        <f>IF(Eingabe!F4848="x",1,0)</f>
        <v>0</v>
      </c>
      <c r="M4848" s="90">
        <f t="shared" si="331"/>
        <v>0</v>
      </c>
    </row>
    <row r="4849">
      <c r="A4849" s="5">
        <f>Eingabe!J4849^2*PI()/4</f>
        <v>0</v>
      </c>
      <c r="B4849" s="5">
        <f>Eingabe!K4849*Eingabe!L4849</f>
        <v>0</v>
      </c>
      <c r="C4849" s="5">
        <f>(Eingabe!K4849*(Eingabe!L4849-Eingabe!K4849)+Eingabe!K4849^2*PI()/4)*0+Eingabe!K4849*Eingabe!L4849</f>
        <v>0</v>
      </c>
      <c r="D4849" s="89">
        <f>IF(Eingabe!G4849="x",1,0)</f>
        <v>0</v>
      </c>
      <c r="E4849" s="1">
        <f>IF(Eingabe!H4849="x",1,0)</f>
        <v>0</v>
      </c>
      <c r="F4849" s="1">
        <f>IF(Eingabe!I4849="x",1,0)</f>
        <v>0</v>
      </c>
      <c r="G4849" s="90">
        <f t="shared" si="329"/>
        <v>0</v>
      </c>
      <c r="H4849" s="1">
        <f>IF(Eingabe!R4849="x",1,0)</f>
        <v>0</v>
      </c>
      <c r="I4849" s="1">
        <f>IF(Eingabe!S4849="x",1,0)</f>
        <v>0</v>
      </c>
      <c r="J4849" s="1">
        <f t="shared" si="330"/>
        <v>0</v>
      </c>
      <c r="K4849" s="89">
        <f>IF(Eingabe!E4849="x",1,0)</f>
        <v>0</v>
      </c>
      <c r="L4849" s="1">
        <f>IF(Eingabe!F4849="x",1,0)</f>
        <v>0</v>
      </c>
      <c r="M4849" s="90">
        <f t="shared" si="331"/>
        <v>0</v>
      </c>
    </row>
    <row r="4850">
      <c r="A4850" s="5">
        <f>Eingabe!J4850^2*PI()/4</f>
        <v>0</v>
      </c>
      <c r="B4850" s="5">
        <f>Eingabe!K4850*Eingabe!L4850</f>
        <v>0</v>
      </c>
      <c r="C4850" s="5">
        <f>(Eingabe!K4850*(Eingabe!L4850-Eingabe!K4850)+Eingabe!K4850^2*PI()/4)*0+Eingabe!K4850*Eingabe!L4850</f>
        <v>0</v>
      </c>
      <c r="D4850" s="89">
        <f>IF(Eingabe!G4850="x",1,0)</f>
        <v>0</v>
      </c>
      <c r="E4850" s="1">
        <f>IF(Eingabe!H4850="x",1,0)</f>
        <v>0</v>
      </c>
      <c r="F4850" s="1">
        <f>IF(Eingabe!I4850="x",1,0)</f>
        <v>0</v>
      </c>
      <c r="G4850" s="90">
        <f t="shared" si="329"/>
        <v>0</v>
      </c>
      <c r="H4850" s="1">
        <f>IF(Eingabe!R4850="x",1,0)</f>
        <v>0</v>
      </c>
      <c r="I4850" s="1">
        <f>IF(Eingabe!S4850="x",1,0)</f>
        <v>0</v>
      </c>
      <c r="J4850" s="1">
        <f t="shared" si="330"/>
        <v>0</v>
      </c>
      <c r="K4850" s="89">
        <f>IF(Eingabe!E4850="x",1,0)</f>
        <v>0</v>
      </c>
      <c r="L4850" s="1">
        <f>IF(Eingabe!F4850="x",1,0)</f>
        <v>0</v>
      </c>
      <c r="M4850" s="90">
        <f t="shared" si="331"/>
        <v>0</v>
      </c>
    </row>
    <row r="4851">
      <c r="A4851" s="5">
        <f>Eingabe!J4851^2*PI()/4</f>
        <v>0</v>
      </c>
      <c r="B4851" s="5">
        <f>Eingabe!K4851*Eingabe!L4851</f>
        <v>0</v>
      </c>
      <c r="C4851" s="5">
        <f>(Eingabe!K4851*(Eingabe!L4851-Eingabe!K4851)+Eingabe!K4851^2*PI()/4)*0+Eingabe!K4851*Eingabe!L4851</f>
        <v>0</v>
      </c>
      <c r="D4851" s="89">
        <f>IF(Eingabe!G4851="x",1,0)</f>
        <v>0</v>
      </c>
      <c r="E4851" s="1">
        <f>IF(Eingabe!H4851="x",1,0)</f>
        <v>0</v>
      </c>
      <c r="F4851" s="1">
        <f>IF(Eingabe!I4851="x",1,0)</f>
        <v>0</v>
      </c>
      <c r="G4851" s="90">
        <f t="shared" si="329"/>
        <v>0</v>
      </c>
      <c r="H4851" s="1">
        <f>IF(Eingabe!R4851="x",1,0)</f>
        <v>0</v>
      </c>
      <c r="I4851" s="1">
        <f>IF(Eingabe!S4851="x",1,0)</f>
        <v>0</v>
      </c>
      <c r="J4851" s="1">
        <f t="shared" si="330"/>
        <v>0</v>
      </c>
      <c r="K4851" s="89">
        <f>IF(Eingabe!E4851="x",1,0)</f>
        <v>0</v>
      </c>
      <c r="L4851" s="1">
        <f>IF(Eingabe!F4851="x",1,0)</f>
        <v>0</v>
      </c>
      <c r="M4851" s="90">
        <f t="shared" si="331"/>
        <v>0</v>
      </c>
    </row>
    <row r="4852">
      <c r="A4852" s="5">
        <f>Eingabe!J4852^2*PI()/4</f>
        <v>0</v>
      </c>
      <c r="B4852" s="5">
        <f>Eingabe!K4852*Eingabe!L4852</f>
        <v>0</v>
      </c>
      <c r="C4852" s="5">
        <f>(Eingabe!K4852*(Eingabe!L4852-Eingabe!K4852)+Eingabe!K4852^2*PI()/4)*0+Eingabe!K4852*Eingabe!L4852</f>
        <v>0</v>
      </c>
      <c r="D4852" s="89">
        <f>IF(Eingabe!G4852="x",1,0)</f>
        <v>0</v>
      </c>
      <c r="E4852" s="1">
        <f>IF(Eingabe!H4852="x",1,0)</f>
        <v>0</v>
      </c>
      <c r="F4852" s="1">
        <f>IF(Eingabe!I4852="x",1,0)</f>
        <v>0</v>
      </c>
      <c r="G4852" s="90">
        <f t="shared" si="329"/>
        <v>0</v>
      </c>
      <c r="H4852" s="1">
        <f>IF(Eingabe!R4852="x",1,0)</f>
        <v>0</v>
      </c>
      <c r="I4852" s="1">
        <f>IF(Eingabe!S4852="x",1,0)</f>
        <v>0</v>
      </c>
      <c r="J4852" s="1">
        <f t="shared" si="330"/>
        <v>0</v>
      </c>
      <c r="K4852" s="89">
        <f>IF(Eingabe!E4852="x",1,0)</f>
        <v>0</v>
      </c>
      <c r="L4852" s="1">
        <f>IF(Eingabe!F4852="x",1,0)</f>
        <v>0</v>
      </c>
      <c r="M4852" s="90">
        <f t="shared" si="331"/>
        <v>0</v>
      </c>
    </row>
    <row r="4853">
      <c r="A4853" s="5">
        <f>Eingabe!J4853^2*PI()/4</f>
        <v>0</v>
      </c>
      <c r="B4853" s="5">
        <f>Eingabe!K4853*Eingabe!L4853</f>
        <v>0</v>
      </c>
      <c r="C4853" s="5">
        <f>(Eingabe!K4853*(Eingabe!L4853-Eingabe!K4853)+Eingabe!K4853^2*PI()/4)*0+Eingabe!K4853*Eingabe!L4853</f>
        <v>0</v>
      </c>
      <c r="D4853" s="89">
        <f>IF(Eingabe!G4853="x",1,0)</f>
        <v>0</v>
      </c>
      <c r="E4853" s="1">
        <f>IF(Eingabe!H4853="x",1,0)</f>
        <v>0</v>
      </c>
      <c r="F4853" s="1">
        <f>IF(Eingabe!I4853="x",1,0)</f>
        <v>0</v>
      </c>
      <c r="G4853" s="90">
        <f t="shared" si="329"/>
        <v>0</v>
      </c>
      <c r="H4853" s="1">
        <f>IF(Eingabe!R4853="x",1,0)</f>
        <v>0</v>
      </c>
      <c r="I4853" s="1">
        <f>IF(Eingabe!S4853="x",1,0)</f>
        <v>0</v>
      </c>
      <c r="J4853" s="1">
        <f t="shared" si="330"/>
        <v>0</v>
      </c>
      <c r="K4853" s="89">
        <f>IF(Eingabe!E4853="x",1,0)</f>
        <v>0</v>
      </c>
      <c r="L4853" s="1">
        <f>IF(Eingabe!F4853="x",1,0)</f>
        <v>0</v>
      </c>
      <c r="M4853" s="90">
        <f t="shared" si="331"/>
        <v>0</v>
      </c>
    </row>
    <row r="4854">
      <c r="A4854" s="5">
        <f>Eingabe!J4854^2*PI()/4</f>
        <v>0</v>
      </c>
      <c r="B4854" s="5">
        <f>Eingabe!K4854*Eingabe!L4854</f>
        <v>0</v>
      </c>
      <c r="C4854" s="5">
        <f>(Eingabe!K4854*(Eingabe!L4854-Eingabe!K4854)+Eingabe!K4854^2*PI()/4)*0+Eingabe!K4854*Eingabe!L4854</f>
        <v>0</v>
      </c>
      <c r="D4854" s="89">
        <f>IF(Eingabe!G4854="x",1,0)</f>
        <v>0</v>
      </c>
      <c r="E4854" s="1">
        <f>IF(Eingabe!H4854="x",1,0)</f>
        <v>0</v>
      </c>
      <c r="F4854" s="1">
        <f>IF(Eingabe!I4854="x",1,0)</f>
        <v>0</v>
      </c>
      <c r="G4854" s="90">
        <f t="shared" si="329"/>
        <v>0</v>
      </c>
      <c r="H4854" s="1">
        <f>IF(Eingabe!R4854="x",1,0)</f>
        <v>0</v>
      </c>
      <c r="I4854" s="1">
        <f>IF(Eingabe!S4854="x",1,0)</f>
        <v>0</v>
      </c>
      <c r="J4854" s="1">
        <f t="shared" si="330"/>
        <v>0</v>
      </c>
      <c r="K4854" s="89">
        <f>IF(Eingabe!E4854="x",1,0)</f>
        <v>0</v>
      </c>
      <c r="L4854" s="1">
        <f>IF(Eingabe!F4854="x",1,0)</f>
        <v>0</v>
      </c>
      <c r="M4854" s="90">
        <f t="shared" si="331"/>
        <v>0</v>
      </c>
    </row>
    <row r="4855">
      <c r="A4855" s="5">
        <f>Eingabe!J4855^2*PI()/4</f>
        <v>0</v>
      </c>
      <c r="B4855" s="5">
        <f>Eingabe!K4855*Eingabe!L4855</f>
        <v>0</v>
      </c>
      <c r="C4855" s="5">
        <f>(Eingabe!K4855*(Eingabe!L4855-Eingabe!K4855)+Eingabe!K4855^2*PI()/4)*0+Eingabe!K4855*Eingabe!L4855</f>
        <v>0</v>
      </c>
      <c r="D4855" s="89">
        <f>IF(Eingabe!G4855="x",1,0)</f>
        <v>0</v>
      </c>
      <c r="E4855" s="1">
        <f>IF(Eingabe!H4855="x",1,0)</f>
        <v>0</v>
      </c>
      <c r="F4855" s="1">
        <f>IF(Eingabe!I4855="x",1,0)</f>
        <v>0</v>
      </c>
      <c r="G4855" s="90">
        <f t="shared" si="329"/>
        <v>0</v>
      </c>
      <c r="H4855" s="1">
        <f>IF(Eingabe!R4855="x",1,0)</f>
        <v>0</v>
      </c>
      <c r="I4855" s="1">
        <f>IF(Eingabe!S4855="x",1,0)</f>
        <v>0</v>
      </c>
      <c r="J4855" s="1">
        <f t="shared" si="330"/>
        <v>0</v>
      </c>
      <c r="K4855" s="89">
        <f>IF(Eingabe!E4855="x",1,0)</f>
        <v>0</v>
      </c>
      <c r="L4855" s="1">
        <f>IF(Eingabe!F4855="x",1,0)</f>
        <v>0</v>
      </c>
      <c r="M4855" s="90">
        <f t="shared" si="331"/>
        <v>0</v>
      </c>
    </row>
    <row r="4856">
      <c r="A4856" s="5">
        <f>Eingabe!J4856^2*PI()/4</f>
        <v>0</v>
      </c>
      <c r="B4856" s="5">
        <f>Eingabe!K4856*Eingabe!L4856</f>
        <v>0</v>
      </c>
      <c r="C4856" s="5">
        <f>(Eingabe!K4856*(Eingabe!L4856-Eingabe!K4856)+Eingabe!K4856^2*PI()/4)*0+Eingabe!K4856*Eingabe!L4856</f>
        <v>0</v>
      </c>
      <c r="D4856" s="89">
        <f>IF(Eingabe!G4856="x",1,0)</f>
        <v>0</v>
      </c>
      <c r="E4856" s="1">
        <f>IF(Eingabe!H4856="x",1,0)</f>
        <v>0</v>
      </c>
      <c r="F4856" s="1">
        <f>IF(Eingabe!I4856="x",1,0)</f>
        <v>0</v>
      </c>
      <c r="G4856" s="90">
        <f t="shared" si="329"/>
        <v>0</v>
      </c>
      <c r="H4856" s="1">
        <f>IF(Eingabe!R4856="x",1,0)</f>
        <v>0</v>
      </c>
      <c r="I4856" s="1">
        <f>IF(Eingabe!S4856="x",1,0)</f>
        <v>0</v>
      </c>
      <c r="J4856" s="1">
        <f t="shared" si="330"/>
        <v>0</v>
      </c>
      <c r="K4856" s="89">
        <f>IF(Eingabe!E4856="x",1,0)</f>
        <v>0</v>
      </c>
      <c r="L4856" s="1">
        <f>IF(Eingabe!F4856="x",1,0)</f>
        <v>0</v>
      </c>
      <c r="M4856" s="90">
        <f t="shared" si="331"/>
        <v>0</v>
      </c>
    </row>
    <row r="4857">
      <c r="A4857" s="5">
        <f>Eingabe!J4857^2*PI()/4</f>
        <v>0</v>
      </c>
      <c r="B4857" s="5">
        <f>Eingabe!K4857*Eingabe!L4857</f>
        <v>0</v>
      </c>
      <c r="C4857" s="5">
        <f>(Eingabe!K4857*(Eingabe!L4857-Eingabe!K4857)+Eingabe!K4857^2*PI()/4)*0+Eingabe!K4857*Eingabe!L4857</f>
        <v>0</v>
      </c>
      <c r="D4857" s="89">
        <f>IF(Eingabe!G4857="x",1,0)</f>
        <v>0</v>
      </c>
      <c r="E4857" s="1">
        <f>IF(Eingabe!H4857="x",1,0)</f>
        <v>0</v>
      </c>
      <c r="F4857" s="1">
        <f>IF(Eingabe!I4857="x",1,0)</f>
        <v>0</v>
      </c>
      <c r="G4857" s="90">
        <f t="shared" si="329"/>
        <v>0</v>
      </c>
      <c r="H4857" s="1">
        <f>IF(Eingabe!R4857="x",1,0)</f>
        <v>0</v>
      </c>
      <c r="I4857" s="1">
        <f>IF(Eingabe!S4857="x",1,0)</f>
        <v>0</v>
      </c>
      <c r="J4857" s="1">
        <f t="shared" si="330"/>
        <v>0</v>
      </c>
      <c r="K4857" s="89">
        <f>IF(Eingabe!E4857="x",1,0)</f>
        <v>0</v>
      </c>
      <c r="L4857" s="1">
        <f>IF(Eingabe!F4857="x",1,0)</f>
        <v>0</v>
      </c>
      <c r="M4857" s="90">
        <f t="shared" si="331"/>
        <v>0</v>
      </c>
    </row>
    <row r="4858">
      <c r="A4858" s="5">
        <f>Eingabe!J4858^2*PI()/4</f>
        <v>0</v>
      </c>
      <c r="B4858" s="5">
        <f>Eingabe!K4858*Eingabe!L4858</f>
        <v>0</v>
      </c>
      <c r="C4858" s="5">
        <f>(Eingabe!K4858*(Eingabe!L4858-Eingabe!K4858)+Eingabe!K4858^2*PI()/4)*0+Eingabe!K4858*Eingabe!L4858</f>
        <v>0</v>
      </c>
      <c r="D4858" s="89">
        <f>IF(Eingabe!G4858="x",1,0)</f>
        <v>0</v>
      </c>
      <c r="E4858" s="1">
        <f>IF(Eingabe!H4858="x",1,0)</f>
        <v>0</v>
      </c>
      <c r="F4858" s="1">
        <f>IF(Eingabe!I4858="x",1,0)</f>
        <v>0</v>
      </c>
      <c r="G4858" s="90">
        <f t="shared" si="329"/>
        <v>0</v>
      </c>
      <c r="H4858" s="1">
        <f>IF(Eingabe!R4858="x",1,0)</f>
        <v>0</v>
      </c>
      <c r="I4858" s="1">
        <f>IF(Eingabe!S4858="x",1,0)</f>
        <v>0</v>
      </c>
      <c r="J4858" s="1">
        <f t="shared" si="330"/>
        <v>0</v>
      </c>
      <c r="K4858" s="89">
        <f>IF(Eingabe!E4858="x",1,0)</f>
        <v>0</v>
      </c>
      <c r="L4858" s="1">
        <f>IF(Eingabe!F4858="x",1,0)</f>
        <v>0</v>
      </c>
      <c r="M4858" s="90">
        <f t="shared" si="331"/>
        <v>0</v>
      </c>
    </row>
    <row r="4859">
      <c r="A4859" s="5">
        <f>Eingabe!J4859^2*PI()/4</f>
        <v>0</v>
      </c>
      <c r="B4859" s="5">
        <f>Eingabe!K4859*Eingabe!L4859</f>
        <v>0</v>
      </c>
      <c r="C4859" s="5">
        <f>(Eingabe!K4859*(Eingabe!L4859-Eingabe!K4859)+Eingabe!K4859^2*PI()/4)*0+Eingabe!K4859*Eingabe!L4859</f>
        <v>0</v>
      </c>
      <c r="D4859" s="89">
        <f>IF(Eingabe!G4859="x",1,0)</f>
        <v>0</v>
      </c>
      <c r="E4859" s="1">
        <f>IF(Eingabe!H4859="x",1,0)</f>
        <v>0</v>
      </c>
      <c r="F4859" s="1">
        <f>IF(Eingabe!I4859="x",1,0)</f>
        <v>0</v>
      </c>
      <c r="G4859" s="90">
        <f t="shared" si="329"/>
        <v>0</v>
      </c>
      <c r="H4859" s="1">
        <f>IF(Eingabe!R4859="x",1,0)</f>
        <v>0</v>
      </c>
      <c r="I4859" s="1">
        <f>IF(Eingabe!S4859="x",1,0)</f>
        <v>0</v>
      </c>
      <c r="J4859" s="1">
        <f t="shared" si="330"/>
        <v>0</v>
      </c>
      <c r="K4859" s="89">
        <f>IF(Eingabe!E4859="x",1,0)</f>
        <v>0</v>
      </c>
      <c r="L4859" s="1">
        <f>IF(Eingabe!F4859="x",1,0)</f>
        <v>0</v>
      </c>
      <c r="M4859" s="90">
        <f t="shared" si="331"/>
        <v>0</v>
      </c>
    </row>
    <row r="4860">
      <c r="A4860" s="5">
        <f>Eingabe!J4860^2*PI()/4</f>
        <v>0</v>
      </c>
      <c r="B4860" s="5">
        <f>Eingabe!K4860*Eingabe!L4860</f>
        <v>0</v>
      </c>
      <c r="C4860" s="5">
        <f>(Eingabe!K4860*(Eingabe!L4860-Eingabe!K4860)+Eingabe!K4860^2*PI()/4)*0+Eingabe!K4860*Eingabe!L4860</f>
        <v>0</v>
      </c>
      <c r="D4860" s="89">
        <f>IF(Eingabe!G4860="x",1,0)</f>
        <v>0</v>
      </c>
      <c r="E4860" s="1">
        <f>IF(Eingabe!H4860="x",1,0)</f>
        <v>0</v>
      </c>
      <c r="F4860" s="1">
        <f>IF(Eingabe!I4860="x",1,0)</f>
        <v>0</v>
      </c>
      <c r="G4860" s="90">
        <f t="shared" si="329"/>
        <v>0</v>
      </c>
      <c r="H4860" s="1">
        <f>IF(Eingabe!R4860="x",1,0)</f>
        <v>0</v>
      </c>
      <c r="I4860" s="1">
        <f>IF(Eingabe!S4860="x",1,0)</f>
        <v>0</v>
      </c>
      <c r="J4860" s="1">
        <f t="shared" si="330"/>
        <v>0</v>
      </c>
      <c r="K4860" s="89">
        <f>IF(Eingabe!E4860="x",1,0)</f>
        <v>0</v>
      </c>
      <c r="L4860" s="1">
        <f>IF(Eingabe!F4860="x",1,0)</f>
        <v>0</v>
      </c>
      <c r="M4860" s="90">
        <f t="shared" si="331"/>
        <v>0</v>
      </c>
    </row>
    <row r="4861">
      <c r="A4861" s="5">
        <f>Eingabe!J4861^2*PI()/4</f>
        <v>0</v>
      </c>
      <c r="B4861" s="5">
        <f>Eingabe!K4861*Eingabe!L4861</f>
        <v>0</v>
      </c>
      <c r="C4861" s="5">
        <f>(Eingabe!K4861*(Eingabe!L4861-Eingabe!K4861)+Eingabe!K4861^2*PI()/4)*0+Eingabe!K4861*Eingabe!L4861</f>
        <v>0</v>
      </c>
      <c r="D4861" s="89">
        <f>IF(Eingabe!G4861="x",1,0)</f>
        <v>0</v>
      </c>
      <c r="E4861" s="1">
        <f>IF(Eingabe!H4861="x",1,0)</f>
        <v>0</v>
      </c>
      <c r="F4861" s="1">
        <f>IF(Eingabe!I4861="x",1,0)</f>
        <v>0</v>
      </c>
      <c r="G4861" s="90">
        <f t="shared" si="329"/>
        <v>0</v>
      </c>
      <c r="H4861" s="1">
        <f>IF(Eingabe!R4861="x",1,0)</f>
        <v>0</v>
      </c>
      <c r="I4861" s="1">
        <f>IF(Eingabe!S4861="x",1,0)</f>
        <v>0</v>
      </c>
      <c r="J4861" s="1">
        <f t="shared" si="330"/>
        <v>0</v>
      </c>
      <c r="K4861" s="89">
        <f>IF(Eingabe!E4861="x",1,0)</f>
        <v>0</v>
      </c>
      <c r="L4861" s="1">
        <f>IF(Eingabe!F4861="x",1,0)</f>
        <v>0</v>
      </c>
      <c r="M4861" s="90">
        <f t="shared" si="331"/>
        <v>0</v>
      </c>
    </row>
    <row r="4862">
      <c r="A4862" s="5">
        <f>Eingabe!J4862^2*PI()/4</f>
        <v>0</v>
      </c>
      <c r="B4862" s="5">
        <f>Eingabe!K4862*Eingabe!L4862</f>
        <v>0</v>
      </c>
      <c r="C4862" s="5">
        <f>(Eingabe!K4862*(Eingabe!L4862-Eingabe!K4862)+Eingabe!K4862^2*PI()/4)*0+Eingabe!K4862*Eingabe!L4862</f>
        <v>0</v>
      </c>
      <c r="D4862" s="89">
        <f>IF(Eingabe!G4862="x",1,0)</f>
        <v>0</v>
      </c>
      <c r="E4862" s="1">
        <f>IF(Eingabe!H4862="x",1,0)</f>
        <v>0</v>
      </c>
      <c r="F4862" s="1">
        <f>IF(Eingabe!I4862="x",1,0)</f>
        <v>0</v>
      </c>
      <c r="G4862" s="90">
        <f t="shared" si="329"/>
        <v>0</v>
      </c>
      <c r="H4862" s="1">
        <f>IF(Eingabe!R4862="x",1,0)</f>
        <v>0</v>
      </c>
      <c r="I4862" s="1">
        <f>IF(Eingabe!S4862="x",1,0)</f>
        <v>0</v>
      </c>
      <c r="J4862" s="1">
        <f t="shared" si="330"/>
        <v>0</v>
      </c>
      <c r="K4862" s="89">
        <f>IF(Eingabe!E4862="x",1,0)</f>
        <v>0</v>
      </c>
      <c r="L4862" s="1">
        <f>IF(Eingabe!F4862="x",1,0)</f>
        <v>0</v>
      </c>
      <c r="M4862" s="90">
        <f t="shared" si="331"/>
        <v>0</v>
      </c>
    </row>
    <row r="4863">
      <c r="A4863" s="5">
        <f>Eingabe!J4863^2*PI()/4</f>
        <v>0</v>
      </c>
      <c r="B4863" s="5">
        <f>Eingabe!K4863*Eingabe!L4863</f>
        <v>0</v>
      </c>
      <c r="C4863" s="5">
        <f>(Eingabe!K4863*(Eingabe!L4863-Eingabe!K4863)+Eingabe!K4863^2*PI()/4)*0+Eingabe!K4863*Eingabe!L4863</f>
        <v>0</v>
      </c>
      <c r="D4863" s="89">
        <f>IF(Eingabe!G4863="x",1,0)</f>
        <v>0</v>
      </c>
      <c r="E4863" s="1">
        <f>IF(Eingabe!H4863="x",1,0)</f>
        <v>0</v>
      </c>
      <c r="F4863" s="1">
        <f>IF(Eingabe!I4863="x",1,0)</f>
        <v>0</v>
      </c>
      <c r="G4863" s="90">
        <f t="shared" si="329"/>
        <v>0</v>
      </c>
      <c r="H4863" s="1">
        <f>IF(Eingabe!R4863="x",1,0)</f>
        <v>0</v>
      </c>
      <c r="I4863" s="1">
        <f>IF(Eingabe!S4863="x",1,0)</f>
        <v>0</v>
      </c>
      <c r="J4863" s="1">
        <f t="shared" si="330"/>
        <v>0</v>
      </c>
      <c r="K4863" s="89">
        <f>IF(Eingabe!E4863="x",1,0)</f>
        <v>0</v>
      </c>
      <c r="L4863" s="1">
        <f>IF(Eingabe!F4863="x",1,0)</f>
        <v>0</v>
      </c>
      <c r="M4863" s="90">
        <f t="shared" si="331"/>
        <v>0</v>
      </c>
    </row>
    <row r="4864">
      <c r="A4864" s="5">
        <f>Eingabe!J4864^2*PI()/4</f>
        <v>0</v>
      </c>
      <c r="B4864" s="5">
        <f>Eingabe!K4864*Eingabe!L4864</f>
        <v>0</v>
      </c>
      <c r="C4864" s="5">
        <f>(Eingabe!K4864*(Eingabe!L4864-Eingabe!K4864)+Eingabe!K4864^2*PI()/4)*0+Eingabe!K4864*Eingabe!L4864</f>
        <v>0</v>
      </c>
      <c r="D4864" s="89">
        <f>IF(Eingabe!G4864="x",1,0)</f>
        <v>0</v>
      </c>
      <c r="E4864" s="1">
        <f>IF(Eingabe!H4864="x",1,0)</f>
        <v>0</v>
      </c>
      <c r="F4864" s="1">
        <f>IF(Eingabe!I4864="x",1,0)</f>
        <v>0</v>
      </c>
      <c r="G4864" s="90">
        <f t="shared" si="329"/>
        <v>0</v>
      </c>
      <c r="H4864" s="1">
        <f>IF(Eingabe!R4864="x",1,0)</f>
        <v>0</v>
      </c>
      <c r="I4864" s="1">
        <f>IF(Eingabe!S4864="x",1,0)</f>
        <v>0</v>
      </c>
      <c r="J4864" s="1">
        <f t="shared" si="330"/>
        <v>0</v>
      </c>
      <c r="K4864" s="89">
        <f>IF(Eingabe!E4864="x",1,0)</f>
        <v>0</v>
      </c>
      <c r="L4864" s="1">
        <f>IF(Eingabe!F4864="x",1,0)</f>
        <v>0</v>
      </c>
      <c r="M4864" s="90">
        <f t="shared" si="331"/>
        <v>0</v>
      </c>
    </row>
    <row r="4865">
      <c r="A4865" s="5">
        <f>Eingabe!J4865^2*PI()/4</f>
        <v>0</v>
      </c>
      <c r="B4865" s="5">
        <f>Eingabe!K4865*Eingabe!L4865</f>
        <v>0</v>
      </c>
      <c r="C4865" s="5">
        <f>(Eingabe!K4865*(Eingabe!L4865-Eingabe!K4865)+Eingabe!K4865^2*PI()/4)*0+Eingabe!K4865*Eingabe!L4865</f>
        <v>0</v>
      </c>
      <c r="D4865" s="89">
        <f>IF(Eingabe!G4865="x",1,0)</f>
        <v>0</v>
      </c>
      <c r="E4865" s="1">
        <f>IF(Eingabe!H4865="x",1,0)</f>
        <v>0</v>
      </c>
      <c r="F4865" s="1">
        <f>IF(Eingabe!I4865="x",1,0)</f>
        <v>0</v>
      </c>
      <c r="G4865" s="90">
        <f t="shared" si="329"/>
        <v>0</v>
      </c>
      <c r="H4865" s="1">
        <f>IF(Eingabe!R4865="x",1,0)</f>
        <v>0</v>
      </c>
      <c r="I4865" s="1">
        <f>IF(Eingabe!S4865="x",1,0)</f>
        <v>0</v>
      </c>
      <c r="J4865" s="1">
        <f t="shared" si="330"/>
        <v>0</v>
      </c>
      <c r="K4865" s="89">
        <f>IF(Eingabe!E4865="x",1,0)</f>
        <v>0</v>
      </c>
      <c r="L4865" s="1">
        <f>IF(Eingabe!F4865="x",1,0)</f>
        <v>0</v>
      </c>
      <c r="M4865" s="90">
        <f t="shared" si="331"/>
        <v>0</v>
      </c>
    </row>
    <row r="4866">
      <c r="A4866" s="5">
        <f>Eingabe!J4866^2*PI()/4</f>
        <v>0</v>
      </c>
      <c r="B4866" s="5">
        <f>Eingabe!K4866*Eingabe!L4866</f>
        <v>0</v>
      </c>
      <c r="C4866" s="5">
        <f>(Eingabe!K4866*(Eingabe!L4866-Eingabe!K4866)+Eingabe!K4866^2*PI()/4)*0+Eingabe!K4866*Eingabe!L4866</f>
        <v>0</v>
      </c>
      <c r="D4866" s="89">
        <f>IF(Eingabe!G4866="x",1,0)</f>
        <v>0</v>
      </c>
      <c r="E4866" s="1">
        <f>IF(Eingabe!H4866="x",1,0)</f>
        <v>0</v>
      </c>
      <c r="F4866" s="1">
        <f>IF(Eingabe!I4866="x",1,0)</f>
        <v>0</v>
      </c>
      <c r="G4866" s="90">
        <f t="shared" si="329"/>
        <v>0</v>
      </c>
      <c r="H4866" s="1">
        <f>IF(Eingabe!R4866="x",1,0)</f>
        <v>0</v>
      </c>
      <c r="I4866" s="1">
        <f>IF(Eingabe!S4866="x",1,0)</f>
        <v>0</v>
      </c>
      <c r="J4866" s="1">
        <f t="shared" si="330"/>
        <v>0</v>
      </c>
      <c r="K4866" s="89">
        <f>IF(Eingabe!E4866="x",1,0)</f>
        <v>0</v>
      </c>
      <c r="L4866" s="1">
        <f>IF(Eingabe!F4866="x",1,0)</f>
        <v>0</v>
      </c>
      <c r="M4866" s="90">
        <f t="shared" si="331"/>
        <v>0</v>
      </c>
    </row>
    <row r="4867">
      <c r="A4867" s="5">
        <f>Eingabe!J4867^2*PI()/4</f>
        <v>0</v>
      </c>
      <c r="B4867" s="5">
        <f>Eingabe!K4867*Eingabe!L4867</f>
        <v>0</v>
      </c>
      <c r="C4867" s="5">
        <f>(Eingabe!K4867*(Eingabe!L4867-Eingabe!K4867)+Eingabe!K4867^2*PI()/4)*0+Eingabe!K4867*Eingabe!L4867</f>
        <v>0</v>
      </c>
      <c r="D4867" s="89">
        <f>IF(Eingabe!G4867="x",1,0)</f>
        <v>0</v>
      </c>
      <c r="E4867" s="1">
        <f>IF(Eingabe!H4867="x",1,0)</f>
        <v>0</v>
      </c>
      <c r="F4867" s="1">
        <f>IF(Eingabe!I4867="x",1,0)</f>
        <v>0</v>
      </c>
      <c r="G4867" s="90">
        <f t="shared" si="329"/>
        <v>0</v>
      </c>
      <c r="H4867" s="1">
        <f>IF(Eingabe!R4867="x",1,0)</f>
        <v>0</v>
      </c>
      <c r="I4867" s="1">
        <f>IF(Eingabe!S4867="x",1,0)</f>
        <v>0</v>
      </c>
      <c r="J4867" s="1">
        <f t="shared" si="330"/>
        <v>0</v>
      </c>
      <c r="K4867" s="89">
        <f>IF(Eingabe!E4867="x",1,0)</f>
        <v>0</v>
      </c>
      <c r="L4867" s="1">
        <f>IF(Eingabe!F4867="x",1,0)</f>
        <v>0</v>
      </c>
      <c r="M4867" s="90">
        <f t="shared" si="331"/>
        <v>0</v>
      </c>
    </row>
    <row r="4868">
      <c r="A4868" s="5">
        <f>Eingabe!J4868^2*PI()/4</f>
        <v>0</v>
      </c>
      <c r="B4868" s="5">
        <f>Eingabe!K4868*Eingabe!L4868</f>
        <v>0</v>
      </c>
      <c r="C4868" s="5">
        <f>(Eingabe!K4868*(Eingabe!L4868-Eingabe!K4868)+Eingabe!K4868^2*PI()/4)*0+Eingabe!K4868*Eingabe!L4868</f>
        <v>0</v>
      </c>
      <c r="D4868" s="89">
        <f>IF(Eingabe!G4868="x",1,0)</f>
        <v>0</v>
      </c>
      <c r="E4868" s="1">
        <f>IF(Eingabe!H4868="x",1,0)</f>
        <v>0</v>
      </c>
      <c r="F4868" s="1">
        <f>IF(Eingabe!I4868="x",1,0)</f>
        <v>0</v>
      </c>
      <c r="G4868" s="90">
        <f t="shared" si="329"/>
        <v>0</v>
      </c>
      <c r="H4868" s="1">
        <f>IF(Eingabe!R4868="x",1,0)</f>
        <v>0</v>
      </c>
      <c r="I4868" s="1">
        <f>IF(Eingabe!S4868="x",1,0)</f>
        <v>0</v>
      </c>
      <c r="J4868" s="1">
        <f t="shared" si="330"/>
        <v>0</v>
      </c>
      <c r="K4868" s="89">
        <f>IF(Eingabe!E4868="x",1,0)</f>
        <v>0</v>
      </c>
      <c r="L4868" s="1">
        <f>IF(Eingabe!F4868="x",1,0)</f>
        <v>0</v>
      </c>
      <c r="M4868" s="90">
        <f t="shared" si="331"/>
        <v>0</v>
      </c>
    </row>
    <row r="4869">
      <c r="A4869" s="5">
        <f>Eingabe!J4869^2*PI()/4</f>
        <v>0</v>
      </c>
      <c r="B4869" s="5">
        <f>Eingabe!K4869*Eingabe!L4869</f>
        <v>0</v>
      </c>
      <c r="C4869" s="5">
        <f>(Eingabe!K4869*(Eingabe!L4869-Eingabe!K4869)+Eingabe!K4869^2*PI()/4)*0+Eingabe!K4869*Eingabe!L4869</f>
        <v>0</v>
      </c>
      <c r="D4869" s="89">
        <f>IF(Eingabe!G4869="x",1,0)</f>
        <v>0</v>
      </c>
      <c r="E4869" s="1">
        <f>IF(Eingabe!H4869="x",1,0)</f>
        <v>0</v>
      </c>
      <c r="F4869" s="1">
        <f>IF(Eingabe!I4869="x",1,0)</f>
        <v>0</v>
      </c>
      <c r="G4869" s="90">
        <f t="shared" si="329"/>
        <v>0</v>
      </c>
      <c r="H4869" s="1">
        <f>IF(Eingabe!R4869="x",1,0)</f>
        <v>0</v>
      </c>
      <c r="I4869" s="1">
        <f>IF(Eingabe!S4869="x",1,0)</f>
        <v>0</v>
      </c>
      <c r="J4869" s="1">
        <f t="shared" si="330"/>
        <v>0</v>
      </c>
      <c r="K4869" s="89">
        <f>IF(Eingabe!E4869="x",1,0)</f>
        <v>0</v>
      </c>
      <c r="L4869" s="1">
        <f>IF(Eingabe!F4869="x",1,0)</f>
        <v>0</v>
      </c>
      <c r="M4869" s="90">
        <f t="shared" si="331"/>
        <v>0</v>
      </c>
    </row>
    <row r="4870">
      <c r="A4870" s="5">
        <f>Eingabe!J4870^2*PI()/4</f>
        <v>0</v>
      </c>
      <c r="B4870" s="5">
        <f>Eingabe!K4870*Eingabe!L4870</f>
        <v>0</v>
      </c>
      <c r="C4870" s="5">
        <f>(Eingabe!K4870*(Eingabe!L4870-Eingabe!K4870)+Eingabe!K4870^2*PI()/4)*0+Eingabe!K4870*Eingabe!L4870</f>
        <v>0</v>
      </c>
      <c r="D4870" s="89">
        <f>IF(Eingabe!G4870="x",1,0)</f>
        <v>0</v>
      </c>
      <c r="E4870" s="1">
        <f>IF(Eingabe!H4870="x",1,0)</f>
        <v>0</v>
      </c>
      <c r="F4870" s="1">
        <f>IF(Eingabe!I4870="x",1,0)</f>
        <v>0</v>
      </c>
      <c r="G4870" s="90">
        <f t="shared" si="329"/>
        <v>0</v>
      </c>
      <c r="H4870" s="1">
        <f>IF(Eingabe!R4870="x",1,0)</f>
        <v>0</v>
      </c>
      <c r="I4870" s="1">
        <f>IF(Eingabe!S4870="x",1,0)</f>
        <v>0</v>
      </c>
      <c r="J4870" s="1">
        <f t="shared" si="330"/>
        <v>0</v>
      </c>
      <c r="K4870" s="89">
        <f>IF(Eingabe!E4870="x",1,0)</f>
        <v>0</v>
      </c>
      <c r="L4870" s="1">
        <f>IF(Eingabe!F4870="x",1,0)</f>
        <v>0</v>
      </c>
      <c r="M4870" s="90">
        <f t="shared" si="331"/>
        <v>0</v>
      </c>
    </row>
    <row r="4871">
      <c r="A4871" s="5">
        <f>Eingabe!J4871^2*PI()/4</f>
        <v>0</v>
      </c>
      <c r="B4871" s="5">
        <f>Eingabe!K4871*Eingabe!L4871</f>
        <v>0</v>
      </c>
      <c r="C4871" s="5">
        <f>(Eingabe!K4871*(Eingabe!L4871-Eingabe!K4871)+Eingabe!K4871^2*PI()/4)*0+Eingabe!K4871*Eingabe!L4871</f>
        <v>0</v>
      </c>
      <c r="D4871" s="89">
        <f>IF(Eingabe!G4871="x",1,0)</f>
        <v>0</v>
      </c>
      <c r="E4871" s="1">
        <f>IF(Eingabe!H4871="x",1,0)</f>
        <v>0</v>
      </c>
      <c r="F4871" s="1">
        <f>IF(Eingabe!I4871="x",1,0)</f>
        <v>0</v>
      </c>
      <c r="G4871" s="90">
        <f t="shared" si="329"/>
        <v>0</v>
      </c>
      <c r="H4871" s="1">
        <f>IF(Eingabe!R4871="x",1,0)</f>
        <v>0</v>
      </c>
      <c r="I4871" s="1">
        <f>IF(Eingabe!S4871="x",1,0)</f>
        <v>0</v>
      </c>
      <c r="J4871" s="1">
        <f t="shared" si="330"/>
        <v>0</v>
      </c>
      <c r="K4871" s="89">
        <f>IF(Eingabe!E4871="x",1,0)</f>
        <v>0</v>
      </c>
      <c r="L4871" s="1">
        <f>IF(Eingabe!F4871="x",1,0)</f>
        <v>0</v>
      </c>
      <c r="M4871" s="90">
        <f t="shared" si="331"/>
        <v>0</v>
      </c>
    </row>
    <row r="4872">
      <c r="A4872" s="5">
        <f>Eingabe!J4872^2*PI()/4</f>
        <v>0</v>
      </c>
      <c r="B4872" s="5">
        <f>Eingabe!K4872*Eingabe!L4872</f>
        <v>0</v>
      </c>
      <c r="C4872" s="5">
        <f>(Eingabe!K4872*(Eingabe!L4872-Eingabe!K4872)+Eingabe!K4872^2*PI()/4)*0+Eingabe!K4872*Eingabe!L4872</f>
        <v>0</v>
      </c>
      <c r="D4872" s="89">
        <f>IF(Eingabe!G4872="x",1,0)</f>
        <v>0</v>
      </c>
      <c r="E4872" s="1">
        <f>IF(Eingabe!H4872="x",1,0)</f>
        <v>0</v>
      </c>
      <c r="F4872" s="1">
        <f>IF(Eingabe!I4872="x",1,0)</f>
        <v>0</v>
      </c>
      <c r="G4872" s="90">
        <f t="shared" si="329"/>
        <v>0</v>
      </c>
      <c r="H4872" s="1">
        <f>IF(Eingabe!R4872="x",1,0)</f>
        <v>0</v>
      </c>
      <c r="I4872" s="1">
        <f>IF(Eingabe!S4872="x",1,0)</f>
        <v>0</v>
      </c>
      <c r="J4872" s="1">
        <f t="shared" si="330"/>
        <v>0</v>
      </c>
      <c r="K4872" s="89">
        <f>IF(Eingabe!E4872="x",1,0)</f>
        <v>0</v>
      </c>
      <c r="L4872" s="1">
        <f>IF(Eingabe!F4872="x",1,0)</f>
        <v>0</v>
      </c>
      <c r="M4872" s="90">
        <f t="shared" si="331"/>
        <v>0</v>
      </c>
    </row>
    <row r="4873">
      <c r="A4873" s="5">
        <f>Eingabe!J4873^2*PI()/4</f>
        <v>0</v>
      </c>
      <c r="B4873" s="5">
        <f>Eingabe!K4873*Eingabe!L4873</f>
        <v>0</v>
      </c>
      <c r="C4873" s="5">
        <f>(Eingabe!K4873*(Eingabe!L4873-Eingabe!K4873)+Eingabe!K4873^2*PI()/4)*0+Eingabe!K4873*Eingabe!L4873</f>
        <v>0</v>
      </c>
      <c r="D4873" s="89">
        <f>IF(Eingabe!G4873="x",1,0)</f>
        <v>0</v>
      </c>
      <c r="E4873" s="1">
        <f>IF(Eingabe!H4873="x",1,0)</f>
        <v>0</v>
      </c>
      <c r="F4873" s="1">
        <f>IF(Eingabe!I4873="x",1,0)</f>
        <v>0</v>
      </c>
      <c r="G4873" s="90">
        <f t="shared" si="329"/>
        <v>0</v>
      </c>
      <c r="H4873" s="1">
        <f>IF(Eingabe!R4873="x",1,0)</f>
        <v>0</v>
      </c>
      <c r="I4873" s="1">
        <f>IF(Eingabe!S4873="x",1,0)</f>
        <v>0</v>
      </c>
      <c r="J4873" s="1">
        <f t="shared" si="330"/>
        <v>0</v>
      </c>
      <c r="K4873" s="89">
        <f>IF(Eingabe!E4873="x",1,0)</f>
        <v>0</v>
      </c>
      <c r="L4873" s="1">
        <f>IF(Eingabe!F4873="x",1,0)</f>
        <v>0</v>
      </c>
      <c r="M4873" s="90">
        <f t="shared" si="331"/>
        <v>0</v>
      </c>
    </row>
    <row r="4874">
      <c r="A4874" s="5">
        <f>Eingabe!J4874^2*PI()/4</f>
        <v>0</v>
      </c>
      <c r="B4874" s="5">
        <f>Eingabe!K4874*Eingabe!L4874</f>
        <v>0</v>
      </c>
      <c r="C4874" s="5">
        <f>(Eingabe!K4874*(Eingabe!L4874-Eingabe!K4874)+Eingabe!K4874^2*PI()/4)*0+Eingabe!K4874*Eingabe!L4874</f>
        <v>0</v>
      </c>
      <c r="D4874" s="89">
        <f>IF(Eingabe!G4874="x",1,0)</f>
        <v>0</v>
      </c>
      <c r="E4874" s="1">
        <f>IF(Eingabe!H4874="x",1,0)</f>
        <v>0</v>
      </c>
      <c r="F4874" s="1">
        <f>IF(Eingabe!I4874="x",1,0)</f>
        <v>0</v>
      </c>
      <c r="G4874" s="90">
        <f t="shared" si="329"/>
        <v>0</v>
      </c>
      <c r="H4874" s="1">
        <f>IF(Eingabe!R4874="x",1,0)</f>
        <v>0</v>
      </c>
      <c r="I4874" s="1">
        <f>IF(Eingabe!S4874="x",1,0)</f>
        <v>0</v>
      </c>
      <c r="J4874" s="1">
        <f t="shared" si="330"/>
        <v>0</v>
      </c>
      <c r="K4874" s="89">
        <f>IF(Eingabe!E4874="x",1,0)</f>
        <v>0</v>
      </c>
      <c r="L4874" s="1">
        <f>IF(Eingabe!F4874="x",1,0)</f>
        <v>0</v>
      </c>
      <c r="M4874" s="90">
        <f t="shared" si="331"/>
        <v>0</v>
      </c>
    </row>
    <row r="4875">
      <c r="A4875" s="5">
        <f>Eingabe!J4875^2*PI()/4</f>
        <v>0</v>
      </c>
      <c r="B4875" s="5">
        <f>Eingabe!K4875*Eingabe!L4875</f>
        <v>0</v>
      </c>
      <c r="C4875" s="5">
        <f>(Eingabe!K4875*(Eingabe!L4875-Eingabe!K4875)+Eingabe!K4875^2*PI()/4)*0+Eingabe!K4875*Eingabe!L4875</f>
        <v>0</v>
      </c>
      <c r="D4875" s="89">
        <f>IF(Eingabe!G4875="x",1,0)</f>
        <v>0</v>
      </c>
      <c r="E4875" s="1">
        <f>IF(Eingabe!H4875="x",1,0)</f>
        <v>0</v>
      </c>
      <c r="F4875" s="1">
        <f>IF(Eingabe!I4875="x",1,0)</f>
        <v>0</v>
      </c>
      <c r="G4875" s="90">
        <f t="shared" si="329"/>
        <v>0</v>
      </c>
      <c r="H4875" s="1">
        <f>IF(Eingabe!R4875="x",1,0)</f>
        <v>0</v>
      </c>
      <c r="I4875" s="1">
        <f>IF(Eingabe!S4875="x",1,0)</f>
        <v>0</v>
      </c>
      <c r="J4875" s="1">
        <f t="shared" si="330"/>
        <v>0</v>
      </c>
      <c r="K4875" s="89">
        <f>IF(Eingabe!E4875="x",1,0)</f>
        <v>0</v>
      </c>
      <c r="L4875" s="1">
        <f>IF(Eingabe!F4875="x",1,0)</f>
        <v>0</v>
      </c>
      <c r="M4875" s="90">
        <f t="shared" si="331"/>
        <v>0</v>
      </c>
    </row>
    <row r="4876">
      <c r="A4876" s="5">
        <f>Eingabe!J4876^2*PI()/4</f>
        <v>0</v>
      </c>
      <c r="B4876" s="5">
        <f>Eingabe!K4876*Eingabe!L4876</f>
        <v>0</v>
      </c>
      <c r="C4876" s="5">
        <f>(Eingabe!K4876*(Eingabe!L4876-Eingabe!K4876)+Eingabe!K4876^2*PI()/4)*0+Eingabe!K4876*Eingabe!L4876</f>
        <v>0</v>
      </c>
      <c r="D4876" s="89">
        <f>IF(Eingabe!G4876="x",1,0)</f>
        <v>0</v>
      </c>
      <c r="E4876" s="1">
        <f>IF(Eingabe!H4876="x",1,0)</f>
        <v>0</v>
      </c>
      <c r="F4876" s="1">
        <f>IF(Eingabe!I4876="x",1,0)</f>
        <v>0</v>
      </c>
      <c r="G4876" s="90">
        <f t="shared" si="329"/>
        <v>0</v>
      </c>
      <c r="H4876" s="1">
        <f>IF(Eingabe!R4876="x",1,0)</f>
        <v>0</v>
      </c>
      <c r="I4876" s="1">
        <f>IF(Eingabe!S4876="x",1,0)</f>
        <v>0</v>
      </c>
      <c r="J4876" s="1">
        <f t="shared" si="330"/>
        <v>0</v>
      </c>
      <c r="K4876" s="89">
        <f>IF(Eingabe!E4876="x",1,0)</f>
        <v>0</v>
      </c>
      <c r="L4876" s="1">
        <f>IF(Eingabe!F4876="x",1,0)</f>
        <v>0</v>
      </c>
      <c r="M4876" s="90">
        <f t="shared" si="331"/>
        <v>0</v>
      </c>
    </row>
    <row r="4877">
      <c r="A4877" s="5">
        <f>Eingabe!J4877^2*PI()/4</f>
        <v>0</v>
      </c>
      <c r="B4877" s="5">
        <f>Eingabe!K4877*Eingabe!L4877</f>
        <v>0</v>
      </c>
      <c r="C4877" s="5">
        <f>(Eingabe!K4877*(Eingabe!L4877-Eingabe!K4877)+Eingabe!K4877^2*PI()/4)*0+Eingabe!K4877*Eingabe!L4877</f>
        <v>0</v>
      </c>
      <c r="D4877" s="89">
        <f>IF(Eingabe!G4877="x",1,0)</f>
        <v>0</v>
      </c>
      <c r="E4877" s="1">
        <f>IF(Eingabe!H4877="x",1,0)</f>
        <v>0</v>
      </c>
      <c r="F4877" s="1">
        <f>IF(Eingabe!I4877="x",1,0)</f>
        <v>0</v>
      </c>
      <c r="G4877" s="90">
        <f t="shared" si="329"/>
        <v>0</v>
      </c>
      <c r="H4877" s="1">
        <f>IF(Eingabe!R4877="x",1,0)</f>
        <v>0</v>
      </c>
      <c r="I4877" s="1">
        <f>IF(Eingabe!S4877="x",1,0)</f>
        <v>0</v>
      </c>
      <c r="J4877" s="1">
        <f t="shared" si="330"/>
        <v>0</v>
      </c>
      <c r="K4877" s="89">
        <f>IF(Eingabe!E4877="x",1,0)</f>
        <v>0</v>
      </c>
      <c r="L4877" s="1">
        <f>IF(Eingabe!F4877="x",1,0)</f>
        <v>0</v>
      </c>
      <c r="M4877" s="90">
        <f t="shared" si="331"/>
        <v>0</v>
      </c>
    </row>
    <row r="4878">
      <c r="A4878" s="5">
        <f>Eingabe!J4878^2*PI()/4</f>
        <v>0</v>
      </c>
      <c r="B4878" s="5">
        <f>Eingabe!K4878*Eingabe!L4878</f>
        <v>0</v>
      </c>
      <c r="C4878" s="5">
        <f>(Eingabe!K4878*(Eingabe!L4878-Eingabe!K4878)+Eingabe!K4878^2*PI()/4)*0+Eingabe!K4878*Eingabe!L4878</f>
        <v>0</v>
      </c>
      <c r="D4878" s="89">
        <f>IF(Eingabe!G4878="x",1,0)</f>
        <v>0</v>
      </c>
      <c r="E4878" s="1">
        <f>IF(Eingabe!H4878="x",1,0)</f>
        <v>0</v>
      </c>
      <c r="F4878" s="1">
        <f>IF(Eingabe!I4878="x",1,0)</f>
        <v>0</v>
      </c>
      <c r="G4878" s="90">
        <f t="shared" si="329"/>
        <v>0</v>
      </c>
      <c r="H4878" s="1">
        <f>IF(Eingabe!R4878="x",1,0)</f>
        <v>0</v>
      </c>
      <c r="I4878" s="1">
        <f>IF(Eingabe!S4878="x",1,0)</f>
        <v>0</v>
      </c>
      <c r="J4878" s="1">
        <f t="shared" si="330"/>
        <v>0</v>
      </c>
      <c r="K4878" s="89">
        <f>IF(Eingabe!E4878="x",1,0)</f>
        <v>0</v>
      </c>
      <c r="L4878" s="1">
        <f>IF(Eingabe!F4878="x",1,0)</f>
        <v>0</v>
      </c>
      <c r="M4878" s="90">
        <f t="shared" si="331"/>
        <v>0</v>
      </c>
    </row>
    <row r="4879">
      <c r="A4879" s="5">
        <f>Eingabe!J4879^2*PI()/4</f>
        <v>0</v>
      </c>
      <c r="B4879" s="5">
        <f>Eingabe!K4879*Eingabe!L4879</f>
        <v>0</v>
      </c>
      <c r="C4879" s="5">
        <f>(Eingabe!K4879*(Eingabe!L4879-Eingabe!K4879)+Eingabe!K4879^2*PI()/4)*0+Eingabe!K4879*Eingabe!L4879</f>
        <v>0</v>
      </c>
      <c r="D4879" s="89">
        <f>IF(Eingabe!G4879="x",1,0)</f>
        <v>0</v>
      </c>
      <c r="E4879" s="1">
        <f>IF(Eingabe!H4879="x",1,0)</f>
        <v>0</v>
      </c>
      <c r="F4879" s="1">
        <f>IF(Eingabe!I4879="x",1,0)</f>
        <v>0</v>
      </c>
      <c r="G4879" s="90">
        <f t="shared" si="329"/>
        <v>0</v>
      </c>
      <c r="H4879" s="1">
        <f>IF(Eingabe!R4879="x",1,0)</f>
        <v>0</v>
      </c>
      <c r="I4879" s="1">
        <f>IF(Eingabe!S4879="x",1,0)</f>
        <v>0</v>
      </c>
      <c r="J4879" s="1">
        <f t="shared" si="330"/>
        <v>0</v>
      </c>
      <c r="K4879" s="89">
        <f>IF(Eingabe!E4879="x",1,0)</f>
        <v>0</v>
      </c>
      <c r="L4879" s="1">
        <f>IF(Eingabe!F4879="x",1,0)</f>
        <v>0</v>
      </c>
      <c r="M4879" s="90">
        <f t="shared" si="331"/>
        <v>0</v>
      </c>
    </row>
    <row r="4880">
      <c r="A4880" s="5">
        <f>Eingabe!J4880^2*PI()/4</f>
        <v>0</v>
      </c>
      <c r="B4880" s="5">
        <f>Eingabe!K4880*Eingabe!L4880</f>
        <v>0</v>
      </c>
      <c r="C4880" s="5">
        <f>(Eingabe!K4880*(Eingabe!L4880-Eingabe!K4880)+Eingabe!K4880^2*PI()/4)*0+Eingabe!K4880*Eingabe!L4880</f>
        <v>0</v>
      </c>
      <c r="D4880" s="89">
        <f>IF(Eingabe!G4880="x",1,0)</f>
        <v>0</v>
      </c>
      <c r="E4880" s="1">
        <f>IF(Eingabe!H4880="x",1,0)</f>
        <v>0</v>
      </c>
      <c r="F4880" s="1">
        <f>IF(Eingabe!I4880="x",1,0)</f>
        <v>0</v>
      </c>
      <c r="G4880" s="90">
        <f t="shared" si="329"/>
        <v>0</v>
      </c>
      <c r="H4880" s="1">
        <f>IF(Eingabe!R4880="x",1,0)</f>
        <v>0</v>
      </c>
      <c r="I4880" s="1">
        <f>IF(Eingabe!S4880="x",1,0)</f>
        <v>0</v>
      </c>
      <c r="J4880" s="1">
        <f t="shared" si="330"/>
        <v>0</v>
      </c>
      <c r="K4880" s="89">
        <f>IF(Eingabe!E4880="x",1,0)</f>
        <v>0</v>
      </c>
      <c r="L4880" s="1">
        <f>IF(Eingabe!F4880="x",1,0)</f>
        <v>0</v>
      </c>
      <c r="M4880" s="90">
        <f t="shared" si="331"/>
        <v>0</v>
      </c>
    </row>
    <row r="4881">
      <c r="A4881" s="5">
        <f>Eingabe!J4881^2*PI()/4</f>
        <v>0</v>
      </c>
      <c r="B4881" s="5">
        <f>Eingabe!K4881*Eingabe!L4881</f>
        <v>0</v>
      </c>
      <c r="C4881" s="5">
        <f>(Eingabe!K4881*(Eingabe!L4881-Eingabe!K4881)+Eingabe!K4881^2*PI()/4)*0+Eingabe!K4881*Eingabe!L4881</f>
        <v>0</v>
      </c>
      <c r="D4881" s="89">
        <f>IF(Eingabe!G4881="x",1,0)</f>
        <v>0</v>
      </c>
      <c r="E4881" s="1">
        <f>IF(Eingabe!H4881="x",1,0)</f>
        <v>0</v>
      </c>
      <c r="F4881" s="1">
        <f>IF(Eingabe!I4881="x",1,0)</f>
        <v>0</v>
      </c>
      <c r="G4881" s="90">
        <f t="shared" si="329"/>
        <v>0</v>
      </c>
      <c r="H4881" s="1">
        <f>IF(Eingabe!R4881="x",1,0)</f>
        <v>0</v>
      </c>
      <c r="I4881" s="1">
        <f>IF(Eingabe!S4881="x",1,0)</f>
        <v>0</v>
      </c>
      <c r="J4881" s="1">
        <f t="shared" si="330"/>
        <v>0</v>
      </c>
      <c r="K4881" s="89">
        <f>IF(Eingabe!E4881="x",1,0)</f>
        <v>0</v>
      </c>
      <c r="L4881" s="1">
        <f>IF(Eingabe!F4881="x",1,0)</f>
        <v>0</v>
      </c>
      <c r="M4881" s="90">
        <f t="shared" si="331"/>
        <v>0</v>
      </c>
    </row>
    <row r="4882">
      <c r="A4882" s="5">
        <f>Eingabe!J4882^2*PI()/4</f>
        <v>0</v>
      </c>
      <c r="B4882" s="5">
        <f>Eingabe!K4882*Eingabe!L4882</f>
        <v>0</v>
      </c>
      <c r="C4882" s="5">
        <f>(Eingabe!K4882*(Eingabe!L4882-Eingabe!K4882)+Eingabe!K4882^2*PI()/4)*0+Eingabe!K4882*Eingabe!L4882</f>
        <v>0</v>
      </c>
      <c r="D4882" s="89">
        <f>IF(Eingabe!G4882="x",1,0)</f>
        <v>0</v>
      </c>
      <c r="E4882" s="1">
        <f>IF(Eingabe!H4882="x",1,0)</f>
        <v>0</v>
      </c>
      <c r="F4882" s="1">
        <f>IF(Eingabe!I4882="x",1,0)</f>
        <v>0</v>
      </c>
      <c r="G4882" s="90">
        <f t="shared" si="329"/>
        <v>0</v>
      </c>
      <c r="H4882" s="1">
        <f>IF(Eingabe!R4882="x",1,0)</f>
        <v>0</v>
      </c>
      <c r="I4882" s="1">
        <f>IF(Eingabe!S4882="x",1,0)</f>
        <v>0</v>
      </c>
      <c r="J4882" s="1">
        <f t="shared" si="330"/>
        <v>0</v>
      </c>
      <c r="K4882" s="89">
        <f>IF(Eingabe!E4882="x",1,0)</f>
        <v>0</v>
      </c>
      <c r="L4882" s="1">
        <f>IF(Eingabe!F4882="x",1,0)</f>
        <v>0</v>
      </c>
      <c r="M4882" s="90">
        <f t="shared" si="331"/>
        <v>0</v>
      </c>
    </row>
    <row r="4883">
      <c r="A4883" s="5">
        <f>Eingabe!J4883^2*PI()/4</f>
        <v>0</v>
      </c>
      <c r="B4883" s="5">
        <f>Eingabe!K4883*Eingabe!L4883</f>
        <v>0</v>
      </c>
      <c r="C4883" s="5">
        <f>(Eingabe!K4883*(Eingabe!L4883-Eingabe!K4883)+Eingabe!K4883^2*PI()/4)*0+Eingabe!K4883*Eingabe!L4883</f>
        <v>0</v>
      </c>
      <c r="D4883" s="89">
        <f>IF(Eingabe!G4883="x",1,0)</f>
        <v>0</v>
      </c>
      <c r="E4883" s="1">
        <f>IF(Eingabe!H4883="x",1,0)</f>
        <v>0</v>
      </c>
      <c r="F4883" s="1">
        <f>IF(Eingabe!I4883="x",1,0)</f>
        <v>0</v>
      </c>
      <c r="G4883" s="90">
        <f t="shared" ref="G4883:G4946" si="332">MAX(E4883:F4883)</f>
        <v>0</v>
      </c>
      <c r="H4883" s="1">
        <f>IF(Eingabe!R4883="x",1,0)</f>
        <v>0</v>
      </c>
      <c r="I4883" s="1">
        <f>IF(Eingabe!S4883="x",1,0)</f>
        <v>0</v>
      </c>
      <c r="J4883" s="1">
        <f t="shared" ref="J4883:J4946" si="333">MAX(H4883:I4883)</f>
        <v>0</v>
      </c>
      <c r="K4883" s="89">
        <f>IF(Eingabe!E4883="x",1,0)</f>
        <v>0</v>
      </c>
      <c r="L4883" s="1">
        <f>IF(Eingabe!F4883="x",1,0)</f>
        <v>0</v>
      </c>
      <c r="M4883" s="90">
        <f t="shared" ref="M4883:M4946" si="334">MAX(K4883:L4883)</f>
        <v>0</v>
      </c>
    </row>
    <row r="4884">
      <c r="A4884" s="5">
        <f>Eingabe!J4884^2*PI()/4</f>
        <v>0</v>
      </c>
      <c r="B4884" s="5">
        <f>Eingabe!K4884*Eingabe!L4884</f>
        <v>0</v>
      </c>
      <c r="C4884" s="5">
        <f>(Eingabe!K4884*(Eingabe!L4884-Eingabe!K4884)+Eingabe!K4884^2*PI()/4)*0+Eingabe!K4884*Eingabe!L4884</f>
        <v>0</v>
      </c>
      <c r="D4884" s="89">
        <f>IF(Eingabe!G4884="x",1,0)</f>
        <v>0</v>
      </c>
      <c r="E4884" s="1">
        <f>IF(Eingabe!H4884="x",1,0)</f>
        <v>0</v>
      </c>
      <c r="F4884" s="1">
        <f>IF(Eingabe!I4884="x",1,0)</f>
        <v>0</v>
      </c>
      <c r="G4884" s="90">
        <f t="shared" si="332"/>
        <v>0</v>
      </c>
      <c r="H4884" s="1">
        <f>IF(Eingabe!R4884="x",1,0)</f>
        <v>0</v>
      </c>
      <c r="I4884" s="1">
        <f>IF(Eingabe!S4884="x",1,0)</f>
        <v>0</v>
      </c>
      <c r="J4884" s="1">
        <f t="shared" si="333"/>
        <v>0</v>
      </c>
      <c r="K4884" s="89">
        <f>IF(Eingabe!E4884="x",1,0)</f>
        <v>0</v>
      </c>
      <c r="L4884" s="1">
        <f>IF(Eingabe!F4884="x",1,0)</f>
        <v>0</v>
      </c>
      <c r="M4884" s="90">
        <f t="shared" si="334"/>
        <v>0</v>
      </c>
    </row>
    <row r="4885">
      <c r="A4885" s="5">
        <f>Eingabe!J4885^2*PI()/4</f>
        <v>0</v>
      </c>
      <c r="B4885" s="5">
        <f>Eingabe!K4885*Eingabe!L4885</f>
        <v>0</v>
      </c>
      <c r="C4885" s="5">
        <f>(Eingabe!K4885*(Eingabe!L4885-Eingabe!K4885)+Eingabe!K4885^2*PI()/4)*0+Eingabe!K4885*Eingabe!L4885</f>
        <v>0</v>
      </c>
      <c r="D4885" s="89">
        <f>IF(Eingabe!G4885="x",1,0)</f>
        <v>0</v>
      </c>
      <c r="E4885" s="1">
        <f>IF(Eingabe!H4885="x",1,0)</f>
        <v>0</v>
      </c>
      <c r="F4885" s="1">
        <f>IF(Eingabe!I4885="x",1,0)</f>
        <v>0</v>
      </c>
      <c r="G4885" s="90">
        <f t="shared" si="332"/>
        <v>0</v>
      </c>
      <c r="H4885" s="1">
        <f>IF(Eingabe!R4885="x",1,0)</f>
        <v>0</v>
      </c>
      <c r="I4885" s="1">
        <f>IF(Eingabe!S4885="x",1,0)</f>
        <v>0</v>
      </c>
      <c r="J4885" s="1">
        <f t="shared" si="333"/>
        <v>0</v>
      </c>
      <c r="K4885" s="89">
        <f>IF(Eingabe!E4885="x",1,0)</f>
        <v>0</v>
      </c>
      <c r="L4885" s="1">
        <f>IF(Eingabe!F4885="x",1,0)</f>
        <v>0</v>
      </c>
      <c r="M4885" s="90">
        <f t="shared" si="334"/>
        <v>0</v>
      </c>
    </row>
    <row r="4886">
      <c r="A4886" s="5">
        <f>Eingabe!J4886^2*PI()/4</f>
        <v>0</v>
      </c>
      <c r="B4886" s="5">
        <f>Eingabe!K4886*Eingabe!L4886</f>
        <v>0</v>
      </c>
      <c r="C4886" s="5">
        <f>(Eingabe!K4886*(Eingabe!L4886-Eingabe!K4886)+Eingabe!K4886^2*PI()/4)*0+Eingabe!K4886*Eingabe!L4886</f>
        <v>0</v>
      </c>
      <c r="D4886" s="89">
        <f>IF(Eingabe!G4886="x",1,0)</f>
        <v>0</v>
      </c>
      <c r="E4886" s="1">
        <f>IF(Eingabe!H4886="x",1,0)</f>
        <v>0</v>
      </c>
      <c r="F4886" s="1">
        <f>IF(Eingabe!I4886="x",1,0)</f>
        <v>0</v>
      </c>
      <c r="G4886" s="90">
        <f t="shared" si="332"/>
        <v>0</v>
      </c>
      <c r="H4886" s="1">
        <f>IF(Eingabe!R4886="x",1,0)</f>
        <v>0</v>
      </c>
      <c r="I4886" s="1">
        <f>IF(Eingabe!S4886="x",1,0)</f>
        <v>0</v>
      </c>
      <c r="J4886" s="1">
        <f t="shared" si="333"/>
        <v>0</v>
      </c>
      <c r="K4886" s="89">
        <f>IF(Eingabe!E4886="x",1,0)</f>
        <v>0</v>
      </c>
      <c r="L4886" s="1">
        <f>IF(Eingabe!F4886="x",1,0)</f>
        <v>0</v>
      </c>
      <c r="M4886" s="90">
        <f t="shared" si="334"/>
        <v>0</v>
      </c>
    </row>
    <row r="4887">
      <c r="A4887" s="5">
        <f>Eingabe!J4887^2*PI()/4</f>
        <v>0</v>
      </c>
      <c r="B4887" s="5">
        <f>Eingabe!K4887*Eingabe!L4887</f>
        <v>0</v>
      </c>
      <c r="C4887" s="5">
        <f>(Eingabe!K4887*(Eingabe!L4887-Eingabe!K4887)+Eingabe!K4887^2*PI()/4)*0+Eingabe!K4887*Eingabe!L4887</f>
        <v>0</v>
      </c>
      <c r="D4887" s="89">
        <f>IF(Eingabe!G4887="x",1,0)</f>
        <v>0</v>
      </c>
      <c r="E4887" s="1">
        <f>IF(Eingabe!H4887="x",1,0)</f>
        <v>0</v>
      </c>
      <c r="F4887" s="1">
        <f>IF(Eingabe!I4887="x",1,0)</f>
        <v>0</v>
      </c>
      <c r="G4887" s="90">
        <f t="shared" si="332"/>
        <v>0</v>
      </c>
      <c r="H4887" s="1">
        <f>IF(Eingabe!R4887="x",1,0)</f>
        <v>0</v>
      </c>
      <c r="I4887" s="1">
        <f>IF(Eingabe!S4887="x",1,0)</f>
        <v>0</v>
      </c>
      <c r="J4887" s="1">
        <f t="shared" si="333"/>
        <v>0</v>
      </c>
      <c r="K4887" s="89">
        <f>IF(Eingabe!E4887="x",1,0)</f>
        <v>0</v>
      </c>
      <c r="L4887" s="1">
        <f>IF(Eingabe!F4887="x",1,0)</f>
        <v>0</v>
      </c>
      <c r="M4887" s="90">
        <f t="shared" si="334"/>
        <v>0</v>
      </c>
    </row>
    <row r="4888">
      <c r="A4888" s="5">
        <f>Eingabe!J4888^2*PI()/4</f>
        <v>0</v>
      </c>
      <c r="B4888" s="5">
        <f>Eingabe!K4888*Eingabe!L4888</f>
        <v>0</v>
      </c>
      <c r="C4888" s="5">
        <f>(Eingabe!K4888*(Eingabe!L4888-Eingabe!K4888)+Eingabe!K4888^2*PI()/4)*0+Eingabe!K4888*Eingabe!L4888</f>
        <v>0</v>
      </c>
      <c r="D4888" s="89">
        <f>IF(Eingabe!G4888="x",1,0)</f>
        <v>0</v>
      </c>
      <c r="E4888" s="1">
        <f>IF(Eingabe!H4888="x",1,0)</f>
        <v>0</v>
      </c>
      <c r="F4888" s="1">
        <f>IF(Eingabe!I4888="x",1,0)</f>
        <v>0</v>
      </c>
      <c r="G4888" s="90">
        <f t="shared" si="332"/>
        <v>0</v>
      </c>
      <c r="H4888" s="1">
        <f>IF(Eingabe!R4888="x",1,0)</f>
        <v>0</v>
      </c>
      <c r="I4888" s="1">
        <f>IF(Eingabe!S4888="x",1,0)</f>
        <v>0</v>
      </c>
      <c r="J4888" s="1">
        <f t="shared" si="333"/>
        <v>0</v>
      </c>
      <c r="K4888" s="89">
        <f>IF(Eingabe!E4888="x",1,0)</f>
        <v>0</v>
      </c>
      <c r="L4888" s="1">
        <f>IF(Eingabe!F4888="x",1,0)</f>
        <v>0</v>
      </c>
      <c r="M4888" s="90">
        <f t="shared" si="334"/>
        <v>0</v>
      </c>
    </row>
    <row r="4889">
      <c r="A4889" s="5">
        <f>Eingabe!J4889^2*PI()/4</f>
        <v>0</v>
      </c>
      <c r="B4889" s="5">
        <f>Eingabe!K4889*Eingabe!L4889</f>
        <v>0</v>
      </c>
      <c r="C4889" s="5">
        <f>(Eingabe!K4889*(Eingabe!L4889-Eingabe!K4889)+Eingabe!K4889^2*PI()/4)*0+Eingabe!K4889*Eingabe!L4889</f>
        <v>0</v>
      </c>
      <c r="D4889" s="89">
        <f>IF(Eingabe!G4889="x",1,0)</f>
        <v>0</v>
      </c>
      <c r="E4889" s="1">
        <f>IF(Eingabe!H4889="x",1,0)</f>
        <v>0</v>
      </c>
      <c r="F4889" s="1">
        <f>IF(Eingabe!I4889="x",1,0)</f>
        <v>0</v>
      </c>
      <c r="G4889" s="90">
        <f t="shared" si="332"/>
        <v>0</v>
      </c>
      <c r="H4889" s="1">
        <f>IF(Eingabe!R4889="x",1,0)</f>
        <v>0</v>
      </c>
      <c r="I4889" s="1">
        <f>IF(Eingabe!S4889="x",1,0)</f>
        <v>0</v>
      </c>
      <c r="J4889" s="1">
        <f t="shared" si="333"/>
        <v>0</v>
      </c>
      <c r="K4889" s="89">
        <f>IF(Eingabe!E4889="x",1,0)</f>
        <v>0</v>
      </c>
      <c r="L4889" s="1">
        <f>IF(Eingabe!F4889="x",1,0)</f>
        <v>0</v>
      </c>
      <c r="M4889" s="90">
        <f t="shared" si="334"/>
        <v>0</v>
      </c>
    </row>
    <row r="4890">
      <c r="A4890" s="5">
        <f>Eingabe!J4890^2*PI()/4</f>
        <v>0</v>
      </c>
      <c r="B4890" s="5">
        <f>Eingabe!K4890*Eingabe!L4890</f>
        <v>0</v>
      </c>
      <c r="C4890" s="5">
        <f>(Eingabe!K4890*(Eingabe!L4890-Eingabe!K4890)+Eingabe!K4890^2*PI()/4)*0+Eingabe!K4890*Eingabe!L4890</f>
        <v>0</v>
      </c>
      <c r="D4890" s="89">
        <f>IF(Eingabe!G4890="x",1,0)</f>
        <v>0</v>
      </c>
      <c r="E4890" s="1">
        <f>IF(Eingabe!H4890="x",1,0)</f>
        <v>0</v>
      </c>
      <c r="F4890" s="1">
        <f>IF(Eingabe!I4890="x",1,0)</f>
        <v>0</v>
      </c>
      <c r="G4890" s="90">
        <f t="shared" si="332"/>
        <v>0</v>
      </c>
      <c r="H4890" s="1">
        <f>IF(Eingabe!R4890="x",1,0)</f>
        <v>0</v>
      </c>
      <c r="I4890" s="1">
        <f>IF(Eingabe!S4890="x",1,0)</f>
        <v>0</v>
      </c>
      <c r="J4890" s="1">
        <f t="shared" si="333"/>
        <v>0</v>
      </c>
      <c r="K4890" s="89">
        <f>IF(Eingabe!E4890="x",1,0)</f>
        <v>0</v>
      </c>
      <c r="L4890" s="1">
        <f>IF(Eingabe!F4890="x",1,0)</f>
        <v>0</v>
      </c>
      <c r="M4890" s="90">
        <f t="shared" si="334"/>
        <v>0</v>
      </c>
    </row>
    <row r="4891">
      <c r="A4891" s="5">
        <f>Eingabe!J4891^2*PI()/4</f>
        <v>0</v>
      </c>
      <c r="B4891" s="5">
        <f>Eingabe!K4891*Eingabe!L4891</f>
        <v>0</v>
      </c>
      <c r="C4891" s="5">
        <f>(Eingabe!K4891*(Eingabe!L4891-Eingabe!K4891)+Eingabe!K4891^2*PI()/4)*0+Eingabe!K4891*Eingabe!L4891</f>
        <v>0</v>
      </c>
      <c r="D4891" s="89">
        <f>IF(Eingabe!G4891="x",1,0)</f>
        <v>0</v>
      </c>
      <c r="E4891" s="1">
        <f>IF(Eingabe!H4891="x",1,0)</f>
        <v>0</v>
      </c>
      <c r="F4891" s="1">
        <f>IF(Eingabe!I4891="x",1,0)</f>
        <v>0</v>
      </c>
      <c r="G4891" s="90">
        <f t="shared" si="332"/>
        <v>0</v>
      </c>
      <c r="H4891" s="1">
        <f>IF(Eingabe!R4891="x",1,0)</f>
        <v>0</v>
      </c>
      <c r="I4891" s="1">
        <f>IF(Eingabe!S4891="x",1,0)</f>
        <v>0</v>
      </c>
      <c r="J4891" s="1">
        <f t="shared" si="333"/>
        <v>0</v>
      </c>
      <c r="K4891" s="89">
        <f>IF(Eingabe!E4891="x",1,0)</f>
        <v>0</v>
      </c>
      <c r="L4891" s="1">
        <f>IF(Eingabe!F4891="x",1,0)</f>
        <v>0</v>
      </c>
      <c r="M4891" s="90">
        <f t="shared" si="334"/>
        <v>0</v>
      </c>
    </row>
    <row r="4892">
      <c r="A4892" s="5">
        <f>Eingabe!J4892^2*PI()/4</f>
        <v>0</v>
      </c>
      <c r="B4892" s="5">
        <f>Eingabe!K4892*Eingabe!L4892</f>
        <v>0</v>
      </c>
      <c r="C4892" s="5">
        <f>(Eingabe!K4892*(Eingabe!L4892-Eingabe!K4892)+Eingabe!K4892^2*PI()/4)*0+Eingabe!K4892*Eingabe!L4892</f>
        <v>0</v>
      </c>
      <c r="D4892" s="89">
        <f>IF(Eingabe!G4892="x",1,0)</f>
        <v>0</v>
      </c>
      <c r="E4892" s="1">
        <f>IF(Eingabe!H4892="x",1,0)</f>
        <v>0</v>
      </c>
      <c r="F4892" s="1">
        <f>IF(Eingabe!I4892="x",1,0)</f>
        <v>0</v>
      </c>
      <c r="G4892" s="90">
        <f t="shared" si="332"/>
        <v>0</v>
      </c>
      <c r="H4892" s="1">
        <f>IF(Eingabe!R4892="x",1,0)</f>
        <v>0</v>
      </c>
      <c r="I4892" s="1">
        <f>IF(Eingabe!S4892="x",1,0)</f>
        <v>0</v>
      </c>
      <c r="J4892" s="1">
        <f t="shared" si="333"/>
        <v>0</v>
      </c>
      <c r="K4892" s="89">
        <f>IF(Eingabe!E4892="x",1,0)</f>
        <v>0</v>
      </c>
      <c r="L4892" s="1">
        <f>IF(Eingabe!F4892="x",1,0)</f>
        <v>0</v>
      </c>
      <c r="M4892" s="90">
        <f t="shared" si="334"/>
        <v>0</v>
      </c>
    </row>
    <row r="4893">
      <c r="A4893" s="5">
        <f>Eingabe!J4893^2*PI()/4</f>
        <v>0</v>
      </c>
      <c r="B4893" s="5">
        <f>Eingabe!K4893*Eingabe!L4893</f>
        <v>0</v>
      </c>
      <c r="C4893" s="5">
        <f>(Eingabe!K4893*(Eingabe!L4893-Eingabe!K4893)+Eingabe!K4893^2*PI()/4)*0+Eingabe!K4893*Eingabe!L4893</f>
        <v>0</v>
      </c>
      <c r="D4893" s="89">
        <f>IF(Eingabe!G4893="x",1,0)</f>
        <v>0</v>
      </c>
      <c r="E4893" s="1">
        <f>IF(Eingabe!H4893="x",1,0)</f>
        <v>0</v>
      </c>
      <c r="F4893" s="1">
        <f>IF(Eingabe!I4893="x",1,0)</f>
        <v>0</v>
      </c>
      <c r="G4893" s="90">
        <f t="shared" si="332"/>
        <v>0</v>
      </c>
      <c r="H4893" s="1">
        <f>IF(Eingabe!R4893="x",1,0)</f>
        <v>0</v>
      </c>
      <c r="I4893" s="1">
        <f>IF(Eingabe!S4893="x",1,0)</f>
        <v>0</v>
      </c>
      <c r="J4893" s="1">
        <f t="shared" si="333"/>
        <v>0</v>
      </c>
      <c r="K4893" s="89">
        <f>IF(Eingabe!E4893="x",1,0)</f>
        <v>0</v>
      </c>
      <c r="L4893" s="1">
        <f>IF(Eingabe!F4893="x",1,0)</f>
        <v>0</v>
      </c>
      <c r="M4893" s="90">
        <f t="shared" si="334"/>
        <v>0</v>
      </c>
    </row>
    <row r="4894">
      <c r="A4894" s="5">
        <f>Eingabe!J4894^2*PI()/4</f>
        <v>0</v>
      </c>
      <c r="B4894" s="5">
        <f>Eingabe!K4894*Eingabe!L4894</f>
        <v>0</v>
      </c>
      <c r="C4894" s="5">
        <f>(Eingabe!K4894*(Eingabe!L4894-Eingabe!K4894)+Eingabe!K4894^2*PI()/4)*0+Eingabe!K4894*Eingabe!L4894</f>
        <v>0</v>
      </c>
      <c r="D4894" s="89">
        <f>IF(Eingabe!G4894="x",1,0)</f>
        <v>0</v>
      </c>
      <c r="E4894" s="1">
        <f>IF(Eingabe!H4894="x",1,0)</f>
        <v>0</v>
      </c>
      <c r="F4894" s="1">
        <f>IF(Eingabe!I4894="x",1,0)</f>
        <v>0</v>
      </c>
      <c r="G4894" s="90">
        <f t="shared" si="332"/>
        <v>0</v>
      </c>
      <c r="H4894" s="1">
        <f>IF(Eingabe!R4894="x",1,0)</f>
        <v>0</v>
      </c>
      <c r="I4894" s="1">
        <f>IF(Eingabe!S4894="x",1,0)</f>
        <v>0</v>
      </c>
      <c r="J4894" s="1">
        <f t="shared" si="333"/>
        <v>0</v>
      </c>
      <c r="K4894" s="89">
        <f>IF(Eingabe!E4894="x",1,0)</f>
        <v>0</v>
      </c>
      <c r="L4894" s="1">
        <f>IF(Eingabe!F4894="x",1,0)</f>
        <v>0</v>
      </c>
      <c r="M4894" s="90">
        <f t="shared" si="334"/>
        <v>0</v>
      </c>
    </row>
    <row r="4895">
      <c r="A4895" s="5">
        <f>Eingabe!J4895^2*PI()/4</f>
        <v>0</v>
      </c>
      <c r="B4895" s="5">
        <f>Eingabe!K4895*Eingabe!L4895</f>
        <v>0</v>
      </c>
      <c r="C4895" s="5">
        <f>(Eingabe!K4895*(Eingabe!L4895-Eingabe!K4895)+Eingabe!K4895^2*PI()/4)*0+Eingabe!K4895*Eingabe!L4895</f>
        <v>0</v>
      </c>
      <c r="D4895" s="89">
        <f>IF(Eingabe!G4895="x",1,0)</f>
        <v>0</v>
      </c>
      <c r="E4895" s="1">
        <f>IF(Eingabe!H4895="x",1,0)</f>
        <v>0</v>
      </c>
      <c r="F4895" s="1">
        <f>IF(Eingabe!I4895="x",1,0)</f>
        <v>0</v>
      </c>
      <c r="G4895" s="90">
        <f t="shared" si="332"/>
        <v>0</v>
      </c>
      <c r="H4895" s="1">
        <f>IF(Eingabe!R4895="x",1,0)</f>
        <v>0</v>
      </c>
      <c r="I4895" s="1">
        <f>IF(Eingabe!S4895="x",1,0)</f>
        <v>0</v>
      </c>
      <c r="J4895" s="1">
        <f t="shared" si="333"/>
        <v>0</v>
      </c>
      <c r="K4895" s="89">
        <f>IF(Eingabe!E4895="x",1,0)</f>
        <v>0</v>
      </c>
      <c r="L4895" s="1">
        <f>IF(Eingabe!F4895="x",1,0)</f>
        <v>0</v>
      </c>
      <c r="M4895" s="90">
        <f t="shared" si="334"/>
        <v>0</v>
      </c>
    </row>
    <row r="4896">
      <c r="A4896" s="5">
        <f>Eingabe!J4896^2*PI()/4</f>
        <v>0</v>
      </c>
      <c r="B4896" s="5">
        <f>Eingabe!K4896*Eingabe!L4896</f>
        <v>0</v>
      </c>
      <c r="C4896" s="5">
        <f>(Eingabe!K4896*(Eingabe!L4896-Eingabe!K4896)+Eingabe!K4896^2*PI()/4)*0+Eingabe!K4896*Eingabe!L4896</f>
        <v>0</v>
      </c>
      <c r="D4896" s="89">
        <f>IF(Eingabe!G4896="x",1,0)</f>
        <v>0</v>
      </c>
      <c r="E4896" s="1">
        <f>IF(Eingabe!H4896="x",1,0)</f>
        <v>0</v>
      </c>
      <c r="F4896" s="1">
        <f>IF(Eingabe!I4896="x",1,0)</f>
        <v>0</v>
      </c>
      <c r="G4896" s="90">
        <f t="shared" si="332"/>
        <v>0</v>
      </c>
      <c r="H4896" s="1">
        <f>IF(Eingabe!R4896="x",1,0)</f>
        <v>0</v>
      </c>
      <c r="I4896" s="1">
        <f>IF(Eingabe!S4896="x",1,0)</f>
        <v>0</v>
      </c>
      <c r="J4896" s="1">
        <f t="shared" si="333"/>
        <v>0</v>
      </c>
      <c r="K4896" s="89">
        <f>IF(Eingabe!E4896="x",1,0)</f>
        <v>0</v>
      </c>
      <c r="L4896" s="1">
        <f>IF(Eingabe!F4896="x",1,0)</f>
        <v>0</v>
      </c>
      <c r="M4896" s="90">
        <f t="shared" si="334"/>
        <v>0</v>
      </c>
    </row>
    <row r="4897">
      <c r="A4897" s="5">
        <f>Eingabe!J4897^2*PI()/4</f>
        <v>0</v>
      </c>
      <c r="B4897" s="5">
        <f>Eingabe!K4897*Eingabe!L4897</f>
        <v>0</v>
      </c>
      <c r="C4897" s="5">
        <f>(Eingabe!K4897*(Eingabe!L4897-Eingabe!K4897)+Eingabe!K4897^2*PI()/4)*0+Eingabe!K4897*Eingabe!L4897</f>
        <v>0</v>
      </c>
      <c r="D4897" s="89">
        <f>IF(Eingabe!G4897="x",1,0)</f>
        <v>0</v>
      </c>
      <c r="E4897" s="1">
        <f>IF(Eingabe!H4897="x",1,0)</f>
        <v>0</v>
      </c>
      <c r="F4897" s="1">
        <f>IF(Eingabe!I4897="x",1,0)</f>
        <v>0</v>
      </c>
      <c r="G4897" s="90">
        <f t="shared" si="332"/>
        <v>0</v>
      </c>
      <c r="H4897" s="1">
        <f>IF(Eingabe!R4897="x",1,0)</f>
        <v>0</v>
      </c>
      <c r="I4897" s="1">
        <f>IF(Eingabe!S4897="x",1,0)</f>
        <v>0</v>
      </c>
      <c r="J4897" s="1">
        <f t="shared" si="333"/>
        <v>0</v>
      </c>
      <c r="K4897" s="89">
        <f>IF(Eingabe!E4897="x",1,0)</f>
        <v>0</v>
      </c>
      <c r="L4897" s="1">
        <f>IF(Eingabe!F4897="x",1,0)</f>
        <v>0</v>
      </c>
      <c r="M4897" s="90">
        <f t="shared" si="334"/>
        <v>0</v>
      </c>
    </row>
    <row r="4898">
      <c r="A4898" s="5">
        <f>Eingabe!J4898^2*PI()/4</f>
        <v>0</v>
      </c>
      <c r="B4898" s="5">
        <f>Eingabe!K4898*Eingabe!L4898</f>
        <v>0</v>
      </c>
      <c r="C4898" s="5">
        <f>(Eingabe!K4898*(Eingabe!L4898-Eingabe!K4898)+Eingabe!K4898^2*PI()/4)*0+Eingabe!K4898*Eingabe!L4898</f>
        <v>0</v>
      </c>
      <c r="D4898" s="89">
        <f>IF(Eingabe!G4898="x",1,0)</f>
        <v>0</v>
      </c>
      <c r="E4898" s="1">
        <f>IF(Eingabe!H4898="x",1,0)</f>
        <v>0</v>
      </c>
      <c r="F4898" s="1">
        <f>IF(Eingabe!I4898="x",1,0)</f>
        <v>0</v>
      </c>
      <c r="G4898" s="90">
        <f t="shared" si="332"/>
        <v>0</v>
      </c>
      <c r="H4898" s="1">
        <f>IF(Eingabe!R4898="x",1,0)</f>
        <v>0</v>
      </c>
      <c r="I4898" s="1">
        <f>IF(Eingabe!S4898="x",1,0)</f>
        <v>0</v>
      </c>
      <c r="J4898" s="1">
        <f t="shared" si="333"/>
        <v>0</v>
      </c>
      <c r="K4898" s="89">
        <f>IF(Eingabe!E4898="x",1,0)</f>
        <v>0</v>
      </c>
      <c r="L4898" s="1">
        <f>IF(Eingabe!F4898="x",1,0)</f>
        <v>0</v>
      </c>
      <c r="M4898" s="90">
        <f t="shared" si="334"/>
        <v>0</v>
      </c>
    </row>
    <row r="4899">
      <c r="A4899" s="5">
        <f>Eingabe!J4899^2*PI()/4</f>
        <v>0</v>
      </c>
      <c r="B4899" s="5">
        <f>Eingabe!K4899*Eingabe!L4899</f>
        <v>0</v>
      </c>
      <c r="C4899" s="5">
        <f>(Eingabe!K4899*(Eingabe!L4899-Eingabe!K4899)+Eingabe!K4899^2*PI()/4)*0+Eingabe!K4899*Eingabe!L4899</f>
        <v>0</v>
      </c>
      <c r="D4899" s="89">
        <f>IF(Eingabe!G4899="x",1,0)</f>
        <v>0</v>
      </c>
      <c r="E4899" s="1">
        <f>IF(Eingabe!H4899="x",1,0)</f>
        <v>0</v>
      </c>
      <c r="F4899" s="1">
        <f>IF(Eingabe!I4899="x",1,0)</f>
        <v>0</v>
      </c>
      <c r="G4899" s="90">
        <f t="shared" si="332"/>
        <v>0</v>
      </c>
      <c r="H4899" s="1">
        <f>IF(Eingabe!R4899="x",1,0)</f>
        <v>0</v>
      </c>
      <c r="I4899" s="1">
        <f>IF(Eingabe!S4899="x",1,0)</f>
        <v>0</v>
      </c>
      <c r="J4899" s="1">
        <f t="shared" si="333"/>
        <v>0</v>
      </c>
      <c r="K4899" s="89">
        <f>IF(Eingabe!E4899="x",1,0)</f>
        <v>0</v>
      </c>
      <c r="L4899" s="1">
        <f>IF(Eingabe!F4899="x",1,0)</f>
        <v>0</v>
      </c>
      <c r="M4899" s="90">
        <f t="shared" si="334"/>
        <v>0</v>
      </c>
    </row>
    <row r="4900">
      <c r="A4900" s="5">
        <f>Eingabe!J4900^2*PI()/4</f>
        <v>0</v>
      </c>
      <c r="B4900" s="5">
        <f>Eingabe!K4900*Eingabe!L4900</f>
        <v>0</v>
      </c>
      <c r="C4900" s="5">
        <f>(Eingabe!K4900*(Eingabe!L4900-Eingabe!K4900)+Eingabe!K4900^2*PI()/4)*0+Eingabe!K4900*Eingabe!L4900</f>
        <v>0</v>
      </c>
      <c r="D4900" s="89">
        <f>IF(Eingabe!G4900="x",1,0)</f>
        <v>0</v>
      </c>
      <c r="E4900" s="1">
        <f>IF(Eingabe!H4900="x",1,0)</f>
        <v>0</v>
      </c>
      <c r="F4900" s="1">
        <f>IF(Eingabe!I4900="x",1,0)</f>
        <v>0</v>
      </c>
      <c r="G4900" s="90">
        <f t="shared" si="332"/>
        <v>0</v>
      </c>
      <c r="H4900" s="1">
        <f>IF(Eingabe!R4900="x",1,0)</f>
        <v>0</v>
      </c>
      <c r="I4900" s="1">
        <f>IF(Eingabe!S4900="x",1,0)</f>
        <v>0</v>
      </c>
      <c r="J4900" s="1">
        <f t="shared" si="333"/>
        <v>0</v>
      </c>
      <c r="K4900" s="89">
        <f>IF(Eingabe!E4900="x",1,0)</f>
        <v>0</v>
      </c>
      <c r="L4900" s="1">
        <f>IF(Eingabe!F4900="x",1,0)</f>
        <v>0</v>
      </c>
      <c r="M4900" s="90">
        <f t="shared" si="334"/>
        <v>0</v>
      </c>
    </row>
    <row r="4901">
      <c r="A4901" s="5">
        <f>Eingabe!J4901^2*PI()/4</f>
        <v>0</v>
      </c>
      <c r="B4901" s="5">
        <f>Eingabe!K4901*Eingabe!L4901</f>
        <v>0</v>
      </c>
      <c r="C4901" s="5">
        <f>(Eingabe!K4901*(Eingabe!L4901-Eingabe!K4901)+Eingabe!K4901^2*PI()/4)*0+Eingabe!K4901*Eingabe!L4901</f>
        <v>0</v>
      </c>
      <c r="D4901" s="89">
        <f>IF(Eingabe!G4901="x",1,0)</f>
        <v>0</v>
      </c>
      <c r="E4901" s="1">
        <f>IF(Eingabe!H4901="x",1,0)</f>
        <v>0</v>
      </c>
      <c r="F4901" s="1">
        <f>IF(Eingabe!I4901="x",1,0)</f>
        <v>0</v>
      </c>
      <c r="G4901" s="90">
        <f t="shared" si="332"/>
        <v>0</v>
      </c>
      <c r="H4901" s="1">
        <f>IF(Eingabe!R4901="x",1,0)</f>
        <v>0</v>
      </c>
      <c r="I4901" s="1">
        <f>IF(Eingabe!S4901="x",1,0)</f>
        <v>0</v>
      </c>
      <c r="J4901" s="1">
        <f t="shared" si="333"/>
        <v>0</v>
      </c>
      <c r="K4901" s="89">
        <f>IF(Eingabe!E4901="x",1,0)</f>
        <v>0</v>
      </c>
      <c r="L4901" s="1">
        <f>IF(Eingabe!F4901="x",1,0)</f>
        <v>0</v>
      </c>
      <c r="M4901" s="90">
        <f t="shared" si="334"/>
        <v>0</v>
      </c>
    </row>
    <row r="4902">
      <c r="A4902" s="5">
        <f>Eingabe!J4902^2*PI()/4</f>
        <v>0</v>
      </c>
      <c r="B4902" s="5">
        <f>Eingabe!K4902*Eingabe!L4902</f>
        <v>0</v>
      </c>
      <c r="C4902" s="5">
        <f>(Eingabe!K4902*(Eingabe!L4902-Eingabe!K4902)+Eingabe!K4902^2*PI()/4)*0+Eingabe!K4902*Eingabe!L4902</f>
        <v>0</v>
      </c>
      <c r="D4902" s="89">
        <f>IF(Eingabe!G4902="x",1,0)</f>
        <v>0</v>
      </c>
      <c r="E4902" s="1">
        <f>IF(Eingabe!H4902="x",1,0)</f>
        <v>0</v>
      </c>
      <c r="F4902" s="1">
        <f>IF(Eingabe!I4902="x",1,0)</f>
        <v>0</v>
      </c>
      <c r="G4902" s="90">
        <f t="shared" si="332"/>
        <v>0</v>
      </c>
      <c r="H4902" s="1">
        <f>IF(Eingabe!R4902="x",1,0)</f>
        <v>0</v>
      </c>
      <c r="I4902" s="1">
        <f>IF(Eingabe!S4902="x",1,0)</f>
        <v>0</v>
      </c>
      <c r="J4902" s="1">
        <f t="shared" si="333"/>
        <v>0</v>
      </c>
      <c r="K4902" s="89">
        <f>IF(Eingabe!E4902="x",1,0)</f>
        <v>0</v>
      </c>
      <c r="L4902" s="1">
        <f>IF(Eingabe!F4902="x",1,0)</f>
        <v>0</v>
      </c>
      <c r="M4902" s="90">
        <f t="shared" si="334"/>
        <v>0</v>
      </c>
    </row>
    <row r="4903">
      <c r="A4903" s="5">
        <f>Eingabe!J4903^2*PI()/4</f>
        <v>0</v>
      </c>
      <c r="B4903" s="5">
        <f>Eingabe!K4903*Eingabe!L4903</f>
        <v>0</v>
      </c>
      <c r="C4903" s="5">
        <f>(Eingabe!K4903*(Eingabe!L4903-Eingabe!K4903)+Eingabe!K4903^2*PI()/4)*0+Eingabe!K4903*Eingabe!L4903</f>
        <v>0</v>
      </c>
      <c r="D4903" s="89">
        <f>IF(Eingabe!G4903="x",1,0)</f>
        <v>0</v>
      </c>
      <c r="E4903" s="1">
        <f>IF(Eingabe!H4903="x",1,0)</f>
        <v>0</v>
      </c>
      <c r="F4903" s="1">
        <f>IF(Eingabe!I4903="x",1,0)</f>
        <v>0</v>
      </c>
      <c r="G4903" s="90">
        <f t="shared" si="332"/>
        <v>0</v>
      </c>
      <c r="H4903" s="1">
        <f>IF(Eingabe!R4903="x",1,0)</f>
        <v>0</v>
      </c>
      <c r="I4903" s="1">
        <f>IF(Eingabe!S4903="x",1,0)</f>
        <v>0</v>
      </c>
      <c r="J4903" s="1">
        <f t="shared" si="333"/>
        <v>0</v>
      </c>
      <c r="K4903" s="89">
        <f>IF(Eingabe!E4903="x",1,0)</f>
        <v>0</v>
      </c>
      <c r="L4903" s="1">
        <f>IF(Eingabe!F4903="x",1,0)</f>
        <v>0</v>
      </c>
      <c r="M4903" s="90">
        <f t="shared" si="334"/>
        <v>0</v>
      </c>
    </row>
    <row r="4904">
      <c r="A4904" s="5">
        <f>Eingabe!J4904^2*PI()/4</f>
        <v>0</v>
      </c>
      <c r="B4904" s="5">
        <f>Eingabe!K4904*Eingabe!L4904</f>
        <v>0</v>
      </c>
      <c r="C4904" s="5">
        <f>(Eingabe!K4904*(Eingabe!L4904-Eingabe!K4904)+Eingabe!K4904^2*PI()/4)*0+Eingabe!K4904*Eingabe!L4904</f>
        <v>0</v>
      </c>
      <c r="D4904" s="89">
        <f>IF(Eingabe!G4904="x",1,0)</f>
        <v>0</v>
      </c>
      <c r="E4904" s="1">
        <f>IF(Eingabe!H4904="x",1,0)</f>
        <v>0</v>
      </c>
      <c r="F4904" s="1">
        <f>IF(Eingabe!I4904="x",1,0)</f>
        <v>0</v>
      </c>
      <c r="G4904" s="90">
        <f t="shared" si="332"/>
        <v>0</v>
      </c>
      <c r="H4904" s="1">
        <f>IF(Eingabe!R4904="x",1,0)</f>
        <v>0</v>
      </c>
      <c r="I4904" s="1">
        <f>IF(Eingabe!S4904="x",1,0)</f>
        <v>0</v>
      </c>
      <c r="J4904" s="1">
        <f t="shared" si="333"/>
        <v>0</v>
      </c>
      <c r="K4904" s="89">
        <f>IF(Eingabe!E4904="x",1,0)</f>
        <v>0</v>
      </c>
      <c r="L4904" s="1">
        <f>IF(Eingabe!F4904="x",1,0)</f>
        <v>0</v>
      </c>
      <c r="M4904" s="90">
        <f t="shared" si="334"/>
        <v>0</v>
      </c>
    </row>
    <row r="4905">
      <c r="A4905" s="5">
        <f>Eingabe!J4905^2*PI()/4</f>
        <v>0</v>
      </c>
      <c r="B4905" s="5">
        <f>Eingabe!K4905*Eingabe!L4905</f>
        <v>0</v>
      </c>
      <c r="C4905" s="5">
        <f>(Eingabe!K4905*(Eingabe!L4905-Eingabe!K4905)+Eingabe!K4905^2*PI()/4)*0+Eingabe!K4905*Eingabe!L4905</f>
        <v>0</v>
      </c>
      <c r="D4905" s="89">
        <f>IF(Eingabe!G4905="x",1,0)</f>
        <v>0</v>
      </c>
      <c r="E4905" s="1">
        <f>IF(Eingabe!H4905="x",1,0)</f>
        <v>0</v>
      </c>
      <c r="F4905" s="1">
        <f>IF(Eingabe!I4905="x",1,0)</f>
        <v>0</v>
      </c>
      <c r="G4905" s="90">
        <f t="shared" si="332"/>
        <v>0</v>
      </c>
      <c r="H4905" s="1">
        <f>IF(Eingabe!R4905="x",1,0)</f>
        <v>0</v>
      </c>
      <c r="I4905" s="1">
        <f>IF(Eingabe!S4905="x",1,0)</f>
        <v>0</v>
      </c>
      <c r="J4905" s="1">
        <f t="shared" si="333"/>
        <v>0</v>
      </c>
      <c r="K4905" s="89">
        <f>IF(Eingabe!E4905="x",1,0)</f>
        <v>0</v>
      </c>
      <c r="L4905" s="1">
        <f>IF(Eingabe!F4905="x",1,0)</f>
        <v>0</v>
      </c>
      <c r="M4905" s="90">
        <f t="shared" si="334"/>
        <v>0</v>
      </c>
    </row>
    <row r="4906">
      <c r="A4906" s="5">
        <f>Eingabe!J4906^2*PI()/4</f>
        <v>0</v>
      </c>
      <c r="B4906" s="5">
        <f>Eingabe!K4906*Eingabe!L4906</f>
        <v>0</v>
      </c>
      <c r="C4906" s="5">
        <f>(Eingabe!K4906*(Eingabe!L4906-Eingabe!K4906)+Eingabe!K4906^2*PI()/4)*0+Eingabe!K4906*Eingabe!L4906</f>
        <v>0</v>
      </c>
      <c r="D4906" s="89">
        <f>IF(Eingabe!G4906="x",1,0)</f>
        <v>0</v>
      </c>
      <c r="E4906" s="1">
        <f>IF(Eingabe!H4906="x",1,0)</f>
        <v>0</v>
      </c>
      <c r="F4906" s="1">
        <f>IF(Eingabe!I4906="x",1,0)</f>
        <v>0</v>
      </c>
      <c r="G4906" s="90">
        <f t="shared" si="332"/>
        <v>0</v>
      </c>
      <c r="H4906" s="1">
        <f>IF(Eingabe!R4906="x",1,0)</f>
        <v>0</v>
      </c>
      <c r="I4906" s="1">
        <f>IF(Eingabe!S4906="x",1,0)</f>
        <v>0</v>
      </c>
      <c r="J4906" s="1">
        <f t="shared" si="333"/>
        <v>0</v>
      </c>
      <c r="K4906" s="89">
        <f>IF(Eingabe!E4906="x",1,0)</f>
        <v>0</v>
      </c>
      <c r="L4906" s="1">
        <f>IF(Eingabe!F4906="x",1,0)</f>
        <v>0</v>
      </c>
      <c r="M4906" s="90">
        <f t="shared" si="334"/>
        <v>0</v>
      </c>
    </row>
    <row r="4907">
      <c r="A4907" s="5">
        <f>Eingabe!J4907^2*PI()/4</f>
        <v>0</v>
      </c>
      <c r="B4907" s="5">
        <f>Eingabe!K4907*Eingabe!L4907</f>
        <v>0</v>
      </c>
      <c r="C4907" s="5">
        <f>(Eingabe!K4907*(Eingabe!L4907-Eingabe!K4907)+Eingabe!K4907^2*PI()/4)*0+Eingabe!K4907*Eingabe!L4907</f>
        <v>0</v>
      </c>
      <c r="D4907" s="89">
        <f>IF(Eingabe!G4907="x",1,0)</f>
        <v>0</v>
      </c>
      <c r="E4907" s="1">
        <f>IF(Eingabe!H4907="x",1,0)</f>
        <v>0</v>
      </c>
      <c r="F4907" s="1">
        <f>IF(Eingabe!I4907="x",1,0)</f>
        <v>0</v>
      </c>
      <c r="G4907" s="90">
        <f t="shared" si="332"/>
        <v>0</v>
      </c>
      <c r="H4907" s="1">
        <f>IF(Eingabe!R4907="x",1,0)</f>
        <v>0</v>
      </c>
      <c r="I4907" s="1">
        <f>IF(Eingabe!S4907="x",1,0)</f>
        <v>0</v>
      </c>
      <c r="J4907" s="1">
        <f t="shared" si="333"/>
        <v>0</v>
      </c>
      <c r="K4907" s="89">
        <f>IF(Eingabe!E4907="x",1,0)</f>
        <v>0</v>
      </c>
      <c r="L4907" s="1">
        <f>IF(Eingabe!F4907="x",1,0)</f>
        <v>0</v>
      </c>
      <c r="M4907" s="90">
        <f t="shared" si="334"/>
        <v>0</v>
      </c>
    </row>
    <row r="4908">
      <c r="A4908" s="5">
        <f>Eingabe!J4908^2*PI()/4</f>
        <v>0</v>
      </c>
      <c r="B4908" s="5">
        <f>Eingabe!K4908*Eingabe!L4908</f>
        <v>0</v>
      </c>
      <c r="C4908" s="5">
        <f>(Eingabe!K4908*(Eingabe!L4908-Eingabe!K4908)+Eingabe!K4908^2*PI()/4)*0+Eingabe!K4908*Eingabe!L4908</f>
        <v>0</v>
      </c>
      <c r="D4908" s="89">
        <f>IF(Eingabe!G4908="x",1,0)</f>
        <v>0</v>
      </c>
      <c r="E4908" s="1">
        <f>IF(Eingabe!H4908="x",1,0)</f>
        <v>0</v>
      </c>
      <c r="F4908" s="1">
        <f>IF(Eingabe!I4908="x",1,0)</f>
        <v>0</v>
      </c>
      <c r="G4908" s="90">
        <f t="shared" si="332"/>
        <v>0</v>
      </c>
      <c r="H4908" s="1">
        <f>IF(Eingabe!R4908="x",1,0)</f>
        <v>0</v>
      </c>
      <c r="I4908" s="1">
        <f>IF(Eingabe!S4908="x",1,0)</f>
        <v>0</v>
      </c>
      <c r="J4908" s="1">
        <f t="shared" si="333"/>
        <v>0</v>
      </c>
      <c r="K4908" s="89">
        <f>IF(Eingabe!E4908="x",1,0)</f>
        <v>0</v>
      </c>
      <c r="L4908" s="1">
        <f>IF(Eingabe!F4908="x",1,0)</f>
        <v>0</v>
      </c>
      <c r="M4908" s="90">
        <f t="shared" si="334"/>
        <v>0</v>
      </c>
    </row>
    <row r="4909">
      <c r="A4909" s="5">
        <f>Eingabe!J4909^2*PI()/4</f>
        <v>0</v>
      </c>
      <c r="B4909" s="5">
        <f>Eingabe!K4909*Eingabe!L4909</f>
        <v>0</v>
      </c>
      <c r="C4909" s="5">
        <f>(Eingabe!K4909*(Eingabe!L4909-Eingabe!K4909)+Eingabe!K4909^2*PI()/4)*0+Eingabe!K4909*Eingabe!L4909</f>
        <v>0</v>
      </c>
      <c r="D4909" s="89">
        <f>IF(Eingabe!G4909="x",1,0)</f>
        <v>0</v>
      </c>
      <c r="E4909" s="1">
        <f>IF(Eingabe!H4909="x",1,0)</f>
        <v>0</v>
      </c>
      <c r="F4909" s="1">
        <f>IF(Eingabe!I4909="x",1,0)</f>
        <v>0</v>
      </c>
      <c r="G4909" s="90">
        <f t="shared" si="332"/>
        <v>0</v>
      </c>
      <c r="H4909" s="1">
        <f>IF(Eingabe!R4909="x",1,0)</f>
        <v>0</v>
      </c>
      <c r="I4909" s="1">
        <f>IF(Eingabe!S4909="x",1,0)</f>
        <v>0</v>
      </c>
      <c r="J4909" s="1">
        <f t="shared" si="333"/>
        <v>0</v>
      </c>
      <c r="K4909" s="89">
        <f>IF(Eingabe!E4909="x",1,0)</f>
        <v>0</v>
      </c>
      <c r="L4909" s="1">
        <f>IF(Eingabe!F4909="x",1,0)</f>
        <v>0</v>
      </c>
      <c r="M4909" s="90">
        <f t="shared" si="334"/>
        <v>0</v>
      </c>
    </row>
    <row r="4910">
      <c r="A4910" s="5">
        <f>Eingabe!J4910^2*PI()/4</f>
        <v>0</v>
      </c>
      <c r="B4910" s="5">
        <f>Eingabe!K4910*Eingabe!L4910</f>
        <v>0</v>
      </c>
      <c r="C4910" s="5">
        <f>(Eingabe!K4910*(Eingabe!L4910-Eingabe!K4910)+Eingabe!K4910^2*PI()/4)*0+Eingabe!K4910*Eingabe!L4910</f>
        <v>0</v>
      </c>
      <c r="D4910" s="89">
        <f>IF(Eingabe!G4910="x",1,0)</f>
        <v>0</v>
      </c>
      <c r="E4910" s="1">
        <f>IF(Eingabe!H4910="x",1,0)</f>
        <v>0</v>
      </c>
      <c r="F4910" s="1">
        <f>IF(Eingabe!I4910="x",1,0)</f>
        <v>0</v>
      </c>
      <c r="G4910" s="90">
        <f t="shared" si="332"/>
        <v>0</v>
      </c>
      <c r="H4910" s="1">
        <f>IF(Eingabe!R4910="x",1,0)</f>
        <v>0</v>
      </c>
      <c r="I4910" s="1">
        <f>IF(Eingabe!S4910="x",1,0)</f>
        <v>0</v>
      </c>
      <c r="J4910" s="1">
        <f t="shared" si="333"/>
        <v>0</v>
      </c>
      <c r="K4910" s="89">
        <f>IF(Eingabe!E4910="x",1,0)</f>
        <v>0</v>
      </c>
      <c r="L4910" s="1">
        <f>IF(Eingabe!F4910="x",1,0)</f>
        <v>0</v>
      </c>
      <c r="M4910" s="90">
        <f t="shared" si="334"/>
        <v>0</v>
      </c>
    </row>
    <row r="4911">
      <c r="A4911" s="5">
        <f>Eingabe!J4911^2*PI()/4</f>
        <v>0</v>
      </c>
      <c r="B4911" s="5">
        <f>Eingabe!K4911*Eingabe!L4911</f>
        <v>0</v>
      </c>
      <c r="C4911" s="5">
        <f>(Eingabe!K4911*(Eingabe!L4911-Eingabe!K4911)+Eingabe!K4911^2*PI()/4)*0+Eingabe!K4911*Eingabe!L4911</f>
        <v>0</v>
      </c>
      <c r="D4911" s="89">
        <f>IF(Eingabe!G4911="x",1,0)</f>
        <v>0</v>
      </c>
      <c r="E4911" s="1">
        <f>IF(Eingabe!H4911="x",1,0)</f>
        <v>0</v>
      </c>
      <c r="F4911" s="1">
        <f>IF(Eingabe!I4911="x",1,0)</f>
        <v>0</v>
      </c>
      <c r="G4911" s="90">
        <f t="shared" si="332"/>
        <v>0</v>
      </c>
      <c r="H4911" s="1">
        <f>IF(Eingabe!R4911="x",1,0)</f>
        <v>0</v>
      </c>
      <c r="I4911" s="1">
        <f>IF(Eingabe!S4911="x",1,0)</f>
        <v>0</v>
      </c>
      <c r="J4911" s="1">
        <f t="shared" si="333"/>
        <v>0</v>
      </c>
      <c r="K4911" s="89">
        <f>IF(Eingabe!E4911="x",1,0)</f>
        <v>0</v>
      </c>
      <c r="L4911" s="1">
        <f>IF(Eingabe!F4911="x",1,0)</f>
        <v>0</v>
      </c>
      <c r="M4911" s="90">
        <f t="shared" si="334"/>
        <v>0</v>
      </c>
    </row>
    <row r="4912">
      <c r="A4912" s="5">
        <f>Eingabe!J4912^2*PI()/4</f>
        <v>0</v>
      </c>
      <c r="B4912" s="5">
        <f>Eingabe!K4912*Eingabe!L4912</f>
        <v>0</v>
      </c>
      <c r="C4912" s="5">
        <f>(Eingabe!K4912*(Eingabe!L4912-Eingabe!K4912)+Eingabe!K4912^2*PI()/4)*0+Eingabe!K4912*Eingabe!L4912</f>
        <v>0</v>
      </c>
      <c r="D4912" s="89">
        <f>IF(Eingabe!G4912="x",1,0)</f>
        <v>0</v>
      </c>
      <c r="E4912" s="1">
        <f>IF(Eingabe!H4912="x",1,0)</f>
        <v>0</v>
      </c>
      <c r="F4912" s="1">
        <f>IF(Eingabe!I4912="x",1,0)</f>
        <v>0</v>
      </c>
      <c r="G4912" s="90">
        <f t="shared" si="332"/>
        <v>0</v>
      </c>
      <c r="H4912" s="1">
        <f>IF(Eingabe!R4912="x",1,0)</f>
        <v>0</v>
      </c>
      <c r="I4912" s="1">
        <f>IF(Eingabe!S4912="x",1,0)</f>
        <v>0</v>
      </c>
      <c r="J4912" s="1">
        <f t="shared" si="333"/>
        <v>0</v>
      </c>
      <c r="K4912" s="89">
        <f>IF(Eingabe!E4912="x",1,0)</f>
        <v>0</v>
      </c>
      <c r="L4912" s="1">
        <f>IF(Eingabe!F4912="x",1,0)</f>
        <v>0</v>
      </c>
      <c r="M4912" s="90">
        <f t="shared" si="334"/>
        <v>0</v>
      </c>
    </row>
    <row r="4913">
      <c r="A4913" s="5">
        <f>Eingabe!J4913^2*PI()/4</f>
        <v>0</v>
      </c>
      <c r="B4913" s="5">
        <f>Eingabe!K4913*Eingabe!L4913</f>
        <v>0</v>
      </c>
      <c r="C4913" s="5">
        <f>(Eingabe!K4913*(Eingabe!L4913-Eingabe!K4913)+Eingabe!K4913^2*PI()/4)*0+Eingabe!K4913*Eingabe!L4913</f>
        <v>0</v>
      </c>
      <c r="D4913" s="89">
        <f>IF(Eingabe!G4913="x",1,0)</f>
        <v>0</v>
      </c>
      <c r="E4913" s="1">
        <f>IF(Eingabe!H4913="x",1,0)</f>
        <v>0</v>
      </c>
      <c r="F4913" s="1">
        <f>IF(Eingabe!I4913="x",1,0)</f>
        <v>0</v>
      </c>
      <c r="G4913" s="90">
        <f t="shared" si="332"/>
        <v>0</v>
      </c>
      <c r="H4913" s="1">
        <f>IF(Eingabe!R4913="x",1,0)</f>
        <v>0</v>
      </c>
      <c r="I4913" s="1">
        <f>IF(Eingabe!S4913="x",1,0)</f>
        <v>0</v>
      </c>
      <c r="J4913" s="1">
        <f t="shared" si="333"/>
        <v>0</v>
      </c>
      <c r="K4913" s="89">
        <f>IF(Eingabe!E4913="x",1,0)</f>
        <v>0</v>
      </c>
      <c r="L4913" s="1">
        <f>IF(Eingabe!F4913="x",1,0)</f>
        <v>0</v>
      </c>
      <c r="M4913" s="90">
        <f t="shared" si="334"/>
        <v>0</v>
      </c>
    </row>
    <row r="4914">
      <c r="A4914" s="5">
        <f>Eingabe!J4914^2*PI()/4</f>
        <v>0</v>
      </c>
      <c r="B4914" s="5">
        <f>Eingabe!K4914*Eingabe!L4914</f>
        <v>0</v>
      </c>
      <c r="C4914" s="5">
        <f>(Eingabe!K4914*(Eingabe!L4914-Eingabe!K4914)+Eingabe!K4914^2*PI()/4)*0+Eingabe!K4914*Eingabe!L4914</f>
        <v>0</v>
      </c>
      <c r="D4914" s="89">
        <f>IF(Eingabe!G4914="x",1,0)</f>
        <v>0</v>
      </c>
      <c r="E4914" s="1">
        <f>IF(Eingabe!H4914="x",1,0)</f>
        <v>0</v>
      </c>
      <c r="F4914" s="1">
        <f>IF(Eingabe!I4914="x",1,0)</f>
        <v>0</v>
      </c>
      <c r="G4914" s="90">
        <f t="shared" si="332"/>
        <v>0</v>
      </c>
      <c r="H4914" s="1">
        <f>IF(Eingabe!R4914="x",1,0)</f>
        <v>0</v>
      </c>
      <c r="I4914" s="1">
        <f>IF(Eingabe!S4914="x",1,0)</f>
        <v>0</v>
      </c>
      <c r="J4914" s="1">
        <f t="shared" si="333"/>
        <v>0</v>
      </c>
      <c r="K4914" s="89">
        <f>IF(Eingabe!E4914="x",1,0)</f>
        <v>0</v>
      </c>
      <c r="L4914" s="1">
        <f>IF(Eingabe!F4914="x",1,0)</f>
        <v>0</v>
      </c>
      <c r="M4914" s="90">
        <f t="shared" si="334"/>
        <v>0</v>
      </c>
    </row>
    <row r="4915">
      <c r="A4915" s="5">
        <f>Eingabe!J4915^2*PI()/4</f>
        <v>0</v>
      </c>
      <c r="B4915" s="5">
        <f>Eingabe!K4915*Eingabe!L4915</f>
        <v>0</v>
      </c>
      <c r="C4915" s="5">
        <f>(Eingabe!K4915*(Eingabe!L4915-Eingabe!K4915)+Eingabe!K4915^2*PI()/4)*0+Eingabe!K4915*Eingabe!L4915</f>
        <v>0</v>
      </c>
      <c r="D4915" s="89">
        <f>IF(Eingabe!G4915="x",1,0)</f>
        <v>0</v>
      </c>
      <c r="E4915" s="1">
        <f>IF(Eingabe!H4915="x",1,0)</f>
        <v>0</v>
      </c>
      <c r="F4915" s="1">
        <f>IF(Eingabe!I4915="x",1,0)</f>
        <v>0</v>
      </c>
      <c r="G4915" s="90">
        <f t="shared" si="332"/>
        <v>0</v>
      </c>
      <c r="H4915" s="1">
        <f>IF(Eingabe!R4915="x",1,0)</f>
        <v>0</v>
      </c>
      <c r="I4915" s="1">
        <f>IF(Eingabe!S4915="x",1,0)</f>
        <v>0</v>
      </c>
      <c r="J4915" s="1">
        <f t="shared" si="333"/>
        <v>0</v>
      </c>
      <c r="K4915" s="89">
        <f>IF(Eingabe!E4915="x",1,0)</f>
        <v>0</v>
      </c>
      <c r="L4915" s="1">
        <f>IF(Eingabe!F4915="x",1,0)</f>
        <v>0</v>
      </c>
      <c r="M4915" s="90">
        <f t="shared" si="334"/>
        <v>0</v>
      </c>
    </row>
    <row r="4916">
      <c r="A4916" s="5">
        <f>Eingabe!J4916^2*PI()/4</f>
        <v>0</v>
      </c>
      <c r="B4916" s="5">
        <f>Eingabe!K4916*Eingabe!L4916</f>
        <v>0</v>
      </c>
      <c r="C4916" s="5">
        <f>(Eingabe!K4916*(Eingabe!L4916-Eingabe!K4916)+Eingabe!K4916^2*PI()/4)*0+Eingabe!K4916*Eingabe!L4916</f>
        <v>0</v>
      </c>
      <c r="D4916" s="89">
        <f>IF(Eingabe!G4916="x",1,0)</f>
        <v>0</v>
      </c>
      <c r="E4916" s="1">
        <f>IF(Eingabe!H4916="x",1,0)</f>
        <v>0</v>
      </c>
      <c r="F4916" s="1">
        <f>IF(Eingabe!I4916="x",1,0)</f>
        <v>0</v>
      </c>
      <c r="G4916" s="90">
        <f t="shared" si="332"/>
        <v>0</v>
      </c>
      <c r="H4916" s="1">
        <f>IF(Eingabe!R4916="x",1,0)</f>
        <v>0</v>
      </c>
      <c r="I4916" s="1">
        <f>IF(Eingabe!S4916="x",1,0)</f>
        <v>0</v>
      </c>
      <c r="J4916" s="1">
        <f t="shared" si="333"/>
        <v>0</v>
      </c>
      <c r="K4916" s="89">
        <f>IF(Eingabe!E4916="x",1,0)</f>
        <v>0</v>
      </c>
      <c r="L4916" s="1">
        <f>IF(Eingabe!F4916="x",1,0)</f>
        <v>0</v>
      </c>
      <c r="M4916" s="90">
        <f t="shared" si="334"/>
        <v>0</v>
      </c>
    </row>
    <row r="4917">
      <c r="A4917" s="5">
        <f>Eingabe!J4917^2*PI()/4</f>
        <v>0</v>
      </c>
      <c r="B4917" s="5">
        <f>Eingabe!K4917*Eingabe!L4917</f>
        <v>0</v>
      </c>
      <c r="C4917" s="5">
        <f>(Eingabe!K4917*(Eingabe!L4917-Eingabe!K4917)+Eingabe!K4917^2*PI()/4)*0+Eingabe!K4917*Eingabe!L4917</f>
        <v>0</v>
      </c>
      <c r="D4917" s="89">
        <f>IF(Eingabe!G4917="x",1,0)</f>
        <v>0</v>
      </c>
      <c r="E4917" s="1">
        <f>IF(Eingabe!H4917="x",1,0)</f>
        <v>0</v>
      </c>
      <c r="F4917" s="1">
        <f>IF(Eingabe!I4917="x",1,0)</f>
        <v>0</v>
      </c>
      <c r="G4917" s="90">
        <f t="shared" si="332"/>
        <v>0</v>
      </c>
      <c r="H4917" s="1">
        <f>IF(Eingabe!R4917="x",1,0)</f>
        <v>0</v>
      </c>
      <c r="I4917" s="1">
        <f>IF(Eingabe!S4917="x",1,0)</f>
        <v>0</v>
      </c>
      <c r="J4917" s="1">
        <f t="shared" si="333"/>
        <v>0</v>
      </c>
      <c r="K4917" s="89">
        <f>IF(Eingabe!E4917="x",1,0)</f>
        <v>0</v>
      </c>
      <c r="L4917" s="1">
        <f>IF(Eingabe!F4917="x",1,0)</f>
        <v>0</v>
      </c>
      <c r="M4917" s="90">
        <f t="shared" si="334"/>
        <v>0</v>
      </c>
    </row>
    <row r="4918">
      <c r="A4918" s="5">
        <f>Eingabe!J4918^2*PI()/4</f>
        <v>0</v>
      </c>
      <c r="B4918" s="5">
        <f>Eingabe!K4918*Eingabe!L4918</f>
        <v>0</v>
      </c>
      <c r="C4918" s="5">
        <f>(Eingabe!K4918*(Eingabe!L4918-Eingabe!K4918)+Eingabe!K4918^2*PI()/4)*0+Eingabe!K4918*Eingabe!L4918</f>
        <v>0</v>
      </c>
      <c r="D4918" s="89">
        <f>IF(Eingabe!G4918="x",1,0)</f>
        <v>0</v>
      </c>
      <c r="E4918" s="1">
        <f>IF(Eingabe!H4918="x",1,0)</f>
        <v>0</v>
      </c>
      <c r="F4918" s="1">
        <f>IF(Eingabe!I4918="x",1,0)</f>
        <v>0</v>
      </c>
      <c r="G4918" s="90">
        <f t="shared" si="332"/>
        <v>0</v>
      </c>
      <c r="H4918" s="1">
        <f>IF(Eingabe!R4918="x",1,0)</f>
        <v>0</v>
      </c>
      <c r="I4918" s="1">
        <f>IF(Eingabe!S4918="x",1,0)</f>
        <v>0</v>
      </c>
      <c r="J4918" s="1">
        <f t="shared" si="333"/>
        <v>0</v>
      </c>
      <c r="K4918" s="89">
        <f>IF(Eingabe!E4918="x",1,0)</f>
        <v>0</v>
      </c>
      <c r="L4918" s="1">
        <f>IF(Eingabe!F4918="x",1,0)</f>
        <v>0</v>
      </c>
      <c r="M4918" s="90">
        <f t="shared" si="334"/>
        <v>0</v>
      </c>
    </row>
    <row r="4919">
      <c r="A4919" s="5">
        <f>Eingabe!J4919^2*PI()/4</f>
        <v>0</v>
      </c>
      <c r="B4919" s="5">
        <f>Eingabe!K4919*Eingabe!L4919</f>
        <v>0</v>
      </c>
      <c r="C4919" s="5">
        <f>(Eingabe!K4919*(Eingabe!L4919-Eingabe!K4919)+Eingabe!K4919^2*PI()/4)*0+Eingabe!K4919*Eingabe!L4919</f>
        <v>0</v>
      </c>
      <c r="D4919" s="89">
        <f>IF(Eingabe!G4919="x",1,0)</f>
        <v>0</v>
      </c>
      <c r="E4919" s="1">
        <f>IF(Eingabe!H4919="x",1,0)</f>
        <v>0</v>
      </c>
      <c r="F4919" s="1">
        <f>IF(Eingabe!I4919="x",1,0)</f>
        <v>0</v>
      </c>
      <c r="G4919" s="90">
        <f t="shared" si="332"/>
        <v>0</v>
      </c>
      <c r="H4919" s="1">
        <f>IF(Eingabe!R4919="x",1,0)</f>
        <v>0</v>
      </c>
      <c r="I4919" s="1">
        <f>IF(Eingabe!S4919="x",1,0)</f>
        <v>0</v>
      </c>
      <c r="J4919" s="1">
        <f t="shared" si="333"/>
        <v>0</v>
      </c>
      <c r="K4919" s="89">
        <f>IF(Eingabe!E4919="x",1,0)</f>
        <v>0</v>
      </c>
      <c r="L4919" s="1">
        <f>IF(Eingabe!F4919="x",1,0)</f>
        <v>0</v>
      </c>
      <c r="M4919" s="90">
        <f t="shared" si="334"/>
        <v>0</v>
      </c>
    </row>
    <row r="4920">
      <c r="A4920" s="5">
        <f>Eingabe!J4920^2*PI()/4</f>
        <v>0</v>
      </c>
      <c r="B4920" s="5">
        <f>Eingabe!K4920*Eingabe!L4920</f>
        <v>0</v>
      </c>
      <c r="C4920" s="5">
        <f>(Eingabe!K4920*(Eingabe!L4920-Eingabe!K4920)+Eingabe!K4920^2*PI()/4)*0+Eingabe!K4920*Eingabe!L4920</f>
        <v>0</v>
      </c>
      <c r="D4920" s="89">
        <f>IF(Eingabe!G4920="x",1,0)</f>
        <v>0</v>
      </c>
      <c r="E4920" s="1">
        <f>IF(Eingabe!H4920="x",1,0)</f>
        <v>0</v>
      </c>
      <c r="F4920" s="1">
        <f>IF(Eingabe!I4920="x",1,0)</f>
        <v>0</v>
      </c>
      <c r="G4920" s="90">
        <f t="shared" si="332"/>
        <v>0</v>
      </c>
      <c r="H4920" s="1">
        <f>IF(Eingabe!R4920="x",1,0)</f>
        <v>0</v>
      </c>
      <c r="I4920" s="1">
        <f>IF(Eingabe!S4920="x",1,0)</f>
        <v>0</v>
      </c>
      <c r="J4920" s="1">
        <f t="shared" si="333"/>
        <v>0</v>
      </c>
      <c r="K4920" s="89">
        <f>IF(Eingabe!E4920="x",1,0)</f>
        <v>0</v>
      </c>
      <c r="L4920" s="1">
        <f>IF(Eingabe!F4920="x",1,0)</f>
        <v>0</v>
      </c>
      <c r="M4920" s="90">
        <f t="shared" si="334"/>
        <v>0</v>
      </c>
    </row>
    <row r="4921">
      <c r="A4921" s="5">
        <f>Eingabe!J4921^2*PI()/4</f>
        <v>0</v>
      </c>
      <c r="B4921" s="5">
        <f>Eingabe!K4921*Eingabe!L4921</f>
        <v>0</v>
      </c>
      <c r="C4921" s="5">
        <f>(Eingabe!K4921*(Eingabe!L4921-Eingabe!K4921)+Eingabe!K4921^2*PI()/4)*0+Eingabe!K4921*Eingabe!L4921</f>
        <v>0</v>
      </c>
      <c r="D4921" s="89">
        <f>IF(Eingabe!G4921="x",1,0)</f>
        <v>0</v>
      </c>
      <c r="E4921" s="1">
        <f>IF(Eingabe!H4921="x",1,0)</f>
        <v>0</v>
      </c>
      <c r="F4921" s="1">
        <f>IF(Eingabe!I4921="x",1,0)</f>
        <v>0</v>
      </c>
      <c r="G4921" s="90">
        <f t="shared" si="332"/>
        <v>0</v>
      </c>
      <c r="H4921" s="1">
        <f>IF(Eingabe!R4921="x",1,0)</f>
        <v>0</v>
      </c>
      <c r="I4921" s="1">
        <f>IF(Eingabe!S4921="x",1,0)</f>
        <v>0</v>
      </c>
      <c r="J4921" s="1">
        <f t="shared" si="333"/>
        <v>0</v>
      </c>
      <c r="K4921" s="89">
        <f>IF(Eingabe!E4921="x",1,0)</f>
        <v>0</v>
      </c>
      <c r="L4921" s="1">
        <f>IF(Eingabe!F4921="x",1,0)</f>
        <v>0</v>
      </c>
      <c r="M4921" s="90">
        <f t="shared" si="334"/>
        <v>0</v>
      </c>
    </row>
    <row r="4922">
      <c r="A4922" s="5">
        <f>Eingabe!J4922^2*PI()/4</f>
        <v>0</v>
      </c>
      <c r="B4922" s="5">
        <f>Eingabe!K4922*Eingabe!L4922</f>
        <v>0</v>
      </c>
      <c r="C4922" s="5">
        <f>(Eingabe!K4922*(Eingabe!L4922-Eingabe!K4922)+Eingabe!K4922^2*PI()/4)*0+Eingabe!K4922*Eingabe!L4922</f>
        <v>0</v>
      </c>
      <c r="D4922" s="89">
        <f>IF(Eingabe!G4922="x",1,0)</f>
        <v>0</v>
      </c>
      <c r="E4922" s="1">
        <f>IF(Eingabe!H4922="x",1,0)</f>
        <v>0</v>
      </c>
      <c r="F4922" s="1">
        <f>IF(Eingabe!I4922="x",1,0)</f>
        <v>0</v>
      </c>
      <c r="G4922" s="90">
        <f t="shared" si="332"/>
        <v>0</v>
      </c>
      <c r="H4922" s="1">
        <f>IF(Eingabe!R4922="x",1,0)</f>
        <v>0</v>
      </c>
      <c r="I4922" s="1">
        <f>IF(Eingabe!S4922="x",1,0)</f>
        <v>0</v>
      </c>
      <c r="J4922" s="1">
        <f t="shared" si="333"/>
        <v>0</v>
      </c>
      <c r="K4922" s="89">
        <f>IF(Eingabe!E4922="x",1,0)</f>
        <v>0</v>
      </c>
      <c r="L4922" s="1">
        <f>IF(Eingabe!F4922="x",1,0)</f>
        <v>0</v>
      </c>
      <c r="M4922" s="90">
        <f t="shared" si="334"/>
        <v>0</v>
      </c>
    </row>
    <row r="4923">
      <c r="A4923" s="5">
        <f>Eingabe!J4923^2*PI()/4</f>
        <v>0</v>
      </c>
      <c r="B4923" s="5">
        <f>Eingabe!K4923*Eingabe!L4923</f>
        <v>0</v>
      </c>
      <c r="C4923" s="5">
        <f>(Eingabe!K4923*(Eingabe!L4923-Eingabe!K4923)+Eingabe!K4923^2*PI()/4)*0+Eingabe!K4923*Eingabe!L4923</f>
        <v>0</v>
      </c>
      <c r="D4923" s="89">
        <f>IF(Eingabe!G4923="x",1,0)</f>
        <v>0</v>
      </c>
      <c r="E4923" s="1">
        <f>IF(Eingabe!H4923="x",1,0)</f>
        <v>0</v>
      </c>
      <c r="F4923" s="1">
        <f>IF(Eingabe!I4923="x",1,0)</f>
        <v>0</v>
      </c>
      <c r="G4923" s="90">
        <f t="shared" si="332"/>
        <v>0</v>
      </c>
      <c r="H4923" s="1">
        <f>IF(Eingabe!R4923="x",1,0)</f>
        <v>0</v>
      </c>
      <c r="I4923" s="1">
        <f>IF(Eingabe!S4923="x",1,0)</f>
        <v>0</v>
      </c>
      <c r="J4923" s="1">
        <f t="shared" si="333"/>
        <v>0</v>
      </c>
      <c r="K4923" s="89">
        <f>IF(Eingabe!E4923="x",1,0)</f>
        <v>0</v>
      </c>
      <c r="L4923" s="1">
        <f>IF(Eingabe!F4923="x",1,0)</f>
        <v>0</v>
      </c>
      <c r="M4923" s="90">
        <f t="shared" si="334"/>
        <v>0</v>
      </c>
    </row>
    <row r="4924">
      <c r="A4924" s="5">
        <f>Eingabe!J4924^2*PI()/4</f>
        <v>0</v>
      </c>
      <c r="B4924" s="5">
        <f>Eingabe!K4924*Eingabe!L4924</f>
        <v>0</v>
      </c>
      <c r="C4924" s="5">
        <f>(Eingabe!K4924*(Eingabe!L4924-Eingabe!K4924)+Eingabe!K4924^2*PI()/4)*0+Eingabe!K4924*Eingabe!L4924</f>
        <v>0</v>
      </c>
      <c r="D4924" s="89">
        <f>IF(Eingabe!G4924="x",1,0)</f>
        <v>0</v>
      </c>
      <c r="E4924" s="1">
        <f>IF(Eingabe!H4924="x",1,0)</f>
        <v>0</v>
      </c>
      <c r="F4924" s="1">
        <f>IF(Eingabe!I4924="x",1,0)</f>
        <v>0</v>
      </c>
      <c r="G4924" s="90">
        <f t="shared" si="332"/>
        <v>0</v>
      </c>
      <c r="H4924" s="1">
        <f>IF(Eingabe!R4924="x",1,0)</f>
        <v>0</v>
      </c>
      <c r="I4924" s="1">
        <f>IF(Eingabe!S4924="x",1,0)</f>
        <v>0</v>
      </c>
      <c r="J4924" s="1">
        <f t="shared" si="333"/>
        <v>0</v>
      </c>
      <c r="K4924" s="89">
        <f>IF(Eingabe!E4924="x",1,0)</f>
        <v>0</v>
      </c>
      <c r="L4924" s="1">
        <f>IF(Eingabe!F4924="x",1,0)</f>
        <v>0</v>
      </c>
      <c r="M4924" s="90">
        <f t="shared" si="334"/>
        <v>0</v>
      </c>
    </row>
    <row r="4925">
      <c r="A4925" s="5">
        <f>Eingabe!J4925^2*PI()/4</f>
        <v>0</v>
      </c>
      <c r="B4925" s="5">
        <f>Eingabe!K4925*Eingabe!L4925</f>
        <v>0</v>
      </c>
      <c r="C4925" s="5">
        <f>(Eingabe!K4925*(Eingabe!L4925-Eingabe!K4925)+Eingabe!K4925^2*PI()/4)*0+Eingabe!K4925*Eingabe!L4925</f>
        <v>0</v>
      </c>
      <c r="D4925" s="89">
        <f>IF(Eingabe!G4925="x",1,0)</f>
        <v>0</v>
      </c>
      <c r="E4925" s="1">
        <f>IF(Eingabe!H4925="x",1,0)</f>
        <v>0</v>
      </c>
      <c r="F4925" s="1">
        <f>IF(Eingabe!I4925="x",1,0)</f>
        <v>0</v>
      </c>
      <c r="G4925" s="90">
        <f t="shared" si="332"/>
        <v>0</v>
      </c>
      <c r="H4925" s="1">
        <f>IF(Eingabe!R4925="x",1,0)</f>
        <v>0</v>
      </c>
      <c r="I4925" s="1">
        <f>IF(Eingabe!S4925="x",1,0)</f>
        <v>0</v>
      </c>
      <c r="J4925" s="1">
        <f t="shared" si="333"/>
        <v>0</v>
      </c>
      <c r="K4925" s="89">
        <f>IF(Eingabe!E4925="x",1,0)</f>
        <v>0</v>
      </c>
      <c r="L4925" s="1">
        <f>IF(Eingabe!F4925="x",1,0)</f>
        <v>0</v>
      </c>
      <c r="M4925" s="90">
        <f t="shared" si="334"/>
        <v>0</v>
      </c>
    </row>
    <row r="4926">
      <c r="A4926" s="5">
        <f>Eingabe!J4926^2*PI()/4</f>
        <v>0</v>
      </c>
      <c r="B4926" s="5">
        <f>Eingabe!K4926*Eingabe!L4926</f>
        <v>0</v>
      </c>
      <c r="C4926" s="5">
        <f>(Eingabe!K4926*(Eingabe!L4926-Eingabe!K4926)+Eingabe!K4926^2*PI()/4)*0+Eingabe!K4926*Eingabe!L4926</f>
        <v>0</v>
      </c>
      <c r="D4926" s="89">
        <f>IF(Eingabe!G4926="x",1,0)</f>
        <v>0</v>
      </c>
      <c r="E4926" s="1">
        <f>IF(Eingabe!H4926="x",1,0)</f>
        <v>0</v>
      </c>
      <c r="F4926" s="1">
        <f>IF(Eingabe!I4926="x",1,0)</f>
        <v>0</v>
      </c>
      <c r="G4926" s="90">
        <f t="shared" si="332"/>
        <v>0</v>
      </c>
      <c r="H4926" s="1">
        <f>IF(Eingabe!R4926="x",1,0)</f>
        <v>0</v>
      </c>
      <c r="I4926" s="1">
        <f>IF(Eingabe!S4926="x",1,0)</f>
        <v>0</v>
      </c>
      <c r="J4926" s="1">
        <f t="shared" si="333"/>
        <v>0</v>
      </c>
      <c r="K4926" s="89">
        <f>IF(Eingabe!E4926="x",1,0)</f>
        <v>0</v>
      </c>
      <c r="L4926" s="1">
        <f>IF(Eingabe!F4926="x",1,0)</f>
        <v>0</v>
      </c>
      <c r="M4926" s="90">
        <f t="shared" si="334"/>
        <v>0</v>
      </c>
    </row>
    <row r="4927">
      <c r="A4927" s="5">
        <f>Eingabe!J4927^2*PI()/4</f>
        <v>0</v>
      </c>
      <c r="B4927" s="5">
        <f>Eingabe!K4927*Eingabe!L4927</f>
        <v>0</v>
      </c>
      <c r="C4927" s="5">
        <f>(Eingabe!K4927*(Eingabe!L4927-Eingabe!K4927)+Eingabe!K4927^2*PI()/4)*0+Eingabe!K4927*Eingabe!L4927</f>
        <v>0</v>
      </c>
      <c r="D4927" s="89">
        <f>IF(Eingabe!G4927="x",1,0)</f>
        <v>0</v>
      </c>
      <c r="E4927" s="1">
        <f>IF(Eingabe!H4927="x",1,0)</f>
        <v>0</v>
      </c>
      <c r="F4927" s="1">
        <f>IF(Eingabe!I4927="x",1,0)</f>
        <v>0</v>
      </c>
      <c r="G4927" s="90">
        <f t="shared" si="332"/>
        <v>0</v>
      </c>
      <c r="H4927" s="1">
        <f>IF(Eingabe!R4927="x",1,0)</f>
        <v>0</v>
      </c>
      <c r="I4927" s="1">
        <f>IF(Eingabe!S4927="x",1,0)</f>
        <v>0</v>
      </c>
      <c r="J4927" s="1">
        <f t="shared" si="333"/>
        <v>0</v>
      </c>
      <c r="K4927" s="89">
        <f>IF(Eingabe!E4927="x",1,0)</f>
        <v>0</v>
      </c>
      <c r="L4927" s="1">
        <f>IF(Eingabe!F4927="x",1,0)</f>
        <v>0</v>
      </c>
      <c r="M4927" s="90">
        <f t="shared" si="334"/>
        <v>0</v>
      </c>
    </row>
    <row r="4928">
      <c r="A4928" s="5">
        <f>Eingabe!J4928^2*PI()/4</f>
        <v>0</v>
      </c>
      <c r="B4928" s="5">
        <f>Eingabe!K4928*Eingabe!L4928</f>
        <v>0</v>
      </c>
      <c r="C4928" s="5">
        <f>(Eingabe!K4928*(Eingabe!L4928-Eingabe!K4928)+Eingabe!K4928^2*PI()/4)*0+Eingabe!K4928*Eingabe!L4928</f>
        <v>0</v>
      </c>
      <c r="D4928" s="89">
        <f>IF(Eingabe!G4928="x",1,0)</f>
        <v>0</v>
      </c>
      <c r="E4928" s="1">
        <f>IF(Eingabe!H4928="x",1,0)</f>
        <v>0</v>
      </c>
      <c r="F4928" s="1">
        <f>IF(Eingabe!I4928="x",1,0)</f>
        <v>0</v>
      </c>
      <c r="G4928" s="90">
        <f t="shared" si="332"/>
        <v>0</v>
      </c>
      <c r="H4928" s="1">
        <f>IF(Eingabe!R4928="x",1,0)</f>
        <v>0</v>
      </c>
      <c r="I4928" s="1">
        <f>IF(Eingabe!S4928="x",1,0)</f>
        <v>0</v>
      </c>
      <c r="J4928" s="1">
        <f t="shared" si="333"/>
        <v>0</v>
      </c>
      <c r="K4928" s="89">
        <f>IF(Eingabe!E4928="x",1,0)</f>
        <v>0</v>
      </c>
      <c r="L4928" s="1">
        <f>IF(Eingabe!F4928="x",1,0)</f>
        <v>0</v>
      </c>
      <c r="M4928" s="90">
        <f t="shared" si="334"/>
        <v>0</v>
      </c>
    </row>
    <row r="4929">
      <c r="A4929" s="5">
        <f>Eingabe!J4929^2*PI()/4</f>
        <v>0</v>
      </c>
      <c r="B4929" s="5">
        <f>Eingabe!K4929*Eingabe!L4929</f>
        <v>0</v>
      </c>
      <c r="C4929" s="5">
        <f>(Eingabe!K4929*(Eingabe!L4929-Eingabe!K4929)+Eingabe!K4929^2*PI()/4)*0+Eingabe!K4929*Eingabe!L4929</f>
        <v>0</v>
      </c>
      <c r="D4929" s="89">
        <f>IF(Eingabe!G4929="x",1,0)</f>
        <v>0</v>
      </c>
      <c r="E4929" s="1">
        <f>IF(Eingabe!H4929="x",1,0)</f>
        <v>0</v>
      </c>
      <c r="F4929" s="1">
        <f>IF(Eingabe!I4929="x",1,0)</f>
        <v>0</v>
      </c>
      <c r="G4929" s="90">
        <f t="shared" si="332"/>
        <v>0</v>
      </c>
      <c r="H4929" s="1">
        <f>IF(Eingabe!R4929="x",1,0)</f>
        <v>0</v>
      </c>
      <c r="I4929" s="1">
        <f>IF(Eingabe!S4929="x",1,0)</f>
        <v>0</v>
      </c>
      <c r="J4929" s="1">
        <f t="shared" si="333"/>
        <v>0</v>
      </c>
      <c r="K4929" s="89">
        <f>IF(Eingabe!E4929="x",1,0)</f>
        <v>0</v>
      </c>
      <c r="L4929" s="1">
        <f>IF(Eingabe!F4929="x",1,0)</f>
        <v>0</v>
      </c>
      <c r="M4929" s="90">
        <f t="shared" si="334"/>
        <v>0</v>
      </c>
    </row>
    <row r="4930">
      <c r="A4930" s="5">
        <f>Eingabe!J4930^2*PI()/4</f>
        <v>0</v>
      </c>
      <c r="B4930" s="5">
        <f>Eingabe!K4930*Eingabe!L4930</f>
        <v>0</v>
      </c>
      <c r="C4930" s="5">
        <f>(Eingabe!K4930*(Eingabe!L4930-Eingabe!K4930)+Eingabe!K4930^2*PI()/4)*0+Eingabe!K4930*Eingabe!L4930</f>
        <v>0</v>
      </c>
      <c r="D4930" s="89">
        <f>IF(Eingabe!G4930="x",1,0)</f>
        <v>0</v>
      </c>
      <c r="E4930" s="1">
        <f>IF(Eingabe!H4930="x",1,0)</f>
        <v>0</v>
      </c>
      <c r="F4930" s="1">
        <f>IF(Eingabe!I4930="x",1,0)</f>
        <v>0</v>
      </c>
      <c r="G4930" s="90">
        <f t="shared" si="332"/>
        <v>0</v>
      </c>
      <c r="H4930" s="1">
        <f>IF(Eingabe!R4930="x",1,0)</f>
        <v>0</v>
      </c>
      <c r="I4930" s="1">
        <f>IF(Eingabe!S4930="x",1,0)</f>
        <v>0</v>
      </c>
      <c r="J4930" s="1">
        <f t="shared" si="333"/>
        <v>0</v>
      </c>
      <c r="K4930" s="89">
        <f>IF(Eingabe!E4930="x",1,0)</f>
        <v>0</v>
      </c>
      <c r="L4930" s="1">
        <f>IF(Eingabe!F4930="x",1,0)</f>
        <v>0</v>
      </c>
      <c r="M4930" s="90">
        <f t="shared" si="334"/>
        <v>0</v>
      </c>
    </row>
    <row r="4931">
      <c r="A4931" s="5">
        <f>Eingabe!J4931^2*PI()/4</f>
        <v>0</v>
      </c>
      <c r="B4931" s="5">
        <f>Eingabe!K4931*Eingabe!L4931</f>
        <v>0</v>
      </c>
      <c r="C4931" s="5">
        <f>(Eingabe!K4931*(Eingabe!L4931-Eingabe!K4931)+Eingabe!K4931^2*PI()/4)*0+Eingabe!K4931*Eingabe!L4931</f>
        <v>0</v>
      </c>
      <c r="D4931" s="89">
        <f>IF(Eingabe!G4931="x",1,0)</f>
        <v>0</v>
      </c>
      <c r="E4931" s="1">
        <f>IF(Eingabe!H4931="x",1,0)</f>
        <v>0</v>
      </c>
      <c r="F4931" s="1">
        <f>IF(Eingabe!I4931="x",1,0)</f>
        <v>0</v>
      </c>
      <c r="G4931" s="90">
        <f t="shared" si="332"/>
        <v>0</v>
      </c>
      <c r="H4931" s="1">
        <f>IF(Eingabe!R4931="x",1,0)</f>
        <v>0</v>
      </c>
      <c r="I4931" s="1">
        <f>IF(Eingabe!S4931="x",1,0)</f>
        <v>0</v>
      </c>
      <c r="J4931" s="1">
        <f t="shared" si="333"/>
        <v>0</v>
      </c>
      <c r="K4931" s="89">
        <f>IF(Eingabe!E4931="x",1,0)</f>
        <v>0</v>
      </c>
      <c r="L4931" s="1">
        <f>IF(Eingabe!F4931="x",1,0)</f>
        <v>0</v>
      </c>
      <c r="M4931" s="90">
        <f t="shared" si="334"/>
        <v>0</v>
      </c>
    </row>
    <row r="4932">
      <c r="A4932" s="5">
        <f>Eingabe!J4932^2*PI()/4</f>
        <v>0</v>
      </c>
      <c r="B4932" s="5">
        <f>Eingabe!K4932*Eingabe!L4932</f>
        <v>0</v>
      </c>
      <c r="C4932" s="5">
        <f>(Eingabe!K4932*(Eingabe!L4932-Eingabe!K4932)+Eingabe!K4932^2*PI()/4)*0+Eingabe!K4932*Eingabe!L4932</f>
        <v>0</v>
      </c>
      <c r="D4932" s="89">
        <f>IF(Eingabe!G4932="x",1,0)</f>
        <v>0</v>
      </c>
      <c r="E4932" s="1">
        <f>IF(Eingabe!H4932="x",1,0)</f>
        <v>0</v>
      </c>
      <c r="F4932" s="1">
        <f>IF(Eingabe!I4932="x",1,0)</f>
        <v>0</v>
      </c>
      <c r="G4932" s="90">
        <f t="shared" si="332"/>
        <v>0</v>
      </c>
      <c r="H4932" s="1">
        <f>IF(Eingabe!R4932="x",1,0)</f>
        <v>0</v>
      </c>
      <c r="I4932" s="1">
        <f>IF(Eingabe!S4932="x",1,0)</f>
        <v>0</v>
      </c>
      <c r="J4932" s="1">
        <f t="shared" si="333"/>
        <v>0</v>
      </c>
      <c r="K4932" s="89">
        <f>IF(Eingabe!E4932="x",1,0)</f>
        <v>0</v>
      </c>
      <c r="L4932" s="1">
        <f>IF(Eingabe!F4932="x",1,0)</f>
        <v>0</v>
      </c>
      <c r="M4932" s="90">
        <f t="shared" si="334"/>
        <v>0</v>
      </c>
    </row>
    <row r="4933">
      <c r="A4933" s="5">
        <f>Eingabe!J4933^2*PI()/4</f>
        <v>0</v>
      </c>
      <c r="B4933" s="5">
        <f>Eingabe!K4933*Eingabe!L4933</f>
        <v>0</v>
      </c>
      <c r="C4933" s="5">
        <f>(Eingabe!K4933*(Eingabe!L4933-Eingabe!K4933)+Eingabe!K4933^2*PI()/4)*0+Eingabe!K4933*Eingabe!L4933</f>
        <v>0</v>
      </c>
      <c r="D4933" s="89">
        <f>IF(Eingabe!G4933="x",1,0)</f>
        <v>0</v>
      </c>
      <c r="E4933" s="1">
        <f>IF(Eingabe!H4933="x",1,0)</f>
        <v>0</v>
      </c>
      <c r="F4933" s="1">
        <f>IF(Eingabe!I4933="x",1,0)</f>
        <v>0</v>
      </c>
      <c r="G4933" s="90">
        <f t="shared" si="332"/>
        <v>0</v>
      </c>
      <c r="H4933" s="1">
        <f>IF(Eingabe!R4933="x",1,0)</f>
        <v>0</v>
      </c>
      <c r="I4933" s="1">
        <f>IF(Eingabe!S4933="x",1,0)</f>
        <v>0</v>
      </c>
      <c r="J4933" s="1">
        <f t="shared" si="333"/>
        <v>0</v>
      </c>
      <c r="K4933" s="89">
        <f>IF(Eingabe!E4933="x",1,0)</f>
        <v>0</v>
      </c>
      <c r="L4933" s="1">
        <f>IF(Eingabe!F4933="x",1,0)</f>
        <v>0</v>
      </c>
      <c r="M4933" s="90">
        <f t="shared" si="334"/>
        <v>0</v>
      </c>
    </row>
    <row r="4934">
      <c r="A4934" s="5">
        <f>Eingabe!J4934^2*PI()/4</f>
        <v>0</v>
      </c>
      <c r="B4934" s="5">
        <f>Eingabe!K4934*Eingabe!L4934</f>
        <v>0</v>
      </c>
      <c r="C4934" s="5">
        <f>(Eingabe!K4934*(Eingabe!L4934-Eingabe!K4934)+Eingabe!K4934^2*PI()/4)*0+Eingabe!K4934*Eingabe!L4934</f>
        <v>0</v>
      </c>
      <c r="D4934" s="89">
        <f>IF(Eingabe!G4934="x",1,0)</f>
        <v>0</v>
      </c>
      <c r="E4934" s="1">
        <f>IF(Eingabe!H4934="x",1,0)</f>
        <v>0</v>
      </c>
      <c r="F4934" s="1">
        <f>IF(Eingabe!I4934="x",1,0)</f>
        <v>0</v>
      </c>
      <c r="G4934" s="90">
        <f t="shared" si="332"/>
        <v>0</v>
      </c>
      <c r="H4934" s="1">
        <f>IF(Eingabe!R4934="x",1,0)</f>
        <v>0</v>
      </c>
      <c r="I4934" s="1">
        <f>IF(Eingabe!S4934="x",1,0)</f>
        <v>0</v>
      </c>
      <c r="J4934" s="1">
        <f t="shared" si="333"/>
        <v>0</v>
      </c>
      <c r="K4934" s="89">
        <f>IF(Eingabe!E4934="x",1,0)</f>
        <v>0</v>
      </c>
      <c r="L4934" s="1">
        <f>IF(Eingabe!F4934="x",1,0)</f>
        <v>0</v>
      </c>
      <c r="M4934" s="90">
        <f t="shared" si="334"/>
        <v>0</v>
      </c>
    </row>
    <row r="4935">
      <c r="A4935" s="5">
        <f>Eingabe!J4935^2*PI()/4</f>
        <v>0</v>
      </c>
      <c r="B4935" s="5">
        <f>Eingabe!K4935*Eingabe!L4935</f>
        <v>0</v>
      </c>
      <c r="C4935" s="5">
        <f>(Eingabe!K4935*(Eingabe!L4935-Eingabe!K4935)+Eingabe!K4935^2*PI()/4)*0+Eingabe!K4935*Eingabe!L4935</f>
        <v>0</v>
      </c>
      <c r="D4935" s="89">
        <f>IF(Eingabe!G4935="x",1,0)</f>
        <v>0</v>
      </c>
      <c r="E4935" s="1">
        <f>IF(Eingabe!H4935="x",1,0)</f>
        <v>0</v>
      </c>
      <c r="F4935" s="1">
        <f>IF(Eingabe!I4935="x",1,0)</f>
        <v>0</v>
      </c>
      <c r="G4935" s="90">
        <f t="shared" si="332"/>
        <v>0</v>
      </c>
      <c r="H4935" s="1">
        <f>IF(Eingabe!R4935="x",1,0)</f>
        <v>0</v>
      </c>
      <c r="I4935" s="1">
        <f>IF(Eingabe!S4935="x",1,0)</f>
        <v>0</v>
      </c>
      <c r="J4935" s="1">
        <f t="shared" si="333"/>
        <v>0</v>
      </c>
      <c r="K4935" s="89">
        <f>IF(Eingabe!E4935="x",1,0)</f>
        <v>0</v>
      </c>
      <c r="L4935" s="1">
        <f>IF(Eingabe!F4935="x",1,0)</f>
        <v>0</v>
      </c>
      <c r="M4935" s="90">
        <f t="shared" si="334"/>
        <v>0</v>
      </c>
    </row>
    <row r="4936">
      <c r="A4936" s="5">
        <f>Eingabe!J4936^2*PI()/4</f>
        <v>0</v>
      </c>
      <c r="B4936" s="5">
        <f>Eingabe!K4936*Eingabe!L4936</f>
        <v>0</v>
      </c>
      <c r="C4936" s="5">
        <f>(Eingabe!K4936*(Eingabe!L4936-Eingabe!K4936)+Eingabe!K4936^2*PI()/4)*0+Eingabe!K4936*Eingabe!L4936</f>
        <v>0</v>
      </c>
      <c r="D4936" s="89">
        <f>IF(Eingabe!G4936="x",1,0)</f>
        <v>0</v>
      </c>
      <c r="E4936" s="1">
        <f>IF(Eingabe!H4936="x",1,0)</f>
        <v>0</v>
      </c>
      <c r="F4936" s="1">
        <f>IF(Eingabe!I4936="x",1,0)</f>
        <v>0</v>
      </c>
      <c r="G4936" s="90">
        <f t="shared" si="332"/>
        <v>0</v>
      </c>
      <c r="H4936" s="1">
        <f>IF(Eingabe!R4936="x",1,0)</f>
        <v>0</v>
      </c>
      <c r="I4936" s="1">
        <f>IF(Eingabe!S4936="x",1,0)</f>
        <v>0</v>
      </c>
      <c r="J4936" s="1">
        <f t="shared" si="333"/>
        <v>0</v>
      </c>
      <c r="K4936" s="89">
        <f>IF(Eingabe!E4936="x",1,0)</f>
        <v>0</v>
      </c>
      <c r="L4936" s="1">
        <f>IF(Eingabe!F4936="x",1,0)</f>
        <v>0</v>
      </c>
      <c r="M4936" s="90">
        <f t="shared" si="334"/>
        <v>0</v>
      </c>
    </row>
    <row r="4937">
      <c r="A4937" s="5">
        <f>Eingabe!J4937^2*PI()/4</f>
        <v>0</v>
      </c>
      <c r="B4937" s="5">
        <f>Eingabe!K4937*Eingabe!L4937</f>
        <v>0</v>
      </c>
      <c r="C4937" s="5">
        <f>(Eingabe!K4937*(Eingabe!L4937-Eingabe!K4937)+Eingabe!K4937^2*PI()/4)*0+Eingabe!K4937*Eingabe!L4937</f>
        <v>0</v>
      </c>
      <c r="D4937" s="89">
        <f>IF(Eingabe!G4937="x",1,0)</f>
        <v>0</v>
      </c>
      <c r="E4937" s="1">
        <f>IF(Eingabe!H4937="x",1,0)</f>
        <v>0</v>
      </c>
      <c r="F4937" s="1">
        <f>IF(Eingabe!I4937="x",1,0)</f>
        <v>0</v>
      </c>
      <c r="G4937" s="90">
        <f t="shared" si="332"/>
        <v>0</v>
      </c>
      <c r="H4937" s="1">
        <f>IF(Eingabe!R4937="x",1,0)</f>
        <v>0</v>
      </c>
      <c r="I4937" s="1">
        <f>IF(Eingabe!S4937="x",1,0)</f>
        <v>0</v>
      </c>
      <c r="J4937" s="1">
        <f t="shared" si="333"/>
        <v>0</v>
      </c>
      <c r="K4937" s="89">
        <f>IF(Eingabe!E4937="x",1,0)</f>
        <v>0</v>
      </c>
      <c r="L4937" s="1">
        <f>IF(Eingabe!F4937="x",1,0)</f>
        <v>0</v>
      </c>
      <c r="M4937" s="90">
        <f t="shared" si="334"/>
        <v>0</v>
      </c>
    </row>
    <row r="4938">
      <c r="A4938" s="5">
        <f>Eingabe!J4938^2*PI()/4</f>
        <v>0</v>
      </c>
      <c r="B4938" s="5">
        <f>Eingabe!K4938*Eingabe!L4938</f>
        <v>0</v>
      </c>
      <c r="C4938" s="5">
        <f>(Eingabe!K4938*(Eingabe!L4938-Eingabe!K4938)+Eingabe!K4938^2*PI()/4)*0+Eingabe!K4938*Eingabe!L4938</f>
        <v>0</v>
      </c>
      <c r="D4938" s="89">
        <f>IF(Eingabe!G4938="x",1,0)</f>
        <v>0</v>
      </c>
      <c r="E4938" s="1">
        <f>IF(Eingabe!H4938="x",1,0)</f>
        <v>0</v>
      </c>
      <c r="F4938" s="1">
        <f>IF(Eingabe!I4938="x",1,0)</f>
        <v>0</v>
      </c>
      <c r="G4938" s="90">
        <f t="shared" si="332"/>
        <v>0</v>
      </c>
      <c r="H4938" s="1">
        <f>IF(Eingabe!R4938="x",1,0)</f>
        <v>0</v>
      </c>
      <c r="I4938" s="1">
        <f>IF(Eingabe!S4938="x",1,0)</f>
        <v>0</v>
      </c>
      <c r="J4938" s="1">
        <f t="shared" si="333"/>
        <v>0</v>
      </c>
      <c r="K4938" s="89">
        <f>IF(Eingabe!E4938="x",1,0)</f>
        <v>0</v>
      </c>
      <c r="L4938" s="1">
        <f>IF(Eingabe!F4938="x",1,0)</f>
        <v>0</v>
      </c>
      <c r="M4938" s="90">
        <f t="shared" si="334"/>
        <v>0</v>
      </c>
    </row>
    <row r="4939">
      <c r="A4939" s="5">
        <f>Eingabe!J4939^2*PI()/4</f>
        <v>0</v>
      </c>
      <c r="B4939" s="5">
        <f>Eingabe!K4939*Eingabe!L4939</f>
        <v>0</v>
      </c>
      <c r="C4939" s="5">
        <f>(Eingabe!K4939*(Eingabe!L4939-Eingabe!K4939)+Eingabe!K4939^2*PI()/4)*0+Eingabe!K4939*Eingabe!L4939</f>
        <v>0</v>
      </c>
      <c r="D4939" s="89">
        <f>IF(Eingabe!G4939="x",1,0)</f>
        <v>0</v>
      </c>
      <c r="E4939" s="1">
        <f>IF(Eingabe!H4939="x",1,0)</f>
        <v>0</v>
      </c>
      <c r="F4939" s="1">
        <f>IF(Eingabe!I4939="x",1,0)</f>
        <v>0</v>
      </c>
      <c r="G4939" s="90">
        <f t="shared" si="332"/>
        <v>0</v>
      </c>
      <c r="H4939" s="1">
        <f>IF(Eingabe!R4939="x",1,0)</f>
        <v>0</v>
      </c>
      <c r="I4939" s="1">
        <f>IF(Eingabe!S4939="x",1,0)</f>
        <v>0</v>
      </c>
      <c r="J4939" s="1">
        <f t="shared" si="333"/>
        <v>0</v>
      </c>
      <c r="K4939" s="89">
        <f>IF(Eingabe!E4939="x",1,0)</f>
        <v>0</v>
      </c>
      <c r="L4939" s="1">
        <f>IF(Eingabe!F4939="x",1,0)</f>
        <v>0</v>
      </c>
      <c r="M4939" s="90">
        <f t="shared" si="334"/>
        <v>0</v>
      </c>
    </row>
    <row r="4940">
      <c r="A4940" s="5">
        <f>Eingabe!J4940^2*PI()/4</f>
        <v>0</v>
      </c>
      <c r="B4940" s="5">
        <f>Eingabe!K4940*Eingabe!L4940</f>
        <v>0</v>
      </c>
      <c r="C4940" s="5">
        <f>(Eingabe!K4940*(Eingabe!L4940-Eingabe!K4940)+Eingabe!K4940^2*PI()/4)*0+Eingabe!K4940*Eingabe!L4940</f>
        <v>0</v>
      </c>
      <c r="D4940" s="89">
        <f>IF(Eingabe!G4940="x",1,0)</f>
        <v>0</v>
      </c>
      <c r="E4940" s="1">
        <f>IF(Eingabe!H4940="x",1,0)</f>
        <v>0</v>
      </c>
      <c r="F4940" s="1">
        <f>IF(Eingabe!I4940="x",1,0)</f>
        <v>0</v>
      </c>
      <c r="G4940" s="90">
        <f t="shared" si="332"/>
        <v>0</v>
      </c>
      <c r="H4940" s="1">
        <f>IF(Eingabe!R4940="x",1,0)</f>
        <v>0</v>
      </c>
      <c r="I4940" s="1">
        <f>IF(Eingabe!S4940="x",1,0)</f>
        <v>0</v>
      </c>
      <c r="J4940" s="1">
        <f t="shared" si="333"/>
        <v>0</v>
      </c>
      <c r="K4940" s="89">
        <f>IF(Eingabe!E4940="x",1,0)</f>
        <v>0</v>
      </c>
      <c r="L4940" s="1">
        <f>IF(Eingabe!F4940="x",1,0)</f>
        <v>0</v>
      </c>
      <c r="M4940" s="90">
        <f t="shared" si="334"/>
        <v>0</v>
      </c>
    </row>
    <row r="4941">
      <c r="A4941" s="5">
        <f>Eingabe!J4941^2*PI()/4</f>
        <v>0</v>
      </c>
      <c r="B4941" s="5">
        <f>Eingabe!K4941*Eingabe!L4941</f>
        <v>0</v>
      </c>
      <c r="C4941" s="5">
        <f>(Eingabe!K4941*(Eingabe!L4941-Eingabe!K4941)+Eingabe!K4941^2*PI()/4)*0+Eingabe!K4941*Eingabe!L4941</f>
        <v>0</v>
      </c>
      <c r="D4941" s="89">
        <f>IF(Eingabe!G4941="x",1,0)</f>
        <v>0</v>
      </c>
      <c r="E4941" s="1">
        <f>IF(Eingabe!H4941="x",1,0)</f>
        <v>0</v>
      </c>
      <c r="F4941" s="1">
        <f>IF(Eingabe!I4941="x",1,0)</f>
        <v>0</v>
      </c>
      <c r="G4941" s="90">
        <f t="shared" si="332"/>
        <v>0</v>
      </c>
      <c r="H4941" s="1">
        <f>IF(Eingabe!R4941="x",1,0)</f>
        <v>0</v>
      </c>
      <c r="I4941" s="1">
        <f>IF(Eingabe!S4941="x",1,0)</f>
        <v>0</v>
      </c>
      <c r="J4941" s="1">
        <f t="shared" si="333"/>
        <v>0</v>
      </c>
      <c r="K4941" s="89">
        <f>IF(Eingabe!E4941="x",1,0)</f>
        <v>0</v>
      </c>
      <c r="L4941" s="1">
        <f>IF(Eingabe!F4941="x",1,0)</f>
        <v>0</v>
      </c>
      <c r="M4941" s="90">
        <f t="shared" si="334"/>
        <v>0</v>
      </c>
    </row>
    <row r="4942">
      <c r="A4942" s="5">
        <f>Eingabe!J4942^2*PI()/4</f>
        <v>0</v>
      </c>
      <c r="B4942" s="5">
        <f>Eingabe!K4942*Eingabe!L4942</f>
        <v>0</v>
      </c>
      <c r="C4942" s="5">
        <f>(Eingabe!K4942*(Eingabe!L4942-Eingabe!K4942)+Eingabe!K4942^2*PI()/4)*0+Eingabe!K4942*Eingabe!L4942</f>
        <v>0</v>
      </c>
      <c r="D4942" s="89">
        <f>IF(Eingabe!G4942="x",1,0)</f>
        <v>0</v>
      </c>
      <c r="E4942" s="1">
        <f>IF(Eingabe!H4942="x",1,0)</f>
        <v>0</v>
      </c>
      <c r="F4942" s="1">
        <f>IF(Eingabe!I4942="x",1,0)</f>
        <v>0</v>
      </c>
      <c r="G4942" s="90">
        <f t="shared" si="332"/>
        <v>0</v>
      </c>
      <c r="H4942" s="1">
        <f>IF(Eingabe!R4942="x",1,0)</f>
        <v>0</v>
      </c>
      <c r="I4942" s="1">
        <f>IF(Eingabe!S4942="x",1,0)</f>
        <v>0</v>
      </c>
      <c r="J4942" s="1">
        <f t="shared" si="333"/>
        <v>0</v>
      </c>
      <c r="K4942" s="89">
        <f>IF(Eingabe!E4942="x",1,0)</f>
        <v>0</v>
      </c>
      <c r="L4942" s="1">
        <f>IF(Eingabe!F4942="x",1,0)</f>
        <v>0</v>
      </c>
      <c r="M4942" s="90">
        <f t="shared" si="334"/>
        <v>0</v>
      </c>
    </row>
    <row r="4943">
      <c r="A4943" s="5">
        <f>Eingabe!J4943^2*PI()/4</f>
        <v>0</v>
      </c>
      <c r="B4943" s="5">
        <f>Eingabe!K4943*Eingabe!L4943</f>
        <v>0</v>
      </c>
      <c r="C4943" s="5">
        <f>(Eingabe!K4943*(Eingabe!L4943-Eingabe!K4943)+Eingabe!K4943^2*PI()/4)*0+Eingabe!K4943*Eingabe!L4943</f>
        <v>0</v>
      </c>
      <c r="D4943" s="89">
        <f>IF(Eingabe!G4943="x",1,0)</f>
        <v>0</v>
      </c>
      <c r="E4943" s="1">
        <f>IF(Eingabe!H4943="x",1,0)</f>
        <v>0</v>
      </c>
      <c r="F4943" s="1">
        <f>IF(Eingabe!I4943="x",1,0)</f>
        <v>0</v>
      </c>
      <c r="G4943" s="90">
        <f t="shared" si="332"/>
        <v>0</v>
      </c>
      <c r="H4943" s="1">
        <f>IF(Eingabe!R4943="x",1,0)</f>
        <v>0</v>
      </c>
      <c r="I4943" s="1">
        <f>IF(Eingabe!S4943="x",1,0)</f>
        <v>0</v>
      </c>
      <c r="J4943" s="1">
        <f t="shared" si="333"/>
        <v>0</v>
      </c>
      <c r="K4943" s="89">
        <f>IF(Eingabe!E4943="x",1,0)</f>
        <v>0</v>
      </c>
      <c r="L4943" s="1">
        <f>IF(Eingabe!F4943="x",1,0)</f>
        <v>0</v>
      </c>
      <c r="M4943" s="90">
        <f t="shared" si="334"/>
        <v>0</v>
      </c>
    </row>
    <row r="4944">
      <c r="A4944" s="5">
        <f>Eingabe!J4944^2*PI()/4</f>
        <v>0</v>
      </c>
      <c r="B4944" s="5">
        <f>Eingabe!K4944*Eingabe!L4944</f>
        <v>0</v>
      </c>
      <c r="C4944" s="5">
        <f>(Eingabe!K4944*(Eingabe!L4944-Eingabe!K4944)+Eingabe!K4944^2*PI()/4)*0+Eingabe!K4944*Eingabe!L4944</f>
        <v>0</v>
      </c>
      <c r="D4944" s="89">
        <f>IF(Eingabe!G4944="x",1,0)</f>
        <v>0</v>
      </c>
      <c r="E4944" s="1">
        <f>IF(Eingabe!H4944="x",1,0)</f>
        <v>0</v>
      </c>
      <c r="F4944" s="1">
        <f>IF(Eingabe!I4944="x",1,0)</f>
        <v>0</v>
      </c>
      <c r="G4944" s="90">
        <f t="shared" si="332"/>
        <v>0</v>
      </c>
      <c r="H4944" s="1">
        <f>IF(Eingabe!R4944="x",1,0)</f>
        <v>0</v>
      </c>
      <c r="I4944" s="1">
        <f>IF(Eingabe!S4944="x",1,0)</f>
        <v>0</v>
      </c>
      <c r="J4944" s="1">
        <f t="shared" si="333"/>
        <v>0</v>
      </c>
      <c r="K4944" s="89">
        <f>IF(Eingabe!E4944="x",1,0)</f>
        <v>0</v>
      </c>
      <c r="L4944" s="1">
        <f>IF(Eingabe!F4944="x",1,0)</f>
        <v>0</v>
      </c>
      <c r="M4944" s="90">
        <f t="shared" si="334"/>
        <v>0</v>
      </c>
    </row>
    <row r="4945">
      <c r="A4945" s="5">
        <f>Eingabe!J4945^2*PI()/4</f>
        <v>0</v>
      </c>
      <c r="B4945" s="5">
        <f>Eingabe!K4945*Eingabe!L4945</f>
        <v>0</v>
      </c>
      <c r="C4945" s="5">
        <f>(Eingabe!K4945*(Eingabe!L4945-Eingabe!K4945)+Eingabe!K4945^2*PI()/4)*0+Eingabe!K4945*Eingabe!L4945</f>
        <v>0</v>
      </c>
      <c r="D4945" s="89">
        <f>IF(Eingabe!G4945="x",1,0)</f>
        <v>0</v>
      </c>
      <c r="E4945" s="1">
        <f>IF(Eingabe!H4945="x",1,0)</f>
        <v>0</v>
      </c>
      <c r="F4945" s="1">
        <f>IF(Eingabe!I4945="x",1,0)</f>
        <v>0</v>
      </c>
      <c r="G4945" s="90">
        <f t="shared" si="332"/>
        <v>0</v>
      </c>
      <c r="H4945" s="1">
        <f>IF(Eingabe!R4945="x",1,0)</f>
        <v>0</v>
      </c>
      <c r="I4945" s="1">
        <f>IF(Eingabe!S4945="x",1,0)</f>
        <v>0</v>
      </c>
      <c r="J4945" s="1">
        <f t="shared" si="333"/>
        <v>0</v>
      </c>
      <c r="K4945" s="89">
        <f>IF(Eingabe!E4945="x",1,0)</f>
        <v>0</v>
      </c>
      <c r="L4945" s="1">
        <f>IF(Eingabe!F4945="x",1,0)</f>
        <v>0</v>
      </c>
      <c r="M4945" s="90">
        <f t="shared" si="334"/>
        <v>0</v>
      </c>
    </row>
    <row r="4946">
      <c r="A4946" s="5">
        <f>Eingabe!J4946^2*PI()/4</f>
        <v>0</v>
      </c>
      <c r="B4946" s="5">
        <f>Eingabe!K4946*Eingabe!L4946</f>
        <v>0</v>
      </c>
      <c r="C4946" s="5">
        <f>(Eingabe!K4946*(Eingabe!L4946-Eingabe!K4946)+Eingabe!K4946^2*PI()/4)*0+Eingabe!K4946*Eingabe!L4946</f>
        <v>0</v>
      </c>
      <c r="D4946" s="89">
        <f>IF(Eingabe!G4946="x",1,0)</f>
        <v>0</v>
      </c>
      <c r="E4946" s="1">
        <f>IF(Eingabe!H4946="x",1,0)</f>
        <v>0</v>
      </c>
      <c r="F4946" s="1">
        <f>IF(Eingabe!I4946="x",1,0)</f>
        <v>0</v>
      </c>
      <c r="G4946" s="90">
        <f t="shared" si="332"/>
        <v>0</v>
      </c>
      <c r="H4946" s="1">
        <f>IF(Eingabe!R4946="x",1,0)</f>
        <v>0</v>
      </c>
      <c r="I4946" s="1">
        <f>IF(Eingabe!S4946="x",1,0)</f>
        <v>0</v>
      </c>
      <c r="J4946" s="1">
        <f t="shared" si="333"/>
        <v>0</v>
      </c>
      <c r="K4946" s="89">
        <f>IF(Eingabe!E4946="x",1,0)</f>
        <v>0</v>
      </c>
      <c r="L4946" s="1">
        <f>IF(Eingabe!F4946="x",1,0)</f>
        <v>0</v>
      </c>
      <c r="M4946" s="90">
        <f t="shared" si="334"/>
        <v>0</v>
      </c>
    </row>
    <row r="4947">
      <c r="A4947" s="5">
        <f>Eingabe!J4947^2*PI()/4</f>
        <v>0</v>
      </c>
      <c r="B4947" s="5">
        <f>Eingabe!K4947*Eingabe!L4947</f>
        <v>0</v>
      </c>
      <c r="C4947" s="5">
        <f>(Eingabe!K4947*(Eingabe!L4947-Eingabe!K4947)+Eingabe!K4947^2*PI()/4)*0+Eingabe!K4947*Eingabe!L4947</f>
        <v>0</v>
      </c>
      <c r="D4947" s="89">
        <f>IF(Eingabe!G4947="x",1,0)</f>
        <v>0</v>
      </c>
      <c r="E4947" s="1">
        <f>IF(Eingabe!H4947="x",1,0)</f>
        <v>0</v>
      </c>
      <c r="F4947" s="1">
        <f>IF(Eingabe!I4947="x",1,0)</f>
        <v>0</v>
      </c>
      <c r="G4947" s="90">
        <f t="shared" ref="G4947:G5010" si="335">MAX(E4947:F4947)</f>
        <v>0</v>
      </c>
      <c r="H4947" s="1">
        <f>IF(Eingabe!R4947="x",1,0)</f>
        <v>0</v>
      </c>
      <c r="I4947" s="1">
        <f>IF(Eingabe!S4947="x",1,0)</f>
        <v>0</v>
      </c>
      <c r="J4947" s="1">
        <f t="shared" ref="J4947:J5010" si="336">MAX(H4947:I4947)</f>
        <v>0</v>
      </c>
      <c r="K4947" s="89">
        <f>IF(Eingabe!E4947="x",1,0)</f>
        <v>0</v>
      </c>
      <c r="L4947" s="1">
        <f>IF(Eingabe!F4947="x",1,0)</f>
        <v>0</v>
      </c>
      <c r="M4947" s="90">
        <f t="shared" ref="M4947:M5010" si="337">MAX(K4947:L4947)</f>
        <v>0</v>
      </c>
    </row>
    <row r="4948">
      <c r="A4948" s="5">
        <f>Eingabe!J4948^2*PI()/4</f>
        <v>0</v>
      </c>
      <c r="B4948" s="5">
        <f>Eingabe!K4948*Eingabe!L4948</f>
        <v>0</v>
      </c>
      <c r="C4948" s="5">
        <f>(Eingabe!K4948*(Eingabe!L4948-Eingabe!K4948)+Eingabe!K4948^2*PI()/4)*0+Eingabe!K4948*Eingabe!L4948</f>
        <v>0</v>
      </c>
      <c r="D4948" s="89">
        <f>IF(Eingabe!G4948="x",1,0)</f>
        <v>0</v>
      </c>
      <c r="E4948" s="1">
        <f>IF(Eingabe!H4948="x",1,0)</f>
        <v>0</v>
      </c>
      <c r="F4948" s="1">
        <f>IF(Eingabe!I4948="x",1,0)</f>
        <v>0</v>
      </c>
      <c r="G4948" s="90">
        <f t="shared" si="335"/>
        <v>0</v>
      </c>
      <c r="H4948" s="1">
        <f>IF(Eingabe!R4948="x",1,0)</f>
        <v>0</v>
      </c>
      <c r="I4948" s="1">
        <f>IF(Eingabe!S4948="x",1,0)</f>
        <v>0</v>
      </c>
      <c r="J4948" s="1">
        <f t="shared" si="336"/>
        <v>0</v>
      </c>
      <c r="K4948" s="89">
        <f>IF(Eingabe!E4948="x",1,0)</f>
        <v>0</v>
      </c>
      <c r="L4948" s="1">
        <f>IF(Eingabe!F4948="x",1,0)</f>
        <v>0</v>
      </c>
      <c r="M4948" s="90">
        <f t="shared" si="337"/>
        <v>0</v>
      </c>
    </row>
    <row r="4949">
      <c r="A4949" s="5">
        <f>Eingabe!J4949^2*PI()/4</f>
        <v>0</v>
      </c>
      <c r="B4949" s="5">
        <f>Eingabe!K4949*Eingabe!L4949</f>
        <v>0</v>
      </c>
      <c r="C4949" s="5">
        <f>(Eingabe!K4949*(Eingabe!L4949-Eingabe!K4949)+Eingabe!K4949^2*PI()/4)*0+Eingabe!K4949*Eingabe!L4949</f>
        <v>0</v>
      </c>
      <c r="D4949" s="89">
        <f>IF(Eingabe!G4949="x",1,0)</f>
        <v>0</v>
      </c>
      <c r="E4949" s="1">
        <f>IF(Eingabe!H4949="x",1,0)</f>
        <v>0</v>
      </c>
      <c r="F4949" s="1">
        <f>IF(Eingabe!I4949="x",1,0)</f>
        <v>0</v>
      </c>
      <c r="G4949" s="90">
        <f t="shared" si="335"/>
        <v>0</v>
      </c>
      <c r="H4949" s="1">
        <f>IF(Eingabe!R4949="x",1,0)</f>
        <v>0</v>
      </c>
      <c r="I4949" s="1">
        <f>IF(Eingabe!S4949="x",1,0)</f>
        <v>0</v>
      </c>
      <c r="J4949" s="1">
        <f t="shared" si="336"/>
        <v>0</v>
      </c>
      <c r="K4949" s="89">
        <f>IF(Eingabe!E4949="x",1,0)</f>
        <v>0</v>
      </c>
      <c r="L4949" s="1">
        <f>IF(Eingabe!F4949="x",1,0)</f>
        <v>0</v>
      </c>
      <c r="M4949" s="90">
        <f t="shared" si="337"/>
        <v>0</v>
      </c>
    </row>
    <row r="4950">
      <c r="A4950" s="5">
        <f>Eingabe!J4950^2*PI()/4</f>
        <v>0</v>
      </c>
      <c r="B4950" s="5">
        <f>Eingabe!K4950*Eingabe!L4950</f>
        <v>0</v>
      </c>
      <c r="C4950" s="5">
        <f>(Eingabe!K4950*(Eingabe!L4950-Eingabe!K4950)+Eingabe!K4950^2*PI()/4)*0+Eingabe!K4950*Eingabe!L4950</f>
        <v>0</v>
      </c>
      <c r="D4950" s="89">
        <f>IF(Eingabe!G4950="x",1,0)</f>
        <v>0</v>
      </c>
      <c r="E4950" s="1">
        <f>IF(Eingabe!H4950="x",1,0)</f>
        <v>0</v>
      </c>
      <c r="F4950" s="1">
        <f>IF(Eingabe!I4950="x",1,0)</f>
        <v>0</v>
      </c>
      <c r="G4950" s="90">
        <f t="shared" si="335"/>
        <v>0</v>
      </c>
      <c r="H4950" s="1">
        <f>IF(Eingabe!R4950="x",1,0)</f>
        <v>0</v>
      </c>
      <c r="I4950" s="1">
        <f>IF(Eingabe!S4950="x",1,0)</f>
        <v>0</v>
      </c>
      <c r="J4950" s="1">
        <f t="shared" si="336"/>
        <v>0</v>
      </c>
      <c r="K4950" s="89">
        <f>IF(Eingabe!E4950="x",1,0)</f>
        <v>0</v>
      </c>
      <c r="L4950" s="1">
        <f>IF(Eingabe!F4950="x",1,0)</f>
        <v>0</v>
      </c>
      <c r="M4950" s="90">
        <f t="shared" si="337"/>
        <v>0</v>
      </c>
    </row>
    <row r="4951">
      <c r="A4951" s="5">
        <f>Eingabe!J4951^2*PI()/4</f>
        <v>0</v>
      </c>
      <c r="B4951" s="5">
        <f>Eingabe!K4951*Eingabe!L4951</f>
        <v>0</v>
      </c>
      <c r="C4951" s="5">
        <f>(Eingabe!K4951*(Eingabe!L4951-Eingabe!K4951)+Eingabe!K4951^2*PI()/4)*0+Eingabe!K4951*Eingabe!L4951</f>
        <v>0</v>
      </c>
      <c r="D4951" s="89">
        <f>IF(Eingabe!G4951="x",1,0)</f>
        <v>0</v>
      </c>
      <c r="E4951" s="1">
        <f>IF(Eingabe!H4951="x",1,0)</f>
        <v>0</v>
      </c>
      <c r="F4951" s="1">
        <f>IF(Eingabe!I4951="x",1,0)</f>
        <v>0</v>
      </c>
      <c r="G4951" s="90">
        <f t="shared" si="335"/>
        <v>0</v>
      </c>
      <c r="H4951" s="1">
        <f>IF(Eingabe!R4951="x",1,0)</f>
        <v>0</v>
      </c>
      <c r="I4951" s="1">
        <f>IF(Eingabe!S4951="x",1,0)</f>
        <v>0</v>
      </c>
      <c r="J4951" s="1">
        <f t="shared" si="336"/>
        <v>0</v>
      </c>
      <c r="K4951" s="89">
        <f>IF(Eingabe!E4951="x",1,0)</f>
        <v>0</v>
      </c>
      <c r="L4951" s="1">
        <f>IF(Eingabe!F4951="x",1,0)</f>
        <v>0</v>
      </c>
      <c r="M4951" s="90">
        <f t="shared" si="337"/>
        <v>0</v>
      </c>
    </row>
    <row r="4952">
      <c r="A4952" s="5">
        <f>Eingabe!J4952^2*PI()/4</f>
        <v>0</v>
      </c>
      <c r="B4952" s="5">
        <f>Eingabe!K4952*Eingabe!L4952</f>
        <v>0</v>
      </c>
      <c r="C4952" s="5">
        <f>(Eingabe!K4952*(Eingabe!L4952-Eingabe!K4952)+Eingabe!K4952^2*PI()/4)*0+Eingabe!K4952*Eingabe!L4952</f>
        <v>0</v>
      </c>
      <c r="D4952" s="89">
        <f>IF(Eingabe!G4952="x",1,0)</f>
        <v>0</v>
      </c>
      <c r="E4952" s="1">
        <f>IF(Eingabe!H4952="x",1,0)</f>
        <v>0</v>
      </c>
      <c r="F4952" s="1">
        <f>IF(Eingabe!I4952="x",1,0)</f>
        <v>0</v>
      </c>
      <c r="G4952" s="90">
        <f t="shared" si="335"/>
        <v>0</v>
      </c>
      <c r="H4952" s="1">
        <f>IF(Eingabe!R4952="x",1,0)</f>
        <v>0</v>
      </c>
      <c r="I4952" s="1">
        <f>IF(Eingabe!S4952="x",1,0)</f>
        <v>0</v>
      </c>
      <c r="J4952" s="1">
        <f t="shared" si="336"/>
        <v>0</v>
      </c>
      <c r="K4952" s="89">
        <f>IF(Eingabe!E4952="x",1,0)</f>
        <v>0</v>
      </c>
      <c r="L4952" s="1">
        <f>IF(Eingabe!F4952="x",1,0)</f>
        <v>0</v>
      </c>
      <c r="M4952" s="90">
        <f t="shared" si="337"/>
        <v>0</v>
      </c>
    </row>
    <row r="4953">
      <c r="A4953" s="5">
        <f>Eingabe!J4953^2*PI()/4</f>
        <v>0</v>
      </c>
      <c r="B4953" s="5">
        <f>Eingabe!K4953*Eingabe!L4953</f>
        <v>0</v>
      </c>
      <c r="C4953" s="5">
        <f>(Eingabe!K4953*(Eingabe!L4953-Eingabe!K4953)+Eingabe!K4953^2*PI()/4)*0+Eingabe!K4953*Eingabe!L4953</f>
        <v>0</v>
      </c>
      <c r="D4953" s="89">
        <f>IF(Eingabe!G4953="x",1,0)</f>
        <v>0</v>
      </c>
      <c r="E4953" s="1">
        <f>IF(Eingabe!H4953="x",1,0)</f>
        <v>0</v>
      </c>
      <c r="F4953" s="1">
        <f>IF(Eingabe!I4953="x",1,0)</f>
        <v>0</v>
      </c>
      <c r="G4953" s="90">
        <f t="shared" si="335"/>
        <v>0</v>
      </c>
      <c r="H4953" s="1">
        <f>IF(Eingabe!R4953="x",1,0)</f>
        <v>0</v>
      </c>
      <c r="I4953" s="1">
        <f>IF(Eingabe!S4953="x",1,0)</f>
        <v>0</v>
      </c>
      <c r="J4953" s="1">
        <f t="shared" si="336"/>
        <v>0</v>
      </c>
      <c r="K4953" s="89">
        <f>IF(Eingabe!E4953="x",1,0)</f>
        <v>0</v>
      </c>
      <c r="L4953" s="1">
        <f>IF(Eingabe!F4953="x",1,0)</f>
        <v>0</v>
      </c>
      <c r="M4953" s="90">
        <f t="shared" si="337"/>
        <v>0</v>
      </c>
    </row>
    <row r="4954">
      <c r="A4954" s="5">
        <f>Eingabe!J4954^2*PI()/4</f>
        <v>0</v>
      </c>
      <c r="B4954" s="5">
        <f>Eingabe!K4954*Eingabe!L4954</f>
        <v>0</v>
      </c>
      <c r="C4954" s="5">
        <f>(Eingabe!K4954*(Eingabe!L4954-Eingabe!K4954)+Eingabe!K4954^2*PI()/4)*0+Eingabe!K4954*Eingabe!L4954</f>
        <v>0</v>
      </c>
      <c r="D4954" s="89">
        <f>IF(Eingabe!G4954="x",1,0)</f>
        <v>0</v>
      </c>
      <c r="E4954" s="1">
        <f>IF(Eingabe!H4954="x",1,0)</f>
        <v>0</v>
      </c>
      <c r="F4954" s="1">
        <f>IF(Eingabe!I4954="x",1,0)</f>
        <v>0</v>
      </c>
      <c r="G4954" s="90">
        <f t="shared" si="335"/>
        <v>0</v>
      </c>
      <c r="H4954" s="1">
        <f>IF(Eingabe!R4954="x",1,0)</f>
        <v>0</v>
      </c>
      <c r="I4954" s="1">
        <f>IF(Eingabe!S4954="x",1,0)</f>
        <v>0</v>
      </c>
      <c r="J4954" s="1">
        <f t="shared" si="336"/>
        <v>0</v>
      </c>
      <c r="K4954" s="89">
        <f>IF(Eingabe!E4954="x",1,0)</f>
        <v>0</v>
      </c>
      <c r="L4954" s="1">
        <f>IF(Eingabe!F4954="x",1,0)</f>
        <v>0</v>
      </c>
      <c r="M4954" s="90">
        <f t="shared" si="337"/>
        <v>0</v>
      </c>
    </row>
    <row r="4955">
      <c r="A4955" s="5">
        <f>Eingabe!J4955^2*PI()/4</f>
        <v>0</v>
      </c>
      <c r="B4955" s="5">
        <f>Eingabe!K4955*Eingabe!L4955</f>
        <v>0</v>
      </c>
      <c r="C4955" s="5">
        <f>(Eingabe!K4955*(Eingabe!L4955-Eingabe!K4955)+Eingabe!K4955^2*PI()/4)*0+Eingabe!K4955*Eingabe!L4955</f>
        <v>0</v>
      </c>
      <c r="D4955" s="89">
        <f>IF(Eingabe!G4955="x",1,0)</f>
        <v>0</v>
      </c>
      <c r="E4955" s="1">
        <f>IF(Eingabe!H4955="x",1,0)</f>
        <v>0</v>
      </c>
      <c r="F4955" s="1">
        <f>IF(Eingabe!I4955="x",1,0)</f>
        <v>0</v>
      </c>
      <c r="G4955" s="90">
        <f t="shared" si="335"/>
        <v>0</v>
      </c>
      <c r="H4955" s="1">
        <f>IF(Eingabe!R4955="x",1,0)</f>
        <v>0</v>
      </c>
      <c r="I4955" s="1">
        <f>IF(Eingabe!S4955="x",1,0)</f>
        <v>0</v>
      </c>
      <c r="J4955" s="1">
        <f t="shared" si="336"/>
        <v>0</v>
      </c>
      <c r="K4955" s="89">
        <f>IF(Eingabe!E4955="x",1,0)</f>
        <v>0</v>
      </c>
      <c r="L4955" s="1">
        <f>IF(Eingabe!F4955="x",1,0)</f>
        <v>0</v>
      </c>
      <c r="M4955" s="90">
        <f t="shared" si="337"/>
        <v>0</v>
      </c>
    </row>
    <row r="4956">
      <c r="A4956" s="5">
        <f>Eingabe!J4956^2*PI()/4</f>
        <v>0</v>
      </c>
      <c r="B4956" s="5">
        <f>Eingabe!K4956*Eingabe!L4956</f>
        <v>0</v>
      </c>
      <c r="C4956" s="5">
        <f>(Eingabe!K4956*(Eingabe!L4956-Eingabe!K4956)+Eingabe!K4956^2*PI()/4)*0+Eingabe!K4956*Eingabe!L4956</f>
        <v>0</v>
      </c>
      <c r="D4956" s="89">
        <f>IF(Eingabe!G4956="x",1,0)</f>
        <v>0</v>
      </c>
      <c r="E4956" s="1">
        <f>IF(Eingabe!H4956="x",1,0)</f>
        <v>0</v>
      </c>
      <c r="F4956" s="1">
        <f>IF(Eingabe!I4956="x",1,0)</f>
        <v>0</v>
      </c>
      <c r="G4956" s="90">
        <f t="shared" si="335"/>
        <v>0</v>
      </c>
      <c r="H4956" s="1">
        <f>IF(Eingabe!R4956="x",1,0)</f>
        <v>0</v>
      </c>
      <c r="I4956" s="1">
        <f>IF(Eingabe!S4956="x",1,0)</f>
        <v>0</v>
      </c>
      <c r="J4956" s="1">
        <f t="shared" si="336"/>
        <v>0</v>
      </c>
      <c r="K4956" s="89">
        <f>IF(Eingabe!E4956="x",1,0)</f>
        <v>0</v>
      </c>
      <c r="L4956" s="1">
        <f>IF(Eingabe!F4956="x",1,0)</f>
        <v>0</v>
      </c>
      <c r="M4956" s="90">
        <f t="shared" si="337"/>
        <v>0</v>
      </c>
    </row>
    <row r="4957">
      <c r="A4957" s="5">
        <f>Eingabe!J4957^2*PI()/4</f>
        <v>0</v>
      </c>
      <c r="B4957" s="5">
        <f>Eingabe!K4957*Eingabe!L4957</f>
        <v>0</v>
      </c>
      <c r="C4957" s="5">
        <f>(Eingabe!K4957*(Eingabe!L4957-Eingabe!K4957)+Eingabe!K4957^2*PI()/4)*0+Eingabe!K4957*Eingabe!L4957</f>
        <v>0</v>
      </c>
      <c r="D4957" s="89">
        <f>IF(Eingabe!G4957="x",1,0)</f>
        <v>0</v>
      </c>
      <c r="E4957" s="1">
        <f>IF(Eingabe!H4957="x",1,0)</f>
        <v>0</v>
      </c>
      <c r="F4957" s="1">
        <f>IF(Eingabe!I4957="x",1,0)</f>
        <v>0</v>
      </c>
      <c r="G4957" s="90">
        <f t="shared" si="335"/>
        <v>0</v>
      </c>
      <c r="H4957" s="1">
        <f>IF(Eingabe!R4957="x",1,0)</f>
        <v>0</v>
      </c>
      <c r="I4957" s="1">
        <f>IF(Eingabe!S4957="x",1,0)</f>
        <v>0</v>
      </c>
      <c r="J4957" s="1">
        <f t="shared" si="336"/>
        <v>0</v>
      </c>
      <c r="K4957" s="89">
        <f>IF(Eingabe!E4957="x",1,0)</f>
        <v>0</v>
      </c>
      <c r="L4957" s="1">
        <f>IF(Eingabe!F4957="x",1,0)</f>
        <v>0</v>
      </c>
      <c r="M4957" s="90">
        <f t="shared" si="337"/>
        <v>0</v>
      </c>
    </row>
    <row r="4958">
      <c r="A4958" s="5">
        <f>Eingabe!J4958^2*PI()/4</f>
        <v>0</v>
      </c>
      <c r="B4958" s="5">
        <f>Eingabe!K4958*Eingabe!L4958</f>
        <v>0</v>
      </c>
      <c r="C4958" s="5">
        <f>(Eingabe!K4958*(Eingabe!L4958-Eingabe!K4958)+Eingabe!K4958^2*PI()/4)*0+Eingabe!K4958*Eingabe!L4958</f>
        <v>0</v>
      </c>
      <c r="D4958" s="89">
        <f>IF(Eingabe!G4958="x",1,0)</f>
        <v>0</v>
      </c>
      <c r="E4958" s="1">
        <f>IF(Eingabe!H4958="x",1,0)</f>
        <v>0</v>
      </c>
      <c r="F4958" s="1">
        <f>IF(Eingabe!I4958="x",1,0)</f>
        <v>0</v>
      </c>
      <c r="G4958" s="90">
        <f t="shared" si="335"/>
        <v>0</v>
      </c>
      <c r="H4958" s="1">
        <f>IF(Eingabe!R4958="x",1,0)</f>
        <v>0</v>
      </c>
      <c r="I4958" s="1">
        <f>IF(Eingabe!S4958="x",1,0)</f>
        <v>0</v>
      </c>
      <c r="J4958" s="1">
        <f t="shared" si="336"/>
        <v>0</v>
      </c>
      <c r="K4958" s="89">
        <f>IF(Eingabe!E4958="x",1,0)</f>
        <v>0</v>
      </c>
      <c r="L4958" s="1">
        <f>IF(Eingabe!F4958="x",1,0)</f>
        <v>0</v>
      </c>
      <c r="M4958" s="90">
        <f t="shared" si="337"/>
        <v>0</v>
      </c>
    </row>
    <row r="4959">
      <c r="A4959" s="5">
        <f>Eingabe!J4959^2*PI()/4</f>
        <v>0</v>
      </c>
      <c r="B4959" s="5">
        <f>Eingabe!K4959*Eingabe!L4959</f>
        <v>0</v>
      </c>
      <c r="C4959" s="5">
        <f>(Eingabe!K4959*(Eingabe!L4959-Eingabe!K4959)+Eingabe!K4959^2*PI()/4)*0+Eingabe!K4959*Eingabe!L4959</f>
        <v>0</v>
      </c>
      <c r="D4959" s="89">
        <f>IF(Eingabe!G4959="x",1,0)</f>
        <v>0</v>
      </c>
      <c r="E4959" s="1">
        <f>IF(Eingabe!H4959="x",1,0)</f>
        <v>0</v>
      </c>
      <c r="F4959" s="1">
        <f>IF(Eingabe!I4959="x",1,0)</f>
        <v>0</v>
      </c>
      <c r="G4959" s="90">
        <f t="shared" si="335"/>
        <v>0</v>
      </c>
      <c r="H4959" s="1">
        <f>IF(Eingabe!R4959="x",1,0)</f>
        <v>0</v>
      </c>
      <c r="I4959" s="1">
        <f>IF(Eingabe!S4959="x",1,0)</f>
        <v>0</v>
      </c>
      <c r="J4959" s="1">
        <f t="shared" si="336"/>
        <v>0</v>
      </c>
      <c r="K4959" s="89">
        <f>IF(Eingabe!E4959="x",1,0)</f>
        <v>0</v>
      </c>
      <c r="L4959" s="1">
        <f>IF(Eingabe!F4959="x",1,0)</f>
        <v>0</v>
      </c>
      <c r="M4959" s="90">
        <f t="shared" si="337"/>
        <v>0</v>
      </c>
    </row>
    <row r="4960">
      <c r="A4960" s="5">
        <f>Eingabe!J4960^2*PI()/4</f>
        <v>0</v>
      </c>
      <c r="B4960" s="5">
        <f>Eingabe!K4960*Eingabe!L4960</f>
        <v>0</v>
      </c>
      <c r="C4960" s="5">
        <f>(Eingabe!K4960*(Eingabe!L4960-Eingabe!K4960)+Eingabe!K4960^2*PI()/4)*0+Eingabe!K4960*Eingabe!L4960</f>
        <v>0</v>
      </c>
      <c r="D4960" s="89">
        <f>IF(Eingabe!G4960="x",1,0)</f>
        <v>0</v>
      </c>
      <c r="E4960" s="1">
        <f>IF(Eingabe!H4960="x",1,0)</f>
        <v>0</v>
      </c>
      <c r="F4960" s="1">
        <f>IF(Eingabe!I4960="x",1,0)</f>
        <v>0</v>
      </c>
      <c r="G4960" s="90">
        <f t="shared" si="335"/>
        <v>0</v>
      </c>
      <c r="H4960" s="1">
        <f>IF(Eingabe!R4960="x",1,0)</f>
        <v>0</v>
      </c>
      <c r="I4960" s="1">
        <f>IF(Eingabe!S4960="x",1,0)</f>
        <v>0</v>
      </c>
      <c r="J4960" s="1">
        <f t="shared" si="336"/>
        <v>0</v>
      </c>
      <c r="K4960" s="89">
        <f>IF(Eingabe!E4960="x",1,0)</f>
        <v>0</v>
      </c>
      <c r="L4960" s="1">
        <f>IF(Eingabe!F4960="x",1,0)</f>
        <v>0</v>
      </c>
      <c r="M4960" s="90">
        <f t="shared" si="337"/>
        <v>0</v>
      </c>
    </row>
    <row r="4961">
      <c r="A4961" s="5">
        <f>Eingabe!J4961^2*PI()/4</f>
        <v>0</v>
      </c>
      <c r="B4961" s="5">
        <f>Eingabe!K4961*Eingabe!L4961</f>
        <v>0</v>
      </c>
      <c r="C4961" s="5">
        <f>(Eingabe!K4961*(Eingabe!L4961-Eingabe!K4961)+Eingabe!K4961^2*PI()/4)*0+Eingabe!K4961*Eingabe!L4961</f>
        <v>0</v>
      </c>
      <c r="D4961" s="89">
        <f>IF(Eingabe!G4961="x",1,0)</f>
        <v>0</v>
      </c>
      <c r="E4961" s="1">
        <f>IF(Eingabe!H4961="x",1,0)</f>
        <v>0</v>
      </c>
      <c r="F4961" s="1">
        <f>IF(Eingabe!I4961="x",1,0)</f>
        <v>0</v>
      </c>
      <c r="G4961" s="90">
        <f t="shared" si="335"/>
        <v>0</v>
      </c>
      <c r="H4961" s="1">
        <f>IF(Eingabe!R4961="x",1,0)</f>
        <v>0</v>
      </c>
      <c r="I4961" s="1">
        <f>IF(Eingabe!S4961="x",1,0)</f>
        <v>0</v>
      </c>
      <c r="J4961" s="1">
        <f t="shared" si="336"/>
        <v>0</v>
      </c>
      <c r="K4961" s="89">
        <f>IF(Eingabe!E4961="x",1,0)</f>
        <v>0</v>
      </c>
      <c r="L4961" s="1">
        <f>IF(Eingabe!F4961="x",1,0)</f>
        <v>0</v>
      </c>
      <c r="M4961" s="90">
        <f t="shared" si="337"/>
        <v>0</v>
      </c>
    </row>
    <row r="4962">
      <c r="A4962" s="5">
        <f>Eingabe!J4962^2*PI()/4</f>
        <v>0</v>
      </c>
      <c r="B4962" s="5">
        <f>Eingabe!K4962*Eingabe!L4962</f>
        <v>0</v>
      </c>
      <c r="C4962" s="5">
        <f>(Eingabe!K4962*(Eingabe!L4962-Eingabe!K4962)+Eingabe!K4962^2*PI()/4)*0+Eingabe!K4962*Eingabe!L4962</f>
        <v>0</v>
      </c>
      <c r="D4962" s="89">
        <f>IF(Eingabe!G4962="x",1,0)</f>
        <v>0</v>
      </c>
      <c r="E4962" s="1">
        <f>IF(Eingabe!H4962="x",1,0)</f>
        <v>0</v>
      </c>
      <c r="F4962" s="1">
        <f>IF(Eingabe!I4962="x",1,0)</f>
        <v>0</v>
      </c>
      <c r="G4962" s="90">
        <f t="shared" si="335"/>
        <v>0</v>
      </c>
      <c r="H4962" s="1">
        <f>IF(Eingabe!R4962="x",1,0)</f>
        <v>0</v>
      </c>
      <c r="I4962" s="1">
        <f>IF(Eingabe!S4962="x",1,0)</f>
        <v>0</v>
      </c>
      <c r="J4962" s="1">
        <f t="shared" si="336"/>
        <v>0</v>
      </c>
      <c r="K4962" s="89">
        <f>IF(Eingabe!E4962="x",1,0)</f>
        <v>0</v>
      </c>
      <c r="L4962" s="1">
        <f>IF(Eingabe!F4962="x",1,0)</f>
        <v>0</v>
      </c>
      <c r="M4962" s="90">
        <f t="shared" si="337"/>
        <v>0</v>
      </c>
    </row>
    <row r="4963">
      <c r="A4963" s="5">
        <f>Eingabe!J4963^2*PI()/4</f>
        <v>0</v>
      </c>
      <c r="B4963" s="5">
        <f>Eingabe!K4963*Eingabe!L4963</f>
        <v>0</v>
      </c>
      <c r="C4963" s="5">
        <f>(Eingabe!K4963*(Eingabe!L4963-Eingabe!K4963)+Eingabe!K4963^2*PI()/4)*0+Eingabe!K4963*Eingabe!L4963</f>
        <v>0</v>
      </c>
      <c r="D4963" s="89">
        <f>IF(Eingabe!G4963="x",1,0)</f>
        <v>0</v>
      </c>
      <c r="E4963" s="1">
        <f>IF(Eingabe!H4963="x",1,0)</f>
        <v>0</v>
      </c>
      <c r="F4963" s="1">
        <f>IF(Eingabe!I4963="x",1,0)</f>
        <v>0</v>
      </c>
      <c r="G4963" s="90">
        <f t="shared" si="335"/>
        <v>0</v>
      </c>
      <c r="H4963" s="1">
        <f>IF(Eingabe!R4963="x",1,0)</f>
        <v>0</v>
      </c>
      <c r="I4963" s="1">
        <f>IF(Eingabe!S4963="x",1,0)</f>
        <v>0</v>
      </c>
      <c r="J4963" s="1">
        <f t="shared" si="336"/>
        <v>0</v>
      </c>
      <c r="K4963" s="89">
        <f>IF(Eingabe!E4963="x",1,0)</f>
        <v>0</v>
      </c>
      <c r="L4963" s="1">
        <f>IF(Eingabe!F4963="x",1,0)</f>
        <v>0</v>
      </c>
      <c r="M4963" s="90">
        <f t="shared" si="337"/>
        <v>0</v>
      </c>
    </row>
    <row r="4964">
      <c r="A4964" s="5">
        <f>Eingabe!J4964^2*PI()/4</f>
        <v>0</v>
      </c>
      <c r="B4964" s="5">
        <f>Eingabe!K4964*Eingabe!L4964</f>
        <v>0</v>
      </c>
      <c r="C4964" s="5">
        <f>(Eingabe!K4964*(Eingabe!L4964-Eingabe!K4964)+Eingabe!K4964^2*PI()/4)*0+Eingabe!K4964*Eingabe!L4964</f>
        <v>0</v>
      </c>
      <c r="D4964" s="89">
        <f>IF(Eingabe!G4964="x",1,0)</f>
        <v>0</v>
      </c>
      <c r="E4964" s="1">
        <f>IF(Eingabe!H4964="x",1,0)</f>
        <v>0</v>
      </c>
      <c r="F4964" s="1">
        <f>IF(Eingabe!I4964="x",1,0)</f>
        <v>0</v>
      </c>
      <c r="G4964" s="90">
        <f t="shared" si="335"/>
        <v>0</v>
      </c>
      <c r="H4964" s="1">
        <f>IF(Eingabe!R4964="x",1,0)</f>
        <v>0</v>
      </c>
      <c r="I4964" s="1">
        <f>IF(Eingabe!S4964="x",1,0)</f>
        <v>0</v>
      </c>
      <c r="J4964" s="1">
        <f t="shared" si="336"/>
        <v>0</v>
      </c>
      <c r="K4964" s="89">
        <f>IF(Eingabe!E4964="x",1,0)</f>
        <v>0</v>
      </c>
      <c r="L4964" s="1">
        <f>IF(Eingabe!F4964="x",1,0)</f>
        <v>0</v>
      </c>
      <c r="M4964" s="90">
        <f t="shared" si="337"/>
        <v>0</v>
      </c>
    </row>
    <row r="4965">
      <c r="A4965" s="5">
        <f>Eingabe!J4965^2*PI()/4</f>
        <v>0</v>
      </c>
      <c r="B4965" s="5">
        <f>Eingabe!K4965*Eingabe!L4965</f>
        <v>0</v>
      </c>
      <c r="C4965" s="5">
        <f>(Eingabe!K4965*(Eingabe!L4965-Eingabe!K4965)+Eingabe!K4965^2*PI()/4)*0+Eingabe!K4965*Eingabe!L4965</f>
        <v>0</v>
      </c>
      <c r="D4965" s="89">
        <f>IF(Eingabe!G4965="x",1,0)</f>
        <v>0</v>
      </c>
      <c r="E4965" s="1">
        <f>IF(Eingabe!H4965="x",1,0)</f>
        <v>0</v>
      </c>
      <c r="F4965" s="1">
        <f>IF(Eingabe!I4965="x",1,0)</f>
        <v>0</v>
      </c>
      <c r="G4965" s="90">
        <f t="shared" si="335"/>
        <v>0</v>
      </c>
      <c r="H4965" s="1">
        <f>IF(Eingabe!R4965="x",1,0)</f>
        <v>0</v>
      </c>
      <c r="I4965" s="1">
        <f>IF(Eingabe!S4965="x",1,0)</f>
        <v>0</v>
      </c>
      <c r="J4965" s="1">
        <f t="shared" si="336"/>
        <v>0</v>
      </c>
      <c r="K4965" s="89">
        <f>IF(Eingabe!E4965="x",1,0)</f>
        <v>0</v>
      </c>
      <c r="L4965" s="1">
        <f>IF(Eingabe!F4965="x",1,0)</f>
        <v>0</v>
      </c>
      <c r="M4965" s="90">
        <f t="shared" si="337"/>
        <v>0</v>
      </c>
    </row>
    <row r="4966">
      <c r="A4966" s="5">
        <f>Eingabe!J4966^2*PI()/4</f>
        <v>0</v>
      </c>
      <c r="B4966" s="5">
        <f>Eingabe!K4966*Eingabe!L4966</f>
        <v>0</v>
      </c>
      <c r="C4966" s="5">
        <f>(Eingabe!K4966*(Eingabe!L4966-Eingabe!K4966)+Eingabe!K4966^2*PI()/4)*0+Eingabe!K4966*Eingabe!L4966</f>
        <v>0</v>
      </c>
      <c r="D4966" s="89">
        <f>IF(Eingabe!G4966="x",1,0)</f>
        <v>0</v>
      </c>
      <c r="E4966" s="1">
        <f>IF(Eingabe!H4966="x",1,0)</f>
        <v>0</v>
      </c>
      <c r="F4966" s="1">
        <f>IF(Eingabe!I4966="x",1,0)</f>
        <v>0</v>
      </c>
      <c r="G4966" s="90">
        <f t="shared" si="335"/>
        <v>0</v>
      </c>
      <c r="H4966" s="1">
        <f>IF(Eingabe!R4966="x",1,0)</f>
        <v>0</v>
      </c>
      <c r="I4966" s="1">
        <f>IF(Eingabe!S4966="x",1,0)</f>
        <v>0</v>
      </c>
      <c r="J4966" s="1">
        <f t="shared" si="336"/>
        <v>0</v>
      </c>
      <c r="K4966" s="89">
        <f>IF(Eingabe!E4966="x",1,0)</f>
        <v>0</v>
      </c>
      <c r="L4966" s="1">
        <f>IF(Eingabe!F4966="x",1,0)</f>
        <v>0</v>
      </c>
      <c r="M4966" s="90">
        <f t="shared" si="337"/>
        <v>0</v>
      </c>
    </row>
    <row r="4967">
      <c r="A4967" s="5">
        <f>Eingabe!J4967^2*PI()/4</f>
        <v>0</v>
      </c>
      <c r="B4967" s="5">
        <f>Eingabe!K4967*Eingabe!L4967</f>
        <v>0</v>
      </c>
      <c r="C4967" s="5">
        <f>(Eingabe!K4967*(Eingabe!L4967-Eingabe!K4967)+Eingabe!K4967^2*PI()/4)*0+Eingabe!K4967*Eingabe!L4967</f>
        <v>0</v>
      </c>
      <c r="D4967" s="89">
        <f>IF(Eingabe!G4967="x",1,0)</f>
        <v>0</v>
      </c>
      <c r="E4967" s="1">
        <f>IF(Eingabe!H4967="x",1,0)</f>
        <v>0</v>
      </c>
      <c r="F4967" s="1">
        <f>IF(Eingabe!I4967="x",1,0)</f>
        <v>0</v>
      </c>
      <c r="G4967" s="90">
        <f t="shared" si="335"/>
        <v>0</v>
      </c>
      <c r="H4967" s="1">
        <f>IF(Eingabe!R4967="x",1,0)</f>
        <v>0</v>
      </c>
      <c r="I4967" s="1">
        <f>IF(Eingabe!S4967="x",1,0)</f>
        <v>0</v>
      </c>
      <c r="J4967" s="1">
        <f t="shared" si="336"/>
        <v>0</v>
      </c>
      <c r="K4967" s="89">
        <f>IF(Eingabe!E4967="x",1,0)</f>
        <v>0</v>
      </c>
      <c r="L4967" s="1">
        <f>IF(Eingabe!F4967="x",1,0)</f>
        <v>0</v>
      </c>
      <c r="M4967" s="90">
        <f t="shared" si="337"/>
        <v>0</v>
      </c>
    </row>
    <row r="4968">
      <c r="A4968" s="5">
        <f>Eingabe!J4968^2*PI()/4</f>
        <v>0</v>
      </c>
      <c r="B4968" s="5">
        <f>Eingabe!K4968*Eingabe!L4968</f>
        <v>0</v>
      </c>
      <c r="C4968" s="5">
        <f>(Eingabe!K4968*(Eingabe!L4968-Eingabe!K4968)+Eingabe!K4968^2*PI()/4)*0+Eingabe!K4968*Eingabe!L4968</f>
        <v>0</v>
      </c>
      <c r="D4968" s="89">
        <f>IF(Eingabe!G4968="x",1,0)</f>
        <v>0</v>
      </c>
      <c r="E4968" s="1">
        <f>IF(Eingabe!H4968="x",1,0)</f>
        <v>0</v>
      </c>
      <c r="F4968" s="1">
        <f>IF(Eingabe!I4968="x",1,0)</f>
        <v>0</v>
      </c>
      <c r="G4968" s="90">
        <f t="shared" si="335"/>
        <v>0</v>
      </c>
      <c r="H4968" s="1">
        <f>IF(Eingabe!R4968="x",1,0)</f>
        <v>0</v>
      </c>
      <c r="I4968" s="1">
        <f>IF(Eingabe!S4968="x",1,0)</f>
        <v>0</v>
      </c>
      <c r="J4968" s="1">
        <f t="shared" si="336"/>
        <v>0</v>
      </c>
      <c r="K4968" s="89">
        <f>IF(Eingabe!E4968="x",1,0)</f>
        <v>0</v>
      </c>
      <c r="L4968" s="1">
        <f>IF(Eingabe!F4968="x",1,0)</f>
        <v>0</v>
      </c>
      <c r="M4968" s="90">
        <f t="shared" si="337"/>
        <v>0</v>
      </c>
    </row>
    <row r="4969">
      <c r="A4969" s="5">
        <f>Eingabe!J4969^2*PI()/4</f>
        <v>0</v>
      </c>
      <c r="B4969" s="5">
        <f>Eingabe!K4969*Eingabe!L4969</f>
        <v>0</v>
      </c>
      <c r="C4969" s="5">
        <f>(Eingabe!K4969*(Eingabe!L4969-Eingabe!K4969)+Eingabe!K4969^2*PI()/4)*0+Eingabe!K4969*Eingabe!L4969</f>
        <v>0</v>
      </c>
      <c r="D4969" s="89">
        <f>IF(Eingabe!G4969="x",1,0)</f>
        <v>0</v>
      </c>
      <c r="E4969" s="1">
        <f>IF(Eingabe!H4969="x",1,0)</f>
        <v>0</v>
      </c>
      <c r="F4969" s="1">
        <f>IF(Eingabe!I4969="x",1,0)</f>
        <v>0</v>
      </c>
      <c r="G4969" s="90">
        <f t="shared" si="335"/>
        <v>0</v>
      </c>
      <c r="H4969" s="1">
        <f>IF(Eingabe!R4969="x",1,0)</f>
        <v>0</v>
      </c>
      <c r="I4969" s="1">
        <f>IF(Eingabe!S4969="x",1,0)</f>
        <v>0</v>
      </c>
      <c r="J4969" s="1">
        <f t="shared" si="336"/>
        <v>0</v>
      </c>
      <c r="K4969" s="89">
        <f>IF(Eingabe!E4969="x",1,0)</f>
        <v>0</v>
      </c>
      <c r="L4969" s="1">
        <f>IF(Eingabe!F4969="x",1,0)</f>
        <v>0</v>
      </c>
      <c r="M4969" s="90">
        <f t="shared" si="337"/>
        <v>0</v>
      </c>
    </row>
    <row r="4970">
      <c r="A4970" s="5">
        <f>Eingabe!J4970^2*PI()/4</f>
        <v>0</v>
      </c>
      <c r="B4970" s="5">
        <f>Eingabe!K4970*Eingabe!L4970</f>
        <v>0</v>
      </c>
      <c r="C4970" s="5">
        <f>(Eingabe!K4970*(Eingabe!L4970-Eingabe!K4970)+Eingabe!K4970^2*PI()/4)*0+Eingabe!K4970*Eingabe!L4970</f>
        <v>0</v>
      </c>
      <c r="D4970" s="89">
        <f>IF(Eingabe!G4970="x",1,0)</f>
        <v>0</v>
      </c>
      <c r="E4970" s="1">
        <f>IF(Eingabe!H4970="x",1,0)</f>
        <v>0</v>
      </c>
      <c r="F4970" s="1">
        <f>IF(Eingabe!I4970="x",1,0)</f>
        <v>0</v>
      </c>
      <c r="G4970" s="90">
        <f t="shared" si="335"/>
        <v>0</v>
      </c>
      <c r="H4970" s="1">
        <f>IF(Eingabe!R4970="x",1,0)</f>
        <v>0</v>
      </c>
      <c r="I4970" s="1">
        <f>IF(Eingabe!S4970="x",1,0)</f>
        <v>0</v>
      </c>
      <c r="J4970" s="1">
        <f t="shared" si="336"/>
        <v>0</v>
      </c>
      <c r="K4970" s="89">
        <f>IF(Eingabe!E4970="x",1,0)</f>
        <v>0</v>
      </c>
      <c r="L4970" s="1">
        <f>IF(Eingabe!F4970="x",1,0)</f>
        <v>0</v>
      </c>
      <c r="M4970" s="90">
        <f t="shared" si="337"/>
        <v>0</v>
      </c>
    </row>
    <row r="4971">
      <c r="A4971" s="5">
        <f>Eingabe!J4971^2*PI()/4</f>
        <v>0</v>
      </c>
      <c r="B4971" s="5">
        <f>Eingabe!K4971*Eingabe!L4971</f>
        <v>0</v>
      </c>
      <c r="C4971" s="5">
        <f>(Eingabe!K4971*(Eingabe!L4971-Eingabe!K4971)+Eingabe!K4971^2*PI()/4)*0+Eingabe!K4971*Eingabe!L4971</f>
        <v>0</v>
      </c>
      <c r="D4971" s="89">
        <f>IF(Eingabe!G4971="x",1,0)</f>
        <v>0</v>
      </c>
      <c r="E4971" s="1">
        <f>IF(Eingabe!H4971="x",1,0)</f>
        <v>0</v>
      </c>
      <c r="F4971" s="1">
        <f>IF(Eingabe!I4971="x",1,0)</f>
        <v>0</v>
      </c>
      <c r="G4971" s="90">
        <f t="shared" si="335"/>
        <v>0</v>
      </c>
      <c r="H4971" s="1">
        <f>IF(Eingabe!R4971="x",1,0)</f>
        <v>0</v>
      </c>
      <c r="I4971" s="1">
        <f>IF(Eingabe!S4971="x",1,0)</f>
        <v>0</v>
      </c>
      <c r="J4971" s="1">
        <f t="shared" si="336"/>
        <v>0</v>
      </c>
      <c r="K4971" s="89">
        <f>IF(Eingabe!E4971="x",1,0)</f>
        <v>0</v>
      </c>
      <c r="L4971" s="1">
        <f>IF(Eingabe!F4971="x",1,0)</f>
        <v>0</v>
      </c>
      <c r="M4971" s="90">
        <f t="shared" si="337"/>
        <v>0</v>
      </c>
    </row>
    <row r="4972">
      <c r="A4972" s="5">
        <f>Eingabe!J4972^2*PI()/4</f>
        <v>0</v>
      </c>
      <c r="B4972" s="5">
        <f>Eingabe!K4972*Eingabe!L4972</f>
        <v>0</v>
      </c>
      <c r="C4972" s="5">
        <f>(Eingabe!K4972*(Eingabe!L4972-Eingabe!K4972)+Eingabe!K4972^2*PI()/4)*0+Eingabe!K4972*Eingabe!L4972</f>
        <v>0</v>
      </c>
      <c r="D4972" s="89">
        <f>IF(Eingabe!G4972="x",1,0)</f>
        <v>0</v>
      </c>
      <c r="E4972" s="1">
        <f>IF(Eingabe!H4972="x",1,0)</f>
        <v>0</v>
      </c>
      <c r="F4972" s="1">
        <f>IF(Eingabe!I4972="x",1,0)</f>
        <v>0</v>
      </c>
      <c r="G4972" s="90">
        <f t="shared" si="335"/>
        <v>0</v>
      </c>
      <c r="H4972" s="1">
        <f>IF(Eingabe!R4972="x",1,0)</f>
        <v>0</v>
      </c>
      <c r="I4972" s="1">
        <f>IF(Eingabe!S4972="x",1,0)</f>
        <v>0</v>
      </c>
      <c r="J4972" s="1">
        <f t="shared" si="336"/>
        <v>0</v>
      </c>
      <c r="K4972" s="89">
        <f>IF(Eingabe!E4972="x",1,0)</f>
        <v>0</v>
      </c>
      <c r="L4972" s="1">
        <f>IF(Eingabe!F4972="x",1,0)</f>
        <v>0</v>
      </c>
      <c r="M4972" s="90">
        <f t="shared" si="337"/>
        <v>0</v>
      </c>
    </row>
    <row r="4973">
      <c r="A4973" s="5">
        <f>Eingabe!J4973^2*PI()/4</f>
        <v>0</v>
      </c>
      <c r="B4973" s="5">
        <f>Eingabe!K4973*Eingabe!L4973</f>
        <v>0</v>
      </c>
      <c r="C4973" s="5">
        <f>(Eingabe!K4973*(Eingabe!L4973-Eingabe!K4973)+Eingabe!K4973^2*PI()/4)*0+Eingabe!K4973*Eingabe!L4973</f>
        <v>0</v>
      </c>
      <c r="D4973" s="89">
        <f>IF(Eingabe!G4973="x",1,0)</f>
        <v>0</v>
      </c>
      <c r="E4973" s="1">
        <f>IF(Eingabe!H4973="x",1,0)</f>
        <v>0</v>
      </c>
      <c r="F4973" s="1">
        <f>IF(Eingabe!I4973="x",1,0)</f>
        <v>0</v>
      </c>
      <c r="G4973" s="90">
        <f t="shared" si="335"/>
        <v>0</v>
      </c>
      <c r="H4973" s="1">
        <f>IF(Eingabe!R4973="x",1,0)</f>
        <v>0</v>
      </c>
      <c r="I4973" s="1">
        <f>IF(Eingabe!S4973="x",1,0)</f>
        <v>0</v>
      </c>
      <c r="J4973" s="1">
        <f t="shared" si="336"/>
        <v>0</v>
      </c>
      <c r="K4973" s="89">
        <f>IF(Eingabe!E4973="x",1,0)</f>
        <v>0</v>
      </c>
      <c r="L4973" s="1">
        <f>IF(Eingabe!F4973="x",1,0)</f>
        <v>0</v>
      </c>
      <c r="M4973" s="90">
        <f t="shared" si="337"/>
        <v>0</v>
      </c>
    </row>
    <row r="4974">
      <c r="A4974" s="5">
        <f>Eingabe!J4974^2*PI()/4</f>
        <v>0</v>
      </c>
      <c r="B4974" s="5">
        <f>Eingabe!K4974*Eingabe!L4974</f>
        <v>0</v>
      </c>
      <c r="C4974" s="5">
        <f>(Eingabe!K4974*(Eingabe!L4974-Eingabe!K4974)+Eingabe!K4974^2*PI()/4)*0+Eingabe!K4974*Eingabe!L4974</f>
        <v>0</v>
      </c>
      <c r="D4974" s="89">
        <f>IF(Eingabe!G4974="x",1,0)</f>
        <v>0</v>
      </c>
      <c r="E4974" s="1">
        <f>IF(Eingabe!H4974="x",1,0)</f>
        <v>0</v>
      </c>
      <c r="F4974" s="1">
        <f>IF(Eingabe!I4974="x",1,0)</f>
        <v>0</v>
      </c>
      <c r="G4974" s="90">
        <f t="shared" si="335"/>
        <v>0</v>
      </c>
      <c r="H4974" s="1">
        <f>IF(Eingabe!R4974="x",1,0)</f>
        <v>0</v>
      </c>
      <c r="I4974" s="1">
        <f>IF(Eingabe!S4974="x",1,0)</f>
        <v>0</v>
      </c>
      <c r="J4974" s="1">
        <f t="shared" si="336"/>
        <v>0</v>
      </c>
      <c r="K4974" s="89">
        <f>IF(Eingabe!E4974="x",1,0)</f>
        <v>0</v>
      </c>
      <c r="L4974" s="1">
        <f>IF(Eingabe!F4974="x",1,0)</f>
        <v>0</v>
      </c>
      <c r="M4974" s="90">
        <f t="shared" si="337"/>
        <v>0</v>
      </c>
    </row>
    <row r="4975">
      <c r="A4975" s="5">
        <f>Eingabe!J4975^2*PI()/4</f>
        <v>0</v>
      </c>
      <c r="B4975" s="5">
        <f>Eingabe!K4975*Eingabe!L4975</f>
        <v>0</v>
      </c>
      <c r="C4975" s="5">
        <f>(Eingabe!K4975*(Eingabe!L4975-Eingabe!K4975)+Eingabe!K4975^2*PI()/4)*0+Eingabe!K4975*Eingabe!L4975</f>
        <v>0</v>
      </c>
      <c r="D4975" s="89">
        <f>IF(Eingabe!G4975="x",1,0)</f>
        <v>0</v>
      </c>
      <c r="E4975" s="1">
        <f>IF(Eingabe!H4975="x",1,0)</f>
        <v>0</v>
      </c>
      <c r="F4975" s="1">
        <f>IF(Eingabe!I4975="x",1,0)</f>
        <v>0</v>
      </c>
      <c r="G4975" s="90">
        <f t="shared" si="335"/>
        <v>0</v>
      </c>
      <c r="H4975" s="1">
        <f>IF(Eingabe!R4975="x",1,0)</f>
        <v>0</v>
      </c>
      <c r="I4975" s="1">
        <f>IF(Eingabe!S4975="x",1,0)</f>
        <v>0</v>
      </c>
      <c r="J4975" s="1">
        <f t="shared" si="336"/>
        <v>0</v>
      </c>
      <c r="K4975" s="89">
        <f>IF(Eingabe!E4975="x",1,0)</f>
        <v>0</v>
      </c>
      <c r="L4975" s="1">
        <f>IF(Eingabe!F4975="x",1,0)</f>
        <v>0</v>
      </c>
      <c r="M4975" s="90">
        <f t="shared" si="337"/>
        <v>0</v>
      </c>
    </row>
    <row r="4976">
      <c r="A4976" s="5">
        <f>Eingabe!J4976^2*PI()/4</f>
        <v>0</v>
      </c>
      <c r="B4976" s="5">
        <f>Eingabe!K4976*Eingabe!L4976</f>
        <v>0</v>
      </c>
      <c r="C4976" s="5">
        <f>(Eingabe!K4976*(Eingabe!L4976-Eingabe!K4976)+Eingabe!K4976^2*PI()/4)*0+Eingabe!K4976*Eingabe!L4976</f>
        <v>0</v>
      </c>
      <c r="D4976" s="89">
        <f>IF(Eingabe!G4976="x",1,0)</f>
        <v>0</v>
      </c>
      <c r="E4976" s="1">
        <f>IF(Eingabe!H4976="x",1,0)</f>
        <v>0</v>
      </c>
      <c r="F4976" s="1">
        <f>IF(Eingabe!I4976="x",1,0)</f>
        <v>0</v>
      </c>
      <c r="G4976" s="90">
        <f t="shared" si="335"/>
        <v>0</v>
      </c>
      <c r="H4976" s="1">
        <f>IF(Eingabe!R4976="x",1,0)</f>
        <v>0</v>
      </c>
      <c r="I4976" s="1">
        <f>IF(Eingabe!S4976="x",1,0)</f>
        <v>0</v>
      </c>
      <c r="J4976" s="1">
        <f t="shared" si="336"/>
        <v>0</v>
      </c>
      <c r="K4976" s="89">
        <f>IF(Eingabe!E4976="x",1,0)</f>
        <v>0</v>
      </c>
      <c r="L4976" s="1">
        <f>IF(Eingabe!F4976="x",1,0)</f>
        <v>0</v>
      </c>
      <c r="M4976" s="90">
        <f t="shared" si="337"/>
        <v>0</v>
      </c>
    </row>
    <row r="4977">
      <c r="A4977" s="5">
        <f>Eingabe!J4977^2*PI()/4</f>
        <v>0</v>
      </c>
      <c r="B4977" s="5">
        <f>Eingabe!K4977*Eingabe!L4977</f>
        <v>0</v>
      </c>
      <c r="C4977" s="5">
        <f>(Eingabe!K4977*(Eingabe!L4977-Eingabe!K4977)+Eingabe!K4977^2*PI()/4)*0+Eingabe!K4977*Eingabe!L4977</f>
        <v>0</v>
      </c>
      <c r="D4977" s="89">
        <f>IF(Eingabe!G4977="x",1,0)</f>
        <v>0</v>
      </c>
      <c r="E4977" s="1">
        <f>IF(Eingabe!H4977="x",1,0)</f>
        <v>0</v>
      </c>
      <c r="F4977" s="1">
        <f>IF(Eingabe!I4977="x",1,0)</f>
        <v>0</v>
      </c>
      <c r="G4977" s="90">
        <f t="shared" si="335"/>
        <v>0</v>
      </c>
      <c r="H4977" s="1">
        <f>IF(Eingabe!R4977="x",1,0)</f>
        <v>0</v>
      </c>
      <c r="I4977" s="1">
        <f>IF(Eingabe!S4977="x",1,0)</f>
        <v>0</v>
      </c>
      <c r="J4977" s="1">
        <f t="shared" si="336"/>
        <v>0</v>
      </c>
      <c r="K4977" s="89">
        <f>IF(Eingabe!E4977="x",1,0)</f>
        <v>0</v>
      </c>
      <c r="L4977" s="1">
        <f>IF(Eingabe!F4977="x",1,0)</f>
        <v>0</v>
      </c>
      <c r="M4977" s="90">
        <f t="shared" si="337"/>
        <v>0</v>
      </c>
    </row>
    <row r="4978">
      <c r="A4978" s="5">
        <f>Eingabe!J4978^2*PI()/4</f>
        <v>0</v>
      </c>
      <c r="B4978" s="5">
        <f>Eingabe!K4978*Eingabe!L4978</f>
        <v>0</v>
      </c>
      <c r="C4978" s="5">
        <f>(Eingabe!K4978*(Eingabe!L4978-Eingabe!K4978)+Eingabe!K4978^2*PI()/4)*0+Eingabe!K4978*Eingabe!L4978</f>
        <v>0</v>
      </c>
      <c r="D4978" s="89">
        <f>IF(Eingabe!G4978="x",1,0)</f>
        <v>0</v>
      </c>
      <c r="E4978" s="1">
        <f>IF(Eingabe!H4978="x",1,0)</f>
        <v>0</v>
      </c>
      <c r="F4978" s="1">
        <f>IF(Eingabe!I4978="x",1,0)</f>
        <v>0</v>
      </c>
      <c r="G4978" s="90">
        <f t="shared" si="335"/>
        <v>0</v>
      </c>
      <c r="H4978" s="1">
        <f>IF(Eingabe!R4978="x",1,0)</f>
        <v>0</v>
      </c>
      <c r="I4978" s="1">
        <f>IF(Eingabe!S4978="x",1,0)</f>
        <v>0</v>
      </c>
      <c r="J4978" s="1">
        <f t="shared" si="336"/>
        <v>0</v>
      </c>
      <c r="K4978" s="89">
        <f>IF(Eingabe!E4978="x",1,0)</f>
        <v>0</v>
      </c>
      <c r="L4978" s="1">
        <f>IF(Eingabe!F4978="x",1,0)</f>
        <v>0</v>
      </c>
      <c r="M4978" s="90">
        <f t="shared" si="337"/>
        <v>0</v>
      </c>
    </row>
    <row r="4979">
      <c r="A4979" s="5">
        <f>Eingabe!J4979^2*PI()/4</f>
        <v>0</v>
      </c>
      <c r="B4979" s="5">
        <f>Eingabe!K4979*Eingabe!L4979</f>
        <v>0</v>
      </c>
      <c r="C4979" s="5">
        <f>(Eingabe!K4979*(Eingabe!L4979-Eingabe!K4979)+Eingabe!K4979^2*PI()/4)*0+Eingabe!K4979*Eingabe!L4979</f>
        <v>0</v>
      </c>
      <c r="D4979" s="89">
        <f>IF(Eingabe!G4979="x",1,0)</f>
        <v>0</v>
      </c>
      <c r="E4979" s="1">
        <f>IF(Eingabe!H4979="x",1,0)</f>
        <v>0</v>
      </c>
      <c r="F4979" s="1">
        <f>IF(Eingabe!I4979="x",1,0)</f>
        <v>0</v>
      </c>
      <c r="G4979" s="90">
        <f t="shared" si="335"/>
        <v>0</v>
      </c>
      <c r="H4979" s="1">
        <f>IF(Eingabe!R4979="x",1,0)</f>
        <v>0</v>
      </c>
      <c r="I4979" s="1">
        <f>IF(Eingabe!S4979="x",1,0)</f>
        <v>0</v>
      </c>
      <c r="J4979" s="1">
        <f t="shared" si="336"/>
        <v>0</v>
      </c>
      <c r="K4979" s="89">
        <f>IF(Eingabe!E4979="x",1,0)</f>
        <v>0</v>
      </c>
      <c r="L4979" s="1">
        <f>IF(Eingabe!F4979="x",1,0)</f>
        <v>0</v>
      </c>
      <c r="M4979" s="90">
        <f t="shared" si="337"/>
        <v>0</v>
      </c>
    </row>
    <row r="4980">
      <c r="A4980" s="5">
        <f>Eingabe!J4980^2*PI()/4</f>
        <v>0</v>
      </c>
      <c r="B4980" s="5">
        <f>Eingabe!K4980*Eingabe!L4980</f>
        <v>0</v>
      </c>
      <c r="C4980" s="5">
        <f>(Eingabe!K4980*(Eingabe!L4980-Eingabe!K4980)+Eingabe!K4980^2*PI()/4)*0+Eingabe!K4980*Eingabe!L4980</f>
        <v>0</v>
      </c>
      <c r="D4980" s="89">
        <f>IF(Eingabe!G4980="x",1,0)</f>
        <v>0</v>
      </c>
      <c r="E4980" s="1">
        <f>IF(Eingabe!H4980="x",1,0)</f>
        <v>0</v>
      </c>
      <c r="F4980" s="1">
        <f>IF(Eingabe!I4980="x",1,0)</f>
        <v>0</v>
      </c>
      <c r="G4980" s="90">
        <f t="shared" si="335"/>
        <v>0</v>
      </c>
      <c r="H4980" s="1">
        <f>IF(Eingabe!R4980="x",1,0)</f>
        <v>0</v>
      </c>
      <c r="I4980" s="1">
        <f>IF(Eingabe!S4980="x",1,0)</f>
        <v>0</v>
      </c>
      <c r="J4980" s="1">
        <f t="shared" si="336"/>
        <v>0</v>
      </c>
      <c r="K4980" s="89">
        <f>IF(Eingabe!E4980="x",1,0)</f>
        <v>0</v>
      </c>
      <c r="L4980" s="1">
        <f>IF(Eingabe!F4980="x",1,0)</f>
        <v>0</v>
      </c>
      <c r="M4980" s="90">
        <f t="shared" si="337"/>
        <v>0</v>
      </c>
    </row>
    <row r="4981">
      <c r="A4981" s="5">
        <f>Eingabe!J4981^2*PI()/4</f>
        <v>0</v>
      </c>
      <c r="B4981" s="5">
        <f>Eingabe!K4981*Eingabe!L4981</f>
        <v>0</v>
      </c>
      <c r="C4981" s="5">
        <f>(Eingabe!K4981*(Eingabe!L4981-Eingabe!K4981)+Eingabe!K4981^2*PI()/4)*0+Eingabe!K4981*Eingabe!L4981</f>
        <v>0</v>
      </c>
      <c r="D4981" s="89">
        <f>IF(Eingabe!G4981="x",1,0)</f>
        <v>0</v>
      </c>
      <c r="E4981" s="1">
        <f>IF(Eingabe!H4981="x",1,0)</f>
        <v>0</v>
      </c>
      <c r="F4981" s="1">
        <f>IF(Eingabe!I4981="x",1,0)</f>
        <v>0</v>
      </c>
      <c r="G4981" s="90">
        <f t="shared" si="335"/>
        <v>0</v>
      </c>
      <c r="H4981" s="1">
        <f>IF(Eingabe!R4981="x",1,0)</f>
        <v>0</v>
      </c>
      <c r="I4981" s="1">
        <f>IF(Eingabe!S4981="x",1,0)</f>
        <v>0</v>
      </c>
      <c r="J4981" s="1">
        <f t="shared" si="336"/>
        <v>0</v>
      </c>
      <c r="K4981" s="89">
        <f>IF(Eingabe!E4981="x",1,0)</f>
        <v>0</v>
      </c>
      <c r="L4981" s="1">
        <f>IF(Eingabe!F4981="x",1,0)</f>
        <v>0</v>
      </c>
      <c r="M4981" s="90">
        <f t="shared" si="337"/>
        <v>0</v>
      </c>
    </row>
    <row r="4982">
      <c r="A4982" s="5">
        <f>Eingabe!J4982^2*PI()/4</f>
        <v>0</v>
      </c>
      <c r="B4982" s="5">
        <f>Eingabe!K4982*Eingabe!L4982</f>
        <v>0</v>
      </c>
      <c r="C4982" s="5">
        <f>(Eingabe!K4982*(Eingabe!L4982-Eingabe!K4982)+Eingabe!K4982^2*PI()/4)*0+Eingabe!K4982*Eingabe!L4982</f>
        <v>0</v>
      </c>
      <c r="D4982" s="89">
        <f>IF(Eingabe!G4982="x",1,0)</f>
        <v>0</v>
      </c>
      <c r="E4982" s="1">
        <f>IF(Eingabe!H4982="x",1,0)</f>
        <v>0</v>
      </c>
      <c r="F4982" s="1">
        <f>IF(Eingabe!I4982="x",1,0)</f>
        <v>0</v>
      </c>
      <c r="G4982" s="90">
        <f t="shared" si="335"/>
        <v>0</v>
      </c>
      <c r="H4982" s="1">
        <f>IF(Eingabe!R4982="x",1,0)</f>
        <v>0</v>
      </c>
      <c r="I4982" s="1">
        <f>IF(Eingabe!S4982="x",1,0)</f>
        <v>0</v>
      </c>
      <c r="J4982" s="1">
        <f t="shared" si="336"/>
        <v>0</v>
      </c>
      <c r="K4982" s="89">
        <f>IF(Eingabe!E4982="x",1,0)</f>
        <v>0</v>
      </c>
      <c r="L4982" s="1">
        <f>IF(Eingabe!F4982="x",1,0)</f>
        <v>0</v>
      </c>
      <c r="M4982" s="90">
        <f t="shared" si="337"/>
        <v>0</v>
      </c>
    </row>
    <row r="4983">
      <c r="A4983" s="5">
        <f>Eingabe!J4983^2*PI()/4</f>
        <v>0</v>
      </c>
      <c r="B4983" s="5">
        <f>Eingabe!K4983*Eingabe!L4983</f>
        <v>0</v>
      </c>
      <c r="C4983" s="5">
        <f>(Eingabe!K4983*(Eingabe!L4983-Eingabe!K4983)+Eingabe!K4983^2*PI()/4)*0+Eingabe!K4983*Eingabe!L4983</f>
        <v>0</v>
      </c>
      <c r="D4983" s="89">
        <f>IF(Eingabe!G4983="x",1,0)</f>
        <v>0</v>
      </c>
      <c r="E4983" s="1">
        <f>IF(Eingabe!H4983="x",1,0)</f>
        <v>0</v>
      </c>
      <c r="F4983" s="1">
        <f>IF(Eingabe!I4983="x",1,0)</f>
        <v>0</v>
      </c>
      <c r="G4983" s="90">
        <f t="shared" si="335"/>
        <v>0</v>
      </c>
      <c r="H4983" s="1">
        <f>IF(Eingabe!R4983="x",1,0)</f>
        <v>0</v>
      </c>
      <c r="I4983" s="1">
        <f>IF(Eingabe!S4983="x",1,0)</f>
        <v>0</v>
      </c>
      <c r="J4983" s="1">
        <f t="shared" si="336"/>
        <v>0</v>
      </c>
      <c r="K4983" s="89">
        <f>IF(Eingabe!E4983="x",1,0)</f>
        <v>0</v>
      </c>
      <c r="L4983" s="1">
        <f>IF(Eingabe!F4983="x",1,0)</f>
        <v>0</v>
      </c>
      <c r="M4983" s="90">
        <f t="shared" si="337"/>
        <v>0</v>
      </c>
    </row>
    <row r="4984">
      <c r="A4984" s="5">
        <f>Eingabe!J4984^2*PI()/4</f>
        <v>0</v>
      </c>
      <c r="B4984" s="5">
        <f>Eingabe!K4984*Eingabe!L4984</f>
        <v>0</v>
      </c>
      <c r="C4984" s="5">
        <f>(Eingabe!K4984*(Eingabe!L4984-Eingabe!K4984)+Eingabe!K4984^2*PI()/4)*0+Eingabe!K4984*Eingabe!L4984</f>
        <v>0</v>
      </c>
      <c r="D4984" s="89">
        <f>IF(Eingabe!G4984="x",1,0)</f>
        <v>0</v>
      </c>
      <c r="E4984" s="1">
        <f>IF(Eingabe!H4984="x",1,0)</f>
        <v>0</v>
      </c>
      <c r="F4984" s="1">
        <f>IF(Eingabe!I4984="x",1,0)</f>
        <v>0</v>
      </c>
      <c r="G4984" s="90">
        <f t="shared" si="335"/>
        <v>0</v>
      </c>
      <c r="H4984" s="1">
        <f>IF(Eingabe!R4984="x",1,0)</f>
        <v>0</v>
      </c>
      <c r="I4984" s="1">
        <f>IF(Eingabe!S4984="x",1,0)</f>
        <v>0</v>
      </c>
      <c r="J4984" s="1">
        <f t="shared" si="336"/>
        <v>0</v>
      </c>
      <c r="K4984" s="89">
        <f>IF(Eingabe!E4984="x",1,0)</f>
        <v>0</v>
      </c>
      <c r="L4984" s="1">
        <f>IF(Eingabe!F4984="x",1,0)</f>
        <v>0</v>
      </c>
      <c r="M4984" s="90">
        <f t="shared" si="337"/>
        <v>0</v>
      </c>
    </row>
    <row r="4985">
      <c r="A4985" s="5">
        <f>Eingabe!J4985^2*PI()/4</f>
        <v>0</v>
      </c>
      <c r="B4985" s="5">
        <f>Eingabe!K4985*Eingabe!L4985</f>
        <v>0</v>
      </c>
      <c r="C4985" s="5">
        <f>(Eingabe!K4985*(Eingabe!L4985-Eingabe!K4985)+Eingabe!K4985^2*PI()/4)*0+Eingabe!K4985*Eingabe!L4985</f>
        <v>0</v>
      </c>
      <c r="D4985" s="89">
        <f>IF(Eingabe!G4985="x",1,0)</f>
        <v>0</v>
      </c>
      <c r="E4985" s="1">
        <f>IF(Eingabe!H4985="x",1,0)</f>
        <v>0</v>
      </c>
      <c r="F4985" s="1">
        <f>IF(Eingabe!I4985="x",1,0)</f>
        <v>0</v>
      </c>
      <c r="G4985" s="90">
        <f t="shared" si="335"/>
        <v>0</v>
      </c>
      <c r="H4985" s="1">
        <f>IF(Eingabe!R4985="x",1,0)</f>
        <v>0</v>
      </c>
      <c r="I4985" s="1">
        <f>IF(Eingabe!S4985="x",1,0)</f>
        <v>0</v>
      </c>
      <c r="J4985" s="1">
        <f t="shared" si="336"/>
        <v>0</v>
      </c>
      <c r="K4985" s="89">
        <f>IF(Eingabe!E4985="x",1,0)</f>
        <v>0</v>
      </c>
      <c r="L4985" s="1">
        <f>IF(Eingabe!F4985="x",1,0)</f>
        <v>0</v>
      </c>
      <c r="M4985" s="90">
        <f t="shared" si="337"/>
        <v>0</v>
      </c>
    </row>
    <row r="4986">
      <c r="A4986" s="5">
        <f>Eingabe!J4986^2*PI()/4</f>
        <v>0</v>
      </c>
      <c r="B4986" s="5">
        <f>Eingabe!K4986*Eingabe!L4986</f>
        <v>0</v>
      </c>
      <c r="C4986" s="5">
        <f>(Eingabe!K4986*(Eingabe!L4986-Eingabe!K4986)+Eingabe!K4986^2*PI()/4)*0+Eingabe!K4986*Eingabe!L4986</f>
        <v>0</v>
      </c>
      <c r="D4986" s="89">
        <f>IF(Eingabe!G4986="x",1,0)</f>
        <v>0</v>
      </c>
      <c r="E4986" s="1">
        <f>IF(Eingabe!H4986="x",1,0)</f>
        <v>0</v>
      </c>
      <c r="F4986" s="1">
        <f>IF(Eingabe!I4986="x",1,0)</f>
        <v>0</v>
      </c>
      <c r="G4986" s="90">
        <f t="shared" si="335"/>
        <v>0</v>
      </c>
      <c r="H4986" s="1">
        <f>IF(Eingabe!R4986="x",1,0)</f>
        <v>0</v>
      </c>
      <c r="I4986" s="1">
        <f>IF(Eingabe!S4986="x",1,0)</f>
        <v>0</v>
      </c>
      <c r="J4986" s="1">
        <f t="shared" si="336"/>
        <v>0</v>
      </c>
      <c r="K4986" s="89">
        <f>IF(Eingabe!E4986="x",1,0)</f>
        <v>0</v>
      </c>
      <c r="L4986" s="1">
        <f>IF(Eingabe!F4986="x",1,0)</f>
        <v>0</v>
      </c>
      <c r="M4986" s="90">
        <f t="shared" si="337"/>
        <v>0</v>
      </c>
    </row>
    <row r="4987">
      <c r="A4987" s="5">
        <f>Eingabe!J4987^2*PI()/4</f>
        <v>0</v>
      </c>
      <c r="B4987" s="5">
        <f>Eingabe!K4987*Eingabe!L4987</f>
        <v>0</v>
      </c>
      <c r="C4987" s="5">
        <f>(Eingabe!K4987*(Eingabe!L4987-Eingabe!K4987)+Eingabe!K4987^2*PI()/4)*0+Eingabe!K4987*Eingabe!L4987</f>
        <v>0</v>
      </c>
      <c r="D4987" s="89">
        <f>IF(Eingabe!G4987="x",1,0)</f>
        <v>0</v>
      </c>
      <c r="E4987" s="1">
        <f>IF(Eingabe!H4987="x",1,0)</f>
        <v>0</v>
      </c>
      <c r="F4987" s="1">
        <f>IF(Eingabe!I4987="x",1,0)</f>
        <v>0</v>
      </c>
      <c r="G4987" s="90">
        <f t="shared" si="335"/>
        <v>0</v>
      </c>
      <c r="H4987" s="1">
        <f>IF(Eingabe!R4987="x",1,0)</f>
        <v>0</v>
      </c>
      <c r="I4987" s="1">
        <f>IF(Eingabe!S4987="x",1,0)</f>
        <v>0</v>
      </c>
      <c r="J4987" s="1">
        <f t="shared" si="336"/>
        <v>0</v>
      </c>
      <c r="K4987" s="89">
        <f>IF(Eingabe!E4987="x",1,0)</f>
        <v>0</v>
      </c>
      <c r="L4987" s="1">
        <f>IF(Eingabe!F4987="x",1,0)</f>
        <v>0</v>
      </c>
      <c r="M4987" s="90">
        <f t="shared" si="337"/>
        <v>0</v>
      </c>
    </row>
    <row r="4988">
      <c r="A4988" s="5">
        <f>Eingabe!J4988^2*PI()/4</f>
        <v>0</v>
      </c>
      <c r="B4988" s="5">
        <f>Eingabe!K4988*Eingabe!L4988</f>
        <v>0</v>
      </c>
      <c r="C4988" s="5">
        <f>(Eingabe!K4988*(Eingabe!L4988-Eingabe!K4988)+Eingabe!K4988^2*PI()/4)*0+Eingabe!K4988*Eingabe!L4988</f>
        <v>0</v>
      </c>
      <c r="D4988" s="89">
        <f>IF(Eingabe!G4988="x",1,0)</f>
        <v>0</v>
      </c>
      <c r="E4988" s="1">
        <f>IF(Eingabe!H4988="x",1,0)</f>
        <v>0</v>
      </c>
      <c r="F4988" s="1">
        <f>IF(Eingabe!I4988="x",1,0)</f>
        <v>0</v>
      </c>
      <c r="G4988" s="90">
        <f t="shared" si="335"/>
        <v>0</v>
      </c>
      <c r="H4988" s="1">
        <f>IF(Eingabe!R4988="x",1,0)</f>
        <v>0</v>
      </c>
      <c r="I4988" s="1">
        <f>IF(Eingabe!S4988="x",1,0)</f>
        <v>0</v>
      </c>
      <c r="J4988" s="1">
        <f t="shared" si="336"/>
        <v>0</v>
      </c>
      <c r="K4988" s="89">
        <f>IF(Eingabe!E4988="x",1,0)</f>
        <v>0</v>
      </c>
      <c r="L4988" s="1">
        <f>IF(Eingabe!F4988="x",1,0)</f>
        <v>0</v>
      </c>
      <c r="M4988" s="90">
        <f t="shared" si="337"/>
        <v>0</v>
      </c>
    </row>
    <row r="4989">
      <c r="A4989" s="5">
        <f>Eingabe!J4989^2*PI()/4</f>
        <v>0</v>
      </c>
      <c r="B4989" s="5">
        <f>Eingabe!K4989*Eingabe!L4989</f>
        <v>0</v>
      </c>
      <c r="C4989" s="5">
        <f>(Eingabe!K4989*(Eingabe!L4989-Eingabe!K4989)+Eingabe!K4989^2*PI()/4)*0+Eingabe!K4989*Eingabe!L4989</f>
        <v>0</v>
      </c>
      <c r="D4989" s="89">
        <f>IF(Eingabe!G4989="x",1,0)</f>
        <v>0</v>
      </c>
      <c r="E4989" s="1">
        <f>IF(Eingabe!H4989="x",1,0)</f>
        <v>0</v>
      </c>
      <c r="F4989" s="1">
        <f>IF(Eingabe!I4989="x",1,0)</f>
        <v>0</v>
      </c>
      <c r="G4989" s="90">
        <f t="shared" si="335"/>
        <v>0</v>
      </c>
      <c r="H4989" s="1">
        <f>IF(Eingabe!R4989="x",1,0)</f>
        <v>0</v>
      </c>
      <c r="I4989" s="1">
        <f>IF(Eingabe!S4989="x",1,0)</f>
        <v>0</v>
      </c>
      <c r="J4989" s="1">
        <f t="shared" si="336"/>
        <v>0</v>
      </c>
      <c r="K4989" s="89">
        <f>IF(Eingabe!E4989="x",1,0)</f>
        <v>0</v>
      </c>
      <c r="L4989" s="1">
        <f>IF(Eingabe!F4989="x",1,0)</f>
        <v>0</v>
      </c>
      <c r="M4989" s="90">
        <f t="shared" si="337"/>
        <v>0</v>
      </c>
    </row>
    <row r="4990">
      <c r="A4990" s="5">
        <f>Eingabe!J4990^2*PI()/4</f>
        <v>0</v>
      </c>
      <c r="B4990" s="5">
        <f>Eingabe!K4990*Eingabe!L4990</f>
        <v>0</v>
      </c>
      <c r="C4990" s="5">
        <f>(Eingabe!K4990*(Eingabe!L4990-Eingabe!K4990)+Eingabe!K4990^2*PI()/4)*0+Eingabe!K4990*Eingabe!L4990</f>
        <v>0</v>
      </c>
      <c r="D4990" s="89">
        <f>IF(Eingabe!G4990="x",1,0)</f>
        <v>0</v>
      </c>
      <c r="E4990" s="1">
        <f>IF(Eingabe!H4990="x",1,0)</f>
        <v>0</v>
      </c>
      <c r="F4990" s="1">
        <f>IF(Eingabe!I4990="x",1,0)</f>
        <v>0</v>
      </c>
      <c r="G4990" s="90">
        <f t="shared" si="335"/>
        <v>0</v>
      </c>
      <c r="H4990" s="1">
        <f>IF(Eingabe!R4990="x",1,0)</f>
        <v>0</v>
      </c>
      <c r="I4990" s="1">
        <f>IF(Eingabe!S4990="x",1,0)</f>
        <v>0</v>
      </c>
      <c r="J4990" s="1">
        <f t="shared" si="336"/>
        <v>0</v>
      </c>
      <c r="K4990" s="89">
        <f>IF(Eingabe!E4990="x",1,0)</f>
        <v>0</v>
      </c>
      <c r="L4990" s="1">
        <f>IF(Eingabe!F4990="x",1,0)</f>
        <v>0</v>
      </c>
      <c r="M4990" s="90">
        <f t="shared" si="337"/>
        <v>0</v>
      </c>
    </row>
    <row r="4991">
      <c r="A4991" s="5">
        <f>Eingabe!J4991^2*PI()/4</f>
        <v>0</v>
      </c>
      <c r="B4991" s="5">
        <f>Eingabe!K4991*Eingabe!L4991</f>
        <v>0</v>
      </c>
      <c r="C4991" s="5">
        <f>(Eingabe!K4991*(Eingabe!L4991-Eingabe!K4991)+Eingabe!K4991^2*PI()/4)*0+Eingabe!K4991*Eingabe!L4991</f>
        <v>0</v>
      </c>
      <c r="D4991" s="89">
        <f>IF(Eingabe!G4991="x",1,0)</f>
        <v>0</v>
      </c>
      <c r="E4991" s="1">
        <f>IF(Eingabe!H4991="x",1,0)</f>
        <v>0</v>
      </c>
      <c r="F4991" s="1">
        <f>IF(Eingabe!I4991="x",1,0)</f>
        <v>0</v>
      </c>
      <c r="G4991" s="90">
        <f t="shared" si="335"/>
        <v>0</v>
      </c>
      <c r="H4991" s="1">
        <f>IF(Eingabe!R4991="x",1,0)</f>
        <v>0</v>
      </c>
      <c r="I4991" s="1">
        <f>IF(Eingabe!S4991="x",1,0)</f>
        <v>0</v>
      </c>
      <c r="J4991" s="1">
        <f t="shared" si="336"/>
        <v>0</v>
      </c>
      <c r="K4991" s="89">
        <f>IF(Eingabe!E4991="x",1,0)</f>
        <v>0</v>
      </c>
      <c r="L4991" s="1">
        <f>IF(Eingabe!F4991="x",1,0)</f>
        <v>0</v>
      </c>
      <c r="M4991" s="90">
        <f t="shared" si="337"/>
        <v>0</v>
      </c>
    </row>
    <row r="4992">
      <c r="A4992" s="5">
        <f>Eingabe!J4992^2*PI()/4</f>
        <v>0</v>
      </c>
      <c r="B4992" s="5">
        <f>Eingabe!K4992*Eingabe!L4992</f>
        <v>0</v>
      </c>
      <c r="C4992" s="5">
        <f>(Eingabe!K4992*(Eingabe!L4992-Eingabe!K4992)+Eingabe!K4992^2*PI()/4)*0+Eingabe!K4992*Eingabe!L4992</f>
        <v>0</v>
      </c>
      <c r="D4992" s="89">
        <f>IF(Eingabe!G4992="x",1,0)</f>
        <v>0</v>
      </c>
      <c r="E4992" s="1">
        <f>IF(Eingabe!H4992="x",1,0)</f>
        <v>0</v>
      </c>
      <c r="F4992" s="1">
        <f>IF(Eingabe!I4992="x",1,0)</f>
        <v>0</v>
      </c>
      <c r="G4992" s="90">
        <f t="shared" si="335"/>
        <v>0</v>
      </c>
      <c r="H4992" s="1">
        <f>IF(Eingabe!R4992="x",1,0)</f>
        <v>0</v>
      </c>
      <c r="I4992" s="1">
        <f>IF(Eingabe!S4992="x",1,0)</f>
        <v>0</v>
      </c>
      <c r="J4992" s="1">
        <f t="shared" si="336"/>
        <v>0</v>
      </c>
      <c r="K4992" s="89">
        <f>IF(Eingabe!E4992="x",1,0)</f>
        <v>0</v>
      </c>
      <c r="L4992" s="1">
        <f>IF(Eingabe!F4992="x",1,0)</f>
        <v>0</v>
      </c>
      <c r="M4992" s="90">
        <f t="shared" si="337"/>
        <v>0</v>
      </c>
    </row>
    <row r="4993">
      <c r="A4993" s="5">
        <f>Eingabe!J4993^2*PI()/4</f>
        <v>0</v>
      </c>
      <c r="B4993" s="5">
        <f>Eingabe!K4993*Eingabe!L4993</f>
        <v>0</v>
      </c>
      <c r="C4993" s="5">
        <f>(Eingabe!K4993*(Eingabe!L4993-Eingabe!K4993)+Eingabe!K4993^2*PI()/4)*0+Eingabe!K4993*Eingabe!L4993</f>
        <v>0</v>
      </c>
      <c r="D4993" s="89">
        <f>IF(Eingabe!G4993="x",1,0)</f>
        <v>0</v>
      </c>
      <c r="E4993" s="1">
        <f>IF(Eingabe!H4993="x",1,0)</f>
        <v>0</v>
      </c>
      <c r="F4993" s="1">
        <f>IF(Eingabe!I4993="x",1,0)</f>
        <v>0</v>
      </c>
      <c r="G4993" s="90">
        <f t="shared" si="335"/>
        <v>0</v>
      </c>
      <c r="H4993" s="1">
        <f>IF(Eingabe!R4993="x",1,0)</f>
        <v>0</v>
      </c>
      <c r="I4993" s="1">
        <f>IF(Eingabe!S4993="x",1,0)</f>
        <v>0</v>
      </c>
      <c r="J4993" s="1">
        <f t="shared" si="336"/>
        <v>0</v>
      </c>
      <c r="K4993" s="89">
        <f>IF(Eingabe!E4993="x",1,0)</f>
        <v>0</v>
      </c>
      <c r="L4993" s="1">
        <f>IF(Eingabe!F4993="x",1,0)</f>
        <v>0</v>
      </c>
      <c r="M4993" s="90">
        <f t="shared" si="337"/>
        <v>0</v>
      </c>
    </row>
    <row r="4994">
      <c r="A4994" s="5">
        <f>Eingabe!J4994^2*PI()/4</f>
        <v>0</v>
      </c>
      <c r="B4994" s="5">
        <f>Eingabe!K4994*Eingabe!L4994</f>
        <v>0</v>
      </c>
      <c r="C4994" s="5">
        <f>(Eingabe!K4994*(Eingabe!L4994-Eingabe!K4994)+Eingabe!K4994^2*PI()/4)*0+Eingabe!K4994*Eingabe!L4994</f>
        <v>0</v>
      </c>
      <c r="D4994" s="89">
        <f>IF(Eingabe!G4994="x",1,0)</f>
        <v>0</v>
      </c>
      <c r="E4994" s="1">
        <f>IF(Eingabe!H4994="x",1,0)</f>
        <v>0</v>
      </c>
      <c r="F4994" s="1">
        <f>IF(Eingabe!I4994="x",1,0)</f>
        <v>0</v>
      </c>
      <c r="G4994" s="90">
        <f t="shared" si="335"/>
        <v>0</v>
      </c>
      <c r="H4994" s="1">
        <f>IF(Eingabe!R4994="x",1,0)</f>
        <v>0</v>
      </c>
      <c r="I4994" s="1">
        <f>IF(Eingabe!S4994="x",1,0)</f>
        <v>0</v>
      </c>
      <c r="J4994" s="1">
        <f t="shared" si="336"/>
        <v>0</v>
      </c>
      <c r="K4994" s="89">
        <f>IF(Eingabe!E4994="x",1,0)</f>
        <v>0</v>
      </c>
      <c r="L4994" s="1">
        <f>IF(Eingabe!F4994="x",1,0)</f>
        <v>0</v>
      </c>
      <c r="M4994" s="90">
        <f t="shared" si="337"/>
        <v>0</v>
      </c>
    </row>
    <row r="4995">
      <c r="A4995" s="5">
        <f>Eingabe!J4995^2*PI()/4</f>
        <v>0</v>
      </c>
      <c r="B4995" s="5">
        <f>Eingabe!K4995*Eingabe!L4995</f>
        <v>0</v>
      </c>
      <c r="C4995" s="5">
        <f>(Eingabe!K4995*(Eingabe!L4995-Eingabe!K4995)+Eingabe!K4995^2*PI()/4)*0+Eingabe!K4995*Eingabe!L4995</f>
        <v>0</v>
      </c>
      <c r="D4995" s="89">
        <f>IF(Eingabe!G4995="x",1,0)</f>
        <v>0</v>
      </c>
      <c r="E4995" s="1">
        <f>IF(Eingabe!H4995="x",1,0)</f>
        <v>0</v>
      </c>
      <c r="F4995" s="1">
        <f>IF(Eingabe!I4995="x",1,0)</f>
        <v>0</v>
      </c>
      <c r="G4995" s="90">
        <f t="shared" si="335"/>
        <v>0</v>
      </c>
      <c r="H4995" s="1">
        <f>IF(Eingabe!R4995="x",1,0)</f>
        <v>0</v>
      </c>
      <c r="I4995" s="1">
        <f>IF(Eingabe!S4995="x",1,0)</f>
        <v>0</v>
      </c>
      <c r="J4995" s="1">
        <f t="shared" si="336"/>
        <v>0</v>
      </c>
      <c r="K4995" s="89">
        <f>IF(Eingabe!E4995="x",1,0)</f>
        <v>0</v>
      </c>
      <c r="L4995" s="1">
        <f>IF(Eingabe!F4995="x",1,0)</f>
        <v>0</v>
      </c>
      <c r="M4995" s="90">
        <f t="shared" si="337"/>
        <v>0</v>
      </c>
    </row>
    <row r="4996">
      <c r="A4996" s="5">
        <f>Eingabe!J4996^2*PI()/4</f>
        <v>0</v>
      </c>
      <c r="B4996" s="5">
        <f>Eingabe!K4996*Eingabe!L4996</f>
        <v>0</v>
      </c>
      <c r="C4996" s="5">
        <f>(Eingabe!K4996*(Eingabe!L4996-Eingabe!K4996)+Eingabe!K4996^2*PI()/4)*0+Eingabe!K4996*Eingabe!L4996</f>
        <v>0</v>
      </c>
      <c r="D4996" s="89">
        <f>IF(Eingabe!G4996="x",1,0)</f>
        <v>0</v>
      </c>
      <c r="E4996" s="1">
        <f>IF(Eingabe!H4996="x",1,0)</f>
        <v>0</v>
      </c>
      <c r="F4996" s="1">
        <f>IF(Eingabe!I4996="x",1,0)</f>
        <v>0</v>
      </c>
      <c r="G4996" s="90">
        <f t="shared" si="335"/>
        <v>0</v>
      </c>
      <c r="H4996" s="1">
        <f>IF(Eingabe!R4996="x",1,0)</f>
        <v>0</v>
      </c>
      <c r="I4996" s="1">
        <f>IF(Eingabe!S4996="x",1,0)</f>
        <v>0</v>
      </c>
      <c r="J4996" s="1">
        <f t="shared" si="336"/>
        <v>0</v>
      </c>
      <c r="K4996" s="89">
        <f>IF(Eingabe!E4996="x",1,0)</f>
        <v>0</v>
      </c>
      <c r="L4996" s="1">
        <f>IF(Eingabe!F4996="x",1,0)</f>
        <v>0</v>
      </c>
      <c r="M4996" s="90">
        <f t="shared" si="337"/>
        <v>0</v>
      </c>
    </row>
    <row r="4997">
      <c r="A4997" s="5">
        <f>Eingabe!J4997^2*PI()/4</f>
        <v>0</v>
      </c>
      <c r="B4997" s="5">
        <f>Eingabe!K4997*Eingabe!L4997</f>
        <v>0</v>
      </c>
      <c r="C4997" s="5">
        <f>(Eingabe!K4997*(Eingabe!L4997-Eingabe!K4997)+Eingabe!K4997^2*PI()/4)*0+Eingabe!K4997*Eingabe!L4997</f>
        <v>0</v>
      </c>
      <c r="D4997" s="89">
        <f>IF(Eingabe!G4997="x",1,0)</f>
        <v>0</v>
      </c>
      <c r="E4997" s="1">
        <f>IF(Eingabe!H4997="x",1,0)</f>
        <v>0</v>
      </c>
      <c r="F4997" s="1">
        <f>IF(Eingabe!I4997="x",1,0)</f>
        <v>0</v>
      </c>
      <c r="G4997" s="90">
        <f t="shared" si="335"/>
        <v>0</v>
      </c>
      <c r="H4997" s="1">
        <f>IF(Eingabe!R4997="x",1,0)</f>
        <v>0</v>
      </c>
      <c r="I4997" s="1">
        <f>IF(Eingabe!S4997="x",1,0)</f>
        <v>0</v>
      </c>
      <c r="J4997" s="1">
        <f t="shared" si="336"/>
        <v>0</v>
      </c>
      <c r="K4997" s="89">
        <f>IF(Eingabe!E4997="x",1,0)</f>
        <v>0</v>
      </c>
      <c r="L4997" s="1">
        <f>IF(Eingabe!F4997="x",1,0)</f>
        <v>0</v>
      </c>
      <c r="M4997" s="90">
        <f t="shared" si="337"/>
        <v>0</v>
      </c>
    </row>
    <row r="4998">
      <c r="A4998" s="5">
        <f>Eingabe!J4998^2*PI()/4</f>
        <v>0</v>
      </c>
      <c r="B4998" s="5">
        <f>Eingabe!K4998*Eingabe!L4998</f>
        <v>0</v>
      </c>
      <c r="C4998" s="5">
        <f>(Eingabe!K4998*(Eingabe!L4998-Eingabe!K4998)+Eingabe!K4998^2*PI()/4)*0+Eingabe!K4998*Eingabe!L4998</f>
        <v>0</v>
      </c>
      <c r="D4998" s="89">
        <f>IF(Eingabe!G4998="x",1,0)</f>
        <v>0</v>
      </c>
      <c r="E4998" s="1">
        <f>IF(Eingabe!H4998="x",1,0)</f>
        <v>0</v>
      </c>
      <c r="F4998" s="1">
        <f>IF(Eingabe!I4998="x",1,0)</f>
        <v>0</v>
      </c>
      <c r="G4998" s="90">
        <f t="shared" si="335"/>
        <v>0</v>
      </c>
      <c r="H4998" s="1">
        <f>IF(Eingabe!R4998="x",1,0)</f>
        <v>0</v>
      </c>
      <c r="I4998" s="1">
        <f>IF(Eingabe!S4998="x",1,0)</f>
        <v>0</v>
      </c>
      <c r="J4998" s="1">
        <f t="shared" si="336"/>
        <v>0</v>
      </c>
      <c r="K4998" s="89">
        <f>IF(Eingabe!E4998="x",1,0)</f>
        <v>0</v>
      </c>
      <c r="L4998" s="1">
        <f>IF(Eingabe!F4998="x",1,0)</f>
        <v>0</v>
      </c>
      <c r="M4998" s="90">
        <f t="shared" si="337"/>
        <v>0</v>
      </c>
    </row>
    <row r="4999">
      <c r="A4999" s="5">
        <f>Eingabe!J4999^2*PI()/4</f>
        <v>0</v>
      </c>
      <c r="B4999" s="5">
        <f>Eingabe!K4999*Eingabe!L4999</f>
        <v>0</v>
      </c>
      <c r="C4999" s="5">
        <f>(Eingabe!K4999*(Eingabe!L4999-Eingabe!K4999)+Eingabe!K4999^2*PI()/4)*0+Eingabe!K4999*Eingabe!L4999</f>
        <v>0</v>
      </c>
      <c r="D4999" s="89">
        <f>IF(Eingabe!G4999="x",1,0)</f>
        <v>0</v>
      </c>
      <c r="E4999" s="1">
        <f>IF(Eingabe!H4999="x",1,0)</f>
        <v>0</v>
      </c>
      <c r="F4999" s="1">
        <f>IF(Eingabe!I4999="x",1,0)</f>
        <v>0</v>
      </c>
      <c r="G4999" s="90">
        <f t="shared" si="335"/>
        <v>0</v>
      </c>
      <c r="H4999" s="1">
        <f>IF(Eingabe!R4999="x",1,0)</f>
        <v>0</v>
      </c>
      <c r="I4999" s="1">
        <f>IF(Eingabe!S4999="x",1,0)</f>
        <v>0</v>
      </c>
      <c r="J4999" s="1">
        <f t="shared" si="336"/>
        <v>0</v>
      </c>
      <c r="K4999" s="89">
        <f>IF(Eingabe!E4999="x",1,0)</f>
        <v>0</v>
      </c>
      <c r="L4999" s="1">
        <f>IF(Eingabe!F4999="x",1,0)</f>
        <v>0</v>
      </c>
      <c r="M4999" s="90">
        <f t="shared" si="337"/>
        <v>0</v>
      </c>
    </row>
    <row r="5000">
      <c r="A5000" s="5">
        <f>Eingabe!J5000^2*PI()/4</f>
        <v>0</v>
      </c>
      <c r="B5000" s="5">
        <f>Eingabe!K5000*Eingabe!L5000</f>
        <v>0</v>
      </c>
      <c r="C5000" s="5">
        <f>(Eingabe!K5000*(Eingabe!L5000-Eingabe!K5000)+Eingabe!K5000^2*PI()/4)*0+Eingabe!K5000*Eingabe!L5000</f>
        <v>0</v>
      </c>
      <c r="D5000" s="89">
        <f>IF(Eingabe!G5000="x",1,0)</f>
        <v>0</v>
      </c>
      <c r="E5000" s="1">
        <f>IF(Eingabe!H5000="x",1,0)</f>
        <v>0</v>
      </c>
      <c r="F5000" s="1">
        <f>IF(Eingabe!I5000="x",1,0)</f>
        <v>0</v>
      </c>
      <c r="G5000" s="90">
        <f t="shared" si="335"/>
        <v>0</v>
      </c>
      <c r="H5000" s="1">
        <f>IF(Eingabe!R5000="x",1,0)</f>
        <v>0</v>
      </c>
      <c r="I5000" s="1">
        <f>IF(Eingabe!S5000="x",1,0)</f>
        <v>0</v>
      </c>
      <c r="J5000" s="1">
        <f t="shared" si="336"/>
        <v>0</v>
      </c>
      <c r="K5000" s="89">
        <f>IF(Eingabe!E5000="x",1,0)</f>
        <v>0</v>
      </c>
      <c r="L5000" s="1">
        <f>IF(Eingabe!F5000="x",1,0)</f>
        <v>0</v>
      </c>
      <c r="M5000" s="90">
        <f t="shared" si="337"/>
        <v>0</v>
      </c>
    </row>
    <row r="5001">
      <c r="A5001" s="5">
        <f>Eingabe!J5001^2*PI()/4</f>
        <v>0</v>
      </c>
      <c r="B5001" s="5">
        <f>Eingabe!K5001*Eingabe!L5001</f>
        <v>0</v>
      </c>
      <c r="C5001" s="5">
        <f>(Eingabe!K5001*(Eingabe!L5001-Eingabe!K5001)+Eingabe!K5001^2*PI()/4)*0+Eingabe!K5001*Eingabe!L5001</f>
        <v>0</v>
      </c>
      <c r="D5001" s="89">
        <f>IF(Eingabe!G5001="x",1,0)</f>
        <v>0</v>
      </c>
      <c r="E5001" s="1">
        <f>IF(Eingabe!H5001="x",1,0)</f>
        <v>0</v>
      </c>
      <c r="F5001" s="1">
        <f>IF(Eingabe!I5001="x",1,0)</f>
        <v>0</v>
      </c>
      <c r="G5001" s="90">
        <f t="shared" si="335"/>
        <v>0</v>
      </c>
      <c r="H5001" s="1">
        <f>IF(Eingabe!R5001="x",1,0)</f>
        <v>0</v>
      </c>
      <c r="I5001" s="1">
        <f>IF(Eingabe!S5001="x",1,0)</f>
        <v>0</v>
      </c>
      <c r="J5001" s="1">
        <f t="shared" si="336"/>
        <v>0</v>
      </c>
      <c r="K5001" s="89">
        <f>IF(Eingabe!E5001="x",1,0)</f>
        <v>0</v>
      </c>
      <c r="L5001" s="1">
        <f>IF(Eingabe!F5001="x",1,0)</f>
        <v>0</v>
      </c>
      <c r="M5001" s="90">
        <f t="shared" si="337"/>
        <v>0</v>
      </c>
    </row>
    <row r="5002">
      <c r="A5002" s="5">
        <f>Eingabe!J5002^2*PI()/4</f>
        <v>0</v>
      </c>
      <c r="B5002" s="5">
        <f>Eingabe!K5002*Eingabe!L5002</f>
        <v>0</v>
      </c>
      <c r="C5002" s="5">
        <f>(Eingabe!K5002*(Eingabe!L5002-Eingabe!K5002)+Eingabe!K5002^2*PI()/4)*0+Eingabe!K5002*Eingabe!L5002</f>
        <v>0</v>
      </c>
      <c r="D5002" s="89">
        <f>IF(Eingabe!G5002="x",1,0)</f>
        <v>0</v>
      </c>
      <c r="E5002" s="1">
        <f>IF(Eingabe!H5002="x",1,0)</f>
        <v>0</v>
      </c>
      <c r="F5002" s="1">
        <f>IF(Eingabe!I5002="x",1,0)</f>
        <v>0</v>
      </c>
      <c r="G5002" s="90">
        <f t="shared" si="335"/>
        <v>0</v>
      </c>
      <c r="H5002" s="1">
        <f>IF(Eingabe!R5002="x",1,0)</f>
        <v>0</v>
      </c>
      <c r="I5002" s="1">
        <f>IF(Eingabe!S5002="x",1,0)</f>
        <v>0</v>
      </c>
      <c r="J5002" s="1">
        <f t="shared" si="336"/>
        <v>0</v>
      </c>
      <c r="K5002" s="89">
        <f>IF(Eingabe!E5002="x",1,0)</f>
        <v>0</v>
      </c>
      <c r="L5002" s="1">
        <f>IF(Eingabe!F5002="x",1,0)</f>
        <v>0</v>
      </c>
      <c r="M5002" s="90">
        <f t="shared" si="337"/>
        <v>0</v>
      </c>
    </row>
    <row r="5003">
      <c r="A5003" s="5">
        <f>Eingabe!J5003^2*PI()/4</f>
        <v>0</v>
      </c>
      <c r="B5003" s="5">
        <f>Eingabe!K5003*Eingabe!L5003</f>
        <v>0</v>
      </c>
      <c r="C5003" s="5">
        <f>(Eingabe!K5003*(Eingabe!L5003-Eingabe!K5003)+Eingabe!K5003^2*PI()/4)*0+Eingabe!K5003*Eingabe!L5003</f>
        <v>0</v>
      </c>
      <c r="D5003" s="89">
        <f>IF(Eingabe!G5003="x",1,0)</f>
        <v>0</v>
      </c>
      <c r="E5003" s="1">
        <f>IF(Eingabe!H5003="x",1,0)</f>
        <v>0</v>
      </c>
      <c r="F5003" s="1">
        <f>IF(Eingabe!I5003="x",1,0)</f>
        <v>0</v>
      </c>
      <c r="G5003" s="90">
        <f t="shared" si="335"/>
        <v>0</v>
      </c>
      <c r="H5003" s="1">
        <f>IF(Eingabe!R5003="x",1,0)</f>
        <v>0</v>
      </c>
      <c r="I5003" s="1">
        <f>IF(Eingabe!S5003="x",1,0)</f>
        <v>0</v>
      </c>
      <c r="J5003" s="1">
        <f t="shared" si="336"/>
        <v>0</v>
      </c>
      <c r="K5003" s="89">
        <f>IF(Eingabe!E5003="x",1,0)</f>
        <v>0</v>
      </c>
      <c r="L5003" s="1">
        <f>IF(Eingabe!F5003="x",1,0)</f>
        <v>0</v>
      </c>
      <c r="M5003" s="90">
        <f t="shared" si="337"/>
        <v>0</v>
      </c>
    </row>
    <row r="5004">
      <c r="A5004" s="5">
        <f>Eingabe!J5004^2*PI()/4</f>
        <v>0</v>
      </c>
      <c r="B5004" s="5">
        <f>Eingabe!K5004*Eingabe!L5004</f>
        <v>0</v>
      </c>
      <c r="C5004" s="5">
        <f>(Eingabe!K5004*(Eingabe!L5004-Eingabe!K5004)+Eingabe!K5004^2*PI()/4)*0+Eingabe!K5004*Eingabe!L5004</f>
        <v>0</v>
      </c>
      <c r="D5004" s="89">
        <f>IF(Eingabe!G5004="x",1,0)</f>
        <v>0</v>
      </c>
      <c r="E5004" s="1">
        <f>IF(Eingabe!H5004="x",1,0)</f>
        <v>0</v>
      </c>
      <c r="F5004" s="1">
        <f>IF(Eingabe!I5004="x",1,0)</f>
        <v>0</v>
      </c>
      <c r="G5004" s="90">
        <f t="shared" si="335"/>
        <v>0</v>
      </c>
      <c r="H5004" s="1">
        <f>IF(Eingabe!R5004="x",1,0)</f>
        <v>0</v>
      </c>
      <c r="I5004" s="1">
        <f>IF(Eingabe!S5004="x",1,0)</f>
        <v>0</v>
      </c>
      <c r="J5004" s="1">
        <f t="shared" si="336"/>
        <v>0</v>
      </c>
      <c r="K5004" s="89">
        <f>IF(Eingabe!E5004="x",1,0)</f>
        <v>0</v>
      </c>
      <c r="L5004" s="1">
        <f>IF(Eingabe!F5004="x",1,0)</f>
        <v>0</v>
      </c>
      <c r="M5004" s="90">
        <f t="shared" si="337"/>
        <v>0</v>
      </c>
    </row>
    <row r="5005">
      <c r="A5005" s="5">
        <f>Eingabe!J5005^2*PI()/4</f>
        <v>0</v>
      </c>
      <c r="B5005" s="5">
        <f>Eingabe!K5005*Eingabe!L5005</f>
        <v>0</v>
      </c>
      <c r="C5005" s="5">
        <f>(Eingabe!K5005*(Eingabe!L5005-Eingabe!K5005)+Eingabe!K5005^2*PI()/4)*0+Eingabe!K5005*Eingabe!L5005</f>
        <v>0</v>
      </c>
      <c r="D5005" s="89">
        <f>IF(Eingabe!G5005="x",1,0)</f>
        <v>0</v>
      </c>
      <c r="E5005" s="1">
        <f>IF(Eingabe!H5005="x",1,0)</f>
        <v>0</v>
      </c>
      <c r="F5005" s="1">
        <f>IF(Eingabe!I5005="x",1,0)</f>
        <v>0</v>
      </c>
      <c r="G5005" s="90">
        <f t="shared" si="335"/>
        <v>0</v>
      </c>
      <c r="H5005" s="1">
        <f>IF(Eingabe!R5005="x",1,0)</f>
        <v>0</v>
      </c>
      <c r="I5005" s="1">
        <f>IF(Eingabe!S5005="x",1,0)</f>
        <v>0</v>
      </c>
      <c r="J5005" s="1">
        <f t="shared" si="336"/>
        <v>0</v>
      </c>
      <c r="K5005" s="89">
        <f>IF(Eingabe!E5005="x",1,0)</f>
        <v>0</v>
      </c>
      <c r="L5005" s="1">
        <f>IF(Eingabe!F5005="x",1,0)</f>
        <v>0</v>
      </c>
      <c r="M5005" s="90">
        <f t="shared" si="337"/>
        <v>0</v>
      </c>
    </row>
    <row r="5006">
      <c r="A5006" s="5">
        <f>Eingabe!J5006^2*PI()/4</f>
        <v>0</v>
      </c>
      <c r="B5006" s="5">
        <f>Eingabe!K5006*Eingabe!L5006</f>
        <v>0</v>
      </c>
      <c r="C5006" s="5">
        <f>(Eingabe!K5006*(Eingabe!L5006-Eingabe!K5006)+Eingabe!K5006^2*PI()/4)*0+Eingabe!K5006*Eingabe!L5006</f>
        <v>0</v>
      </c>
      <c r="D5006" s="89">
        <f>IF(Eingabe!G5006="x",1,0)</f>
        <v>0</v>
      </c>
      <c r="E5006" s="1">
        <f>IF(Eingabe!H5006="x",1,0)</f>
        <v>0</v>
      </c>
      <c r="F5006" s="1">
        <f>IF(Eingabe!I5006="x",1,0)</f>
        <v>0</v>
      </c>
      <c r="G5006" s="90">
        <f t="shared" si="335"/>
        <v>0</v>
      </c>
      <c r="H5006" s="1">
        <f>IF(Eingabe!R5006="x",1,0)</f>
        <v>0</v>
      </c>
      <c r="I5006" s="1">
        <f>IF(Eingabe!S5006="x",1,0)</f>
        <v>0</v>
      </c>
      <c r="J5006" s="1">
        <f t="shared" si="336"/>
        <v>0</v>
      </c>
      <c r="K5006" s="89">
        <f>IF(Eingabe!E5006="x",1,0)</f>
        <v>0</v>
      </c>
      <c r="L5006" s="1">
        <f>IF(Eingabe!F5006="x",1,0)</f>
        <v>0</v>
      </c>
      <c r="M5006" s="90">
        <f t="shared" si="337"/>
        <v>0</v>
      </c>
    </row>
    <row r="5007">
      <c r="A5007" s="5">
        <f>Eingabe!J5007^2*PI()/4</f>
        <v>0</v>
      </c>
      <c r="B5007" s="5">
        <f>Eingabe!K5007*Eingabe!L5007</f>
        <v>0</v>
      </c>
      <c r="C5007" s="5">
        <f>(Eingabe!K5007*(Eingabe!L5007-Eingabe!K5007)+Eingabe!K5007^2*PI()/4)*0+Eingabe!K5007*Eingabe!L5007</f>
        <v>0</v>
      </c>
      <c r="D5007" s="89">
        <f>IF(Eingabe!G5007="x",1,0)</f>
        <v>0</v>
      </c>
      <c r="E5007" s="1">
        <f>IF(Eingabe!H5007="x",1,0)</f>
        <v>0</v>
      </c>
      <c r="F5007" s="1">
        <f>IF(Eingabe!I5007="x",1,0)</f>
        <v>0</v>
      </c>
      <c r="G5007" s="90">
        <f t="shared" si="335"/>
        <v>0</v>
      </c>
      <c r="H5007" s="1">
        <f>IF(Eingabe!R5007="x",1,0)</f>
        <v>0</v>
      </c>
      <c r="I5007" s="1">
        <f>IF(Eingabe!S5007="x",1,0)</f>
        <v>0</v>
      </c>
      <c r="J5007" s="1">
        <f t="shared" si="336"/>
        <v>0</v>
      </c>
      <c r="K5007" s="89">
        <f>IF(Eingabe!E5007="x",1,0)</f>
        <v>0</v>
      </c>
      <c r="L5007" s="1">
        <f>IF(Eingabe!F5007="x",1,0)</f>
        <v>0</v>
      </c>
      <c r="M5007" s="90">
        <f t="shared" si="337"/>
        <v>0</v>
      </c>
    </row>
    <row r="5008">
      <c r="A5008" s="5">
        <f>Eingabe!J5008^2*PI()/4</f>
        <v>0</v>
      </c>
      <c r="B5008" s="5">
        <f>Eingabe!K5008*Eingabe!L5008</f>
        <v>0</v>
      </c>
      <c r="C5008" s="5">
        <f>(Eingabe!K5008*(Eingabe!L5008-Eingabe!K5008)+Eingabe!K5008^2*PI()/4)*0+Eingabe!K5008*Eingabe!L5008</f>
        <v>0</v>
      </c>
      <c r="D5008" s="89">
        <f>IF(Eingabe!G5008="x",1,0)</f>
        <v>0</v>
      </c>
      <c r="E5008" s="1">
        <f>IF(Eingabe!H5008="x",1,0)</f>
        <v>0</v>
      </c>
      <c r="F5008" s="1">
        <f>IF(Eingabe!I5008="x",1,0)</f>
        <v>0</v>
      </c>
      <c r="G5008" s="90">
        <f t="shared" si="335"/>
        <v>0</v>
      </c>
      <c r="H5008" s="1">
        <f>IF(Eingabe!R5008="x",1,0)</f>
        <v>0</v>
      </c>
      <c r="I5008" s="1">
        <f>IF(Eingabe!S5008="x",1,0)</f>
        <v>0</v>
      </c>
      <c r="J5008" s="1">
        <f t="shared" si="336"/>
        <v>0</v>
      </c>
      <c r="K5008" s="89">
        <f>IF(Eingabe!E5008="x",1,0)</f>
        <v>0</v>
      </c>
      <c r="L5008" s="1">
        <f>IF(Eingabe!F5008="x",1,0)</f>
        <v>0</v>
      </c>
      <c r="M5008" s="90">
        <f t="shared" si="337"/>
        <v>0</v>
      </c>
    </row>
    <row r="5009">
      <c r="A5009" s="5">
        <f>Eingabe!J5009^2*PI()/4</f>
        <v>0</v>
      </c>
      <c r="B5009" s="5">
        <f>Eingabe!K5009*Eingabe!L5009</f>
        <v>0</v>
      </c>
      <c r="C5009" s="5">
        <f>(Eingabe!K5009*(Eingabe!L5009-Eingabe!K5009)+Eingabe!K5009^2*PI()/4)*0+Eingabe!K5009*Eingabe!L5009</f>
        <v>0</v>
      </c>
      <c r="D5009" s="89">
        <f>IF(Eingabe!G5009="x",1,0)</f>
        <v>0</v>
      </c>
      <c r="E5009" s="1">
        <f>IF(Eingabe!H5009="x",1,0)</f>
        <v>0</v>
      </c>
      <c r="F5009" s="1">
        <f>IF(Eingabe!I5009="x",1,0)</f>
        <v>0</v>
      </c>
      <c r="G5009" s="90">
        <f t="shared" si="335"/>
        <v>0</v>
      </c>
      <c r="H5009" s="1">
        <f>IF(Eingabe!R5009="x",1,0)</f>
        <v>0</v>
      </c>
      <c r="I5009" s="1">
        <f>IF(Eingabe!S5009="x",1,0)</f>
        <v>0</v>
      </c>
      <c r="J5009" s="1">
        <f t="shared" si="336"/>
        <v>0</v>
      </c>
      <c r="K5009" s="89">
        <f>IF(Eingabe!E5009="x",1,0)</f>
        <v>0</v>
      </c>
      <c r="L5009" s="1">
        <f>IF(Eingabe!F5009="x",1,0)</f>
        <v>0</v>
      </c>
      <c r="M5009" s="90">
        <f t="shared" si="337"/>
        <v>0</v>
      </c>
    </row>
    <row r="5010">
      <c r="A5010" s="5">
        <f>Eingabe!J5010^2*PI()/4</f>
        <v>0</v>
      </c>
      <c r="B5010" s="5">
        <f>Eingabe!K5010*Eingabe!L5010</f>
        <v>0</v>
      </c>
      <c r="C5010" s="5">
        <f>(Eingabe!K5010*(Eingabe!L5010-Eingabe!K5010)+Eingabe!K5010^2*PI()/4)*0+Eingabe!K5010*Eingabe!L5010</f>
        <v>0</v>
      </c>
      <c r="D5010" s="89">
        <f>IF(Eingabe!G5010="x",1,0)</f>
        <v>0</v>
      </c>
      <c r="E5010" s="1">
        <f>IF(Eingabe!H5010="x",1,0)</f>
        <v>0</v>
      </c>
      <c r="F5010" s="1">
        <f>IF(Eingabe!I5010="x",1,0)</f>
        <v>0</v>
      </c>
      <c r="G5010" s="90">
        <f t="shared" si="335"/>
        <v>0</v>
      </c>
      <c r="H5010" s="1">
        <f>IF(Eingabe!R5010="x",1,0)</f>
        <v>0</v>
      </c>
      <c r="I5010" s="1">
        <f>IF(Eingabe!S5010="x",1,0)</f>
        <v>0</v>
      </c>
      <c r="J5010" s="1">
        <f t="shared" si="336"/>
        <v>0</v>
      </c>
      <c r="K5010" s="89">
        <f>IF(Eingabe!E5010="x",1,0)</f>
        <v>0</v>
      </c>
      <c r="L5010" s="1">
        <f>IF(Eingabe!F5010="x",1,0)</f>
        <v>0</v>
      </c>
      <c r="M5010" s="90">
        <f t="shared" si="337"/>
        <v>0</v>
      </c>
    </row>
    <row r="5011">
      <c r="A5011" s="5">
        <f>Eingabe!J5011^2*PI()/4</f>
        <v>0</v>
      </c>
      <c r="B5011" s="5">
        <f>Eingabe!K5011*Eingabe!L5011</f>
        <v>0</v>
      </c>
      <c r="C5011" s="5">
        <f>(Eingabe!K5011*(Eingabe!L5011-Eingabe!K5011)+Eingabe!K5011^2*PI()/4)*0+Eingabe!K5011*Eingabe!L5011</f>
        <v>0</v>
      </c>
      <c r="D5011" s="89">
        <f>IF(Eingabe!G5011="x",1,0)</f>
        <v>0</v>
      </c>
      <c r="E5011" s="1">
        <f>IF(Eingabe!H5011="x",1,0)</f>
        <v>0</v>
      </c>
      <c r="F5011" s="1">
        <f>IF(Eingabe!I5011="x",1,0)</f>
        <v>0</v>
      </c>
      <c r="G5011" s="90">
        <f t="shared" ref="G5011:G5074" si="338">MAX(E5011:F5011)</f>
        <v>0</v>
      </c>
      <c r="H5011" s="1">
        <f>IF(Eingabe!R5011="x",1,0)</f>
        <v>0</v>
      </c>
      <c r="I5011" s="1">
        <f>IF(Eingabe!S5011="x",1,0)</f>
        <v>0</v>
      </c>
      <c r="J5011" s="1">
        <f t="shared" ref="J5011:J5074" si="339">MAX(H5011:I5011)</f>
        <v>0</v>
      </c>
      <c r="K5011" s="89">
        <f>IF(Eingabe!E5011="x",1,0)</f>
        <v>0</v>
      </c>
      <c r="L5011" s="1">
        <f>IF(Eingabe!F5011="x",1,0)</f>
        <v>0</v>
      </c>
      <c r="M5011" s="90">
        <f t="shared" ref="M5011:M5074" si="340">MAX(K5011:L5011)</f>
        <v>0</v>
      </c>
    </row>
    <row r="5012">
      <c r="A5012" s="5">
        <f>Eingabe!J5012^2*PI()/4</f>
        <v>0</v>
      </c>
      <c r="B5012" s="5">
        <f>Eingabe!K5012*Eingabe!L5012</f>
        <v>0</v>
      </c>
      <c r="C5012" s="5">
        <f>(Eingabe!K5012*(Eingabe!L5012-Eingabe!K5012)+Eingabe!K5012^2*PI()/4)*0+Eingabe!K5012*Eingabe!L5012</f>
        <v>0</v>
      </c>
      <c r="D5012" s="89">
        <f>IF(Eingabe!G5012="x",1,0)</f>
        <v>0</v>
      </c>
      <c r="E5012" s="1">
        <f>IF(Eingabe!H5012="x",1,0)</f>
        <v>0</v>
      </c>
      <c r="F5012" s="1">
        <f>IF(Eingabe!I5012="x",1,0)</f>
        <v>0</v>
      </c>
      <c r="G5012" s="90">
        <f t="shared" si="338"/>
        <v>0</v>
      </c>
      <c r="H5012" s="1">
        <f>IF(Eingabe!R5012="x",1,0)</f>
        <v>0</v>
      </c>
      <c r="I5012" s="1">
        <f>IF(Eingabe!S5012="x",1,0)</f>
        <v>0</v>
      </c>
      <c r="J5012" s="1">
        <f t="shared" si="339"/>
        <v>0</v>
      </c>
      <c r="K5012" s="89">
        <f>IF(Eingabe!E5012="x",1,0)</f>
        <v>0</v>
      </c>
      <c r="L5012" s="1">
        <f>IF(Eingabe!F5012="x",1,0)</f>
        <v>0</v>
      </c>
      <c r="M5012" s="90">
        <f t="shared" si="340"/>
        <v>0</v>
      </c>
    </row>
    <row r="5013">
      <c r="A5013" s="5">
        <f>Eingabe!J5013^2*PI()/4</f>
        <v>0</v>
      </c>
      <c r="B5013" s="5">
        <f>Eingabe!K5013*Eingabe!L5013</f>
        <v>0</v>
      </c>
      <c r="C5013" s="5">
        <f>(Eingabe!K5013*(Eingabe!L5013-Eingabe!K5013)+Eingabe!K5013^2*PI()/4)*0+Eingabe!K5013*Eingabe!L5013</f>
        <v>0</v>
      </c>
      <c r="D5013" s="89">
        <f>IF(Eingabe!G5013="x",1,0)</f>
        <v>0</v>
      </c>
      <c r="E5013" s="1">
        <f>IF(Eingabe!H5013="x",1,0)</f>
        <v>0</v>
      </c>
      <c r="F5013" s="1">
        <f>IF(Eingabe!I5013="x",1,0)</f>
        <v>0</v>
      </c>
      <c r="G5013" s="90">
        <f t="shared" si="338"/>
        <v>0</v>
      </c>
      <c r="H5013" s="1">
        <f>IF(Eingabe!R5013="x",1,0)</f>
        <v>0</v>
      </c>
      <c r="I5013" s="1">
        <f>IF(Eingabe!S5013="x",1,0)</f>
        <v>0</v>
      </c>
      <c r="J5013" s="1">
        <f t="shared" si="339"/>
        <v>0</v>
      </c>
      <c r="K5013" s="89">
        <f>IF(Eingabe!E5013="x",1,0)</f>
        <v>0</v>
      </c>
      <c r="L5013" s="1">
        <f>IF(Eingabe!F5013="x",1,0)</f>
        <v>0</v>
      </c>
      <c r="M5013" s="90">
        <f t="shared" si="340"/>
        <v>0</v>
      </c>
    </row>
    <row r="5014">
      <c r="A5014" s="5">
        <f>Eingabe!J5014^2*PI()/4</f>
        <v>0</v>
      </c>
      <c r="B5014" s="5">
        <f>Eingabe!K5014*Eingabe!L5014</f>
        <v>0</v>
      </c>
      <c r="C5014" s="5">
        <f>(Eingabe!K5014*(Eingabe!L5014-Eingabe!K5014)+Eingabe!K5014^2*PI()/4)*0+Eingabe!K5014*Eingabe!L5014</f>
        <v>0</v>
      </c>
      <c r="D5014" s="89">
        <f>IF(Eingabe!G5014="x",1,0)</f>
        <v>0</v>
      </c>
      <c r="E5014" s="1">
        <f>IF(Eingabe!H5014="x",1,0)</f>
        <v>0</v>
      </c>
      <c r="F5014" s="1">
        <f>IF(Eingabe!I5014="x",1,0)</f>
        <v>0</v>
      </c>
      <c r="G5014" s="90">
        <f t="shared" si="338"/>
        <v>0</v>
      </c>
      <c r="H5014" s="1">
        <f>IF(Eingabe!R5014="x",1,0)</f>
        <v>0</v>
      </c>
      <c r="I5014" s="1">
        <f>IF(Eingabe!S5014="x",1,0)</f>
        <v>0</v>
      </c>
      <c r="J5014" s="1">
        <f t="shared" si="339"/>
        <v>0</v>
      </c>
      <c r="K5014" s="89">
        <f>IF(Eingabe!E5014="x",1,0)</f>
        <v>0</v>
      </c>
      <c r="L5014" s="1">
        <f>IF(Eingabe!F5014="x",1,0)</f>
        <v>0</v>
      </c>
      <c r="M5014" s="90">
        <f t="shared" si="340"/>
        <v>0</v>
      </c>
    </row>
    <row r="5015">
      <c r="A5015" s="5">
        <f>Eingabe!J5015^2*PI()/4</f>
        <v>0</v>
      </c>
      <c r="B5015" s="5">
        <f>Eingabe!K5015*Eingabe!L5015</f>
        <v>0</v>
      </c>
      <c r="C5015" s="5">
        <f>(Eingabe!K5015*(Eingabe!L5015-Eingabe!K5015)+Eingabe!K5015^2*PI()/4)*0+Eingabe!K5015*Eingabe!L5015</f>
        <v>0</v>
      </c>
      <c r="D5015" s="89">
        <f>IF(Eingabe!G5015="x",1,0)</f>
        <v>0</v>
      </c>
      <c r="E5015" s="1">
        <f>IF(Eingabe!H5015="x",1,0)</f>
        <v>0</v>
      </c>
      <c r="F5015" s="1">
        <f>IF(Eingabe!I5015="x",1,0)</f>
        <v>0</v>
      </c>
      <c r="G5015" s="90">
        <f t="shared" si="338"/>
        <v>0</v>
      </c>
      <c r="H5015" s="1">
        <f>IF(Eingabe!R5015="x",1,0)</f>
        <v>0</v>
      </c>
      <c r="I5015" s="1">
        <f>IF(Eingabe!S5015="x",1,0)</f>
        <v>0</v>
      </c>
      <c r="J5015" s="1">
        <f t="shared" si="339"/>
        <v>0</v>
      </c>
      <c r="K5015" s="89">
        <f>IF(Eingabe!E5015="x",1,0)</f>
        <v>0</v>
      </c>
      <c r="L5015" s="1">
        <f>IF(Eingabe!F5015="x",1,0)</f>
        <v>0</v>
      </c>
      <c r="M5015" s="90">
        <f t="shared" si="340"/>
        <v>0</v>
      </c>
    </row>
    <row r="5016">
      <c r="A5016" s="5">
        <f>Eingabe!J5016^2*PI()/4</f>
        <v>0</v>
      </c>
      <c r="B5016" s="5">
        <f>Eingabe!K5016*Eingabe!L5016</f>
        <v>0</v>
      </c>
      <c r="C5016" s="5">
        <f>(Eingabe!K5016*(Eingabe!L5016-Eingabe!K5016)+Eingabe!K5016^2*PI()/4)*0+Eingabe!K5016*Eingabe!L5016</f>
        <v>0</v>
      </c>
      <c r="D5016" s="89">
        <f>IF(Eingabe!G5016="x",1,0)</f>
        <v>0</v>
      </c>
      <c r="E5016" s="1">
        <f>IF(Eingabe!H5016="x",1,0)</f>
        <v>0</v>
      </c>
      <c r="F5016" s="1">
        <f>IF(Eingabe!I5016="x",1,0)</f>
        <v>0</v>
      </c>
      <c r="G5016" s="90">
        <f t="shared" si="338"/>
        <v>0</v>
      </c>
      <c r="H5016" s="1">
        <f>IF(Eingabe!R5016="x",1,0)</f>
        <v>0</v>
      </c>
      <c r="I5016" s="1">
        <f>IF(Eingabe!S5016="x",1,0)</f>
        <v>0</v>
      </c>
      <c r="J5016" s="1">
        <f t="shared" si="339"/>
        <v>0</v>
      </c>
      <c r="K5016" s="89">
        <f>IF(Eingabe!E5016="x",1,0)</f>
        <v>0</v>
      </c>
      <c r="L5016" s="1">
        <f>IF(Eingabe!F5016="x",1,0)</f>
        <v>0</v>
      </c>
      <c r="M5016" s="90">
        <f t="shared" si="340"/>
        <v>0</v>
      </c>
    </row>
    <row r="5017">
      <c r="A5017" s="5">
        <f>Eingabe!J5017^2*PI()/4</f>
        <v>0</v>
      </c>
      <c r="B5017" s="5">
        <f>Eingabe!K5017*Eingabe!L5017</f>
        <v>0</v>
      </c>
      <c r="C5017" s="5">
        <f>(Eingabe!K5017*(Eingabe!L5017-Eingabe!K5017)+Eingabe!K5017^2*PI()/4)*0+Eingabe!K5017*Eingabe!L5017</f>
        <v>0</v>
      </c>
      <c r="D5017" s="89">
        <f>IF(Eingabe!G5017="x",1,0)</f>
        <v>0</v>
      </c>
      <c r="E5017" s="1">
        <f>IF(Eingabe!H5017="x",1,0)</f>
        <v>0</v>
      </c>
      <c r="F5017" s="1">
        <f>IF(Eingabe!I5017="x",1,0)</f>
        <v>0</v>
      </c>
      <c r="G5017" s="90">
        <f t="shared" si="338"/>
        <v>0</v>
      </c>
      <c r="H5017" s="1">
        <f>IF(Eingabe!R5017="x",1,0)</f>
        <v>0</v>
      </c>
      <c r="I5017" s="1">
        <f>IF(Eingabe!S5017="x",1,0)</f>
        <v>0</v>
      </c>
      <c r="J5017" s="1">
        <f t="shared" si="339"/>
        <v>0</v>
      </c>
      <c r="K5017" s="89">
        <f>IF(Eingabe!E5017="x",1,0)</f>
        <v>0</v>
      </c>
      <c r="L5017" s="1">
        <f>IF(Eingabe!F5017="x",1,0)</f>
        <v>0</v>
      </c>
      <c r="M5017" s="90">
        <f t="shared" si="340"/>
        <v>0</v>
      </c>
    </row>
    <row r="5018">
      <c r="A5018" s="5">
        <f>Eingabe!J5018^2*PI()/4</f>
        <v>0</v>
      </c>
      <c r="B5018" s="5">
        <f>Eingabe!K5018*Eingabe!L5018</f>
        <v>0</v>
      </c>
      <c r="C5018" s="5">
        <f>(Eingabe!K5018*(Eingabe!L5018-Eingabe!K5018)+Eingabe!K5018^2*PI()/4)*0+Eingabe!K5018*Eingabe!L5018</f>
        <v>0</v>
      </c>
      <c r="D5018" s="89">
        <f>IF(Eingabe!G5018="x",1,0)</f>
        <v>0</v>
      </c>
      <c r="E5018" s="1">
        <f>IF(Eingabe!H5018="x",1,0)</f>
        <v>0</v>
      </c>
      <c r="F5018" s="1">
        <f>IF(Eingabe!I5018="x",1,0)</f>
        <v>0</v>
      </c>
      <c r="G5018" s="90">
        <f t="shared" si="338"/>
        <v>0</v>
      </c>
      <c r="H5018" s="1">
        <f>IF(Eingabe!R5018="x",1,0)</f>
        <v>0</v>
      </c>
      <c r="I5018" s="1">
        <f>IF(Eingabe!S5018="x",1,0)</f>
        <v>0</v>
      </c>
      <c r="J5018" s="1">
        <f t="shared" si="339"/>
        <v>0</v>
      </c>
      <c r="K5018" s="89">
        <f>IF(Eingabe!E5018="x",1,0)</f>
        <v>0</v>
      </c>
      <c r="L5018" s="1">
        <f>IF(Eingabe!F5018="x",1,0)</f>
        <v>0</v>
      </c>
      <c r="M5018" s="90">
        <f t="shared" si="340"/>
        <v>0</v>
      </c>
    </row>
    <row r="5019">
      <c r="A5019" s="5">
        <f>Eingabe!J5019^2*PI()/4</f>
        <v>0</v>
      </c>
      <c r="B5019" s="5">
        <f>Eingabe!K5019*Eingabe!L5019</f>
        <v>0</v>
      </c>
      <c r="C5019" s="5">
        <f>(Eingabe!K5019*(Eingabe!L5019-Eingabe!K5019)+Eingabe!K5019^2*PI()/4)*0+Eingabe!K5019*Eingabe!L5019</f>
        <v>0</v>
      </c>
      <c r="D5019" s="89">
        <f>IF(Eingabe!G5019="x",1,0)</f>
        <v>0</v>
      </c>
      <c r="E5019" s="1">
        <f>IF(Eingabe!H5019="x",1,0)</f>
        <v>0</v>
      </c>
      <c r="F5019" s="1">
        <f>IF(Eingabe!I5019="x",1,0)</f>
        <v>0</v>
      </c>
      <c r="G5019" s="90">
        <f t="shared" si="338"/>
        <v>0</v>
      </c>
      <c r="H5019" s="1">
        <f>IF(Eingabe!R5019="x",1,0)</f>
        <v>0</v>
      </c>
      <c r="I5019" s="1">
        <f>IF(Eingabe!S5019="x",1,0)</f>
        <v>0</v>
      </c>
      <c r="J5019" s="1">
        <f t="shared" si="339"/>
        <v>0</v>
      </c>
      <c r="K5019" s="89">
        <f>IF(Eingabe!E5019="x",1,0)</f>
        <v>0</v>
      </c>
      <c r="L5019" s="1">
        <f>IF(Eingabe!F5019="x",1,0)</f>
        <v>0</v>
      </c>
      <c r="M5019" s="90">
        <f t="shared" si="340"/>
        <v>0</v>
      </c>
    </row>
    <row r="5020">
      <c r="A5020" s="5">
        <f>Eingabe!J5020^2*PI()/4</f>
        <v>0</v>
      </c>
      <c r="B5020" s="5">
        <f>Eingabe!K5020*Eingabe!L5020</f>
        <v>0</v>
      </c>
      <c r="C5020" s="5">
        <f>(Eingabe!K5020*(Eingabe!L5020-Eingabe!K5020)+Eingabe!K5020^2*PI()/4)*0+Eingabe!K5020*Eingabe!L5020</f>
        <v>0</v>
      </c>
      <c r="D5020" s="89">
        <f>IF(Eingabe!G5020="x",1,0)</f>
        <v>0</v>
      </c>
      <c r="E5020" s="1">
        <f>IF(Eingabe!H5020="x",1,0)</f>
        <v>0</v>
      </c>
      <c r="F5020" s="1">
        <f>IF(Eingabe!I5020="x",1,0)</f>
        <v>0</v>
      </c>
      <c r="G5020" s="90">
        <f t="shared" si="338"/>
        <v>0</v>
      </c>
      <c r="H5020" s="1">
        <f>IF(Eingabe!R5020="x",1,0)</f>
        <v>0</v>
      </c>
      <c r="I5020" s="1">
        <f>IF(Eingabe!S5020="x",1,0)</f>
        <v>0</v>
      </c>
      <c r="J5020" s="1">
        <f t="shared" si="339"/>
        <v>0</v>
      </c>
      <c r="K5020" s="89">
        <f>IF(Eingabe!E5020="x",1,0)</f>
        <v>0</v>
      </c>
      <c r="L5020" s="1">
        <f>IF(Eingabe!F5020="x",1,0)</f>
        <v>0</v>
      </c>
      <c r="M5020" s="90">
        <f t="shared" si="340"/>
        <v>0</v>
      </c>
    </row>
    <row r="5021">
      <c r="A5021" s="5">
        <f>Eingabe!J5021^2*PI()/4</f>
        <v>0</v>
      </c>
      <c r="B5021" s="5">
        <f>Eingabe!K5021*Eingabe!L5021</f>
        <v>0</v>
      </c>
      <c r="C5021" s="5">
        <f>(Eingabe!K5021*(Eingabe!L5021-Eingabe!K5021)+Eingabe!K5021^2*PI()/4)*0+Eingabe!K5021*Eingabe!L5021</f>
        <v>0</v>
      </c>
      <c r="D5021" s="89">
        <f>IF(Eingabe!G5021="x",1,0)</f>
        <v>0</v>
      </c>
      <c r="E5021" s="1">
        <f>IF(Eingabe!H5021="x",1,0)</f>
        <v>0</v>
      </c>
      <c r="F5021" s="1">
        <f>IF(Eingabe!I5021="x",1,0)</f>
        <v>0</v>
      </c>
      <c r="G5021" s="90">
        <f t="shared" si="338"/>
        <v>0</v>
      </c>
      <c r="H5021" s="1">
        <f>IF(Eingabe!R5021="x",1,0)</f>
        <v>0</v>
      </c>
      <c r="I5021" s="1">
        <f>IF(Eingabe!S5021="x",1,0)</f>
        <v>0</v>
      </c>
      <c r="J5021" s="1">
        <f t="shared" si="339"/>
        <v>0</v>
      </c>
      <c r="K5021" s="89">
        <f>IF(Eingabe!E5021="x",1,0)</f>
        <v>0</v>
      </c>
      <c r="L5021" s="1">
        <f>IF(Eingabe!F5021="x",1,0)</f>
        <v>0</v>
      </c>
      <c r="M5021" s="90">
        <f t="shared" si="340"/>
        <v>0</v>
      </c>
    </row>
    <row r="5022">
      <c r="A5022" s="5">
        <f>Eingabe!J5022^2*PI()/4</f>
        <v>0</v>
      </c>
      <c r="B5022" s="5">
        <f>Eingabe!K5022*Eingabe!L5022</f>
        <v>0</v>
      </c>
      <c r="C5022" s="5">
        <f>(Eingabe!K5022*(Eingabe!L5022-Eingabe!K5022)+Eingabe!K5022^2*PI()/4)*0+Eingabe!K5022*Eingabe!L5022</f>
        <v>0</v>
      </c>
      <c r="D5022" s="89">
        <f>IF(Eingabe!G5022="x",1,0)</f>
        <v>0</v>
      </c>
      <c r="E5022" s="1">
        <f>IF(Eingabe!H5022="x",1,0)</f>
        <v>0</v>
      </c>
      <c r="F5022" s="1">
        <f>IF(Eingabe!I5022="x",1,0)</f>
        <v>0</v>
      </c>
      <c r="G5022" s="90">
        <f t="shared" si="338"/>
        <v>0</v>
      </c>
      <c r="H5022" s="1">
        <f>IF(Eingabe!R5022="x",1,0)</f>
        <v>0</v>
      </c>
      <c r="I5022" s="1">
        <f>IF(Eingabe!S5022="x",1,0)</f>
        <v>0</v>
      </c>
      <c r="J5022" s="1">
        <f t="shared" si="339"/>
        <v>0</v>
      </c>
      <c r="K5022" s="89">
        <f>IF(Eingabe!E5022="x",1,0)</f>
        <v>0</v>
      </c>
      <c r="L5022" s="1">
        <f>IF(Eingabe!F5022="x",1,0)</f>
        <v>0</v>
      </c>
      <c r="M5022" s="90">
        <f t="shared" si="340"/>
        <v>0</v>
      </c>
    </row>
    <row r="5023">
      <c r="A5023" s="5">
        <f>Eingabe!J5023^2*PI()/4</f>
        <v>0</v>
      </c>
      <c r="B5023" s="5">
        <f>Eingabe!K5023*Eingabe!L5023</f>
        <v>0</v>
      </c>
      <c r="C5023" s="5">
        <f>(Eingabe!K5023*(Eingabe!L5023-Eingabe!K5023)+Eingabe!K5023^2*PI()/4)*0+Eingabe!K5023*Eingabe!L5023</f>
        <v>0</v>
      </c>
      <c r="D5023" s="89">
        <f>IF(Eingabe!G5023="x",1,0)</f>
        <v>0</v>
      </c>
      <c r="E5023" s="1">
        <f>IF(Eingabe!H5023="x",1,0)</f>
        <v>0</v>
      </c>
      <c r="F5023" s="1">
        <f>IF(Eingabe!I5023="x",1,0)</f>
        <v>0</v>
      </c>
      <c r="G5023" s="90">
        <f t="shared" si="338"/>
        <v>0</v>
      </c>
      <c r="H5023" s="1">
        <f>IF(Eingabe!R5023="x",1,0)</f>
        <v>0</v>
      </c>
      <c r="I5023" s="1">
        <f>IF(Eingabe!S5023="x",1,0)</f>
        <v>0</v>
      </c>
      <c r="J5023" s="1">
        <f t="shared" si="339"/>
        <v>0</v>
      </c>
      <c r="K5023" s="89">
        <f>IF(Eingabe!E5023="x",1,0)</f>
        <v>0</v>
      </c>
      <c r="L5023" s="1">
        <f>IF(Eingabe!F5023="x",1,0)</f>
        <v>0</v>
      </c>
      <c r="M5023" s="90">
        <f t="shared" si="340"/>
        <v>0</v>
      </c>
    </row>
    <row r="5024">
      <c r="A5024" s="5">
        <f>Eingabe!J5024^2*PI()/4</f>
        <v>0</v>
      </c>
      <c r="B5024" s="5">
        <f>Eingabe!K5024*Eingabe!L5024</f>
        <v>0</v>
      </c>
      <c r="C5024" s="5">
        <f>(Eingabe!K5024*(Eingabe!L5024-Eingabe!K5024)+Eingabe!K5024^2*PI()/4)*0+Eingabe!K5024*Eingabe!L5024</f>
        <v>0</v>
      </c>
      <c r="D5024" s="89">
        <f>IF(Eingabe!G5024="x",1,0)</f>
        <v>0</v>
      </c>
      <c r="E5024" s="1">
        <f>IF(Eingabe!H5024="x",1,0)</f>
        <v>0</v>
      </c>
      <c r="F5024" s="1">
        <f>IF(Eingabe!I5024="x",1,0)</f>
        <v>0</v>
      </c>
      <c r="G5024" s="90">
        <f t="shared" si="338"/>
        <v>0</v>
      </c>
      <c r="H5024" s="1">
        <f>IF(Eingabe!R5024="x",1,0)</f>
        <v>0</v>
      </c>
      <c r="I5024" s="1">
        <f>IF(Eingabe!S5024="x",1,0)</f>
        <v>0</v>
      </c>
      <c r="J5024" s="1">
        <f t="shared" si="339"/>
        <v>0</v>
      </c>
      <c r="K5024" s="89">
        <f>IF(Eingabe!E5024="x",1,0)</f>
        <v>0</v>
      </c>
      <c r="L5024" s="1">
        <f>IF(Eingabe!F5024="x",1,0)</f>
        <v>0</v>
      </c>
      <c r="M5024" s="90">
        <f t="shared" si="340"/>
        <v>0</v>
      </c>
    </row>
    <row r="5025">
      <c r="A5025" s="5">
        <f>Eingabe!J5025^2*PI()/4</f>
        <v>0</v>
      </c>
      <c r="B5025" s="5">
        <f>Eingabe!K5025*Eingabe!L5025</f>
        <v>0</v>
      </c>
      <c r="C5025" s="5">
        <f>(Eingabe!K5025*(Eingabe!L5025-Eingabe!K5025)+Eingabe!K5025^2*PI()/4)*0+Eingabe!K5025*Eingabe!L5025</f>
        <v>0</v>
      </c>
      <c r="D5025" s="89">
        <f>IF(Eingabe!G5025="x",1,0)</f>
        <v>0</v>
      </c>
      <c r="E5025" s="1">
        <f>IF(Eingabe!H5025="x",1,0)</f>
        <v>0</v>
      </c>
      <c r="F5025" s="1">
        <f>IF(Eingabe!I5025="x",1,0)</f>
        <v>0</v>
      </c>
      <c r="G5025" s="90">
        <f t="shared" si="338"/>
        <v>0</v>
      </c>
      <c r="H5025" s="1">
        <f>IF(Eingabe!R5025="x",1,0)</f>
        <v>0</v>
      </c>
      <c r="I5025" s="1">
        <f>IF(Eingabe!S5025="x",1,0)</f>
        <v>0</v>
      </c>
      <c r="J5025" s="1">
        <f t="shared" si="339"/>
        <v>0</v>
      </c>
      <c r="K5025" s="89">
        <f>IF(Eingabe!E5025="x",1,0)</f>
        <v>0</v>
      </c>
      <c r="L5025" s="1">
        <f>IF(Eingabe!F5025="x",1,0)</f>
        <v>0</v>
      </c>
      <c r="M5025" s="90">
        <f t="shared" si="340"/>
        <v>0</v>
      </c>
    </row>
    <row r="5026">
      <c r="A5026" s="5">
        <f>Eingabe!J5026^2*PI()/4</f>
        <v>0</v>
      </c>
      <c r="B5026" s="5">
        <f>Eingabe!K5026*Eingabe!L5026</f>
        <v>0</v>
      </c>
      <c r="C5026" s="5">
        <f>(Eingabe!K5026*(Eingabe!L5026-Eingabe!K5026)+Eingabe!K5026^2*PI()/4)*0+Eingabe!K5026*Eingabe!L5026</f>
        <v>0</v>
      </c>
      <c r="D5026" s="89">
        <f>IF(Eingabe!G5026="x",1,0)</f>
        <v>0</v>
      </c>
      <c r="E5026" s="1">
        <f>IF(Eingabe!H5026="x",1,0)</f>
        <v>0</v>
      </c>
      <c r="F5026" s="1">
        <f>IF(Eingabe!I5026="x",1,0)</f>
        <v>0</v>
      </c>
      <c r="G5026" s="90">
        <f t="shared" si="338"/>
        <v>0</v>
      </c>
      <c r="H5026" s="1">
        <f>IF(Eingabe!R5026="x",1,0)</f>
        <v>0</v>
      </c>
      <c r="I5026" s="1">
        <f>IF(Eingabe!S5026="x",1,0)</f>
        <v>0</v>
      </c>
      <c r="J5026" s="1">
        <f t="shared" si="339"/>
        <v>0</v>
      </c>
      <c r="K5026" s="89">
        <f>IF(Eingabe!E5026="x",1,0)</f>
        <v>0</v>
      </c>
      <c r="L5026" s="1">
        <f>IF(Eingabe!F5026="x",1,0)</f>
        <v>0</v>
      </c>
      <c r="M5026" s="90">
        <f t="shared" si="340"/>
        <v>0</v>
      </c>
    </row>
    <row r="5027">
      <c r="A5027" s="5">
        <f>Eingabe!J5027^2*PI()/4</f>
        <v>0</v>
      </c>
      <c r="B5027" s="5">
        <f>Eingabe!K5027*Eingabe!L5027</f>
        <v>0</v>
      </c>
      <c r="C5027" s="5">
        <f>(Eingabe!K5027*(Eingabe!L5027-Eingabe!K5027)+Eingabe!K5027^2*PI()/4)*0+Eingabe!K5027*Eingabe!L5027</f>
        <v>0</v>
      </c>
      <c r="D5027" s="89">
        <f>IF(Eingabe!G5027="x",1,0)</f>
        <v>0</v>
      </c>
      <c r="E5027" s="1">
        <f>IF(Eingabe!H5027="x",1,0)</f>
        <v>0</v>
      </c>
      <c r="F5027" s="1">
        <f>IF(Eingabe!I5027="x",1,0)</f>
        <v>0</v>
      </c>
      <c r="G5027" s="90">
        <f t="shared" si="338"/>
        <v>0</v>
      </c>
      <c r="H5027" s="1">
        <f>IF(Eingabe!R5027="x",1,0)</f>
        <v>0</v>
      </c>
      <c r="I5027" s="1">
        <f>IF(Eingabe!S5027="x",1,0)</f>
        <v>0</v>
      </c>
      <c r="J5027" s="1">
        <f t="shared" si="339"/>
        <v>0</v>
      </c>
      <c r="K5027" s="89">
        <f>IF(Eingabe!E5027="x",1,0)</f>
        <v>0</v>
      </c>
      <c r="L5027" s="1">
        <f>IF(Eingabe!F5027="x",1,0)</f>
        <v>0</v>
      </c>
      <c r="M5027" s="90">
        <f t="shared" si="340"/>
        <v>0</v>
      </c>
    </row>
    <row r="5028">
      <c r="A5028" s="5">
        <f>Eingabe!J5028^2*PI()/4</f>
        <v>0</v>
      </c>
      <c r="B5028" s="5">
        <f>Eingabe!K5028*Eingabe!L5028</f>
        <v>0</v>
      </c>
      <c r="C5028" s="5">
        <f>(Eingabe!K5028*(Eingabe!L5028-Eingabe!K5028)+Eingabe!K5028^2*PI()/4)*0+Eingabe!K5028*Eingabe!L5028</f>
        <v>0</v>
      </c>
      <c r="D5028" s="89">
        <f>IF(Eingabe!G5028="x",1,0)</f>
        <v>0</v>
      </c>
      <c r="E5028" s="1">
        <f>IF(Eingabe!H5028="x",1,0)</f>
        <v>0</v>
      </c>
      <c r="F5028" s="1">
        <f>IF(Eingabe!I5028="x",1,0)</f>
        <v>0</v>
      </c>
      <c r="G5028" s="90">
        <f t="shared" si="338"/>
        <v>0</v>
      </c>
      <c r="H5028" s="1">
        <f>IF(Eingabe!R5028="x",1,0)</f>
        <v>0</v>
      </c>
      <c r="I5028" s="1">
        <f>IF(Eingabe!S5028="x",1,0)</f>
        <v>0</v>
      </c>
      <c r="J5028" s="1">
        <f t="shared" si="339"/>
        <v>0</v>
      </c>
      <c r="K5028" s="89">
        <f>IF(Eingabe!E5028="x",1,0)</f>
        <v>0</v>
      </c>
      <c r="L5028" s="1">
        <f>IF(Eingabe!F5028="x",1,0)</f>
        <v>0</v>
      </c>
      <c r="M5028" s="90">
        <f t="shared" si="340"/>
        <v>0</v>
      </c>
    </row>
    <row r="5029">
      <c r="A5029" s="5">
        <f>Eingabe!J5029^2*PI()/4</f>
        <v>0</v>
      </c>
      <c r="B5029" s="5">
        <f>Eingabe!K5029*Eingabe!L5029</f>
        <v>0</v>
      </c>
      <c r="C5029" s="5">
        <f>(Eingabe!K5029*(Eingabe!L5029-Eingabe!K5029)+Eingabe!K5029^2*PI()/4)*0+Eingabe!K5029*Eingabe!L5029</f>
        <v>0</v>
      </c>
      <c r="D5029" s="89">
        <f>IF(Eingabe!G5029="x",1,0)</f>
        <v>0</v>
      </c>
      <c r="E5029" s="1">
        <f>IF(Eingabe!H5029="x",1,0)</f>
        <v>0</v>
      </c>
      <c r="F5029" s="1">
        <f>IF(Eingabe!I5029="x",1,0)</f>
        <v>0</v>
      </c>
      <c r="G5029" s="90">
        <f t="shared" si="338"/>
        <v>0</v>
      </c>
      <c r="H5029" s="1">
        <f>IF(Eingabe!R5029="x",1,0)</f>
        <v>0</v>
      </c>
      <c r="I5029" s="1">
        <f>IF(Eingabe!S5029="x",1,0)</f>
        <v>0</v>
      </c>
      <c r="J5029" s="1">
        <f t="shared" si="339"/>
        <v>0</v>
      </c>
      <c r="K5029" s="89">
        <f>IF(Eingabe!E5029="x",1,0)</f>
        <v>0</v>
      </c>
      <c r="L5029" s="1">
        <f>IF(Eingabe!F5029="x",1,0)</f>
        <v>0</v>
      </c>
      <c r="M5029" s="90">
        <f t="shared" si="340"/>
        <v>0</v>
      </c>
    </row>
    <row r="5030">
      <c r="A5030" s="5">
        <f>Eingabe!J5030^2*PI()/4</f>
        <v>0</v>
      </c>
      <c r="B5030" s="5">
        <f>Eingabe!K5030*Eingabe!L5030</f>
        <v>0</v>
      </c>
      <c r="C5030" s="5">
        <f>(Eingabe!K5030*(Eingabe!L5030-Eingabe!K5030)+Eingabe!K5030^2*PI()/4)*0+Eingabe!K5030*Eingabe!L5030</f>
        <v>0</v>
      </c>
      <c r="D5030" s="89">
        <f>IF(Eingabe!G5030="x",1,0)</f>
        <v>0</v>
      </c>
      <c r="E5030" s="1">
        <f>IF(Eingabe!H5030="x",1,0)</f>
        <v>0</v>
      </c>
      <c r="F5030" s="1">
        <f>IF(Eingabe!I5030="x",1,0)</f>
        <v>0</v>
      </c>
      <c r="G5030" s="90">
        <f t="shared" si="338"/>
        <v>0</v>
      </c>
      <c r="H5030" s="1">
        <f>IF(Eingabe!R5030="x",1,0)</f>
        <v>0</v>
      </c>
      <c r="I5030" s="1">
        <f>IF(Eingabe!S5030="x",1,0)</f>
        <v>0</v>
      </c>
      <c r="J5030" s="1">
        <f t="shared" si="339"/>
        <v>0</v>
      </c>
      <c r="K5030" s="89">
        <f>IF(Eingabe!E5030="x",1,0)</f>
        <v>0</v>
      </c>
      <c r="L5030" s="1">
        <f>IF(Eingabe!F5030="x",1,0)</f>
        <v>0</v>
      </c>
      <c r="M5030" s="90">
        <f t="shared" si="340"/>
        <v>0</v>
      </c>
    </row>
    <row r="5031">
      <c r="A5031" s="5">
        <f>Eingabe!J5031^2*PI()/4</f>
        <v>0</v>
      </c>
      <c r="B5031" s="5">
        <f>Eingabe!K5031*Eingabe!L5031</f>
        <v>0</v>
      </c>
      <c r="C5031" s="5">
        <f>(Eingabe!K5031*(Eingabe!L5031-Eingabe!K5031)+Eingabe!K5031^2*PI()/4)*0+Eingabe!K5031*Eingabe!L5031</f>
        <v>0</v>
      </c>
      <c r="D5031" s="89">
        <f>IF(Eingabe!G5031="x",1,0)</f>
        <v>0</v>
      </c>
      <c r="E5031" s="1">
        <f>IF(Eingabe!H5031="x",1,0)</f>
        <v>0</v>
      </c>
      <c r="F5031" s="1">
        <f>IF(Eingabe!I5031="x",1,0)</f>
        <v>0</v>
      </c>
      <c r="G5031" s="90">
        <f t="shared" si="338"/>
        <v>0</v>
      </c>
      <c r="H5031" s="1">
        <f>IF(Eingabe!R5031="x",1,0)</f>
        <v>0</v>
      </c>
      <c r="I5031" s="1">
        <f>IF(Eingabe!S5031="x",1,0)</f>
        <v>0</v>
      </c>
      <c r="J5031" s="1">
        <f t="shared" si="339"/>
        <v>0</v>
      </c>
      <c r="K5031" s="89">
        <f>IF(Eingabe!E5031="x",1,0)</f>
        <v>0</v>
      </c>
      <c r="L5031" s="1">
        <f>IF(Eingabe!F5031="x",1,0)</f>
        <v>0</v>
      </c>
      <c r="M5031" s="90">
        <f t="shared" si="340"/>
        <v>0</v>
      </c>
    </row>
    <row r="5032">
      <c r="A5032" s="5">
        <f>Eingabe!J5032^2*PI()/4</f>
        <v>0</v>
      </c>
      <c r="B5032" s="5">
        <f>Eingabe!K5032*Eingabe!L5032</f>
        <v>0</v>
      </c>
      <c r="C5032" s="5">
        <f>(Eingabe!K5032*(Eingabe!L5032-Eingabe!K5032)+Eingabe!K5032^2*PI()/4)*0+Eingabe!K5032*Eingabe!L5032</f>
        <v>0</v>
      </c>
      <c r="D5032" s="89">
        <f>IF(Eingabe!G5032="x",1,0)</f>
        <v>0</v>
      </c>
      <c r="E5032" s="1">
        <f>IF(Eingabe!H5032="x",1,0)</f>
        <v>0</v>
      </c>
      <c r="F5032" s="1">
        <f>IF(Eingabe!I5032="x",1,0)</f>
        <v>0</v>
      </c>
      <c r="G5032" s="90">
        <f t="shared" si="338"/>
        <v>0</v>
      </c>
      <c r="H5032" s="1">
        <f>IF(Eingabe!R5032="x",1,0)</f>
        <v>0</v>
      </c>
      <c r="I5032" s="1">
        <f>IF(Eingabe!S5032="x",1,0)</f>
        <v>0</v>
      </c>
      <c r="J5032" s="1">
        <f t="shared" si="339"/>
        <v>0</v>
      </c>
      <c r="K5032" s="89">
        <f>IF(Eingabe!E5032="x",1,0)</f>
        <v>0</v>
      </c>
      <c r="L5032" s="1">
        <f>IF(Eingabe!F5032="x",1,0)</f>
        <v>0</v>
      </c>
      <c r="M5032" s="90">
        <f t="shared" si="340"/>
        <v>0</v>
      </c>
    </row>
    <row r="5033">
      <c r="A5033" s="5">
        <f>Eingabe!J5033^2*PI()/4</f>
        <v>0</v>
      </c>
      <c r="B5033" s="5">
        <f>Eingabe!K5033*Eingabe!L5033</f>
        <v>0</v>
      </c>
      <c r="C5033" s="5">
        <f>(Eingabe!K5033*(Eingabe!L5033-Eingabe!K5033)+Eingabe!K5033^2*PI()/4)*0+Eingabe!K5033*Eingabe!L5033</f>
        <v>0</v>
      </c>
      <c r="D5033" s="89">
        <f>IF(Eingabe!G5033="x",1,0)</f>
        <v>0</v>
      </c>
      <c r="E5033" s="1">
        <f>IF(Eingabe!H5033="x",1,0)</f>
        <v>0</v>
      </c>
      <c r="F5033" s="1">
        <f>IF(Eingabe!I5033="x",1,0)</f>
        <v>0</v>
      </c>
      <c r="G5033" s="90">
        <f t="shared" si="338"/>
        <v>0</v>
      </c>
      <c r="H5033" s="1">
        <f>IF(Eingabe!R5033="x",1,0)</f>
        <v>0</v>
      </c>
      <c r="I5033" s="1">
        <f>IF(Eingabe!S5033="x",1,0)</f>
        <v>0</v>
      </c>
      <c r="J5033" s="1">
        <f t="shared" si="339"/>
        <v>0</v>
      </c>
      <c r="K5033" s="89">
        <f>IF(Eingabe!E5033="x",1,0)</f>
        <v>0</v>
      </c>
      <c r="L5033" s="1">
        <f>IF(Eingabe!F5033="x",1,0)</f>
        <v>0</v>
      </c>
      <c r="M5033" s="90">
        <f t="shared" si="340"/>
        <v>0</v>
      </c>
    </row>
    <row r="5034">
      <c r="A5034" s="5">
        <f>Eingabe!J5034^2*PI()/4</f>
        <v>0</v>
      </c>
      <c r="B5034" s="5">
        <f>Eingabe!K5034*Eingabe!L5034</f>
        <v>0</v>
      </c>
      <c r="C5034" s="5">
        <f>(Eingabe!K5034*(Eingabe!L5034-Eingabe!K5034)+Eingabe!K5034^2*PI()/4)*0+Eingabe!K5034*Eingabe!L5034</f>
        <v>0</v>
      </c>
      <c r="D5034" s="89">
        <f>IF(Eingabe!G5034="x",1,0)</f>
        <v>0</v>
      </c>
      <c r="E5034" s="1">
        <f>IF(Eingabe!H5034="x",1,0)</f>
        <v>0</v>
      </c>
      <c r="F5034" s="1">
        <f>IF(Eingabe!I5034="x",1,0)</f>
        <v>0</v>
      </c>
      <c r="G5034" s="90">
        <f t="shared" si="338"/>
        <v>0</v>
      </c>
      <c r="H5034" s="1">
        <f>IF(Eingabe!R5034="x",1,0)</f>
        <v>0</v>
      </c>
      <c r="I5034" s="1">
        <f>IF(Eingabe!S5034="x",1,0)</f>
        <v>0</v>
      </c>
      <c r="J5034" s="1">
        <f t="shared" si="339"/>
        <v>0</v>
      </c>
      <c r="K5034" s="89">
        <f>IF(Eingabe!E5034="x",1,0)</f>
        <v>0</v>
      </c>
      <c r="L5034" s="1">
        <f>IF(Eingabe!F5034="x",1,0)</f>
        <v>0</v>
      </c>
      <c r="M5034" s="90">
        <f t="shared" si="340"/>
        <v>0</v>
      </c>
    </row>
    <row r="5035">
      <c r="A5035" s="5">
        <f>Eingabe!J5035^2*PI()/4</f>
        <v>0</v>
      </c>
      <c r="B5035" s="5">
        <f>Eingabe!K5035*Eingabe!L5035</f>
        <v>0</v>
      </c>
      <c r="C5035" s="5">
        <f>(Eingabe!K5035*(Eingabe!L5035-Eingabe!K5035)+Eingabe!K5035^2*PI()/4)*0+Eingabe!K5035*Eingabe!L5035</f>
        <v>0</v>
      </c>
      <c r="D5035" s="89">
        <f>IF(Eingabe!G5035="x",1,0)</f>
        <v>0</v>
      </c>
      <c r="E5035" s="1">
        <f>IF(Eingabe!H5035="x",1,0)</f>
        <v>0</v>
      </c>
      <c r="F5035" s="1">
        <f>IF(Eingabe!I5035="x",1,0)</f>
        <v>0</v>
      </c>
      <c r="G5035" s="90">
        <f t="shared" si="338"/>
        <v>0</v>
      </c>
      <c r="H5035" s="1">
        <f>IF(Eingabe!R5035="x",1,0)</f>
        <v>0</v>
      </c>
      <c r="I5035" s="1">
        <f>IF(Eingabe!S5035="x",1,0)</f>
        <v>0</v>
      </c>
      <c r="J5035" s="1">
        <f t="shared" si="339"/>
        <v>0</v>
      </c>
      <c r="K5035" s="89">
        <f>IF(Eingabe!E5035="x",1,0)</f>
        <v>0</v>
      </c>
      <c r="L5035" s="1">
        <f>IF(Eingabe!F5035="x",1,0)</f>
        <v>0</v>
      </c>
      <c r="M5035" s="90">
        <f t="shared" si="340"/>
        <v>0</v>
      </c>
    </row>
    <row r="5036">
      <c r="A5036" s="5">
        <f>Eingabe!J5036^2*PI()/4</f>
        <v>0</v>
      </c>
      <c r="B5036" s="5">
        <f>Eingabe!K5036*Eingabe!L5036</f>
        <v>0</v>
      </c>
      <c r="C5036" s="5">
        <f>(Eingabe!K5036*(Eingabe!L5036-Eingabe!K5036)+Eingabe!K5036^2*PI()/4)*0+Eingabe!K5036*Eingabe!L5036</f>
        <v>0</v>
      </c>
      <c r="D5036" s="89">
        <f>IF(Eingabe!G5036="x",1,0)</f>
        <v>0</v>
      </c>
      <c r="E5036" s="1">
        <f>IF(Eingabe!H5036="x",1,0)</f>
        <v>0</v>
      </c>
      <c r="F5036" s="1">
        <f>IF(Eingabe!I5036="x",1,0)</f>
        <v>0</v>
      </c>
      <c r="G5036" s="90">
        <f t="shared" si="338"/>
        <v>0</v>
      </c>
      <c r="H5036" s="1">
        <f>IF(Eingabe!R5036="x",1,0)</f>
        <v>0</v>
      </c>
      <c r="I5036" s="1">
        <f>IF(Eingabe!S5036="x",1,0)</f>
        <v>0</v>
      </c>
      <c r="J5036" s="1">
        <f t="shared" si="339"/>
        <v>0</v>
      </c>
      <c r="K5036" s="89">
        <f>IF(Eingabe!E5036="x",1,0)</f>
        <v>0</v>
      </c>
      <c r="L5036" s="1">
        <f>IF(Eingabe!F5036="x",1,0)</f>
        <v>0</v>
      </c>
      <c r="M5036" s="90">
        <f t="shared" si="340"/>
        <v>0</v>
      </c>
    </row>
    <row r="5037">
      <c r="A5037" s="5">
        <f>Eingabe!J5037^2*PI()/4</f>
        <v>0</v>
      </c>
      <c r="B5037" s="5">
        <f>Eingabe!K5037*Eingabe!L5037</f>
        <v>0</v>
      </c>
      <c r="C5037" s="5">
        <f>(Eingabe!K5037*(Eingabe!L5037-Eingabe!K5037)+Eingabe!K5037^2*PI()/4)*0+Eingabe!K5037*Eingabe!L5037</f>
        <v>0</v>
      </c>
      <c r="D5037" s="89">
        <f>IF(Eingabe!G5037="x",1,0)</f>
        <v>0</v>
      </c>
      <c r="E5037" s="1">
        <f>IF(Eingabe!H5037="x",1,0)</f>
        <v>0</v>
      </c>
      <c r="F5037" s="1">
        <f>IF(Eingabe!I5037="x",1,0)</f>
        <v>0</v>
      </c>
      <c r="G5037" s="90">
        <f t="shared" si="338"/>
        <v>0</v>
      </c>
      <c r="H5037" s="1">
        <f>IF(Eingabe!R5037="x",1,0)</f>
        <v>0</v>
      </c>
      <c r="I5037" s="1">
        <f>IF(Eingabe!S5037="x",1,0)</f>
        <v>0</v>
      </c>
      <c r="J5037" s="1">
        <f t="shared" si="339"/>
        <v>0</v>
      </c>
      <c r="K5037" s="89">
        <f>IF(Eingabe!E5037="x",1,0)</f>
        <v>0</v>
      </c>
      <c r="L5037" s="1">
        <f>IF(Eingabe!F5037="x",1,0)</f>
        <v>0</v>
      </c>
      <c r="M5037" s="90">
        <f t="shared" si="340"/>
        <v>0</v>
      </c>
    </row>
    <row r="5038">
      <c r="A5038" s="5">
        <f>Eingabe!J5038^2*PI()/4</f>
        <v>0</v>
      </c>
      <c r="B5038" s="5">
        <f>Eingabe!K5038*Eingabe!L5038</f>
        <v>0</v>
      </c>
      <c r="C5038" s="5">
        <f>(Eingabe!K5038*(Eingabe!L5038-Eingabe!K5038)+Eingabe!K5038^2*PI()/4)*0+Eingabe!K5038*Eingabe!L5038</f>
        <v>0</v>
      </c>
      <c r="D5038" s="89">
        <f>IF(Eingabe!G5038="x",1,0)</f>
        <v>0</v>
      </c>
      <c r="E5038" s="1">
        <f>IF(Eingabe!H5038="x",1,0)</f>
        <v>0</v>
      </c>
      <c r="F5038" s="1">
        <f>IF(Eingabe!I5038="x",1,0)</f>
        <v>0</v>
      </c>
      <c r="G5038" s="90">
        <f t="shared" si="338"/>
        <v>0</v>
      </c>
      <c r="H5038" s="1">
        <f>IF(Eingabe!R5038="x",1,0)</f>
        <v>0</v>
      </c>
      <c r="I5038" s="1">
        <f>IF(Eingabe!S5038="x",1,0)</f>
        <v>0</v>
      </c>
      <c r="J5038" s="1">
        <f t="shared" si="339"/>
        <v>0</v>
      </c>
      <c r="K5038" s="89">
        <f>IF(Eingabe!E5038="x",1,0)</f>
        <v>0</v>
      </c>
      <c r="L5038" s="1">
        <f>IF(Eingabe!F5038="x",1,0)</f>
        <v>0</v>
      </c>
      <c r="M5038" s="90">
        <f t="shared" si="340"/>
        <v>0</v>
      </c>
    </row>
    <row r="5039">
      <c r="A5039" s="5">
        <f>Eingabe!J5039^2*PI()/4</f>
        <v>0</v>
      </c>
      <c r="B5039" s="5">
        <f>Eingabe!K5039*Eingabe!L5039</f>
        <v>0</v>
      </c>
      <c r="C5039" s="5">
        <f>(Eingabe!K5039*(Eingabe!L5039-Eingabe!K5039)+Eingabe!K5039^2*PI()/4)*0+Eingabe!K5039*Eingabe!L5039</f>
        <v>0</v>
      </c>
      <c r="D5039" s="89">
        <f>IF(Eingabe!G5039="x",1,0)</f>
        <v>0</v>
      </c>
      <c r="E5039" s="1">
        <f>IF(Eingabe!H5039="x",1,0)</f>
        <v>0</v>
      </c>
      <c r="F5039" s="1">
        <f>IF(Eingabe!I5039="x",1,0)</f>
        <v>0</v>
      </c>
      <c r="G5039" s="90">
        <f t="shared" si="338"/>
        <v>0</v>
      </c>
      <c r="H5039" s="1">
        <f>IF(Eingabe!R5039="x",1,0)</f>
        <v>0</v>
      </c>
      <c r="I5039" s="1">
        <f>IF(Eingabe!S5039="x",1,0)</f>
        <v>0</v>
      </c>
      <c r="J5039" s="1">
        <f t="shared" si="339"/>
        <v>0</v>
      </c>
      <c r="K5039" s="89">
        <f>IF(Eingabe!E5039="x",1,0)</f>
        <v>0</v>
      </c>
      <c r="L5039" s="1">
        <f>IF(Eingabe!F5039="x",1,0)</f>
        <v>0</v>
      </c>
      <c r="M5039" s="90">
        <f t="shared" si="340"/>
        <v>0</v>
      </c>
    </row>
    <row r="5040">
      <c r="A5040" s="5">
        <f>Eingabe!J5040^2*PI()/4</f>
        <v>0</v>
      </c>
      <c r="B5040" s="5">
        <f>Eingabe!K5040*Eingabe!L5040</f>
        <v>0</v>
      </c>
      <c r="C5040" s="5">
        <f>(Eingabe!K5040*(Eingabe!L5040-Eingabe!K5040)+Eingabe!K5040^2*PI()/4)*0+Eingabe!K5040*Eingabe!L5040</f>
        <v>0</v>
      </c>
      <c r="D5040" s="89">
        <f>IF(Eingabe!G5040="x",1,0)</f>
        <v>0</v>
      </c>
      <c r="E5040" s="1">
        <f>IF(Eingabe!H5040="x",1,0)</f>
        <v>0</v>
      </c>
      <c r="F5040" s="1">
        <f>IF(Eingabe!I5040="x",1,0)</f>
        <v>0</v>
      </c>
      <c r="G5040" s="90">
        <f t="shared" si="338"/>
        <v>0</v>
      </c>
      <c r="H5040" s="1">
        <f>IF(Eingabe!R5040="x",1,0)</f>
        <v>0</v>
      </c>
      <c r="I5040" s="1">
        <f>IF(Eingabe!S5040="x",1,0)</f>
        <v>0</v>
      </c>
      <c r="J5040" s="1">
        <f t="shared" si="339"/>
        <v>0</v>
      </c>
      <c r="K5040" s="89">
        <f>IF(Eingabe!E5040="x",1,0)</f>
        <v>0</v>
      </c>
      <c r="L5040" s="1">
        <f>IF(Eingabe!F5040="x",1,0)</f>
        <v>0</v>
      </c>
      <c r="M5040" s="90">
        <f t="shared" si="340"/>
        <v>0</v>
      </c>
    </row>
    <row r="5041">
      <c r="A5041" s="5">
        <f>Eingabe!J5041^2*PI()/4</f>
        <v>0</v>
      </c>
      <c r="B5041" s="5">
        <f>Eingabe!K5041*Eingabe!L5041</f>
        <v>0</v>
      </c>
      <c r="C5041" s="5">
        <f>(Eingabe!K5041*(Eingabe!L5041-Eingabe!K5041)+Eingabe!K5041^2*PI()/4)*0+Eingabe!K5041*Eingabe!L5041</f>
        <v>0</v>
      </c>
      <c r="D5041" s="89">
        <f>IF(Eingabe!G5041="x",1,0)</f>
        <v>0</v>
      </c>
      <c r="E5041" s="1">
        <f>IF(Eingabe!H5041="x",1,0)</f>
        <v>0</v>
      </c>
      <c r="F5041" s="1">
        <f>IF(Eingabe!I5041="x",1,0)</f>
        <v>0</v>
      </c>
      <c r="G5041" s="90">
        <f t="shared" si="338"/>
        <v>0</v>
      </c>
      <c r="H5041" s="1">
        <f>IF(Eingabe!R5041="x",1,0)</f>
        <v>0</v>
      </c>
      <c r="I5041" s="1">
        <f>IF(Eingabe!S5041="x",1,0)</f>
        <v>0</v>
      </c>
      <c r="J5041" s="1">
        <f t="shared" si="339"/>
        <v>0</v>
      </c>
      <c r="K5041" s="89">
        <f>IF(Eingabe!E5041="x",1,0)</f>
        <v>0</v>
      </c>
      <c r="L5041" s="1">
        <f>IF(Eingabe!F5041="x",1,0)</f>
        <v>0</v>
      </c>
      <c r="M5041" s="90">
        <f t="shared" si="340"/>
        <v>0</v>
      </c>
    </row>
    <row r="5042">
      <c r="A5042" s="5">
        <f>Eingabe!J5042^2*PI()/4</f>
        <v>0</v>
      </c>
      <c r="B5042" s="5">
        <f>Eingabe!K5042*Eingabe!L5042</f>
        <v>0</v>
      </c>
      <c r="C5042" s="5">
        <f>(Eingabe!K5042*(Eingabe!L5042-Eingabe!K5042)+Eingabe!K5042^2*PI()/4)*0+Eingabe!K5042*Eingabe!L5042</f>
        <v>0</v>
      </c>
      <c r="D5042" s="89">
        <f>IF(Eingabe!G5042="x",1,0)</f>
        <v>0</v>
      </c>
      <c r="E5042" s="1">
        <f>IF(Eingabe!H5042="x",1,0)</f>
        <v>0</v>
      </c>
      <c r="F5042" s="1">
        <f>IF(Eingabe!I5042="x",1,0)</f>
        <v>0</v>
      </c>
      <c r="G5042" s="90">
        <f t="shared" si="338"/>
        <v>0</v>
      </c>
      <c r="H5042" s="1">
        <f>IF(Eingabe!R5042="x",1,0)</f>
        <v>0</v>
      </c>
      <c r="I5042" s="1">
        <f>IF(Eingabe!S5042="x",1,0)</f>
        <v>0</v>
      </c>
      <c r="J5042" s="1">
        <f t="shared" si="339"/>
        <v>0</v>
      </c>
      <c r="K5042" s="89">
        <f>IF(Eingabe!E5042="x",1,0)</f>
        <v>0</v>
      </c>
      <c r="L5042" s="1">
        <f>IF(Eingabe!F5042="x",1,0)</f>
        <v>0</v>
      </c>
      <c r="M5042" s="90">
        <f t="shared" si="340"/>
        <v>0</v>
      </c>
    </row>
    <row r="5043">
      <c r="A5043" s="5">
        <f>Eingabe!J5043^2*PI()/4</f>
        <v>0</v>
      </c>
      <c r="B5043" s="5">
        <f>Eingabe!K5043*Eingabe!L5043</f>
        <v>0</v>
      </c>
      <c r="C5043" s="5">
        <f>(Eingabe!K5043*(Eingabe!L5043-Eingabe!K5043)+Eingabe!K5043^2*PI()/4)*0+Eingabe!K5043*Eingabe!L5043</f>
        <v>0</v>
      </c>
      <c r="D5043" s="89">
        <f>IF(Eingabe!G5043="x",1,0)</f>
        <v>0</v>
      </c>
      <c r="E5043" s="1">
        <f>IF(Eingabe!H5043="x",1,0)</f>
        <v>0</v>
      </c>
      <c r="F5043" s="1">
        <f>IF(Eingabe!I5043="x",1,0)</f>
        <v>0</v>
      </c>
      <c r="G5043" s="90">
        <f t="shared" si="338"/>
        <v>0</v>
      </c>
      <c r="H5043" s="1">
        <f>IF(Eingabe!R5043="x",1,0)</f>
        <v>0</v>
      </c>
      <c r="I5043" s="1">
        <f>IF(Eingabe!S5043="x",1,0)</f>
        <v>0</v>
      </c>
      <c r="J5043" s="1">
        <f t="shared" si="339"/>
        <v>0</v>
      </c>
      <c r="K5043" s="89">
        <f>IF(Eingabe!E5043="x",1,0)</f>
        <v>0</v>
      </c>
      <c r="L5043" s="1">
        <f>IF(Eingabe!F5043="x",1,0)</f>
        <v>0</v>
      </c>
      <c r="M5043" s="90">
        <f t="shared" si="340"/>
        <v>0</v>
      </c>
    </row>
    <row r="5044">
      <c r="A5044" s="5">
        <f>Eingabe!J5044^2*PI()/4</f>
        <v>0</v>
      </c>
      <c r="B5044" s="5">
        <f>Eingabe!K5044*Eingabe!L5044</f>
        <v>0</v>
      </c>
      <c r="C5044" s="5">
        <f>(Eingabe!K5044*(Eingabe!L5044-Eingabe!K5044)+Eingabe!K5044^2*PI()/4)*0+Eingabe!K5044*Eingabe!L5044</f>
        <v>0</v>
      </c>
      <c r="D5044" s="89">
        <f>IF(Eingabe!G5044="x",1,0)</f>
        <v>0</v>
      </c>
      <c r="E5044" s="1">
        <f>IF(Eingabe!H5044="x",1,0)</f>
        <v>0</v>
      </c>
      <c r="F5044" s="1">
        <f>IF(Eingabe!I5044="x",1,0)</f>
        <v>0</v>
      </c>
      <c r="G5044" s="90">
        <f t="shared" si="338"/>
        <v>0</v>
      </c>
      <c r="H5044" s="1">
        <f>IF(Eingabe!R5044="x",1,0)</f>
        <v>0</v>
      </c>
      <c r="I5044" s="1">
        <f>IF(Eingabe!S5044="x",1,0)</f>
        <v>0</v>
      </c>
      <c r="J5044" s="1">
        <f t="shared" si="339"/>
        <v>0</v>
      </c>
      <c r="K5044" s="89">
        <f>IF(Eingabe!E5044="x",1,0)</f>
        <v>0</v>
      </c>
      <c r="L5044" s="1">
        <f>IF(Eingabe!F5044="x",1,0)</f>
        <v>0</v>
      </c>
      <c r="M5044" s="90">
        <f t="shared" si="340"/>
        <v>0</v>
      </c>
    </row>
    <row r="5045">
      <c r="A5045" s="5">
        <f>Eingabe!J5045^2*PI()/4</f>
        <v>0</v>
      </c>
      <c r="B5045" s="5">
        <f>Eingabe!K5045*Eingabe!L5045</f>
        <v>0</v>
      </c>
      <c r="C5045" s="5">
        <f>(Eingabe!K5045*(Eingabe!L5045-Eingabe!K5045)+Eingabe!K5045^2*PI()/4)*0+Eingabe!K5045*Eingabe!L5045</f>
        <v>0</v>
      </c>
      <c r="D5045" s="89">
        <f>IF(Eingabe!G5045="x",1,0)</f>
        <v>0</v>
      </c>
      <c r="E5045" s="1">
        <f>IF(Eingabe!H5045="x",1,0)</f>
        <v>0</v>
      </c>
      <c r="F5045" s="1">
        <f>IF(Eingabe!I5045="x",1,0)</f>
        <v>0</v>
      </c>
      <c r="G5045" s="90">
        <f t="shared" si="338"/>
        <v>0</v>
      </c>
      <c r="H5045" s="1">
        <f>IF(Eingabe!R5045="x",1,0)</f>
        <v>0</v>
      </c>
      <c r="I5045" s="1">
        <f>IF(Eingabe!S5045="x",1,0)</f>
        <v>0</v>
      </c>
      <c r="J5045" s="1">
        <f t="shared" si="339"/>
        <v>0</v>
      </c>
      <c r="K5045" s="89">
        <f>IF(Eingabe!E5045="x",1,0)</f>
        <v>0</v>
      </c>
      <c r="L5045" s="1">
        <f>IF(Eingabe!F5045="x",1,0)</f>
        <v>0</v>
      </c>
      <c r="M5045" s="90">
        <f t="shared" si="340"/>
        <v>0</v>
      </c>
    </row>
    <row r="5046">
      <c r="A5046" s="5">
        <f>Eingabe!J5046^2*PI()/4</f>
        <v>0</v>
      </c>
      <c r="B5046" s="5">
        <f>Eingabe!K5046*Eingabe!L5046</f>
        <v>0</v>
      </c>
      <c r="C5046" s="5">
        <f>(Eingabe!K5046*(Eingabe!L5046-Eingabe!K5046)+Eingabe!K5046^2*PI()/4)*0+Eingabe!K5046*Eingabe!L5046</f>
        <v>0</v>
      </c>
      <c r="D5046" s="89">
        <f>IF(Eingabe!G5046="x",1,0)</f>
        <v>0</v>
      </c>
      <c r="E5046" s="1">
        <f>IF(Eingabe!H5046="x",1,0)</f>
        <v>0</v>
      </c>
      <c r="F5046" s="1">
        <f>IF(Eingabe!I5046="x",1,0)</f>
        <v>0</v>
      </c>
      <c r="G5046" s="90">
        <f t="shared" si="338"/>
        <v>0</v>
      </c>
      <c r="H5046" s="1">
        <f>IF(Eingabe!R5046="x",1,0)</f>
        <v>0</v>
      </c>
      <c r="I5046" s="1">
        <f>IF(Eingabe!S5046="x",1,0)</f>
        <v>0</v>
      </c>
      <c r="J5046" s="1">
        <f t="shared" si="339"/>
        <v>0</v>
      </c>
      <c r="K5046" s="89">
        <f>IF(Eingabe!E5046="x",1,0)</f>
        <v>0</v>
      </c>
      <c r="L5046" s="1">
        <f>IF(Eingabe!F5046="x",1,0)</f>
        <v>0</v>
      </c>
      <c r="M5046" s="90">
        <f t="shared" si="340"/>
        <v>0</v>
      </c>
    </row>
    <row r="5047">
      <c r="A5047" s="5">
        <f>Eingabe!J5047^2*PI()/4</f>
        <v>0</v>
      </c>
      <c r="B5047" s="5">
        <f>Eingabe!K5047*Eingabe!L5047</f>
        <v>0</v>
      </c>
      <c r="C5047" s="5">
        <f>(Eingabe!K5047*(Eingabe!L5047-Eingabe!K5047)+Eingabe!K5047^2*PI()/4)*0+Eingabe!K5047*Eingabe!L5047</f>
        <v>0</v>
      </c>
      <c r="D5047" s="89">
        <f>IF(Eingabe!G5047="x",1,0)</f>
        <v>0</v>
      </c>
      <c r="E5047" s="1">
        <f>IF(Eingabe!H5047="x",1,0)</f>
        <v>0</v>
      </c>
      <c r="F5047" s="1">
        <f>IF(Eingabe!I5047="x",1,0)</f>
        <v>0</v>
      </c>
      <c r="G5047" s="90">
        <f t="shared" si="338"/>
        <v>0</v>
      </c>
      <c r="H5047" s="1">
        <f>IF(Eingabe!R5047="x",1,0)</f>
        <v>0</v>
      </c>
      <c r="I5047" s="1">
        <f>IF(Eingabe!S5047="x",1,0)</f>
        <v>0</v>
      </c>
      <c r="J5047" s="1">
        <f t="shared" si="339"/>
        <v>0</v>
      </c>
      <c r="K5047" s="89">
        <f>IF(Eingabe!E5047="x",1,0)</f>
        <v>0</v>
      </c>
      <c r="L5047" s="1">
        <f>IF(Eingabe!F5047="x",1,0)</f>
        <v>0</v>
      </c>
      <c r="M5047" s="90">
        <f t="shared" si="340"/>
        <v>0</v>
      </c>
    </row>
    <row r="5048">
      <c r="A5048" s="5">
        <f>Eingabe!J5048^2*PI()/4</f>
        <v>0</v>
      </c>
      <c r="B5048" s="5">
        <f>Eingabe!K5048*Eingabe!L5048</f>
        <v>0</v>
      </c>
      <c r="C5048" s="5">
        <f>(Eingabe!K5048*(Eingabe!L5048-Eingabe!K5048)+Eingabe!K5048^2*PI()/4)*0+Eingabe!K5048*Eingabe!L5048</f>
        <v>0</v>
      </c>
      <c r="D5048" s="89">
        <f>IF(Eingabe!G5048="x",1,0)</f>
        <v>0</v>
      </c>
      <c r="E5048" s="1">
        <f>IF(Eingabe!H5048="x",1,0)</f>
        <v>0</v>
      </c>
      <c r="F5048" s="1">
        <f>IF(Eingabe!I5048="x",1,0)</f>
        <v>0</v>
      </c>
      <c r="G5048" s="90">
        <f t="shared" si="338"/>
        <v>0</v>
      </c>
      <c r="H5048" s="1">
        <f>IF(Eingabe!R5048="x",1,0)</f>
        <v>0</v>
      </c>
      <c r="I5048" s="1">
        <f>IF(Eingabe!S5048="x",1,0)</f>
        <v>0</v>
      </c>
      <c r="J5048" s="1">
        <f t="shared" si="339"/>
        <v>0</v>
      </c>
      <c r="K5048" s="89">
        <f>IF(Eingabe!E5048="x",1,0)</f>
        <v>0</v>
      </c>
      <c r="L5048" s="1">
        <f>IF(Eingabe!F5048="x",1,0)</f>
        <v>0</v>
      </c>
      <c r="M5048" s="90">
        <f t="shared" si="340"/>
        <v>0</v>
      </c>
    </row>
    <row r="5049">
      <c r="A5049" s="5">
        <f>Eingabe!J5049^2*PI()/4</f>
        <v>0</v>
      </c>
      <c r="B5049" s="5">
        <f>Eingabe!K5049*Eingabe!L5049</f>
        <v>0</v>
      </c>
      <c r="C5049" s="5">
        <f>(Eingabe!K5049*(Eingabe!L5049-Eingabe!K5049)+Eingabe!K5049^2*PI()/4)*0+Eingabe!K5049*Eingabe!L5049</f>
        <v>0</v>
      </c>
      <c r="D5049" s="89">
        <f>IF(Eingabe!G5049="x",1,0)</f>
        <v>0</v>
      </c>
      <c r="E5049" s="1">
        <f>IF(Eingabe!H5049="x",1,0)</f>
        <v>0</v>
      </c>
      <c r="F5049" s="1">
        <f>IF(Eingabe!I5049="x",1,0)</f>
        <v>0</v>
      </c>
      <c r="G5049" s="90">
        <f t="shared" si="338"/>
        <v>0</v>
      </c>
      <c r="H5049" s="1">
        <f>IF(Eingabe!R5049="x",1,0)</f>
        <v>0</v>
      </c>
      <c r="I5049" s="1">
        <f>IF(Eingabe!S5049="x",1,0)</f>
        <v>0</v>
      </c>
      <c r="J5049" s="1">
        <f t="shared" si="339"/>
        <v>0</v>
      </c>
      <c r="K5049" s="89">
        <f>IF(Eingabe!E5049="x",1,0)</f>
        <v>0</v>
      </c>
      <c r="L5049" s="1">
        <f>IF(Eingabe!F5049="x",1,0)</f>
        <v>0</v>
      </c>
      <c r="M5049" s="90">
        <f t="shared" si="340"/>
        <v>0</v>
      </c>
    </row>
    <row r="5050">
      <c r="A5050" s="5">
        <f>Eingabe!J5050^2*PI()/4</f>
        <v>0</v>
      </c>
      <c r="B5050" s="5">
        <f>Eingabe!K5050*Eingabe!L5050</f>
        <v>0</v>
      </c>
      <c r="C5050" s="5">
        <f>(Eingabe!K5050*(Eingabe!L5050-Eingabe!K5050)+Eingabe!K5050^2*PI()/4)*0+Eingabe!K5050*Eingabe!L5050</f>
        <v>0</v>
      </c>
      <c r="D5050" s="89">
        <f>IF(Eingabe!G5050="x",1,0)</f>
        <v>0</v>
      </c>
      <c r="E5050" s="1">
        <f>IF(Eingabe!H5050="x",1,0)</f>
        <v>0</v>
      </c>
      <c r="F5050" s="1">
        <f>IF(Eingabe!I5050="x",1,0)</f>
        <v>0</v>
      </c>
      <c r="G5050" s="90">
        <f t="shared" si="338"/>
        <v>0</v>
      </c>
      <c r="H5050" s="1">
        <f>IF(Eingabe!R5050="x",1,0)</f>
        <v>0</v>
      </c>
      <c r="I5050" s="1">
        <f>IF(Eingabe!S5050="x",1,0)</f>
        <v>0</v>
      </c>
      <c r="J5050" s="1">
        <f t="shared" si="339"/>
        <v>0</v>
      </c>
      <c r="K5050" s="89">
        <f>IF(Eingabe!E5050="x",1,0)</f>
        <v>0</v>
      </c>
      <c r="L5050" s="1">
        <f>IF(Eingabe!F5050="x",1,0)</f>
        <v>0</v>
      </c>
      <c r="M5050" s="90">
        <f t="shared" si="340"/>
        <v>0</v>
      </c>
    </row>
    <row r="5051">
      <c r="A5051" s="5">
        <f>Eingabe!J5051^2*PI()/4</f>
        <v>0</v>
      </c>
      <c r="B5051" s="5">
        <f>Eingabe!K5051*Eingabe!L5051</f>
        <v>0</v>
      </c>
      <c r="C5051" s="5">
        <f>(Eingabe!K5051*(Eingabe!L5051-Eingabe!K5051)+Eingabe!K5051^2*PI()/4)*0+Eingabe!K5051*Eingabe!L5051</f>
        <v>0</v>
      </c>
      <c r="D5051" s="89">
        <f>IF(Eingabe!G5051="x",1,0)</f>
        <v>0</v>
      </c>
      <c r="E5051" s="1">
        <f>IF(Eingabe!H5051="x",1,0)</f>
        <v>0</v>
      </c>
      <c r="F5051" s="1">
        <f>IF(Eingabe!I5051="x",1,0)</f>
        <v>0</v>
      </c>
      <c r="G5051" s="90">
        <f t="shared" si="338"/>
        <v>0</v>
      </c>
      <c r="H5051" s="1">
        <f>IF(Eingabe!R5051="x",1,0)</f>
        <v>0</v>
      </c>
      <c r="I5051" s="1">
        <f>IF(Eingabe!S5051="x",1,0)</f>
        <v>0</v>
      </c>
      <c r="J5051" s="1">
        <f t="shared" si="339"/>
        <v>0</v>
      </c>
      <c r="K5051" s="89">
        <f>IF(Eingabe!E5051="x",1,0)</f>
        <v>0</v>
      </c>
      <c r="L5051" s="1">
        <f>IF(Eingabe!F5051="x",1,0)</f>
        <v>0</v>
      </c>
      <c r="M5051" s="90">
        <f t="shared" si="340"/>
        <v>0</v>
      </c>
    </row>
    <row r="5052">
      <c r="A5052" s="5">
        <f>Eingabe!J5052^2*PI()/4</f>
        <v>0</v>
      </c>
      <c r="B5052" s="5">
        <f>Eingabe!K5052*Eingabe!L5052</f>
        <v>0</v>
      </c>
      <c r="C5052" s="5">
        <f>(Eingabe!K5052*(Eingabe!L5052-Eingabe!K5052)+Eingabe!K5052^2*PI()/4)*0+Eingabe!K5052*Eingabe!L5052</f>
        <v>0</v>
      </c>
      <c r="D5052" s="89">
        <f>IF(Eingabe!G5052="x",1,0)</f>
        <v>0</v>
      </c>
      <c r="E5052" s="1">
        <f>IF(Eingabe!H5052="x",1,0)</f>
        <v>0</v>
      </c>
      <c r="F5052" s="1">
        <f>IF(Eingabe!I5052="x",1,0)</f>
        <v>0</v>
      </c>
      <c r="G5052" s="90">
        <f t="shared" si="338"/>
        <v>0</v>
      </c>
      <c r="H5052" s="1">
        <f>IF(Eingabe!R5052="x",1,0)</f>
        <v>0</v>
      </c>
      <c r="I5052" s="1">
        <f>IF(Eingabe!S5052="x",1,0)</f>
        <v>0</v>
      </c>
      <c r="J5052" s="1">
        <f t="shared" si="339"/>
        <v>0</v>
      </c>
      <c r="K5052" s="89">
        <f>IF(Eingabe!E5052="x",1,0)</f>
        <v>0</v>
      </c>
      <c r="L5052" s="1">
        <f>IF(Eingabe!F5052="x",1,0)</f>
        <v>0</v>
      </c>
      <c r="M5052" s="90">
        <f t="shared" si="340"/>
        <v>0</v>
      </c>
    </row>
    <row r="5053">
      <c r="A5053" s="5">
        <f>Eingabe!J5053^2*PI()/4</f>
        <v>0</v>
      </c>
      <c r="B5053" s="5">
        <f>Eingabe!K5053*Eingabe!L5053</f>
        <v>0</v>
      </c>
      <c r="C5053" s="5">
        <f>(Eingabe!K5053*(Eingabe!L5053-Eingabe!K5053)+Eingabe!K5053^2*PI()/4)*0+Eingabe!K5053*Eingabe!L5053</f>
        <v>0</v>
      </c>
      <c r="D5053" s="89">
        <f>IF(Eingabe!G5053="x",1,0)</f>
        <v>0</v>
      </c>
      <c r="E5053" s="1">
        <f>IF(Eingabe!H5053="x",1,0)</f>
        <v>0</v>
      </c>
      <c r="F5053" s="1">
        <f>IF(Eingabe!I5053="x",1,0)</f>
        <v>0</v>
      </c>
      <c r="G5053" s="90">
        <f t="shared" si="338"/>
        <v>0</v>
      </c>
      <c r="H5053" s="1">
        <f>IF(Eingabe!R5053="x",1,0)</f>
        <v>0</v>
      </c>
      <c r="I5053" s="1">
        <f>IF(Eingabe!S5053="x",1,0)</f>
        <v>0</v>
      </c>
      <c r="J5053" s="1">
        <f t="shared" si="339"/>
        <v>0</v>
      </c>
      <c r="K5053" s="89">
        <f>IF(Eingabe!E5053="x",1,0)</f>
        <v>0</v>
      </c>
      <c r="L5053" s="1">
        <f>IF(Eingabe!F5053="x",1,0)</f>
        <v>0</v>
      </c>
      <c r="M5053" s="90">
        <f t="shared" si="340"/>
        <v>0</v>
      </c>
    </row>
    <row r="5054">
      <c r="A5054" s="5">
        <f>Eingabe!J5054^2*PI()/4</f>
        <v>0</v>
      </c>
      <c r="B5054" s="5">
        <f>Eingabe!K5054*Eingabe!L5054</f>
        <v>0</v>
      </c>
      <c r="C5054" s="5">
        <f>(Eingabe!K5054*(Eingabe!L5054-Eingabe!K5054)+Eingabe!K5054^2*PI()/4)*0+Eingabe!K5054*Eingabe!L5054</f>
        <v>0</v>
      </c>
      <c r="D5054" s="89">
        <f>IF(Eingabe!G5054="x",1,0)</f>
        <v>0</v>
      </c>
      <c r="E5054" s="1">
        <f>IF(Eingabe!H5054="x",1,0)</f>
        <v>0</v>
      </c>
      <c r="F5054" s="1">
        <f>IF(Eingabe!I5054="x",1,0)</f>
        <v>0</v>
      </c>
      <c r="G5054" s="90">
        <f t="shared" si="338"/>
        <v>0</v>
      </c>
      <c r="H5054" s="1">
        <f>IF(Eingabe!R5054="x",1,0)</f>
        <v>0</v>
      </c>
      <c r="I5054" s="1">
        <f>IF(Eingabe!S5054="x",1,0)</f>
        <v>0</v>
      </c>
      <c r="J5054" s="1">
        <f t="shared" si="339"/>
        <v>0</v>
      </c>
      <c r="K5054" s="89">
        <f>IF(Eingabe!E5054="x",1,0)</f>
        <v>0</v>
      </c>
      <c r="L5054" s="1">
        <f>IF(Eingabe!F5054="x",1,0)</f>
        <v>0</v>
      </c>
      <c r="M5054" s="90">
        <f t="shared" si="340"/>
        <v>0</v>
      </c>
    </row>
    <row r="5055">
      <c r="A5055" s="5">
        <f>Eingabe!J5055^2*PI()/4</f>
        <v>0</v>
      </c>
      <c r="B5055" s="5">
        <f>Eingabe!K5055*Eingabe!L5055</f>
        <v>0</v>
      </c>
      <c r="C5055" s="5">
        <f>(Eingabe!K5055*(Eingabe!L5055-Eingabe!K5055)+Eingabe!K5055^2*PI()/4)*0+Eingabe!K5055*Eingabe!L5055</f>
        <v>0</v>
      </c>
      <c r="D5055" s="89">
        <f>IF(Eingabe!G5055="x",1,0)</f>
        <v>0</v>
      </c>
      <c r="E5055" s="1">
        <f>IF(Eingabe!H5055="x",1,0)</f>
        <v>0</v>
      </c>
      <c r="F5055" s="1">
        <f>IF(Eingabe!I5055="x",1,0)</f>
        <v>0</v>
      </c>
      <c r="G5055" s="90">
        <f t="shared" si="338"/>
        <v>0</v>
      </c>
      <c r="H5055" s="1">
        <f>IF(Eingabe!R5055="x",1,0)</f>
        <v>0</v>
      </c>
      <c r="I5055" s="1">
        <f>IF(Eingabe!S5055="x",1,0)</f>
        <v>0</v>
      </c>
      <c r="J5055" s="1">
        <f t="shared" si="339"/>
        <v>0</v>
      </c>
      <c r="K5055" s="89">
        <f>IF(Eingabe!E5055="x",1,0)</f>
        <v>0</v>
      </c>
      <c r="L5055" s="1">
        <f>IF(Eingabe!F5055="x",1,0)</f>
        <v>0</v>
      </c>
      <c r="M5055" s="90">
        <f t="shared" si="340"/>
        <v>0</v>
      </c>
    </row>
    <row r="5056">
      <c r="A5056" s="5">
        <f>Eingabe!J5056^2*PI()/4</f>
        <v>0</v>
      </c>
      <c r="B5056" s="5">
        <f>Eingabe!K5056*Eingabe!L5056</f>
        <v>0</v>
      </c>
      <c r="C5056" s="5">
        <f>(Eingabe!K5056*(Eingabe!L5056-Eingabe!K5056)+Eingabe!K5056^2*PI()/4)*0+Eingabe!K5056*Eingabe!L5056</f>
        <v>0</v>
      </c>
      <c r="D5056" s="89">
        <f>IF(Eingabe!G5056="x",1,0)</f>
        <v>0</v>
      </c>
      <c r="E5056" s="1">
        <f>IF(Eingabe!H5056="x",1,0)</f>
        <v>0</v>
      </c>
      <c r="F5056" s="1">
        <f>IF(Eingabe!I5056="x",1,0)</f>
        <v>0</v>
      </c>
      <c r="G5056" s="90">
        <f t="shared" si="338"/>
        <v>0</v>
      </c>
      <c r="H5056" s="1">
        <f>IF(Eingabe!R5056="x",1,0)</f>
        <v>0</v>
      </c>
      <c r="I5056" s="1">
        <f>IF(Eingabe!S5056="x",1,0)</f>
        <v>0</v>
      </c>
      <c r="J5056" s="1">
        <f t="shared" si="339"/>
        <v>0</v>
      </c>
      <c r="K5056" s="89">
        <f>IF(Eingabe!E5056="x",1,0)</f>
        <v>0</v>
      </c>
      <c r="L5056" s="1">
        <f>IF(Eingabe!F5056="x",1,0)</f>
        <v>0</v>
      </c>
      <c r="M5056" s="90">
        <f t="shared" si="340"/>
        <v>0</v>
      </c>
    </row>
    <row r="5057">
      <c r="A5057" s="5">
        <f>Eingabe!J5057^2*PI()/4</f>
        <v>0</v>
      </c>
      <c r="B5057" s="5">
        <f>Eingabe!K5057*Eingabe!L5057</f>
        <v>0</v>
      </c>
      <c r="C5057" s="5">
        <f>(Eingabe!K5057*(Eingabe!L5057-Eingabe!K5057)+Eingabe!K5057^2*PI()/4)*0+Eingabe!K5057*Eingabe!L5057</f>
        <v>0</v>
      </c>
      <c r="D5057" s="89">
        <f>IF(Eingabe!G5057="x",1,0)</f>
        <v>0</v>
      </c>
      <c r="E5057" s="1">
        <f>IF(Eingabe!H5057="x",1,0)</f>
        <v>0</v>
      </c>
      <c r="F5057" s="1">
        <f>IF(Eingabe!I5057="x",1,0)</f>
        <v>0</v>
      </c>
      <c r="G5057" s="90">
        <f t="shared" si="338"/>
        <v>0</v>
      </c>
      <c r="H5057" s="1">
        <f>IF(Eingabe!R5057="x",1,0)</f>
        <v>0</v>
      </c>
      <c r="I5057" s="1">
        <f>IF(Eingabe!S5057="x",1,0)</f>
        <v>0</v>
      </c>
      <c r="J5057" s="1">
        <f t="shared" si="339"/>
        <v>0</v>
      </c>
      <c r="K5057" s="89">
        <f>IF(Eingabe!E5057="x",1,0)</f>
        <v>0</v>
      </c>
      <c r="L5057" s="1">
        <f>IF(Eingabe!F5057="x",1,0)</f>
        <v>0</v>
      </c>
      <c r="M5057" s="90">
        <f t="shared" si="340"/>
        <v>0</v>
      </c>
    </row>
    <row r="5058">
      <c r="A5058" s="5">
        <f>Eingabe!J5058^2*PI()/4</f>
        <v>0</v>
      </c>
      <c r="B5058" s="5">
        <f>Eingabe!K5058*Eingabe!L5058</f>
        <v>0</v>
      </c>
      <c r="C5058" s="5">
        <f>(Eingabe!K5058*(Eingabe!L5058-Eingabe!K5058)+Eingabe!K5058^2*PI()/4)*0+Eingabe!K5058*Eingabe!L5058</f>
        <v>0</v>
      </c>
      <c r="D5058" s="89">
        <f>IF(Eingabe!G5058="x",1,0)</f>
        <v>0</v>
      </c>
      <c r="E5058" s="1">
        <f>IF(Eingabe!H5058="x",1,0)</f>
        <v>0</v>
      </c>
      <c r="F5058" s="1">
        <f>IF(Eingabe!I5058="x",1,0)</f>
        <v>0</v>
      </c>
      <c r="G5058" s="90">
        <f t="shared" si="338"/>
        <v>0</v>
      </c>
      <c r="H5058" s="1">
        <f>IF(Eingabe!R5058="x",1,0)</f>
        <v>0</v>
      </c>
      <c r="I5058" s="1">
        <f>IF(Eingabe!S5058="x",1,0)</f>
        <v>0</v>
      </c>
      <c r="J5058" s="1">
        <f t="shared" si="339"/>
        <v>0</v>
      </c>
      <c r="K5058" s="89">
        <f>IF(Eingabe!E5058="x",1,0)</f>
        <v>0</v>
      </c>
      <c r="L5058" s="1">
        <f>IF(Eingabe!F5058="x",1,0)</f>
        <v>0</v>
      </c>
      <c r="M5058" s="90">
        <f t="shared" si="340"/>
        <v>0</v>
      </c>
    </row>
    <row r="5059">
      <c r="A5059" s="5">
        <f>Eingabe!J5059^2*PI()/4</f>
        <v>0</v>
      </c>
      <c r="B5059" s="5">
        <f>Eingabe!K5059*Eingabe!L5059</f>
        <v>0</v>
      </c>
      <c r="C5059" s="5">
        <f>(Eingabe!K5059*(Eingabe!L5059-Eingabe!K5059)+Eingabe!K5059^2*PI()/4)*0+Eingabe!K5059*Eingabe!L5059</f>
        <v>0</v>
      </c>
      <c r="D5059" s="89">
        <f>IF(Eingabe!G5059="x",1,0)</f>
        <v>0</v>
      </c>
      <c r="E5059" s="1">
        <f>IF(Eingabe!H5059="x",1,0)</f>
        <v>0</v>
      </c>
      <c r="F5059" s="1">
        <f>IF(Eingabe!I5059="x",1,0)</f>
        <v>0</v>
      </c>
      <c r="G5059" s="90">
        <f t="shared" si="338"/>
        <v>0</v>
      </c>
      <c r="H5059" s="1">
        <f>IF(Eingabe!R5059="x",1,0)</f>
        <v>0</v>
      </c>
      <c r="I5059" s="1">
        <f>IF(Eingabe!S5059="x",1,0)</f>
        <v>0</v>
      </c>
      <c r="J5059" s="1">
        <f t="shared" si="339"/>
        <v>0</v>
      </c>
      <c r="K5059" s="89">
        <f>IF(Eingabe!E5059="x",1,0)</f>
        <v>0</v>
      </c>
      <c r="L5059" s="1">
        <f>IF(Eingabe!F5059="x",1,0)</f>
        <v>0</v>
      </c>
      <c r="M5059" s="90">
        <f t="shared" si="340"/>
        <v>0</v>
      </c>
    </row>
    <row r="5060">
      <c r="A5060" s="5">
        <f>Eingabe!J5060^2*PI()/4</f>
        <v>0</v>
      </c>
      <c r="B5060" s="5">
        <f>Eingabe!K5060*Eingabe!L5060</f>
        <v>0</v>
      </c>
      <c r="C5060" s="5">
        <f>(Eingabe!K5060*(Eingabe!L5060-Eingabe!K5060)+Eingabe!K5060^2*PI()/4)*0+Eingabe!K5060*Eingabe!L5060</f>
        <v>0</v>
      </c>
      <c r="D5060" s="89">
        <f>IF(Eingabe!G5060="x",1,0)</f>
        <v>0</v>
      </c>
      <c r="E5060" s="1">
        <f>IF(Eingabe!H5060="x",1,0)</f>
        <v>0</v>
      </c>
      <c r="F5060" s="1">
        <f>IF(Eingabe!I5060="x",1,0)</f>
        <v>0</v>
      </c>
      <c r="G5060" s="90">
        <f t="shared" si="338"/>
        <v>0</v>
      </c>
      <c r="H5060" s="1">
        <f>IF(Eingabe!R5060="x",1,0)</f>
        <v>0</v>
      </c>
      <c r="I5060" s="1">
        <f>IF(Eingabe!S5060="x",1,0)</f>
        <v>0</v>
      </c>
      <c r="J5060" s="1">
        <f t="shared" si="339"/>
        <v>0</v>
      </c>
      <c r="K5060" s="89">
        <f>IF(Eingabe!E5060="x",1,0)</f>
        <v>0</v>
      </c>
      <c r="L5060" s="1">
        <f>IF(Eingabe!F5060="x",1,0)</f>
        <v>0</v>
      </c>
      <c r="M5060" s="90">
        <f t="shared" si="340"/>
        <v>0</v>
      </c>
    </row>
    <row r="5061">
      <c r="A5061" s="5">
        <f>Eingabe!J5061^2*PI()/4</f>
        <v>0</v>
      </c>
      <c r="B5061" s="5">
        <f>Eingabe!K5061*Eingabe!L5061</f>
        <v>0</v>
      </c>
      <c r="C5061" s="5">
        <f>(Eingabe!K5061*(Eingabe!L5061-Eingabe!K5061)+Eingabe!K5061^2*PI()/4)*0+Eingabe!K5061*Eingabe!L5061</f>
        <v>0</v>
      </c>
      <c r="D5061" s="89">
        <f>IF(Eingabe!G5061="x",1,0)</f>
        <v>0</v>
      </c>
      <c r="E5061" s="1">
        <f>IF(Eingabe!H5061="x",1,0)</f>
        <v>0</v>
      </c>
      <c r="F5061" s="1">
        <f>IF(Eingabe!I5061="x",1,0)</f>
        <v>0</v>
      </c>
      <c r="G5061" s="90">
        <f t="shared" si="338"/>
        <v>0</v>
      </c>
      <c r="H5061" s="1">
        <f>IF(Eingabe!R5061="x",1,0)</f>
        <v>0</v>
      </c>
      <c r="I5061" s="1">
        <f>IF(Eingabe!S5061="x",1,0)</f>
        <v>0</v>
      </c>
      <c r="J5061" s="1">
        <f t="shared" si="339"/>
        <v>0</v>
      </c>
      <c r="K5061" s="89">
        <f>IF(Eingabe!E5061="x",1,0)</f>
        <v>0</v>
      </c>
      <c r="L5061" s="1">
        <f>IF(Eingabe!F5061="x",1,0)</f>
        <v>0</v>
      </c>
      <c r="M5061" s="90">
        <f t="shared" si="340"/>
        <v>0</v>
      </c>
    </row>
    <row r="5062">
      <c r="A5062" s="5">
        <f>Eingabe!J5062^2*PI()/4</f>
        <v>0</v>
      </c>
      <c r="B5062" s="5">
        <f>Eingabe!K5062*Eingabe!L5062</f>
        <v>0</v>
      </c>
      <c r="C5062" s="5">
        <f>(Eingabe!K5062*(Eingabe!L5062-Eingabe!K5062)+Eingabe!K5062^2*PI()/4)*0+Eingabe!K5062*Eingabe!L5062</f>
        <v>0</v>
      </c>
      <c r="D5062" s="89">
        <f>IF(Eingabe!G5062="x",1,0)</f>
        <v>0</v>
      </c>
      <c r="E5062" s="1">
        <f>IF(Eingabe!H5062="x",1,0)</f>
        <v>0</v>
      </c>
      <c r="F5062" s="1">
        <f>IF(Eingabe!I5062="x",1,0)</f>
        <v>0</v>
      </c>
      <c r="G5062" s="90">
        <f t="shared" si="338"/>
        <v>0</v>
      </c>
      <c r="H5062" s="1">
        <f>IF(Eingabe!R5062="x",1,0)</f>
        <v>0</v>
      </c>
      <c r="I5062" s="1">
        <f>IF(Eingabe!S5062="x",1,0)</f>
        <v>0</v>
      </c>
      <c r="J5062" s="1">
        <f t="shared" si="339"/>
        <v>0</v>
      </c>
      <c r="K5062" s="89">
        <f>IF(Eingabe!E5062="x",1,0)</f>
        <v>0</v>
      </c>
      <c r="L5062" s="1">
        <f>IF(Eingabe!F5062="x",1,0)</f>
        <v>0</v>
      </c>
      <c r="M5062" s="90">
        <f t="shared" si="340"/>
        <v>0</v>
      </c>
    </row>
    <row r="5063">
      <c r="A5063" s="5">
        <f>Eingabe!J5063^2*PI()/4</f>
        <v>0</v>
      </c>
      <c r="B5063" s="5">
        <f>Eingabe!K5063*Eingabe!L5063</f>
        <v>0</v>
      </c>
      <c r="C5063" s="5">
        <f>(Eingabe!K5063*(Eingabe!L5063-Eingabe!K5063)+Eingabe!K5063^2*PI()/4)*0+Eingabe!K5063*Eingabe!L5063</f>
        <v>0</v>
      </c>
      <c r="D5063" s="89">
        <f>IF(Eingabe!G5063="x",1,0)</f>
        <v>0</v>
      </c>
      <c r="E5063" s="1">
        <f>IF(Eingabe!H5063="x",1,0)</f>
        <v>0</v>
      </c>
      <c r="F5063" s="1">
        <f>IF(Eingabe!I5063="x",1,0)</f>
        <v>0</v>
      </c>
      <c r="G5063" s="90">
        <f t="shared" si="338"/>
        <v>0</v>
      </c>
      <c r="H5063" s="1">
        <f>IF(Eingabe!R5063="x",1,0)</f>
        <v>0</v>
      </c>
      <c r="I5063" s="1">
        <f>IF(Eingabe!S5063="x",1,0)</f>
        <v>0</v>
      </c>
      <c r="J5063" s="1">
        <f t="shared" si="339"/>
        <v>0</v>
      </c>
      <c r="K5063" s="89">
        <f>IF(Eingabe!E5063="x",1,0)</f>
        <v>0</v>
      </c>
      <c r="L5063" s="1">
        <f>IF(Eingabe!F5063="x",1,0)</f>
        <v>0</v>
      </c>
      <c r="M5063" s="90">
        <f t="shared" si="340"/>
        <v>0</v>
      </c>
    </row>
    <row r="5064">
      <c r="A5064" s="5">
        <f>Eingabe!J5064^2*PI()/4</f>
        <v>0</v>
      </c>
      <c r="B5064" s="5">
        <f>Eingabe!K5064*Eingabe!L5064</f>
        <v>0</v>
      </c>
      <c r="C5064" s="5">
        <f>(Eingabe!K5064*(Eingabe!L5064-Eingabe!K5064)+Eingabe!K5064^2*PI()/4)*0+Eingabe!K5064*Eingabe!L5064</f>
        <v>0</v>
      </c>
      <c r="D5064" s="89">
        <f>IF(Eingabe!G5064="x",1,0)</f>
        <v>0</v>
      </c>
      <c r="E5064" s="1">
        <f>IF(Eingabe!H5064="x",1,0)</f>
        <v>0</v>
      </c>
      <c r="F5064" s="1">
        <f>IF(Eingabe!I5064="x",1,0)</f>
        <v>0</v>
      </c>
      <c r="G5064" s="90">
        <f t="shared" si="338"/>
        <v>0</v>
      </c>
      <c r="H5064" s="1">
        <f>IF(Eingabe!R5064="x",1,0)</f>
        <v>0</v>
      </c>
      <c r="I5064" s="1">
        <f>IF(Eingabe!S5064="x",1,0)</f>
        <v>0</v>
      </c>
      <c r="J5064" s="1">
        <f t="shared" si="339"/>
        <v>0</v>
      </c>
      <c r="K5064" s="89">
        <f>IF(Eingabe!E5064="x",1,0)</f>
        <v>0</v>
      </c>
      <c r="L5064" s="1">
        <f>IF(Eingabe!F5064="x",1,0)</f>
        <v>0</v>
      </c>
      <c r="M5064" s="90">
        <f t="shared" si="340"/>
        <v>0</v>
      </c>
    </row>
    <row r="5065">
      <c r="A5065" s="5">
        <f>Eingabe!J5065^2*PI()/4</f>
        <v>0</v>
      </c>
      <c r="B5065" s="5">
        <f>Eingabe!K5065*Eingabe!L5065</f>
        <v>0</v>
      </c>
      <c r="C5065" s="5">
        <f>(Eingabe!K5065*(Eingabe!L5065-Eingabe!K5065)+Eingabe!K5065^2*PI()/4)*0+Eingabe!K5065*Eingabe!L5065</f>
        <v>0</v>
      </c>
      <c r="D5065" s="89">
        <f>IF(Eingabe!G5065="x",1,0)</f>
        <v>0</v>
      </c>
      <c r="E5065" s="1">
        <f>IF(Eingabe!H5065="x",1,0)</f>
        <v>0</v>
      </c>
      <c r="F5065" s="1">
        <f>IF(Eingabe!I5065="x",1,0)</f>
        <v>0</v>
      </c>
      <c r="G5065" s="90">
        <f t="shared" si="338"/>
        <v>0</v>
      </c>
      <c r="H5065" s="1">
        <f>IF(Eingabe!R5065="x",1,0)</f>
        <v>0</v>
      </c>
      <c r="I5065" s="1">
        <f>IF(Eingabe!S5065="x",1,0)</f>
        <v>0</v>
      </c>
      <c r="J5065" s="1">
        <f t="shared" si="339"/>
        <v>0</v>
      </c>
      <c r="K5065" s="89">
        <f>IF(Eingabe!E5065="x",1,0)</f>
        <v>0</v>
      </c>
      <c r="L5065" s="1">
        <f>IF(Eingabe!F5065="x",1,0)</f>
        <v>0</v>
      </c>
      <c r="M5065" s="90">
        <f t="shared" si="340"/>
        <v>0</v>
      </c>
    </row>
    <row r="5066">
      <c r="A5066" s="5">
        <f>Eingabe!J5066^2*PI()/4</f>
        <v>0</v>
      </c>
      <c r="B5066" s="5">
        <f>Eingabe!K5066*Eingabe!L5066</f>
        <v>0</v>
      </c>
      <c r="C5066" s="5">
        <f>(Eingabe!K5066*(Eingabe!L5066-Eingabe!K5066)+Eingabe!K5066^2*PI()/4)*0+Eingabe!K5066*Eingabe!L5066</f>
        <v>0</v>
      </c>
      <c r="D5066" s="89">
        <f>IF(Eingabe!G5066="x",1,0)</f>
        <v>0</v>
      </c>
      <c r="E5066" s="1">
        <f>IF(Eingabe!H5066="x",1,0)</f>
        <v>0</v>
      </c>
      <c r="F5066" s="1">
        <f>IF(Eingabe!I5066="x",1,0)</f>
        <v>0</v>
      </c>
      <c r="G5066" s="90">
        <f t="shared" si="338"/>
        <v>0</v>
      </c>
      <c r="H5066" s="1">
        <f>IF(Eingabe!R5066="x",1,0)</f>
        <v>0</v>
      </c>
      <c r="I5066" s="1">
        <f>IF(Eingabe!S5066="x",1,0)</f>
        <v>0</v>
      </c>
      <c r="J5066" s="1">
        <f t="shared" si="339"/>
        <v>0</v>
      </c>
      <c r="K5066" s="89">
        <f>IF(Eingabe!E5066="x",1,0)</f>
        <v>0</v>
      </c>
      <c r="L5066" s="1">
        <f>IF(Eingabe!F5066="x",1,0)</f>
        <v>0</v>
      </c>
      <c r="M5066" s="90">
        <f t="shared" si="340"/>
        <v>0</v>
      </c>
    </row>
    <row r="5067">
      <c r="A5067" s="5">
        <f>Eingabe!J5067^2*PI()/4</f>
        <v>0</v>
      </c>
      <c r="B5067" s="5">
        <f>Eingabe!K5067*Eingabe!L5067</f>
        <v>0</v>
      </c>
      <c r="C5067" s="5">
        <f>(Eingabe!K5067*(Eingabe!L5067-Eingabe!K5067)+Eingabe!K5067^2*PI()/4)*0+Eingabe!K5067*Eingabe!L5067</f>
        <v>0</v>
      </c>
      <c r="D5067" s="89">
        <f>IF(Eingabe!G5067="x",1,0)</f>
        <v>0</v>
      </c>
      <c r="E5067" s="1">
        <f>IF(Eingabe!H5067="x",1,0)</f>
        <v>0</v>
      </c>
      <c r="F5067" s="1">
        <f>IF(Eingabe!I5067="x",1,0)</f>
        <v>0</v>
      </c>
      <c r="G5067" s="90">
        <f t="shared" si="338"/>
        <v>0</v>
      </c>
      <c r="H5067" s="1">
        <f>IF(Eingabe!R5067="x",1,0)</f>
        <v>0</v>
      </c>
      <c r="I5067" s="1">
        <f>IF(Eingabe!S5067="x",1,0)</f>
        <v>0</v>
      </c>
      <c r="J5067" s="1">
        <f t="shared" si="339"/>
        <v>0</v>
      </c>
      <c r="K5067" s="89">
        <f>IF(Eingabe!E5067="x",1,0)</f>
        <v>0</v>
      </c>
      <c r="L5067" s="1">
        <f>IF(Eingabe!F5067="x",1,0)</f>
        <v>0</v>
      </c>
      <c r="M5067" s="90">
        <f t="shared" si="340"/>
        <v>0</v>
      </c>
    </row>
    <row r="5068">
      <c r="A5068" s="5">
        <f>Eingabe!J5068^2*PI()/4</f>
        <v>0</v>
      </c>
      <c r="B5068" s="5">
        <f>Eingabe!K5068*Eingabe!L5068</f>
        <v>0</v>
      </c>
      <c r="C5068" s="5">
        <f>(Eingabe!K5068*(Eingabe!L5068-Eingabe!K5068)+Eingabe!K5068^2*PI()/4)*0+Eingabe!K5068*Eingabe!L5068</f>
        <v>0</v>
      </c>
      <c r="D5068" s="89">
        <f>IF(Eingabe!G5068="x",1,0)</f>
        <v>0</v>
      </c>
      <c r="E5068" s="1">
        <f>IF(Eingabe!H5068="x",1,0)</f>
        <v>0</v>
      </c>
      <c r="F5068" s="1">
        <f>IF(Eingabe!I5068="x",1,0)</f>
        <v>0</v>
      </c>
      <c r="G5068" s="90">
        <f t="shared" si="338"/>
        <v>0</v>
      </c>
      <c r="H5068" s="1">
        <f>IF(Eingabe!R5068="x",1,0)</f>
        <v>0</v>
      </c>
      <c r="I5068" s="1">
        <f>IF(Eingabe!S5068="x",1,0)</f>
        <v>0</v>
      </c>
      <c r="J5068" s="1">
        <f t="shared" si="339"/>
        <v>0</v>
      </c>
      <c r="K5068" s="89">
        <f>IF(Eingabe!E5068="x",1,0)</f>
        <v>0</v>
      </c>
      <c r="L5068" s="1">
        <f>IF(Eingabe!F5068="x",1,0)</f>
        <v>0</v>
      </c>
      <c r="M5068" s="90">
        <f t="shared" si="340"/>
        <v>0</v>
      </c>
    </row>
    <row r="5069">
      <c r="A5069" s="5">
        <f>Eingabe!J5069^2*PI()/4</f>
        <v>0</v>
      </c>
      <c r="B5069" s="5">
        <f>Eingabe!K5069*Eingabe!L5069</f>
        <v>0</v>
      </c>
      <c r="C5069" s="5">
        <f>(Eingabe!K5069*(Eingabe!L5069-Eingabe!K5069)+Eingabe!K5069^2*PI()/4)*0+Eingabe!K5069*Eingabe!L5069</f>
        <v>0</v>
      </c>
      <c r="D5069" s="89">
        <f>IF(Eingabe!G5069="x",1,0)</f>
        <v>0</v>
      </c>
      <c r="E5069" s="1">
        <f>IF(Eingabe!H5069="x",1,0)</f>
        <v>0</v>
      </c>
      <c r="F5069" s="1">
        <f>IF(Eingabe!I5069="x",1,0)</f>
        <v>0</v>
      </c>
      <c r="G5069" s="90">
        <f t="shared" si="338"/>
        <v>0</v>
      </c>
      <c r="H5069" s="1">
        <f>IF(Eingabe!R5069="x",1,0)</f>
        <v>0</v>
      </c>
      <c r="I5069" s="1">
        <f>IF(Eingabe!S5069="x",1,0)</f>
        <v>0</v>
      </c>
      <c r="J5069" s="1">
        <f t="shared" si="339"/>
        <v>0</v>
      </c>
      <c r="K5069" s="89">
        <f>IF(Eingabe!E5069="x",1,0)</f>
        <v>0</v>
      </c>
      <c r="L5069" s="1">
        <f>IF(Eingabe!F5069="x",1,0)</f>
        <v>0</v>
      </c>
      <c r="M5069" s="90">
        <f t="shared" si="340"/>
        <v>0</v>
      </c>
    </row>
    <row r="5070">
      <c r="A5070" s="5">
        <f>Eingabe!J5070^2*PI()/4</f>
        <v>0</v>
      </c>
      <c r="B5070" s="5">
        <f>Eingabe!K5070*Eingabe!L5070</f>
        <v>0</v>
      </c>
      <c r="C5070" s="5">
        <f>(Eingabe!K5070*(Eingabe!L5070-Eingabe!K5070)+Eingabe!K5070^2*PI()/4)*0+Eingabe!K5070*Eingabe!L5070</f>
        <v>0</v>
      </c>
      <c r="D5070" s="89">
        <f>IF(Eingabe!G5070="x",1,0)</f>
        <v>0</v>
      </c>
      <c r="E5070" s="1">
        <f>IF(Eingabe!H5070="x",1,0)</f>
        <v>0</v>
      </c>
      <c r="F5070" s="1">
        <f>IF(Eingabe!I5070="x",1,0)</f>
        <v>0</v>
      </c>
      <c r="G5070" s="90">
        <f t="shared" si="338"/>
        <v>0</v>
      </c>
      <c r="H5070" s="1">
        <f>IF(Eingabe!R5070="x",1,0)</f>
        <v>0</v>
      </c>
      <c r="I5070" s="1">
        <f>IF(Eingabe!S5070="x",1,0)</f>
        <v>0</v>
      </c>
      <c r="J5070" s="1">
        <f t="shared" si="339"/>
        <v>0</v>
      </c>
      <c r="K5070" s="89">
        <f>IF(Eingabe!E5070="x",1,0)</f>
        <v>0</v>
      </c>
      <c r="L5070" s="1">
        <f>IF(Eingabe!F5070="x",1,0)</f>
        <v>0</v>
      </c>
      <c r="M5070" s="90">
        <f t="shared" si="340"/>
        <v>0</v>
      </c>
    </row>
    <row r="5071">
      <c r="A5071" s="5">
        <f>Eingabe!J5071^2*PI()/4</f>
        <v>0</v>
      </c>
      <c r="B5071" s="5">
        <f>Eingabe!K5071*Eingabe!L5071</f>
        <v>0</v>
      </c>
      <c r="C5071" s="5">
        <f>(Eingabe!K5071*(Eingabe!L5071-Eingabe!K5071)+Eingabe!K5071^2*PI()/4)*0+Eingabe!K5071*Eingabe!L5071</f>
        <v>0</v>
      </c>
      <c r="D5071" s="89">
        <f>IF(Eingabe!G5071="x",1,0)</f>
        <v>0</v>
      </c>
      <c r="E5071" s="1">
        <f>IF(Eingabe!H5071="x",1,0)</f>
        <v>0</v>
      </c>
      <c r="F5071" s="1">
        <f>IF(Eingabe!I5071="x",1,0)</f>
        <v>0</v>
      </c>
      <c r="G5071" s="90">
        <f t="shared" si="338"/>
        <v>0</v>
      </c>
      <c r="H5071" s="1">
        <f>IF(Eingabe!R5071="x",1,0)</f>
        <v>0</v>
      </c>
      <c r="I5071" s="1">
        <f>IF(Eingabe!S5071="x",1,0)</f>
        <v>0</v>
      </c>
      <c r="J5071" s="1">
        <f t="shared" si="339"/>
        <v>0</v>
      </c>
      <c r="K5071" s="89">
        <f>IF(Eingabe!E5071="x",1,0)</f>
        <v>0</v>
      </c>
      <c r="L5071" s="1">
        <f>IF(Eingabe!F5071="x",1,0)</f>
        <v>0</v>
      </c>
      <c r="M5071" s="90">
        <f t="shared" si="340"/>
        <v>0</v>
      </c>
    </row>
    <row r="5072">
      <c r="A5072" s="5">
        <f>Eingabe!J5072^2*PI()/4</f>
        <v>0</v>
      </c>
      <c r="B5072" s="5">
        <f>Eingabe!K5072*Eingabe!L5072</f>
        <v>0</v>
      </c>
      <c r="C5072" s="5">
        <f>(Eingabe!K5072*(Eingabe!L5072-Eingabe!K5072)+Eingabe!K5072^2*PI()/4)*0+Eingabe!K5072*Eingabe!L5072</f>
        <v>0</v>
      </c>
      <c r="D5072" s="89">
        <f>IF(Eingabe!G5072="x",1,0)</f>
        <v>0</v>
      </c>
      <c r="E5072" s="1">
        <f>IF(Eingabe!H5072="x",1,0)</f>
        <v>0</v>
      </c>
      <c r="F5072" s="1">
        <f>IF(Eingabe!I5072="x",1,0)</f>
        <v>0</v>
      </c>
      <c r="G5072" s="90">
        <f t="shared" si="338"/>
        <v>0</v>
      </c>
      <c r="H5072" s="1">
        <f>IF(Eingabe!R5072="x",1,0)</f>
        <v>0</v>
      </c>
      <c r="I5072" s="1">
        <f>IF(Eingabe!S5072="x",1,0)</f>
        <v>0</v>
      </c>
      <c r="J5072" s="1">
        <f t="shared" si="339"/>
        <v>0</v>
      </c>
      <c r="K5072" s="89">
        <f>IF(Eingabe!E5072="x",1,0)</f>
        <v>0</v>
      </c>
      <c r="L5072" s="1">
        <f>IF(Eingabe!F5072="x",1,0)</f>
        <v>0</v>
      </c>
      <c r="M5072" s="90">
        <f t="shared" si="340"/>
        <v>0</v>
      </c>
    </row>
    <row r="5073">
      <c r="A5073" s="5">
        <f>Eingabe!J5073^2*PI()/4</f>
        <v>0</v>
      </c>
      <c r="B5073" s="5">
        <f>Eingabe!K5073*Eingabe!L5073</f>
        <v>0</v>
      </c>
      <c r="C5073" s="5">
        <f>(Eingabe!K5073*(Eingabe!L5073-Eingabe!K5073)+Eingabe!K5073^2*PI()/4)*0+Eingabe!K5073*Eingabe!L5073</f>
        <v>0</v>
      </c>
      <c r="D5073" s="89">
        <f>IF(Eingabe!G5073="x",1,0)</f>
        <v>0</v>
      </c>
      <c r="E5073" s="1">
        <f>IF(Eingabe!H5073="x",1,0)</f>
        <v>0</v>
      </c>
      <c r="F5073" s="1">
        <f>IF(Eingabe!I5073="x",1,0)</f>
        <v>0</v>
      </c>
      <c r="G5073" s="90">
        <f t="shared" si="338"/>
        <v>0</v>
      </c>
      <c r="H5073" s="1">
        <f>IF(Eingabe!R5073="x",1,0)</f>
        <v>0</v>
      </c>
      <c r="I5073" s="1">
        <f>IF(Eingabe!S5073="x",1,0)</f>
        <v>0</v>
      </c>
      <c r="J5073" s="1">
        <f t="shared" si="339"/>
        <v>0</v>
      </c>
      <c r="K5073" s="89">
        <f>IF(Eingabe!E5073="x",1,0)</f>
        <v>0</v>
      </c>
      <c r="L5073" s="1">
        <f>IF(Eingabe!F5073="x",1,0)</f>
        <v>0</v>
      </c>
      <c r="M5073" s="90">
        <f t="shared" si="340"/>
        <v>0</v>
      </c>
    </row>
    <row r="5074">
      <c r="A5074" s="5">
        <f>Eingabe!J5074^2*PI()/4</f>
        <v>0</v>
      </c>
      <c r="B5074" s="5">
        <f>Eingabe!K5074*Eingabe!L5074</f>
        <v>0</v>
      </c>
      <c r="C5074" s="5">
        <f>(Eingabe!K5074*(Eingabe!L5074-Eingabe!K5074)+Eingabe!K5074^2*PI()/4)*0+Eingabe!K5074*Eingabe!L5074</f>
        <v>0</v>
      </c>
      <c r="D5074" s="89">
        <f>IF(Eingabe!G5074="x",1,0)</f>
        <v>0</v>
      </c>
      <c r="E5074" s="1">
        <f>IF(Eingabe!H5074="x",1,0)</f>
        <v>0</v>
      </c>
      <c r="F5074" s="1">
        <f>IF(Eingabe!I5074="x",1,0)</f>
        <v>0</v>
      </c>
      <c r="G5074" s="90">
        <f t="shared" si="338"/>
        <v>0</v>
      </c>
      <c r="H5074" s="1">
        <f>IF(Eingabe!R5074="x",1,0)</f>
        <v>0</v>
      </c>
      <c r="I5074" s="1">
        <f>IF(Eingabe!S5074="x",1,0)</f>
        <v>0</v>
      </c>
      <c r="J5074" s="1">
        <f t="shared" si="339"/>
        <v>0</v>
      </c>
      <c r="K5074" s="89">
        <f>IF(Eingabe!E5074="x",1,0)</f>
        <v>0</v>
      </c>
      <c r="L5074" s="1">
        <f>IF(Eingabe!F5074="x",1,0)</f>
        <v>0</v>
      </c>
      <c r="M5074" s="90">
        <f t="shared" si="340"/>
        <v>0</v>
      </c>
    </row>
    <row r="5075">
      <c r="A5075" s="5">
        <f>Eingabe!J5075^2*PI()/4</f>
        <v>0</v>
      </c>
      <c r="B5075" s="5">
        <f>Eingabe!K5075*Eingabe!L5075</f>
        <v>0</v>
      </c>
      <c r="C5075" s="5">
        <f>(Eingabe!K5075*(Eingabe!L5075-Eingabe!K5075)+Eingabe!K5075^2*PI()/4)*0+Eingabe!K5075*Eingabe!L5075</f>
        <v>0</v>
      </c>
      <c r="D5075" s="89">
        <f>IF(Eingabe!G5075="x",1,0)</f>
        <v>0</v>
      </c>
      <c r="E5075" s="1">
        <f>IF(Eingabe!H5075="x",1,0)</f>
        <v>0</v>
      </c>
      <c r="F5075" s="1">
        <f>IF(Eingabe!I5075="x",1,0)</f>
        <v>0</v>
      </c>
      <c r="G5075" s="90">
        <f t="shared" ref="G5075:G5138" si="341">MAX(E5075:F5075)</f>
        <v>0</v>
      </c>
      <c r="H5075" s="1">
        <f>IF(Eingabe!R5075="x",1,0)</f>
        <v>0</v>
      </c>
      <c r="I5075" s="1">
        <f>IF(Eingabe!S5075="x",1,0)</f>
        <v>0</v>
      </c>
      <c r="J5075" s="1">
        <f t="shared" ref="J5075:J5138" si="342">MAX(H5075:I5075)</f>
        <v>0</v>
      </c>
      <c r="K5075" s="89">
        <f>IF(Eingabe!E5075="x",1,0)</f>
        <v>0</v>
      </c>
      <c r="L5075" s="1">
        <f>IF(Eingabe!F5075="x",1,0)</f>
        <v>0</v>
      </c>
      <c r="M5075" s="90">
        <f t="shared" ref="M5075:M5138" si="343">MAX(K5075:L5075)</f>
        <v>0</v>
      </c>
    </row>
    <row r="5076">
      <c r="A5076" s="5">
        <f>Eingabe!J5076^2*PI()/4</f>
        <v>0</v>
      </c>
      <c r="B5076" s="5">
        <f>Eingabe!K5076*Eingabe!L5076</f>
        <v>0</v>
      </c>
      <c r="C5076" s="5">
        <f>(Eingabe!K5076*(Eingabe!L5076-Eingabe!K5076)+Eingabe!K5076^2*PI()/4)*0+Eingabe!K5076*Eingabe!L5076</f>
        <v>0</v>
      </c>
      <c r="D5076" s="89">
        <f>IF(Eingabe!G5076="x",1,0)</f>
        <v>0</v>
      </c>
      <c r="E5076" s="1">
        <f>IF(Eingabe!H5076="x",1,0)</f>
        <v>0</v>
      </c>
      <c r="F5076" s="1">
        <f>IF(Eingabe!I5076="x",1,0)</f>
        <v>0</v>
      </c>
      <c r="G5076" s="90">
        <f t="shared" si="341"/>
        <v>0</v>
      </c>
      <c r="H5076" s="1">
        <f>IF(Eingabe!R5076="x",1,0)</f>
        <v>0</v>
      </c>
      <c r="I5076" s="1">
        <f>IF(Eingabe!S5076="x",1,0)</f>
        <v>0</v>
      </c>
      <c r="J5076" s="1">
        <f t="shared" si="342"/>
        <v>0</v>
      </c>
      <c r="K5076" s="89">
        <f>IF(Eingabe!E5076="x",1,0)</f>
        <v>0</v>
      </c>
      <c r="L5076" s="1">
        <f>IF(Eingabe!F5076="x",1,0)</f>
        <v>0</v>
      </c>
      <c r="M5076" s="90">
        <f t="shared" si="343"/>
        <v>0</v>
      </c>
    </row>
    <row r="5077">
      <c r="A5077" s="5">
        <f>Eingabe!J5077^2*PI()/4</f>
        <v>0</v>
      </c>
      <c r="B5077" s="5">
        <f>Eingabe!K5077*Eingabe!L5077</f>
        <v>0</v>
      </c>
      <c r="C5077" s="5">
        <f>(Eingabe!K5077*(Eingabe!L5077-Eingabe!K5077)+Eingabe!K5077^2*PI()/4)*0+Eingabe!K5077*Eingabe!L5077</f>
        <v>0</v>
      </c>
      <c r="D5077" s="89">
        <f>IF(Eingabe!G5077="x",1,0)</f>
        <v>0</v>
      </c>
      <c r="E5077" s="1">
        <f>IF(Eingabe!H5077="x",1,0)</f>
        <v>0</v>
      </c>
      <c r="F5077" s="1">
        <f>IF(Eingabe!I5077="x",1,0)</f>
        <v>0</v>
      </c>
      <c r="G5077" s="90">
        <f t="shared" si="341"/>
        <v>0</v>
      </c>
      <c r="H5077" s="1">
        <f>IF(Eingabe!R5077="x",1,0)</f>
        <v>0</v>
      </c>
      <c r="I5077" s="1">
        <f>IF(Eingabe!S5077="x",1,0)</f>
        <v>0</v>
      </c>
      <c r="J5077" s="1">
        <f t="shared" si="342"/>
        <v>0</v>
      </c>
      <c r="K5077" s="89">
        <f>IF(Eingabe!E5077="x",1,0)</f>
        <v>0</v>
      </c>
      <c r="L5077" s="1">
        <f>IF(Eingabe!F5077="x",1,0)</f>
        <v>0</v>
      </c>
      <c r="M5077" s="90">
        <f t="shared" si="343"/>
        <v>0</v>
      </c>
    </row>
    <row r="5078">
      <c r="A5078" s="5">
        <f>Eingabe!J5078^2*PI()/4</f>
        <v>0</v>
      </c>
      <c r="B5078" s="5">
        <f>Eingabe!K5078*Eingabe!L5078</f>
        <v>0</v>
      </c>
      <c r="C5078" s="5">
        <f>(Eingabe!K5078*(Eingabe!L5078-Eingabe!K5078)+Eingabe!K5078^2*PI()/4)*0+Eingabe!K5078*Eingabe!L5078</f>
        <v>0</v>
      </c>
      <c r="D5078" s="89">
        <f>IF(Eingabe!G5078="x",1,0)</f>
        <v>0</v>
      </c>
      <c r="E5078" s="1">
        <f>IF(Eingabe!H5078="x",1,0)</f>
        <v>0</v>
      </c>
      <c r="F5078" s="1">
        <f>IF(Eingabe!I5078="x",1,0)</f>
        <v>0</v>
      </c>
      <c r="G5078" s="90">
        <f t="shared" si="341"/>
        <v>0</v>
      </c>
      <c r="H5078" s="1">
        <f>IF(Eingabe!R5078="x",1,0)</f>
        <v>0</v>
      </c>
      <c r="I5078" s="1">
        <f>IF(Eingabe!S5078="x",1,0)</f>
        <v>0</v>
      </c>
      <c r="J5078" s="1">
        <f t="shared" si="342"/>
        <v>0</v>
      </c>
      <c r="K5078" s="89">
        <f>IF(Eingabe!E5078="x",1,0)</f>
        <v>0</v>
      </c>
      <c r="L5078" s="1">
        <f>IF(Eingabe!F5078="x",1,0)</f>
        <v>0</v>
      </c>
      <c r="M5078" s="90">
        <f t="shared" si="343"/>
        <v>0</v>
      </c>
    </row>
    <row r="5079">
      <c r="A5079" s="5">
        <f>Eingabe!J5079^2*PI()/4</f>
        <v>0</v>
      </c>
      <c r="B5079" s="5">
        <f>Eingabe!K5079*Eingabe!L5079</f>
        <v>0</v>
      </c>
      <c r="C5079" s="5">
        <f>(Eingabe!K5079*(Eingabe!L5079-Eingabe!K5079)+Eingabe!K5079^2*PI()/4)*0+Eingabe!K5079*Eingabe!L5079</f>
        <v>0</v>
      </c>
      <c r="D5079" s="89">
        <f>IF(Eingabe!G5079="x",1,0)</f>
        <v>0</v>
      </c>
      <c r="E5079" s="1">
        <f>IF(Eingabe!H5079="x",1,0)</f>
        <v>0</v>
      </c>
      <c r="F5079" s="1">
        <f>IF(Eingabe!I5079="x",1,0)</f>
        <v>0</v>
      </c>
      <c r="G5079" s="90">
        <f t="shared" si="341"/>
        <v>0</v>
      </c>
      <c r="H5079" s="1">
        <f>IF(Eingabe!R5079="x",1,0)</f>
        <v>0</v>
      </c>
      <c r="I5079" s="1">
        <f>IF(Eingabe!S5079="x",1,0)</f>
        <v>0</v>
      </c>
      <c r="J5079" s="1">
        <f t="shared" si="342"/>
        <v>0</v>
      </c>
      <c r="K5079" s="89">
        <f>IF(Eingabe!E5079="x",1,0)</f>
        <v>0</v>
      </c>
      <c r="L5079" s="1">
        <f>IF(Eingabe!F5079="x",1,0)</f>
        <v>0</v>
      </c>
      <c r="M5079" s="90">
        <f t="shared" si="343"/>
        <v>0</v>
      </c>
    </row>
    <row r="5080">
      <c r="A5080" s="5">
        <f>Eingabe!J5080^2*PI()/4</f>
        <v>0</v>
      </c>
      <c r="B5080" s="5">
        <f>Eingabe!K5080*Eingabe!L5080</f>
        <v>0</v>
      </c>
      <c r="C5080" s="5">
        <f>(Eingabe!K5080*(Eingabe!L5080-Eingabe!K5080)+Eingabe!K5080^2*PI()/4)*0+Eingabe!K5080*Eingabe!L5080</f>
        <v>0</v>
      </c>
      <c r="D5080" s="89">
        <f>IF(Eingabe!G5080="x",1,0)</f>
        <v>0</v>
      </c>
      <c r="E5080" s="1">
        <f>IF(Eingabe!H5080="x",1,0)</f>
        <v>0</v>
      </c>
      <c r="F5080" s="1">
        <f>IF(Eingabe!I5080="x",1,0)</f>
        <v>0</v>
      </c>
      <c r="G5080" s="90">
        <f t="shared" si="341"/>
        <v>0</v>
      </c>
      <c r="H5080" s="1">
        <f>IF(Eingabe!R5080="x",1,0)</f>
        <v>0</v>
      </c>
      <c r="I5080" s="1">
        <f>IF(Eingabe!S5080="x",1,0)</f>
        <v>0</v>
      </c>
      <c r="J5080" s="1">
        <f t="shared" si="342"/>
        <v>0</v>
      </c>
      <c r="K5080" s="89">
        <f>IF(Eingabe!E5080="x",1,0)</f>
        <v>0</v>
      </c>
      <c r="L5080" s="1">
        <f>IF(Eingabe!F5080="x",1,0)</f>
        <v>0</v>
      </c>
      <c r="M5080" s="90">
        <f t="shared" si="343"/>
        <v>0</v>
      </c>
    </row>
    <row r="5081">
      <c r="A5081" s="5">
        <f>Eingabe!J5081^2*PI()/4</f>
        <v>0</v>
      </c>
      <c r="B5081" s="5">
        <f>Eingabe!K5081*Eingabe!L5081</f>
        <v>0</v>
      </c>
      <c r="C5081" s="5">
        <f>(Eingabe!K5081*(Eingabe!L5081-Eingabe!K5081)+Eingabe!K5081^2*PI()/4)*0+Eingabe!K5081*Eingabe!L5081</f>
        <v>0</v>
      </c>
      <c r="D5081" s="89">
        <f>IF(Eingabe!G5081="x",1,0)</f>
        <v>0</v>
      </c>
      <c r="E5081" s="1">
        <f>IF(Eingabe!H5081="x",1,0)</f>
        <v>0</v>
      </c>
      <c r="F5081" s="1">
        <f>IF(Eingabe!I5081="x",1,0)</f>
        <v>0</v>
      </c>
      <c r="G5081" s="90">
        <f t="shared" si="341"/>
        <v>0</v>
      </c>
      <c r="H5081" s="1">
        <f>IF(Eingabe!R5081="x",1,0)</f>
        <v>0</v>
      </c>
      <c r="I5081" s="1">
        <f>IF(Eingabe!S5081="x",1,0)</f>
        <v>0</v>
      </c>
      <c r="J5081" s="1">
        <f t="shared" si="342"/>
        <v>0</v>
      </c>
      <c r="K5081" s="89">
        <f>IF(Eingabe!E5081="x",1,0)</f>
        <v>0</v>
      </c>
      <c r="L5081" s="1">
        <f>IF(Eingabe!F5081="x",1,0)</f>
        <v>0</v>
      </c>
      <c r="M5081" s="90">
        <f t="shared" si="343"/>
        <v>0</v>
      </c>
    </row>
    <row r="5082">
      <c r="A5082" s="5">
        <f>Eingabe!J5082^2*PI()/4</f>
        <v>0</v>
      </c>
      <c r="B5082" s="5">
        <f>Eingabe!K5082*Eingabe!L5082</f>
        <v>0</v>
      </c>
      <c r="C5082" s="5">
        <f>(Eingabe!K5082*(Eingabe!L5082-Eingabe!K5082)+Eingabe!K5082^2*PI()/4)*0+Eingabe!K5082*Eingabe!L5082</f>
        <v>0</v>
      </c>
      <c r="D5082" s="89">
        <f>IF(Eingabe!G5082="x",1,0)</f>
        <v>0</v>
      </c>
      <c r="E5082" s="1">
        <f>IF(Eingabe!H5082="x",1,0)</f>
        <v>0</v>
      </c>
      <c r="F5082" s="1">
        <f>IF(Eingabe!I5082="x",1,0)</f>
        <v>0</v>
      </c>
      <c r="G5082" s="90">
        <f t="shared" si="341"/>
        <v>0</v>
      </c>
      <c r="H5082" s="1">
        <f>IF(Eingabe!R5082="x",1,0)</f>
        <v>0</v>
      </c>
      <c r="I5082" s="1">
        <f>IF(Eingabe!S5082="x",1,0)</f>
        <v>0</v>
      </c>
      <c r="J5082" s="1">
        <f t="shared" si="342"/>
        <v>0</v>
      </c>
      <c r="K5082" s="89">
        <f>IF(Eingabe!E5082="x",1,0)</f>
        <v>0</v>
      </c>
      <c r="L5082" s="1">
        <f>IF(Eingabe!F5082="x",1,0)</f>
        <v>0</v>
      </c>
      <c r="M5082" s="90">
        <f t="shared" si="343"/>
        <v>0</v>
      </c>
    </row>
    <row r="5083">
      <c r="A5083" s="5">
        <f>Eingabe!J5083^2*PI()/4</f>
        <v>0</v>
      </c>
      <c r="B5083" s="5">
        <f>Eingabe!K5083*Eingabe!L5083</f>
        <v>0</v>
      </c>
      <c r="C5083" s="5">
        <f>(Eingabe!K5083*(Eingabe!L5083-Eingabe!K5083)+Eingabe!K5083^2*PI()/4)*0+Eingabe!K5083*Eingabe!L5083</f>
        <v>0</v>
      </c>
      <c r="D5083" s="89">
        <f>IF(Eingabe!G5083="x",1,0)</f>
        <v>0</v>
      </c>
      <c r="E5083" s="1">
        <f>IF(Eingabe!H5083="x",1,0)</f>
        <v>0</v>
      </c>
      <c r="F5083" s="1">
        <f>IF(Eingabe!I5083="x",1,0)</f>
        <v>0</v>
      </c>
      <c r="G5083" s="90">
        <f t="shared" si="341"/>
        <v>0</v>
      </c>
      <c r="H5083" s="1">
        <f>IF(Eingabe!R5083="x",1,0)</f>
        <v>0</v>
      </c>
      <c r="I5083" s="1">
        <f>IF(Eingabe!S5083="x",1,0)</f>
        <v>0</v>
      </c>
      <c r="J5083" s="1">
        <f t="shared" si="342"/>
        <v>0</v>
      </c>
      <c r="K5083" s="89">
        <f>IF(Eingabe!E5083="x",1,0)</f>
        <v>0</v>
      </c>
      <c r="L5083" s="1">
        <f>IF(Eingabe!F5083="x",1,0)</f>
        <v>0</v>
      </c>
      <c r="M5083" s="90">
        <f t="shared" si="343"/>
        <v>0</v>
      </c>
    </row>
    <row r="5084">
      <c r="A5084" s="5">
        <f>Eingabe!J5084^2*PI()/4</f>
        <v>0</v>
      </c>
      <c r="B5084" s="5">
        <f>Eingabe!K5084*Eingabe!L5084</f>
        <v>0</v>
      </c>
      <c r="C5084" s="5">
        <f>(Eingabe!K5084*(Eingabe!L5084-Eingabe!K5084)+Eingabe!K5084^2*PI()/4)*0+Eingabe!K5084*Eingabe!L5084</f>
        <v>0</v>
      </c>
      <c r="D5084" s="89">
        <f>IF(Eingabe!G5084="x",1,0)</f>
        <v>0</v>
      </c>
      <c r="E5084" s="1">
        <f>IF(Eingabe!H5084="x",1,0)</f>
        <v>0</v>
      </c>
      <c r="F5084" s="1">
        <f>IF(Eingabe!I5084="x",1,0)</f>
        <v>0</v>
      </c>
      <c r="G5084" s="90">
        <f t="shared" si="341"/>
        <v>0</v>
      </c>
      <c r="H5084" s="1">
        <f>IF(Eingabe!R5084="x",1,0)</f>
        <v>0</v>
      </c>
      <c r="I5084" s="1">
        <f>IF(Eingabe!S5084="x",1,0)</f>
        <v>0</v>
      </c>
      <c r="J5084" s="1">
        <f t="shared" si="342"/>
        <v>0</v>
      </c>
      <c r="K5084" s="89">
        <f>IF(Eingabe!E5084="x",1,0)</f>
        <v>0</v>
      </c>
      <c r="L5084" s="1">
        <f>IF(Eingabe!F5084="x",1,0)</f>
        <v>0</v>
      </c>
      <c r="M5084" s="90">
        <f t="shared" si="343"/>
        <v>0</v>
      </c>
    </row>
    <row r="5085">
      <c r="A5085" s="5">
        <f>Eingabe!J5085^2*PI()/4</f>
        <v>0</v>
      </c>
      <c r="B5085" s="5">
        <f>Eingabe!K5085*Eingabe!L5085</f>
        <v>0</v>
      </c>
      <c r="C5085" s="5">
        <f>(Eingabe!K5085*(Eingabe!L5085-Eingabe!K5085)+Eingabe!K5085^2*PI()/4)*0+Eingabe!K5085*Eingabe!L5085</f>
        <v>0</v>
      </c>
      <c r="D5085" s="89">
        <f>IF(Eingabe!G5085="x",1,0)</f>
        <v>0</v>
      </c>
      <c r="E5085" s="1">
        <f>IF(Eingabe!H5085="x",1,0)</f>
        <v>0</v>
      </c>
      <c r="F5085" s="1">
        <f>IF(Eingabe!I5085="x",1,0)</f>
        <v>0</v>
      </c>
      <c r="G5085" s="90">
        <f t="shared" si="341"/>
        <v>0</v>
      </c>
      <c r="H5085" s="1">
        <f>IF(Eingabe!R5085="x",1,0)</f>
        <v>0</v>
      </c>
      <c r="I5085" s="1">
        <f>IF(Eingabe!S5085="x",1,0)</f>
        <v>0</v>
      </c>
      <c r="J5085" s="1">
        <f t="shared" si="342"/>
        <v>0</v>
      </c>
      <c r="K5085" s="89">
        <f>IF(Eingabe!E5085="x",1,0)</f>
        <v>0</v>
      </c>
      <c r="L5085" s="1">
        <f>IF(Eingabe!F5085="x",1,0)</f>
        <v>0</v>
      </c>
      <c r="M5085" s="90">
        <f t="shared" si="343"/>
        <v>0</v>
      </c>
    </row>
    <row r="5086">
      <c r="A5086" s="5">
        <f>Eingabe!J5086^2*PI()/4</f>
        <v>0</v>
      </c>
      <c r="B5086" s="5">
        <f>Eingabe!K5086*Eingabe!L5086</f>
        <v>0</v>
      </c>
      <c r="C5086" s="5">
        <f>(Eingabe!K5086*(Eingabe!L5086-Eingabe!K5086)+Eingabe!K5086^2*PI()/4)*0+Eingabe!K5086*Eingabe!L5086</f>
        <v>0</v>
      </c>
      <c r="D5086" s="89">
        <f>IF(Eingabe!G5086="x",1,0)</f>
        <v>0</v>
      </c>
      <c r="E5086" s="1">
        <f>IF(Eingabe!H5086="x",1,0)</f>
        <v>0</v>
      </c>
      <c r="F5086" s="1">
        <f>IF(Eingabe!I5086="x",1,0)</f>
        <v>0</v>
      </c>
      <c r="G5086" s="90">
        <f t="shared" si="341"/>
        <v>0</v>
      </c>
      <c r="H5086" s="1">
        <f>IF(Eingabe!R5086="x",1,0)</f>
        <v>0</v>
      </c>
      <c r="I5086" s="1">
        <f>IF(Eingabe!S5086="x",1,0)</f>
        <v>0</v>
      </c>
      <c r="J5086" s="1">
        <f t="shared" si="342"/>
        <v>0</v>
      </c>
      <c r="K5086" s="89">
        <f>IF(Eingabe!E5086="x",1,0)</f>
        <v>0</v>
      </c>
      <c r="L5086" s="1">
        <f>IF(Eingabe!F5086="x",1,0)</f>
        <v>0</v>
      </c>
      <c r="M5086" s="90">
        <f t="shared" si="343"/>
        <v>0</v>
      </c>
    </row>
    <row r="5087">
      <c r="A5087" s="5">
        <f>Eingabe!J5087^2*PI()/4</f>
        <v>0</v>
      </c>
      <c r="B5087" s="5">
        <f>Eingabe!K5087*Eingabe!L5087</f>
        <v>0</v>
      </c>
      <c r="C5087" s="5">
        <f>(Eingabe!K5087*(Eingabe!L5087-Eingabe!K5087)+Eingabe!K5087^2*PI()/4)*0+Eingabe!K5087*Eingabe!L5087</f>
        <v>0</v>
      </c>
      <c r="D5087" s="89">
        <f>IF(Eingabe!G5087="x",1,0)</f>
        <v>0</v>
      </c>
      <c r="E5087" s="1">
        <f>IF(Eingabe!H5087="x",1,0)</f>
        <v>0</v>
      </c>
      <c r="F5087" s="1">
        <f>IF(Eingabe!I5087="x",1,0)</f>
        <v>0</v>
      </c>
      <c r="G5087" s="90">
        <f t="shared" si="341"/>
        <v>0</v>
      </c>
      <c r="H5087" s="1">
        <f>IF(Eingabe!R5087="x",1,0)</f>
        <v>0</v>
      </c>
      <c r="I5087" s="1">
        <f>IF(Eingabe!S5087="x",1,0)</f>
        <v>0</v>
      </c>
      <c r="J5087" s="1">
        <f t="shared" si="342"/>
        <v>0</v>
      </c>
      <c r="K5087" s="89">
        <f>IF(Eingabe!E5087="x",1,0)</f>
        <v>0</v>
      </c>
      <c r="L5087" s="1">
        <f>IF(Eingabe!F5087="x",1,0)</f>
        <v>0</v>
      </c>
      <c r="M5087" s="90">
        <f t="shared" si="343"/>
        <v>0</v>
      </c>
    </row>
    <row r="5088">
      <c r="A5088" s="5">
        <f>Eingabe!J5088^2*PI()/4</f>
        <v>0</v>
      </c>
      <c r="B5088" s="5">
        <f>Eingabe!K5088*Eingabe!L5088</f>
        <v>0</v>
      </c>
      <c r="C5088" s="5">
        <f>(Eingabe!K5088*(Eingabe!L5088-Eingabe!K5088)+Eingabe!K5088^2*PI()/4)*0+Eingabe!K5088*Eingabe!L5088</f>
        <v>0</v>
      </c>
      <c r="D5088" s="89">
        <f>IF(Eingabe!G5088="x",1,0)</f>
        <v>0</v>
      </c>
      <c r="E5088" s="1">
        <f>IF(Eingabe!H5088="x",1,0)</f>
        <v>0</v>
      </c>
      <c r="F5088" s="1">
        <f>IF(Eingabe!I5088="x",1,0)</f>
        <v>0</v>
      </c>
      <c r="G5088" s="90">
        <f t="shared" si="341"/>
        <v>0</v>
      </c>
      <c r="H5088" s="1">
        <f>IF(Eingabe!R5088="x",1,0)</f>
        <v>0</v>
      </c>
      <c r="I5088" s="1">
        <f>IF(Eingabe!S5088="x",1,0)</f>
        <v>0</v>
      </c>
      <c r="J5088" s="1">
        <f t="shared" si="342"/>
        <v>0</v>
      </c>
      <c r="K5088" s="89">
        <f>IF(Eingabe!E5088="x",1,0)</f>
        <v>0</v>
      </c>
      <c r="L5088" s="1">
        <f>IF(Eingabe!F5088="x",1,0)</f>
        <v>0</v>
      </c>
      <c r="M5088" s="90">
        <f t="shared" si="343"/>
        <v>0</v>
      </c>
    </row>
    <row r="5089">
      <c r="A5089" s="5">
        <f>Eingabe!J5089^2*PI()/4</f>
        <v>0</v>
      </c>
      <c r="B5089" s="5">
        <f>Eingabe!K5089*Eingabe!L5089</f>
        <v>0</v>
      </c>
      <c r="C5089" s="5">
        <f>(Eingabe!K5089*(Eingabe!L5089-Eingabe!K5089)+Eingabe!K5089^2*PI()/4)*0+Eingabe!K5089*Eingabe!L5089</f>
        <v>0</v>
      </c>
      <c r="D5089" s="89">
        <f>IF(Eingabe!G5089="x",1,0)</f>
        <v>0</v>
      </c>
      <c r="E5089" s="1">
        <f>IF(Eingabe!H5089="x",1,0)</f>
        <v>0</v>
      </c>
      <c r="F5089" s="1">
        <f>IF(Eingabe!I5089="x",1,0)</f>
        <v>0</v>
      </c>
      <c r="G5089" s="90">
        <f t="shared" si="341"/>
        <v>0</v>
      </c>
      <c r="H5089" s="1">
        <f>IF(Eingabe!R5089="x",1,0)</f>
        <v>0</v>
      </c>
      <c r="I5089" s="1">
        <f>IF(Eingabe!S5089="x",1,0)</f>
        <v>0</v>
      </c>
      <c r="J5089" s="1">
        <f t="shared" si="342"/>
        <v>0</v>
      </c>
      <c r="K5089" s="89">
        <f>IF(Eingabe!E5089="x",1,0)</f>
        <v>0</v>
      </c>
      <c r="L5089" s="1">
        <f>IF(Eingabe!F5089="x",1,0)</f>
        <v>0</v>
      </c>
      <c r="M5089" s="90">
        <f t="shared" si="343"/>
        <v>0</v>
      </c>
    </row>
    <row r="5090">
      <c r="A5090" s="5">
        <f>Eingabe!J5090^2*PI()/4</f>
        <v>0</v>
      </c>
      <c r="B5090" s="5">
        <f>Eingabe!K5090*Eingabe!L5090</f>
        <v>0</v>
      </c>
      <c r="C5090" s="5">
        <f>(Eingabe!K5090*(Eingabe!L5090-Eingabe!K5090)+Eingabe!K5090^2*PI()/4)*0+Eingabe!K5090*Eingabe!L5090</f>
        <v>0</v>
      </c>
      <c r="D5090" s="89">
        <f>IF(Eingabe!G5090="x",1,0)</f>
        <v>0</v>
      </c>
      <c r="E5090" s="1">
        <f>IF(Eingabe!H5090="x",1,0)</f>
        <v>0</v>
      </c>
      <c r="F5090" s="1">
        <f>IF(Eingabe!I5090="x",1,0)</f>
        <v>0</v>
      </c>
      <c r="G5090" s="90">
        <f t="shared" si="341"/>
        <v>0</v>
      </c>
      <c r="H5090" s="1">
        <f>IF(Eingabe!R5090="x",1,0)</f>
        <v>0</v>
      </c>
      <c r="I5090" s="1">
        <f>IF(Eingabe!S5090="x",1,0)</f>
        <v>0</v>
      </c>
      <c r="J5090" s="1">
        <f t="shared" si="342"/>
        <v>0</v>
      </c>
      <c r="K5090" s="89">
        <f>IF(Eingabe!E5090="x",1,0)</f>
        <v>0</v>
      </c>
      <c r="L5090" s="1">
        <f>IF(Eingabe!F5090="x",1,0)</f>
        <v>0</v>
      </c>
      <c r="M5090" s="90">
        <f t="shared" si="343"/>
        <v>0</v>
      </c>
    </row>
    <row r="5091">
      <c r="A5091" s="5">
        <f>Eingabe!J5091^2*PI()/4</f>
        <v>0</v>
      </c>
      <c r="B5091" s="5">
        <f>Eingabe!K5091*Eingabe!L5091</f>
        <v>0</v>
      </c>
      <c r="C5091" s="5">
        <f>(Eingabe!K5091*(Eingabe!L5091-Eingabe!K5091)+Eingabe!K5091^2*PI()/4)*0+Eingabe!K5091*Eingabe!L5091</f>
        <v>0</v>
      </c>
      <c r="D5091" s="89">
        <f>IF(Eingabe!G5091="x",1,0)</f>
        <v>0</v>
      </c>
      <c r="E5091" s="1">
        <f>IF(Eingabe!H5091="x",1,0)</f>
        <v>0</v>
      </c>
      <c r="F5091" s="1">
        <f>IF(Eingabe!I5091="x",1,0)</f>
        <v>0</v>
      </c>
      <c r="G5091" s="90">
        <f t="shared" si="341"/>
        <v>0</v>
      </c>
      <c r="H5091" s="1">
        <f>IF(Eingabe!R5091="x",1,0)</f>
        <v>0</v>
      </c>
      <c r="I5091" s="1">
        <f>IF(Eingabe!S5091="x",1,0)</f>
        <v>0</v>
      </c>
      <c r="J5091" s="1">
        <f t="shared" si="342"/>
        <v>0</v>
      </c>
      <c r="K5091" s="89">
        <f>IF(Eingabe!E5091="x",1,0)</f>
        <v>0</v>
      </c>
      <c r="L5091" s="1">
        <f>IF(Eingabe!F5091="x",1,0)</f>
        <v>0</v>
      </c>
      <c r="M5091" s="90">
        <f t="shared" si="343"/>
        <v>0</v>
      </c>
    </row>
    <row r="5092">
      <c r="A5092" s="5">
        <f>Eingabe!J5092^2*PI()/4</f>
        <v>0</v>
      </c>
      <c r="B5092" s="5">
        <f>Eingabe!K5092*Eingabe!L5092</f>
        <v>0</v>
      </c>
      <c r="C5092" s="5">
        <f>(Eingabe!K5092*(Eingabe!L5092-Eingabe!K5092)+Eingabe!K5092^2*PI()/4)*0+Eingabe!K5092*Eingabe!L5092</f>
        <v>0</v>
      </c>
      <c r="D5092" s="89">
        <f>IF(Eingabe!G5092="x",1,0)</f>
        <v>0</v>
      </c>
      <c r="E5092" s="1">
        <f>IF(Eingabe!H5092="x",1,0)</f>
        <v>0</v>
      </c>
      <c r="F5092" s="1">
        <f>IF(Eingabe!I5092="x",1,0)</f>
        <v>0</v>
      </c>
      <c r="G5092" s="90">
        <f t="shared" si="341"/>
        <v>0</v>
      </c>
      <c r="H5092" s="1">
        <f>IF(Eingabe!R5092="x",1,0)</f>
        <v>0</v>
      </c>
      <c r="I5092" s="1">
        <f>IF(Eingabe!S5092="x",1,0)</f>
        <v>0</v>
      </c>
      <c r="J5092" s="1">
        <f t="shared" si="342"/>
        <v>0</v>
      </c>
      <c r="K5092" s="89">
        <f>IF(Eingabe!E5092="x",1,0)</f>
        <v>0</v>
      </c>
      <c r="L5092" s="1">
        <f>IF(Eingabe!F5092="x",1,0)</f>
        <v>0</v>
      </c>
      <c r="M5092" s="90">
        <f t="shared" si="343"/>
        <v>0</v>
      </c>
    </row>
    <row r="5093">
      <c r="A5093" s="5">
        <f>Eingabe!J5093^2*PI()/4</f>
        <v>0</v>
      </c>
      <c r="B5093" s="5">
        <f>Eingabe!K5093*Eingabe!L5093</f>
        <v>0</v>
      </c>
      <c r="C5093" s="5">
        <f>(Eingabe!K5093*(Eingabe!L5093-Eingabe!K5093)+Eingabe!K5093^2*PI()/4)*0+Eingabe!K5093*Eingabe!L5093</f>
        <v>0</v>
      </c>
      <c r="D5093" s="89">
        <f>IF(Eingabe!G5093="x",1,0)</f>
        <v>0</v>
      </c>
      <c r="E5093" s="1">
        <f>IF(Eingabe!H5093="x",1,0)</f>
        <v>0</v>
      </c>
      <c r="F5093" s="1">
        <f>IF(Eingabe!I5093="x",1,0)</f>
        <v>0</v>
      </c>
      <c r="G5093" s="90">
        <f t="shared" si="341"/>
        <v>0</v>
      </c>
      <c r="H5093" s="1">
        <f>IF(Eingabe!R5093="x",1,0)</f>
        <v>0</v>
      </c>
      <c r="I5093" s="1">
        <f>IF(Eingabe!S5093="x",1,0)</f>
        <v>0</v>
      </c>
      <c r="J5093" s="1">
        <f t="shared" si="342"/>
        <v>0</v>
      </c>
      <c r="K5093" s="89">
        <f>IF(Eingabe!E5093="x",1,0)</f>
        <v>0</v>
      </c>
      <c r="L5093" s="1">
        <f>IF(Eingabe!F5093="x",1,0)</f>
        <v>0</v>
      </c>
      <c r="M5093" s="90">
        <f t="shared" si="343"/>
        <v>0</v>
      </c>
    </row>
    <row r="5094">
      <c r="A5094" s="5">
        <f>Eingabe!J5094^2*PI()/4</f>
        <v>0</v>
      </c>
      <c r="B5094" s="5">
        <f>Eingabe!K5094*Eingabe!L5094</f>
        <v>0</v>
      </c>
      <c r="C5094" s="5">
        <f>(Eingabe!K5094*(Eingabe!L5094-Eingabe!K5094)+Eingabe!K5094^2*PI()/4)*0+Eingabe!K5094*Eingabe!L5094</f>
        <v>0</v>
      </c>
      <c r="D5094" s="89">
        <f>IF(Eingabe!G5094="x",1,0)</f>
        <v>0</v>
      </c>
      <c r="E5094" s="1">
        <f>IF(Eingabe!H5094="x",1,0)</f>
        <v>0</v>
      </c>
      <c r="F5094" s="1">
        <f>IF(Eingabe!I5094="x",1,0)</f>
        <v>0</v>
      </c>
      <c r="G5094" s="90">
        <f t="shared" si="341"/>
        <v>0</v>
      </c>
      <c r="H5094" s="1">
        <f>IF(Eingabe!R5094="x",1,0)</f>
        <v>0</v>
      </c>
      <c r="I5094" s="1">
        <f>IF(Eingabe!S5094="x",1,0)</f>
        <v>0</v>
      </c>
      <c r="J5094" s="1">
        <f t="shared" si="342"/>
        <v>0</v>
      </c>
      <c r="K5094" s="89">
        <f>IF(Eingabe!E5094="x",1,0)</f>
        <v>0</v>
      </c>
      <c r="L5094" s="1">
        <f>IF(Eingabe!F5094="x",1,0)</f>
        <v>0</v>
      </c>
      <c r="M5094" s="90">
        <f t="shared" si="343"/>
        <v>0</v>
      </c>
    </row>
    <row r="5095">
      <c r="A5095" s="5">
        <f>Eingabe!J5095^2*PI()/4</f>
        <v>0</v>
      </c>
      <c r="B5095" s="5">
        <f>Eingabe!K5095*Eingabe!L5095</f>
        <v>0</v>
      </c>
      <c r="C5095" s="5">
        <f>(Eingabe!K5095*(Eingabe!L5095-Eingabe!K5095)+Eingabe!K5095^2*PI()/4)*0+Eingabe!K5095*Eingabe!L5095</f>
        <v>0</v>
      </c>
      <c r="D5095" s="89">
        <f>IF(Eingabe!G5095="x",1,0)</f>
        <v>0</v>
      </c>
      <c r="E5095" s="1">
        <f>IF(Eingabe!H5095="x",1,0)</f>
        <v>0</v>
      </c>
      <c r="F5095" s="1">
        <f>IF(Eingabe!I5095="x",1,0)</f>
        <v>0</v>
      </c>
      <c r="G5095" s="90">
        <f t="shared" si="341"/>
        <v>0</v>
      </c>
      <c r="H5095" s="1">
        <f>IF(Eingabe!R5095="x",1,0)</f>
        <v>0</v>
      </c>
      <c r="I5095" s="1">
        <f>IF(Eingabe!S5095="x",1,0)</f>
        <v>0</v>
      </c>
      <c r="J5095" s="1">
        <f t="shared" si="342"/>
        <v>0</v>
      </c>
      <c r="K5095" s="89">
        <f>IF(Eingabe!E5095="x",1,0)</f>
        <v>0</v>
      </c>
      <c r="L5095" s="1">
        <f>IF(Eingabe!F5095="x",1,0)</f>
        <v>0</v>
      </c>
      <c r="M5095" s="90">
        <f t="shared" si="343"/>
        <v>0</v>
      </c>
    </row>
    <row r="5096">
      <c r="A5096" s="5">
        <f>Eingabe!J5096^2*PI()/4</f>
        <v>0</v>
      </c>
      <c r="B5096" s="5">
        <f>Eingabe!K5096*Eingabe!L5096</f>
        <v>0</v>
      </c>
      <c r="C5096" s="5">
        <f>(Eingabe!K5096*(Eingabe!L5096-Eingabe!K5096)+Eingabe!K5096^2*PI()/4)*0+Eingabe!K5096*Eingabe!L5096</f>
        <v>0</v>
      </c>
      <c r="D5096" s="89">
        <f>IF(Eingabe!G5096="x",1,0)</f>
        <v>0</v>
      </c>
      <c r="E5096" s="1">
        <f>IF(Eingabe!H5096="x",1,0)</f>
        <v>0</v>
      </c>
      <c r="F5096" s="1">
        <f>IF(Eingabe!I5096="x",1,0)</f>
        <v>0</v>
      </c>
      <c r="G5096" s="90">
        <f t="shared" si="341"/>
        <v>0</v>
      </c>
      <c r="H5096" s="1">
        <f>IF(Eingabe!R5096="x",1,0)</f>
        <v>0</v>
      </c>
      <c r="I5096" s="1">
        <f>IF(Eingabe!S5096="x",1,0)</f>
        <v>0</v>
      </c>
      <c r="J5096" s="1">
        <f t="shared" si="342"/>
        <v>0</v>
      </c>
      <c r="K5096" s="89">
        <f>IF(Eingabe!E5096="x",1,0)</f>
        <v>0</v>
      </c>
      <c r="L5096" s="1">
        <f>IF(Eingabe!F5096="x",1,0)</f>
        <v>0</v>
      </c>
      <c r="M5096" s="90">
        <f t="shared" si="343"/>
        <v>0</v>
      </c>
    </row>
    <row r="5097">
      <c r="A5097" s="5">
        <f>Eingabe!J5097^2*PI()/4</f>
        <v>0</v>
      </c>
      <c r="B5097" s="5">
        <f>Eingabe!K5097*Eingabe!L5097</f>
        <v>0</v>
      </c>
      <c r="C5097" s="5">
        <f>(Eingabe!K5097*(Eingabe!L5097-Eingabe!K5097)+Eingabe!K5097^2*PI()/4)*0+Eingabe!K5097*Eingabe!L5097</f>
        <v>0</v>
      </c>
      <c r="D5097" s="89">
        <f>IF(Eingabe!G5097="x",1,0)</f>
        <v>0</v>
      </c>
      <c r="E5097" s="1">
        <f>IF(Eingabe!H5097="x",1,0)</f>
        <v>0</v>
      </c>
      <c r="F5097" s="1">
        <f>IF(Eingabe!I5097="x",1,0)</f>
        <v>0</v>
      </c>
      <c r="G5097" s="90">
        <f t="shared" si="341"/>
        <v>0</v>
      </c>
      <c r="H5097" s="1">
        <f>IF(Eingabe!R5097="x",1,0)</f>
        <v>0</v>
      </c>
      <c r="I5097" s="1">
        <f>IF(Eingabe!S5097="x",1,0)</f>
        <v>0</v>
      </c>
      <c r="J5097" s="1">
        <f t="shared" si="342"/>
        <v>0</v>
      </c>
      <c r="K5097" s="89">
        <f>IF(Eingabe!E5097="x",1,0)</f>
        <v>0</v>
      </c>
      <c r="L5097" s="1">
        <f>IF(Eingabe!F5097="x",1,0)</f>
        <v>0</v>
      </c>
      <c r="M5097" s="90">
        <f t="shared" si="343"/>
        <v>0</v>
      </c>
    </row>
    <row r="5098">
      <c r="A5098" s="5">
        <f>Eingabe!J5098^2*PI()/4</f>
        <v>0</v>
      </c>
      <c r="B5098" s="5">
        <f>Eingabe!K5098*Eingabe!L5098</f>
        <v>0</v>
      </c>
      <c r="C5098" s="5">
        <f>(Eingabe!K5098*(Eingabe!L5098-Eingabe!K5098)+Eingabe!K5098^2*PI()/4)*0+Eingabe!K5098*Eingabe!L5098</f>
        <v>0</v>
      </c>
      <c r="D5098" s="89">
        <f>IF(Eingabe!G5098="x",1,0)</f>
        <v>0</v>
      </c>
      <c r="E5098" s="1">
        <f>IF(Eingabe!H5098="x",1,0)</f>
        <v>0</v>
      </c>
      <c r="F5098" s="1">
        <f>IF(Eingabe!I5098="x",1,0)</f>
        <v>0</v>
      </c>
      <c r="G5098" s="90">
        <f t="shared" si="341"/>
        <v>0</v>
      </c>
      <c r="H5098" s="1">
        <f>IF(Eingabe!R5098="x",1,0)</f>
        <v>0</v>
      </c>
      <c r="I5098" s="1">
        <f>IF(Eingabe!S5098="x",1,0)</f>
        <v>0</v>
      </c>
      <c r="J5098" s="1">
        <f t="shared" si="342"/>
        <v>0</v>
      </c>
      <c r="K5098" s="89">
        <f>IF(Eingabe!E5098="x",1,0)</f>
        <v>0</v>
      </c>
      <c r="L5098" s="1">
        <f>IF(Eingabe!F5098="x",1,0)</f>
        <v>0</v>
      </c>
      <c r="M5098" s="90">
        <f t="shared" si="343"/>
        <v>0</v>
      </c>
    </row>
    <row r="5099">
      <c r="A5099" s="5">
        <f>Eingabe!J5099^2*PI()/4</f>
        <v>0</v>
      </c>
      <c r="B5099" s="5">
        <f>Eingabe!K5099*Eingabe!L5099</f>
        <v>0</v>
      </c>
      <c r="C5099" s="5">
        <f>(Eingabe!K5099*(Eingabe!L5099-Eingabe!K5099)+Eingabe!K5099^2*PI()/4)*0+Eingabe!K5099*Eingabe!L5099</f>
        <v>0</v>
      </c>
      <c r="D5099" s="89">
        <f>IF(Eingabe!G5099="x",1,0)</f>
        <v>0</v>
      </c>
      <c r="E5099" s="1">
        <f>IF(Eingabe!H5099="x",1,0)</f>
        <v>0</v>
      </c>
      <c r="F5099" s="1">
        <f>IF(Eingabe!I5099="x",1,0)</f>
        <v>0</v>
      </c>
      <c r="G5099" s="90">
        <f t="shared" si="341"/>
        <v>0</v>
      </c>
      <c r="H5099" s="1">
        <f>IF(Eingabe!R5099="x",1,0)</f>
        <v>0</v>
      </c>
      <c r="I5099" s="1">
        <f>IF(Eingabe!S5099="x",1,0)</f>
        <v>0</v>
      </c>
      <c r="J5099" s="1">
        <f t="shared" si="342"/>
        <v>0</v>
      </c>
      <c r="K5099" s="89">
        <f>IF(Eingabe!E5099="x",1,0)</f>
        <v>0</v>
      </c>
      <c r="L5099" s="1">
        <f>IF(Eingabe!F5099="x",1,0)</f>
        <v>0</v>
      </c>
      <c r="M5099" s="90">
        <f t="shared" si="343"/>
        <v>0</v>
      </c>
    </row>
    <row r="5100">
      <c r="A5100" s="5">
        <f>Eingabe!J5100^2*PI()/4</f>
        <v>0</v>
      </c>
      <c r="B5100" s="5">
        <f>Eingabe!K5100*Eingabe!L5100</f>
        <v>0</v>
      </c>
      <c r="C5100" s="5">
        <f>(Eingabe!K5100*(Eingabe!L5100-Eingabe!K5100)+Eingabe!K5100^2*PI()/4)*0+Eingabe!K5100*Eingabe!L5100</f>
        <v>0</v>
      </c>
      <c r="D5100" s="89">
        <f>IF(Eingabe!G5100="x",1,0)</f>
        <v>0</v>
      </c>
      <c r="E5100" s="1">
        <f>IF(Eingabe!H5100="x",1,0)</f>
        <v>0</v>
      </c>
      <c r="F5100" s="1">
        <f>IF(Eingabe!I5100="x",1,0)</f>
        <v>0</v>
      </c>
      <c r="G5100" s="90">
        <f t="shared" si="341"/>
        <v>0</v>
      </c>
      <c r="H5100" s="1">
        <f>IF(Eingabe!R5100="x",1,0)</f>
        <v>0</v>
      </c>
      <c r="I5100" s="1">
        <f>IF(Eingabe!S5100="x",1,0)</f>
        <v>0</v>
      </c>
      <c r="J5100" s="1">
        <f t="shared" si="342"/>
        <v>0</v>
      </c>
      <c r="K5100" s="89">
        <f>IF(Eingabe!E5100="x",1,0)</f>
        <v>0</v>
      </c>
      <c r="L5100" s="1">
        <f>IF(Eingabe!F5100="x",1,0)</f>
        <v>0</v>
      </c>
      <c r="M5100" s="90">
        <f t="shared" si="343"/>
        <v>0</v>
      </c>
    </row>
    <row r="5101">
      <c r="A5101" s="5">
        <f>Eingabe!J5101^2*PI()/4</f>
        <v>0</v>
      </c>
      <c r="B5101" s="5">
        <f>Eingabe!K5101*Eingabe!L5101</f>
        <v>0</v>
      </c>
      <c r="C5101" s="5">
        <f>(Eingabe!K5101*(Eingabe!L5101-Eingabe!K5101)+Eingabe!K5101^2*PI()/4)*0+Eingabe!K5101*Eingabe!L5101</f>
        <v>0</v>
      </c>
      <c r="D5101" s="89">
        <f>IF(Eingabe!G5101="x",1,0)</f>
        <v>0</v>
      </c>
      <c r="E5101" s="1">
        <f>IF(Eingabe!H5101="x",1,0)</f>
        <v>0</v>
      </c>
      <c r="F5101" s="1">
        <f>IF(Eingabe!I5101="x",1,0)</f>
        <v>0</v>
      </c>
      <c r="G5101" s="90">
        <f t="shared" si="341"/>
        <v>0</v>
      </c>
      <c r="H5101" s="1">
        <f>IF(Eingabe!R5101="x",1,0)</f>
        <v>0</v>
      </c>
      <c r="I5101" s="1">
        <f>IF(Eingabe!S5101="x",1,0)</f>
        <v>0</v>
      </c>
      <c r="J5101" s="1">
        <f t="shared" si="342"/>
        <v>0</v>
      </c>
      <c r="K5101" s="89">
        <f>IF(Eingabe!E5101="x",1,0)</f>
        <v>0</v>
      </c>
      <c r="L5101" s="1">
        <f>IF(Eingabe!F5101="x",1,0)</f>
        <v>0</v>
      </c>
      <c r="M5101" s="90">
        <f t="shared" si="343"/>
        <v>0</v>
      </c>
    </row>
    <row r="5102">
      <c r="A5102" s="5">
        <f>Eingabe!J5102^2*PI()/4</f>
        <v>0</v>
      </c>
      <c r="B5102" s="5">
        <f>Eingabe!K5102*Eingabe!L5102</f>
        <v>0</v>
      </c>
      <c r="C5102" s="5">
        <f>(Eingabe!K5102*(Eingabe!L5102-Eingabe!K5102)+Eingabe!K5102^2*PI()/4)*0+Eingabe!K5102*Eingabe!L5102</f>
        <v>0</v>
      </c>
      <c r="D5102" s="89">
        <f>IF(Eingabe!G5102="x",1,0)</f>
        <v>0</v>
      </c>
      <c r="E5102" s="1">
        <f>IF(Eingabe!H5102="x",1,0)</f>
        <v>0</v>
      </c>
      <c r="F5102" s="1">
        <f>IF(Eingabe!I5102="x",1,0)</f>
        <v>0</v>
      </c>
      <c r="G5102" s="90">
        <f t="shared" si="341"/>
        <v>0</v>
      </c>
      <c r="H5102" s="1">
        <f>IF(Eingabe!R5102="x",1,0)</f>
        <v>0</v>
      </c>
      <c r="I5102" s="1">
        <f>IF(Eingabe!S5102="x",1,0)</f>
        <v>0</v>
      </c>
      <c r="J5102" s="1">
        <f t="shared" si="342"/>
        <v>0</v>
      </c>
      <c r="K5102" s="89">
        <f>IF(Eingabe!E5102="x",1,0)</f>
        <v>0</v>
      </c>
      <c r="L5102" s="1">
        <f>IF(Eingabe!F5102="x",1,0)</f>
        <v>0</v>
      </c>
      <c r="M5102" s="90">
        <f t="shared" si="343"/>
        <v>0</v>
      </c>
    </row>
    <row r="5103">
      <c r="A5103" s="5">
        <f>Eingabe!J5103^2*PI()/4</f>
        <v>0</v>
      </c>
      <c r="B5103" s="5">
        <f>Eingabe!K5103*Eingabe!L5103</f>
        <v>0</v>
      </c>
      <c r="C5103" s="5">
        <f>(Eingabe!K5103*(Eingabe!L5103-Eingabe!K5103)+Eingabe!K5103^2*PI()/4)*0+Eingabe!K5103*Eingabe!L5103</f>
        <v>0</v>
      </c>
      <c r="D5103" s="89">
        <f>IF(Eingabe!G5103="x",1,0)</f>
        <v>0</v>
      </c>
      <c r="E5103" s="1">
        <f>IF(Eingabe!H5103="x",1,0)</f>
        <v>0</v>
      </c>
      <c r="F5103" s="1">
        <f>IF(Eingabe!I5103="x",1,0)</f>
        <v>0</v>
      </c>
      <c r="G5103" s="90">
        <f t="shared" si="341"/>
        <v>0</v>
      </c>
      <c r="H5103" s="1">
        <f>IF(Eingabe!R5103="x",1,0)</f>
        <v>0</v>
      </c>
      <c r="I5103" s="1">
        <f>IF(Eingabe!S5103="x",1,0)</f>
        <v>0</v>
      </c>
      <c r="J5103" s="1">
        <f t="shared" si="342"/>
        <v>0</v>
      </c>
      <c r="K5103" s="89">
        <f>IF(Eingabe!E5103="x",1,0)</f>
        <v>0</v>
      </c>
      <c r="L5103" s="1">
        <f>IF(Eingabe!F5103="x",1,0)</f>
        <v>0</v>
      </c>
      <c r="M5103" s="90">
        <f t="shared" si="343"/>
        <v>0</v>
      </c>
    </row>
    <row r="5104">
      <c r="A5104" s="5">
        <f>Eingabe!J5104^2*PI()/4</f>
        <v>0</v>
      </c>
      <c r="B5104" s="5">
        <f>Eingabe!K5104*Eingabe!L5104</f>
        <v>0</v>
      </c>
      <c r="C5104" s="5">
        <f>(Eingabe!K5104*(Eingabe!L5104-Eingabe!K5104)+Eingabe!K5104^2*PI()/4)*0+Eingabe!K5104*Eingabe!L5104</f>
        <v>0</v>
      </c>
      <c r="D5104" s="89">
        <f>IF(Eingabe!G5104="x",1,0)</f>
        <v>0</v>
      </c>
      <c r="E5104" s="1">
        <f>IF(Eingabe!H5104="x",1,0)</f>
        <v>0</v>
      </c>
      <c r="F5104" s="1">
        <f>IF(Eingabe!I5104="x",1,0)</f>
        <v>0</v>
      </c>
      <c r="G5104" s="90">
        <f t="shared" si="341"/>
        <v>0</v>
      </c>
      <c r="H5104" s="1">
        <f>IF(Eingabe!R5104="x",1,0)</f>
        <v>0</v>
      </c>
      <c r="I5104" s="1">
        <f>IF(Eingabe!S5104="x",1,0)</f>
        <v>0</v>
      </c>
      <c r="J5104" s="1">
        <f t="shared" si="342"/>
        <v>0</v>
      </c>
      <c r="K5104" s="89">
        <f>IF(Eingabe!E5104="x",1,0)</f>
        <v>0</v>
      </c>
      <c r="L5104" s="1">
        <f>IF(Eingabe!F5104="x",1,0)</f>
        <v>0</v>
      </c>
      <c r="M5104" s="90">
        <f t="shared" si="343"/>
        <v>0</v>
      </c>
    </row>
    <row r="5105">
      <c r="A5105" s="5">
        <f>Eingabe!J5105^2*PI()/4</f>
        <v>0</v>
      </c>
      <c r="B5105" s="5">
        <f>Eingabe!K5105*Eingabe!L5105</f>
        <v>0</v>
      </c>
      <c r="C5105" s="5">
        <f>(Eingabe!K5105*(Eingabe!L5105-Eingabe!K5105)+Eingabe!K5105^2*PI()/4)*0+Eingabe!K5105*Eingabe!L5105</f>
        <v>0</v>
      </c>
      <c r="D5105" s="89">
        <f>IF(Eingabe!G5105="x",1,0)</f>
        <v>0</v>
      </c>
      <c r="E5105" s="1">
        <f>IF(Eingabe!H5105="x",1,0)</f>
        <v>0</v>
      </c>
      <c r="F5105" s="1">
        <f>IF(Eingabe!I5105="x",1,0)</f>
        <v>0</v>
      </c>
      <c r="G5105" s="90">
        <f t="shared" si="341"/>
        <v>0</v>
      </c>
      <c r="H5105" s="1">
        <f>IF(Eingabe!R5105="x",1,0)</f>
        <v>0</v>
      </c>
      <c r="I5105" s="1">
        <f>IF(Eingabe!S5105="x",1,0)</f>
        <v>0</v>
      </c>
      <c r="J5105" s="1">
        <f t="shared" si="342"/>
        <v>0</v>
      </c>
      <c r="K5105" s="89">
        <f>IF(Eingabe!E5105="x",1,0)</f>
        <v>0</v>
      </c>
      <c r="L5105" s="1">
        <f>IF(Eingabe!F5105="x",1,0)</f>
        <v>0</v>
      </c>
      <c r="M5105" s="90">
        <f t="shared" si="343"/>
        <v>0</v>
      </c>
    </row>
    <row r="5106">
      <c r="A5106" s="5">
        <f>Eingabe!J5106^2*PI()/4</f>
        <v>0</v>
      </c>
      <c r="B5106" s="5">
        <f>Eingabe!K5106*Eingabe!L5106</f>
        <v>0</v>
      </c>
      <c r="C5106" s="5">
        <f>(Eingabe!K5106*(Eingabe!L5106-Eingabe!K5106)+Eingabe!K5106^2*PI()/4)*0+Eingabe!K5106*Eingabe!L5106</f>
        <v>0</v>
      </c>
      <c r="D5106" s="89">
        <f>IF(Eingabe!G5106="x",1,0)</f>
        <v>0</v>
      </c>
      <c r="E5106" s="1">
        <f>IF(Eingabe!H5106="x",1,0)</f>
        <v>0</v>
      </c>
      <c r="F5106" s="1">
        <f>IF(Eingabe!I5106="x",1,0)</f>
        <v>0</v>
      </c>
      <c r="G5106" s="90">
        <f t="shared" si="341"/>
        <v>0</v>
      </c>
      <c r="H5106" s="1">
        <f>IF(Eingabe!R5106="x",1,0)</f>
        <v>0</v>
      </c>
      <c r="I5106" s="1">
        <f>IF(Eingabe!S5106="x",1,0)</f>
        <v>0</v>
      </c>
      <c r="J5106" s="1">
        <f t="shared" si="342"/>
        <v>0</v>
      </c>
      <c r="K5106" s="89">
        <f>IF(Eingabe!E5106="x",1,0)</f>
        <v>0</v>
      </c>
      <c r="L5106" s="1">
        <f>IF(Eingabe!F5106="x",1,0)</f>
        <v>0</v>
      </c>
      <c r="M5106" s="90">
        <f t="shared" si="343"/>
        <v>0</v>
      </c>
    </row>
    <row r="5107">
      <c r="A5107" s="5">
        <f>Eingabe!J5107^2*PI()/4</f>
        <v>0</v>
      </c>
      <c r="B5107" s="5">
        <f>Eingabe!K5107*Eingabe!L5107</f>
        <v>0</v>
      </c>
      <c r="C5107" s="5">
        <f>(Eingabe!K5107*(Eingabe!L5107-Eingabe!K5107)+Eingabe!K5107^2*PI()/4)*0+Eingabe!K5107*Eingabe!L5107</f>
        <v>0</v>
      </c>
      <c r="D5107" s="89">
        <f>IF(Eingabe!G5107="x",1,0)</f>
        <v>0</v>
      </c>
      <c r="E5107" s="1">
        <f>IF(Eingabe!H5107="x",1,0)</f>
        <v>0</v>
      </c>
      <c r="F5107" s="1">
        <f>IF(Eingabe!I5107="x",1,0)</f>
        <v>0</v>
      </c>
      <c r="G5107" s="90">
        <f t="shared" si="341"/>
        <v>0</v>
      </c>
      <c r="H5107" s="1">
        <f>IF(Eingabe!R5107="x",1,0)</f>
        <v>0</v>
      </c>
      <c r="I5107" s="1">
        <f>IF(Eingabe!S5107="x",1,0)</f>
        <v>0</v>
      </c>
      <c r="J5107" s="1">
        <f t="shared" si="342"/>
        <v>0</v>
      </c>
      <c r="K5107" s="89">
        <f>IF(Eingabe!E5107="x",1,0)</f>
        <v>0</v>
      </c>
      <c r="L5107" s="1">
        <f>IF(Eingabe!F5107="x",1,0)</f>
        <v>0</v>
      </c>
      <c r="M5107" s="90">
        <f t="shared" si="343"/>
        <v>0</v>
      </c>
    </row>
    <row r="5108">
      <c r="A5108" s="5">
        <f>Eingabe!J5108^2*PI()/4</f>
        <v>0</v>
      </c>
      <c r="B5108" s="5">
        <f>Eingabe!K5108*Eingabe!L5108</f>
        <v>0</v>
      </c>
      <c r="C5108" s="5">
        <f>(Eingabe!K5108*(Eingabe!L5108-Eingabe!K5108)+Eingabe!K5108^2*PI()/4)*0+Eingabe!K5108*Eingabe!L5108</f>
        <v>0</v>
      </c>
      <c r="D5108" s="89">
        <f>IF(Eingabe!G5108="x",1,0)</f>
        <v>0</v>
      </c>
      <c r="E5108" s="1">
        <f>IF(Eingabe!H5108="x",1,0)</f>
        <v>0</v>
      </c>
      <c r="F5108" s="1">
        <f>IF(Eingabe!I5108="x",1,0)</f>
        <v>0</v>
      </c>
      <c r="G5108" s="90">
        <f t="shared" si="341"/>
        <v>0</v>
      </c>
      <c r="H5108" s="1">
        <f>IF(Eingabe!R5108="x",1,0)</f>
        <v>0</v>
      </c>
      <c r="I5108" s="1">
        <f>IF(Eingabe!S5108="x",1,0)</f>
        <v>0</v>
      </c>
      <c r="J5108" s="1">
        <f t="shared" si="342"/>
        <v>0</v>
      </c>
      <c r="K5108" s="89">
        <f>IF(Eingabe!E5108="x",1,0)</f>
        <v>0</v>
      </c>
      <c r="L5108" s="1">
        <f>IF(Eingabe!F5108="x",1,0)</f>
        <v>0</v>
      </c>
      <c r="M5108" s="90">
        <f t="shared" si="343"/>
        <v>0</v>
      </c>
    </row>
    <row r="5109">
      <c r="A5109" s="5">
        <f>Eingabe!J5109^2*PI()/4</f>
        <v>0</v>
      </c>
      <c r="B5109" s="5">
        <f>Eingabe!K5109*Eingabe!L5109</f>
        <v>0</v>
      </c>
      <c r="C5109" s="5">
        <f>(Eingabe!K5109*(Eingabe!L5109-Eingabe!K5109)+Eingabe!K5109^2*PI()/4)*0+Eingabe!K5109*Eingabe!L5109</f>
        <v>0</v>
      </c>
      <c r="D5109" s="89">
        <f>IF(Eingabe!G5109="x",1,0)</f>
        <v>0</v>
      </c>
      <c r="E5109" s="1">
        <f>IF(Eingabe!H5109="x",1,0)</f>
        <v>0</v>
      </c>
      <c r="F5109" s="1">
        <f>IF(Eingabe!I5109="x",1,0)</f>
        <v>0</v>
      </c>
      <c r="G5109" s="90">
        <f t="shared" si="341"/>
        <v>0</v>
      </c>
      <c r="H5109" s="1">
        <f>IF(Eingabe!R5109="x",1,0)</f>
        <v>0</v>
      </c>
      <c r="I5109" s="1">
        <f>IF(Eingabe!S5109="x",1,0)</f>
        <v>0</v>
      </c>
      <c r="J5109" s="1">
        <f t="shared" si="342"/>
        <v>0</v>
      </c>
      <c r="K5109" s="89">
        <f>IF(Eingabe!E5109="x",1,0)</f>
        <v>0</v>
      </c>
      <c r="L5109" s="1">
        <f>IF(Eingabe!F5109="x",1,0)</f>
        <v>0</v>
      </c>
      <c r="M5109" s="90">
        <f t="shared" si="343"/>
        <v>0</v>
      </c>
    </row>
    <row r="5110">
      <c r="A5110" s="5">
        <f>Eingabe!J5110^2*PI()/4</f>
        <v>0</v>
      </c>
      <c r="B5110" s="5">
        <f>Eingabe!K5110*Eingabe!L5110</f>
        <v>0</v>
      </c>
      <c r="C5110" s="5">
        <f>(Eingabe!K5110*(Eingabe!L5110-Eingabe!K5110)+Eingabe!K5110^2*PI()/4)*0+Eingabe!K5110*Eingabe!L5110</f>
        <v>0</v>
      </c>
      <c r="D5110" s="89">
        <f>IF(Eingabe!G5110="x",1,0)</f>
        <v>0</v>
      </c>
      <c r="E5110" s="1">
        <f>IF(Eingabe!H5110="x",1,0)</f>
        <v>0</v>
      </c>
      <c r="F5110" s="1">
        <f>IF(Eingabe!I5110="x",1,0)</f>
        <v>0</v>
      </c>
      <c r="G5110" s="90">
        <f t="shared" si="341"/>
        <v>0</v>
      </c>
      <c r="H5110" s="1">
        <f>IF(Eingabe!R5110="x",1,0)</f>
        <v>0</v>
      </c>
      <c r="I5110" s="1">
        <f>IF(Eingabe!S5110="x",1,0)</f>
        <v>0</v>
      </c>
      <c r="J5110" s="1">
        <f t="shared" si="342"/>
        <v>0</v>
      </c>
      <c r="K5110" s="89">
        <f>IF(Eingabe!E5110="x",1,0)</f>
        <v>0</v>
      </c>
      <c r="L5110" s="1">
        <f>IF(Eingabe!F5110="x",1,0)</f>
        <v>0</v>
      </c>
      <c r="M5110" s="90">
        <f t="shared" si="343"/>
        <v>0</v>
      </c>
    </row>
    <row r="5111">
      <c r="A5111" s="5">
        <f>Eingabe!J5111^2*PI()/4</f>
        <v>0</v>
      </c>
      <c r="B5111" s="5">
        <f>Eingabe!K5111*Eingabe!L5111</f>
        <v>0</v>
      </c>
      <c r="C5111" s="5">
        <f>(Eingabe!K5111*(Eingabe!L5111-Eingabe!K5111)+Eingabe!K5111^2*PI()/4)*0+Eingabe!K5111*Eingabe!L5111</f>
        <v>0</v>
      </c>
      <c r="D5111" s="89">
        <f>IF(Eingabe!G5111="x",1,0)</f>
        <v>0</v>
      </c>
      <c r="E5111" s="1">
        <f>IF(Eingabe!H5111="x",1,0)</f>
        <v>0</v>
      </c>
      <c r="F5111" s="1">
        <f>IF(Eingabe!I5111="x",1,0)</f>
        <v>0</v>
      </c>
      <c r="G5111" s="90">
        <f t="shared" si="341"/>
        <v>0</v>
      </c>
      <c r="H5111" s="1">
        <f>IF(Eingabe!R5111="x",1,0)</f>
        <v>0</v>
      </c>
      <c r="I5111" s="1">
        <f>IF(Eingabe!S5111="x",1,0)</f>
        <v>0</v>
      </c>
      <c r="J5111" s="1">
        <f t="shared" si="342"/>
        <v>0</v>
      </c>
      <c r="K5111" s="89">
        <f>IF(Eingabe!E5111="x",1,0)</f>
        <v>0</v>
      </c>
      <c r="L5111" s="1">
        <f>IF(Eingabe!F5111="x",1,0)</f>
        <v>0</v>
      </c>
      <c r="M5111" s="90">
        <f t="shared" si="343"/>
        <v>0</v>
      </c>
    </row>
    <row r="5112">
      <c r="A5112" s="5">
        <f>Eingabe!J5112^2*PI()/4</f>
        <v>0</v>
      </c>
      <c r="B5112" s="5">
        <f>Eingabe!K5112*Eingabe!L5112</f>
        <v>0</v>
      </c>
      <c r="C5112" s="5">
        <f>(Eingabe!K5112*(Eingabe!L5112-Eingabe!K5112)+Eingabe!K5112^2*PI()/4)*0+Eingabe!K5112*Eingabe!L5112</f>
        <v>0</v>
      </c>
      <c r="D5112" s="89">
        <f>IF(Eingabe!G5112="x",1,0)</f>
        <v>0</v>
      </c>
      <c r="E5112" s="1">
        <f>IF(Eingabe!H5112="x",1,0)</f>
        <v>0</v>
      </c>
      <c r="F5112" s="1">
        <f>IF(Eingabe!I5112="x",1,0)</f>
        <v>0</v>
      </c>
      <c r="G5112" s="90">
        <f t="shared" si="341"/>
        <v>0</v>
      </c>
      <c r="H5112" s="1">
        <f>IF(Eingabe!R5112="x",1,0)</f>
        <v>0</v>
      </c>
      <c r="I5112" s="1">
        <f>IF(Eingabe!S5112="x",1,0)</f>
        <v>0</v>
      </c>
      <c r="J5112" s="1">
        <f t="shared" si="342"/>
        <v>0</v>
      </c>
      <c r="K5112" s="89">
        <f>IF(Eingabe!E5112="x",1,0)</f>
        <v>0</v>
      </c>
      <c r="L5112" s="1">
        <f>IF(Eingabe!F5112="x",1,0)</f>
        <v>0</v>
      </c>
      <c r="M5112" s="90">
        <f t="shared" si="343"/>
        <v>0</v>
      </c>
    </row>
    <row r="5113">
      <c r="A5113" s="5">
        <f>Eingabe!J5113^2*PI()/4</f>
        <v>0</v>
      </c>
      <c r="B5113" s="5">
        <f>Eingabe!K5113*Eingabe!L5113</f>
        <v>0</v>
      </c>
      <c r="C5113" s="5">
        <f>(Eingabe!K5113*(Eingabe!L5113-Eingabe!K5113)+Eingabe!K5113^2*PI()/4)*0+Eingabe!K5113*Eingabe!L5113</f>
        <v>0</v>
      </c>
      <c r="D5113" s="89">
        <f>IF(Eingabe!G5113="x",1,0)</f>
        <v>0</v>
      </c>
      <c r="E5113" s="1">
        <f>IF(Eingabe!H5113="x",1,0)</f>
        <v>0</v>
      </c>
      <c r="F5113" s="1">
        <f>IF(Eingabe!I5113="x",1,0)</f>
        <v>0</v>
      </c>
      <c r="G5113" s="90">
        <f t="shared" si="341"/>
        <v>0</v>
      </c>
      <c r="H5113" s="1">
        <f>IF(Eingabe!R5113="x",1,0)</f>
        <v>0</v>
      </c>
      <c r="I5113" s="1">
        <f>IF(Eingabe!S5113="x",1,0)</f>
        <v>0</v>
      </c>
      <c r="J5113" s="1">
        <f t="shared" si="342"/>
        <v>0</v>
      </c>
      <c r="K5113" s="89">
        <f>IF(Eingabe!E5113="x",1,0)</f>
        <v>0</v>
      </c>
      <c r="L5113" s="1">
        <f>IF(Eingabe!F5113="x",1,0)</f>
        <v>0</v>
      </c>
      <c r="M5113" s="90">
        <f t="shared" si="343"/>
        <v>0</v>
      </c>
    </row>
    <row r="5114">
      <c r="A5114" s="5">
        <f>Eingabe!J5114^2*PI()/4</f>
        <v>0</v>
      </c>
      <c r="B5114" s="5">
        <f>Eingabe!K5114*Eingabe!L5114</f>
        <v>0</v>
      </c>
      <c r="C5114" s="5">
        <f>(Eingabe!K5114*(Eingabe!L5114-Eingabe!K5114)+Eingabe!K5114^2*PI()/4)*0+Eingabe!K5114*Eingabe!L5114</f>
        <v>0</v>
      </c>
      <c r="D5114" s="89">
        <f>IF(Eingabe!G5114="x",1,0)</f>
        <v>0</v>
      </c>
      <c r="E5114" s="1">
        <f>IF(Eingabe!H5114="x",1,0)</f>
        <v>0</v>
      </c>
      <c r="F5114" s="1">
        <f>IF(Eingabe!I5114="x",1,0)</f>
        <v>0</v>
      </c>
      <c r="G5114" s="90">
        <f t="shared" si="341"/>
        <v>0</v>
      </c>
      <c r="H5114" s="1">
        <f>IF(Eingabe!R5114="x",1,0)</f>
        <v>0</v>
      </c>
      <c r="I5114" s="1">
        <f>IF(Eingabe!S5114="x",1,0)</f>
        <v>0</v>
      </c>
      <c r="J5114" s="1">
        <f t="shared" si="342"/>
        <v>0</v>
      </c>
      <c r="K5114" s="89">
        <f>IF(Eingabe!E5114="x",1,0)</f>
        <v>0</v>
      </c>
      <c r="L5114" s="1">
        <f>IF(Eingabe!F5114="x",1,0)</f>
        <v>0</v>
      </c>
      <c r="M5114" s="90">
        <f t="shared" si="343"/>
        <v>0</v>
      </c>
    </row>
    <row r="5115">
      <c r="A5115" s="5">
        <f>Eingabe!J5115^2*PI()/4</f>
        <v>0</v>
      </c>
      <c r="B5115" s="5">
        <f>Eingabe!K5115*Eingabe!L5115</f>
        <v>0</v>
      </c>
      <c r="C5115" s="5">
        <f>(Eingabe!K5115*(Eingabe!L5115-Eingabe!K5115)+Eingabe!K5115^2*PI()/4)*0+Eingabe!K5115*Eingabe!L5115</f>
        <v>0</v>
      </c>
      <c r="D5115" s="89">
        <f>IF(Eingabe!G5115="x",1,0)</f>
        <v>0</v>
      </c>
      <c r="E5115" s="1">
        <f>IF(Eingabe!H5115="x",1,0)</f>
        <v>0</v>
      </c>
      <c r="F5115" s="1">
        <f>IF(Eingabe!I5115="x",1,0)</f>
        <v>0</v>
      </c>
      <c r="G5115" s="90">
        <f t="shared" si="341"/>
        <v>0</v>
      </c>
      <c r="H5115" s="1">
        <f>IF(Eingabe!R5115="x",1,0)</f>
        <v>0</v>
      </c>
      <c r="I5115" s="1">
        <f>IF(Eingabe!S5115="x",1,0)</f>
        <v>0</v>
      </c>
      <c r="J5115" s="1">
        <f t="shared" si="342"/>
        <v>0</v>
      </c>
      <c r="K5115" s="89">
        <f>IF(Eingabe!E5115="x",1,0)</f>
        <v>0</v>
      </c>
      <c r="L5115" s="1">
        <f>IF(Eingabe!F5115="x",1,0)</f>
        <v>0</v>
      </c>
      <c r="M5115" s="90">
        <f t="shared" si="343"/>
        <v>0</v>
      </c>
    </row>
    <row r="5116">
      <c r="A5116" s="5">
        <f>Eingabe!J5116^2*PI()/4</f>
        <v>0</v>
      </c>
      <c r="B5116" s="5">
        <f>Eingabe!K5116*Eingabe!L5116</f>
        <v>0</v>
      </c>
      <c r="C5116" s="5">
        <f>(Eingabe!K5116*(Eingabe!L5116-Eingabe!K5116)+Eingabe!K5116^2*PI()/4)*0+Eingabe!K5116*Eingabe!L5116</f>
        <v>0</v>
      </c>
      <c r="D5116" s="89">
        <f>IF(Eingabe!G5116="x",1,0)</f>
        <v>0</v>
      </c>
      <c r="E5116" s="1">
        <f>IF(Eingabe!H5116="x",1,0)</f>
        <v>0</v>
      </c>
      <c r="F5116" s="1">
        <f>IF(Eingabe!I5116="x",1,0)</f>
        <v>0</v>
      </c>
      <c r="G5116" s="90">
        <f t="shared" si="341"/>
        <v>0</v>
      </c>
      <c r="H5116" s="1">
        <f>IF(Eingabe!R5116="x",1,0)</f>
        <v>0</v>
      </c>
      <c r="I5116" s="1">
        <f>IF(Eingabe!S5116="x",1,0)</f>
        <v>0</v>
      </c>
      <c r="J5116" s="1">
        <f t="shared" si="342"/>
        <v>0</v>
      </c>
      <c r="K5116" s="89">
        <f>IF(Eingabe!E5116="x",1,0)</f>
        <v>0</v>
      </c>
      <c r="L5116" s="1">
        <f>IF(Eingabe!F5116="x",1,0)</f>
        <v>0</v>
      </c>
      <c r="M5116" s="90">
        <f t="shared" si="343"/>
        <v>0</v>
      </c>
    </row>
    <row r="5117">
      <c r="A5117" s="5">
        <f>Eingabe!J5117^2*PI()/4</f>
        <v>0</v>
      </c>
      <c r="B5117" s="5">
        <f>Eingabe!K5117*Eingabe!L5117</f>
        <v>0</v>
      </c>
      <c r="C5117" s="5">
        <f>(Eingabe!K5117*(Eingabe!L5117-Eingabe!K5117)+Eingabe!K5117^2*PI()/4)*0+Eingabe!K5117*Eingabe!L5117</f>
        <v>0</v>
      </c>
      <c r="D5117" s="89">
        <f>IF(Eingabe!G5117="x",1,0)</f>
        <v>0</v>
      </c>
      <c r="E5117" s="1">
        <f>IF(Eingabe!H5117="x",1,0)</f>
        <v>0</v>
      </c>
      <c r="F5117" s="1">
        <f>IF(Eingabe!I5117="x",1,0)</f>
        <v>0</v>
      </c>
      <c r="G5117" s="90">
        <f t="shared" si="341"/>
        <v>0</v>
      </c>
      <c r="H5117" s="1">
        <f>IF(Eingabe!R5117="x",1,0)</f>
        <v>0</v>
      </c>
      <c r="I5117" s="1">
        <f>IF(Eingabe!S5117="x",1,0)</f>
        <v>0</v>
      </c>
      <c r="J5117" s="1">
        <f t="shared" si="342"/>
        <v>0</v>
      </c>
      <c r="K5117" s="89">
        <f>IF(Eingabe!E5117="x",1,0)</f>
        <v>0</v>
      </c>
      <c r="L5117" s="1">
        <f>IF(Eingabe!F5117="x",1,0)</f>
        <v>0</v>
      </c>
      <c r="M5117" s="90">
        <f t="shared" si="343"/>
        <v>0</v>
      </c>
    </row>
    <row r="5118">
      <c r="A5118" s="5">
        <f>Eingabe!J5118^2*PI()/4</f>
        <v>0</v>
      </c>
      <c r="B5118" s="5">
        <f>Eingabe!K5118*Eingabe!L5118</f>
        <v>0</v>
      </c>
      <c r="C5118" s="5">
        <f>(Eingabe!K5118*(Eingabe!L5118-Eingabe!K5118)+Eingabe!K5118^2*PI()/4)*0+Eingabe!K5118*Eingabe!L5118</f>
        <v>0</v>
      </c>
      <c r="D5118" s="89">
        <f>IF(Eingabe!G5118="x",1,0)</f>
        <v>0</v>
      </c>
      <c r="E5118" s="1">
        <f>IF(Eingabe!H5118="x",1,0)</f>
        <v>0</v>
      </c>
      <c r="F5118" s="1">
        <f>IF(Eingabe!I5118="x",1,0)</f>
        <v>0</v>
      </c>
      <c r="G5118" s="90">
        <f t="shared" si="341"/>
        <v>0</v>
      </c>
      <c r="H5118" s="1">
        <f>IF(Eingabe!R5118="x",1,0)</f>
        <v>0</v>
      </c>
      <c r="I5118" s="1">
        <f>IF(Eingabe!S5118="x",1,0)</f>
        <v>0</v>
      </c>
      <c r="J5118" s="1">
        <f t="shared" si="342"/>
        <v>0</v>
      </c>
      <c r="K5118" s="89">
        <f>IF(Eingabe!E5118="x",1,0)</f>
        <v>0</v>
      </c>
      <c r="L5118" s="1">
        <f>IF(Eingabe!F5118="x",1,0)</f>
        <v>0</v>
      </c>
      <c r="M5118" s="90">
        <f t="shared" si="343"/>
        <v>0</v>
      </c>
    </row>
    <row r="5119">
      <c r="A5119" s="5">
        <f>Eingabe!J5119^2*PI()/4</f>
        <v>0</v>
      </c>
      <c r="B5119" s="5">
        <f>Eingabe!K5119*Eingabe!L5119</f>
        <v>0</v>
      </c>
      <c r="C5119" s="5">
        <f>(Eingabe!K5119*(Eingabe!L5119-Eingabe!K5119)+Eingabe!K5119^2*PI()/4)*0+Eingabe!K5119*Eingabe!L5119</f>
        <v>0</v>
      </c>
      <c r="D5119" s="89">
        <f>IF(Eingabe!G5119="x",1,0)</f>
        <v>0</v>
      </c>
      <c r="E5119" s="1">
        <f>IF(Eingabe!H5119="x",1,0)</f>
        <v>0</v>
      </c>
      <c r="F5119" s="1">
        <f>IF(Eingabe!I5119="x",1,0)</f>
        <v>0</v>
      </c>
      <c r="G5119" s="90">
        <f t="shared" si="341"/>
        <v>0</v>
      </c>
      <c r="H5119" s="1">
        <f>IF(Eingabe!R5119="x",1,0)</f>
        <v>0</v>
      </c>
      <c r="I5119" s="1">
        <f>IF(Eingabe!S5119="x",1,0)</f>
        <v>0</v>
      </c>
      <c r="J5119" s="1">
        <f t="shared" si="342"/>
        <v>0</v>
      </c>
      <c r="K5119" s="89">
        <f>IF(Eingabe!E5119="x",1,0)</f>
        <v>0</v>
      </c>
      <c r="L5119" s="1">
        <f>IF(Eingabe!F5119="x",1,0)</f>
        <v>0</v>
      </c>
      <c r="M5119" s="90">
        <f t="shared" si="343"/>
        <v>0</v>
      </c>
    </row>
    <row r="5120">
      <c r="A5120" s="5">
        <f>Eingabe!J5120^2*PI()/4</f>
        <v>0</v>
      </c>
      <c r="B5120" s="5">
        <f>Eingabe!K5120*Eingabe!L5120</f>
        <v>0</v>
      </c>
      <c r="C5120" s="5">
        <f>(Eingabe!K5120*(Eingabe!L5120-Eingabe!K5120)+Eingabe!K5120^2*PI()/4)*0+Eingabe!K5120*Eingabe!L5120</f>
        <v>0</v>
      </c>
      <c r="D5120" s="89">
        <f>IF(Eingabe!G5120="x",1,0)</f>
        <v>0</v>
      </c>
      <c r="E5120" s="1">
        <f>IF(Eingabe!H5120="x",1,0)</f>
        <v>0</v>
      </c>
      <c r="F5120" s="1">
        <f>IF(Eingabe!I5120="x",1,0)</f>
        <v>0</v>
      </c>
      <c r="G5120" s="90">
        <f t="shared" si="341"/>
        <v>0</v>
      </c>
      <c r="H5120" s="1">
        <f>IF(Eingabe!R5120="x",1,0)</f>
        <v>0</v>
      </c>
      <c r="I5120" s="1">
        <f>IF(Eingabe!S5120="x",1,0)</f>
        <v>0</v>
      </c>
      <c r="J5120" s="1">
        <f t="shared" si="342"/>
        <v>0</v>
      </c>
      <c r="K5120" s="89">
        <f>IF(Eingabe!E5120="x",1,0)</f>
        <v>0</v>
      </c>
      <c r="L5120" s="1">
        <f>IF(Eingabe!F5120="x",1,0)</f>
        <v>0</v>
      </c>
      <c r="M5120" s="90">
        <f t="shared" si="343"/>
        <v>0</v>
      </c>
    </row>
    <row r="5121">
      <c r="A5121" s="5">
        <f>Eingabe!J5121^2*PI()/4</f>
        <v>0</v>
      </c>
      <c r="B5121" s="5">
        <f>Eingabe!K5121*Eingabe!L5121</f>
        <v>0</v>
      </c>
      <c r="C5121" s="5">
        <f>(Eingabe!K5121*(Eingabe!L5121-Eingabe!K5121)+Eingabe!K5121^2*PI()/4)*0+Eingabe!K5121*Eingabe!L5121</f>
        <v>0</v>
      </c>
      <c r="D5121" s="89">
        <f>IF(Eingabe!G5121="x",1,0)</f>
        <v>0</v>
      </c>
      <c r="E5121" s="1">
        <f>IF(Eingabe!H5121="x",1,0)</f>
        <v>0</v>
      </c>
      <c r="F5121" s="1">
        <f>IF(Eingabe!I5121="x",1,0)</f>
        <v>0</v>
      </c>
      <c r="G5121" s="90">
        <f t="shared" si="341"/>
        <v>0</v>
      </c>
      <c r="H5121" s="1">
        <f>IF(Eingabe!R5121="x",1,0)</f>
        <v>0</v>
      </c>
      <c r="I5121" s="1">
        <f>IF(Eingabe!S5121="x",1,0)</f>
        <v>0</v>
      </c>
      <c r="J5121" s="1">
        <f t="shared" si="342"/>
        <v>0</v>
      </c>
      <c r="K5121" s="89">
        <f>IF(Eingabe!E5121="x",1,0)</f>
        <v>0</v>
      </c>
      <c r="L5121" s="1">
        <f>IF(Eingabe!F5121="x",1,0)</f>
        <v>0</v>
      </c>
      <c r="M5121" s="90">
        <f t="shared" si="343"/>
        <v>0</v>
      </c>
    </row>
    <row r="5122">
      <c r="A5122" s="5">
        <f>Eingabe!J5122^2*PI()/4</f>
        <v>0</v>
      </c>
      <c r="B5122" s="5">
        <f>Eingabe!K5122*Eingabe!L5122</f>
        <v>0</v>
      </c>
      <c r="C5122" s="5">
        <f>(Eingabe!K5122*(Eingabe!L5122-Eingabe!K5122)+Eingabe!K5122^2*PI()/4)*0+Eingabe!K5122*Eingabe!L5122</f>
        <v>0</v>
      </c>
      <c r="D5122" s="89">
        <f>IF(Eingabe!G5122="x",1,0)</f>
        <v>0</v>
      </c>
      <c r="E5122" s="1">
        <f>IF(Eingabe!H5122="x",1,0)</f>
        <v>0</v>
      </c>
      <c r="F5122" s="1">
        <f>IF(Eingabe!I5122="x",1,0)</f>
        <v>0</v>
      </c>
      <c r="G5122" s="90">
        <f t="shared" si="341"/>
        <v>0</v>
      </c>
      <c r="H5122" s="1">
        <f>IF(Eingabe!R5122="x",1,0)</f>
        <v>0</v>
      </c>
      <c r="I5122" s="1">
        <f>IF(Eingabe!S5122="x",1,0)</f>
        <v>0</v>
      </c>
      <c r="J5122" s="1">
        <f t="shared" si="342"/>
        <v>0</v>
      </c>
      <c r="K5122" s="89">
        <f>IF(Eingabe!E5122="x",1,0)</f>
        <v>0</v>
      </c>
      <c r="L5122" s="1">
        <f>IF(Eingabe!F5122="x",1,0)</f>
        <v>0</v>
      </c>
      <c r="M5122" s="90">
        <f t="shared" si="343"/>
        <v>0</v>
      </c>
    </row>
    <row r="5123">
      <c r="A5123" s="5">
        <f>Eingabe!J5123^2*PI()/4</f>
        <v>0</v>
      </c>
      <c r="B5123" s="5">
        <f>Eingabe!K5123*Eingabe!L5123</f>
        <v>0</v>
      </c>
      <c r="C5123" s="5">
        <f>(Eingabe!K5123*(Eingabe!L5123-Eingabe!K5123)+Eingabe!K5123^2*PI()/4)*0+Eingabe!K5123*Eingabe!L5123</f>
        <v>0</v>
      </c>
      <c r="D5123" s="89">
        <f>IF(Eingabe!G5123="x",1,0)</f>
        <v>0</v>
      </c>
      <c r="E5123" s="1">
        <f>IF(Eingabe!H5123="x",1,0)</f>
        <v>0</v>
      </c>
      <c r="F5123" s="1">
        <f>IF(Eingabe!I5123="x",1,0)</f>
        <v>0</v>
      </c>
      <c r="G5123" s="90">
        <f t="shared" si="341"/>
        <v>0</v>
      </c>
      <c r="H5123" s="1">
        <f>IF(Eingabe!R5123="x",1,0)</f>
        <v>0</v>
      </c>
      <c r="I5123" s="1">
        <f>IF(Eingabe!S5123="x",1,0)</f>
        <v>0</v>
      </c>
      <c r="J5123" s="1">
        <f t="shared" si="342"/>
        <v>0</v>
      </c>
      <c r="K5123" s="89">
        <f>IF(Eingabe!E5123="x",1,0)</f>
        <v>0</v>
      </c>
      <c r="L5123" s="1">
        <f>IF(Eingabe!F5123="x",1,0)</f>
        <v>0</v>
      </c>
      <c r="M5123" s="90">
        <f t="shared" si="343"/>
        <v>0</v>
      </c>
    </row>
    <row r="5124">
      <c r="A5124" s="5">
        <f>Eingabe!J5124^2*PI()/4</f>
        <v>0</v>
      </c>
      <c r="B5124" s="5">
        <f>Eingabe!K5124*Eingabe!L5124</f>
        <v>0</v>
      </c>
      <c r="C5124" s="5">
        <f>(Eingabe!K5124*(Eingabe!L5124-Eingabe!K5124)+Eingabe!K5124^2*PI()/4)*0+Eingabe!K5124*Eingabe!L5124</f>
        <v>0</v>
      </c>
      <c r="D5124" s="89">
        <f>IF(Eingabe!G5124="x",1,0)</f>
        <v>0</v>
      </c>
      <c r="E5124" s="1">
        <f>IF(Eingabe!H5124="x",1,0)</f>
        <v>0</v>
      </c>
      <c r="F5124" s="1">
        <f>IF(Eingabe!I5124="x",1,0)</f>
        <v>0</v>
      </c>
      <c r="G5124" s="90">
        <f t="shared" si="341"/>
        <v>0</v>
      </c>
      <c r="H5124" s="1">
        <f>IF(Eingabe!R5124="x",1,0)</f>
        <v>0</v>
      </c>
      <c r="I5124" s="1">
        <f>IF(Eingabe!S5124="x",1,0)</f>
        <v>0</v>
      </c>
      <c r="J5124" s="1">
        <f t="shared" si="342"/>
        <v>0</v>
      </c>
      <c r="K5124" s="89">
        <f>IF(Eingabe!E5124="x",1,0)</f>
        <v>0</v>
      </c>
      <c r="L5124" s="1">
        <f>IF(Eingabe!F5124="x",1,0)</f>
        <v>0</v>
      </c>
      <c r="M5124" s="90">
        <f t="shared" si="343"/>
        <v>0</v>
      </c>
    </row>
    <row r="5125">
      <c r="A5125" s="5">
        <f>Eingabe!J5125^2*PI()/4</f>
        <v>0</v>
      </c>
      <c r="B5125" s="5">
        <f>Eingabe!K5125*Eingabe!L5125</f>
        <v>0</v>
      </c>
      <c r="C5125" s="5">
        <f>(Eingabe!K5125*(Eingabe!L5125-Eingabe!K5125)+Eingabe!K5125^2*PI()/4)*0+Eingabe!K5125*Eingabe!L5125</f>
        <v>0</v>
      </c>
      <c r="D5125" s="89">
        <f>IF(Eingabe!G5125="x",1,0)</f>
        <v>0</v>
      </c>
      <c r="E5125" s="1">
        <f>IF(Eingabe!H5125="x",1,0)</f>
        <v>0</v>
      </c>
      <c r="F5125" s="1">
        <f>IF(Eingabe!I5125="x",1,0)</f>
        <v>0</v>
      </c>
      <c r="G5125" s="90">
        <f t="shared" si="341"/>
        <v>0</v>
      </c>
      <c r="H5125" s="1">
        <f>IF(Eingabe!R5125="x",1,0)</f>
        <v>0</v>
      </c>
      <c r="I5125" s="1">
        <f>IF(Eingabe!S5125="x",1,0)</f>
        <v>0</v>
      </c>
      <c r="J5125" s="1">
        <f t="shared" si="342"/>
        <v>0</v>
      </c>
      <c r="K5125" s="89">
        <f>IF(Eingabe!E5125="x",1,0)</f>
        <v>0</v>
      </c>
      <c r="L5125" s="1">
        <f>IF(Eingabe!F5125="x",1,0)</f>
        <v>0</v>
      </c>
      <c r="M5125" s="90">
        <f t="shared" si="343"/>
        <v>0</v>
      </c>
    </row>
    <row r="5126">
      <c r="A5126" s="5">
        <f>Eingabe!J5126^2*PI()/4</f>
        <v>0</v>
      </c>
      <c r="B5126" s="5">
        <f>Eingabe!K5126*Eingabe!L5126</f>
        <v>0</v>
      </c>
      <c r="C5126" s="5">
        <f>(Eingabe!K5126*(Eingabe!L5126-Eingabe!K5126)+Eingabe!K5126^2*PI()/4)*0+Eingabe!K5126*Eingabe!L5126</f>
        <v>0</v>
      </c>
      <c r="D5126" s="89">
        <f>IF(Eingabe!G5126="x",1,0)</f>
        <v>0</v>
      </c>
      <c r="E5126" s="1">
        <f>IF(Eingabe!H5126="x",1,0)</f>
        <v>0</v>
      </c>
      <c r="F5126" s="1">
        <f>IF(Eingabe!I5126="x",1,0)</f>
        <v>0</v>
      </c>
      <c r="G5126" s="90">
        <f t="shared" si="341"/>
        <v>0</v>
      </c>
      <c r="H5126" s="1">
        <f>IF(Eingabe!R5126="x",1,0)</f>
        <v>0</v>
      </c>
      <c r="I5126" s="1">
        <f>IF(Eingabe!S5126="x",1,0)</f>
        <v>0</v>
      </c>
      <c r="J5126" s="1">
        <f t="shared" si="342"/>
        <v>0</v>
      </c>
      <c r="K5126" s="89">
        <f>IF(Eingabe!E5126="x",1,0)</f>
        <v>0</v>
      </c>
      <c r="L5126" s="1">
        <f>IF(Eingabe!F5126="x",1,0)</f>
        <v>0</v>
      </c>
      <c r="M5126" s="90">
        <f t="shared" si="343"/>
        <v>0</v>
      </c>
    </row>
    <row r="5127">
      <c r="A5127" s="5">
        <f>Eingabe!J5127^2*PI()/4</f>
        <v>0</v>
      </c>
      <c r="B5127" s="5">
        <f>Eingabe!K5127*Eingabe!L5127</f>
        <v>0</v>
      </c>
      <c r="C5127" s="5">
        <f>(Eingabe!K5127*(Eingabe!L5127-Eingabe!K5127)+Eingabe!K5127^2*PI()/4)*0+Eingabe!K5127*Eingabe!L5127</f>
        <v>0</v>
      </c>
      <c r="D5127" s="89">
        <f>IF(Eingabe!G5127="x",1,0)</f>
        <v>0</v>
      </c>
      <c r="E5127" s="1">
        <f>IF(Eingabe!H5127="x",1,0)</f>
        <v>0</v>
      </c>
      <c r="F5127" s="1">
        <f>IF(Eingabe!I5127="x",1,0)</f>
        <v>0</v>
      </c>
      <c r="G5127" s="90">
        <f t="shared" si="341"/>
        <v>0</v>
      </c>
      <c r="H5127" s="1">
        <f>IF(Eingabe!R5127="x",1,0)</f>
        <v>0</v>
      </c>
      <c r="I5127" s="1">
        <f>IF(Eingabe!S5127="x",1,0)</f>
        <v>0</v>
      </c>
      <c r="J5127" s="1">
        <f t="shared" si="342"/>
        <v>0</v>
      </c>
      <c r="K5127" s="89">
        <f>IF(Eingabe!E5127="x",1,0)</f>
        <v>0</v>
      </c>
      <c r="L5127" s="1">
        <f>IF(Eingabe!F5127="x",1,0)</f>
        <v>0</v>
      </c>
      <c r="M5127" s="90">
        <f t="shared" si="343"/>
        <v>0</v>
      </c>
    </row>
    <row r="5128">
      <c r="A5128" s="5">
        <f>Eingabe!J5128^2*PI()/4</f>
        <v>0</v>
      </c>
      <c r="B5128" s="5">
        <f>Eingabe!K5128*Eingabe!L5128</f>
        <v>0</v>
      </c>
      <c r="C5128" s="5">
        <f>(Eingabe!K5128*(Eingabe!L5128-Eingabe!K5128)+Eingabe!K5128^2*PI()/4)*0+Eingabe!K5128*Eingabe!L5128</f>
        <v>0</v>
      </c>
      <c r="D5128" s="89">
        <f>IF(Eingabe!G5128="x",1,0)</f>
        <v>0</v>
      </c>
      <c r="E5128" s="1">
        <f>IF(Eingabe!H5128="x",1,0)</f>
        <v>0</v>
      </c>
      <c r="F5128" s="1">
        <f>IF(Eingabe!I5128="x",1,0)</f>
        <v>0</v>
      </c>
      <c r="G5128" s="90">
        <f t="shared" si="341"/>
        <v>0</v>
      </c>
      <c r="H5128" s="1">
        <f>IF(Eingabe!R5128="x",1,0)</f>
        <v>0</v>
      </c>
      <c r="I5128" s="1">
        <f>IF(Eingabe!S5128="x",1,0)</f>
        <v>0</v>
      </c>
      <c r="J5128" s="1">
        <f t="shared" si="342"/>
        <v>0</v>
      </c>
      <c r="K5128" s="89">
        <f>IF(Eingabe!E5128="x",1,0)</f>
        <v>0</v>
      </c>
      <c r="L5128" s="1">
        <f>IF(Eingabe!F5128="x",1,0)</f>
        <v>0</v>
      </c>
      <c r="M5128" s="90">
        <f t="shared" si="343"/>
        <v>0</v>
      </c>
    </row>
    <row r="5129">
      <c r="A5129" s="5">
        <f>Eingabe!J5129^2*PI()/4</f>
        <v>0</v>
      </c>
      <c r="B5129" s="5">
        <f>Eingabe!K5129*Eingabe!L5129</f>
        <v>0</v>
      </c>
      <c r="C5129" s="5">
        <f>(Eingabe!K5129*(Eingabe!L5129-Eingabe!K5129)+Eingabe!K5129^2*PI()/4)*0+Eingabe!K5129*Eingabe!L5129</f>
        <v>0</v>
      </c>
      <c r="D5129" s="89">
        <f>IF(Eingabe!G5129="x",1,0)</f>
        <v>0</v>
      </c>
      <c r="E5129" s="1">
        <f>IF(Eingabe!H5129="x",1,0)</f>
        <v>0</v>
      </c>
      <c r="F5129" s="1">
        <f>IF(Eingabe!I5129="x",1,0)</f>
        <v>0</v>
      </c>
      <c r="G5129" s="90">
        <f t="shared" si="341"/>
        <v>0</v>
      </c>
      <c r="H5129" s="1">
        <f>IF(Eingabe!R5129="x",1,0)</f>
        <v>0</v>
      </c>
      <c r="I5129" s="1">
        <f>IF(Eingabe!S5129="x",1,0)</f>
        <v>0</v>
      </c>
      <c r="J5129" s="1">
        <f t="shared" si="342"/>
        <v>0</v>
      </c>
      <c r="K5129" s="89">
        <f>IF(Eingabe!E5129="x",1,0)</f>
        <v>0</v>
      </c>
      <c r="L5129" s="1">
        <f>IF(Eingabe!F5129="x",1,0)</f>
        <v>0</v>
      </c>
      <c r="M5129" s="90">
        <f t="shared" si="343"/>
        <v>0</v>
      </c>
    </row>
    <row r="5130">
      <c r="A5130" s="5">
        <f>Eingabe!J5130^2*PI()/4</f>
        <v>0</v>
      </c>
      <c r="B5130" s="5">
        <f>Eingabe!K5130*Eingabe!L5130</f>
        <v>0</v>
      </c>
      <c r="C5130" s="5">
        <f>(Eingabe!K5130*(Eingabe!L5130-Eingabe!K5130)+Eingabe!K5130^2*PI()/4)*0+Eingabe!K5130*Eingabe!L5130</f>
        <v>0</v>
      </c>
      <c r="D5130" s="89">
        <f>IF(Eingabe!G5130="x",1,0)</f>
        <v>0</v>
      </c>
      <c r="E5130" s="1">
        <f>IF(Eingabe!H5130="x",1,0)</f>
        <v>0</v>
      </c>
      <c r="F5130" s="1">
        <f>IF(Eingabe!I5130="x",1,0)</f>
        <v>0</v>
      </c>
      <c r="G5130" s="90">
        <f t="shared" si="341"/>
        <v>0</v>
      </c>
      <c r="H5130" s="1">
        <f>IF(Eingabe!R5130="x",1,0)</f>
        <v>0</v>
      </c>
      <c r="I5130" s="1">
        <f>IF(Eingabe!S5130="x",1,0)</f>
        <v>0</v>
      </c>
      <c r="J5130" s="1">
        <f t="shared" si="342"/>
        <v>0</v>
      </c>
      <c r="K5130" s="89">
        <f>IF(Eingabe!E5130="x",1,0)</f>
        <v>0</v>
      </c>
      <c r="L5130" s="1">
        <f>IF(Eingabe!F5130="x",1,0)</f>
        <v>0</v>
      </c>
      <c r="M5130" s="90">
        <f t="shared" si="343"/>
        <v>0</v>
      </c>
    </row>
    <row r="5131">
      <c r="A5131" s="5">
        <f>Eingabe!J5131^2*PI()/4</f>
        <v>0</v>
      </c>
      <c r="B5131" s="5">
        <f>Eingabe!K5131*Eingabe!L5131</f>
        <v>0</v>
      </c>
      <c r="C5131" s="5">
        <f>(Eingabe!K5131*(Eingabe!L5131-Eingabe!K5131)+Eingabe!K5131^2*PI()/4)*0+Eingabe!K5131*Eingabe!L5131</f>
        <v>0</v>
      </c>
      <c r="D5131" s="89">
        <f>IF(Eingabe!G5131="x",1,0)</f>
        <v>0</v>
      </c>
      <c r="E5131" s="1">
        <f>IF(Eingabe!H5131="x",1,0)</f>
        <v>0</v>
      </c>
      <c r="F5131" s="1">
        <f>IF(Eingabe!I5131="x",1,0)</f>
        <v>0</v>
      </c>
      <c r="G5131" s="90">
        <f t="shared" si="341"/>
        <v>0</v>
      </c>
      <c r="H5131" s="1">
        <f>IF(Eingabe!R5131="x",1,0)</f>
        <v>0</v>
      </c>
      <c r="I5131" s="1">
        <f>IF(Eingabe!S5131="x",1,0)</f>
        <v>0</v>
      </c>
      <c r="J5131" s="1">
        <f t="shared" si="342"/>
        <v>0</v>
      </c>
      <c r="K5131" s="89">
        <f>IF(Eingabe!E5131="x",1,0)</f>
        <v>0</v>
      </c>
      <c r="L5131" s="1">
        <f>IF(Eingabe!F5131="x",1,0)</f>
        <v>0</v>
      </c>
      <c r="M5131" s="90">
        <f t="shared" si="343"/>
        <v>0</v>
      </c>
    </row>
    <row r="5132">
      <c r="A5132" s="5">
        <f>Eingabe!J5132^2*PI()/4</f>
        <v>0</v>
      </c>
      <c r="B5132" s="5">
        <f>Eingabe!K5132*Eingabe!L5132</f>
        <v>0</v>
      </c>
      <c r="C5132" s="5">
        <f>(Eingabe!K5132*(Eingabe!L5132-Eingabe!K5132)+Eingabe!K5132^2*PI()/4)*0+Eingabe!K5132*Eingabe!L5132</f>
        <v>0</v>
      </c>
      <c r="D5132" s="89">
        <f>IF(Eingabe!G5132="x",1,0)</f>
        <v>0</v>
      </c>
      <c r="E5132" s="1">
        <f>IF(Eingabe!H5132="x",1,0)</f>
        <v>0</v>
      </c>
      <c r="F5132" s="1">
        <f>IF(Eingabe!I5132="x",1,0)</f>
        <v>0</v>
      </c>
      <c r="G5132" s="90">
        <f t="shared" si="341"/>
        <v>0</v>
      </c>
      <c r="H5132" s="1">
        <f>IF(Eingabe!R5132="x",1,0)</f>
        <v>0</v>
      </c>
      <c r="I5132" s="1">
        <f>IF(Eingabe!S5132="x",1,0)</f>
        <v>0</v>
      </c>
      <c r="J5132" s="1">
        <f t="shared" si="342"/>
        <v>0</v>
      </c>
      <c r="K5132" s="89">
        <f>IF(Eingabe!E5132="x",1,0)</f>
        <v>0</v>
      </c>
      <c r="L5132" s="1">
        <f>IF(Eingabe!F5132="x",1,0)</f>
        <v>0</v>
      </c>
      <c r="M5132" s="90">
        <f t="shared" si="343"/>
        <v>0</v>
      </c>
    </row>
    <row r="5133">
      <c r="A5133" s="5">
        <f>Eingabe!J5133^2*PI()/4</f>
        <v>0</v>
      </c>
      <c r="B5133" s="5">
        <f>Eingabe!K5133*Eingabe!L5133</f>
        <v>0</v>
      </c>
      <c r="C5133" s="5">
        <f>(Eingabe!K5133*(Eingabe!L5133-Eingabe!K5133)+Eingabe!K5133^2*PI()/4)*0+Eingabe!K5133*Eingabe!L5133</f>
        <v>0</v>
      </c>
      <c r="D5133" s="89">
        <f>IF(Eingabe!G5133="x",1,0)</f>
        <v>0</v>
      </c>
      <c r="E5133" s="1">
        <f>IF(Eingabe!H5133="x",1,0)</f>
        <v>0</v>
      </c>
      <c r="F5133" s="1">
        <f>IF(Eingabe!I5133="x",1,0)</f>
        <v>0</v>
      </c>
      <c r="G5133" s="90">
        <f t="shared" si="341"/>
        <v>0</v>
      </c>
      <c r="H5133" s="1">
        <f>IF(Eingabe!R5133="x",1,0)</f>
        <v>0</v>
      </c>
      <c r="I5133" s="1">
        <f>IF(Eingabe!S5133="x",1,0)</f>
        <v>0</v>
      </c>
      <c r="J5133" s="1">
        <f t="shared" si="342"/>
        <v>0</v>
      </c>
      <c r="K5133" s="89">
        <f>IF(Eingabe!E5133="x",1,0)</f>
        <v>0</v>
      </c>
      <c r="L5133" s="1">
        <f>IF(Eingabe!F5133="x",1,0)</f>
        <v>0</v>
      </c>
      <c r="M5133" s="90">
        <f t="shared" si="343"/>
        <v>0</v>
      </c>
    </row>
    <row r="5134">
      <c r="A5134" s="5">
        <f>Eingabe!J5134^2*PI()/4</f>
        <v>0</v>
      </c>
      <c r="B5134" s="5">
        <f>Eingabe!K5134*Eingabe!L5134</f>
        <v>0</v>
      </c>
      <c r="C5134" s="5">
        <f>(Eingabe!K5134*(Eingabe!L5134-Eingabe!K5134)+Eingabe!K5134^2*PI()/4)*0+Eingabe!K5134*Eingabe!L5134</f>
        <v>0</v>
      </c>
      <c r="D5134" s="89">
        <f>IF(Eingabe!G5134="x",1,0)</f>
        <v>0</v>
      </c>
      <c r="E5134" s="1">
        <f>IF(Eingabe!H5134="x",1,0)</f>
        <v>0</v>
      </c>
      <c r="F5134" s="1">
        <f>IF(Eingabe!I5134="x",1,0)</f>
        <v>0</v>
      </c>
      <c r="G5134" s="90">
        <f t="shared" si="341"/>
        <v>0</v>
      </c>
      <c r="H5134" s="1">
        <f>IF(Eingabe!R5134="x",1,0)</f>
        <v>0</v>
      </c>
      <c r="I5134" s="1">
        <f>IF(Eingabe!S5134="x",1,0)</f>
        <v>0</v>
      </c>
      <c r="J5134" s="1">
        <f t="shared" si="342"/>
        <v>0</v>
      </c>
      <c r="K5134" s="89">
        <f>IF(Eingabe!E5134="x",1,0)</f>
        <v>0</v>
      </c>
      <c r="L5134" s="1">
        <f>IF(Eingabe!F5134="x",1,0)</f>
        <v>0</v>
      </c>
      <c r="M5134" s="90">
        <f t="shared" si="343"/>
        <v>0</v>
      </c>
    </row>
    <row r="5135">
      <c r="A5135" s="5">
        <f>Eingabe!J5135^2*PI()/4</f>
        <v>0</v>
      </c>
      <c r="B5135" s="5">
        <f>Eingabe!K5135*Eingabe!L5135</f>
        <v>0</v>
      </c>
      <c r="C5135" s="5">
        <f>(Eingabe!K5135*(Eingabe!L5135-Eingabe!K5135)+Eingabe!K5135^2*PI()/4)*0+Eingabe!K5135*Eingabe!L5135</f>
        <v>0</v>
      </c>
      <c r="D5135" s="89">
        <f>IF(Eingabe!G5135="x",1,0)</f>
        <v>0</v>
      </c>
      <c r="E5135" s="1">
        <f>IF(Eingabe!H5135="x",1,0)</f>
        <v>0</v>
      </c>
      <c r="F5135" s="1">
        <f>IF(Eingabe!I5135="x",1,0)</f>
        <v>0</v>
      </c>
      <c r="G5135" s="90">
        <f t="shared" si="341"/>
        <v>0</v>
      </c>
      <c r="H5135" s="1">
        <f>IF(Eingabe!R5135="x",1,0)</f>
        <v>0</v>
      </c>
      <c r="I5135" s="1">
        <f>IF(Eingabe!S5135="x",1,0)</f>
        <v>0</v>
      </c>
      <c r="J5135" s="1">
        <f t="shared" si="342"/>
        <v>0</v>
      </c>
      <c r="K5135" s="89">
        <f>IF(Eingabe!E5135="x",1,0)</f>
        <v>0</v>
      </c>
      <c r="L5135" s="1">
        <f>IF(Eingabe!F5135="x",1,0)</f>
        <v>0</v>
      </c>
      <c r="M5135" s="90">
        <f t="shared" si="343"/>
        <v>0</v>
      </c>
    </row>
    <row r="5136">
      <c r="A5136" s="5">
        <f>Eingabe!J5136^2*PI()/4</f>
        <v>0</v>
      </c>
      <c r="B5136" s="5">
        <f>Eingabe!K5136*Eingabe!L5136</f>
        <v>0</v>
      </c>
      <c r="C5136" s="5">
        <f>(Eingabe!K5136*(Eingabe!L5136-Eingabe!K5136)+Eingabe!K5136^2*PI()/4)*0+Eingabe!K5136*Eingabe!L5136</f>
        <v>0</v>
      </c>
      <c r="D5136" s="89">
        <f>IF(Eingabe!G5136="x",1,0)</f>
        <v>0</v>
      </c>
      <c r="E5136" s="1">
        <f>IF(Eingabe!H5136="x",1,0)</f>
        <v>0</v>
      </c>
      <c r="F5136" s="1">
        <f>IF(Eingabe!I5136="x",1,0)</f>
        <v>0</v>
      </c>
      <c r="G5136" s="90">
        <f t="shared" si="341"/>
        <v>0</v>
      </c>
      <c r="H5136" s="1">
        <f>IF(Eingabe!R5136="x",1,0)</f>
        <v>0</v>
      </c>
      <c r="I5136" s="1">
        <f>IF(Eingabe!S5136="x",1,0)</f>
        <v>0</v>
      </c>
      <c r="J5136" s="1">
        <f t="shared" si="342"/>
        <v>0</v>
      </c>
      <c r="K5136" s="89">
        <f>IF(Eingabe!E5136="x",1,0)</f>
        <v>0</v>
      </c>
      <c r="L5136" s="1">
        <f>IF(Eingabe!F5136="x",1,0)</f>
        <v>0</v>
      </c>
      <c r="M5136" s="90">
        <f t="shared" si="343"/>
        <v>0</v>
      </c>
    </row>
    <row r="5137">
      <c r="A5137" s="5">
        <f>Eingabe!J5137^2*PI()/4</f>
        <v>0</v>
      </c>
      <c r="B5137" s="5">
        <f>Eingabe!K5137*Eingabe!L5137</f>
        <v>0</v>
      </c>
      <c r="C5137" s="5">
        <f>(Eingabe!K5137*(Eingabe!L5137-Eingabe!K5137)+Eingabe!K5137^2*PI()/4)*0+Eingabe!K5137*Eingabe!L5137</f>
        <v>0</v>
      </c>
      <c r="D5137" s="89">
        <f>IF(Eingabe!G5137="x",1,0)</f>
        <v>0</v>
      </c>
      <c r="E5137" s="1">
        <f>IF(Eingabe!H5137="x",1,0)</f>
        <v>0</v>
      </c>
      <c r="F5137" s="1">
        <f>IF(Eingabe!I5137="x",1,0)</f>
        <v>0</v>
      </c>
      <c r="G5137" s="90">
        <f t="shared" si="341"/>
        <v>0</v>
      </c>
      <c r="H5137" s="1">
        <f>IF(Eingabe!R5137="x",1,0)</f>
        <v>0</v>
      </c>
      <c r="I5137" s="1">
        <f>IF(Eingabe!S5137="x",1,0)</f>
        <v>0</v>
      </c>
      <c r="J5137" s="1">
        <f t="shared" si="342"/>
        <v>0</v>
      </c>
      <c r="K5137" s="89">
        <f>IF(Eingabe!E5137="x",1,0)</f>
        <v>0</v>
      </c>
      <c r="L5137" s="1">
        <f>IF(Eingabe!F5137="x",1,0)</f>
        <v>0</v>
      </c>
      <c r="M5137" s="90">
        <f t="shared" si="343"/>
        <v>0</v>
      </c>
    </row>
    <row r="5138">
      <c r="A5138" s="5">
        <f>Eingabe!J5138^2*PI()/4</f>
        <v>0</v>
      </c>
      <c r="B5138" s="5">
        <f>Eingabe!K5138*Eingabe!L5138</f>
        <v>0</v>
      </c>
      <c r="C5138" s="5">
        <f>(Eingabe!K5138*(Eingabe!L5138-Eingabe!K5138)+Eingabe!K5138^2*PI()/4)*0+Eingabe!K5138*Eingabe!L5138</f>
        <v>0</v>
      </c>
      <c r="D5138" s="89">
        <f>IF(Eingabe!G5138="x",1,0)</f>
        <v>0</v>
      </c>
      <c r="E5138" s="1">
        <f>IF(Eingabe!H5138="x",1,0)</f>
        <v>0</v>
      </c>
      <c r="F5138" s="1">
        <f>IF(Eingabe!I5138="x",1,0)</f>
        <v>0</v>
      </c>
      <c r="G5138" s="90">
        <f t="shared" si="341"/>
        <v>0</v>
      </c>
      <c r="H5138" s="1">
        <f>IF(Eingabe!R5138="x",1,0)</f>
        <v>0</v>
      </c>
      <c r="I5138" s="1">
        <f>IF(Eingabe!S5138="x",1,0)</f>
        <v>0</v>
      </c>
      <c r="J5138" s="1">
        <f t="shared" si="342"/>
        <v>0</v>
      </c>
      <c r="K5138" s="89">
        <f>IF(Eingabe!E5138="x",1,0)</f>
        <v>0</v>
      </c>
      <c r="L5138" s="1">
        <f>IF(Eingabe!F5138="x",1,0)</f>
        <v>0</v>
      </c>
      <c r="M5138" s="90">
        <f t="shared" si="343"/>
        <v>0</v>
      </c>
    </row>
    <row r="5139">
      <c r="A5139" s="5">
        <f>Eingabe!J5139^2*PI()/4</f>
        <v>0</v>
      </c>
      <c r="B5139" s="5">
        <f>Eingabe!K5139*Eingabe!L5139</f>
        <v>0</v>
      </c>
      <c r="C5139" s="5">
        <f>(Eingabe!K5139*(Eingabe!L5139-Eingabe!K5139)+Eingabe!K5139^2*PI()/4)*0+Eingabe!K5139*Eingabe!L5139</f>
        <v>0</v>
      </c>
      <c r="D5139" s="89">
        <f>IF(Eingabe!G5139="x",1,0)</f>
        <v>0</v>
      </c>
      <c r="E5139" s="1">
        <f>IF(Eingabe!H5139="x",1,0)</f>
        <v>0</v>
      </c>
      <c r="F5139" s="1">
        <f>IF(Eingabe!I5139="x",1,0)</f>
        <v>0</v>
      </c>
      <c r="G5139" s="90">
        <f t="shared" ref="G5139:G5202" si="344">MAX(E5139:F5139)</f>
        <v>0</v>
      </c>
      <c r="H5139" s="1">
        <f>IF(Eingabe!R5139="x",1,0)</f>
        <v>0</v>
      </c>
      <c r="I5139" s="1">
        <f>IF(Eingabe!S5139="x",1,0)</f>
        <v>0</v>
      </c>
      <c r="J5139" s="1">
        <f t="shared" ref="J5139:J5202" si="345">MAX(H5139:I5139)</f>
        <v>0</v>
      </c>
      <c r="K5139" s="89">
        <f>IF(Eingabe!E5139="x",1,0)</f>
        <v>0</v>
      </c>
      <c r="L5139" s="1">
        <f>IF(Eingabe!F5139="x",1,0)</f>
        <v>0</v>
      </c>
      <c r="M5139" s="90">
        <f t="shared" ref="M5139:M5202" si="346">MAX(K5139:L5139)</f>
        <v>0</v>
      </c>
    </row>
    <row r="5140">
      <c r="A5140" s="5">
        <f>Eingabe!J5140^2*PI()/4</f>
        <v>0</v>
      </c>
      <c r="B5140" s="5">
        <f>Eingabe!K5140*Eingabe!L5140</f>
        <v>0</v>
      </c>
      <c r="C5140" s="5">
        <f>(Eingabe!K5140*(Eingabe!L5140-Eingabe!K5140)+Eingabe!K5140^2*PI()/4)*0+Eingabe!K5140*Eingabe!L5140</f>
        <v>0</v>
      </c>
      <c r="D5140" s="89">
        <f>IF(Eingabe!G5140="x",1,0)</f>
        <v>0</v>
      </c>
      <c r="E5140" s="1">
        <f>IF(Eingabe!H5140="x",1,0)</f>
        <v>0</v>
      </c>
      <c r="F5140" s="1">
        <f>IF(Eingabe!I5140="x",1,0)</f>
        <v>0</v>
      </c>
      <c r="G5140" s="90">
        <f t="shared" si="344"/>
        <v>0</v>
      </c>
      <c r="H5140" s="1">
        <f>IF(Eingabe!R5140="x",1,0)</f>
        <v>0</v>
      </c>
      <c r="I5140" s="1">
        <f>IF(Eingabe!S5140="x",1,0)</f>
        <v>0</v>
      </c>
      <c r="J5140" s="1">
        <f t="shared" si="345"/>
        <v>0</v>
      </c>
      <c r="K5140" s="89">
        <f>IF(Eingabe!E5140="x",1,0)</f>
        <v>0</v>
      </c>
      <c r="L5140" s="1">
        <f>IF(Eingabe!F5140="x",1,0)</f>
        <v>0</v>
      </c>
      <c r="M5140" s="90">
        <f t="shared" si="346"/>
        <v>0</v>
      </c>
    </row>
    <row r="5141">
      <c r="A5141" s="5">
        <f>Eingabe!J5141^2*PI()/4</f>
        <v>0</v>
      </c>
      <c r="B5141" s="5">
        <f>Eingabe!K5141*Eingabe!L5141</f>
        <v>0</v>
      </c>
      <c r="C5141" s="5">
        <f>(Eingabe!K5141*(Eingabe!L5141-Eingabe!K5141)+Eingabe!K5141^2*PI()/4)*0+Eingabe!K5141*Eingabe!L5141</f>
        <v>0</v>
      </c>
      <c r="D5141" s="89">
        <f>IF(Eingabe!G5141="x",1,0)</f>
        <v>0</v>
      </c>
      <c r="E5141" s="1">
        <f>IF(Eingabe!H5141="x",1,0)</f>
        <v>0</v>
      </c>
      <c r="F5141" s="1">
        <f>IF(Eingabe!I5141="x",1,0)</f>
        <v>0</v>
      </c>
      <c r="G5141" s="90">
        <f t="shared" si="344"/>
        <v>0</v>
      </c>
      <c r="H5141" s="1">
        <f>IF(Eingabe!R5141="x",1,0)</f>
        <v>0</v>
      </c>
      <c r="I5141" s="1">
        <f>IF(Eingabe!S5141="x",1,0)</f>
        <v>0</v>
      </c>
      <c r="J5141" s="1">
        <f t="shared" si="345"/>
        <v>0</v>
      </c>
      <c r="K5141" s="89">
        <f>IF(Eingabe!E5141="x",1,0)</f>
        <v>0</v>
      </c>
      <c r="L5141" s="1">
        <f>IF(Eingabe!F5141="x",1,0)</f>
        <v>0</v>
      </c>
      <c r="M5141" s="90">
        <f t="shared" si="346"/>
        <v>0</v>
      </c>
    </row>
    <row r="5142">
      <c r="A5142" s="5">
        <f>Eingabe!J5142^2*PI()/4</f>
        <v>0</v>
      </c>
      <c r="B5142" s="5">
        <f>Eingabe!K5142*Eingabe!L5142</f>
        <v>0</v>
      </c>
      <c r="C5142" s="5">
        <f>(Eingabe!K5142*(Eingabe!L5142-Eingabe!K5142)+Eingabe!K5142^2*PI()/4)*0+Eingabe!K5142*Eingabe!L5142</f>
        <v>0</v>
      </c>
      <c r="D5142" s="89">
        <f>IF(Eingabe!G5142="x",1,0)</f>
        <v>0</v>
      </c>
      <c r="E5142" s="1">
        <f>IF(Eingabe!H5142="x",1,0)</f>
        <v>0</v>
      </c>
      <c r="F5142" s="1">
        <f>IF(Eingabe!I5142="x",1,0)</f>
        <v>0</v>
      </c>
      <c r="G5142" s="90">
        <f t="shared" si="344"/>
        <v>0</v>
      </c>
      <c r="H5142" s="1">
        <f>IF(Eingabe!R5142="x",1,0)</f>
        <v>0</v>
      </c>
      <c r="I5142" s="1">
        <f>IF(Eingabe!S5142="x",1,0)</f>
        <v>0</v>
      </c>
      <c r="J5142" s="1">
        <f t="shared" si="345"/>
        <v>0</v>
      </c>
      <c r="K5142" s="89">
        <f>IF(Eingabe!E5142="x",1,0)</f>
        <v>0</v>
      </c>
      <c r="L5142" s="1">
        <f>IF(Eingabe!F5142="x",1,0)</f>
        <v>0</v>
      </c>
      <c r="M5142" s="90">
        <f t="shared" si="346"/>
        <v>0</v>
      </c>
    </row>
    <row r="5143">
      <c r="A5143" s="5">
        <f>Eingabe!J5143^2*PI()/4</f>
        <v>0</v>
      </c>
      <c r="B5143" s="5">
        <f>Eingabe!K5143*Eingabe!L5143</f>
        <v>0</v>
      </c>
      <c r="C5143" s="5">
        <f>(Eingabe!K5143*(Eingabe!L5143-Eingabe!K5143)+Eingabe!K5143^2*PI()/4)*0+Eingabe!K5143*Eingabe!L5143</f>
        <v>0</v>
      </c>
      <c r="D5143" s="89">
        <f>IF(Eingabe!G5143="x",1,0)</f>
        <v>0</v>
      </c>
      <c r="E5143" s="1">
        <f>IF(Eingabe!H5143="x",1,0)</f>
        <v>0</v>
      </c>
      <c r="F5143" s="1">
        <f>IF(Eingabe!I5143="x",1,0)</f>
        <v>0</v>
      </c>
      <c r="G5143" s="90">
        <f t="shared" si="344"/>
        <v>0</v>
      </c>
      <c r="H5143" s="1">
        <f>IF(Eingabe!R5143="x",1,0)</f>
        <v>0</v>
      </c>
      <c r="I5143" s="1">
        <f>IF(Eingabe!S5143="x",1,0)</f>
        <v>0</v>
      </c>
      <c r="J5143" s="1">
        <f t="shared" si="345"/>
        <v>0</v>
      </c>
      <c r="K5143" s="89">
        <f>IF(Eingabe!E5143="x",1,0)</f>
        <v>0</v>
      </c>
      <c r="L5143" s="1">
        <f>IF(Eingabe!F5143="x",1,0)</f>
        <v>0</v>
      </c>
      <c r="M5143" s="90">
        <f t="shared" si="346"/>
        <v>0</v>
      </c>
    </row>
    <row r="5144">
      <c r="A5144" s="5">
        <f>Eingabe!J5144^2*PI()/4</f>
        <v>0</v>
      </c>
      <c r="B5144" s="5">
        <f>Eingabe!K5144*Eingabe!L5144</f>
        <v>0</v>
      </c>
      <c r="C5144" s="5">
        <f>(Eingabe!K5144*(Eingabe!L5144-Eingabe!K5144)+Eingabe!K5144^2*PI()/4)*0+Eingabe!K5144*Eingabe!L5144</f>
        <v>0</v>
      </c>
      <c r="D5144" s="89">
        <f>IF(Eingabe!G5144="x",1,0)</f>
        <v>0</v>
      </c>
      <c r="E5144" s="1">
        <f>IF(Eingabe!H5144="x",1,0)</f>
        <v>0</v>
      </c>
      <c r="F5144" s="1">
        <f>IF(Eingabe!I5144="x",1,0)</f>
        <v>0</v>
      </c>
      <c r="G5144" s="90">
        <f t="shared" si="344"/>
        <v>0</v>
      </c>
      <c r="H5144" s="1">
        <f>IF(Eingabe!R5144="x",1,0)</f>
        <v>0</v>
      </c>
      <c r="I5144" s="1">
        <f>IF(Eingabe!S5144="x",1,0)</f>
        <v>0</v>
      </c>
      <c r="J5144" s="1">
        <f t="shared" si="345"/>
        <v>0</v>
      </c>
      <c r="K5144" s="89">
        <f>IF(Eingabe!E5144="x",1,0)</f>
        <v>0</v>
      </c>
      <c r="L5144" s="1">
        <f>IF(Eingabe!F5144="x",1,0)</f>
        <v>0</v>
      </c>
      <c r="M5144" s="90">
        <f t="shared" si="346"/>
        <v>0</v>
      </c>
    </row>
    <row r="5145">
      <c r="A5145" s="5">
        <f>Eingabe!J5145^2*PI()/4</f>
        <v>0</v>
      </c>
      <c r="B5145" s="5">
        <f>Eingabe!K5145*Eingabe!L5145</f>
        <v>0</v>
      </c>
      <c r="C5145" s="5">
        <f>(Eingabe!K5145*(Eingabe!L5145-Eingabe!K5145)+Eingabe!K5145^2*PI()/4)*0+Eingabe!K5145*Eingabe!L5145</f>
        <v>0</v>
      </c>
      <c r="D5145" s="89">
        <f>IF(Eingabe!G5145="x",1,0)</f>
        <v>0</v>
      </c>
      <c r="E5145" s="1">
        <f>IF(Eingabe!H5145="x",1,0)</f>
        <v>0</v>
      </c>
      <c r="F5145" s="1">
        <f>IF(Eingabe!I5145="x",1,0)</f>
        <v>0</v>
      </c>
      <c r="G5145" s="90">
        <f t="shared" si="344"/>
        <v>0</v>
      </c>
      <c r="H5145" s="1">
        <f>IF(Eingabe!R5145="x",1,0)</f>
        <v>0</v>
      </c>
      <c r="I5145" s="1">
        <f>IF(Eingabe!S5145="x",1,0)</f>
        <v>0</v>
      </c>
      <c r="J5145" s="1">
        <f t="shared" si="345"/>
        <v>0</v>
      </c>
      <c r="K5145" s="89">
        <f>IF(Eingabe!E5145="x",1,0)</f>
        <v>0</v>
      </c>
      <c r="L5145" s="1">
        <f>IF(Eingabe!F5145="x",1,0)</f>
        <v>0</v>
      </c>
      <c r="M5145" s="90">
        <f t="shared" si="346"/>
        <v>0</v>
      </c>
    </row>
    <row r="5146">
      <c r="A5146" s="5">
        <f>Eingabe!J5146^2*PI()/4</f>
        <v>0</v>
      </c>
      <c r="B5146" s="5">
        <f>Eingabe!K5146*Eingabe!L5146</f>
        <v>0</v>
      </c>
      <c r="C5146" s="5">
        <f>(Eingabe!K5146*(Eingabe!L5146-Eingabe!K5146)+Eingabe!K5146^2*PI()/4)*0+Eingabe!K5146*Eingabe!L5146</f>
        <v>0</v>
      </c>
      <c r="D5146" s="89">
        <f>IF(Eingabe!G5146="x",1,0)</f>
        <v>0</v>
      </c>
      <c r="E5146" s="1">
        <f>IF(Eingabe!H5146="x",1,0)</f>
        <v>0</v>
      </c>
      <c r="F5146" s="1">
        <f>IF(Eingabe!I5146="x",1,0)</f>
        <v>0</v>
      </c>
      <c r="G5146" s="90">
        <f t="shared" si="344"/>
        <v>0</v>
      </c>
      <c r="H5146" s="1">
        <f>IF(Eingabe!R5146="x",1,0)</f>
        <v>0</v>
      </c>
      <c r="I5146" s="1">
        <f>IF(Eingabe!S5146="x",1,0)</f>
        <v>0</v>
      </c>
      <c r="J5146" s="1">
        <f t="shared" si="345"/>
        <v>0</v>
      </c>
      <c r="K5146" s="89">
        <f>IF(Eingabe!E5146="x",1,0)</f>
        <v>0</v>
      </c>
      <c r="L5146" s="1">
        <f>IF(Eingabe!F5146="x",1,0)</f>
        <v>0</v>
      </c>
      <c r="M5146" s="90">
        <f t="shared" si="346"/>
        <v>0</v>
      </c>
    </row>
    <row r="5147">
      <c r="A5147" s="5">
        <f>Eingabe!J5147^2*PI()/4</f>
        <v>0</v>
      </c>
      <c r="B5147" s="5">
        <f>Eingabe!K5147*Eingabe!L5147</f>
        <v>0</v>
      </c>
      <c r="C5147" s="5">
        <f>(Eingabe!K5147*(Eingabe!L5147-Eingabe!K5147)+Eingabe!K5147^2*PI()/4)*0+Eingabe!K5147*Eingabe!L5147</f>
        <v>0</v>
      </c>
      <c r="D5147" s="89">
        <f>IF(Eingabe!G5147="x",1,0)</f>
        <v>0</v>
      </c>
      <c r="E5147" s="1">
        <f>IF(Eingabe!H5147="x",1,0)</f>
        <v>0</v>
      </c>
      <c r="F5147" s="1">
        <f>IF(Eingabe!I5147="x",1,0)</f>
        <v>0</v>
      </c>
      <c r="G5147" s="90">
        <f t="shared" si="344"/>
        <v>0</v>
      </c>
      <c r="H5147" s="1">
        <f>IF(Eingabe!R5147="x",1,0)</f>
        <v>0</v>
      </c>
      <c r="I5147" s="1">
        <f>IF(Eingabe!S5147="x",1,0)</f>
        <v>0</v>
      </c>
      <c r="J5147" s="1">
        <f t="shared" si="345"/>
        <v>0</v>
      </c>
      <c r="K5147" s="89">
        <f>IF(Eingabe!E5147="x",1,0)</f>
        <v>0</v>
      </c>
      <c r="L5147" s="1">
        <f>IF(Eingabe!F5147="x",1,0)</f>
        <v>0</v>
      </c>
      <c r="M5147" s="90">
        <f t="shared" si="346"/>
        <v>0</v>
      </c>
    </row>
    <row r="5148">
      <c r="A5148" s="5">
        <f>Eingabe!J5148^2*PI()/4</f>
        <v>0</v>
      </c>
      <c r="B5148" s="5">
        <f>Eingabe!K5148*Eingabe!L5148</f>
        <v>0</v>
      </c>
      <c r="C5148" s="5">
        <f>(Eingabe!K5148*(Eingabe!L5148-Eingabe!K5148)+Eingabe!K5148^2*PI()/4)*0+Eingabe!K5148*Eingabe!L5148</f>
        <v>0</v>
      </c>
      <c r="D5148" s="89">
        <f>IF(Eingabe!G5148="x",1,0)</f>
        <v>0</v>
      </c>
      <c r="E5148" s="1">
        <f>IF(Eingabe!H5148="x",1,0)</f>
        <v>0</v>
      </c>
      <c r="F5148" s="1">
        <f>IF(Eingabe!I5148="x",1,0)</f>
        <v>0</v>
      </c>
      <c r="G5148" s="90">
        <f t="shared" si="344"/>
        <v>0</v>
      </c>
      <c r="H5148" s="1">
        <f>IF(Eingabe!R5148="x",1,0)</f>
        <v>0</v>
      </c>
      <c r="I5148" s="1">
        <f>IF(Eingabe!S5148="x",1,0)</f>
        <v>0</v>
      </c>
      <c r="J5148" s="1">
        <f t="shared" si="345"/>
        <v>0</v>
      </c>
      <c r="K5148" s="89">
        <f>IF(Eingabe!E5148="x",1,0)</f>
        <v>0</v>
      </c>
      <c r="L5148" s="1">
        <f>IF(Eingabe!F5148="x",1,0)</f>
        <v>0</v>
      </c>
      <c r="M5148" s="90">
        <f t="shared" si="346"/>
        <v>0</v>
      </c>
    </row>
    <row r="5149">
      <c r="A5149" s="5">
        <f>Eingabe!J5149^2*PI()/4</f>
        <v>0</v>
      </c>
      <c r="B5149" s="5">
        <f>Eingabe!K5149*Eingabe!L5149</f>
        <v>0</v>
      </c>
      <c r="C5149" s="5">
        <f>(Eingabe!K5149*(Eingabe!L5149-Eingabe!K5149)+Eingabe!K5149^2*PI()/4)*0+Eingabe!K5149*Eingabe!L5149</f>
        <v>0</v>
      </c>
      <c r="D5149" s="89">
        <f>IF(Eingabe!G5149="x",1,0)</f>
        <v>0</v>
      </c>
      <c r="E5149" s="1">
        <f>IF(Eingabe!H5149="x",1,0)</f>
        <v>0</v>
      </c>
      <c r="F5149" s="1">
        <f>IF(Eingabe!I5149="x",1,0)</f>
        <v>0</v>
      </c>
      <c r="G5149" s="90">
        <f t="shared" si="344"/>
        <v>0</v>
      </c>
      <c r="H5149" s="1">
        <f>IF(Eingabe!R5149="x",1,0)</f>
        <v>0</v>
      </c>
      <c r="I5149" s="1">
        <f>IF(Eingabe!S5149="x",1,0)</f>
        <v>0</v>
      </c>
      <c r="J5149" s="1">
        <f t="shared" si="345"/>
        <v>0</v>
      </c>
      <c r="K5149" s="89">
        <f>IF(Eingabe!E5149="x",1,0)</f>
        <v>0</v>
      </c>
      <c r="L5149" s="1">
        <f>IF(Eingabe!F5149="x",1,0)</f>
        <v>0</v>
      </c>
      <c r="M5149" s="90">
        <f t="shared" si="346"/>
        <v>0</v>
      </c>
    </row>
    <row r="5150">
      <c r="A5150" s="5">
        <f>Eingabe!J5150^2*PI()/4</f>
        <v>0</v>
      </c>
      <c r="B5150" s="5">
        <f>Eingabe!K5150*Eingabe!L5150</f>
        <v>0</v>
      </c>
      <c r="C5150" s="5">
        <f>(Eingabe!K5150*(Eingabe!L5150-Eingabe!K5150)+Eingabe!K5150^2*PI()/4)*0+Eingabe!K5150*Eingabe!L5150</f>
        <v>0</v>
      </c>
      <c r="D5150" s="89">
        <f>IF(Eingabe!G5150="x",1,0)</f>
        <v>0</v>
      </c>
      <c r="E5150" s="1">
        <f>IF(Eingabe!H5150="x",1,0)</f>
        <v>0</v>
      </c>
      <c r="F5150" s="1">
        <f>IF(Eingabe!I5150="x",1,0)</f>
        <v>0</v>
      </c>
      <c r="G5150" s="90">
        <f t="shared" si="344"/>
        <v>0</v>
      </c>
      <c r="H5150" s="1">
        <f>IF(Eingabe!R5150="x",1,0)</f>
        <v>0</v>
      </c>
      <c r="I5150" s="1">
        <f>IF(Eingabe!S5150="x",1,0)</f>
        <v>0</v>
      </c>
      <c r="J5150" s="1">
        <f t="shared" si="345"/>
        <v>0</v>
      </c>
      <c r="K5150" s="89">
        <f>IF(Eingabe!E5150="x",1,0)</f>
        <v>0</v>
      </c>
      <c r="L5150" s="1">
        <f>IF(Eingabe!F5150="x",1,0)</f>
        <v>0</v>
      </c>
      <c r="M5150" s="90">
        <f t="shared" si="346"/>
        <v>0</v>
      </c>
    </row>
    <row r="5151">
      <c r="A5151" s="5">
        <f>Eingabe!J5151^2*PI()/4</f>
        <v>0</v>
      </c>
      <c r="B5151" s="5">
        <f>Eingabe!K5151*Eingabe!L5151</f>
        <v>0</v>
      </c>
      <c r="C5151" s="5">
        <f>(Eingabe!K5151*(Eingabe!L5151-Eingabe!K5151)+Eingabe!K5151^2*PI()/4)*0+Eingabe!K5151*Eingabe!L5151</f>
        <v>0</v>
      </c>
      <c r="D5151" s="89">
        <f>IF(Eingabe!G5151="x",1,0)</f>
        <v>0</v>
      </c>
      <c r="E5151" s="1">
        <f>IF(Eingabe!H5151="x",1,0)</f>
        <v>0</v>
      </c>
      <c r="F5151" s="1">
        <f>IF(Eingabe!I5151="x",1,0)</f>
        <v>0</v>
      </c>
      <c r="G5151" s="90">
        <f t="shared" si="344"/>
        <v>0</v>
      </c>
      <c r="H5151" s="1">
        <f>IF(Eingabe!R5151="x",1,0)</f>
        <v>0</v>
      </c>
      <c r="I5151" s="1">
        <f>IF(Eingabe!S5151="x",1,0)</f>
        <v>0</v>
      </c>
      <c r="J5151" s="1">
        <f t="shared" si="345"/>
        <v>0</v>
      </c>
      <c r="K5151" s="89">
        <f>IF(Eingabe!E5151="x",1,0)</f>
        <v>0</v>
      </c>
      <c r="L5151" s="1">
        <f>IF(Eingabe!F5151="x",1,0)</f>
        <v>0</v>
      </c>
      <c r="M5151" s="90">
        <f t="shared" si="346"/>
        <v>0</v>
      </c>
    </row>
    <row r="5152">
      <c r="A5152" s="5">
        <f>Eingabe!J5152^2*PI()/4</f>
        <v>0</v>
      </c>
      <c r="B5152" s="5">
        <f>Eingabe!K5152*Eingabe!L5152</f>
        <v>0</v>
      </c>
      <c r="C5152" s="5">
        <f>(Eingabe!K5152*(Eingabe!L5152-Eingabe!K5152)+Eingabe!K5152^2*PI()/4)*0+Eingabe!K5152*Eingabe!L5152</f>
        <v>0</v>
      </c>
      <c r="D5152" s="89">
        <f>IF(Eingabe!G5152="x",1,0)</f>
        <v>0</v>
      </c>
      <c r="E5152" s="1">
        <f>IF(Eingabe!H5152="x",1,0)</f>
        <v>0</v>
      </c>
      <c r="F5152" s="1">
        <f>IF(Eingabe!I5152="x",1,0)</f>
        <v>0</v>
      </c>
      <c r="G5152" s="90">
        <f t="shared" si="344"/>
        <v>0</v>
      </c>
      <c r="H5152" s="1">
        <f>IF(Eingabe!R5152="x",1,0)</f>
        <v>0</v>
      </c>
      <c r="I5152" s="1">
        <f>IF(Eingabe!S5152="x",1,0)</f>
        <v>0</v>
      </c>
      <c r="J5152" s="1">
        <f t="shared" si="345"/>
        <v>0</v>
      </c>
      <c r="K5152" s="89">
        <f>IF(Eingabe!E5152="x",1,0)</f>
        <v>0</v>
      </c>
      <c r="L5152" s="1">
        <f>IF(Eingabe!F5152="x",1,0)</f>
        <v>0</v>
      </c>
      <c r="M5152" s="90">
        <f t="shared" si="346"/>
        <v>0</v>
      </c>
    </row>
    <row r="5153">
      <c r="A5153" s="5">
        <f>Eingabe!J5153^2*PI()/4</f>
        <v>0</v>
      </c>
      <c r="B5153" s="5">
        <f>Eingabe!K5153*Eingabe!L5153</f>
        <v>0</v>
      </c>
      <c r="C5153" s="5">
        <f>(Eingabe!K5153*(Eingabe!L5153-Eingabe!K5153)+Eingabe!K5153^2*PI()/4)*0+Eingabe!K5153*Eingabe!L5153</f>
        <v>0</v>
      </c>
      <c r="D5153" s="89">
        <f>IF(Eingabe!G5153="x",1,0)</f>
        <v>0</v>
      </c>
      <c r="E5153" s="1">
        <f>IF(Eingabe!H5153="x",1,0)</f>
        <v>0</v>
      </c>
      <c r="F5153" s="1">
        <f>IF(Eingabe!I5153="x",1,0)</f>
        <v>0</v>
      </c>
      <c r="G5153" s="90">
        <f t="shared" si="344"/>
        <v>0</v>
      </c>
      <c r="H5153" s="1">
        <f>IF(Eingabe!R5153="x",1,0)</f>
        <v>0</v>
      </c>
      <c r="I5153" s="1">
        <f>IF(Eingabe!S5153="x",1,0)</f>
        <v>0</v>
      </c>
      <c r="J5153" s="1">
        <f t="shared" si="345"/>
        <v>0</v>
      </c>
      <c r="K5153" s="89">
        <f>IF(Eingabe!E5153="x",1,0)</f>
        <v>0</v>
      </c>
      <c r="L5153" s="1">
        <f>IF(Eingabe!F5153="x",1,0)</f>
        <v>0</v>
      </c>
      <c r="M5153" s="90">
        <f t="shared" si="346"/>
        <v>0</v>
      </c>
    </row>
    <row r="5154">
      <c r="A5154" s="5">
        <f>Eingabe!J5154^2*PI()/4</f>
        <v>0</v>
      </c>
      <c r="B5154" s="5">
        <f>Eingabe!K5154*Eingabe!L5154</f>
        <v>0</v>
      </c>
      <c r="C5154" s="5">
        <f>(Eingabe!K5154*(Eingabe!L5154-Eingabe!K5154)+Eingabe!K5154^2*PI()/4)*0+Eingabe!K5154*Eingabe!L5154</f>
        <v>0</v>
      </c>
      <c r="D5154" s="89">
        <f>IF(Eingabe!G5154="x",1,0)</f>
        <v>0</v>
      </c>
      <c r="E5154" s="1">
        <f>IF(Eingabe!H5154="x",1,0)</f>
        <v>0</v>
      </c>
      <c r="F5154" s="1">
        <f>IF(Eingabe!I5154="x",1,0)</f>
        <v>0</v>
      </c>
      <c r="G5154" s="90">
        <f t="shared" si="344"/>
        <v>0</v>
      </c>
      <c r="H5154" s="1">
        <f>IF(Eingabe!R5154="x",1,0)</f>
        <v>0</v>
      </c>
      <c r="I5154" s="1">
        <f>IF(Eingabe!S5154="x",1,0)</f>
        <v>0</v>
      </c>
      <c r="J5154" s="1">
        <f t="shared" si="345"/>
        <v>0</v>
      </c>
      <c r="K5154" s="89">
        <f>IF(Eingabe!E5154="x",1,0)</f>
        <v>0</v>
      </c>
      <c r="L5154" s="1">
        <f>IF(Eingabe!F5154="x",1,0)</f>
        <v>0</v>
      </c>
      <c r="M5154" s="90">
        <f t="shared" si="346"/>
        <v>0</v>
      </c>
    </row>
    <row r="5155">
      <c r="A5155" s="5">
        <f>Eingabe!J5155^2*PI()/4</f>
        <v>0</v>
      </c>
      <c r="B5155" s="5">
        <f>Eingabe!K5155*Eingabe!L5155</f>
        <v>0</v>
      </c>
      <c r="C5155" s="5">
        <f>(Eingabe!K5155*(Eingabe!L5155-Eingabe!K5155)+Eingabe!K5155^2*PI()/4)*0+Eingabe!K5155*Eingabe!L5155</f>
        <v>0</v>
      </c>
      <c r="D5155" s="89">
        <f>IF(Eingabe!G5155="x",1,0)</f>
        <v>0</v>
      </c>
      <c r="E5155" s="1">
        <f>IF(Eingabe!H5155="x",1,0)</f>
        <v>0</v>
      </c>
      <c r="F5155" s="1">
        <f>IF(Eingabe!I5155="x",1,0)</f>
        <v>0</v>
      </c>
      <c r="G5155" s="90">
        <f t="shared" si="344"/>
        <v>0</v>
      </c>
      <c r="H5155" s="1">
        <f>IF(Eingabe!R5155="x",1,0)</f>
        <v>0</v>
      </c>
      <c r="I5155" s="1">
        <f>IF(Eingabe!S5155="x",1,0)</f>
        <v>0</v>
      </c>
      <c r="J5155" s="1">
        <f t="shared" si="345"/>
        <v>0</v>
      </c>
      <c r="K5155" s="89">
        <f>IF(Eingabe!E5155="x",1,0)</f>
        <v>0</v>
      </c>
      <c r="L5155" s="1">
        <f>IF(Eingabe!F5155="x",1,0)</f>
        <v>0</v>
      </c>
      <c r="M5155" s="90">
        <f t="shared" si="346"/>
        <v>0</v>
      </c>
    </row>
    <row r="5156">
      <c r="A5156" s="5">
        <f>Eingabe!J5156^2*PI()/4</f>
        <v>0</v>
      </c>
      <c r="B5156" s="5">
        <f>Eingabe!K5156*Eingabe!L5156</f>
        <v>0</v>
      </c>
      <c r="C5156" s="5">
        <f>(Eingabe!K5156*(Eingabe!L5156-Eingabe!K5156)+Eingabe!K5156^2*PI()/4)*0+Eingabe!K5156*Eingabe!L5156</f>
        <v>0</v>
      </c>
      <c r="D5156" s="89">
        <f>IF(Eingabe!G5156="x",1,0)</f>
        <v>0</v>
      </c>
      <c r="E5156" s="1">
        <f>IF(Eingabe!H5156="x",1,0)</f>
        <v>0</v>
      </c>
      <c r="F5156" s="1">
        <f>IF(Eingabe!I5156="x",1,0)</f>
        <v>0</v>
      </c>
      <c r="G5156" s="90">
        <f t="shared" si="344"/>
        <v>0</v>
      </c>
      <c r="H5156" s="1">
        <f>IF(Eingabe!R5156="x",1,0)</f>
        <v>0</v>
      </c>
      <c r="I5156" s="1">
        <f>IF(Eingabe!S5156="x",1,0)</f>
        <v>0</v>
      </c>
      <c r="J5156" s="1">
        <f t="shared" si="345"/>
        <v>0</v>
      </c>
      <c r="K5156" s="89">
        <f>IF(Eingabe!E5156="x",1,0)</f>
        <v>0</v>
      </c>
      <c r="L5156" s="1">
        <f>IF(Eingabe!F5156="x",1,0)</f>
        <v>0</v>
      </c>
      <c r="M5156" s="90">
        <f t="shared" si="346"/>
        <v>0</v>
      </c>
    </row>
    <row r="5157">
      <c r="A5157" s="5">
        <f>Eingabe!J5157^2*PI()/4</f>
        <v>0</v>
      </c>
      <c r="B5157" s="5">
        <f>Eingabe!K5157*Eingabe!L5157</f>
        <v>0</v>
      </c>
      <c r="C5157" s="5">
        <f>(Eingabe!K5157*(Eingabe!L5157-Eingabe!K5157)+Eingabe!K5157^2*PI()/4)*0+Eingabe!K5157*Eingabe!L5157</f>
        <v>0</v>
      </c>
      <c r="D5157" s="89">
        <f>IF(Eingabe!G5157="x",1,0)</f>
        <v>0</v>
      </c>
      <c r="E5157" s="1">
        <f>IF(Eingabe!H5157="x",1,0)</f>
        <v>0</v>
      </c>
      <c r="F5157" s="1">
        <f>IF(Eingabe!I5157="x",1,0)</f>
        <v>0</v>
      </c>
      <c r="G5157" s="90">
        <f t="shared" si="344"/>
        <v>0</v>
      </c>
      <c r="H5157" s="1">
        <f>IF(Eingabe!R5157="x",1,0)</f>
        <v>0</v>
      </c>
      <c r="I5157" s="1">
        <f>IF(Eingabe!S5157="x",1,0)</f>
        <v>0</v>
      </c>
      <c r="J5157" s="1">
        <f t="shared" si="345"/>
        <v>0</v>
      </c>
      <c r="K5157" s="89">
        <f>IF(Eingabe!E5157="x",1,0)</f>
        <v>0</v>
      </c>
      <c r="L5157" s="1">
        <f>IF(Eingabe!F5157="x",1,0)</f>
        <v>0</v>
      </c>
      <c r="M5157" s="90">
        <f t="shared" si="346"/>
        <v>0</v>
      </c>
    </row>
    <row r="5158">
      <c r="A5158" s="5">
        <f>Eingabe!J5158^2*PI()/4</f>
        <v>0</v>
      </c>
      <c r="B5158" s="5">
        <f>Eingabe!K5158*Eingabe!L5158</f>
        <v>0</v>
      </c>
      <c r="C5158" s="5">
        <f>(Eingabe!K5158*(Eingabe!L5158-Eingabe!K5158)+Eingabe!K5158^2*PI()/4)*0+Eingabe!K5158*Eingabe!L5158</f>
        <v>0</v>
      </c>
      <c r="D5158" s="89">
        <f>IF(Eingabe!G5158="x",1,0)</f>
        <v>0</v>
      </c>
      <c r="E5158" s="1">
        <f>IF(Eingabe!H5158="x",1,0)</f>
        <v>0</v>
      </c>
      <c r="F5158" s="1">
        <f>IF(Eingabe!I5158="x",1,0)</f>
        <v>0</v>
      </c>
      <c r="G5158" s="90">
        <f t="shared" si="344"/>
        <v>0</v>
      </c>
      <c r="H5158" s="1">
        <f>IF(Eingabe!R5158="x",1,0)</f>
        <v>0</v>
      </c>
      <c r="I5158" s="1">
        <f>IF(Eingabe!S5158="x",1,0)</f>
        <v>0</v>
      </c>
      <c r="J5158" s="1">
        <f t="shared" si="345"/>
        <v>0</v>
      </c>
      <c r="K5158" s="89">
        <f>IF(Eingabe!E5158="x",1,0)</f>
        <v>0</v>
      </c>
      <c r="L5158" s="1">
        <f>IF(Eingabe!F5158="x",1,0)</f>
        <v>0</v>
      </c>
      <c r="M5158" s="90">
        <f t="shared" si="346"/>
        <v>0</v>
      </c>
    </row>
    <row r="5159">
      <c r="A5159" s="5">
        <f>Eingabe!J5159^2*PI()/4</f>
        <v>0</v>
      </c>
      <c r="B5159" s="5">
        <f>Eingabe!K5159*Eingabe!L5159</f>
        <v>0</v>
      </c>
      <c r="C5159" s="5">
        <f>(Eingabe!K5159*(Eingabe!L5159-Eingabe!K5159)+Eingabe!K5159^2*PI()/4)*0+Eingabe!K5159*Eingabe!L5159</f>
        <v>0</v>
      </c>
      <c r="D5159" s="89">
        <f>IF(Eingabe!G5159="x",1,0)</f>
        <v>0</v>
      </c>
      <c r="E5159" s="1">
        <f>IF(Eingabe!H5159="x",1,0)</f>
        <v>0</v>
      </c>
      <c r="F5159" s="1">
        <f>IF(Eingabe!I5159="x",1,0)</f>
        <v>0</v>
      </c>
      <c r="G5159" s="90">
        <f t="shared" si="344"/>
        <v>0</v>
      </c>
      <c r="H5159" s="1">
        <f>IF(Eingabe!R5159="x",1,0)</f>
        <v>0</v>
      </c>
      <c r="I5159" s="1">
        <f>IF(Eingabe!S5159="x",1,0)</f>
        <v>0</v>
      </c>
      <c r="J5159" s="1">
        <f t="shared" si="345"/>
        <v>0</v>
      </c>
      <c r="K5159" s="89">
        <f>IF(Eingabe!E5159="x",1,0)</f>
        <v>0</v>
      </c>
      <c r="L5159" s="1">
        <f>IF(Eingabe!F5159="x",1,0)</f>
        <v>0</v>
      </c>
      <c r="M5159" s="90">
        <f t="shared" si="346"/>
        <v>0</v>
      </c>
    </row>
    <row r="5160">
      <c r="A5160" s="5">
        <f>Eingabe!J5160^2*PI()/4</f>
        <v>0</v>
      </c>
      <c r="B5160" s="5">
        <f>Eingabe!K5160*Eingabe!L5160</f>
        <v>0</v>
      </c>
      <c r="C5160" s="5">
        <f>(Eingabe!K5160*(Eingabe!L5160-Eingabe!K5160)+Eingabe!K5160^2*PI()/4)*0+Eingabe!K5160*Eingabe!L5160</f>
        <v>0</v>
      </c>
      <c r="D5160" s="89">
        <f>IF(Eingabe!G5160="x",1,0)</f>
        <v>0</v>
      </c>
      <c r="E5160" s="1">
        <f>IF(Eingabe!H5160="x",1,0)</f>
        <v>0</v>
      </c>
      <c r="F5160" s="1">
        <f>IF(Eingabe!I5160="x",1,0)</f>
        <v>0</v>
      </c>
      <c r="G5160" s="90">
        <f t="shared" si="344"/>
        <v>0</v>
      </c>
      <c r="H5160" s="1">
        <f>IF(Eingabe!R5160="x",1,0)</f>
        <v>0</v>
      </c>
      <c r="I5160" s="1">
        <f>IF(Eingabe!S5160="x",1,0)</f>
        <v>0</v>
      </c>
      <c r="J5160" s="1">
        <f t="shared" si="345"/>
        <v>0</v>
      </c>
      <c r="K5160" s="89">
        <f>IF(Eingabe!E5160="x",1,0)</f>
        <v>0</v>
      </c>
      <c r="L5160" s="1">
        <f>IF(Eingabe!F5160="x",1,0)</f>
        <v>0</v>
      </c>
      <c r="M5160" s="90">
        <f t="shared" si="346"/>
        <v>0</v>
      </c>
    </row>
    <row r="5161">
      <c r="A5161" s="5">
        <f>Eingabe!J5161^2*PI()/4</f>
        <v>0</v>
      </c>
      <c r="B5161" s="5">
        <f>Eingabe!K5161*Eingabe!L5161</f>
        <v>0</v>
      </c>
      <c r="C5161" s="5">
        <f>(Eingabe!K5161*(Eingabe!L5161-Eingabe!K5161)+Eingabe!K5161^2*PI()/4)*0+Eingabe!K5161*Eingabe!L5161</f>
        <v>0</v>
      </c>
      <c r="D5161" s="89">
        <f>IF(Eingabe!G5161="x",1,0)</f>
        <v>0</v>
      </c>
      <c r="E5161" s="1">
        <f>IF(Eingabe!H5161="x",1,0)</f>
        <v>0</v>
      </c>
      <c r="F5161" s="1">
        <f>IF(Eingabe!I5161="x",1,0)</f>
        <v>0</v>
      </c>
      <c r="G5161" s="90">
        <f t="shared" si="344"/>
        <v>0</v>
      </c>
      <c r="H5161" s="1">
        <f>IF(Eingabe!R5161="x",1,0)</f>
        <v>0</v>
      </c>
      <c r="I5161" s="1">
        <f>IF(Eingabe!S5161="x",1,0)</f>
        <v>0</v>
      </c>
      <c r="J5161" s="1">
        <f t="shared" si="345"/>
        <v>0</v>
      </c>
      <c r="K5161" s="89">
        <f>IF(Eingabe!E5161="x",1,0)</f>
        <v>0</v>
      </c>
      <c r="L5161" s="1">
        <f>IF(Eingabe!F5161="x",1,0)</f>
        <v>0</v>
      </c>
      <c r="M5161" s="90">
        <f t="shared" si="346"/>
        <v>0</v>
      </c>
    </row>
    <row r="5162">
      <c r="A5162" s="5">
        <f>Eingabe!J5162^2*PI()/4</f>
        <v>0</v>
      </c>
      <c r="B5162" s="5">
        <f>Eingabe!K5162*Eingabe!L5162</f>
        <v>0</v>
      </c>
      <c r="C5162" s="5">
        <f>(Eingabe!K5162*(Eingabe!L5162-Eingabe!K5162)+Eingabe!K5162^2*PI()/4)*0+Eingabe!K5162*Eingabe!L5162</f>
        <v>0</v>
      </c>
      <c r="D5162" s="89">
        <f>IF(Eingabe!G5162="x",1,0)</f>
        <v>0</v>
      </c>
      <c r="E5162" s="1">
        <f>IF(Eingabe!H5162="x",1,0)</f>
        <v>0</v>
      </c>
      <c r="F5162" s="1">
        <f>IF(Eingabe!I5162="x",1,0)</f>
        <v>0</v>
      </c>
      <c r="G5162" s="90">
        <f t="shared" si="344"/>
        <v>0</v>
      </c>
      <c r="H5162" s="1">
        <f>IF(Eingabe!R5162="x",1,0)</f>
        <v>0</v>
      </c>
      <c r="I5162" s="1">
        <f>IF(Eingabe!S5162="x",1,0)</f>
        <v>0</v>
      </c>
      <c r="J5162" s="1">
        <f t="shared" si="345"/>
        <v>0</v>
      </c>
      <c r="K5162" s="89">
        <f>IF(Eingabe!E5162="x",1,0)</f>
        <v>0</v>
      </c>
      <c r="L5162" s="1">
        <f>IF(Eingabe!F5162="x",1,0)</f>
        <v>0</v>
      </c>
      <c r="M5162" s="90">
        <f t="shared" si="346"/>
        <v>0</v>
      </c>
    </row>
    <row r="5163">
      <c r="A5163" s="5">
        <f>Eingabe!J5163^2*PI()/4</f>
        <v>0</v>
      </c>
      <c r="B5163" s="5">
        <f>Eingabe!K5163*Eingabe!L5163</f>
        <v>0</v>
      </c>
      <c r="C5163" s="5">
        <f>(Eingabe!K5163*(Eingabe!L5163-Eingabe!K5163)+Eingabe!K5163^2*PI()/4)*0+Eingabe!K5163*Eingabe!L5163</f>
        <v>0</v>
      </c>
      <c r="D5163" s="89">
        <f>IF(Eingabe!G5163="x",1,0)</f>
        <v>0</v>
      </c>
      <c r="E5163" s="1">
        <f>IF(Eingabe!H5163="x",1,0)</f>
        <v>0</v>
      </c>
      <c r="F5163" s="1">
        <f>IF(Eingabe!I5163="x",1,0)</f>
        <v>0</v>
      </c>
      <c r="G5163" s="90">
        <f t="shared" si="344"/>
        <v>0</v>
      </c>
      <c r="H5163" s="1">
        <f>IF(Eingabe!R5163="x",1,0)</f>
        <v>0</v>
      </c>
      <c r="I5163" s="1">
        <f>IF(Eingabe!S5163="x",1,0)</f>
        <v>0</v>
      </c>
      <c r="J5163" s="1">
        <f t="shared" si="345"/>
        <v>0</v>
      </c>
      <c r="K5163" s="89">
        <f>IF(Eingabe!E5163="x",1,0)</f>
        <v>0</v>
      </c>
      <c r="L5163" s="1">
        <f>IF(Eingabe!F5163="x",1,0)</f>
        <v>0</v>
      </c>
      <c r="M5163" s="90">
        <f t="shared" si="346"/>
        <v>0</v>
      </c>
    </row>
    <row r="5164">
      <c r="A5164" s="5">
        <f>Eingabe!J5164^2*PI()/4</f>
        <v>0</v>
      </c>
      <c r="B5164" s="5">
        <f>Eingabe!K5164*Eingabe!L5164</f>
        <v>0</v>
      </c>
      <c r="C5164" s="5">
        <f>(Eingabe!K5164*(Eingabe!L5164-Eingabe!K5164)+Eingabe!K5164^2*PI()/4)*0+Eingabe!K5164*Eingabe!L5164</f>
        <v>0</v>
      </c>
      <c r="D5164" s="89">
        <f>IF(Eingabe!G5164="x",1,0)</f>
        <v>0</v>
      </c>
      <c r="E5164" s="1">
        <f>IF(Eingabe!H5164="x",1,0)</f>
        <v>0</v>
      </c>
      <c r="F5164" s="1">
        <f>IF(Eingabe!I5164="x",1,0)</f>
        <v>0</v>
      </c>
      <c r="G5164" s="90">
        <f t="shared" si="344"/>
        <v>0</v>
      </c>
      <c r="H5164" s="1">
        <f>IF(Eingabe!R5164="x",1,0)</f>
        <v>0</v>
      </c>
      <c r="I5164" s="1">
        <f>IF(Eingabe!S5164="x",1,0)</f>
        <v>0</v>
      </c>
      <c r="J5164" s="1">
        <f t="shared" si="345"/>
        <v>0</v>
      </c>
      <c r="K5164" s="89">
        <f>IF(Eingabe!E5164="x",1,0)</f>
        <v>0</v>
      </c>
      <c r="L5164" s="1">
        <f>IF(Eingabe!F5164="x",1,0)</f>
        <v>0</v>
      </c>
      <c r="M5164" s="90">
        <f t="shared" si="346"/>
        <v>0</v>
      </c>
    </row>
    <row r="5165">
      <c r="A5165" s="5">
        <f>Eingabe!J5165^2*PI()/4</f>
        <v>0</v>
      </c>
      <c r="B5165" s="5">
        <f>Eingabe!K5165*Eingabe!L5165</f>
        <v>0</v>
      </c>
      <c r="C5165" s="5">
        <f>(Eingabe!K5165*(Eingabe!L5165-Eingabe!K5165)+Eingabe!K5165^2*PI()/4)*0+Eingabe!K5165*Eingabe!L5165</f>
        <v>0</v>
      </c>
      <c r="D5165" s="89">
        <f>IF(Eingabe!G5165="x",1,0)</f>
        <v>0</v>
      </c>
      <c r="E5165" s="1">
        <f>IF(Eingabe!H5165="x",1,0)</f>
        <v>0</v>
      </c>
      <c r="F5165" s="1">
        <f>IF(Eingabe!I5165="x",1,0)</f>
        <v>0</v>
      </c>
      <c r="G5165" s="90">
        <f t="shared" si="344"/>
        <v>0</v>
      </c>
      <c r="H5165" s="1">
        <f>IF(Eingabe!R5165="x",1,0)</f>
        <v>0</v>
      </c>
      <c r="I5165" s="1">
        <f>IF(Eingabe!S5165="x",1,0)</f>
        <v>0</v>
      </c>
      <c r="J5165" s="1">
        <f t="shared" si="345"/>
        <v>0</v>
      </c>
      <c r="K5165" s="89">
        <f>IF(Eingabe!E5165="x",1,0)</f>
        <v>0</v>
      </c>
      <c r="L5165" s="1">
        <f>IF(Eingabe!F5165="x",1,0)</f>
        <v>0</v>
      </c>
      <c r="M5165" s="90">
        <f t="shared" si="346"/>
        <v>0</v>
      </c>
    </row>
    <row r="5166">
      <c r="A5166" s="5">
        <f>Eingabe!J5166^2*PI()/4</f>
        <v>0</v>
      </c>
      <c r="B5166" s="5">
        <f>Eingabe!K5166*Eingabe!L5166</f>
        <v>0</v>
      </c>
      <c r="C5166" s="5">
        <f>(Eingabe!K5166*(Eingabe!L5166-Eingabe!K5166)+Eingabe!K5166^2*PI()/4)*0+Eingabe!K5166*Eingabe!L5166</f>
        <v>0</v>
      </c>
      <c r="D5166" s="89">
        <f>IF(Eingabe!G5166="x",1,0)</f>
        <v>0</v>
      </c>
      <c r="E5166" s="1">
        <f>IF(Eingabe!H5166="x",1,0)</f>
        <v>0</v>
      </c>
      <c r="F5166" s="1">
        <f>IF(Eingabe!I5166="x",1,0)</f>
        <v>0</v>
      </c>
      <c r="G5166" s="90">
        <f t="shared" si="344"/>
        <v>0</v>
      </c>
      <c r="H5166" s="1">
        <f>IF(Eingabe!R5166="x",1,0)</f>
        <v>0</v>
      </c>
      <c r="I5166" s="1">
        <f>IF(Eingabe!S5166="x",1,0)</f>
        <v>0</v>
      </c>
      <c r="J5166" s="1">
        <f t="shared" si="345"/>
        <v>0</v>
      </c>
      <c r="K5166" s="89">
        <f>IF(Eingabe!E5166="x",1,0)</f>
        <v>0</v>
      </c>
      <c r="L5166" s="1">
        <f>IF(Eingabe!F5166="x",1,0)</f>
        <v>0</v>
      </c>
      <c r="M5166" s="90">
        <f t="shared" si="346"/>
        <v>0</v>
      </c>
    </row>
    <row r="5167">
      <c r="A5167" s="5">
        <f>Eingabe!J5167^2*PI()/4</f>
        <v>0</v>
      </c>
      <c r="B5167" s="5">
        <f>Eingabe!K5167*Eingabe!L5167</f>
        <v>0</v>
      </c>
      <c r="C5167" s="5">
        <f>(Eingabe!K5167*(Eingabe!L5167-Eingabe!K5167)+Eingabe!K5167^2*PI()/4)*0+Eingabe!K5167*Eingabe!L5167</f>
        <v>0</v>
      </c>
      <c r="D5167" s="89">
        <f>IF(Eingabe!G5167="x",1,0)</f>
        <v>0</v>
      </c>
      <c r="E5167" s="1">
        <f>IF(Eingabe!H5167="x",1,0)</f>
        <v>0</v>
      </c>
      <c r="F5167" s="1">
        <f>IF(Eingabe!I5167="x",1,0)</f>
        <v>0</v>
      </c>
      <c r="G5167" s="90">
        <f t="shared" si="344"/>
        <v>0</v>
      </c>
      <c r="H5167" s="1">
        <f>IF(Eingabe!R5167="x",1,0)</f>
        <v>0</v>
      </c>
      <c r="I5167" s="1">
        <f>IF(Eingabe!S5167="x",1,0)</f>
        <v>0</v>
      </c>
      <c r="J5167" s="1">
        <f t="shared" si="345"/>
        <v>0</v>
      </c>
      <c r="K5167" s="89">
        <f>IF(Eingabe!E5167="x",1,0)</f>
        <v>0</v>
      </c>
      <c r="L5167" s="1">
        <f>IF(Eingabe!F5167="x",1,0)</f>
        <v>0</v>
      </c>
      <c r="M5167" s="90">
        <f t="shared" si="346"/>
        <v>0</v>
      </c>
    </row>
    <row r="5168">
      <c r="A5168" s="5">
        <f>Eingabe!J5168^2*PI()/4</f>
        <v>0</v>
      </c>
      <c r="B5168" s="5">
        <f>Eingabe!K5168*Eingabe!L5168</f>
        <v>0</v>
      </c>
      <c r="C5168" s="5">
        <f>(Eingabe!K5168*(Eingabe!L5168-Eingabe!K5168)+Eingabe!K5168^2*PI()/4)*0+Eingabe!K5168*Eingabe!L5168</f>
        <v>0</v>
      </c>
      <c r="D5168" s="89">
        <f>IF(Eingabe!G5168="x",1,0)</f>
        <v>0</v>
      </c>
      <c r="E5168" s="1">
        <f>IF(Eingabe!H5168="x",1,0)</f>
        <v>0</v>
      </c>
      <c r="F5168" s="1">
        <f>IF(Eingabe!I5168="x",1,0)</f>
        <v>0</v>
      </c>
      <c r="G5168" s="90">
        <f t="shared" si="344"/>
        <v>0</v>
      </c>
      <c r="H5168" s="1">
        <f>IF(Eingabe!R5168="x",1,0)</f>
        <v>0</v>
      </c>
      <c r="I5168" s="1">
        <f>IF(Eingabe!S5168="x",1,0)</f>
        <v>0</v>
      </c>
      <c r="J5168" s="1">
        <f t="shared" si="345"/>
        <v>0</v>
      </c>
      <c r="K5168" s="89">
        <f>IF(Eingabe!E5168="x",1,0)</f>
        <v>0</v>
      </c>
      <c r="L5168" s="1">
        <f>IF(Eingabe!F5168="x",1,0)</f>
        <v>0</v>
      </c>
      <c r="M5168" s="90">
        <f t="shared" si="346"/>
        <v>0</v>
      </c>
    </row>
    <row r="5169">
      <c r="A5169" s="5">
        <f>Eingabe!J5169^2*PI()/4</f>
        <v>0</v>
      </c>
      <c r="B5169" s="5">
        <f>Eingabe!K5169*Eingabe!L5169</f>
        <v>0</v>
      </c>
      <c r="C5169" s="5">
        <f>(Eingabe!K5169*(Eingabe!L5169-Eingabe!K5169)+Eingabe!K5169^2*PI()/4)*0+Eingabe!K5169*Eingabe!L5169</f>
        <v>0</v>
      </c>
      <c r="D5169" s="89">
        <f>IF(Eingabe!G5169="x",1,0)</f>
        <v>0</v>
      </c>
      <c r="E5169" s="1">
        <f>IF(Eingabe!H5169="x",1,0)</f>
        <v>0</v>
      </c>
      <c r="F5169" s="1">
        <f>IF(Eingabe!I5169="x",1,0)</f>
        <v>0</v>
      </c>
      <c r="G5169" s="90">
        <f t="shared" si="344"/>
        <v>0</v>
      </c>
      <c r="H5169" s="1">
        <f>IF(Eingabe!R5169="x",1,0)</f>
        <v>0</v>
      </c>
      <c r="I5169" s="1">
        <f>IF(Eingabe!S5169="x",1,0)</f>
        <v>0</v>
      </c>
      <c r="J5169" s="1">
        <f t="shared" si="345"/>
        <v>0</v>
      </c>
      <c r="K5169" s="89">
        <f>IF(Eingabe!E5169="x",1,0)</f>
        <v>0</v>
      </c>
      <c r="L5169" s="1">
        <f>IF(Eingabe!F5169="x",1,0)</f>
        <v>0</v>
      </c>
      <c r="M5169" s="90">
        <f t="shared" si="346"/>
        <v>0</v>
      </c>
    </row>
    <row r="5170">
      <c r="A5170" s="5">
        <f>Eingabe!J5170^2*PI()/4</f>
        <v>0</v>
      </c>
      <c r="B5170" s="5">
        <f>Eingabe!K5170*Eingabe!L5170</f>
        <v>0</v>
      </c>
      <c r="C5170" s="5">
        <f>(Eingabe!K5170*(Eingabe!L5170-Eingabe!K5170)+Eingabe!K5170^2*PI()/4)*0+Eingabe!K5170*Eingabe!L5170</f>
        <v>0</v>
      </c>
      <c r="D5170" s="89">
        <f>IF(Eingabe!G5170="x",1,0)</f>
        <v>0</v>
      </c>
      <c r="E5170" s="1">
        <f>IF(Eingabe!H5170="x",1,0)</f>
        <v>0</v>
      </c>
      <c r="F5170" s="1">
        <f>IF(Eingabe!I5170="x",1,0)</f>
        <v>0</v>
      </c>
      <c r="G5170" s="90">
        <f t="shared" si="344"/>
        <v>0</v>
      </c>
      <c r="H5170" s="1">
        <f>IF(Eingabe!R5170="x",1,0)</f>
        <v>0</v>
      </c>
      <c r="I5170" s="1">
        <f>IF(Eingabe!S5170="x",1,0)</f>
        <v>0</v>
      </c>
      <c r="J5170" s="1">
        <f t="shared" si="345"/>
        <v>0</v>
      </c>
      <c r="K5170" s="89">
        <f>IF(Eingabe!E5170="x",1,0)</f>
        <v>0</v>
      </c>
      <c r="L5170" s="1">
        <f>IF(Eingabe!F5170="x",1,0)</f>
        <v>0</v>
      </c>
      <c r="M5170" s="90">
        <f t="shared" si="346"/>
        <v>0</v>
      </c>
    </row>
    <row r="5171">
      <c r="A5171" s="5">
        <f>Eingabe!J5171^2*PI()/4</f>
        <v>0</v>
      </c>
      <c r="B5171" s="5">
        <f>Eingabe!K5171*Eingabe!L5171</f>
        <v>0</v>
      </c>
      <c r="C5171" s="5">
        <f>(Eingabe!K5171*(Eingabe!L5171-Eingabe!K5171)+Eingabe!K5171^2*PI()/4)*0+Eingabe!K5171*Eingabe!L5171</f>
        <v>0</v>
      </c>
      <c r="D5171" s="89">
        <f>IF(Eingabe!G5171="x",1,0)</f>
        <v>0</v>
      </c>
      <c r="E5171" s="1">
        <f>IF(Eingabe!H5171="x",1,0)</f>
        <v>0</v>
      </c>
      <c r="F5171" s="1">
        <f>IF(Eingabe!I5171="x",1,0)</f>
        <v>0</v>
      </c>
      <c r="G5171" s="90">
        <f t="shared" si="344"/>
        <v>0</v>
      </c>
      <c r="H5171" s="1">
        <f>IF(Eingabe!R5171="x",1,0)</f>
        <v>0</v>
      </c>
      <c r="I5171" s="1">
        <f>IF(Eingabe!S5171="x",1,0)</f>
        <v>0</v>
      </c>
      <c r="J5171" s="1">
        <f t="shared" si="345"/>
        <v>0</v>
      </c>
      <c r="K5171" s="89">
        <f>IF(Eingabe!E5171="x",1,0)</f>
        <v>0</v>
      </c>
      <c r="L5171" s="1">
        <f>IF(Eingabe!F5171="x",1,0)</f>
        <v>0</v>
      </c>
      <c r="M5171" s="90">
        <f t="shared" si="346"/>
        <v>0</v>
      </c>
    </row>
    <row r="5172">
      <c r="A5172" s="5">
        <f>Eingabe!J5172^2*PI()/4</f>
        <v>0</v>
      </c>
      <c r="B5172" s="5">
        <f>Eingabe!K5172*Eingabe!L5172</f>
        <v>0</v>
      </c>
      <c r="C5172" s="5">
        <f>(Eingabe!K5172*(Eingabe!L5172-Eingabe!K5172)+Eingabe!K5172^2*PI()/4)*0+Eingabe!K5172*Eingabe!L5172</f>
        <v>0</v>
      </c>
      <c r="D5172" s="89">
        <f>IF(Eingabe!G5172="x",1,0)</f>
        <v>0</v>
      </c>
      <c r="E5172" s="1">
        <f>IF(Eingabe!H5172="x",1,0)</f>
        <v>0</v>
      </c>
      <c r="F5172" s="1">
        <f>IF(Eingabe!I5172="x",1,0)</f>
        <v>0</v>
      </c>
      <c r="G5172" s="90">
        <f t="shared" si="344"/>
        <v>0</v>
      </c>
      <c r="H5172" s="1">
        <f>IF(Eingabe!R5172="x",1,0)</f>
        <v>0</v>
      </c>
      <c r="I5172" s="1">
        <f>IF(Eingabe!S5172="x",1,0)</f>
        <v>0</v>
      </c>
      <c r="J5172" s="1">
        <f t="shared" si="345"/>
        <v>0</v>
      </c>
      <c r="K5172" s="89">
        <f>IF(Eingabe!E5172="x",1,0)</f>
        <v>0</v>
      </c>
      <c r="L5172" s="1">
        <f>IF(Eingabe!F5172="x",1,0)</f>
        <v>0</v>
      </c>
      <c r="M5172" s="90">
        <f t="shared" si="346"/>
        <v>0</v>
      </c>
    </row>
    <row r="5173">
      <c r="A5173" s="5">
        <f>Eingabe!J5173^2*PI()/4</f>
        <v>0</v>
      </c>
      <c r="B5173" s="5">
        <f>Eingabe!K5173*Eingabe!L5173</f>
        <v>0</v>
      </c>
      <c r="C5173" s="5">
        <f>(Eingabe!K5173*(Eingabe!L5173-Eingabe!K5173)+Eingabe!K5173^2*PI()/4)*0+Eingabe!K5173*Eingabe!L5173</f>
        <v>0</v>
      </c>
      <c r="D5173" s="89">
        <f>IF(Eingabe!G5173="x",1,0)</f>
        <v>0</v>
      </c>
      <c r="E5173" s="1">
        <f>IF(Eingabe!H5173="x",1,0)</f>
        <v>0</v>
      </c>
      <c r="F5173" s="1">
        <f>IF(Eingabe!I5173="x",1,0)</f>
        <v>0</v>
      </c>
      <c r="G5173" s="90">
        <f t="shared" si="344"/>
        <v>0</v>
      </c>
      <c r="H5173" s="1">
        <f>IF(Eingabe!R5173="x",1,0)</f>
        <v>0</v>
      </c>
      <c r="I5173" s="1">
        <f>IF(Eingabe!S5173="x",1,0)</f>
        <v>0</v>
      </c>
      <c r="J5173" s="1">
        <f t="shared" si="345"/>
        <v>0</v>
      </c>
      <c r="K5173" s="89">
        <f>IF(Eingabe!E5173="x",1,0)</f>
        <v>0</v>
      </c>
      <c r="L5173" s="1">
        <f>IF(Eingabe!F5173="x",1,0)</f>
        <v>0</v>
      </c>
      <c r="M5173" s="90">
        <f t="shared" si="346"/>
        <v>0</v>
      </c>
    </row>
    <row r="5174">
      <c r="A5174" s="5">
        <f>Eingabe!J5174^2*PI()/4</f>
        <v>0</v>
      </c>
      <c r="B5174" s="5">
        <f>Eingabe!K5174*Eingabe!L5174</f>
        <v>0</v>
      </c>
      <c r="C5174" s="5">
        <f>(Eingabe!K5174*(Eingabe!L5174-Eingabe!K5174)+Eingabe!K5174^2*PI()/4)*0+Eingabe!K5174*Eingabe!L5174</f>
        <v>0</v>
      </c>
      <c r="D5174" s="89">
        <f>IF(Eingabe!G5174="x",1,0)</f>
        <v>0</v>
      </c>
      <c r="E5174" s="1">
        <f>IF(Eingabe!H5174="x",1,0)</f>
        <v>0</v>
      </c>
      <c r="F5174" s="1">
        <f>IF(Eingabe!I5174="x",1,0)</f>
        <v>0</v>
      </c>
      <c r="G5174" s="90">
        <f t="shared" si="344"/>
        <v>0</v>
      </c>
      <c r="H5174" s="1">
        <f>IF(Eingabe!R5174="x",1,0)</f>
        <v>0</v>
      </c>
      <c r="I5174" s="1">
        <f>IF(Eingabe!S5174="x",1,0)</f>
        <v>0</v>
      </c>
      <c r="J5174" s="1">
        <f t="shared" si="345"/>
        <v>0</v>
      </c>
      <c r="K5174" s="89">
        <f>IF(Eingabe!E5174="x",1,0)</f>
        <v>0</v>
      </c>
      <c r="L5174" s="1">
        <f>IF(Eingabe!F5174="x",1,0)</f>
        <v>0</v>
      </c>
      <c r="M5174" s="90">
        <f t="shared" si="346"/>
        <v>0</v>
      </c>
    </row>
    <row r="5175">
      <c r="A5175" s="5">
        <f>Eingabe!J5175^2*PI()/4</f>
        <v>0</v>
      </c>
      <c r="B5175" s="5">
        <f>Eingabe!K5175*Eingabe!L5175</f>
        <v>0</v>
      </c>
      <c r="C5175" s="5">
        <f>(Eingabe!K5175*(Eingabe!L5175-Eingabe!K5175)+Eingabe!K5175^2*PI()/4)*0+Eingabe!K5175*Eingabe!L5175</f>
        <v>0</v>
      </c>
      <c r="D5175" s="89">
        <f>IF(Eingabe!G5175="x",1,0)</f>
        <v>0</v>
      </c>
      <c r="E5175" s="1">
        <f>IF(Eingabe!H5175="x",1,0)</f>
        <v>0</v>
      </c>
      <c r="F5175" s="1">
        <f>IF(Eingabe!I5175="x",1,0)</f>
        <v>0</v>
      </c>
      <c r="G5175" s="90">
        <f t="shared" si="344"/>
        <v>0</v>
      </c>
      <c r="H5175" s="1">
        <f>IF(Eingabe!R5175="x",1,0)</f>
        <v>0</v>
      </c>
      <c r="I5175" s="1">
        <f>IF(Eingabe!S5175="x",1,0)</f>
        <v>0</v>
      </c>
      <c r="J5175" s="1">
        <f t="shared" si="345"/>
        <v>0</v>
      </c>
      <c r="K5175" s="89">
        <f>IF(Eingabe!E5175="x",1,0)</f>
        <v>0</v>
      </c>
      <c r="L5175" s="1">
        <f>IF(Eingabe!F5175="x",1,0)</f>
        <v>0</v>
      </c>
      <c r="M5175" s="90">
        <f t="shared" si="346"/>
        <v>0</v>
      </c>
    </row>
    <row r="5176">
      <c r="A5176" s="5">
        <f>Eingabe!J5176^2*PI()/4</f>
        <v>0</v>
      </c>
      <c r="B5176" s="5">
        <f>Eingabe!K5176*Eingabe!L5176</f>
        <v>0</v>
      </c>
      <c r="C5176" s="5">
        <f>(Eingabe!K5176*(Eingabe!L5176-Eingabe!K5176)+Eingabe!K5176^2*PI()/4)*0+Eingabe!K5176*Eingabe!L5176</f>
        <v>0</v>
      </c>
      <c r="D5176" s="89">
        <f>IF(Eingabe!G5176="x",1,0)</f>
        <v>0</v>
      </c>
      <c r="E5176" s="1">
        <f>IF(Eingabe!H5176="x",1,0)</f>
        <v>0</v>
      </c>
      <c r="F5176" s="1">
        <f>IF(Eingabe!I5176="x",1,0)</f>
        <v>0</v>
      </c>
      <c r="G5176" s="90">
        <f t="shared" si="344"/>
        <v>0</v>
      </c>
      <c r="H5176" s="1">
        <f>IF(Eingabe!R5176="x",1,0)</f>
        <v>0</v>
      </c>
      <c r="I5176" s="1">
        <f>IF(Eingabe!S5176="x",1,0)</f>
        <v>0</v>
      </c>
      <c r="J5176" s="1">
        <f t="shared" si="345"/>
        <v>0</v>
      </c>
      <c r="K5176" s="89">
        <f>IF(Eingabe!E5176="x",1,0)</f>
        <v>0</v>
      </c>
      <c r="L5176" s="1">
        <f>IF(Eingabe!F5176="x",1,0)</f>
        <v>0</v>
      </c>
      <c r="M5176" s="90">
        <f t="shared" si="346"/>
        <v>0</v>
      </c>
    </row>
    <row r="5177">
      <c r="A5177" s="5">
        <f>Eingabe!J5177^2*PI()/4</f>
        <v>0</v>
      </c>
      <c r="B5177" s="5">
        <f>Eingabe!K5177*Eingabe!L5177</f>
        <v>0</v>
      </c>
      <c r="C5177" s="5">
        <f>(Eingabe!K5177*(Eingabe!L5177-Eingabe!K5177)+Eingabe!K5177^2*PI()/4)*0+Eingabe!K5177*Eingabe!L5177</f>
        <v>0</v>
      </c>
      <c r="D5177" s="89">
        <f>IF(Eingabe!G5177="x",1,0)</f>
        <v>0</v>
      </c>
      <c r="E5177" s="1">
        <f>IF(Eingabe!H5177="x",1,0)</f>
        <v>0</v>
      </c>
      <c r="F5177" s="1">
        <f>IF(Eingabe!I5177="x",1,0)</f>
        <v>0</v>
      </c>
      <c r="G5177" s="90">
        <f t="shared" si="344"/>
        <v>0</v>
      </c>
      <c r="H5177" s="1">
        <f>IF(Eingabe!R5177="x",1,0)</f>
        <v>0</v>
      </c>
      <c r="I5177" s="1">
        <f>IF(Eingabe!S5177="x",1,0)</f>
        <v>0</v>
      </c>
      <c r="J5177" s="1">
        <f t="shared" si="345"/>
        <v>0</v>
      </c>
      <c r="K5177" s="89">
        <f>IF(Eingabe!E5177="x",1,0)</f>
        <v>0</v>
      </c>
      <c r="L5177" s="1">
        <f>IF(Eingabe!F5177="x",1,0)</f>
        <v>0</v>
      </c>
      <c r="M5177" s="90">
        <f t="shared" si="346"/>
        <v>0</v>
      </c>
    </row>
    <row r="5178">
      <c r="A5178" s="5">
        <f>Eingabe!J5178^2*PI()/4</f>
        <v>0</v>
      </c>
      <c r="B5178" s="5">
        <f>Eingabe!K5178*Eingabe!L5178</f>
        <v>0</v>
      </c>
      <c r="C5178" s="5">
        <f>(Eingabe!K5178*(Eingabe!L5178-Eingabe!K5178)+Eingabe!K5178^2*PI()/4)*0+Eingabe!K5178*Eingabe!L5178</f>
        <v>0</v>
      </c>
      <c r="D5178" s="89">
        <f>IF(Eingabe!G5178="x",1,0)</f>
        <v>0</v>
      </c>
      <c r="E5178" s="1">
        <f>IF(Eingabe!H5178="x",1,0)</f>
        <v>0</v>
      </c>
      <c r="F5178" s="1">
        <f>IF(Eingabe!I5178="x",1,0)</f>
        <v>0</v>
      </c>
      <c r="G5178" s="90">
        <f t="shared" si="344"/>
        <v>0</v>
      </c>
      <c r="H5178" s="1">
        <f>IF(Eingabe!R5178="x",1,0)</f>
        <v>0</v>
      </c>
      <c r="I5178" s="1">
        <f>IF(Eingabe!S5178="x",1,0)</f>
        <v>0</v>
      </c>
      <c r="J5178" s="1">
        <f t="shared" si="345"/>
        <v>0</v>
      </c>
      <c r="K5178" s="89">
        <f>IF(Eingabe!E5178="x",1,0)</f>
        <v>0</v>
      </c>
      <c r="L5178" s="1">
        <f>IF(Eingabe!F5178="x",1,0)</f>
        <v>0</v>
      </c>
      <c r="M5178" s="90">
        <f t="shared" si="346"/>
        <v>0</v>
      </c>
    </row>
    <row r="5179">
      <c r="A5179" s="5">
        <f>Eingabe!J5179^2*PI()/4</f>
        <v>0</v>
      </c>
      <c r="B5179" s="5">
        <f>Eingabe!K5179*Eingabe!L5179</f>
        <v>0</v>
      </c>
      <c r="C5179" s="5">
        <f>(Eingabe!K5179*(Eingabe!L5179-Eingabe!K5179)+Eingabe!K5179^2*PI()/4)*0+Eingabe!K5179*Eingabe!L5179</f>
        <v>0</v>
      </c>
      <c r="D5179" s="89">
        <f>IF(Eingabe!G5179="x",1,0)</f>
        <v>0</v>
      </c>
      <c r="E5179" s="1">
        <f>IF(Eingabe!H5179="x",1,0)</f>
        <v>0</v>
      </c>
      <c r="F5179" s="1">
        <f>IF(Eingabe!I5179="x",1,0)</f>
        <v>0</v>
      </c>
      <c r="G5179" s="90">
        <f t="shared" si="344"/>
        <v>0</v>
      </c>
      <c r="H5179" s="1">
        <f>IF(Eingabe!R5179="x",1,0)</f>
        <v>0</v>
      </c>
      <c r="I5179" s="1">
        <f>IF(Eingabe!S5179="x",1,0)</f>
        <v>0</v>
      </c>
      <c r="J5179" s="1">
        <f t="shared" si="345"/>
        <v>0</v>
      </c>
      <c r="K5179" s="89">
        <f>IF(Eingabe!E5179="x",1,0)</f>
        <v>0</v>
      </c>
      <c r="L5179" s="1">
        <f>IF(Eingabe!F5179="x",1,0)</f>
        <v>0</v>
      </c>
      <c r="M5179" s="90">
        <f t="shared" si="346"/>
        <v>0</v>
      </c>
    </row>
    <row r="5180">
      <c r="A5180" s="5">
        <f>Eingabe!J5180^2*PI()/4</f>
        <v>0</v>
      </c>
      <c r="B5180" s="5">
        <f>Eingabe!K5180*Eingabe!L5180</f>
        <v>0</v>
      </c>
      <c r="C5180" s="5">
        <f>(Eingabe!K5180*(Eingabe!L5180-Eingabe!K5180)+Eingabe!K5180^2*PI()/4)*0+Eingabe!K5180*Eingabe!L5180</f>
        <v>0</v>
      </c>
      <c r="D5180" s="89">
        <f>IF(Eingabe!G5180="x",1,0)</f>
        <v>0</v>
      </c>
      <c r="E5180" s="1">
        <f>IF(Eingabe!H5180="x",1,0)</f>
        <v>0</v>
      </c>
      <c r="F5180" s="1">
        <f>IF(Eingabe!I5180="x",1,0)</f>
        <v>0</v>
      </c>
      <c r="G5180" s="90">
        <f t="shared" si="344"/>
        <v>0</v>
      </c>
      <c r="H5180" s="1">
        <f>IF(Eingabe!R5180="x",1,0)</f>
        <v>0</v>
      </c>
      <c r="I5180" s="1">
        <f>IF(Eingabe!S5180="x",1,0)</f>
        <v>0</v>
      </c>
      <c r="J5180" s="1">
        <f t="shared" si="345"/>
        <v>0</v>
      </c>
      <c r="K5180" s="89">
        <f>IF(Eingabe!E5180="x",1,0)</f>
        <v>0</v>
      </c>
      <c r="L5180" s="1">
        <f>IF(Eingabe!F5180="x",1,0)</f>
        <v>0</v>
      </c>
      <c r="M5180" s="90">
        <f t="shared" si="346"/>
        <v>0</v>
      </c>
    </row>
    <row r="5181">
      <c r="A5181" s="5">
        <f>Eingabe!J5181^2*PI()/4</f>
        <v>0</v>
      </c>
      <c r="B5181" s="5">
        <f>Eingabe!K5181*Eingabe!L5181</f>
        <v>0</v>
      </c>
      <c r="C5181" s="5">
        <f>(Eingabe!K5181*(Eingabe!L5181-Eingabe!K5181)+Eingabe!K5181^2*PI()/4)*0+Eingabe!K5181*Eingabe!L5181</f>
        <v>0</v>
      </c>
      <c r="D5181" s="89">
        <f>IF(Eingabe!G5181="x",1,0)</f>
        <v>0</v>
      </c>
      <c r="E5181" s="1">
        <f>IF(Eingabe!H5181="x",1,0)</f>
        <v>0</v>
      </c>
      <c r="F5181" s="1">
        <f>IF(Eingabe!I5181="x",1,0)</f>
        <v>0</v>
      </c>
      <c r="G5181" s="90">
        <f t="shared" si="344"/>
        <v>0</v>
      </c>
      <c r="H5181" s="1">
        <f>IF(Eingabe!R5181="x",1,0)</f>
        <v>0</v>
      </c>
      <c r="I5181" s="1">
        <f>IF(Eingabe!S5181="x",1,0)</f>
        <v>0</v>
      </c>
      <c r="J5181" s="1">
        <f t="shared" si="345"/>
        <v>0</v>
      </c>
      <c r="K5181" s="89">
        <f>IF(Eingabe!E5181="x",1,0)</f>
        <v>0</v>
      </c>
      <c r="L5181" s="1">
        <f>IF(Eingabe!F5181="x",1,0)</f>
        <v>0</v>
      </c>
      <c r="M5181" s="90">
        <f t="shared" si="346"/>
        <v>0</v>
      </c>
    </row>
    <row r="5182">
      <c r="A5182" s="5">
        <f>Eingabe!J5182^2*PI()/4</f>
        <v>0</v>
      </c>
      <c r="B5182" s="5">
        <f>Eingabe!K5182*Eingabe!L5182</f>
        <v>0</v>
      </c>
      <c r="C5182" s="5">
        <f>(Eingabe!K5182*(Eingabe!L5182-Eingabe!K5182)+Eingabe!K5182^2*PI()/4)*0+Eingabe!K5182*Eingabe!L5182</f>
        <v>0</v>
      </c>
      <c r="D5182" s="89">
        <f>IF(Eingabe!G5182="x",1,0)</f>
        <v>0</v>
      </c>
      <c r="E5182" s="1">
        <f>IF(Eingabe!H5182="x",1,0)</f>
        <v>0</v>
      </c>
      <c r="F5182" s="1">
        <f>IF(Eingabe!I5182="x",1,0)</f>
        <v>0</v>
      </c>
      <c r="G5182" s="90">
        <f t="shared" si="344"/>
        <v>0</v>
      </c>
      <c r="H5182" s="1">
        <f>IF(Eingabe!R5182="x",1,0)</f>
        <v>0</v>
      </c>
      <c r="I5182" s="1">
        <f>IF(Eingabe!S5182="x",1,0)</f>
        <v>0</v>
      </c>
      <c r="J5182" s="1">
        <f t="shared" si="345"/>
        <v>0</v>
      </c>
      <c r="K5182" s="89">
        <f>IF(Eingabe!E5182="x",1,0)</f>
        <v>0</v>
      </c>
      <c r="L5182" s="1">
        <f>IF(Eingabe!F5182="x",1,0)</f>
        <v>0</v>
      </c>
      <c r="M5182" s="90">
        <f t="shared" si="346"/>
        <v>0</v>
      </c>
    </row>
    <row r="5183">
      <c r="A5183" s="5">
        <f>Eingabe!J5183^2*PI()/4</f>
        <v>0</v>
      </c>
      <c r="B5183" s="5">
        <f>Eingabe!K5183*Eingabe!L5183</f>
        <v>0</v>
      </c>
      <c r="C5183" s="5">
        <f>(Eingabe!K5183*(Eingabe!L5183-Eingabe!K5183)+Eingabe!K5183^2*PI()/4)*0+Eingabe!K5183*Eingabe!L5183</f>
        <v>0</v>
      </c>
      <c r="D5183" s="89">
        <f>IF(Eingabe!G5183="x",1,0)</f>
        <v>0</v>
      </c>
      <c r="E5183" s="1">
        <f>IF(Eingabe!H5183="x",1,0)</f>
        <v>0</v>
      </c>
      <c r="F5183" s="1">
        <f>IF(Eingabe!I5183="x",1,0)</f>
        <v>0</v>
      </c>
      <c r="G5183" s="90">
        <f t="shared" si="344"/>
        <v>0</v>
      </c>
      <c r="H5183" s="1">
        <f>IF(Eingabe!R5183="x",1,0)</f>
        <v>0</v>
      </c>
      <c r="I5183" s="1">
        <f>IF(Eingabe!S5183="x",1,0)</f>
        <v>0</v>
      </c>
      <c r="J5183" s="1">
        <f t="shared" si="345"/>
        <v>0</v>
      </c>
      <c r="K5183" s="89">
        <f>IF(Eingabe!E5183="x",1,0)</f>
        <v>0</v>
      </c>
      <c r="L5183" s="1">
        <f>IF(Eingabe!F5183="x",1,0)</f>
        <v>0</v>
      </c>
      <c r="M5183" s="90">
        <f t="shared" si="346"/>
        <v>0</v>
      </c>
    </row>
    <row r="5184">
      <c r="A5184" s="5">
        <f>Eingabe!J5184^2*PI()/4</f>
        <v>0</v>
      </c>
      <c r="B5184" s="5">
        <f>Eingabe!K5184*Eingabe!L5184</f>
        <v>0</v>
      </c>
      <c r="C5184" s="5">
        <f>(Eingabe!K5184*(Eingabe!L5184-Eingabe!K5184)+Eingabe!K5184^2*PI()/4)*0+Eingabe!K5184*Eingabe!L5184</f>
        <v>0</v>
      </c>
      <c r="D5184" s="89">
        <f>IF(Eingabe!G5184="x",1,0)</f>
        <v>0</v>
      </c>
      <c r="E5184" s="1">
        <f>IF(Eingabe!H5184="x",1,0)</f>
        <v>0</v>
      </c>
      <c r="F5184" s="1">
        <f>IF(Eingabe!I5184="x",1,0)</f>
        <v>0</v>
      </c>
      <c r="G5184" s="90">
        <f t="shared" si="344"/>
        <v>0</v>
      </c>
      <c r="H5184" s="1">
        <f>IF(Eingabe!R5184="x",1,0)</f>
        <v>0</v>
      </c>
      <c r="I5184" s="1">
        <f>IF(Eingabe!S5184="x",1,0)</f>
        <v>0</v>
      </c>
      <c r="J5184" s="1">
        <f t="shared" si="345"/>
        <v>0</v>
      </c>
      <c r="K5184" s="89">
        <f>IF(Eingabe!E5184="x",1,0)</f>
        <v>0</v>
      </c>
      <c r="L5184" s="1">
        <f>IF(Eingabe!F5184="x",1,0)</f>
        <v>0</v>
      </c>
      <c r="M5184" s="90">
        <f t="shared" si="346"/>
        <v>0</v>
      </c>
    </row>
    <row r="5185">
      <c r="A5185" s="5">
        <f>Eingabe!J5185^2*PI()/4</f>
        <v>0</v>
      </c>
      <c r="B5185" s="5">
        <f>Eingabe!K5185*Eingabe!L5185</f>
        <v>0</v>
      </c>
      <c r="C5185" s="5">
        <f>(Eingabe!K5185*(Eingabe!L5185-Eingabe!K5185)+Eingabe!K5185^2*PI()/4)*0+Eingabe!K5185*Eingabe!L5185</f>
        <v>0</v>
      </c>
      <c r="D5185" s="89">
        <f>IF(Eingabe!G5185="x",1,0)</f>
        <v>0</v>
      </c>
      <c r="E5185" s="1">
        <f>IF(Eingabe!H5185="x",1,0)</f>
        <v>0</v>
      </c>
      <c r="F5185" s="1">
        <f>IF(Eingabe!I5185="x",1,0)</f>
        <v>0</v>
      </c>
      <c r="G5185" s="90">
        <f t="shared" si="344"/>
        <v>0</v>
      </c>
      <c r="H5185" s="1">
        <f>IF(Eingabe!R5185="x",1,0)</f>
        <v>0</v>
      </c>
      <c r="I5185" s="1">
        <f>IF(Eingabe!S5185="x",1,0)</f>
        <v>0</v>
      </c>
      <c r="J5185" s="1">
        <f t="shared" si="345"/>
        <v>0</v>
      </c>
      <c r="K5185" s="89">
        <f>IF(Eingabe!E5185="x",1,0)</f>
        <v>0</v>
      </c>
      <c r="L5185" s="1">
        <f>IF(Eingabe!F5185="x",1,0)</f>
        <v>0</v>
      </c>
      <c r="M5185" s="90">
        <f t="shared" si="346"/>
        <v>0</v>
      </c>
    </row>
    <row r="5186">
      <c r="A5186" s="5">
        <f>Eingabe!J5186^2*PI()/4</f>
        <v>0</v>
      </c>
      <c r="B5186" s="5">
        <f>Eingabe!K5186*Eingabe!L5186</f>
        <v>0</v>
      </c>
      <c r="C5186" s="5">
        <f>(Eingabe!K5186*(Eingabe!L5186-Eingabe!K5186)+Eingabe!K5186^2*PI()/4)*0+Eingabe!K5186*Eingabe!L5186</f>
        <v>0</v>
      </c>
      <c r="D5186" s="89">
        <f>IF(Eingabe!G5186="x",1,0)</f>
        <v>0</v>
      </c>
      <c r="E5186" s="1">
        <f>IF(Eingabe!H5186="x",1,0)</f>
        <v>0</v>
      </c>
      <c r="F5186" s="1">
        <f>IF(Eingabe!I5186="x",1,0)</f>
        <v>0</v>
      </c>
      <c r="G5186" s="90">
        <f t="shared" si="344"/>
        <v>0</v>
      </c>
      <c r="H5186" s="1">
        <f>IF(Eingabe!R5186="x",1,0)</f>
        <v>0</v>
      </c>
      <c r="I5186" s="1">
        <f>IF(Eingabe!S5186="x",1,0)</f>
        <v>0</v>
      </c>
      <c r="J5186" s="1">
        <f t="shared" si="345"/>
        <v>0</v>
      </c>
      <c r="K5186" s="89">
        <f>IF(Eingabe!E5186="x",1,0)</f>
        <v>0</v>
      </c>
      <c r="L5186" s="1">
        <f>IF(Eingabe!F5186="x",1,0)</f>
        <v>0</v>
      </c>
      <c r="M5186" s="90">
        <f t="shared" si="346"/>
        <v>0</v>
      </c>
    </row>
    <row r="5187">
      <c r="A5187" s="5">
        <f>Eingabe!J5187^2*PI()/4</f>
        <v>0</v>
      </c>
      <c r="B5187" s="5">
        <f>Eingabe!K5187*Eingabe!L5187</f>
        <v>0</v>
      </c>
      <c r="C5187" s="5">
        <f>(Eingabe!K5187*(Eingabe!L5187-Eingabe!K5187)+Eingabe!K5187^2*PI()/4)*0+Eingabe!K5187*Eingabe!L5187</f>
        <v>0</v>
      </c>
      <c r="D5187" s="89">
        <f>IF(Eingabe!G5187="x",1,0)</f>
        <v>0</v>
      </c>
      <c r="E5187" s="1">
        <f>IF(Eingabe!H5187="x",1,0)</f>
        <v>0</v>
      </c>
      <c r="F5187" s="1">
        <f>IF(Eingabe!I5187="x",1,0)</f>
        <v>0</v>
      </c>
      <c r="G5187" s="90">
        <f t="shared" si="344"/>
        <v>0</v>
      </c>
      <c r="H5187" s="1">
        <f>IF(Eingabe!R5187="x",1,0)</f>
        <v>0</v>
      </c>
      <c r="I5187" s="1">
        <f>IF(Eingabe!S5187="x",1,0)</f>
        <v>0</v>
      </c>
      <c r="J5187" s="1">
        <f t="shared" si="345"/>
        <v>0</v>
      </c>
      <c r="K5187" s="89">
        <f>IF(Eingabe!E5187="x",1,0)</f>
        <v>0</v>
      </c>
      <c r="L5187" s="1">
        <f>IF(Eingabe!F5187="x",1,0)</f>
        <v>0</v>
      </c>
      <c r="M5187" s="90">
        <f t="shared" si="346"/>
        <v>0</v>
      </c>
    </row>
    <row r="5188">
      <c r="A5188" s="5">
        <f>Eingabe!J5188^2*PI()/4</f>
        <v>0</v>
      </c>
      <c r="B5188" s="5">
        <f>Eingabe!K5188*Eingabe!L5188</f>
        <v>0</v>
      </c>
      <c r="C5188" s="5">
        <f>(Eingabe!K5188*(Eingabe!L5188-Eingabe!K5188)+Eingabe!K5188^2*PI()/4)*0+Eingabe!K5188*Eingabe!L5188</f>
        <v>0</v>
      </c>
      <c r="D5188" s="89">
        <f>IF(Eingabe!G5188="x",1,0)</f>
        <v>0</v>
      </c>
      <c r="E5188" s="1">
        <f>IF(Eingabe!H5188="x",1,0)</f>
        <v>0</v>
      </c>
      <c r="F5188" s="1">
        <f>IF(Eingabe!I5188="x",1,0)</f>
        <v>0</v>
      </c>
      <c r="G5188" s="90">
        <f t="shared" si="344"/>
        <v>0</v>
      </c>
      <c r="H5188" s="1">
        <f>IF(Eingabe!R5188="x",1,0)</f>
        <v>0</v>
      </c>
      <c r="I5188" s="1">
        <f>IF(Eingabe!S5188="x",1,0)</f>
        <v>0</v>
      </c>
      <c r="J5188" s="1">
        <f t="shared" si="345"/>
        <v>0</v>
      </c>
      <c r="K5188" s="89">
        <f>IF(Eingabe!E5188="x",1,0)</f>
        <v>0</v>
      </c>
      <c r="L5188" s="1">
        <f>IF(Eingabe!F5188="x",1,0)</f>
        <v>0</v>
      </c>
      <c r="M5188" s="90">
        <f t="shared" si="346"/>
        <v>0</v>
      </c>
    </row>
    <row r="5189">
      <c r="A5189" s="5">
        <f>Eingabe!J5189^2*PI()/4</f>
        <v>0</v>
      </c>
      <c r="B5189" s="5">
        <f>Eingabe!K5189*Eingabe!L5189</f>
        <v>0</v>
      </c>
      <c r="C5189" s="5">
        <f>(Eingabe!K5189*(Eingabe!L5189-Eingabe!K5189)+Eingabe!K5189^2*PI()/4)*0+Eingabe!K5189*Eingabe!L5189</f>
        <v>0</v>
      </c>
      <c r="D5189" s="89">
        <f>IF(Eingabe!G5189="x",1,0)</f>
        <v>0</v>
      </c>
      <c r="E5189" s="1">
        <f>IF(Eingabe!H5189="x",1,0)</f>
        <v>0</v>
      </c>
      <c r="F5189" s="1">
        <f>IF(Eingabe!I5189="x",1,0)</f>
        <v>0</v>
      </c>
      <c r="G5189" s="90">
        <f t="shared" si="344"/>
        <v>0</v>
      </c>
      <c r="H5189" s="1">
        <f>IF(Eingabe!R5189="x",1,0)</f>
        <v>0</v>
      </c>
      <c r="I5189" s="1">
        <f>IF(Eingabe!S5189="x",1,0)</f>
        <v>0</v>
      </c>
      <c r="J5189" s="1">
        <f t="shared" si="345"/>
        <v>0</v>
      </c>
      <c r="K5189" s="89">
        <f>IF(Eingabe!E5189="x",1,0)</f>
        <v>0</v>
      </c>
      <c r="L5189" s="1">
        <f>IF(Eingabe!F5189="x",1,0)</f>
        <v>0</v>
      </c>
      <c r="M5189" s="90">
        <f t="shared" si="346"/>
        <v>0</v>
      </c>
    </row>
    <row r="5190">
      <c r="A5190" s="5">
        <f>Eingabe!J5190^2*PI()/4</f>
        <v>0</v>
      </c>
      <c r="B5190" s="5">
        <f>Eingabe!K5190*Eingabe!L5190</f>
        <v>0</v>
      </c>
      <c r="C5190" s="5">
        <f>(Eingabe!K5190*(Eingabe!L5190-Eingabe!K5190)+Eingabe!K5190^2*PI()/4)*0+Eingabe!K5190*Eingabe!L5190</f>
        <v>0</v>
      </c>
      <c r="D5190" s="89">
        <f>IF(Eingabe!G5190="x",1,0)</f>
        <v>0</v>
      </c>
      <c r="E5190" s="1">
        <f>IF(Eingabe!H5190="x",1,0)</f>
        <v>0</v>
      </c>
      <c r="F5190" s="1">
        <f>IF(Eingabe!I5190="x",1,0)</f>
        <v>0</v>
      </c>
      <c r="G5190" s="90">
        <f t="shared" si="344"/>
        <v>0</v>
      </c>
      <c r="H5190" s="1">
        <f>IF(Eingabe!R5190="x",1,0)</f>
        <v>0</v>
      </c>
      <c r="I5190" s="1">
        <f>IF(Eingabe!S5190="x",1,0)</f>
        <v>0</v>
      </c>
      <c r="J5190" s="1">
        <f t="shared" si="345"/>
        <v>0</v>
      </c>
      <c r="K5190" s="89">
        <f>IF(Eingabe!E5190="x",1,0)</f>
        <v>0</v>
      </c>
      <c r="L5190" s="1">
        <f>IF(Eingabe!F5190="x",1,0)</f>
        <v>0</v>
      </c>
      <c r="M5190" s="90">
        <f t="shared" si="346"/>
        <v>0</v>
      </c>
    </row>
    <row r="5191">
      <c r="A5191" s="5">
        <f>Eingabe!J5191^2*PI()/4</f>
        <v>0</v>
      </c>
      <c r="B5191" s="5">
        <f>Eingabe!K5191*Eingabe!L5191</f>
        <v>0</v>
      </c>
      <c r="C5191" s="5">
        <f>(Eingabe!K5191*(Eingabe!L5191-Eingabe!K5191)+Eingabe!K5191^2*PI()/4)*0+Eingabe!K5191*Eingabe!L5191</f>
        <v>0</v>
      </c>
      <c r="D5191" s="89">
        <f>IF(Eingabe!G5191="x",1,0)</f>
        <v>0</v>
      </c>
      <c r="E5191" s="1">
        <f>IF(Eingabe!H5191="x",1,0)</f>
        <v>0</v>
      </c>
      <c r="F5191" s="1">
        <f>IF(Eingabe!I5191="x",1,0)</f>
        <v>0</v>
      </c>
      <c r="G5191" s="90">
        <f t="shared" si="344"/>
        <v>0</v>
      </c>
      <c r="H5191" s="1">
        <f>IF(Eingabe!R5191="x",1,0)</f>
        <v>0</v>
      </c>
      <c r="I5191" s="1">
        <f>IF(Eingabe!S5191="x",1,0)</f>
        <v>0</v>
      </c>
      <c r="J5191" s="1">
        <f t="shared" si="345"/>
        <v>0</v>
      </c>
      <c r="K5191" s="89">
        <f>IF(Eingabe!E5191="x",1,0)</f>
        <v>0</v>
      </c>
      <c r="L5191" s="1">
        <f>IF(Eingabe!F5191="x",1,0)</f>
        <v>0</v>
      </c>
      <c r="M5191" s="90">
        <f t="shared" si="346"/>
        <v>0</v>
      </c>
    </row>
    <row r="5192">
      <c r="A5192" s="5">
        <f>Eingabe!J5192^2*PI()/4</f>
        <v>0</v>
      </c>
      <c r="B5192" s="5">
        <f>Eingabe!K5192*Eingabe!L5192</f>
        <v>0</v>
      </c>
      <c r="C5192" s="5">
        <f>(Eingabe!K5192*(Eingabe!L5192-Eingabe!K5192)+Eingabe!K5192^2*PI()/4)*0+Eingabe!K5192*Eingabe!L5192</f>
        <v>0</v>
      </c>
      <c r="D5192" s="89">
        <f>IF(Eingabe!G5192="x",1,0)</f>
        <v>0</v>
      </c>
      <c r="E5192" s="1">
        <f>IF(Eingabe!H5192="x",1,0)</f>
        <v>0</v>
      </c>
      <c r="F5192" s="1">
        <f>IF(Eingabe!I5192="x",1,0)</f>
        <v>0</v>
      </c>
      <c r="G5192" s="90">
        <f t="shared" si="344"/>
        <v>0</v>
      </c>
      <c r="H5192" s="1">
        <f>IF(Eingabe!R5192="x",1,0)</f>
        <v>0</v>
      </c>
      <c r="I5192" s="1">
        <f>IF(Eingabe!S5192="x",1,0)</f>
        <v>0</v>
      </c>
      <c r="J5192" s="1">
        <f t="shared" si="345"/>
        <v>0</v>
      </c>
      <c r="K5192" s="89">
        <f>IF(Eingabe!E5192="x",1,0)</f>
        <v>0</v>
      </c>
      <c r="L5192" s="1">
        <f>IF(Eingabe!F5192="x",1,0)</f>
        <v>0</v>
      </c>
      <c r="M5192" s="90">
        <f t="shared" si="346"/>
        <v>0</v>
      </c>
    </row>
    <row r="5193">
      <c r="A5193" s="5">
        <f>Eingabe!J5193^2*PI()/4</f>
        <v>0</v>
      </c>
      <c r="B5193" s="5">
        <f>Eingabe!K5193*Eingabe!L5193</f>
        <v>0</v>
      </c>
      <c r="C5193" s="5">
        <f>(Eingabe!K5193*(Eingabe!L5193-Eingabe!K5193)+Eingabe!K5193^2*PI()/4)*0+Eingabe!K5193*Eingabe!L5193</f>
        <v>0</v>
      </c>
      <c r="D5193" s="89">
        <f>IF(Eingabe!G5193="x",1,0)</f>
        <v>0</v>
      </c>
      <c r="E5193" s="1">
        <f>IF(Eingabe!H5193="x",1,0)</f>
        <v>0</v>
      </c>
      <c r="F5193" s="1">
        <f>IF(Eingabe!I5193="x",1,0)</f>
        <v>0</v>
      </c>
      <c r="G5193" s="90">
        <f t="shared" si="344"/>
        <v>0</v>
      </c>
      <c r="H5193" s="1">
        <f>IF(Eingabe!R5193="x",1,0)</f>
        <v>0</v>
      </c>
      <c r="I5193" s="1">
        <f>IF(Eingabe!S5193="x",1,0)</f>
        <v>0</v>
      </c>
      <c r="J5193" s="1">
        <f t="shared" si="345"/>
        <v>0</v>
      </c>
      <c r="K5193" s="89">
        <f>IF(Eingabe!E5193="x",1,0)</f>
        <v>0</v>
      </c>
      <c r="L5193" s="1">
        <f>IF(Eingabe!F5193="x",1,0)</f>
        <v>0</v>
      </c>
      <c r="M5193" s="90">
        <f t="shared" si="346"/>
        <v>0</v>
      </c>
    </row>
    <row r="5194">
      <c r="A5194" s="5">
        <f>Eingabe!J5194^2*PI()/4</f>
        <v>0</v>
      </c>
      <c r="B5194" s="5">
        <f>Eingabe!K5194*Eingabe!L5194</f>
        <v>0</v>
      </c>
      <c r="C5194" s="5">
        <f>(Eingabe!K5194*(Eingabe!L5194-Eingabe!K5194)+Eingabe!K5194^2*PI()/4)*0+Eingabe!K5194*Eingabe!L5194</f>
        <v>0</v>
      </c>
      <c r="D5194" s="89">
        <f>IF(Eingabe!G5194="x",1,0)</f>
        <v>0</v>
      </c>
      <c r="E5194" s="1">
        <f>IF(Eingabe!H5194="x",1,0)</f>
        <v>0</v>
      </c>
      <c r="F5194" s="1">
        <f>IF(Eingabe!I5194="x",1,0)</f>
        <v>0</v>
      </c>
      <c r="G5194" s="90">
        <f t="shared" si="344"/>
        <v>0</v>
      </c>
      <c r="H5194" s="1">
        <f>IF(Eingabe!R5194="x",1,0)</f>
        <v>0</v>
      </c>
      <c r="I5194" s="1">
        <f>IF(Eingabe!S5194="x",1,0)</f>
        <v>0</v>
      </c>
      <c r="J5194" s="1">
        <f t="shared" si="345"/>
        <v>0</v>
      </c>
      <c r="K5194" s="89">
        <f>IF(Eingabe!E5194="x",1,0)</f>
        <v>0</v>
      </c>
      <c r="L5194" s="1">
        <f>IF(Eingabe!F5194="x",1,0)</f>
        <v>0</v>
      </c>
      <c r="M5194" s="90">
        <f t="shared" si="346"/>
        <v>0</v>
      </c>
    </row>
    <row r="5195">
      <c r="A5195" s="5">
        <f>Eingabe!J5195^2*PI()/4</f>
        <v>0</v>
      </c>
      <c r="B5195" s="5">
        <f>Eingabe!K5195*Eingabe!L5195</f>
        <v>0</v>
      </c>
      <c r="C5195" s="5">
        <f>(Eingabe!K5195*(Eingabe!L5195-Eingabe!K5195)+Eingabe!K5195^2*PI()/4)*0+Eingabe!K5195*Eingabe!L5195</f>
        <v>0</v>
      </c>
      <c r="D5195" s="89">
        <f>IF(Eingabe!G5195="x",1,0)</f>
        <v>0</v>
      </c>
      <c r="E5195" s="1">
        <f>IF(Eingabe!H5195="x",1,0)</f>
        <v>0</v>
      </c>
      <c r="F5195" s="1">
        <f>IF(Eingabe!I5195="x",1,0)</f>
        <v>0</v>
      </c>
      <c r="G5195" s="90">
        <f t="shared" si="344"/>
        <v>0</v>
      </c>
      <c r="H5195" s="1">
        <f>IF(Eingabe!R5195="x",1,0)</f>
        <v>0</v>
      </c>
      <c r="I5195" s="1">
        <f>IF(Eingabe!S5195="x",1,0)</f>
        <v>0</v>
      </c>
      <c r="J5195" s="1">
        <f t="shared" si="345"/>
        <v>0</v>
      </c>
      <c r="K5195" s="89">
        <f>IF(Eingabe!E5195="x",1,0)</f>
        <v>0</v>
      </c>
      <c r="L5195" s="1">
        <f>IF(Eingabe!F5195="x",1,0)</f>
        <v>0</v>
      </c>
      <c r="M5195" s="90">
        <f t="shared" si="346"/>
        <v>0</v>
      </c>
    </row>
    <row r="5196">
      <c r="A5196" s="5">
        <f>Eingabe!J5196^2*PI()/4</f>
        <v>0</v>
      </c>
      <c r="B5196" s="5">
        <f>Eingabe!K5196*Eingabe!L5196</f>
        <v>0</v>
      </c>
      <c r="C5196" s="5">
        <f>(Eingabe!K5196*(Eingabe!L5196-Eingabe!K5196)+Eingabe!K5196^2*PI()/4)*0+Eingabe!K5196*Eingabe!L5196</f>
        <v>0</v>
      </c>
      <c r="D5196" s="89">
        <f>IF(Eingabe!G5196="x",1,0)</f>
        <v>0</v>
      </c>
      <c r="E5196" s="1">
        <f>IF(Eingabe!H5196="x",1,0)</f>
        <v>0</v>
      </c>
      <c r="F5196" s="1">
        <f>IF(Eingabe!I5196="x",1,0)</f>
        <v>0</v>
      </c>
      <c r="G5196" s="90">
        <f t="shared" si="344"/>
        <v>0</v>
      </c>
      <c r="H5196" s="1">
        <f>IF(Eingabe!R5196="x",1,0)</f>
        <v>0</v>
      </c>
      <c r="I5196" s="1">
        <f>IF(Eingabe!S5196="x",1,0)</f>
        <v>0</v>
      </c>
      <c r="J5196" s="1">
        <f t="shared" si="345"/>
        <v>0</v>
      </c>
      <c r="K5196" s="89">
        <f>IF(Eingabe!E5196="x",1,0)</f>
        <v>0</v>
      </c>
      <c r="L5196" s="1">
        <f>IF(Eingabe!F5196="x",1,0)</f>
        <v>0</v>
      </c>
      <c r="M5196" s="90">
        <f t="shared" si="346"/>
        <v>0</v>
      </c>
    </row>
    <row r="5197">
      <c r="A5197" s="5">
        <f>Eingabe!J5197^2*PI()/4</f>
        <v>0</v>
      </c>
      <c r="B5197" s="5">
        <f>Eingabe!K5197*Eingabe!L5197</f>
        <v>0</v>
      </c>
      <c r="C5197" s="5">
        <f>(Eingabe!K5197*(Eingabe!L5197-Eingabe!K5197)+Eingabe!K5197^2*PI()/4)*0+Eingabe!K5197*Eingabe!L5197</f>
        <v>0</v>
      </c>
      <c r="D5197" s="89">
        <f>IF(Eingabe!G5197="x",1,0)</f>
        <v>0</v>
      </c>
      <c r="E5197" s="1">
        <f>IF(Eingabe!H5197="x",1,0)</f>
        <v>0</v>
      </c>
      <c r="F5197" s="1">
        <f>IF(Eingabe!I5197="x",1,0)</f>
        <v>0</v>
      </c>
      <c r="G5197" s="90">
        <f t="shared" si="344"/>
        <v>0</v>
      </c>
      <c r="H5197" s="1">
        <f>IF(Eingabe!R5197="x",1,0)</f>
        <v>0</v>
      </c>
      <c r="I5197" s="1">
        <f>IF(Eingabe!S5197="x",1,0)</f>
        <v>0</v>
      </c>
      <c r="J5197" s="1">
        <f t="shared" si="345"/>
        <v>0</v>
      </c>
      <c r="K5197" s="89">
        <f>IF(Eingabe!E5197="x",1,0)</f>
        <v>0</v>
      </c>
      <c r="L5197" s="1">
        <f>IF(Eingabe!F5197="x",1,0)</f>
        <v>0</v>
      </c>
      <c r="M5197" s="90">
        <f t="shared" si="346"/>
        <v>0</v>
      </c>
    </row>
    <row r="5198">
      <c r="A5198" s="5">
        <f>Eingabe!J5198^2*PI()/4</f>
        <v>0</v>
      </c>
      <c r="B5198" s="5">
        <f>Eingabe!K5198*Eingabe!L5198</f>
        <v>0</v>
      </c>
      <c r="C5198" s="5">
        <f>(Eingabe!K5198*(Eingabe!L5198-Eingabe!K5198)+Eingabe!K5198^2*PI()/4)*0+Eingabe!K5198*Eingabe!L5198</f>
        <v>0</v>
      </c>
      <c r="D5198" s="89">
        <f>IF(Eingabe!G5198="x",1,0)</f>
        <v>0</v>
      </c>
      <c r="E5198" s="1">
        <f>IF(Eingabe!H5198="x",1,0)</f>
        <v>0</v>
      </c>
      <c r="F5198" s="1">
        <f>IF(Eingabe!I5198="x",1,0)</f>
        <v>0</v>
      </c>
      <c r="G5198" s="90">
        <f t="shared" si="344"/>
        <v>0</v>
      </c>
      <c r="H5198" s="1">
        <f>IF(Eingabe!R5198="x",1,0)</f>
        <v>0</v>
      </c>
      <c r="I5198" s="1">
        <f>IF(Eingabe!S5198="x",1,0)</f>
        <v>0</v>
      </c>
      <c r="J5198" s="1">
        <f t="shared" si="345"/>
        <v>0</v>
      </c>
      <c r="K5198" s="89">
        <f>IF(Eingabe!E5198="x",1,0)</f>
        <v>0</v>
      </c>
      <c r="L5198" s="1">
        <f>IF(Eingabe!F5198="x",1,0)</f>
        <v>0</v>
      </c>
      <c r="M5198" s="90">
        <f t="shared" si="346"/>
        <v>0</v>
      </c>
    </row>
    <row r="5199">
      <c r="A5199" s="5">
        <f>Eingabe!J5199^2*PI()/4</f>
        <v>0</v>
      </c>
      <c r="B5199" s="5">
        <f>Eingabe!K5199*Eingabe!L5199</f>
        <v>0</v>
      </c>
      <c r="C5199" s="5">
        <f>(Eingabe!K5199*(Eingabe!L5199-Eingabe!K5199)+Eingabe!K5199^2*PI()/4)*0+Eingabe!K5199*Eingabe!L5199</f>
        <v>0</v>
      </c>
      <c r="D5199" s="89">
        <f>IF(Eingabe!G5199="x",1,0)</f>
        <v>0</v>
      </c>
      <c r="E5199" s="1">
        <f>IF(Eingabe!H5199="x",1,0)</f>
        <v>0</v>
      </c>
      <c r="F5199" s="1">
        <f>IF(Eingabe!I5199="x",1,0)</f>
        <v>0</v>
      </c>
      <c r="G5199" s="90">
        <f t="shared" si="344"/>
        <v>0</v>
      </c>
      <c r="H5199" s="1">
        <f>IF(Eingabe!R5199="x",1,0)</f>
        <v>0</v>
      </c>
      <c r="I5199" s="1">
        <f>IF(Eingabe!S5199="x",1,0)</f>
        <v>0</v>
      </c>
      <c r="J5199" s="1">
        <f t="shared" si="345"/>
        <v>0</v>
      </c>
      <c r="K5199" s="89">
        <f>IF(Eingabe!E5199="x",1,0)</f>
        <v>0</v>
      </c>
      <c r="L5199" s="1">
        <f>IF(Eingabe!F5199="x",1,0)</f>
        <v>0</v>
      </c>
      <c r="M5199" s="90">
        <f t="shared" si="346"/>
        <v>0</v>
      </c>
    </row>
    <row r="5200">
      <c r="A5200" s="5">
        <f>Eingabe!J5200^2*PI()/4</f>
        <v>0</v>
      </c>
      <c r="B5200" s="5">
        <f>Eingabe!K5200*Eingabe!L5200</f>
        <v>0</v>
      </c>
      <c r="C5200" s="5">
        <f>(Eingabe!K5200*(Eingabe!L5200-Eingabe!K5200)+Eingabe!K5200^2*PI()/4)*0+Eingabe!K5200*Eingabe!L5200</f>
        <v>0</v>
      </c>
      <c r="D5200" s="89">
        <f>IF(Eingabe!G5200="x",1,0)</f>
        <v>0</v>
      </c>
      <c r="E5200" s="1">
        <f>IF(Eingabe!H5200="x",1,0)</f>
        <v>0</v>
      </c>
      <c r="F5200" s="1">
        <f>IF(Eingabe!I5200="x",1,0)</f>
        <v>0</v>
      </c>
      <c r="G5200" s="90">
        <f t="shared" si="344"/>
        <v>0</v>
      </c>
      <c r="H5200" s="1">
        <f>IF(Eingabe!R5200="x",1,0)</f>
        <v>0</v>
      </c>
      <c r="I5200" s="1">
        <f>IF(Eingabe!S5200="x",1,0)</f>
        <v>0</v>
      </c>
      <c r="J5200" s="1">
        <f t="shared" si="345"/>
        <v>0</v>
      </c>
      <c r="K5200" s="89">
        <f>IF(Eingabe!E5200="x",1,0)</f>
        <v>0</v>
      </c>
      <c r="L5200" s="1">
        <f>IF(Eingabe!F5200="x",1,0)</f>
        <v>0</v>
      </c>
      <c r="M5200" s="90">
        <f t="shared" si="346"/>
        <v>0</v>
      </c>
    </row>
    <row r="5201">
      <c r="A5201" s="5">
        <f>Eingabe!J5201^2*PI()/4</f>
        <v>0</v>
      </c>
      <c r="B5201" s="5">
        <f>Eingabe!K5201*Eingabe!L5201</f>
        <v>0</v>
      </c>
      <c r="C5201" s="5">
        <f>(Eingabe!K5201*(Eingabe!L5201-Eingabe!K5201)+Eingabe!K5201^2*PI()/4)*0+Eingabe!K5201*Eingabe!L5201</f>
        <v>0</v>
      </c>
      <c r="D5201" s="89">
        <f>IF(Eingabe!G5201="x",1,0)</f>
        <v>0</v>
      </c>
      <c r="E5201" s="1">
        <f>IF(Eingabe!H5201="x",1,0)</f>
        <v>0</v>
      </c>
      <c r="F5201" s="1">
        <f>IF(Eingabe!I5201="x",1,0)</f>
        <v>0</v>
      </c>
      <c r="G5201" s="90">
        <f t="shared" si="344"/>
        <v>0</v>
      </c>
      <c r="H5201" s="1">
        <f>IF(Eingabe!R5201="x",1,0)</f>
        <v>0</v>
      </c>
      <c r="I5201" s="1">
        <f>IF(Eingabe!S5201="x",1,0)</f>
        <v>0</v>
      </c>
      <c r="J5201" s="1">
        <f t="shared" si="345"/>
        <v>0</v>
      </c>
      <c r="K5201" s="89">
        <f>IF(Eingabe!E5201="x",1,0)</f>
        <v>0</v>
      </c>
      <c r="L5201" s="1">
        <f>IF(Eingabe!F5201="x",1,0)</f>
        <v>0</v>
      </c>
      <c r="M5201" s="90">
        <f t="shared" si="346"/>
        <v>0</v>
      </c>
    </row>
    <row r="5202">
      <c r="A5202" s="5">
        <f>Eingabe!J5202^2*PI()/4</f>
        <v>0</v>
      </c>
      <c r="B5202" s="5">
        <f>Eingabe!K5202*Eingabe!L5202</f>
        <v>0</v>
      </c>
      <c r="C5202" s="5">
        <f>(Eingabe!K5202*(Eingabe!L5202-Eingabe!K5202)+Eingabe!K5202^2*PI()/4)*0+Eingabe!K5202*Eingabe!L5202</f>
        <v>0</v>
      </c>
      <c r="D5202" s="89">
        <f>IF(Eingabe!G5202="x",1,0)</f>
        <v>0</v>
      </c>
      <c r="E5202" s="1">
        <f>IF(Eingabe!H5202="x",1,0)</f>
        <v>0</v>
      </c>
      <c r="F5202" s="1">
        <f>IF(Eingabe!I5202="x",1,0)</f>
        <v>0</v>
      </c>
      <c r="G5202" s="90">
        <f t="shared" si="344"/>
        <v>0</v>
      </c>
      <c r="H5202" s="1">
        <f>IF(Eingabe!R5202="x",1,0)</f>
        <v>0</v>
      </c>
      <c r="I5202" s="1">
        <f>IF(Eingabe!S5202="x",1,0)</f>
        <v>0</v>
      </c>
      <c r="J5202" s="1">
        <f t="shared" si="345"/>
        <v>0</v>
      </c>
      <c r="K5202" s="89">
        <f>IF(Eingabe!E5202="x",1,0)</f>
        <v>0</v>
      </c>
      <c r="L5202" s="1">
        <f>IF(Eingabe!F5202="x",1,0)</f>
        <v>0</v>
      </c>
      <c r="M5202" s="90">
        <f t="shared" si="346"/>
        <v>0</v>
      </c>
    </row>
    <row r="5203">
      <c r="A5203" s="5">
        <f>Eingabe!J5203^2*PI()/4</f>
        <v>0</v>
      </c>
      <c r="B5203" s="5">
        <f>Eingabe!K5203*Eingabe!L5203</f>
        <v>0</v>
      </c>
      <c r="C5203" s="5">
        <f>(Eingabe!K5203*(Eingabe!L5203-Eingabe!K5203)+Eingabe!K5203^2*PI()/4)*0+Eingabe!K5203*Eingabe!L5203</f>
        <v>0</v>
      </c>
      <c r="D5203" s="89">
        <f>IF(Eingabe!G5203="x",1,0)</f>
        <v>0</v>
      </c>
      <c r="E5203" s="1">
        <f>IF(Eingabe!H5203="x",1,0)</f>
        <v>0</v>
      </c>
      <c r="F5203" s="1">
        <f>IF(Eingabe!I5203="x",1,0)</f>
        <v>0</v>
      </c>
      <c r="G5203" s="90">
        <f t="shared" ref="G5203:G5266" si="347">MAX(E5203:F5203)</f>
        <v>0</v>
      </c>
      <c r="H5203" s="1">
        <f>IF(Eingabe!R5203="x",1,0)</f>
        <v>0</v>
      </c>
      <c r="I5203" s="1">
        <f>IF(Eingabe!S5203="x",1,0)</f>
        <v>0</v>
      </c>
      <c r="J5203" s="1">
        <f t="shared" ref="J5203:J5266" si="348">MAX(H5203:I5203)</f>
        <v>0</v>
      </c>
      <c r="K5203" s="89">
        <f>IF(Eingabe!E5203="x",1,0)</f>
        <v>0</v>
      </c>
      <c r="L5203" s="1">
        <f>IF(Eingabe!F5203="x",1,0)</f>
        <v>0</v>
      </c>
      <c r="M5203" s="90">
        <f t="shared" ref="M5203:M5266" si="349">MAX(K5203:L5203)</f>
        <v>0</v>
      </c>
    </row>
    <row r="5204">
      <c r="A5204" s="5">
        <f>Eingabe!J5204^2*PI()/4</f>
        <v>0</v>
      </c>
      <c r="B5204" s="5">
        <f>Eingabe!K5204*Eingabe!L5204</f>
        <v>0</v>
      </c>
      <c r="C5204" s="5">
        <f>(Eingabe!K5204*(Eingabe!L5204-Eingabe!K5204)+Eingabe!K5204^2*PI()/4)*0+Eingabe!K5204*Eingabe!L5204</f>
        <v>0</v>
      </c>
      <c r="D5204" s="89">
        <f>IF(Eingabe!G5204="x",1,0)</f>
        <v>0</v>
      </c>
      <c r="E5204" s="1">
        <f>IF(Eingabe!H5204="x",1,0)</f>
        <v>0</v>
      </c>
      <c r="F5204" s="1">
        <f>IF(Eingabe!I5204="x",1,0)</f>
        <v>0</v>
      </c>
      <c r="G5204" s="90">
        <f t="shared" si="347"/>
        <v>0</v>
      </c>
      <c r="H5204" s="1">
        <f>IF(Eingabe!R5204="x",1,0)</f>
        <v>0</v>
      </c>
      <c r="I5204" s="1">
        <f>IF(Eingabe!S5204="x",1,0)</f>
        <v>0</v>
      </c>
      <c r="J5204" s="1">
        <f t="shared" si="348"/>
        <v>0</v>
      </c>
      <c r="K5204" s="89">
        <f>IF(Eingabe!E5204="x",1,0)</f>
        <v>0</v>
      </c>
      <c r="L5204" s="1">
        <f>IF(Eingabe!F5204="x",1,0)</f>
        <v>0</v>
      </c>
      <c r="M5204" s="90">
        <f t="shared" si="349"/>
        <v>0</v>
      </c>
    </row>
    <row r="5205">
      <c r="A5205" s="5">
        <f>Eingabe!J5205^2*PI()/4</f>
        <v>0</v>
      </c>
      <c r="B5205" s="5">
        <f>Eingabe!K5205*Eingabe!L5205</f>
        <v>0</v>
      </c>
      <c r="C5205" s="5">
        <f>(Eingabe!K5205*(Eingabe!L5205-Eingabe!K5205)+Eingabe!K5205^2*PI()/4)*0+Eingabe!K5205*Eingabe!L5205</f>
        <v>0</v>
      </c>
      <c r="D5205" s="89">
        <f>IF(Eingabe!G5205="x",1,0)</f>
        <v>0</v>
      </c>
      <c r="E5205" s="1">
        <f>IF(Eingabe!H5205="x",1,0)</f>
        <v>0</v>
      </c>
      <c r="F5205" s="1">
        <f>IF(Eingabe!I5205="x",1,0)</f>
        <v>0</v>
      </c>
      <c r="G5205" s="90">
        <f t="shared" si="347"/>
        <v>0</v>
      </c>
      <c r="H5205" s="1">
        <f>IF(Eingabe!R5205="x",1,0)</f>
        <v>0</v>
      </c>
      <c r="I5205" s="1">
        <f>IF(Eingabe!S5205="x",1,0)</f>
        <v>0</v>
      </c>
      <c r="J5205" s="1">
        <f t="shared" si="348"/>
        <v>0</v>
      </c>
      <c r="K5205" s="89">
        <f>IF(Eingabe!E5205="x",1,0)</f>
        <v>0</v>
      </c>
      <c r="L5205" s="1">
        <f>IF(Eingabe!F5205="x",1,0)</f>
        <v>0</v>
      </c>
      <c r="M5205" s="90">
        <f t="shared" si="349"/>
        <v>0</v>
      </c>
    </row>
    <row r="5206">
      <c r="A5206" s="5">
        <f>Eingabe!J5206^2*PI()/4</f>
        <v>0</v>
      </c>
      <c r="B5206" s="5">
        <f>Eingabe!K5206*Eingabe!L5206</f>
        <v>0</v>
      </c>
      <c r="C5206" s="5">
        <f>(Eingabe!K5206*(Eingabe!L5206-Eingabe!K5206)+Eingabe!K5206^2*PI()/4)*0+Eingabe!K5206*Eingabe!L5206</f>
        <v>0</v>
      </c>
      <c r="D5206" s="89">
        <f>IF(Eingabe!G5206="x",1,0)</f>
        <v>0</v>
      </c>
      <c r="E5206" s="1">
        <f>IF(Eingabe!H5206="x",1,0)</f>
        <v>0</v>
      </c>
      <c r="F5206" s="1">
        <f>IF(Eingabe!I5206="x",1,0)</f>
        <v>0</v>
      </c>
      <c r="G5206" s="90">
        <f t="shared" si="347"/>
        <v>0</v>
      </c>
      <c r="H5206" s="1">
        <f>IF(Eingabe!R5206="x",1,0)</f>
        <v>0</v>
      </c>
      <c r="I5206" s="1">
        <f>IF(Eingabe!S5206="x",1,0)</f>
        <v>0</v>
      </c>
      <c r="J5206" s="1">
        <f t="shared" si="348"/>
        <v>0</v>
      </c>
      <c r="K5206" s="89">
        <f>IF(Eingabe!E5206="x",1,0)</f>
        <v>0</v>
      </c>
      <c r="L5206" s="1">
        <f>IF(Eingabe!F5206="x",1,0)</f>
        <v>0</v>
      </c>
      <c r="M5206" s="90">
        <f t="shared" si="349"/>
        <v>0</v>
      </c>
    </row>
    <row r="5207">
      <c r="A5207" s="5">
        <f>Eingabe!J5207^2*PI()/4</f>
        <v>0</v>
      </c>
      <c r="B5207" s="5">
        <f>Eingabe!K5207*Eingabe!L5207</f>
        <v>0</v>
      </c>
      <c r="C5207" s="5">
        <f>(Eingabe!K5207*(Eingabe!L5207-Eingabe!K5207)+Eingabe!K5207^2*PI()/4)*0+Eingabe!K5207*Eingabe!L5207</f>
        <v>0</v>
      </c>
      <c r="D5207" s="89">
        <f>IF(Eingabe!G5207="x",1,0)</f>
        <v>0</v>
      </c>
      <c r="E5207" s="1">
        <f>IF(Eingabe!H5207="x",1,0)</f>
        <v>0</v>
      </c>
      <c r="F5207" s="1">
        <f>IF(Eingabe!I5207="x",1,0)</f>
        <v>0</v>
      </c>
      <c r="G5207" s="90">
        <f t="shared" si="347"/>
        <v>0</v>
      </c>
      <c r="H5207" s="1">
        <f>IF(Eingabe!R5207="x",1,0)</f>
        <v>0</v>
      </c>
      <c r="I5207" s="1">
        <f>IF(Eingabe!S5207="x",1,0)</f>
        <v>0</v>
      </c>
      <c r="J5207" s="1">
        <f t="shared" si="348"/>
        <v>0</v>
      </c>
      <c r="K5207" s="89">
        <f>IF(Eingabe!E5207="x",1,0)</f>
        <v>0</v>
      </c>
      <c r="L5207" s="1">
        <f>IF(Eingabe!F5207="x",1,0)</f>
        <v>0</v>
      </c>
      <c r="M5207" s="90">
        <f t="shared" si="349"/>
        <v>0</v>
      </c>
    </row>
    <row r="5208">
      <c r="A5208" s="5">
        <f>Eingabe!J5208^2*PI()/4</f>
        <v>0</v>
      </c>
      <c r="B5208" s="5">
        <f>Eingabe!K5208*Eingabe!L5208</f>
        <v>0</v>
      </c>
      <c r="C5208" s="5">
        <f>(Eingabe!K5208*(Eingabe!L5208-Eingabe!K5208)+Eingabe!K5208^2*PI()/4)*0+Eingabe!K5208*Eingabe!L5208</f>
        <v>0</v>
      </c>
      <c r="D5208" s="89">
        <f>IF(Eingabe!G5208="x",1,0)</f>
        <v>0</v>
      </c>
      <c r="E5208" s="1">
        <f>IF(Eingabe!H5208="x",1,0)</f>
        <v>0</v>
      </c>
      <c r="F5208" s="1">
        <f>IF(Eingabe!I5208="x",1,0)</f>
        <v>0</v>
      </c>
      <c r="G5208" s="90">
        <f t="shared" si="347"/>
        <v>0</v>
      </c>
      <c r="H5208" s="1">
        <f>IF(Eingabe!R5208="x",1,0)</f>
        <v>0</v>
      </c>
      <c r="I5208" s="1">
        <f>IF(Eingabe!S5208="x",1,0)</f>
        <v>0</v>
      </c>
      <c r="J5208" s="1">
        <f t="shared" si="348"/>
        <v>0</v>
      </c>
      <c r="K5208" s="89">
        <f>IF(Eingabe!E5208="x",1,0)</f>
        <v>0</v>
      </c>
      <c r="L5208" s="1">
        <f>IF(Eingabe!F5208="x",1,0)</f>
        <v>0</v>
      </c>
      <c r="M5208" s="90">
        <f t="shared" si="349"/>
        <v>0</v>
      </c>
    </row>
    <row r="5209">
      <c r="A5209" s="5">
        <f>Eingabe!J5209^2*PI()/4</f>
        <v>0</v>
      </c>
      <c r="B5209" s="5">
        <f>Eingabe!K5209*Eingabe!L5209</f>
        <v>0</v>
      </c>
      <c r="C5209" s="5">
        <f>(Eingabe!K5209*(Eingabe!L5209-Eingabe!K5209)+Eingabe!K5209^2*PI()/4)*0+Eingabe!K5209*Eingabe!L5209</f>
        <v>0</v>
      </c>
      <c r="D5209" s="89">
        <f>IF(Eingabe!G5209="x",1,0)</f>
        <v>0</v>
      </c>
      <c r="E5209" s="1">
        <f>IF(Eingabe!H5209="x",1,0)</f>
        <v>0</v>
      </c>
      <c r="F5209" s="1">
        <f>IF(Eingabe!I5209="x",1,0)</f>
        <v>0</v>
      </c>
      <c r="G5209" s="90">
        <f t="shared" si="347"/>
        <v>0</v>
      </c>
      <c r="H5209" s="1">
        <f>IF(Eingabe!R5209="x",1,0)</f>
        <v>0</v>
      </c>
      <c r="I5209" s="1">
        <f>IF(Eingabe!S5209="x",1,0)</f>
        <v>0</v>
      </c>
      <c r="J5209" s="1">
        <f t="shared" si="348"/>
        <v>0</v>
      </c>
      <c r="K5209" s="89">
        <f>IF(Eingabe!E5209="x",1,0)</f>
        <v>0</v>
      </c>
      <c r="L5209" s="1">
        <f>IF(Eingabe!F5209="x",1,0)</f>
        <v>0</v>
      </c>
      <c r="M5209" s="90">
        <f t="shared" si="349"/>
        <v>0</v>
      </c>
    </row>
    <row r="5210">
      <c r="A5210" s="5">
        <f>Eingabe!J5210^2*PI()/4</f>
        <v>0</v>
      </c>
      <c r="B5210" s="5">
        <f>Eingabe!K5210*Eingabe!L5210</f>
        <v>0</v>
      </c>
      <c r="C5210" s="5">
        <f>(Eingabe!K5210*(Eingabe!L5210-Eingabe!K5210)+Eingabe!K5210^2*PI()/4)*0+Eingabe!K5210*Eingabe!L5210</f>
        <v>0</v>
      </c>
      <c r="D5210" s="89">
        <f>IF(Eingabe!G5210="x",1,0)</f>
        <v>0</v>
      </c>
      <c r="E5210" s="1">
        <f>IF(Eingabe!H5210="x",1,0)</f>
        <v>0</v>
      </c>
      <c r="F5210" s="1">
        <f>IF(Eingabe!I5210="x",1,0)</f>
        <v>0</v>
      </c>
      <c r="G5210" s="90">
        <f t="shared" si="347"/>
        <v>0</v>
      </c>
      <c r="H5210" s="1">
        <f>IF(Eingabe!R5210="x",1,0)</f>
        <v>0</v>
      </c>
      <c r="I5210" s="1">
        <f>IF(Eingabe!S5210="x",1,0)</f>
        <v>0</v>
      </c>
      <c r="J5210" s="1">
        <f t="shared" si="348"/>
        <v>0</v>
      </c>
      <c r="K5210" s="89">
        <f>IF(Eingabe!E5210="x",1,0)</f>
        <v>0</v>
      </c>
      <c r="L5210" s="1">
        <f>IF(Eingabe!F5210="x",1,0)</f>
        <v>0</v>
      </c>
      <c r="M5210" s="90">
        <f t="shared" si="349"/>
        <v>0</v>
      </c>
    </row>
    <row r="5211">
      <c r="A5211" s="5">
        <f>Eingabe!J5211^2*PI()/4</f>
        <v>0</v>
      </c>
      <c r="B5211" s="5">
        <f>Eingabe!K5211*Eingabe!L5211</f>
        <v>0</v>
      </c>
      <c r="C5211" s="5">
        <f>(Eingabe!K5211*(Eingabe!L5211-Eingabe!K5211)+Eingabe!K5211^2*PI()/4)*0+Eingabe!K5211*Eingabe!L5211</f>
        <v>0</v>
      </c>
      <c r="D5211" s="89">
        <f>IF(Eingabe!G5211="x",1,0)</f>
        <v>0</v>
      </c>
      <c r="E5211" s="1">
        <f>IF(Eingabe!H5211="x",1,0)</f>
        <v>0</v>
      </c>
      <c r="F5211" s="1">
        <f>IF(Eingabe!I5211="x",1,0)</f>
        <v>0</v>
      </c>
      <c r="G5211" s="90">
        <f t="shared" si="347"/>
        <v>0</v>
      </c>
      <c r="H5211" s="1">
        <f>IF(Eingabe!R5211="x",1,0)</f>
        <v>0</v>
      </c>
      <c r="I5211" s="1">
        <f>IF(Eingabe!S5211="x",1,0)</f>
        <v>0</v>
      </c>
      <c r="J5211" s="1">
        <f t="shared" si="348"/>
        <v>0</v>
      </c>
      <c r="K5211" s="89">
        <f>IF(Eingabe!E5211="x",1,0)</f>
        <v>0</v>
      </c>
      <c r="L5211" s="1">
        <f>IF(Eingabe!F5211="x",1,0)</f>
        <v>0</v>
      </c>
      <c r="M5211" s="90">
        <f t="shared" si="349"/>
        <v>0</v>
      </c>
    </row>
    <row r="5212">
      <c r="A5212" s="5">
        <f>Eingabe!J5212^2*PI()/4</f>
        <v>0</v>
      </c>
      <c r="B5212" s="5">
        <f>Eingabe!K5212*Eingabe!L5212</f>
        <v>0</v>
      </c>
      <c r="C5212" s="5">
        <f>(Eingabe!K5212*(Eingabe!L5212-Eingabe!K5212)+Eingabe!K5212^2*PI()/4)*0+Eingabe!K5212*Eingabe!L5212</f>
        <v>0</v>
      </c>
      <c r="D5212" s="89">
        <f>IF(Eingabe!G5212="x",1,0)</f>
        <v>0</v>
      </c>
      <c r="E5212" s="1">
        <f>IF(Eingabe!H5212="x",1,0)</f>
        <v>0</v>
      </c>
      <c r="F5212" s="1">
        <f>IF(Eingabe!I5212="x",1,0)</f>
        <v>0</v>
      </c>
      <c r="G5212" s="90">
        <f t="shared" si="347"/>
        <v>0</v>
      </c>
      <c r="H5212" s="1">
        <f>IF(Eingabe!R5212="x",1,0)</f>
        <v>0</v>
      </c>
      <c r="I5212" s="1">
        <f>IF(Eingabe!S5212="x",1,0)</f>
        <v>0</v>
      </c>
      <c r="J5212" s="1">
        <f t="shared" si="348"/>
        <v>0</v>
      </c>
      <c r="K5212" s="89">
        <f>IF(Eingabe!E5212="x",1,0)</f>
        <v>0</v>
      </c>
      <c r="L5212" s="1">
        <f>IF(Eingabe!F5212="x",1,0)</f>
        <v>0</v>
      </c>
      <c r="M5212" s="90">
        <f t="shared" si="349"/>
        <v>0</v>
      </c>
    </row>
    <row r="5213">
      <c r="A5213" s="5">
        <f>Eingabe!J5213^2*PI()/4</f>
        <v>0</v>
      </c>
      <c r="B5213" s="5">
        <f>Eingabe!K5213*Eingabe!L5213</f>
        <v>0</v>
      </c>
      <c r="C5213" s="5">
        <f>(Eingabe!K5213*(Eingabe!L5213-Eingabe!K5213)+Eingabe!K5213^2*PI()/4)*0+Eingabe!K5213*Eingabe!L5213</f>
        <v>0</v>
      </c>
      <c r="D5213" s="89">
        <f>IF(Eingabe!G5213="x",1,0)</f>
        <v>0</v>
      </c>
      <c r="E5213" s="1">
        <f>IF(Eingabe!H5213="x",1,0)</f>
        <v>0</v>
      </c>
      <c r="F5213" s="1">
        <f>IF(Eingabe!I5213="x",1,0)</f>
        <v>0</v>
      </c>
      <c r="G5213" s="90">
        <f t="shared" si="347"/>
        <v>0</v>
      </c>
      <c r="H5213" s="1">
        <f>IF(Eingabe!R5213="x",1,0)</f>
        <v>0</v>
      </c>
      <c r="I5213" s="1">
        <f>IF(Eingabe!S5213="x",1,0)</f>
        <v>0</v>
      </c>
      <c r="J5213" s="1">
        <f t="shared" si="348"/>
        <v>0</v>
      </c>
      <c r="K5213" s="89">
        <f>IF(Eingabe!E5213="x",1,0)</f>
        <v>0</v>
      </c>
      <c r="L5213" s="1">
        <f>IF(Eingabe!F5213="x",1,0)</f>
        <v>0</v>
      </c>
      <c r="M5213" s="90">
        <f t="shared" si="349"/>
        <v>0</v>
      </c>
    </row>
    <row r="5214">
      <c r="A5214" s="5">
        <f>Eingabe!J5214^2*PI()/4</f>
        <v>0</v>
      </c>
      <c r="B5214" s="5">
        <f>Eingabe!K5214*Eingabe!L5214</f>
        <v>0</v>
      </c>
      <c r="C5214" s="5">
        <f>(Eingabe!K5214*(Eingabe!L5214-Eingabe!K5214)+Eingabe!K5214^2*PI()/4)*0+Eingabe!K5214*Eingabe!L5214</f>
        <v>0</v>
      </c>
      <c r="D5214" s="89">
        <f>IF(Eingabe!G5214="x",1,0)</f>
        <v>0</v>
      </c>
      <c r="E5214" s="1">
        <f>IF(Eingabe!H5214="x",1,0)</f>
        <v>0</v>
      </c>
      <c r="F5214" s="1">
        <f>IF(Eingabe!I5214="x",1,0)</f>
        <v>0</v>
      </c>
      <c r="G5214" s="90">
        <f t="shared" si="347"/>
        <v>0</v>
      </c>
      <c r="H5214" s="1">
        <f>IF(Eingabe!R5214="x",1,0)</f>
        <v>0</v>
      </c>
      <c r="I5214" s="1">
        <f>IF(Eingabe!S5214="x",1,0)</f>
        <v>0</v>
      </c>
      <c r="J5214" s="1">
        <f t="shared" si="348"/>
        <v>0</v>
      </c>
      <c r="K5214" s="89">
        <f>IF(Eingabe!E5214="x",1,0)</f>
        <v>0</v>
      </c>
      <c r="L5214" s="1">
        <f>IF(Eingabe!F5214="x",1,0)</f>
        <v>0</v>
      </c>
      <c r="M5214" s="90">
        <f t="shared" si="349"/>
        <v>0</v>
      </c>
    </row>
    <row r="5215">
      <c r="A5215" s="5">
        <f>Eingabe!J5215^2*PI()/4</f>
        <v>0</v>
      </c>
      <c r="B5215" s="5">
        <f>Eingabe!K5215*Eingabe!L5215</f>
        <v>0</v>
      </c>
      <c r="C5215" s="5">
        <f>(Eingabe!K5215*(Eingabe!L5215-Eingabe!K5215)+Eingabe!K5215^2*PI()/4)*0+Eingabe!K5215*Eingabe!L5215</f>
        <v>0</v>
      </c>
      <c r="D5215" s="89">
        <f>IF(Eingabe!G5215="x",1,0)</f>
        <v>0</v>
      </c>
      <c r="E5215" s="1">
        <f>IF(Eingabe!H5215="x",1,0)</f>
        <v>0</v>
      </c>
      <c r="F5215" s="1">
        <f>IF(Eingabe!I5215="x",1,0)</f>
        <v>0</v>
      </c>
      <c r="G5215" s="90">
        <f t="shared" si="347"/>
        <v>0</v>
      </c>
      <c r="H5215" s="1">
        <f>IF(Eingabe!R5215="x",1,0)</f>
        <v>0</v>
      </c>
      <c r="I5215" s="1">
        <f>IF(Eingabe!S5215="x",1,0)</f>
        <v>0</v>
      </c>
      <c r="J5215" s="1">
        <f t="shared" si="348"/>
        <v>0</v>
      </c>
      <c r="K5215" s="89">
        <f>IF(Eingabe!E5215="x",1,0)</f>
        <v>0</v>
      </c>
      <c r="L5215" s="1">
        <f>IF(Eingabe!F5215="x",1,0)</f>
        <v>0</v>
      </c>
      <c r="M5215" s="90">
        <f t="shared" si="349"/>
        <v>0</v>
      </c>
    </row>
    <row r="5216">
      <c r="A5216" s="5">
        <f>Eingabe!J5216^2*PI()/4</f>
        <v>0</v>
      </c>
      <c r="B5216" s="5">
        <f>Eingabe!K5216*Eingabe!L5216</f>
        <v>0</v>
      </c>
      <c r="C5216" s="5">
        <f>(Eingabe!K5216*(Eingabe!L5216-Eingabe!K5216)+Eingabe!K5216^2*PI()/4)*0+Eingabe!K5216*Eingabe!L5216</f>
        <v>0</v>
      </c>
      <c r="D5216" s="89">
        <f>IF(Eingabe!G5216="x",1,0)</f>
        <v>0</v>
      </c>
      <c r="E5216" s="1">
        <f>IF(Eingabe!H5216="x",1,0)</f>
        <v>0</v>
      </c>
      <c r="F5216" s="1">
        <f>IF(Eingabe!I5216="x",1,0)</f>
        <v>0</v>
      </c>
      <c r="G5216" s="90">
        <f t="shared" si="347"/>
        <v>0</v>
      </c>
      <c r="H5216" s="1">
        <f>IF(Eingabe!R5216="x",1,0)</f>
        <v>0</v>
      </c>
      <c r="I5216" s="1">
        <f>IF(Eingabe!S5216="x",1,0)</f>
        <v>0</v>
      </c>
      <c r="J5216" s="1">
        <f t="shared" si="348"/>
        <v>0</v>
      </c>
      <c r="K5216" s="89">
        <f>IF(Eingabe!E5216="x",1,0)</f>
        <v>0</v>
      </c>
      <c r="L5216" s="1">
        <f>IF(Eingabe!F5216="x",1,0)</f>
        <v>0</v>
      </c>
      <c r="M5216" s="90">
        <f t="shared" si="349"/>
        <v>0</v>
      </c>
    </row>
    <row r="5217">
      <c r="A5217" s="5">
        <f>Eingabe!J5217^2*PI()/4</f>
        <v>0</v>
      </c>
      <c r="B5217" s="5">
        <f>Eingabe!K5217*Eingabe!L5217</f>
        <v>0</v>
      </c>
      <c r="C5217" s="5">
        <f>(Eingabe!K5217*(Eingabe!L5217-Eingabe!K5217)+Eingabe!K5217^2*PI()/4)*0+Eingabe!K5217*Eingabe!L5217</f>
        <v>0</v>
      </c>
      <c r="D5217" s="89">
        <f>IF(Eingabe!G5217="x",1,0)</f>
        <v>0</v>
      </c>
      <c r="E5217" s="1">
        <f>IF(Eingabe!H5217="x",1,0)</f>
        <v>0</v>
      </c>
      <c r="F5217" s="1">
        <f>IF(Eingabe!I5217="x",1,0)</f>
        <v>0</v>
      </c>
      <c r="G5217" s="90">
        <f t="shared" si="347"/>
        <v>0</v>
      </c>
      <c r="H5217" s="1">
        <f>IF(Eingabe!R5217="x",1,0)</f>
        <v>0</v>
      </c>
      <c r="I5217" s="1">
        <f>IF(Eingabe!S5217="x",1,0)</f>
        <v>0</v>
      </c>
      <c r="J5217" s="1">
        <f t="shared" si="348"/>
        <v>0</v>
      </c>
      <c r="K5217" s="89">
        <f>IF(Eingabe!E5217="x",1,0)</f>
        <v>0</v>
      </c>
      <c r="L5217" s="1">
        <f>IF(Eingabe!F5217="x",1,0)</f>
        <v>0</v>
      </c>
      <c r="M5217" s="90">
        <f t="shared" si="349"/>
        <v>0</v>
      </c>
    </row>
    <row r="5218">
      <c r="A5218" s="5">
        <f>Eingabe!J5218^2*PI()/4</f>
        <v>0</v>
      </c>
      <c r="B5218" s="5">
        <f>Eingabe!K5218*Eingabe!L5218</f>
        <v>0</v>
      </c>
      <c r="C5218" s="5">
        <f>(Eingabe!K5218*(Eingabe!L5218-Eingabe!K5218)+Eingabe!K5218^2*PI()/4)*0+Eingabe!K5218*Eingabe!L5218</f>
        <v>0</v>
      </c>
      <c r="D5218" s="89">
        <f>IF(Eingabe!G5218="x",1,0)</f>
        <v>0</v>
      </c>
      <c r="E5218" s="1">
        <f>IF(Eingabe!H5218="x",1,0)</f>
        <v>0</v>
      </c>
      <c r="F5218" s="1">
        <f>IF(Eingabe!I5218="x",1,0)</f>
        <v>0</v>
      </c>
      <c r="G5218" s="90">
        <f t="shared" si="347"/>
        <v>0</v>
      </c>
      <c r="H5218" s="1">
        <f>IF(Eingabe!R5218="x",1,0)</f>
        <v>0</v>
      </c>
      <c r="I5218" s="1">
        <f>IF(Eingabe!S5218="x",1,0)</f>
        <v>0</v>
      </c>
      <c r="J5218" s="1">
        <f t="shared" si="348"/>
        <v>0</v>
      </c>
      <c r="K5218" s="89">
        <f>IF(Eingabe!E5218="x",1,0)</f>
        <v>0</v>
      </c>
      <c r="L5218" s="1">
        <f>IF(Eingabe!F5218="x",1,0)</f>
        <v>0</v>
      </c>
      <c r="M5218" s="90">
        <f t="shared" si="349"/>
        <v>0</v>
      </c>
    </row>
    <row r="5219">
      <c r="A5219" s="5">
        <f>Eingabe!J5219^2*PI()/4</f>
        <v>0</v>
      </c>
      <c r="B5219" s="5">
        <f>Eingabe!K5219*Eingabe!L5219</f>
        <v>0</v>
      </c>
      <c r="C5219" s="5">
        <f>(Eingabe!K5219*(Eingabe!L5219-Eingabe!K5219)+Eingabe!K5219^2*PI()/4)*0+Eingabe!K5219*Eingabe!L5219</f>
        <v>0</v>
      </c>
      <c r="D5219" s="89">
        <f>IF(Eingabe!G5219="x",1,0)</f>
        <v>0</v>
      </c>
      <c r="E5219" s="1">
        <f>IF(Eingabe!H5219="x",1,0)</f>
        <v>0</v>
      </c>
      <c r="F5219" s="1">
        <f>IF(Eingabe!I5219="x",1,0)</f>
        <v>0</v>
      </c>
      <c r="G5219" s="90">
        <f t="shared" si="347"/>
        <v>0</v>
      </c>
      <c r="H5219" s="1">
        <f>IF(Eingabe!R5219="x",1,0)</f>
        <v>0</v>
      </c>
      <c r="I5219" s="1">
        <f>IF(Eingabe!S5219="x",1,0)</f>
        <v>0</v>
      </c>
      <c r="J5219" s="1">
        <f t="shared" si="348"/>
        <v>0</v>
      </c>
      <c r="K5219" s="89">
        <f>IF(Eingabe!E5219="x",1,0)</f>
        <v>0</v>
      </c>
      <c r="L5219" s="1">
        <f>IF(Eingabe!F5219="x",1,0)</f>
        <v>0</v>
      </c>
      <c r="M5219" s="90">
        <f t="shared" si="349"/>
        <v>0</v>
      </c>
    </row>
    <row r="5220">
      <c r="A5220" s="5">
        <f>Eingabe!J5220^2*PI()/4</f>
        <v>0</v>
      </c>
      <c r="B5220" s="5">
        <f>Eingabe!K5220*Eingabe!L5220</f>
        <v>0</v>
      </c>
      <c r="C5220" s="5">
        <f>(Eingabe!K5220*(Eingabe!L5220-Eingabe!K5220)+Eingabe!K5220^2*PI()/4)*0+Eingabe!K5220*Eingabe!L5220</f>
        <v>0</v>
      </c>
      <c r="D5220" s="89">
        <f>IF(Eingabe!G5220="x",1,0)</f>
        <v>0</v>
      </c>
      <c r="E5220" s="1">
        <f>IF(Eingabe!H5220="x",1,0)</f>
        <v>0</v>
      </c>
      <c r="F5220" s="1">
        <f>IF(Eingabe!I5220="x",1,0)</f>
        <v>0</v>
      </c>
      <c r="G5220" s="90">
        <f t="shared" si="347"/>
        <v>0</v>
      </c>
      <c r="H5220" s="1">
        <f>IF(Eingabe!R5220="x",1,0)</f>
        <v>0</v>
      </c>
      <c r="I5220" s="1">
        <f>IF(Eingabe!S5220="x",1,0)</f>
        <v>0</v>
      </c>
      <c r="J5220" s="1">
        <f t="shared" si="348"/>
        <v>0</v>
      </c>
      <c r="K5220" s="89">
        <f>IF(Eingabe!E5220="x",1,0)</f>
        <v>0</v>
      </c>
      <c r="L5220" s="1">
        <f>IF(Eingabe!F5220="x",1,0)</f>
        <v>0</v>
      </c>
      <c r="M5220" s="90">
        <f t="shared" si="349"/>
        <v>0</v>
      </c>
    </row>
    <row r="5221">
      <c r="A5221" s="5">
        <f>Eingabe!J5221^2*PI()/4</f>
        <v>0</v>
      </c>
      <c r="B5221" s="5">
        <f>Eingabe!K5221*Eingabe!L5221</f>
        <v>0</v>
      </c>
      <c r="C5221" s="5">
        <f>(Eingabe!K5221*(Eingabe!L5221-Eingabe!K5221)+Eingabe!K5221^2*PI()/4)*0+Eingabe!K5221*Eingabe!L5221</f>
        <v>0</v>
      </c>
      <c r="D5221" s="89">
        <f>IF(Eingabe!G5221="x",1,0)</f>
        <v>0</v>
      </c>
      <c r="E5221" s="1">
        <f>IF(Eingabe!H5221="x",1,0)</f>
        <v>0</v>
      </c>
      <c r="F5221" s="1">
        <f>IF(Eingabe!I5221="x",1,0)</f>
        <v>0</v>
      </c>
      <c r="G5221" s="90">
        <f t="shared" si="347"/>
        <v>0</v>
      </c>
      <c r="H5221" s="1">
        <f>IF(Eingabe!R5221="x",1,0)</f>
        <v>0</v>
      </c>
      <c r="I5221" s="1">
        <f>IF(Eingabe!S5221="x",1,0)</f>
        <v>0</v>
      </c>
      <c r="J5221" s="1">
        <f t="shared" si="348"/>
        <v>0</v>
      </c>
      <c r="K5221" s="89">
        <f>IF(Eingabe!E5221="x",1,0)</f>
        <v>0</v>
      </c>
      <c r="L5221" s="1">
        <f>IF(Eingabe!F5221="x",1,0)</f>
        <v>0</v>
      </c>
      <c r="M5221" s="90">
        <f t="shared" si="349"/>
        <v>0</v>
      </c>
    </row>
    <row r="5222">
      <c r="A5222" s="5">
        <f>Eingabe!J5222^2*PI()/4</f>
        <v>0</v>
      </c>
      <c r="B5222" s="5">
        <f>Eingabe!K5222*Eingabe!L5222</f>
        <v>0</v>
      </c>
      <c r="C5222" s="5">
        <f>(Eingabe!K5222*(Eingabe!L5222-Eingabe!K5222)+Eingabe!K5222^2*PI()/4)*0+Eingabe!K5222*Eingabe!L5222</f>
        <v>0</v>
      </c>
      <c r="D5222" s="89">
        <f>IF(Eingabe!G5222="x",1,0)</f>
        <v>0</v>
      </c>
      <c r="E5222" s="1">
        <f>IF(Eingabe!H5222="x",1,0)</f>
        <v>0</v>
      </c>
      <c r="F5222" s="1">
        <f>IF(Eingabe!I5222="x",1,0)</f>
        <v>0</v>
      </c>
      <c r="G5222" s="90">
        <f t="shared" si="347"/>
        <v>0</v>
      </c>
      <c r="H5222" s="1">
        <f>IF(Eingabe!R5222="x",1,0)</f>
        <v>0</v>
      </c>
      <c r="I5222" s="1">
        <f>IF(Eingabe!S5222="x",1,0)</f>
        <v>0</v>
      </c>
      <c r="J5222" s="1">
        <f t="shared" si="348"/>
        <v>0</v>
      </c>
      <c r="K5222" s="89">
        <f>IF(Eingabe!E5222="x",1,0)</f>
        <v>0</v>
      </c>
      <c r="L5222" s="1">
        <f>IF(Eingabe!F5222="x",1,0)</f>
        <v>0</v>
      </c>
      <c r="M5222" s="90">
        <f t="shared" si="349"/>
        <v>0</v>
      </c>
    </row>
    <row r="5223">
      <c r="A5223" s="5">
        <f>Eingabe!J5223^2*PI()/4</f>
        <v>0</v>
      </c>
      <c r="B5223" s="5">
        <f>Eingabe!K5223*Eingabe!L5223</f>
        <v>0</v>
      </c>
      <c r="C5223" s="5">
        <f>(Eingabe!K5223*(Eingabe!L5223-Eingabe!K5223)+Eingabe!K5223^2*PI()/4)*0+Eingabe!K5223*Eingabe!L5223</f>
        <v>0</v>
      </c>
      <c r="D5223" s="89">
        <f>IF(Eingabe!G5223="x",1,0)</f>
        <v>0</v>
      </c>
      <c r="E5223" s="1">
        <f>IF(Eingabe!H5223="x",1,0)</f>
        <v>0</v>
      </c>
      <c r="F5223" s="1">
        <f>IF(Eingabe!I5223="x",1,0)</f>
        <v>0</v>
      </c>
      <c r="G5223" s="90">
        <f t="shared" si="347"/>
        <v>0</v>
      </c>
      <c r="H5223" s="1">
        <f>IF(Eingabe!R5223="x",1,0)</f>
        <v>0</v>
      </c>
      <c r="I5223" s="1">
        <f>IF(Eingabe!S5223="x",1,0)</f>
        <v>0</v>
      </c>
      <c r="J5223" s="1">
        <f t="shared" si="348"/>
        <v>0</v>
      </c>
      <c r="K5223" s="89">
        <f>IF(Eingabe!E5223="x",1,0)</f>
        <v>0</v>
      </c>
      <c r="L5223" s="1">
        <f>IF(Eingabe!F5223="x",1,0)</f>
        <v>0</v>
      </c>
      <c r="M5223" s="90">
        <f t="shared" si="349"/>
        <v>0</v>
      </c>
    </row>
    <row r="5224">
      <c r="A5224" s="5">
        <f>Eingabe!J5224^2*PI()/4</f>
        <v>0</v>
      </c>
      <c r="B5224" s="5">
        <f>Eingabe!K5224*Eingabe!L5224</f>
        <v>0</v>
      </c>
      <c r="C5224" s="5">
        <f>(Eingabe!K5224*(Eingabe!L5224-Eingabe!K5224)+Eingabe!K5224^2*PI()/4)*0+Eingabe!K5224*Eingabe!L5224</f>
        <v>0</v>
      </c>
      <c r="D5224" s="89">
        <f>IF(Eingabe!G5224="x",1,0)</f>
        <v>0</v>
      </c>
      <c r="E5224" s="1">
        <f>IF(Eingabe!H5224="x",1,0)</f>
        <v>0</v>
      </c>
      <c r="F5224" s="1">
        <f>IF(Eingabe!I5224="x",1,0)</f>
        <v>0</v>
      </c>
      <c r="G5224" s="90">
        <f t="shared" si="347"/>
        <v>0</v>
      </c>
      <c r="H5224" s="1">
        <f>IF(Eingabe!R5224="x",1,0)</f>
        <v>0</v>
      </c>
      <c r="I5224" s="1">
        <f>IF(Eingabe!S5224="x",1,0)</f>
        <v>0</v>
      </c>
      <c r="J5224" s="1">
        <f t="shared" si="348"/>
        <v>0</v>
      </c>
      <c r="K5224" s="89">
        <f>IF(Eingabe!E5224="x",1,0)</f>
        <v>0</v>
      </c>
      <c r="L5224" s="1">
        <f>IF(Eingabe!F5224="x",1,0)</f>
        <v>0</v>
      </c>
      <c r="M5224" s="90">
        <f t="shared" si="349"/>
        <v>0</v>
      </c>
    </row>
    <row r="5225">
      <c r="A5225" s="5">
        <f>Eingabe!J5225^2*PI()/4</f>
        <v>0</v>
      </c>
      <c r="B5225" s="5">
        <f>Eingabe!K5225*Eingabe!L5225</f>
        <v>0</v>
      </c>
      <c r="C5225" s="5">
        <f>(Eingabe!K5225*(Eingabe!L5225-Eingabe!K5225)+Eingabe!K5225^2*PI()/4)*0+Eingabe!K5225*Eingabe!L5225</f>
        <v>0</v>
      </c>
      <c r="D5225" s="89">
        <f>IF(Eingabe!G5225="x",1,0)</f>
        <v>0</v>
      </c>
      <c r="E5225" s="1">
        <f>IF(Eingabe!H5225="x",1,0)</f>
        <v>0</v>
      </c>
      <c r="F5225" s="1">
        <f>IF(Eingabe!I5225="x",1,0)</f>
        <v>0</v>
      </c>
      <c r="G5225" s="90">
        <f t="shared" si="347"/>
        <v>0</v>
      </c>
      <c r="H5225" s="1">
        <f>IF(Eingabe!R5225="x",1,0)</f>
        <v>0</v>
      </c>
      <c r="I5225" s="1">
        <f>IF(Eingabe!S5225="x",1,0)</f>
        <v>0</v>
      </c>
      <c r="J5225" s="1">
        <f t="shared" si="348"/>
        <v>0</v>
      </c>
      <c r="K5225" s="89">
        <f>IF(Eingabe!E5225="x",1,0)</f>
        <v>0</v>
      </c>
      <c r="L5225" s="1">
        <f>IF(Eingabe!F5225="x",1,0)</f>
        <v>0</v>
      </c>
      <c r="M5225" s="90">
        <f t="shared" si="349"/>
        <v>0</v>
      </c>
    </row>
    <row r="5226">
      <c r="A5226" s="5">
        <f>Eingabe!J5226^2*PI()/4</f>
        <v>0</v>
      </c>
      <c r="B5226" s="5">
        <f>Eingabe!K5226*Eingabe!L5226</f>
        <v>0</v>
      </c>
      <c r="C5226" s="5">
        <f>(Eingabe!K5226*(Eingabe!L5226-Eingabe!K5226)+Eingabe!K5226^2*PI()/4)*0+Eingabe!K5226*Eingabe!L5226</f>
        <v>0</v>
      </c>
      <c r="D5226" s="89">
        <f>IF(Eingabe!G5226="x",1,0)</f>
        <v>0</v>
      </c>
      <c r="E5226" s="1">
        <f>IF(Eingabe!H5226="x",1,0)</f>
        <v>0</v>
      </c>
      <c r="F5226" s="1">
        <f>IF(Eingabe!I5226="x",1,0)</f>
        <v>0</v>
      </c>
      <c r="G5226" s="90">
        <f t="shared" si="347"/>
        <v>0</v>
      </c>
      <c r="H5226" s="1">
        <f>IF(Eingabe!R5226="x",1,0)</f>
        <v>0</v>
      </c>
      <c r="I5226" s="1">
        <f>IF(Eingabe!S5226="x",1,0)</f>
        <v>0</v>
      </c>
      <c r="J5226" s="1">
        <f t="shared" si="348"/>
        <v>0</v>
      </c>
      <c r="K5226" s="89">
        <f>IF(Eingabe!E5226="x",1,0)</f>
        <v>0</v>
      </c>
      <c r="L5226" s="1">
        <f>IF(Eingabe!F5226="x",1,0)</f>
        <v>0</v>
      </c>
      <c r="M5226" s="90">
        <f t="shared" si="349"/>
        <v>0</v>
      </c>
    </row>
    <row r="5227">
      <c r="A5227" s="5">
        <f>Eingabe!J5227^2*PI()/4</f>
        <v>0</v>
      </c>
      <c r="B5227" s="5">
        <f>Eingabe!K5227*Eingabe!L5227</f>
        <v>0</v>
      </c>
      <c r="C5227" s="5">
        <f>(Eingabe!K5227*(Eingabe!L5227-Eingabe!K5227)+Eingabe!K5227^2*PI()/4)*0+Eingabe!K5227*Eingabe!L5227</f>
        <v>0</v>
      </c>
      <c r="D5227" s="89">
        <f>IF(Eingabe!G5227="x",1,0)</f>
        <v>0</v>
      </c>
      <c r="E5227" s="1">
        <f>IF(Eingabe!H5227="x",1,0)</f>
        <v>0</v>
      </c>
      <c r="F5227" s="1">
        <f>IF(Eingabe!I5227="x",1,0)</f>
        <v>0</v>
      </c>
      <c r="G5227" s="90">
        <f t="shared" si="347"/>
        <v>0</v>
      </c>
      <c r="H5227" s="1">
        <f>IF(Eingabe!R5227="x",1,0)</f>
        <v>0</v>
      </c>
      <c r="I5227" s="1">
        <f>IF(Eingabe!S5227="x",1,0)</f>
        <v>0</v>
      </c>
      <c r="J5227" s="1">
        <f t="shared" si="348"/>
        <v>0</v>
      </c>
      <c r="K5227" s="89">
        <f>IF(Eingabe!E5227="x",1,0)</f>
        <v>0</v>
      </c>
      <c r="L5227" s="1">
        <f>IF(Eingabe!F5227="x",1,0)</f>
        <v>0</v>
      </c>
      <c r="M5227" s="90">
        <f t="shared" si="349"/>
        <v>0</v>
      </c>
    </row>
    <row r="5228">
      <c r="A5228" s="5">
        <f>Eingabe!J5228^2*PI()/4</f>
        <v>0</v>
      </c>
      <c r="B5228" s="5">
        <f>Eingabe!K5228*Eingabe!L5228</f>
        <v>0</v>
      </c>
      <c r="C5228" s="5">
        <f>(Eingabe!K5228*(Eingabe!L5228-Eingabe!K5228)+Eingabe!K5228^2*PI()/4)*0+Eingabe!K5228*Eingabe!L5228</f>
        <v>0</v>
      </c>
      <c r="D5228" s="89">
        <f>IF(Eingabe!G5228="x",1,0)</f>
        <v>0</v>
      </c>
      <c r="E5228" s="1">
        <f>IF(Eingabe!H5228="x",1,0)</f>
        <v>0</v>
      </c>
      <c r="F5228" s="1">
        <f>IF(Eingabe!I5228="x",1,0)</f>
        <v>0</v>
      </c>
      <c r="G5228" s="90">
        <f t="shared" si="347"/>
        <v>0</v>
      </c>
      <c r="H5228" s="1">
        <f>IF(Eingabe!R5228="x",1,0)</f>
        <v>0</v>
      </c>
      <c r="I5228" s="1">
        <f>IF(Eingabe!S5228="x",1,0)</f>
        <v>0</v>
      </c>
      <c r="J5228" s="1">
        <f t="shared" si="348"/>
        <v>0</v>
      </c>
      <c r="K5228" s="89">
        <f>IF(Eingabe!E5228="x",1,0)</f>
        <v>0</v>
      </c>
      <c r="L5228" s="1">
        <f>IF(Eingabe!F5228="x",1,0)</f>
        <v>0</v>
      </c>
      <c r="M5228" s="90">
        <f t="shared" si="349"/>
        <v>0</v>
      </c>
    </row>
    <row r="5229">
      <c r="A5229" s="5">
        <f>Eingabe!J5229^2*PI()/4</f>
        <v>0</v>
      </c>
      <c r="B5229" s="5">
        <f>Eingabe!K5229*Eingabe!L5229</f>
        <v>0</v>
      </c>
      <c r="C5229" s="5">
        <f>(Eingabe!K5229*(Eingabe!L5229-Eingabe!K5229)+Eingabe!K5229^2*PI()/4)*0+Eingabe!K5229*Eingabe!L5229</f>
        <v>0</v>
      </c>
      <c r="D5229" s="89">
        <f>IF(Eingabe!G5229="x",1,0)</f>
        <v>0</v>
      </c>
      <c r="E5229" s="1">
        <f>IF(Eingabe!H5229="x",1,0)</f>
        <v>0</v>
      </c>
      <c r="F5229" s="1">
        <f>IF(Eingabe!I5229="x",1,0)</f>
        <v>0</v>
      </c>
      <c r="G5229" s="90">
        <f t="shared" si="347"/>
        <v>0</v>
      </c>
      <c r="H5229" s="1">
        <f>IF(Eingabe!R5229="x",1,0)</f>
        <v>0</v>
      </c>
      <c r="I5229" s="1">
        <f>IF(Eingabe!S5229="x",1,0)</f>
        <v>0</v>
      </c>
      <c r="J5229" s="1">
        <f t="shared" si="348"/>
        <v>0</v>
      </c>
      <c r="K5229" s="89">
        <f>IF(Eingabe!E5229="x",1,0)</f>
        <v>0</v>
      </c>
      <c r="L5229" s="1">
        <f>IF(Eingabe!F5229="x",1,0)</f>
        <v>0</v>
      </c>
      <c r="M5229" s="90">
        <f t="shared" si="349"/>
        <v>0</v>
      </c>
    </row>
    <row r="5230">
      <c r="A5230" s="5">
        <f>Eingabe!J5230^2*PI()/4</f>
        <v>0</v>
      </c>
      <c r="B5230" s="5">
        <f>Eingabe!K5230*Eingabe!L5230</f>
        <v>0</v>
      </c>
      <c r="C5230" s="5">
        <f>(Eingabe!K5230*(Eingabe!L5230-Eingabe!K5230)+Eingabe!K5230^2*PI()/4)*0+Eingabe!K5230*Eingabe!L5230</f>
        <v>0</v>
      </c>
      <c r="D5230" s="89">
        <f>IF(Eingabe!G5230="x",1,0)</f>
        <v>0</v>
      </c>
      <c r="E5230" s="1">
        <f>IF(Eingabe!H5230="x",1,0)</f>
        <v>0</v>
      </c>
      <c r="F5230" s="1">
        <f>IF(Eingabe!I5230="x",1,0)</f>
        <v>0</v>
      </c>
      <c r="G5230" s="90">
        <f t="shared" si="347"/>
        <v>0</v>
      </c>
      <c r="H5230" s="1">
        <f>IF(Eingabe!R5230="x",1,0)</f>
        <v>0</v>
      </c>
      <c r="I5230" s="1">
        <f>IF(Eingabe!S5230="x",1,0)</f>
        <v>0</v>
      </c>
      <c r="J5230" s="1">
        <f t="shared" si="348"/>
        <v>0</v>
      </c>
      <c r="K5230" s="89">
        <f>IF(Eingabe!E5230="x",1,0)</f>
        <v>0</v>
      </c>
      <c r="L5230" s="1">
        <f>IF(Eingabe!F5230="x",1,0)</f>
        <v>0</v>
      </c>
      <c r="M5230" s="90">
        <f t="shared" si="349"/>
        <v>0</v>
      </c>
    </row>
    <row r="5231">
      <c r="A5231" s="5">
        <f>Eingabe!J5231^2*PI()/4</f>
        <v>0</v>
      </c>
      <c r="B5231" s="5">
        <f>Eingabe!K5231*Eingabe!L5231</f>
        <v>0</v>
      </c>
      <c r="C5231" s="5">
        <f>(Eingabe!K5231*(Eingabe!L5231-Eingabe!K5231)+Eingabe!K5231^2*PI()/4)*0+Eingabe!K5231*Eingabe!L5231</f>
        <v>0</v>
      </c>
      <c r="D5231" s="89">
        <f>IF(Eingabe!G5231="x",1,0)</f>
        <v>0</v>
      </c>
      <c r="E5231" s="1">
        <f>IF(Eingabe!H5231="x",1,0)</f>
        <v>0</v>
      </c>
      <c r="F5231" s="1">
        <f>IF(Eingabe!I5231="x",1,0)</f>
        <v>0</v>
      </c>
      <c r="G5231" s="90">
        <f t="shared" si="347"/>
        <v>0</v>
      </c>
      <c r="H5231" s="1">
        <f>IF(Eingabe!R5231="x",1,0)</f>
        <v>0</v>
      </c>
      <c r="I5231" s="1">
        <f>IF(Eingabe!S5231="x",1,0)</f>
        <v>0</v>
      </c>
      <c r="J5231" s="1">
        <f t="shared" si="348"/>
        <v>0</v>
      </c>
      <c r="K5231" s="89">
        <f>IF(Eingabe!E5231="x",1,0)</f>
        <v>0</v>
      </c>
      <c r="L5231" s="1">
        <f>IF(Eingabe!F5231="x",1,0)</f>
        <v>0</v>
      </c>
      <c r="M5231" s="90">
        <f t="shared" si="349"/>
        <v>0</v>
      </c>
    </row>
    <row r="5232">
      <c r="A5232" s="5">
        <f>Eingabe!J5232^2*PI()/4</f>
        <v>0</v>
      </c>
      <c r="B5232" s="5">
        <f>Eingabe!K5232*Eingabe!L5232</f>
        <v>0</v>
      </c>
      <c r="C5232" s="5">
        <f>(Eingabe!K5232*(Eingabe!L5232-Eingabe!K5232)+Eingabe!K5232^2*PI()/4)*0+Eingabe!K5232*Eingabe!L5232</f>
        <v>0</v>
      </c>
      <c r="D5232" s="89">
        <f>IF(Eingabe!G5232="x",1,0)</f>
        <v>0</v>
      </c>
      <c r="E5232" s="1">
        <f>IF(Eingabe!H5232="x",1,0)</f>
        <v>0</v>
      </c>
      <c r="F5232" s="1">
        <f>IF(Eingabe!I5232="x",1,0)</f>
        <v>0</v>
      </c>
      <c r="G5232" s="90">
        <f t="shared" si="347"/>
        <v>0</v>
      </c>
      <c r="H5232" s="1">
        <f>IF(Eingabe!R5232="x",1,0)</f>
        <v>0</v>
      </c>
      <c r="I5232" s="1">
        <f>IF(Eingabe!S5232="x",1,0)</f>
        <v>0</v>
      </c>
      <c r="J5232" s="1">
        <f t="shared" si="348"/>
        <v>0</v>
      </c>
      <c r="K5232" s="89">
        <f>IF(Eingabe!E5232="x",1,0)</f>
        <v>0</v>
      </c>
      <c r="L5232" s="1">
        <f>IF(Eingabe!F5232="x",1,0)</f>
        <v>0</v>
      </c>
      <c r="M5232" s="90">
        <f t="shared" si="349"/>
        <v>0</v>
      </c>
    </row>
    <row r="5233">
      <c r="A5233" s="5">
        <f>Eingabe!J5233^2*PI()/4</f>
        <v>0</v>
      </c>
      <c r="B5233" s="5">
        <f>Eingabe!K5233*Eingabe!L5233</f>
        <v>0</v>
      </c>
      <c r="C5233" s="5">
        <f>(Eingabe!K5233*(Eingabe!L5233-Eingabe!K5233)+Eingabe!K5233^2*PI()/4)*0+Eingabe!K5233*Eingabe!L5233</f>
        <v>0</v>
      </c>
      <c r="D5233" s="89">
        <f>IF(Eingabe!G5233="x",1,0)</f>
        <v>0</v>
      </c>
      <c r="E5233" s="1">
        <f>IF(Eingabe!H5233="x",1,0)</f>
        <v>0</v>
      </c>
      <c r="F5233" s="1">
        <f>IF(Eingabe!I5233="x",1,0)</f>
        <v>0</v>
      </c>
      <c r="G5233" s="90">
        <f t="shared" si="347"/>
        <v>0</v>
      </c>
      <c r="H5233" s="1">
        <f>IF(Eingabe!R5233="x",1,0)</f>
        <v>0</v>
      </c>
      <c r="I5233" s="1">
        <f>IF(Eingabe!S5233="x",1,0)</f>
        <v>0</v>
      </c>
      <c r="J5233" s="1">
        <f t="shared" si="348"/>
        <v>0</v>
      </c>
      <c r="K5233" s="89">
        <f>IF(Eingabe!E5233="x",1,0)</f>
        <v>0</v>
      </c>
      <c r="L5233" s="1">
        <f>IF(Eingabe!F5233="x",1,0)</f>
        <v>0</v>
      </c>
      <c r="M5233" s="90">
        <f t="shared" si="349"/>
        <v>0</v>
      </c>
    </row>
    <row r="5234">
      <c r="A5234" s="5">
        <f>Eingabe!J5234^2*PI()/4</f>
        <v>0</v>
      </c>
      <c r="B5234" s="5">
        <f>Eingabe!K5234*Eingabe!L5234</f>
        <v>0</v>
      </c>
      <c r="C5234" s="5">
        <f>(Eingabe!K5234*(Eingabe!L5234-Eingabe!K5234)+Eingabe!K5234^2*PI()/4)*0+Eingabe!K5234*Eingabe!L5234</f>
        <v>0</v>
      </c>
      <c r="D5234" s="89">
        <f>IF(Eingabe!G5234="x",1,0)</f>
        <v>0</v>
      </c>
      <c r="E5234" s="1">
        <f>IF(Eingabe!H5234="x",1,0)</f>
        <v>0</v>
      </c>
      <c r="F5234" s="1">
        <f>IF(Eingabe!I5234="x",1,0)</f>
        <v>0</v>
      </c>
      <c r="G5234" s="90">
        <f t="shared" si="347"/>
        <v>0</v>
      </c>
      <c r="H5234" s="1">
        <f>IF(Eingabe!R5234="x",1,0)</f>
        <v>0</v>
      </c>
      <c r="I5234" s="1">
        <f>IF(Eingabe!S5234="x",1,0)</f>
        <v>0</v>
      </c>
      <c r="J5234" s="1">
        <f t="shared" si="348"/>
        <v>0</v>
      </c>
      <c r="K5234" s="89">
        <f>IF(Eingabe!E5234="x",1,0)</f>
        <v>0</v>
      </c>
      <c r="L5234" s="1">
        <f>IF(Eingabe!F5234="x",1,0)</f>
        <v>0</v>
      </c>
      <c r="M5234" s="90">
        <f t="shared" si="349"/>
        <v>0</v>
      </c>
    </row>
    <row r="5235">
      <c r="A5235" s="5">
        <f>Eingabe!J5235^2*PI()/4</f>
        <v>0</v>
      </c>
      <c r="B5235" s="5">
        <f>Eingabe!K5235*Eingabe!L5235</f>
        <v>0</v>
      </c>
      <c r="C5235" s="5">
        <f>(Eingabe!K5235*(Eingabe!L5235-Eingabe!K5235)+Eingabe!K5235^2*PI()/4)*0+Eingabe!K5235*Eingabe!L5235</f>
        <v>0</v>
      </c>
      <c r="D5235" s="89">
        <f>IF(Eingabe!G5235="x",1,0)</f>
        <v>0</v>
      </c>
      <c r="E5235" s="1">
        <f>IF(Eingabe!H5235="x",1,0)</f>
        <v>0</v>
      </c>
      <c r="F5235" s="1">
        <f>IF(Eingabe!I5235="x",1,0)</f>
        <v>0</v>
      </c>
      <c r="G5235" s="90">
        <f t="shared" si="347"/>
        <v>0</v>
      </c>
      <c r="H5235" s="1">
        <f>IF(Eingabe!R5235="x",1,0)</f>
        <v>0</v>
      </c>
      <c r="I5235" s="1">
        <f>IF(Eingabe!S5235="x",1,0)</f>
        <v>0</v>
      </c>
      <c r="J5235" s="1">
        <f t="shared" si="348"/>
        <v>0</v>
      </c>
      <c r="K5235" s="89">
        <f>IF(Eingabe!E5235="x",1,0)</f>
        <v>0</v>
      </c>
      <c r="L5235" s="1">
        <f>IF(Eingabe!F5235="x",1,0)</f>
        <v>0</v>
      </c>
      <c r="M5235" s="90">
        <f t="shared" si="349"/>
        <v>0</v>
      </c>
    </row>
    <row r="5236">
      <c r="A5236" s="5">
        <f>Eingabe!J5236^2*PI()/4</f>
        <v>0</v>
      </c>
      <c r="B5236" s="5">
        <f>Eingabe!K5236*Eingabe!L5236</f>
        <v>0</v>
      </c>
      <c r="C5236" s="5">
        <f>(Eingabe!K5236*(Eingabe!L5236-Eingabe!K5236)+Eingabe!K5236^2*PI()/4)*0+Eingabe!K5236*Eingabe!L5236</f>
        <v>0</v>
      </c>
      <c r="D5236" s="89">
        <f>IF(Eingabe!G5236="x",1,0)</f>
        <v>0</v>
      </c>
      <c r="E5236" s="1">
        <f>IF(Eingabe!H5236="x",1,0)</f>
        <v>0</v>
      </c>
      <c r="F5236" s="1">
        <f>IF(Eingabe!I5236="x",1,0)</f>
        <v>0</v>
      </c>
      <c r="G5236" s="90">
        <f t="shared" si="347"/>
        <v>0</v>
      </c>
      <c r="H5236" s="1">
        <f>IF(Eingabe!R5236="x",1,0)</f>
        <v>0</v>
      </c>
      <c r="I5236" s="1">
        <f>IF(Eingabe!S5236="x",1,0)</f>
        <v>0</v>
      </c>
      <c r="J5236" s="1">
        <f t="shared" si="348"/>
        <v>0</v>
      </c>
      <c r="K5236" s="89">
        <f>IF(Eingabe!E5236="x",1,0)</f>
        <v>0</v>
      </c>
      <c r="L5236" s="1">
        <f>IF(Eingabe!F5236="x",1,0)</f>
        <v>0</v>
      </c>
      <c r="M5236" s="90">
        <f t="shared" si="349"/>
        <v>0</v>
      </c>
    </row>
    <row r="5237">
      <c r="A5237" s="5">
        <f>Eingabe!J5237^2*PI()/4</f>
        <v>0</v>
      </c>
      <c r="B5237" s="5">
        <f>Eingabe!K5237*Eingabe!L5237</f>
        <v>0</v>
      </c>
      <c r="C5237" s="5">
        <f>(Eingabe!K5237*(Eingabe!L5237-Eingabe!K5237)+Eingabe!K5237^2*PI()/4)*0+Eingabe!K5237*Eingabe!L5237</f>
        <v>0</v>
      </c>
      <c r="D5237" s="89">
        <f>IF(Eingabe!G5237="x",1,0)</f>
        <v>0</v>
      </c>
      <c r="E5237" s="1">
        <f>IF(Eingabe!H5237="x",1,0)</f>
        <v>0</v>
      </c>
      <c r="F5237" s="1">
        <f>IF(Eingabe!I5237="x",1,0)</f>
        <v>0</v>
      </c>
      <c r="G5237" s="90">
        <f t="shared" si="347"/>
        <v>0</v>
      </c>
      <c r="H5237" s="1">
        <f>IF(Eingabe!R5237="x",1,0)</f>
        <v>0</v>
      </c>
      <c r="I5237" s="1">
        <f>IF(Eingabe!S5237="x",1,0)</f>
        <v>0</v>
      </c>
      <c r="J5237" s="1">
        <f t="shared" si="348"/>
        <v>0</v>
      </c>
      <c r="K5237" s="89">
        <f>IF(Eingabe!E5237="x",1,0)</f>
        <v>0</v>
      </c>
      <c r="L5237" s="1">
        <f>IF(Eingabe!F5237="x",1,0)</f>
        <v>0</v>
      </c>
      <c r="M5237" s="90">
        <f t="shared" si="349"/>
        <v>0</v>
      </c>
    </row>
    <row r="5238">
      <c r="A5238" s="5">
        <f>Eingabe!J5238^2*PI()/4</f>
        <v>0</v>
      </c>
      <c r="B5238" s="5">
        <f>Eingabe!K5238*Eingabe!L5238</f>
        <v>0</v>
      </c>
      <c r="C5238" s="5">
        <f>(Eingabe!K5238*(Eingabe!L5238-Eingabe!K5238)+Eingabe!K5238^2*PI()/4)*0+Eingabe!K5238*Eingabe!L5238</f>
        <v>0</v>
      </c>
      <c r="D5238" s="89">
        <f>IF(Eingabe!G5238="x",1,0)</f>
        <v>0</v>
      </c>
      <c r="E5238" s="1">
        <f>IF(Eingabe!H5238="x",1,0)</f>
        <v>0</v>
      </c>
      <c r="F5238" s="1">
        <f>IF(Eingabe!I5238="x",1,0)</f>
        <v>0</v>
      </c>
      <c r="G5238" s="90">
        <f t="shared" si="347"/>
        <v>0</v>
      </c>
      <c r="H5238" s="1">
        <f>IF(Eingabe!R5238="x",1,0)</f>
        <v>0</v>
      </c>
      <c r="I5238" s="1">
        <f>IF(Eingabe!S5238="x",1,0)</f>
        <v>0</v>
      </c>
      <c r="J5238" s="1">
        <f t="shared" si="348"/>
        <v>0</v>
      </c>
      <c r="K5238" s="89">
        <f>IF(Eingabe!E5238="x",1,0)</f>
        <v>0</v>
      </c>
      <c r="L5238" s="1">
        <f>IF(Eingabe!F5238="x",1,0)</f>
        <v>0</v>
      </c>
      <c r="M5238" s="90">
        <f t="shared" si="349"/>
        <v>0</v>
      </c>
    </row>
    <row r="5239">
      <c r="A5239" s="5">
        <f>Eingabe!J5239^2*PI()/4</f>
        <v>0</v>
      </c>
      <c r="B5239" s="5">
        <f>Eingabe!K5239*Eingabe!L5239</f>
        <v>0</v>
      </c>
      <c r="C5239" s="5">
        <f>(Eingabe!K5239*(Eingabe!L5239-Eingabe!K5239)+Eingabe!K5239^2*PI()/4)*0+Eingabe!K5239*Eingabe!L5239</f>
        <v>0</v>
      </c>
      <c r="D5239" s="89">
        <f>IF(Eingabe!G5239="x",1,0)</f>
        <v>0</v>
      </c>
      <c r="E5239" s="1">
        <f>IF(Eingabe!H5239="x",1,0)</f>
        <v>0</v>
      </c>
      <c r="F5239" s="1">
        <f>IF(Eingabe!I5239="x",1,0)</f>
        <v>0</v>
      </c>
      <c r="G5239" s="90">
        <f t="shared" si="347"/>
        <v>0</v>
      </c>
      <c r="H5239" s="1">
        <f>IF(Eingabe!R5239="x",1,0)</f>
        <v>0</v>
      </c>
      <c r="I5239" s="1">
        <f>IF(Eingabe!S5239="x",1,0)</f>
        <v>0</v>
      </c>
      <c r="J5239" s="1">
        <f t="shared" si="348"/>
        <v>0</v>
      </c>
      <c r="K5239" s="89">
        <f>IF(Eingabe!E5239="x",1,0)</f>
        <v>0</v>
      </c>
      <c r="L5239" s="1">
        <f>IF(Eingabe!F5239="x",1,0)</f>
        <v>0</v>
      </c>
      <c r="M5239" s="90">
        <f t="shared" si="349"/>
        <v>0</v>
      </c>
    </row>
    <row r="5240">
      <c r="A5240" s="5">
        <f>Eingabe!J5240^2*PI()/4</f>
        <v>0</v>
      </c>
      <c r="B5240" s="5">
        <f>Eingabe!K5240*Eingabe!L5240</f>
        <v>0</v>
      </c>
      <c r="C5240" s="5">
        <f>(Eingabe!K5240*(Eingabe!L5240-Eingabe!K5240)+Eingabe!K5240^2*PI()/4)*0+Eingabe!K5240*Eingabe!L5240</f>
        <v>0</v>
      </c>
      <c r="D5240" s="89">
        <f>IF(Eingabe!G5240="x",1,0)</f>
        <v>0</v>
      </c>
      <c r="E5240" s="1">
        <f>IF(Eingabe!H5240="x",1,0)</f>
        <v>0</v>
      </c>
      <c r="F5240" s="1">
        <f>IF(Eingabe!I5240="x",1,0)</f>
        <v>0</v>
      </c>
      <c r="G5240" s="90">
        <f t="shared" si="347"/>
        <v>0</v>
      </c>
      <c r="H5240" s="1">
        <f>IF(Eingabe!R5240="x",1,0)</f>
        <v>0</v>
      </c>
      <c r="I5240" s="1">
        <f>IF(Eingabe!S5240="x",1,0)</f>
        <v>0</v>
      </c>
      <c r="J5240" s="1">
        <f t="shared" si="348"/>
        <v>0</v>
      </c>
      <c r="K5240" s="89">
        <f>IF(Eingabe!E5240="x",1,0)</f>
        <v>0</v>
      </c>
      <c r="L5240" s="1">
        <f>IF(Eingabe!F5240="x",1,0)</f>
        <v>0</v>
      </c>
      <c r="M5240" s="90">
        <f t="shared" si="349"/>
        <v>0</v>
      </c>
    </row>
    <row r="5241">
      <c r="A5241" s="5">
        <f>Eingabe!J5241^2*PI()/4</f>
        <v>0</v>
      </c>
      <c r="B5241" s="5">
        <f>Eingabe!K5241*Eingabe!L5241</f>
        <v>0</v>
      </c>
      <c r="C5241" s="5">
        <f>(Eingabe!K5241*(Eingabe!L5241-Eingabe!K5241)+Eingabe!K5241^2*PI()/4)*0+Eingabe!K5241*Eingabe!L5241</f>
        <v>0</v>
      </c>
      <c r="D5241" s="89">
        <f>IF(Eingabe!G5241="x",1,0)</f>
        <v>0</v>
      </c>
      <c r="E5241" s="1">
        <f>IF(Eingabe!H5241="x",1,0)</f>
        <v>0</v>
      </c>
      <c r="F5241" s="1">
        <f>IF(Eingabe!I5241="x",1,0)</f>
        <v>0</v>
      </c>
      <c r="G5241" s="90">
        <f t="shared" si="347"/>
        <v>0</v>
      </c>
      <c r="H5241" s="1">
        <f>IF(Eingabe!R5241="x",1,0)</f>
        <v>0</v>
      </c>
      <c r="I5241" s="1">
        <f>IF(Eingabe!S5241="x",1,0)</f>
        <v>0</v>
      </c>
      <c r="J5241" s="1">
        <f t="shared" si="348"/>
        <v>0</v>
      </c>
      <c r="K5241" s="89">
        <f>IF(Eingabe!E5241="x",1,0)</f>
        <v>0</v>
      </c>
      <c r="L5241" s="1">
        <f>IF(Eingabe!F5241="x",1,0)</f>
        <v>0</v>
      </c>
      <c r="M5241" s="90">
        <f t="shared" si="349"/>
        <v>0</v>
      </c>
    </row>
    <row r="5242">
      <c r="A5242" s="5">
        <f>Eingabe!J5242^2*PI()/4</f>
        <v>0</v>
      </c>
      <c r="B5242" s="5">
        <f>Eingabe!K5242*Eingabe!L5242</f>
        <v>0</v>
      </c>
      <c r="C5242" s="5">
        <f>(Eingabe!K5242*(Eingabe!L5242-Eingabe!K5242)+Eingabe!K5242^2*PI()/4)*0+Eingabe!K5242*Eingabe!L5242</f>
        <v>0</v>
      </c>
      <c r="D5242" s="89">
        <f>IF(Eingabe!G5242="x",1,0)</f>
        <v>0</v>
      </c>
      <c r="E5242" s="1">
        <f>IF(Eingabe!H5242="x",1,0)</f>
        <v>0</v>
      </c>
      <c r="F5242" s="1">
        <f>IF(Eingabe!I5242="x",1,0)</f>
        <v>0</v>
      </c>
      <c r="G5242" s="90">
        <f t="shared" si="347"/>
        <v>0</v>
      </c>
      <c r="H5242" s="1">
        <f>IF(Eingabe!R5242="x",1,0)</f>
        <v>0</v>
      </c>
      <c r="I5242" s="1">
        <f>IF(Eingabe!S5242="x",1,0)</f>
        <v>0</v>
      </c>
      <c r="J5242" s="1">
        <f t="shared" si="348"/>
        <v>0</v>
      </c>
      <c r="K5242" s="89">
        <f>IF(Eingabe!E5242="x",1,0)</f>
        <v>0</v>
      </c>
      <c r="L5242" s="1">
        <f>IF(Eingabe!F5242="x",1,0)</f>
        <v>0</v>
      </c>
      <c r="M5242" s="90">
        <f t="shared" si="349"/>
        <v>0</v>
      </c>
    </row>
    <row r="5243">
      <c r="A5243" s="5">
        <f>Eingabe!J5243^2*PI()/4</f>
        <v>0</v>
      </c>
      <c r="B5243" s="5">
        <f>Eingabe!K5243*Eingabe!L5243</f>
        <v>0</v>
      </c>
      <c r="C5243" s="5">
        <f>(Eingabe!K5243*(Eingabe!L5243-Eingabe!K5243)+Eingabe!K5243^2*PI()/4)*0+Eingabe!K5243*Eingabe!L5243</f>
        <v>0</v>
      </c>
      <c r="D5243" s="89">
        <f>IF(Eingabe!G5243="x",1,0)</f>
        <v>0</v>
      </c>
      <c r="E5243" s="1">
        <f>IF(Eingabe!H5243="x",1,0)</f>
        <v>0</v>
      </c>
      <c r="F5243" s="1">
        <f>IF(Eingabe!I5243="x",1,0)</f>
        <v>0</v>
      </c>
      <c r="G5243" s="90">
        <f t="shared" si="347"/>
        <v>0</v>
      </c>
      <c r="H5243" s="1">
        <f>IF(Eingabe!R5243="x",1,0)</f>
        <v>0</v>
      </c>
      <c r="I5243" s="1">
        <f>IF(Eingabe!S5243="x",1,0)</f>
        <v>0</v>
      </c>
      <c r="J5243" s="1">
        <f t="shared" si="348"/>
        <v>0</v>
      </c>
      <c r="K5243" s="89">
        <f>IF(Eingabe!E5243="x",1,0)</f>
        <v>0</v>
      </c>
      <c r="L5243" s="1">
        <f>IF(Eingabe!F5243="x",1,0)</f>
        <v>0</v>
      </c>
      <c r="M5243" s="90">
        <f t="shared" si="349"/>
        <v>0</v>
      </c>
    </row>
    <row r="5244">
      <c r="A5244" s="5">
        <f>Eingabe!J5244^2*PI()/4</f>
        <v>0</v>
      </c>
      <c r="B5244" s="5">
        <f>Eingabe!K5244*Eingabe!L5244</f>
        <v>0</v>
      </c>
      <c r="C5244" s="5">
        <f>(Eingabe!K5244*(Eingabe!L5244-Eingabe!K5244)+Eingabe!K5244^2*PI()/4)*0+Eingabe!K5244*Eingabe!L5244</f>
        <v>0</v>
      </c>
      <c r="D5244" s="89">
        <f>IF(Eingabe!G5244="x",1,0)</f>
        <v>0</v>
      </c>
      <c r="E5244" s="1">
        <f>IF(Eingabe!H5244="x",1,0)</f>
        <v>0</v>
      </c>
      <c r="F5244" s="1">
        <f>IF(Eingabe!I5244="x",1,0)</f>
        <v>0</v>
      </c>
      <c r="G5244" s="90">
        <f t="shared" si="347"/>
        <v>0</v>
      </c>
      <c r="H5244" s="1">
        <f>IF(Eingabe!R5244="x",1,0)</f>
        <v>0</v>
      </c>
      <c r="I5244" s="1">
        <f>IF(Eingabe!S5244="x",1,0)</f>
        <v>0</v>
      </c>
      <c r="J5244" s="1">
        <f t="shared" si="348"/>
        <v>0</v>
      </c>
      <c r="K5244" s="89">
        <f>IF(Eingabe!E5244="x",1,0)</f>
        <v>0</v>
      </c>
      <c r="L5244" s="1">
        <f>IF(Eingabe!F5244="x",1,0)</f>
        <v>0</v>
      </c>
      <c r="M5244" s="90">
        <f t="shared" si="349"/>
        <v>0</v>
      </c>
    </row>
    <row r="5245">
      <c r="A5245" s="5">
        <f>Eingabe!J5245^2*PI()/4</f>
        <v>0</v>
      </c>
      <c r="B5245" s="5">
        <f>Eingabe!K5245*Eingabe!L5245</f>
        <v>0</v>
      </c>
      <c r="C5245" s="5">
        <f>(Eingabe!K5245*(Eingabe!L5245-Eingabe!K5245)+Eingabe!K5245^2*PI()/4)*0+Eingabe!K5245*Eingabe!L5245</f>
        <v>0</v>
      </c>
      <c r="D5245" s="89">
        <f>IF(Eingabe!G5245="x",1,0)</f>
        <v>0</v>
      </c>
      <c r="E5245" s="1">
        <f>IF(Eingabe!H5245="x",1,0)</f>
        <v>0</v>
      </c>
      <c r="F5245" s="1">
        <f>IF(Eingabe!I5245="x",1,0)</f>
        <v>0</v>
      </c>
      <c r="G5245" s="90">
        <f t="shared" si="347"/>
        <v>0</v>
      </c>
      <c r="H5245" s="1">
        <f>IF(Eingabe!R5245="x",1,0)</f>
        <v>0</v>
      </c>
      <c r="I5245" s="1">
        <f>IF(Eingabe!S5245="x",1,0)</f>
        <v>0</v>
      </c>
      <c r="J5245" s="1">
        <f t="shared" si="348"/>
        <v>0</v>
      </c>
      <c r="K5245" s="89">
        <f>IF(Eingabe!E5245="x",1,0)</f>
        <v>0</v>
      </c>
      <c r="L5245" s="1">
        <f>IF(Eingabe!F5245="x",1,0)</f>
        <v>0</v>
      </c>
      <c r="M5245" s="90">
        <f t="shared" si="349"/>
        <v>0</v>
      </c>
    </row>
    <row r="5246">
      <c r="A5246" s="5">
        <f>Eingabe!J5246^2*PI()/4</f>
        <v>0</v>
      </c>
      <c r="B5246" s="5">
        <f>Eingabe!K5246*Eingabe!L5246</f>
        <v>0</v>
      </c>
      <c r="C5246" s="5">
        <f>(Eingabe!K5246*(Eingabe!L5246-Eingabe!K5246)+Eingabe!K5246^2*PI()/4)*0+Eingabe!K5246*Eingabe!L5246</f>
        <v>0</v>
      </c>
      <c r="D5246" s="89">
        <f>IF(Eingabe!G5246="x",1,0)</f>
        <v>0</v>
      </c>
      <c r="E5246" s="1">
        <f>IF(Eingabe!H5246="x",1,0)</f>
        <v>0</v>
      </c>
      <c r="F5246" s="1">
        <f>IF(Eingabe!I5246="x",1,0)</f>
        <v>0</v>
      </c>
      <c r="G5246" s="90">
        <f t="shared" si="347"/>
        <v>0</v>
      </c>
      <c r="H5246" s="1">
        <f>IF(Eingabe!R5246="x",1,0)</f>
        <v>0</v>
      </c>
      <c r="I5246" s="1">
        <f>IF(Eingabe!S5246="x",1,0)</f>
        <v>0</v>
      </c>
      <c r="J5246" s="1">
        <f t="shared" si="348"/>
        <v>0</v>
      </c>
      <c r="K5246" s="89">
        <f>IF(Eingabe!E5246="x",1,0)</f>
        <v>0</v>
      </c>
      <c r="L5246" s="1">
        <f>IF(Eingabe!F5246="x",1,0)</f>
        <v>0</v>
      </c>
      <c r="M5246" s="90">
        <f t="shared" si="349"/>
        <v>0</v>
      </c>
    </row>
    <row r="5247">
      <c r="A5247" s="5">
        <f>Eingabe!J5247^2*PI()/4</f>
        <v>0</v>
      </c>
      <c r="B5247" s="5">
        <f>Eingabe!K5247*Eingabe!L5247</f>
        <v>0</v>
      </c>
      <c r="C5247" s="5">
        <f>(Eingabe!K5247*(Eingabe!L5247-Eingabe!K5247)+Eingabe!K5247^2*PI()/4)*0+Eingabe!K5247*Eingabe!L5247</f>
        <v>0</v>
      </c>
      <c r="D5247" s="89">
        <f>IF(Eingabe!G5247="x",1,0)</f>
        <v>0</v>
      </c>
      <c r="E5247" s="1">
        <f>IF(Eingabe!H5247="x",1,0)</f>
        <v>0</v>
      </c>
      <c r="F5247" s="1">
        <f>IF(Eingabe!I5247="x",1,0)</f>
        <v>0</v>
      </c>
      <c r="G5247" s="90">
        <f t="shared" si="347"/>
        <v>0</v>
      </c>
      <c r="H5247" s="1">
        <f>IF(Eingabe!R5247="x",1,0)</f>
        <v>0</v>
      </c>
      <c r="I5247" s="1">
        <f>IF(Eingabe!S5247="x",1,0)</f>
        <v>0</v>
      </c>
      <c r="J5247" s="1">
        <f t="shared" si="348"/>
        <v>0</v>
      </c>
      <c r="K5247" s="89">
        <f>IF(Eingabe!E5247="x",1,0)</f>
        <v>0</v>
      </c>
      <c r="L5247" s="1">
        <f>IF(Eingabe!F5247="x",1,0)</f>
        <v>0</v>
      </c>
      <c r="M5247" s="90">
        <f t="shared" si="349"/>
        <v>0</v>
      </c>
    </row>
    <row r="5248">
      <c r="A5248" s="5">
        <f>Eingabe!J5248^2*PI()/4</f>
        <v>0</v>
      </c>
      <c r="B5248" s="5">
        <f>Eingabe!K5248*Eingabe!L5248</f>
        <v>0</v>
      </c>
      <c r="C5248" s="5">
        <f>(Eingabe!K5248*(Eingabe!L5248-Eingabe!K5248)+Eingabe!K5248^2*PI()/4)*0+Eingabe!K5248*Eingabe!L5248</f>
        <v>0</v>
      </c>
      <c r="D5248" s="89">
        <f>IF(Eingabe!G5248="x",1,0)</f>
        <v>0</v>
      </c>
      <c r="E5248" s="1">
        <f>IF(Eingabe!H5248="x",1,0)</f>
        <v>0</v>
      </c>
      <c r="F5248" s="1">
        <f>IF(Eingabe!I5248="x",1,0)</f>
        <v>0</v>
      </c>
      <c r="G5248" s="90">
        <f t="shared" si="347"/>
        <v>0</v>
      </c>
      <c r="H5248" s="1">
        <f>IF(Eingabe!R5248="x",1,0)</f>
        <v>0</v>
      </c>
      <c r="I5248" s="1">
        <f>IF(Eingabe!S5248="x",1,0)</f>
        <v>0</v>
      </c>
      <c r="J5248" s="1">
        <f t="shared" si="348"/>
        <v>0</v>
      </c>
      <c r="K5248" s="89">
        <f>IF(Eingabe!E5248="x",1,0)</f>
        <v>0</v>
      </c>
      <c r="L5248" s="1">
        <f>IF(Eingabe!F5248="x",1,0)</f>
        <v>0</v>
      </c>
      <c r="M5248" s="90">
        <f t="shared" si="349"/>
        <v>0</v>
      </c>
    </row>
    <row r="5249">
      <c r="A5249" s="5">
        <f>Eingabe!J5249^2*PI()/4</f>
        <v>0</v>
      </c>
      <c r="B5249" s="5">
        <f>Eingabe!K5249*Eingabe!L5249</f>
        <v>0</v>
      </c>
      <c r="C5249" s="5">
        <f>(Eingabe!K5249*(Eingabe!L5249-Eingabe!K5249)+Eingabe!K5249^2*PI()/4)*0+Eingabe!K5249*Eingabe!L5249</f>
        <v>0</v>
      </c>
      <c r="D5249" s="89">
        <f>IF(Eingabe!G5249="x",1,0)</f>
        <v>0</v>
      </c>
      <c r="E5249" s="1">
        <f>IF(Eingabe!H5249="x",1,0)</f>
        <v>0</v>
      </c>
      <c r="F5249" s="1">
        <f>IF(Eingabe!I5249="x",1,0)</f>
        <v>0</v>
      </c>
      <c r="G5249" s="90">
        <f t="shared" si="347"/>
        <v>0</v>
      </c>
      <c r="H5249" s="1">
        <f>IF(Eingabe!R5249="x",1,0)</f>
        <v>0</v>
      </c>
      <c r="I5249" s="1">
        <f>IF(Eingabe!S5249="x",1,0)</f>
        <v>0</v>
      </c>
      <c r="J5249" s="1">
        <f t="shared" si="348"/>
        <v>0</v>
      </c>
      <c r="K5249" s="89">
        <f>IF(Eingabe!E5249="x",1,0)</f>
        <v>0</v>
      </c>
      <c r="L5249" s="1">
        <f>IF(Eingabe!F5249="x",1,0)</f>
        <v>0</v>
      </c>
      <c r="M5249" s="90">
        <f t="shared" si="349"/>
        <v>0</v>
      </c>
    </row>
    <row r="5250">
      <c r="A5250" s="5">
        <f>Eingabe!J5250^2*PI()/4</f>
        <v>0</v>
      </c>
      <c r="B5250" s="5">
        <f>Eingabe!K5250*Eingabe!L5250</f>
        <v>0</v>
      </c>
      <c r="C5250" s="5">
        <f>(Eingabe!K5250*(Eingabe!L5250-Eingabe!K5250)+Eingabe!K5250^2*PI()/4)*0+Eingabe!K5250*Eingabe!L5250</f>
        <v>0</v>
      </c>
      <c r="D5250" s="89">
        <f>IF(Eingabe!G5250="x",1,0)</f>
        <v>0</v>
      </c>
      <c r="E5250" s="1">
        <f>IF(Eingabe!H5250="x",1,0)</f>
        <v>0</v>
      </c>
      <c r="F5250" s="1">
        <f>IF(Eingabe!I5250="x",1,0)</f>
        <v>0</v>
      </c>
      <c r="G5250" s="90">
        <f t="shared" si="347"/>
        <v>0</v>
      </c>
      <c r="H5250" s="1">
        <f>IF(Eingabe!R5250="x",1,0)</f>
        <v>0</v>
      </c>
      <c r="I5250" s="1">
        <f>IF(Eingabe!S5250="x",1,0)</f>
        <v>0</v>
      </c>
      <c r="J5250" s="1">
        <f t="shared" si="348"/>
        <v>0</v>
      </c>
      <c r="K5250" s="89">
        <f>IF(Eingabe!E5250="x",1,0)</f>
        <v>0</v>
      </c>
      <c r="L5250" s="1">
        <f>IF(Eingabe!F5250="x",1,0)</f>
        <v>0</v>
      </c>
      <c r="M5250" s="90">
        <f t="shared" si="349"/>
        <v>0</v>
      </c>
    </row>
    <row r="5251">
      <c r="A5251" s="5">
        <f>Eingabe!J5251^2*PI()/4</f>
        <v>0</v>
      </c>
      <c r="B5251" s="5">
        <f>Eingabe!K5251*Eingabe!L5251</f>
        <v>0</v>
      </c>
      <c r="C5251" s="5">
        <f>(Eingabe!K5251*(Eingabe!L5251-Eingabe!K5251)+Eingabe!K5251^2*PI()/4)*0+Eingabe!K5251*Eingabe!L5251</f>
        <v>0</v>
      </c>
      <c r="D5251" s="89">
        <f>IF(Eingabe!G5251="x",1,0)</f>
        <v>0</v>
      </c>
      <c r="E5251" s="1">
        <f>IF(Eingabe!H5251="x",1,0)</f>
        <v>0</v>
      </c>
      <c r="F5251" s="1">
        <f>IF(Eingabe!I5251="x",1,0)</f>
        <v>0</v>
      </c>
      <c r="G5251" s="90">
        <f t="shared" si="347"/>
        <v>0</v>
      </c>
      <c r="H5251" s="1">
        <f>IF(Eingabe!R5251="x",1,0)</f>
        <v>0</v>
      </c>
      <c r="I5251" s="1">
        <f>IF(Eingabe!S5251="x",1,0)</f>
        <v>0</v>
      </c>
      <c r="J5251" s="1">
        <f t="shared" si="348"/>
        <v>0</v>
      </c>
      <c r="K5251" s="89">
        <f>IF(Eingabe!E5251="x",1,0)</f>
        <v>0</v>
      </c>
      <c r="L5251" s="1">
        <f>IF(Eingabe!F5251="x",1,0)</f>
        <v>0</v>
      </c>
      <c r="M5251" s="90">
        <f t="shared" si="349"/>
        <v>0</v>
      </c>
    </row>
    <row r="5252">
      <c r="A5252" s="5">
        <f>Eingabe!J5252^2*PI()/4</f>
        <v>0</v>
      </c>
      <c r="B5252" s="5">
        <f>Eingabe!K5252*Eingabe!L5252</f>
        <v>0</v>
      </c>
      <c r="C5252" s="5">
        <f>(Eingabe!K5252*(Eingabe!L5252-Eingabe!K5252)+Eingabe!K5252^2*PI()/4)*0+Eingabe!K5252*Eingabe!L5252</f>
        <v>0</v>
      </c>
      <c r="D5252" s="89">
        <f>IF(Eingabe!G5252="x",1,0)</f>
        <v>0</v>
      </c>
      <c r="E5252" s="1">
        <f>IF(Eingabe!H5252="x",1,0)</f>
        <v>0</v>
      </c>
      <c r="F5252" s="1">
        <f>IF(Eingabe!I5252="x",1,0)</f>
        <v>0</v>
      </c>
      <c r="G5252" s="90">
        <f t="shared" si="347"/>
        <v>0</v>
      </c>
      <c r="H5252" s="1">
        <f>IF(Eingabe!R5252="x",1,0)</f>
        <v>0</v>
      </c>
      <c r="I5252" s="1">
        <f>IF(Eingabe!S5252="x",1,0)</f>
        <v>0</v>
      </c>
      <c r="J5252" s="1">
        <f t="shared" si="348"/>
        <v>0</v>
      </c>
      <c r="K5252" s="89">
        <f>IF(Eingabe!E5252="x",1,0)</f>
        <v>0</v>
      </c>
      <c r="L5252" s="1">
        <f>IF(Eingabe!F5252="x",1,0)</f>
        <v>0</v>
      </c>
      <c r="M5252" s="90">
        <f t="shared" si="349"/>
        <v>0</v>
      </c>
    </row>
    <row r="5253">
      <c r="A5253" s="5">
        <f>Eingabe!J5253^2*PI()/4</f>
        <v>0</v>
      </c>
      <c r="B5253" s="5">
        <f>Eingabe!K5253*Eingabe!L5253</f>
        <v>0</v>
      </c>
      <c r="C5253" s="5">
        <f>(Eingabe!K5253*(Eingabe!L5253-Eingabe!K5253)+Eingabe!K5253^2*PI()/4)*0+Eingabe!K5253*Eingabe!L5253</f>
        <v>0</v>
      </c>
      <c r="D5253" s="89">
        <f>IF(Eingabe!G5253="x",1,0)</f>
        <v>0</v>
      </c>
      <c r="E5253" s="1">
        <f>IF(Eingabe!H5253="x",1,0)</f>
        <v>0</v>
      </c>
      <c r="F5253" s="1">
        <f>IF(Eingabe!I5253="x",1,0)</f>
        <v>0</v>
      </c>
      <c r="G5253" s="90">
        <f t="shared" si="347"/>
        <v>0</v>
      </c>
      <c r="H5253" s="1">
        <f>IF(Eingabe!R5253="x",1,0)</f>
        <v>0</v>
      </c>
      <c r="I5253" s="1">
        <f>IF(Eingabe!S5253="x",1,0)</f>
        <v>0</v>
      </c>
      <c r="J5253" s="1">
        <f t="shared" si="348"/>
        <v>0</v>
      </c>
      <c r="K5253" s="89">
        <f>IF(Eingabe!E5253="x",1,0)</f>
        <v>0</v>
      </c>
      <c r="L5253" s="1">
        <f>IF(Eingabe!F5253="x",1,0)</f>
        <v>0</v>
      </c>
      <c r="M5253" s="90">
        <f t="shared" si="349"/>
        <v>0</v>
      </c>
    </row>
    <row r="5254">
      <c r="A5254" s="5">
        <f>Eingabe!J5254^2*PI()/4</f>
        <v>0</v>
      </c>
      <c r="B5254" s="5">
        <f>Eingabe!K5254*Eingabe!L5254</f>
        <v>0</v>
      </c>
      <c r="C5254" s="5">
        <f>(Eingabe!K5254*(Eingabe!L5254-Eingabe!K5254)+Eingabe!K5254^2*PI()/4)*0+Eingabe!K5254*Eingabe!L5254</f>
        <v>0</v>
      </c>
      <c r="D5254" s="89">
        <f>IF(Eingabe!G5254="x",1,0)</f>
        <v>0</v>
      </c>
      <c r="E5254" s="1">
        <f>IF(Eingabe!H5254="x",1,0)</f>
        <v>0</v>
      </c>
      <c r="F5254" s="1">
        <f>IF(Eingabe!I5254="x",1,0)</f>
        <v>0</v>
      </c>
      <c r="G5254" s="90">
        <f t="shared" si="347"/>
        <v>0</v>
      </c>
      <c r="H5254" s="1">
        <f>IF(Eingabe!R5254="x",1,0)</f>
        <v>0</v>
      </c>
      <c r="I5254" s="1">
        <f>IF(Eingabe!S5254="x",1,0)</f>
        <v>0</v>
      </c>
      <c r="J5254" s="1">
        <f t="shared" si="348"/>
        <v>0</v>
      </c>
      <c r="K5254" s="89">
        <f>IF(Eingabe!E5254="x",1,0)</f>
        <v>0</v>
      </c>
      <c r="L5254" s="1">
        <f>IF(Eingabe!F5254="x",1,0)</f>
        <v>0</v>
      </c>
      <c r="M5254" s="90">
        <f t="shared" si="349"/>
        <v>0</v>
      </c>
    </row>
    <row r="5255">
      <c r="A5255" s="5">
        <f>Eingabe!J5255^2*PI()/4</f>
        <v>0</v>
      </c>
      <c r="B5255" s="5">
        <f>Eingabe!K5255*Eingabe!L5255</f>
        <v>0</v>
      </c>
      <c r="C5255" s="5">
        <f>(Eingabe!K5255*(Eingabe!L5255-Eingabe!K5255)+Eingabe!K5255^2*PI()/4)*0+Eingabe!K5255*Eingabe!L5255</f>
        <v>0</v>
      </c>
      <c r="D5255" s="89">
        <f>IF(Eingabe!G5255="x",1,0)</f>
        <v>0</v>
      </c>
      <c r="E5255" s="1">
        <f>IF(Eingabe!H5255="x",1,0)</f>
        <v>0</v>
      </c>
      <c r="F5255" s="1">
        <f>IF(Eingabe!I5255="x",1,0)</f>
        <v>0</v>
      </c>
      <c r="G5255" s="90">
        <f t="shared" si="347"/>
        <v>0</v>
      </c>
      <c r="H5255" s="1">
        <f>IF(Eingabe!R5255="x",1,0)</f>
        <v>0</v>
      </c>
      <c r="I5255" s="1">
        <f>IF(Eingabe!S5255="x",1,0)</f>
        <v>0</v>
      </c>
      <c r="J5255" s="1">
        <f t="shared" si="348"/>
        <v>0</v>
      </c>
      <c r="K5255" s="89">
        <f>IF(Eingabe!E5255="x",1,0)</f>
        <v>0</v>
      </c>
      <c r="L5255" s="1">
        <f>IF(Eingabe!F5255="x",1,0)</f>
        <v>0</v>
      </c>
      <c r="M5255" s="90">
        <f t="shared" si="349"/>
        <v>0</v>
      </c>
    </row>
    <row r="5256">
      <c r="A5256" s="5">
        <f>Eingabe!J5256^2*PI()/4</f>
        <v>0</v>
      </c>
      <c r="B5256" s="5">
        <f>Eingabe!K5256*Eingabe!L5256</f>
        <v>0</v>
      </c>
      <c r="C5256" s="5">
        <f>(Eingabe!K5256*(Eingabe!L5256-Eingabe!K5256)+Eingabe!K5256^2*PI()/4)*0+Eingabe!K5256*Eingabe!L5256</f>
        <v>0</v>
      </c>
      <c r="D5256" s="89">
        <f>IF(Eingabe!G5256="x",1,0)</f>
        <v>0</v>
      </c>
      <c r="E5256" s="1">
        <f>IF(Eingabe!H5256="x",1,0)</f>
        <v>0</v>
      </c>
      <c r="F5256" s="1">
        <f>IF(Eingabe!I5256="x",1,0)</f>
        <v>0</v>
      </c>
      <c r="G5256" s="90">
        <f t="shared" si="347"/>
        <v>0</v>
      </c>
      <c r="H5256" s="1">
        <f>IF(Eingabe!R5256="x",1,0)</f>
        <v>0</v>
      </c>
      <c r="I5256" s="1">
        <f>IF(Eingabe!S5256="x",1,0)</f>
        <v>0</v>
      </c>
      <c r="J5256" s="1">
        <f t="shared" si="348"/>
        <v>0</v>
      </c>
      <c r="K5256" s="89">
        <f>IF(Eingabe!E5256="x",1,0)</f>
        <v>0</v>
      </c>
      <c r="L5256" s="1">
        <f>IF(Eingabe!F5256="x",1,0)</f>
        <v>0</v>
      </c>
      <c r="M5256" s="90">
        <f t="shared" si="349"/>
        <v>0</v>
      </c>
    </row>
    <row r="5257">
      <c r="A5257" s="5">
        <f>Eingabe!J5257^2*PI()/4</f>
        <v>0</v>
      </c>
      <c r="B5257" s="5">
        <f>Eingabe!K5257*Eingabe!L5257</f>
        <v>0</v>
      </c>
      <c r="C5257" s="5">
        <f>(Eingabe!K5257*(Eingabe!L5257-Eingabe!K5257)+Eingabe!K5257^2*PI()/4)*0+Eingabe!K5257*Eingabe!L5257</f>
        <v>0</v>
      </c>
      <c r="D5257" s="89">
        <f>IF(Eingabe!G5257="x",1,0)</f>
        <v>0</v>
      </c>
      <c r="E5257" s="1">
        <f>IF(Eingabe!H5257="x",1,0)</f>
        <v>0</v>
      </c>
      <c r="F5257" s="1">
        <f>IF(Eingabe!I5257="x",1,0)</f>
        <v>0</v>
      </c>
      <c r="G5257" s="90">
        <f t="shared" si="347"/>
        <v>0</v>
      </c>
      <c r="H5257" s="1">
        <f>IF(Eingabe!R5257="x",1,0)</f>
        <v>0</v>
      </c>
      <c r="I5257" s="1">
        <f>IF(Eingabe!S5257="x",1,0)</f>
        <v>0</v>
      </c>
      <c r="J5257" s="1">
        <f t="shared" si="348"/>
        <v>0</v>
      </c>
      <c r="K5257" s="89">
        <f>IF(Eingabe!E5257="x",1,0)</f>
        <v>0</v>
      </c>
      <c r="L5257" s="1">
        <f>IF(Eingabe!F5257="x",1,0)</f>
        <v>0</v>
      </c>
      <c r="M5257" s="90">
        <f t="shared" si="349"/>
        <v>0</v>
      </c>
    </row>
    <row r="5258">
      <c r="A5258" s="5">
        <f>Eingabe!J5258^2*PI()/4</f>
        <v>0</v>
      </c>
      <c r="B5258" s="5">
        <f>Eingabe!K5258*Eingabe!L5258</f>
        <v>0</v>
      </c>
      <c r="C5258" s="5">
        <f>(Eingabe!K5258*(Eingabe!L5258-Eingabe!K5258)+Eingabe!K5258^2*PI()/4)*0+Eingabe!K5258*Eingabe!L5258</f>
        <v>0</v>
      </c>
      <c r="D5258" s="89">
        <f>IF(Eingabe!G5258="x",1,0)</f>
        <v>0</v>
      </c>
      <c r="E5258" s="1">
        <f>IF(Eingabe!H5258="x",1,0)</f>
        <v>0</v>
      </c>
      <c r="F5258" s="1">
        <f>IF(Eingabe!I5258="x",1,0)</f>
        <v>0</v>
      </c>
      <c r="G5258" s="90">
        <f t="shared" si="347"/>
        <v>0</v>
      </c>
      <c r="H5258" s="1">
        <f>IF(Eingabe!R5258="x",1,0)</f>
        <v>0</v>
      </c>
      <c r="I5258" s="1">
        <f>IF(Eingabe!S5258="x",1,0)</f>
        <v>0</v>
      </c>
      <c r="J5258" s="1">
        <f t="shared" si="348"/>
        <v>0</v>
      </c>
      <c r="K5258" s="89">
        <f>IF(Eingabe!E5258="x",1,0)</f>
        <v>0</v>
      </c>
      <c r="L5258" s="1">
        <f>IF(Eingabe!F5258="x",1,0)</f>
        <v>0</v>
      </c>
      <c r="M5258" s="90">
        <f t="shared" si="349"/>
        <v>0</v>
      </c>
    </row>
    <row r="5259">
      <c r="A5259" s="5">
        <f>Eingabe!J5259^2*PI()/4</f>
        <v>0</v>
      </c>
      <c r="B5259" s="5">
        <f>Eingabe!K5259*Eingabe!L5259</f>
        <v>0</v>
      </c>
      <c r="C5259" s="5">
        <f>(Eingabe!K5259*(Eingabe!L5259-Eingabe!K5259)+Eingabe!K5259^2*PI()/4)*0+Eingabe!K5259*Eingabe!L5259</f>
        <v>0</v>
      </c>
      <c r="D5259" s="89">
        <f>IF(Eingabe!G5259="x",1,0)</f>
        <v>0</v>
      </c>
      <c r="E5259" s="1">
        <f>IF(Eingabe!H5259="x",1,0)</f>
        <v>0</v>
      </c>
      <c r="F5259" s="1">
        <f>IF(Eingabe!I5259="x",1,0)</f>
        <v>0</v>
      </c>
      <c r="G5259" s="90">
        <f t="shared" si="347"/>
        <v>0</v>
      </c>
      <c r="H5259" s="1">
        <f>IF(Eingabe!R5259="x",1,0)</f>
        <v>0</v>
      </c>
      <c r="I5259" s="1">
        <f>IF(Eingabe!S5259="x",1,0)</f>
        <v>0</v>
      </c>
      <c r="J5259" s="1">
        <f t="shared" si="348"/>
        <v>0</v>
      </c>
      <c r="K5259" s="89">
        <f>IF(Eingabe!E5259="x",1,0)</f>
        <v>0</v>
      </c>
      <c r="L5259" s="1">
        <f>IF(Eingabe!F5259="x",1,0)</f>
        <v>0</v>
      </c>
      <c r="M5259" s="90">
        <f t="shared" si="349"/>
        <v>0</v>
      </c>
    </row>
    <row r="5260">
      <c r="A5260" s="5">
        <f>Eingabe!J5260^2*PI()/4</f>
        <v>0</v>
      </c>
      <c r="B5260" s="5">
        <f>Eingabe!K5260*Eingabe!L5260</f>
        <v>0</v>
      </c>
      <c r="C5260" s="5">
        <f>(Eingabe!K5260*(Eingabe!L5260-Eingabe!K5260)+Eingabe!K5260^2*PI()/4)*0+Eingabe!K5260*Eingabe!L5260</f>
        <v>0</v>
      </c>
      <c r="D5260" s="89">
        <f>IF(Eingabe!G5260="x",1,0)</f>
        <v>0</v>
      </c>
      <c r="E5260" s="1">
        <f>IF(Eingabe!H5260="x",1,0)</f>
        <v>0</v>
      </c>
      <c r="F5260" s="1">
        <f>IF(Eingabe!I5260="x",1,0)</f>
        <v>0</v>
      </c>
      <c r="G5260" s="90">
        <f t="shared" si="347"/>
        <v>0</v>
      </c>
      <c r="H5260" s="1">
        <f>IF(Eingabe!R5260="x",1,0)</f>
        <v>0</v>
      </c>
      <c r="I5260" s="1">
        <f>IF(Eingabe!S5260="x",1,0)</f>
        <v>0</v>
      </c>
      <c r="J5260" s="1">
        <f t="shared" si="348"/>
        <v>0</v>
      </c>
      <c r="K5260" s="89">
        <f>IF(Eingabe!E5260="x",1,0)</f>
        <v>0</v>
      </c>
      <c r="L5260" s="1">
        <f>IF(Eingabe!F5260="x",1,0)</f>
        <v>0</v>
      </c>
      <c r="M5260" s="90">
        <f t="shared" si="349"/>
        <v>0</v>
      </c>
    </row>
    <row r="5261">
      <c r="A5261" s="5">
        <f>Eingabe!J5261^2*PI()/4</f>
        <v>0</v>
      </c>
      <c r="B5261" s="5">
        <f>Eingabe!K5261*Eingabe!L5261</f>
        <v>0</v>
      </c>
      <c r="C5261" s="5">
        <f>(Eingabe!K5261*(Eingabe!L5261-Eingabe!K5261)+Eingabe!K5261^2*PI()/4)*0+Eingabe!K5261*Eingabe!L5261</f>
        <v>0</v>
      </c>
      <c r="D5261" s="89">
        <f>IF(Eingabe!G5261="x",1,0)</f>
        <v>0</v>
      </c>
      <c r="E5261" s="1">
        <f>IF(Eingabe!H5261="x",1,0)</f>
        <v>0</v>
      </c>
      <c r="F5261" s="1">
        <f>IF(Eingabe!I5261="x",1,0)</f>
        <v>0</v>
      </c>
      <c r="G5261" s="90">
        <f t="shared" si="347"/>
        <v>0</v>
      </c>
      <c r="H5261" s="1">
        <f>IF(Eingabe!R5261="x",1,0)</f>
        <v>0</v>
      </c>
      <c r="I5261" s="1">
        <f>IF(Eingabe!S5261="x",1,0)</f>
        <v>0</v>
      </c>
      <c r="J5261" s="1">
        <f t="shared" si="348"/>
        <v>0</v>
      </c>
      <c r="K5261" s="89">
        <f>IF(Eingabe!E5261="x",1,0)</f>
        <v>0</v>
      </c>
      <c r="L5261" s="1">
        <f>IF(Eingabe!F5261="x",1,0)</f>
        <v>0</v>
      </c>
      <c r="M5261" s="90">
        <f t="shared" si="349"/>
        <v>0</v>
      </c>
    </row>
    <row r="5262">
      <c r="A5262" s="5">
        <f>Eingabe!J5262^2*PI()/4</f>
        <v>0</v>
      </c>
      <c r="B5262" s="5">
        <f>Eingabe!K5262*Eingabe!L5262</f>
        <v>0</v>
      </c>
      <c r="C5262" s="5">
        <f>(Eingabe!K5262*(Eingabe!L5262-Eingabe!K5262)+Eingabe!K5262^2*PI()/4)*0+Eingabe!K5262*Eingabe!L5262</f>
        <v>0</v>
      </c>
      <c r="D5262" s="89">
        <f>IF(Eingabe!G5262="x",1,0)</f>
        <v>0</v>
      </c>
      <c r="E5262" s="1">
        <f>IF(Eingabe!H5262="x",1,0)</f>
        <v>0</v>
      </c>
      <c r="F5262" s="1">
        <f>IF(Eingabe!I5262="x",1,0)</f>
        <v>0</v>
      </c>
      <c r="G5262" s="90">
        <f t="shared" si="347"/>
        <v>0</v>
      </c>
      <c r="H5262" s="1">
        <f>IF(Eingabe!R5262="x",1,0)</f>
        <v>0</v>
      </c>
      <c r="I5262" s="1">
        <f>IF(Eingabe!S5262="x",1,0)</f>
        <v>0</v>
      </c>
      <c r="J5262" s="1">
        <f t="shared" si="348"/>
        <v>0</v>
      </c>
      <c r="K5262" s="89">
        <f>IF(Eingabe!E5262="x",1,0)</f>
        <v>0</v>
      </c>
      <c r="L5262" s="1">
        <f>IF(Eingabe!F5262="x",1,0)</f>
        <v>0</v>
      </c>
      <c r="M5262" s="90">
        <f t="shared" si="349"/>
        <v>0</v>
      </c>
    </row>
    <row r="5263">
      <c r="A5263" s="5">
        <f>Eingabe!J5263^2*PI()/4</f>
        <v>0</v>
      </c>
      <c r="B5263" s="5">
        <f>Eingabe!K5263*Eingabe!L5263</f>
        <v>0</v>
      </c>
      <c r="C5263" s="5">
        <f>(Eingabe!K5263*(Eingabe!L5263-Eingabe!K5263)+Eingabe!K5263^2*PI()/4)*0+Eingabe!K5263*Eingabe!L5263</f>
        <v>0</v>
      </c>
      <c r="D5263" s="89">
        <f>IF(Eingabe!G5263="x",1,0)</f>
        <v>0</v>
      </c>
      <c r="E5263" s="1">
        <f>IF(Eingabe!H5263="x",1,0)</f>
        <v>0</v>
      </c>
      <c r="F5263" s="1">
        <f>IF(Eingabe!I5263="x",1,0)</f>
        <v>0</v>
      </c>
      <c r="G5263" s="90">
        <f t="shared" si="347"/>
        <v>0</v>
      </c>
      <c r="H5263" s="1">
        <f>IF(Eingabe!R5263="x",1,0)</f>
        <v>0</v>
      </c>
      <c r="I5263" s="1">
        <f>IF(Eingabe!S5263="x",1,0)</f>
        <v>0</v>
      </c>
      <c r="J5263" s="1">
        <f t="shared" si="348"/>
        <v>0</v>
      </c>
      <c r="K5263" s="89">
        <f>IF(Eingabe!E5263="x",1,0)</f>
        <v>0</v>
      </c>
      <c r="L5263" s="1">
        <f>IF(Eingabe!F5263="x",1,0)</f>
        <v>0</v>
      </c>
      <c r="M5263" s="90">
        <f t="shared" si="349"/>
        <v>0</v>
      </c>
    </row>
    <row r="5264">
      <c r="A5264" s="5">
        <f>Eingabe!J5264^2*PI()/4</f>
        <v>0</v>
      </c>
      <c r="B5264" s="5">
        <f>Eingabe!K5264*Eingabe!L5264</f>
        <v>0</v>
      </c>
      <c r="C5264" s="5">
        <f>(Eingabe!K5264*(Eingabe!L5264-Eingabe!K5264)+Eingabe!K5264^2*PI()/4)*0+Eingabe!K5264*Eingabe!L5264</f>
        <v>0</v>
      </c>
      <c r="D5264" s="89">
        <f>IF(Eingabe!G5264="x",1,0)</f>
        <v>0</v>
      </c>
      <c r="E5264" s="1">
        <f>IF(Eingabe!H5264="x",1,0)</f>
        <v>0</v>
      </c>
      <c r="F5264" s="1">
        <f>IF(Eingabe!I5264="x",1,0)</f>
        <v>0</v>
      </c>
      <c r="G5264" s="90">
        <f t="shared" si="347"/>
        <v>0</v>
      </c>
      <c r="H5264" s="1">
        <f>IF(Eingabe!R5264="x",1,0)</f>
        <v>0</v>
      </c>
      <c r="I5264" s="1">
        <f>IF(Eingabe!S5264="x",1,0)</f>
        <v>0</v>
      </c>
      <c r="J5264" s="1">
        <f t="shared" si="348"/>
        <v>0</v>
      </c>
      <c r="K5264" s="89">
        <f>IF(Eingabe!E5264="x",1,0)</f>
        <v>0</v>
      </c>
      <c r="L5264" s="1">
        <f>IF(Eingabe!F5264="x",1,0)</f>
        <v>0</v>
      </c>
      <c r="M5264" s="90">
        <f t="shared" si="349"/>
        <v>0</v>
      </c>
    </row>
    <row r="5265">
      <c r="A5265" s="5">
        <f>Eingabe!J5265^2*PI()/4</f>
        <v>0</v>
      </c>
      <c r="B5265" s="5">
        <f>Eingabe!K5265*Eingabe!L5265</f>
        <v>0</v>
      </c>
      <c r="C5265" s="5">
        <f>(Eingabe!K5265*(Eingabe!L5265-Eingabe!K5265)+Eingabe!K5265^2*PI()/4)*0+Eingabe!K5265*Eingabe!L5265</f>
        <v>0</v>
      </c>
      <c r="D5265" s="89">
        <f>IF(Eingabe!G5265="x",1,0)</f>
        <v>0</v>
      </c>
      <c r="E5265" s="1">
        <f>IF(Eingabe!H5265="x",1,0)</f>
        <v>0</v>
      </c>
      <c r="F5265" s="1">
        <f>IF(Eingabe!I5265="x",1,0)</f>
        <v>0</v>
      </c>
      <c r="G5265" s="90">
        <f t="shared" si="347"/>
        <v>0</v>
      </c>
      <c r="H5265" s="1">
        <f>IF(Eingabe!R5265="x",1,0)</f>
        <v>0</v>
      </c>
      <c r="I5265" s="1">
        <f>IF(Eingabe!S5265="x",1,0)</f>
        <v>0</v>
      </c>
      <c r="J5265" s="1">
        <f t="shared" si="348"/>
        <v>0</v>
      </c>
      <c r="K5265" s="89">
        <f>IF(Eingabe!E5265="x",1,0)</f>
        <v>0</v>
      </c>
      <c r="L5265" s="1">
        <f>IF(Eingabe!F5265="x",1,0)</f>
        <v>0</v>
      </c>
      <c r="M5265" s="90">
        <f t="shared" si="349"/>
        <v>0</v>
      </c>
    </row>
    <row r="5266">
      <c r="A5266" s="5">
        <f>Eingabe!J5266^2*PI()/4</f>
        <v>0</v>
      </c>
      <c r="B5266" s="5">
        <f>Eingabe!K5266*Eingabe!L5266</f>
        <v>0</v>
      </c>
      <c r="C5266" s="5">
        <f>(Eingabe!K5266*(Eingabe!L5266-Eingabe!K5266)+Eingabe!K5266^2*PI()/4)*0+Eingabe!K5266*Eingabe!L5266</f>
        <v>0</v>
      </c>
      <c r="D5266" s="89">
        <f>IF(Eingabe!G5266="x",1,0)</f>
        <v>0</v>
      </c>
      <c r="E5266" s="1">
        <f>IF(Eingabe!H5266="x",1,0)</f>
        <v>0</v>
      </c>
      <c r="F5266" s="1">
        <f>IF(Eingabe!I5266="x",1,0)</f>
        <v>0</v>
      </c>
      <c r="G5266" s="90">
        <f t="shared" si="347"/>
        <v>0</v>
      </c>
      <c r="H5266" s="1">
        <f>IF(Eingabe!R5266="x",1,0)</f>
        <v>0</v>
      </c>
      <c r="I5266" s="1">
        <f>IF(Eingabe!S5266="x",1,0)</f>
        <v>0</v>
      </c>
      <c r="J5266" s="1">
        <f t="shared" si="348"/>
        <v>0</v>
      </c>
      <c r="K5266" s="89">
        <f>IF(Eingabe!E5266="x",1,0)</f>
        <v>0</v>
      </c>
      <c r="L5266" s="1">
        <f>IF(Eingabe!F5266="x",1,0)</f>
        <v>0</v>
      </c>
      <c r="M5266" s="90">
        <f t="shared" si="349"/>
        <v>0</v>
      </c>
    </row>
    <row r="5267">
      <c r="A5267" s="5">
        <f>Eingabe!J5267^2*PI()/4</f>
        <v>0</v>
      </c>
      <c r="B5267" s="5">
        <f>Eingabe!K5267*Eingabe!L5267</f>
        <v>0</v>
      </c>
      <c r="C5267" s="5">
        <f>(Eingabe!K5267*(Eingabe!L5267-Eingabe!K5267)+Eingabe!K5267^2*PI()/4)*0+Eingabe!K5267*Eingabe!L5267</f>
        <v>0</v>
      </c>
      <c r="D5267" s="89">
        <f>IF(Eingabe!G5267="x",1,0)</f>
        <v>0</v>
      </c>
      <c r="E5267" s="1">
        <f>IF(Eingabe!H5267="x",1,0)</f>
        <v>0</v>
      </c>
      <c r="F5267" s="1">
        <f>IF(Eingabe!I5267="x",1,0)</f>
        <v>0</v>
      </c>
      <c r="G5267" s="90">
        <f t="shared" ref="G5267:G5330" si="350">MAX(E5267:F5267)</f>
        <v>0</v>
      </c>
      <c r="H5267" s="1">
        <f>IF(Eingabe!R5267="x",1,0)</f>
        <v>0</v>
      </c>
      <c r="I5267" s="1">
        <f>IF(Eingabe!S5267="x",1,0)</f>
        <v>0</v>
      </c>
      <c r="J5267" s="1">
        <f t="shared" ref="J5267:J5330" si="351">MAX(H5267:I5267)</f>
        <v>0</v>
      </c>
      <c r="K5267" s="89">
        <f>IF(Eingabe!E5267="x",1,0)</f>
        <v>0</v>
      </c>
      <c r="L5267" s="1">
        <f>IF(Eingabe!F5267="x",1,0)</f>
        <v>0</v>
      </c>
      <c r="M5267" s="90">
        <f t="shared" ref="M5267:M5330" si="352">MAX(K5267:L5267)</f>
        <v>0</v>
      </c>
    </row>
    <row r="5268">
      <c r="A5268" s="5">
        <f>Eingabe!J5268^2*PI()/4</f>
        <v>0</v>
      </c>
      <c r="B5268" s="5">
        <f>Eingabe!K5268*Eingabe!L5268</f>
        <v>0</v>
      </c>
      <c r="C5268" s="5">
        <f>(Eingabe!K5268*(Eingabe!L5268-Eingabe!K5268)+Eingabe!K5268^2*PI()/4)*0+Eingabe!K5268*Eingabe!L5268</f>
        <v>0</v>
      </c>
      <c r="D5268" s="89">
        <f>IF(Eingabe!G5268="x",1,0)</f>
        <v>0</v>
      </c>
      <c r="E5268" s="1">
        <f>IF(Eingabe!H5268="x",1,0)</f>
        <v>0</v>
      </c>
      <c r="F5268" s="1">
        <f>IF(Eingabe!I5268="x",1,0)</f>
        <v>0</v>
      </c>
      <c r="G5268" s="90">
        <f t="shared" si="350"/>
        <v>0</v>
      </c>
      <c r="H5268" s="1">
        <f>IF(Eingabe!R5268="x",1,0)</f>
        <v>0</v>
      </c>
      <c r="I5268" s="1">
        <f>IF(Eingabe!S5268="x",1,0)</f>
        <v>0</v>
      </c>
      <c r="J5268" s="1">
        <f t="shared" si="351"/>
        <v>0</v>
      </c>
      <c r="K5268" s="89">
        <f>IF(Eingabe!E5268="x",1,0)</f>
        <v>0</v>
      </c>
      <c r="L5268" s="1">
        <f>IF(Eingabe!F5268="x",1,0)</f>
        <v>0</v>
      </c>
      <c r="M5268" s="90">
        <f t="shared" si="352"/>
        <v>0</v>
      </c>
    </row>
    <row r="5269">
      <c r="A5269" s="5">
        <f>Eingabe!J5269^2*PI()/4</f>
        <v>0</v>
      </c>
      <c r="B5269" s="5">
        <f>Eingabe!K5269*Eingabe!L5269</f>
        <v>0</v>
      </c>
      <c r="C5269" s="5">
        <f>(Eingabe!K5269*(Eingabe!L5269-Eingabe!K5269)+Eingabe!K5269^2*PI()/4)*0+Eingabe!K5269*Eingabe!L5269</f>
        <v>0</v>
      </c>
      <c r="D5269" s="89">
        <f>IF(Eingabe!G5269="x",1,0)</f>
        <v>0</v>
      </c>
      <c r="E5269" s="1">
        <f>IF(Eingabe!H5269="x",1,0)</f>
        <v>0</v>
      </c>
      <c r="F5269" s="1">
        <f>IF(Eingabe!I5269="x",1,0)</f>
        <v>0</v>
      </c>
      <c r="G5269" s="90">
        <f t="shared" si="350"/>
        <v>0</v>
      </c>
      <c r="H5269" s="1">
        <f>IF(Eingabe!R5269="x",1,0)</f>
        <v>0</v>
      </c>
      <c r="I5269" s="1">
        <f>IF(Eingabe!S5269="x",1,0)</f>
        <v>0</v>
      </c>
      <c r="J5269" s="1">
        <f t="shared" si="351"/>
        <v>0</v>
      </c>
      <c r="K5269" s="89">
        <f>IF(Eingabe!E5269="x",1,0)</f>
        <v>0</v>
      </c>
      <c r="L5269" s="1">
        <f>IF(Eingabe!F5269="x",1,0)</f>
        <v>0</v>
      </c>
      <c r="M5269" s="90">
        <f t="shared" si="352"/>
        <v>0</v>
      </c>
    </row>
    <row r="5270">
      <c r="A5270" s="5">
        <f>Eingabe!J5270^2*PI()/4</f>
        <v>0</v>
      </c>
      <c r="B5270" s="5">
        <f>Eingabe!K5270*Eingabe!L5270</f>
        <v>0</v>
      </c>
      <c r="C5270" s="5">
        <f>(Eingabe!K5270*(Eingabe!L5270-Eingabe!K5270)+Eingabe!K5270^2*PI()/4)*0+Eingabe!K5270*Eingabe!L5270</f>
        <v>0</v>
      </c>
      <c r="D5270" s="89">
        <f>IF(Eingabe!G5270="x",1,0)</f>
        <v>0</v>
      </c>
      <c r="E5270" s="1">
        <f>IF(Eingabe!H5270="x",1,0)</f>
        <v>0</v>
      </c>
      <c r="F5270" s="1">
        <f>IF(Eingabe!I5270="x",1,0)</f>
        <v>0</v>
      </c>
      <c r="G5270" s="90">
        <f t="shared" si="350"/>
        <v>0</v>
      </c>
      <c r="H5270" s="1">
        <f>IF(Eingabe!R5270="x",1,0)</f>
        <v>0</v>
      </c>
      <c r="I5270" s="1">
        <f>IF(Eingabe!S5270="x",1,0)</f>
        <v>0</v>
      </c>
      <c r="J5270" s="1">
        <f t="shared" si="351"/>
        <v>0</v>
      </c>
      <c r="K5270" s="89">
        <f>IF(Eingabe!E5270="x",1,0)</f>
        <v>0</v>
      </c>
      <c r="L5270" s="1">
        <f>IF(Eingabe!F5270="x",1,0)</f>
        <v>0</v>
      </c>
      <c r="M5270" s="90">
        <f t="shared" si="352"/>
        <v>0</v>
      </c>
    </row>
    <row r="5271">
      <c r="A5271" s="5">
        <f>Eingabe!J5271^2*PI()/4</f>
        <v>0</v>
      </c>
      <c r="B5271" s="5">
        <f>Eingabe!K5271*Eingabe!L5271</f>
        <v>0</v>
      </c>
      <c r="C5271" s="5">
        <f>(Eingabe!K5271*(Eingabe!L5271-Eingabe!K5271)+Eingabe!K5271^2*PI()/4)*0+Eingabe!K5271*Eingabe!L5271</f>
        <v>0</v>
      </c>
      <c r="D5271" s="89">
        <f>IF(Eingabe!G5271="x",1,0)</f>
        <v>0</v>
      </c>
      <c r="E5271" s="1">
        <f>IF(Eingabe!H5271="x",1,0)</f>
        <v>0</v>
      </c>
      <c r="F5271" s="1">
        <f>IF(Eingabe!I5271="x",1,0)</f>
        <v>0</v>
      </c>
      <c r="G5271" s="90">
        <f t="shared" si="350"/>
        <v>0</v>
      </c>
      <c r="H5271" s="1">
        <f>IF(Eingabe!R5271="x",1,0)</f>
        <v>0</v>
      </c>
      <c r="I5271" s="1">
        <f>IF(Eingabe!S5271="x",1,0)</f>
        <v>0</v>
      </c>
      <c r="J5271" s="1">
        <f t="shared" si="351"/>
        <v>0</v>
      </c>
      <c r="K5271" s="89">
        <f>IF(Eingabe!E5271="x",1,0)</f>
        <v>0</v>
      </c>
      <c r="L5271" s="1">
        <f>IF(Eingabe!F5271="x",1,0)</f>
        <v>0</v>
      </c>
      <c r="M5271" s="90">
        <f t="shared" si="352"/>
        <v>0</v>
      </c>
    </row>
    <row r="5272">
      <c r="A5272" s="5">
        <f>Eingabe!J5272^2*PI()/4</f>
        <v>0</v>
      </c>
      <c r="B5272" s="5">
        <f>Eingabe!K5272*Eingabe!L5272</f>
        <v>0</v>
      </c>
      <c r="C5272" s="5">
        <f>(Eingabe!K5272*(Eingabe!L5272-Eingabe!K5272)+Eingabe!K5272^2*PI()/4)*0+Eingabe!K5272*Eingabe!L5272</f>
        <v>0</v>
      </c>
      <c r="D5272" s="89">
        <f>IF(Eingabe!G5272="x",1,0)</f>
        <v>0</v>
      </c>
      <c r="E5272" s="1">
        <f>IF(Eingabe!H5272="x",1,0)</f>
        <v>0</v>
      </c>
      <c r="F5272" s="1">
        <f>IF(Eingabe!I5272="x",1,0)</f>
        <v>0</v>
      </c>
      <c r="G5272" s="90">
        <f t="shared" si="350"/>
        <v>0</v>
      </c>
      <c r="H5272" s="1">
        <f>IF(Eingabe!R5272="x",1,0)</f>
        <v>0</v>
      </c>
      <c r="I5272" s="1">
        <f>IF(Eingabe!S5272="x",1,0)</f>
        <v>0</v>
      </c>
      <c r="J5272" s="1">
        <f t="shared" si="351"/>
        <v>0</v>
      </c>
      <c r="K5272" s="89">
        <f>IF(Eingabe!E5272="x",1,0)</f>
        <v>0</v>
      </c>
      <c r="L5272" s="1">
        <f>IF(Eingabe!F5272="x",1,0)</f>
        <v>0</v>
      </c>
      <c r="M5272" s="90">
        <f t="shared" si="352"/>
        <v>0</v>
      </c>
    </row>
    <row r="5273">
      <c r="A5273" s="5">
        <f>Eingabe!J5273^2*PI()/4</f>
        <v>0</v>
      </c>
      <c r="B5273" s="5">
        <f>Eingabe!K5273*Eingabe!L5273</f>
        <v>0</v>
      </c>
      <c r="C5273" s="5">
        <f>(Eingabe!K5273*(Eingabe!L5273-Eingabe!K5273)+Eingabe!K5273^2*PI()/4)*0+Eingabe!K5273*Eingabe!L5273</f>
        <v>0</v>
      </c>
      <c r="D5273" s="89">
        <f>IF(Eingabe!G5273="x",1,0)</f>
        <v>0</v>
      </c>
      <c r="E5273" s="1">
        <f>IF(Eingabe!H5273="x",1,0)</f>
        <v>0</v>
      </c>
      <c r="F5273" s="1">
        <f>IF(Eingabe!I5273="x",1,0)</f>
        <v>0</v>
      </c>
      <c r="G5273" s="90">
        <f t="shared" si="350"/>
        <v>0</v>
      </c>
      <c r="H5273" s="1">
        <f>IF(Eingabe!R5273="x",1,0)</f>
        <v>0</v>
      </c>
      <c r="I5273" s="1">
        <f>IF(Eingabe!S5273="x",1,0)</f>
        <v>0</v>
      </c>
      <c r="J5273" s="1">
        <f t="shared" si="351"/>
        <v>0</v>
      </c>
      <c r="K5273" s="89">
        <f>IF(Eingabe!E5273="x",1,0)</f>
        <v>0</v>
      </c>
      <c r="L5273" s="1">
        <f>IF(Eingabe!F5273="x",1,0)</f>
        <v>0</v>
      </c>
      <c r="M5273" s="90">
        <f t="shared" si="352"/>
        <v>0</v>
      </c>
    </row>
    <row r="5274">
      <c r="A5274" s="5">
        <f>Eingabe!J5274^2*PI()/4</f>
        <v>0</v>
      </c>
      <c r="B5274" s="5">
        <f>Eingabe!K5274*Eingabe!L5274</f>
        <v>0</v>
      </c>
      <c r="C5274" s="5">
        <f>(Eingabe!K5274*(Eingabe!L5274-Eingabe!K5274)+Eingabe!K5274^2*PI()/4)*0+Eingabe!K5274*Eingabe!L5274</f>
        <v>0</v>
      </c>
      <c r="D5274" s="89">
        <f>IF(Eingabe!G5274="x",1,0)</f>
        <v>0</v>
      </c>
      <c r="E5274" s="1">
        <f>IF(Eingabe!H5274="x",1,0)</f>
        <v>0</v>
      </c>
      <c r="F5274" s="1">
        <f>IF(Eingabe!I5274="x",1,0)</f>
        <v>0</v>
      </c>
      <c r="G5274" s="90">
        <f t="shared" si="350"/>
        <v>0</v>
      </c>
      <c r="H5274" s="1">
        <f>IF(Eingabe!R5274="x",1,0)</f>
        <v>0</v>
      </c>
      <c r="I5274" s="1">
        <f>IF(Eingabe!S5274="x",1,0)</f>
        <v>0</v>
      </c>
      <c r="J5274" s="1">
        <f t="shared" si="351"/>
        <v>0</v>
      </c>
      <c r="K5274" s="89">
        <f>IF(Eingabe!E5274="x",1,0)</f>
        <v>0</v>
      </c>
      <c r="L5274" s="1">
        <f>IF(Eingabe!F5274="x",1,0)</f>
        <v>0</v>
      </c>
      <c r="M5274" s="90">
        <f t="shared" si="352"/>
        <v>0</v>
      </c>
    </row>
    <row r="5275">
      <c r="A5275" s="5">
        <f>Eingabe!J5275^2*PI()/4</f>
        <v>0</v>
      </c>
      <c r="B5275" s="5">
        <f>Eingabe!K5275*Eingabe!L5275</f>
        <v>0</v>
      </c>
      <c r="C5275" s="5">
        <f>(Eingabe!K5275*(Eingabe!L5275-Eingabe!K5275)+Eingabe!K5275^2*PI()/4)*0+Eingabe!K5275*Eingabe!L5275</f>
        <v>0</v>
      </c>
      <c r="D5275" s="89">
        <f>IF(Eingabe!G5275="x",1,0)</f>
        <v>0</v>
      </c>
      <c r="E5275" s="1">
        <f>IF(Eingabe!H5275="x",1,0)</f>
        <v>0</v>
      </c>
      <c r="F5275" s="1">
        <f>IF(Eingabe!I5275="x",1,0)</f>
        <v>0</v>
      </c>
      <c r="G5275" s="90">
        <f t="shared" si="350"/>
        <v>0</v>
      </c>
      <c r="H5275" s="1">
        <f>IF(Eingabe!R5275="x",1,0)</f>
        <v>0</v>
      </c>
      <c r="I5275" s="1">
        <f>IF(Eingabe!S5275="x",1,0)</f>
        <v>0</v>
      </c>
      <c r="J5275" s="1">
        <f t="shared" si="351"/>
        <v>0</v>
      </c>
      <c r="K5275" s="89">
        <f>IF(Eingabe!E5275="x",1,0)</f>
        <v>0</v>
      </c>
      <c r="L5275" s="1">
        <f>IF(Eingabe!F5275="x",1,0)</f>
        <v>0</v>
      </c>
      <c r="M5275" s="90">
        <f t="shared" si="352"/>
        <v>0</v>
      </c>
    </row>
    <row r="5276">
      <c r="A5276" s="5">
        <f>Eingabe!J5276^2*PI()/4</f>
        <v>0</v>
      </c>
      <c r="B5276" s="5">
        <f>Eingabe!K5276*Eingabe!L5276</f>
        <v>0</v>
      </c>
      <c r="C5276" s="5">
        <f>(Eingabe!K5276*(Eingabe!L5276-Eingabe!K5276)+Eingabe!K5276^2*PI()/4)*0+Eingabe!K5276*Eingabe!L5276</f>
        <v>0</v>
      </c>
      <c r="D5276" s="89">
        <f>IF(Eingabe!G5276="x",1,0)</f>
        <v>0</v>
      </c>
      <c r="E5276" s="1">
        <f>IF(Eingabe!H5276="x",1,0)</f>
        <v>0</v>
      </c>
      <c r="F5276" s="1">
        <f>IF(Eingabe!I5276="x",1,0)</f>
        <v>0</v>
      </c>
      <c r="G5276" s="90">
        <f t="shared" si="350"/>
        <v>0</v>
      </c>
      <c r="H5276" s="1">
        <f>IF(Eingabe!R5276="x",1,0)</f>
        <v>0</v>
      </c>
      <c r="I5276" s="1">
        <f>IF(Eingabe!S5276="x",1,0)</f>
        <v>0</v>
      </c>
      <c r="J5276" s="1">
        <f t="shared" si="351"/>
        <v>0</v>
      </c>
      <c r="K5276" s="89">
        <f>IF(Eingabe!E5276="x",1,0)</f>
        <v>0</v>
      </c>
      <c r="L5276" s="1">
        <f>IF(Eingabe!F5276="x",1,0)</f>
        <v>0</v>
      </c>
      <c r="M5276" s="90">
        <f t="shared" si="352"/>
        <v>0</v>
      </c>
    </row>
    <row r="5277">
      <c r="A5277" s="5">
        <f>Eingabe!J5277^2*PI()/4</f>
        <v>0</v>
      </c>
      <c r="B5277" s="5">
        <f>Eingabe!K5277*Eingabe!L5277</f>
        <v>0</v>
      </c>
      <c r="C5277" s="5">
        <f>(Eingabe!K5277*(Eingabe!L5277-Eingabe!K5277)+Eingabe!K5277^2*PI()/4)*0+Eingabe!K5277*Eingabe!L5277</f>
        <v>0</v>
      </c>
      <c r="D5277" s="89">
        <f>IF(Eingabe!G5277="x",1,0)</f>
        <v>0</v>
      </c>
      <c r="E5277" s="1">
        <f>IF(Eingabe!H5277="x",1,0)</f>
        <v>0</v>
      </c>
      <c r="F5277" s="1">
        <f>IF(Eingabe!I5277="x",1,0)</f>
        <v>0</v>
      </c>
      <c r="G5277" s="90">
        <f t="shared" si="350"/>
        <v>0</v>
      </c>
      <c r="H5277" s="1">
        <f>IF(Eingabe!R5277="x",1,0)</f>
        <v>0</v>
      </c>
      <c r="I5277" s="1">
        <f>IF(Eingabe!S5277="x",1,0)</f>
        <v>0</v>
      </c>
      <c r="J5277" s="1">
        <f t="shared" si="351"/>
        <v>0</v>
      </c>
      <c r="K5277" s="89">
        <f>IF(Eingabe!E5277="x",1,0)</f>
        <v>0</v>
      </c>
      <c r="L5277" s="1">
        <f>IF(Eingabe!F5277="x",1,0)</f>
        <v>0</v>
      </c>
      <c r="M5277" s="90">
        <f t="shared" si="352"/>
        <v>0</v>
      </c>
    </row>
    <row r="5278">
      <c r="A5278" s="5">
        <f>Eingabe!J5278^2*PI()/4</f>
        <v>0</v>
      </c>
      <c r="B5278" s="5">
        <f>Eingabe!K5278*Eingabe!L5278</f>
        <v>0</v>
      </c>
      <c r="C5278" s="5">
        <f>(Eingabe!K5278*(Eingabe!L5278-Eingabe!K5278)+Eingabe!K5278^2*PI()/4)*0+Eingabe!K5278*Eingabe!L5278</f>
        <v>0</v>
      </c>
      <c r="D5278" s="89">
        <f>IF(Eingabe!G5278="x",1,0)</f>
        <v>0</v>
      </c>
      <c r="E5278" s="1">
        <f>IF(Eingabe!H5278="x",1,0)</f>
        <v>0</v>
      </c>
      <c r="F5278" s="1">
        <f>IF(Eingabe!I5278="x",1,0)</f>
        <v>0</v>
      </c>
      <c r="G5278" s="90">
        <f t="shared" si="350"/>
        <v>0</v>
      </c>
      <c r="H5278" s="1">
        <f>IF(Eingabe!R5278="x",1,0)</f>
        <v>0</v>
      </c>
      <c r="I5278" s="1">
        <f>IF(Eingabe!S5278="x",1,0)</f>
        <v>0</v>
      </c>
      <c r="J5278" s="1">
        <f t="shared" si="351"/>
        <v>0</v>
      </c>
      <c r="K5278" s="89">
        <f>IF(Eingabe!E5278="x",1,0)</f>
        <v>0</v>
      </c>
      <c r="L5278" s="1">
        <f>IF(Eingabe!F5278="x",1,0)</f>
        <v>0</v>
      </c>
      <c r="M5278" s="90">
        <f t="shared" si="352"/>
        <v>0</v>
      </c>
    </row>
    <row r="5279">
      <c r="A5279" s="5">
        <f>Eingabe!J5279^2*PI()/4</f>
        <v>0</v>
      </c>
      <c r="B5279" s="5">
        <f>Eingabe!K5279*Eingabe!L5279</f>
        <v>0</v>
      </c>
      <c r="C5279" s="5">
        <f>(Eingabe!K5279*(Eingabe!L5279-Eingabe!K5279)+Eingabe!K5279^2*PI()/4)*0+Eingabe!K5279*Eingabe!L5279</f>
        <v>0</v>
      </c>
      <c r="D5279" s="89">
        <f>IF(Eingabe!G5279="x",1,0)</f>
        <v>0</v>
      </c>
      <c r="E5279" s="1">
        <f>IF(Eingabe!H5279="x",1,0)</f>
        <v>0</v>
      </c>
      <c r="F5279" s="1">
        <f>IF(Eingabe!I5279="x",1,0)</f>
        <v>0</v>
      </c>
      <c r="G5279" s="90">
        <f t="shared" si="350"/>
        <v>0</v>
      </c>
      <c r="H5279" s="1">
        <f>IF(Eingabe!R5279="x",1,0)</f>
        <v>0</v>
      </c>
      <c r="I5279" s="1">
        <f>IF(Eingabe!S5279="x",1,0)</f>
        <v>0</v>
      </c>
      <c r="J5279" s="1">
        <f t="shared" si="351"/>
        <v>0</v>
      </c>
      <c r="K5279" s="89">
        <f>IF(Eingabe!E5279="x",1,0)</f>
        <v>0</v>
      </c>
      <c r="L5279" s="1">
        <f>IF(Eingabe!F5279="x",1,0)</f>
        <v>0</v>
      </c>
      <c r="M5279" s="90">
        <f t="shared" si="352"/>
        <v>0</v>
      </c>
    </row>
    <row r="5280">
      <c r="A5280" s="5">
        <f>Eingabe!J5280^2*PI()/4</f>
        <v>0</v>
      </c>
      <c r="B5280" s="5">
        <f>Eingabe!K5280*Eingabe!L5280</f>
        <v>0</v>
      </c>
      <c r="C5280" s="5">
        <f>(Eingabe!K5280*(Eingabe!L5280-Eingabe!K5280)+Eingabe!K5280^2*PI()/4)*0+Eingabe!K5280*Eingabe!L5280</f>
        <v>0</v>
      </c>
      <c r="D5280" s="89">
        <f>IF(Eingabe!G5280="x",1,0)</f>
        <v>0</v>
      </c>
      <c r="E5280" s="1">
        <f>IF(Eingabe!H5280="x",1,0)</f>
        <v>0</v>
      </c>
      <c r="F5280" s="1">
        <f>IF(Eingabe!I5280="x",1,0)</f>
        <v>0</v>
      </c>
      <c r="G5280" s="90">
        <f t="shared" si="350"/>
        <v>0</v>
      </c>
      <c r="H5280" s="1">
        <f>IF(Eingabe!R5280="x",1,0)</f>
        <v>0</v>
      </c>
      <c r="I5280" s="1">
        <f>IF(Eingabe!S5280="x",1,0)</f>
        <v>0</v>
      </c>
      <c r="J5280" s="1">
        <f t="shared" si="351"/>
        <v>0</v>
      </c>
      <c r="K5280" s="89">
        <f>IF(Eingabe!E5280="x",1,0)</f>
        <v>0</v>
      </c>
      <c r="L5280" s="1">
        <f>IF(Eingabe!F5280="x",1,0)</f>
        <v>0</v>
      </c>
      <c r="M5280" s="90">
        <f t="shared" si="352"/>
        <v>0</v>
      </c>
    </row>
    <row r="5281">
      <c r="A5281" s="5">
        <f>Eingabe!J5281^2*PI()/4</f>
        <v>0</v>
      </c>
      <c r="B5281" s="5">
        <f>Eingabe!K5281*Eingabe!L5281</f>
        <v>0</v>
      </c>
      <c r="C5281" s="5">
        <f>(Eingabe!K5281*(Eingabe!L5281-Eingabe!K5281)+Eingabe!K5281^2*PI()/4)*0+Eingabe!K5281*Eingabe!L5281</f>
        <v>0</v>
      </c>
      <c r="D5281" s="89">
        <f>IF(Eingabe!G5281="x",1,0)</f>
        <v>0</v>
      </c>
      <c r="E5281" s="1">
        <f>IF(Eingabe!H5281="x",1,0)</f>
        <v>0</v>
      </c>
      <c r="F5281" s="1">
        <f>IF(Eingabe!I5281="x",1,0)</f>
        <v>0</v>
      </c>
      <c r="G5281" s="90">
        <f t="shared" si="350"/>
        <v>0</v>
      </c>
      <c r="H5281" s="1">
        <f>IF(Eingabe!R5281="x",1,0)</f>
        <v>0</v>
      </c>
      <c r="I5281" s="1">
        <f>IF(Eingabe!S5281="x",1,0)</f>
        <v>0</v>
      </c>
      <c r="J5281" s="1">
        <f t="shared" si="351"/>
        <v>0</v>
      </c>
      <c r="K5281" s="89">
        <f>IF(Eingabe!E5281="x",1,0)</f>
        <v>0</v>
      </c>
      <c r="L5281" s="1">
        <f>IF(Eingabe!F5281="x",1,0)</f>
        <v>0</v>
      </c>
      <c r="M5281" s="90">
        <f t="shared" si="352"/>
        <v>0</v>
      </c>
    </row>
    <row r="5282">
      <c r="A5282" s="5">
        <f>Eingabe!J5282^2*PI()/4</f>
        <v>0</v>
      </c>
      <c r="B5282" s="5">
        <f>Eingabe!K5282*Eingabe!L5282</f>
        <v>0</v>
      </c>
      <c r="C5282" s="5">
        <f>(Eingabe!K5282*(Eingabe!L5282-Eingabe!K5282)+Eingabe!K5282^2*PI()/4)*0+Eingabe!K5282*Eingabe!L5282</f>
        <v>0</v>
      </c>
      <c r="D5282" s="89">
        <f>IF(Eingabe!G5282="x",1,0)</f>
        <v>0</v>
      </c>
      <c r="E5282" s="1">
        <f>IF(Eingabe!H5282="x",1,0)</f>
        <v>0</v>
      </c>
      <c r="F5282" s="1">
        <f>IF(Eingabe!I5282="x",1,0)</f>
        <v>0</v>
      </c>
      <c r="G5282" s="90">
        <f t="shared" si="350"/>
        <v>0</v>
      </c>
      <c r="H5282" s="1">
        <f>IF(Eingabe!R5282="x",1,0)</f>
        <v>0</v>
      </c>
      <c r="I5282" s="1">
        <f>IF(Eingabe!S5282="x",1,0)</f>
        <v>0</v>
      </c>
      <c r="J5282" s="1">
        <f t="shared" si="351"/>
        <v>0</v>
      </c>
      <c r="K5282" s="89">
        <f>IF(Eingabe!E5282="x",1,0)</f>
        <v>0</v>
      </c>
      <c r="L5282" s="1">
        <f>IF(Eingabe!F5282="x",1,0)</f>
        <v>0</v>
      </c>
      <c r="M5282" s="90">
        <f t="shared" si="352"/>
        <v>0</v>
      </c>
    </row>
    <row r="5283">
      <c r="A5283" s="5">
        <f>Eingabe!J5283^2*PI()/4</f>
        <v>0</v>
      </c>
      <c r="B5283" s="5">
        <f>Eingabe!K5283*Eingabe!L5283</f>
        <v>0</v>
      </c>
      <c r="C5283" s="5">
        <f>(Eingabe!K5283*(Eingabe!L5283-Eingabe!K5283)+Eingabe!K5283^2*PI()/4)*0+Eingabe!K5283*Eingabe!L5283</f>
        <v>0</v>
      </c>
      <c r="D5283" s="89">
        <f>IF(Eingabe!G5283="x",1,0)</f>
        <v>0</v>
      </c>
      <c r="E5283" s="1">
        <f>IF(Eingabe!H5283="x",1,0)</f>
        <v>0</v>
      </c>
      <c r="F5283" s="1">
        <f>IF(Eingabe!I5283="x",1,0)</f>
        <v>0</v>
      </c>
      <c r="G5283" s="90">
        <f t="shared" si="350"/>
        <v>0</v>
      </c>
      <c r="H5283" s="1">
        <f>IF(Eingabe!R5283="x",1,0)</f>
        <v>0</v>
      </c>
      <c r="I5283" s="1">
        <f>IF(Eingabe!S5283="x",1,0)</f>
        <v>0</v>
      </c>
      <c r="J5283" s="1">
        <f t="shared" si="351"/>
        <v>0</v>
      </c>
      <c r="K5283" s="89">
        <f>IF(Eingabe!E5283="x",1,0)</f>
        <v>0</v>
      </c>
      <c r="L5283" s="1">
        <f>IF(Eingabe!F5283="x",1,0)</f>
        <v>0</v>
      </c>
      <c r="M5283" s="90">
        <f t="shared" si="352"/>
        <v>0</v>
      </c>
    </row>
    <row r="5284">
      <c r="A5284" s="5">
        <f>Eingabe!J5284^2*PI()/4</f>
        <v>0</v>
      </c>
      <c r="B5284" s="5">
        <f>Eingabe!K5284*Eingabe!L5284</f>
        <v>0</v>
      </c>
      <c r="C5284" s="5">
        <f>(Eingabe!K5284*(Eingabe!L5284-Eingabe!K5284)+Eingabe!K5284^2*PI()/4)*0+Eingabe!K5284*Eingabe!L5284</f>
        <v>0</v>
      </c>
      <c r="D5284" s="89">
        <f>IF(Eingabe!G5284="x",1,0)</f>
        <v>0</v>
      </c>
      <c r="E5284" s="1">
        <f>IF(Eingabe!H5284="x",1,0)</f>
        <v>0</v>
      </c>
      <c r="F5284" s="1">
        <f>IF(Eingabe!I5284="x",1,0)</f>
        <v>0</v>
      </c>
      <c r="G5284" s="90">
        <f t="shared" si="350"/>
        <v>0</v>
      </c>
      <c r="H5284" s="1">
        <f>IF(Eingabe!R5284="x",1,0)</f>
        <v>0</v>
      </c>
      <c r="I5284" s="1">
        <f>IF(Eingabe!S5284="x",1,0)</f>
        <v>0</v>
      </c>
      <c r="J5284" s="1">
        <f t="shared" si="351"/>
        <v>0</v>
      </c>
      <c r="K5284" s="89">
        <f>IF(Eingabe!E5284="x",1,0)</f>
        <v>0</v>
      </c>
      <c r="L5284" s="1">
        <f>IF(Eingabe!F5284="x",1,0)</f>
        <v>0</v>
      </c>
      <c r="M5284" s="90">
        <f t="shared" si="352"/>
        <v>0</v>
      </c>
    </row>
    <row r="5285">
      <c r="A5285" s="5">
        <f>Eingabe!J5285^2*PI()/4</f>
        <v>0</v>
      </c>
      <c r="B5285" s="5">
        <f>Eingabe!K5285*Eingabe!L5285</f>
        <v>0</v>
      </c>
      <c r="C5285" s="5">
        <f>(Eingabe!K5285*(Eingabe!L5285-Eingabe!K5285)+Eingabe!K5285^2*PI()/4)*0+Eingabe!K5285*Eingabe!L5285</f>
        <v>0</v>
      </c>
      <c r="D5285" s="89">
        <f>IF(Eingabe!G5285="x",1,0)</f>
        <v>0</v>
      </c>
      <c r="E5285" s="1">
        <f>IF(Eingabe!H5285="x",1,0)</f>
        <v>0</v>
      </c>
      <c r="F5285" s="1">
        <f>IF(Eingabe!I5285="x",1,0)</f>
        <v>0</v>
      </c>
      <c r="G5285" s="90">
        <f t="shared" si="350"/>
        <v>0</v>
      </c>
      <c r="H5285" s="1">
        <f>IF(Eingabe!R5285="x",1,0)</f>
        <v>0</v>
      </c>
      <c r="I5285" s="1">
        <f>IF(Eingabe!S5285="x",1,0)</f>
        <v>0</v>
      </c>
      <c r="J5285" s="1">
        <f t="shared" si="351"/>
        <v>0</v>
      </c>
      <c r="K5285" s="89">
        <f>IF(Eingabe!E5285="x",1,0)</f>
        <v>0</v>
      </c>
      <c r="L5285" s="1">
        <f>IF(Eingabe!F5285="x",1,0)</f>
        <v>0</v>
      </c>
      <c r="M5285" s="90">
        <f t="shared" si="352"/>
        <v>0</v>
      </c>
    </row>
    <row r="5286">
      <c r="A5286" s="5">
        <f>Eingabe!J5286^2*PI()/4</f>
        <v>0</v>
      </c>
      <c r="B5286" s="5">
        <f>Eingabe!K5286*Eingabe!L5286</f>
        <v>0</v>
      </c>
      <c r="C5286" s="5">
        <f>(Eingabe!K5286*(Eingabe!L5286-Eingabe!K5286)+Eingabe!K5286^2*PI()/4)*0+Eingabe!K5286*Eingabe!L5286</f>
        <v>0</v>
      </c>
      <c r="D5286" s="89">
        <f>IF(Eingabe!G5286="x",1,0)</f>
        <v>0</v>
      </c>
      <c r="E5286" s="1">
        <f>IF(Eingabe!H5286="x",1,0)</f>
        <v>0</v>
      </c>
      <c r="F5286" s="1">
        <f>IF(Eingabe!I5286="x",1,0)</f>
        <v>0</v>
      </c>
      <c r="G5286" s="90">
        <f t="shared" si="350"/>
        <v>0</v>
      </c>
      <c r="H5286" s="1">
        <f>IF(Eingabe!R5286="x",1,0)</f>
        <v>0</v>
      </c>
      <c r="I5286" s="1">
        <f>IF(Eingabe!S5286="x",1,0)</f>
        <v>0</v>
      </c>
      <c r="J5286" s="1">
        <f t="shared" si="351"/>
        <v>0</v>
      </c>
      <c r="K5286" s="89">
        <f>IF(Eingabe!E5286="x",1,0)</f>
        <v>0</v>
      </c>
      <c r="L5286" s="1">
        <f>IF(Eingabe!F5286="x",1,0)</f>
        <v>0</v>
      </c>
      <c r="M5286" s="90">
        <f t="shared" si="352"/>
        <v>0</v>
      </c>
    </row>
    <row r="5287">
      <c r="A5287" s="5">
        <f>Eingabe!J5287^2*PI()/4</f>
        <v>0</v>
      </c>
      <c r="B5287" s="5">
        <f>Eingabe!K5287*Eingabe!L5287</f>
        <v>0</v>
      </c>
      <c r="C5287" s="5">
        <f>(Eingabe!K5287*(Eingabe!L5287-Eingabe!K5287)+Eingabe!K5287^2*PI()/4)*0+Eingabe!K5287*Eingabe!L5287</f>
        <v>0</v>
      </c>
      <c r="D5287" s="89">
        <f>IF(Eingabe!G5287="x",1,0)</f>
        <v>0</v>
      </c>
      <c r="E5287" s="1">
        <f>IF(Eingabe!H5287="x",1,0)</f>
        <v>0</v>
      </c>
      <c r="F5287" s="1">
        <f>IF(Eingabe!I5287="x",1,0)</f>
        <v>0</v>
      </c>
      <c r="G5287" s="90">
        <f t="shared" si="350"/>
        <v>0</v>
      </c>
      <c r="H5287" s="1">
        <f>IF(Eingabe!R5287="x",1,0)</f>
        <v>0</v>
      </c>
      <c r="I5287" s="1">
        <f>IF(Eingabe!S5287="x",1,0)</f>
        <v>0</v>
      </c>
      <c r="J5287" s="1">
        <f t="shared" si="351"/>
        <v>0</v>
      </c>
      <c r="K5287" s="89">
        <f>IF(Eingabe!E5287="x",1,0)</f>
        <v>0</v>
      </c>
      <c r="L5287" s="1">
        <f>IF(Eingabe!F5287="x",1,0)</f>
        <v>0</v>
      </c>
      <c r="M5287" s="90">
        <f t="shared" si="352"/>
        <v>0</v>
      </c>
    </row>
    <row r="5288">
      <c r="A5288" s="5">
        <f>Eingabe!J5288^2*PI()/4</f>
        <v>0</v>
      </c>
      <c r="B5288" s="5">
        <f>Eingabe!K5288*Eingabe!L5288</f>
        <v>0</v>
      </c>
      <c r="C5288" s="5">
        <f>(Eingabe!K5288*(Eingabe!L5288-Eingabe!K5288)+Eingabe!K5288^2*PI()/4)*0+Eingabe!K5288*Eingabe!L5288</f>
        <v>0</v>
      </c>
      <c r="D5288" s="89">
        <f>IF(Eingabe!G5288="x",1,0)</f>
        <v>0</v>
      </c>
      <c r="E5288" s="1">
        <f>IF(Eingabe!H5288="x",1,0)</f>
        <v>0</v>
      </c>
      <c r="F5288" s="1">
        <f>IF(Eingabe!I5288="x",1,0)</f>
        <v>0</v>
      </c>
      <c r="G5288" s="90">
        <f t="shared" si="350"/>
        <v>0</v>
      </c>
      <c r="H5288" s="1">
        <f>IF(Eingabe!R5288="x",1,0)</f>
        <v>0</v>
      </c>
      <c r="I5288" s="1">
        <f>IF(Eingabe!S5288="x",1,0)</f>
        <v>0</v>
      </c>
      <c r="J5288" s="1">
        <f t="shared" si="351"/>
        <v>0</v>
      </c>
      <c r="K5288" s="89">
        <f>IF(Eingabe!E5288="x",1,0)</f>
        <v>0</v>
      </c>
      <c r="L5288" s="1">
        <f>IF(Eingabe!F5288="x",1,0)</f>
        <v>0</v>
      </c>
      <c r="M5288" s="90">
        <f t="shared" si="352"/>
        <v>0</v>
      </c>
    </row>
    <row r="5289">
      <c r="A5289" s="5">
        <f>Eingabe!J5289^2*PI()/4</f>
        <v>0</v>
      </c>
      <c r="B5289" s="5">
        <f>Eingabe!K5289*Eingabe!L5289</f>
        <v>0</v>
      </c>
      <c r="C5289" s="5">
        <f>(Eingabe!K5289*(Eingabe!L5289-Eingabe!K5289)+Eingabe!K5289^2*PI()/4)*0+Eingabe!K5289*Eingabe!L5289</f>
        <v>0</v>
      </c>
      <c r="D5289" s="89">
        <f>IF(Eingabe!G5289="x",1,0)</f>
        <v>0</v>
      </c>
      <c r="E5289" s="1">
        <f>IF(Eingabe!H5289="x",1,0)</f>
        <v>0</v>
      </c>
      <c r="F5289" s="1">
        <f>IF(Eingabe!I5289="x",1,0)</f>
        <v>0</v>
      </c>
      <c r="G5289" s="90">
        <f t="shared" si="350"/>
        <v>0</v>
      </c>
      <c r="H5289" s="1">
        <f>IF(Eingabe!R5289="x",1,0)</f>
        <v>0</v>
      </c>
      <c r="I5289" s="1">
        <f>IF(Eingabe!S5289="x",1,0)</f>
        <v>0</v>
      </c>
      <c r="J5289" s="1">
        <f t="shared" si="351"/>
        <v>0</v>
      </c>
      <c r="K5289" s="89">
        <f>IF(Eingabe!E5289="x",1,0)</f>
        <v>0</v>
      </c>
      <c r="L5289" s="1">
        <f>IF(Eingabe!F5289="x",1,0)</f>
        <v>0</v>
      </c>
      <c r="M5289" s="90">
        <f t="shared" si="352"/>
        <v>0</v>
      </c>
    </row>
    <row r="5290">
      <c r="A5290" s="5">
        <f>Eingabe!J5290^2*PI()/4</f>
        <v>0</v>
      </c>
      <c r="B5290" s="5">
        <f>Eingabe!K5290*Eingabe!L5290</f>
        <v>0</v>
      </c>
      <c r="C5290" s="5">
        <f>(Eingabe!K5290*(Eingabe!L5290-Eingabe!K5290)+Eingabe!K5290^2*PI()/4)*0+Eingabe!K5290*Eingabe!L5290</f>
        <v>0</v>
      </c>
      <c r="D5290" s="89">
        <f>IF(Eingabe!G5290="x",1,0)</f>
        <v>0</v>
      </c>
      <c r="E5290" s="1">
        <f>IF(Eingabe!H5290="x",1,0)</f>
        <v>0</v>
      </c>
      <c r="F5290" s="1">
        <f>IF(Eingabe!I5290="x",1,0)</f>
        <v>0</v>
      </c>
      <c r="G5290" s="90">
        <f t="shared" si="350"/>
        <v>0</v>
      </c>
      <c r="H5290" s="1">
        <f>IF(Eingabe!R5290="x",1,0)</f>
        <v>0</v>
      </c>
      <c r="I5290" s="1">
        <f>IF(Eingabe!S5290="x",1,0)</f>
        <v>0</v>
      </c>
      <c r="J5290" s="1">
        <f t="shared" si="351"/>
        <v>0</v>
      </c>
      <c r="K5290" s="89">
        <f>IF(Eingabe!E5290="x",1,0)</f>
        <v>0</v>
      </c>
      <c r="L5290" s="1">
        <f>IF(Eingabe!F5290="x",1,0)</f>
        <v>0</v>
      </c>
      <c r="M5290" s="90">
        <f t="shared" si="352"/>
        <v>0</v>
      </c>
    </row>
    <row r="5291">
      <c r="A5291" s="5">
        <f>Eingabe!J5291^2*PI()/4</f>
        <v>0</v>
      </c>
      <c r="B5291" s="5">
        <f>Eingabe!K5291*Eingabe!L5291</f>
        <v>0</v>
      </c>
      <c r="C5291" s="5">
        <f>(Eingabe!K5291*(Eingabe!L5291-Eingabe!K5291)+Eingabe!K5291^2*PI()/4)*0+Eingabe!K5291*Eingabe!L5291</f>
        <v>0</v>
      </c>
      <c r="D5291" s="89">
        <f>IF(Eingabe!G5291="x",1,0)</f>
        <v>0</v>
      </c>
      <c r="E5291" s="1">
        <f>IF(Eingabe!H5291="x",1,0)</f>
        <v>0</v>
      </c>
      <c r="F5291" s="1">
        <f>IF(Eingabe!I5291="x",1,0)</f>
        <v>0</v>
      </c>
      <c r="G5291" s="90">
        <f t="shared" si="350"/>
        <v>0</v>
      </c>
      <c r="H5291" s="1">
        <f>IF(Eingabe!R5291="x",1,0)</f>
        <v>0</v>
      </c>
      <c r="I5291" s="1">
        <f>IF(Eingabe!S5291="x",1,0)</f>
        <v>0</v>
      </c>
      <c r="J5291" s="1">
        <f t="shared" si="351"/>
        <v>0</v>
      </c>
      <c r="K5291" s="89">
        <f>IF(Eingabe!E5291="x",1,0)</f>
        <v>0</v>
      </c>
      <c r="L5291" s="1">
        <f>IF(Eingabe!F5291="x",1,0)</f>
        <v>0</v>
      </c>
      <c r="M5291" s="90">
        <f t="shared" si="352"/>
        <v>0</v>
      </c>
    </row>
    <row r="5292">
      <c r="A5292" s="5">
        <f>Eingabe!J5292^2*PI()/4</f>
        <v>0</v>
      </c>
      <c r="B5292" s="5">
        <f>Eingabe!K5292*Eingabe!L5292</f>
        <v>0</v>
      </c>
      <c r="C5292" s="5">
        <f>(Eingabe!K5292*(Eingabe!L5292-Eingabe!K5292)+Eingabe!K5292^2*PI()/4)*0+Eingabe!K5292*Eingabe!L5292</f>
        <v>0</v>
      </c>
      <c r="D5292" s="89">
        <f>IF(Eingabe!G5292="x",1,0)</f>
        <v>0</v>
      </c>
      <c r="E5292" s="1">
        <f>IF(Eingabe!H5292="x",1,0)</f>
        <v>0</v>
      </c>
      <c r="F5292" s="1">
        <f>IF(Eingabe!I5292="x",1,0)</f>
        <v>0</v>
      </c>
      <c r="G5292" s="90">
        <f t="shared" si="350"/>
        <v>0</v>
      </c>
      <c r="H5292" s="1">
        <f>IF(Eingabe!R5292="x",1,0)</f>
        <v>0</v>
      </c>
      <c r="I5292" s="1">
        <f>IF(Eingabe!S5292="x",1,0)</f>
        <v>0</v>
      </c>
      <c r="J5292" s="1">
        <f t="shared" si="351"/>
        <v>0</v>
      </c>
      <c r="K5292" s="89">
        <f>IF(Eingabe!E5292="x",1,0)</f>
        <v>0</v>
      </c>
      <c r="L5292" s="1">
        <f>IF(Eingabe!F5292="x",1,0)</f>
        <v>0</v>
      </c>
      <c r="M5292" s="90">
        <f t="shared" si="352"/>
        <v>0</v>
      </c>
    </row>
    <row r="5293">
      <c r="A5293" s="5">
        <f>Eingabe!J5293^2*PI()/4</f>
        <v>0</v>
      </c>
      <c r="B5293" s="5">
        <f>Eingabe!K5293*Eingabe!L5293</f>
        <v>0</v>
      </c>
      <c r="C5293" s="5">
        <f>(Eingabe!K5293*(Eingabe!L5293-Eingabe!K5293)+Eingabe!K5293^2*PI()/4)*0+Eingabe!K5293*Eingabe!L5293</f>
        <v>0</v>
      </c>
      <c r="D5293" s="89">
        <f>IF(Eingabe!G5293="x",1,0)</f>
        <v>0</v>
      </c>
      <c r="E5293" s="1">
        <f>IF(Eingabe!H5293="x",1,0)</f>
        <v>0</v>
      </c>
      <c r="F5293" s="1">
        <f>IF(Eingabe!I5293="x",1,0)</f>
        <v>0</v>
      </c>
      <c r="G5293" s="90">
        <f t="shared" si="350"/>
        <v>0</v>
      </c>
      <c r="H5293" s="1">
        <f>IF(Eingabe!R5293="x",1,0)</f>
        <v>0</v>
      </c>
      <c r="I5293" s="1">
        <f>IF(Eingabe!S5293="x",1,0)</f>
        <v>0</v>
      </c>
      <c r="J5293" s="1">
        <f t="shared" si="351"/>
        <v>0</v>
      </c>
      <c r="K5293" s="89">
        <f>IF(Eingabe!E5293="x",1,0)</f>
        <v>0</v>
      </c>
      <c r="L5293" s="1">
        <f>IF(Eingabe!F5293="x",1,0)</f>
        <v>0</v>
      </c>
      <c r="M5293" s="90">
        <f t="shared" si="352"/>
        <v>0</v>
      </c>
    </row>
    <row r="5294">
      <c r="A5294" s="5">
        <f>Eingabe!J5294^2*PI()/4</f>
        <v>0</v>
      </c>
      <c r="B5294" s="5">
        <f>Eingabe!K5294*Eingabe!L5294</f>
        <v>0</v>
      </c>
      <c r="C5294" s="5">
        <f>(Eingabe!K5294*(Eingabe!L5294-Eingabe!K5294)+Eingabe!K5294^2*PI()/4)*0+Eingabe!K5294*Eingabe!L5294</f>
        <v>0</v>
      </c>
      <c r="D5294" s="89">
        <f>IF(Eingabe!G5294="x",1,0)</f>
        <v>0</v>
      </c>
      <c r="E5294" s="1">
        <f>IF(Eingabe!H5294="x",1,0)</f>
        <v>0</v>
      </c>
      <c r="F5294" s="1">
        <f>IF(Eingabe!I5294="x",1,0)</f>
        <v>0</v>
      </c>
      <c r="G5294" s="90">
        <f t="shared" si="350"/>
        <v>0</v>
      </c>
      <c r="H5294" s="1">
        <f>IF(Eingabe!R5294="x",1,0)</f>
        <v>0</v>
      </c>
      <c r="I5294" s="1">
        <f>IF(Eingabe!S5294="x",1,0)</f>
        <v>0</v>
      </c>
      <c r="J5294" s="1">
        <f t="shared" si="351"/>
        <v>0</v>
      </c>
      <c r="K5294" s="89">
        <f>IF(Eingabe!E5294="x",1,0)</f>
        <v>0</v>
      </c>
      <c r="L5294" s="1">
        <f>IF(Eingabe!F5294="x",1,0)</f>
        <v>0</v>
      </c>
      <c r="M5294" s="90">
        <f t="shared" si="352"/>
        <v>0</v>
      </c>
    </row>
    <row r="5295">
      <c r="A5295" s="5">
        <f>Eingabe!J5295^2*PI()/4</f>
        <v>0</v>
      </c>
      <c r="B5295" s="5">
        <f>Eingabe!K5295*Eingabe!L5295</f>
        <v>0</v>
      </c>
      <c r="C5295" s="5">
        <f>(Eingabe!K5295*(Eingabe!L5295-Eingabe!K5295)+Eingabe!K5295^2*PI()/4)*0+Eingabe!K5295*Eingabe!L5295</f>
        <v>0</v>
      </c>
      <c r="D5295" s="89">
        <f>IF(Eingabe!G5295="x",1,0)</f>
        <v>0</v>
      </c>
      <c r="E5295" s="1">
        <f>IF(Eingabe!H5295="x",1,0)</f>
        <v>0</v>
      </c>
      <c r="F5295" s="1">
        <f>IF(Eingabe!I5295="x",1,0)</f>
        <v>0</v>
      </c>
      <c r="G5295" s="90">
        <f t="shared" si="350"/>
        <v>0</v>
      </c>
      <c r="H5295" s="1">
        <f>IF(Eingabe!R5295="x",1,0)</f>
        <v>0</v>
      </c>
      <c r="I5295" s="1">
        <f>IF(Eingabe!S5295="x",1,0)</f>
        <v>0</v>
      </c>
      <c r="J5295" s="1">
        <f t="shared" si="351"/>
        <v>0</v>
      </c>
      <c r="K5295" s="89">
        <f>IF(Eingabe!E5295="x",1,0)</f>
        <v>0</v>
      </c>
      <c r="L5295" s="1">
        <f>IF(Eingabe!F5295="x",1,0)</f>
        <v>0</v>
      </c>
      <c r="M5295" s="90">
        <f t="shared" si="352"/>
        <v>0</v>
      </c>
    </row>
    <row r="5296">
      <c r="A5296" s="5">
        <f>Eingabe!J5296^2*PI()/4</f>
        <v>0</v>
      </c>
      <c r="B5296" s="5">
        <f>Eingabe!K5296*Eingabe!L5296</f>
        <v>0</v>
      </c>
      <c r="C5296" s="5">
        <f>(Eingabe!K5296*(Eingabe!L5296-Eingabe!K5296)+Eingabe!K5296^2*PI()/4)*0+Eingabe!K5296*Eingabe!L5296</f>
        <v>0</v>
      </c>
      <c r="D5296" s="89">
        <f>IF(Eingabe!G5296="x",1,0)</f>
        <v>0</v>
      </c>
      <c r="E5296" s="1">
        <f>IF(Eingabe!H5296="x",1,0)</f>
        <v>0</v>
      </c>
      <c r="F5296" s="1">
        <f>IF(Eingabe!I5296="x",1,0)</f>
        <v>0</v>
      </c>
      <c r="G5296" s="90">
        <f t="shared" si="350"/>
        <v>0</v>
      </c>
      <c r="H5296" s="1">
        <f>IF(Eingabe!R5296="x",1,0)</f>
        <v>0</v>
      </c>
      <c r="I5296" s="1">
        <f>IF(Eingabe!S5296="x",1,0)</f>
        <v>0</v>
      </c>
      <c r="J5296" s="1">
        <f t="shared" si="351"/>
        <v>0</v>
      </c>
      <c r="K5296" s="89">
        <f>IF(Eingabe!E5296="x",1,0)</f>
        <v>0</v>
      </c>
      <c r="L5296" s="1">
        <f>IF(Eingabe!F5296="x",1,0)</f>
        <v>0</v>
      </c>
      <c r="M5296" s="90">
        <f t="shared" si="352"/>
        <v>0</v>
      </c>
    </row>
    <row r="5297">
      <c r="A5297" s="5">
        <f>Eingabe!J5297^2*PI()/4</f>
        <v>0</v>
      </c>
      <c r="B5297" s="5">
        <f>Eingabe!K5297*Eingabe!L5297</f>
        <v>0</v>
      </c>
      <c r="C5297" s="5">
        <f>(Eingabe!K5297*(Eingabe!L5297-Eingabe!K5297)+Eingabe!K5297^2*PI()/4)*0+Eingabe!K5297*Eingabe!L5297</f>
        <v>0</v>
      </c>
      <c r="D5297" s="89">
        <f>IF(Eingabe!G5297="x",1,0)</f>
        <v>0</v>
      </c>
      <c r="E5297" s="1">
        <f>IF(Eingabe!H5297="x",1,0)</f>
        <v>0</v>
      </c>
      <c r="F5297" s="1">
        <f>IF(Eingabe!I5297="x",1,0)</f>
        <v>0</v>
      </c>
      <c r="G5297" s="90">
        <f t="shared" si="350"/>
        <v>0</v>
      </c>
      <c r="H5297" s="1">
        <f>IF(Eingabe!R5297="x",1,0)</f>
        <v>0</v>
      </c>
      <c r="I5297" s="1">
        <f>IF(Eingabe!S5297="x",1,0)</f>
        <v>0</v>
      </c>
      <c r="J5297" s="1">
        <f t="shared" si="351"/>
        <v>0</v>
      </c>
      <c r="K5297" s="89">
        <f>IF(Eingabe!E5297="x",1,0)</f>
        <v>0</v>
      </c>
      <c r="L5297" s="1">
        <f>IF(Eingabe!F5297="x",1,0)</f>
        <v>0</v>
      </c>
      <c r="M5297" s="90">
        <f t="shared" si="352"/>
        <v>0</v>
      </c>
    </row>
    <row r="5298">
      <c r="A5298" s="5">
        <f>Eingabe!J5298^2*PI()/4</f>
        <v>0</v>
      </c>
      <c r="B5298" s="5">
        <f>Eingabe!K5298*Eingabe!L5298</f>
        <v>0</v>
      </c>
      <c r="C5298" s="5">
        <f>(Eingabe!K5298*(Eingabe!L5298-Eingabe!K5298)+Eingabe!K5298^2*PI()/4)*0+Eingabe!K5298*Eingabe!L5298</f>
        <v>0</v>
      </c>
      <c r="D5298" s="89">
        <f>IF(Eingabe!G5298="x",1,0)</f>
        <v>0</v>
      </c>
      <c r="E5298" s="1">
        <f>IF(Eingabe!H5298="x",1,0)</f>
        <v>0</v>
      </c>
      <c r="F5298" s="1">
        <f>IF(Eingabe!I5298="x",1,0)</f>
        <v>0</v>
      </c>
      <c r="G5298" s="90">
        <f t="shared" si="350"/>
        <v>0</v>
      </c>
      <c r="H5298" s="1">
        <f>IF(Eingabe!R5298="x",1,0)</f>
        <v>0</v>
      </c>
      <c r="I5298" s="1">
        <f>IF(Eingabe!S5298="x",1,0)</f>
        <v>0</v>
      </c>
      <c r="J5298" s="1">
        <f t="shared" si="351"/>
        <v>0</v>
      </c>
      <c r="K5298" s="89">
        <f>IF(Eingabe!E5298="x",1,0)</f>
        <v>0</v>
      </c>
      <c r="L5298" s="1">
        <f>IF(Eingabe!F5298="x",1,0)</f>
        <v>0</v>
      </c>
      <c r="M5298" s="90">
        <f t="shared" si="352"/>
        <v>0</v>
      </c>
    </row>
    <row r="5299">
      <c r="A5299" s="5">
        <f>Eingabe!J5299^2*PI()/4</f>
        <v>0</v>
      </c>
      <c r="B5299" s="5">
        <f>Eingabe!K5299*Eingabe!L5299</f>
        <v>0</v>
      </c>
      <c r="C5299" s="5">
        <f>(Eingabe!K5299*(Eingabe!L5299-Eingabe!K5299)+Eingabe!K5299^2*PI()/4)*0+Eingabe!K5299*Eingabe!L5299</f>
        <v>0</v>
      </c>
      <c r="D5299" s="89">
        <f>IF(Eingabe!G5299="x",1,0)</f>
        <v>0</v>
      </c>
      <c r="E5299" s="1">
        <f>IF(Eingabe!H5299="x",1,0)</f>
        <v>0</v>
      </c>
      <c r="F5299" s="1">
        <f>IF(Eingabe!I5299="x",1,0)</f>
        <v>0</v>
      </c>
      <c r="G5299" s="90">
        <f t="shared" si="350"/>
        <v>0</v>
      </c>
      <c r="H5299" s="1">
        <f>IF(Eingabe!R5299="x",1,0)</f>
        <v>0</v>
      </c>
      <c r="I5299" s="1">
        <f>IF(Eingabe!S5299="x",1,0)</f>
        <v>0</v>
      </c>
      <c r="J5299" s="1">
        <f t="shared" si="351"/>
        <v>0</v>
      </c>
      <c r="K5299" s="89">
        <f>IF(Eingabe!E5299="x",1,0)</f>
        <v>0</v>
      </c>
      <c r="L5299" s="1">
        <f>IF(Eingabe!F5299="x",1,0)</f>
        <v>0</v>
      </c>
      <c r="M5299" s="90">
        <f t="shared" si="352"/>
        <v>0</v>
      </c>
    </row>
    <row r="5300">
      <c r="A5300" s="5">
        <f>Eingabe!J5300^2*PI()/4</f>
        <v>0</v>
      </c>
      <c r="B5300" s="5">
        <f>Eingabe!K5300*Eingabe!L5300</f>
        <v>0</v>
      </c>
      <c r="C5300" s="5">
        <f>(Eingabe!K5300*(Eingabe!L5300-Eingabe!K5300)+Eingabe!K5300^2*PI()/4)*0+Eingabe!K5300*Eingabe!L5300</f>
        <v>0</v>
      </c>
      <c r="D5300" s="89">
        <f>IF(Eingabe!G5300="x",1,0)</f>
        <v>0</v>
      </c>
      <c r="E5300" s="1">
        <f>IF(Eingabe!H5300="x",1,0)</f>
        <v>0</v>
      </c>
      <c r="F5300" s="1">
        <f>IF(Eingabe!I5300="x",1,0)</f>
        <v>0</v>
      </c>
      <c r="G5300" s="90">
        <f t="shared" si="350"/>
        <v>0</v>
      </c>
      <c r="H5300" s="1">
        <f>IF(Eingabe!R5300="x",1,0)</f>
        <v>0</v>
      </c>
      <c r="I5300" s="1">
        <f>IF(Eingabe!S5300="x",1,0)</f>
        <v>0</v>
      </c>
      <c r="J5300" s="1">
        <f t="shared" si="351"/>
        <v>0</v>
      </c>
      <c r="K5300" s="89">
        <f>IF(Eingabe!E5300="x",1,0)</f>
        <v>0</v>
      </c>
      <c r="L5300" s="1">
        <f>IF(Eingabe!F5300="x",1,0)</f>
        <v>0</v>
      </c>
      <c r="M5300" s="90">
        <f t="shared" si="352"/>
        <v>0</v>
      </c>
    </row>
    <row r="5301">
      <c r="A5301" s="5">
        <f>Eingabe!J5301^2*PI()/4</f>
        <v>0</v>
      </c>
      <c r="B5301" s="5">
        <f>Eingabe!K5301*Eingabe!L5301</f>
        <v>0</v>
      </c>
      <c r="C5301" s="5">
        <f>(Eingabe!K5301*(Eingabe!L5301-Eingabe!K5301)+Eingabe!K5301^2*PI()/4)*0+Eingabe!K5301*Eingabe!L5301</f>
        <v>0</v>
      </c>
      <c r="D5301" s="89">
        <f>IF(Eingabe!G5301="x",1,0)</f>
        <v>0</v>
      </c>
      <c r="E5301" s="1">
        <f>IF(Eingabe!H5301="x",1,0)</f>
        <v>0</v>
      </c>
      <c r="F5301" s="1">
        <f>IF(Eingabe!I5301="x",1,0)</f>
        <v>0</v>
      </c>
      <c r="G5301" s="90">
        <f t="shared" si="350"/>
        <v>0</v>
      </c>
      <c r="H5301" s="1">
        <f>IF(Eingabe!R5301="x",1,0)</f>
        <v>0</v>
      </c>
      <c r="I5301" s="1">
        <f>IF(Eingabe!S5301="x",1,0)</f>
        <v>0</v>
      </c>
      <c r="J5301" s="1">
        <f t="shared" si="351"/>
        <v>0</v>
      </c>
      <c r="K5301" s="89">
        <f>IF(Eingabe!E5301="x",1,0)</f>
        <v>0</v>
      </c>
      <c r="L5301" s="1">
        <f>IF(Eingabe!F5301="x",1,0)</f>
        <v>0</v>
      </c>
      <c r="M5301" s="90">
        <f t="shared" si="352"/>
        <v>0</v>
      </c>
    </row>
    <row r="5302">
      <c r="A5302" s="5">
        <f>Eingabe!J5302^2*PI()/4</f>
        <v>0</v>
      </c>
      <c r="B5302" s="5">
        <f>Eingabe!K5302*Eingabe!L5302</f>
        <v>0</v>
      </c>
      <c r="C5302" s="5">
        <f>(Eingabe!K5302*(Eingabe!L5302-Eingabe!K5302)+Eingabe!K5302^2*PI()/4)*0+Eingabe!K5302*Eingabe!L5302</f>
        <v>0</v>
      </c>
      <c r="D5302" s="89">
        <f>IF(Eingabe!G5302="x",1,0)</f>
        <v>0</v>
      </c>
      <c r="E5302" s="1">
        <f>IF(Eingabe!H5302="x",1,0)</f>
        <v>0</v>
      </c>
      <c r="F5302" s="1">
        <f>IF(Eingabe!I5302="x",1,0)</f>
        <v>0</v>
      </c>
      <c r="G5302" s="90">
        <f t="shared" si="350"/>
        <v>0</v>
      </c>
      <c r="H5302" s="1">
        <f>IF(Eingabe!R5302="x",1,0)</f>
        <v>0</v>
      </c>
      <c r="I5302" s="1">
        <f>IF(Eingabe!S5302="x",1,0)</f>
        <v>0</v>
      </c>
      <c r="J5302" s="1">
        <f t="shared" si="351"/>
        <v>0</v>
      </c>
      <c r="K5302" s="89">
        <f>IF(Eingabe!E5302="x",1,0)</f>
        <v>0</v>
      </c>
      <c r="L5302" s="1">
        <f>IF(Eingabe!F5302="x",1,0)</f>
        <v>0</v>
      </c>
      <c r="M5302" s="90">
        <f t="shared" si="352"/>
        <v>0</v>
      </c>
    </row>
    <row r="5303">
      <c r="A5303" s="5">
        <f>Eingabe!J5303^2*PI()/4</f>
        <v>0</v>
      </c>
      <c r="B5303" s="5">
        <f>Eingabe!K5303*Eingabe!L5303</f>
        <v>0</v>
      </c>
      <c r="C5303" s="5">
        <f>(Eingabe!K5303*(Eingabe!L5303-Eingabe!K5303)+Eingabe!K5303^2*PI()/4)*0+Eingabe!K5303*Eingabe!L5303</f>
        <v>0</v>
      </c>
      <c r="D5303" s="89">
        <f>IF(Eingabe!G5303="x",1,0)</f>
        <v>0</v>
      </c>
      <c r="E5303" s="1">
        <f>IF(Eingabe!H5303="x",1,0)</f>
        <v>0</v>
      </c>
      <c r="F5303" s="1">
        <f>IF(Eingabe!I5303="x",1,0)</f>
        <v>0</v>
      </c>
      <c r="G5303" s="90">
        <f t="shared" si="350"/>
        <v>0</v>
      </c>
      <c r="H5303" s="1">
        <f>IF(Eingabe!R5303="x",1,0)</f>
        <v>0</v>
      </c>
      <c r="I5303" s="1">
        <f>IF(Eingabe!S5303="x",1,0)</f>
        <v>0</v>
      </c>
      <c r="J5303" s="1">
        <f t="shared" si="351"/>
        <v>0</v>
      </c>
      <c r="K5303" s="89">
        <f>IF(Eingabe!E5303="x",1,0)</f>
        <v>0</v>
      </c>
      <c r="L5303" s="1">
        <f>IF(Eingabe!F5303="x",1,0)</f>
        <v>0</v>
      </c>
      <c r="M5303" s="90">
        <f t="shared" si="352"/>
        <v>0</v>
      </c>
    </row>
    <row r="5304">
      <c r="A5304" s="5">
        <f>Eingabe!J5304^2*PI()/4</f>
        <v>0</v>
      </c>
      <c r="B5304" s="5">
        <f>Eingabe!K5304*Eingabe!L5304</f>
        <v>0</v>
      </c>
      <c r="C5304" s="5">
        <f>(Eingabe!K5304*(Eingabe!L5304-Eingabe!K5304)+Eingabe!K5304^2*PI()/4)*0+Eingabe!K5304*Eingabe!L5304</f>
        <v>0</v>
      </c>
      <c r="D5304" s="89">
        <f>IF(Eingabe!G5304="x",1,0)</f>
        <v>0</v>
      </c>
      <c r="E5304" s="1">
        <f>IF(Eingabe!H5304="x",1,0)</f>
        <v>0</v>
      </c>
      <c r="F5304" s="1">
        <f>IF(Eingabe!I5304="x",1,0)</f>
        <v>0</v>
      </c>
      <c r="G5304" s="90">
        <f t="shared" si="350"/>
        <v>0</v>
      </c>
      <c r="H5304" s="1">
        <f>IF(Eingabe!R5304="x",1,0)</f>
        <v>0</v>
      </c>
      <c r="I5304" s="1">
        <f>IF(Eingabe!S5304="x",1,0)</f>
        <v>0</v>
      </c>
      <c r="J5304" s="1">
        <f t="shared" si="351"/>
        <v>0</v>
      </c>
      <c r="K5304" s="89">
        <f>IF(Eingabe!E5304="x",1,0)</f>
        <v>0</v>
      </c>
      <c r="L5304" s="1">
        <f>IF(Eingabe!F5304="x",1,0)</f>
        <v>0</v>
      </c>
      <c r="M5304" s="90">
        <f t="shared" si="352"/>
        <v>0</v>
      </c>
    </row>
    <row r="5305">
      <c r="A5305" s="5">
        <f>Eingabe!J5305^2*PI()/4</f>
        <v>0</v>
      </c>
      <c r="B5305" s="5">
        <f>Eingabe!K5305*Eingabe!L5305</f>
        <v>0</v>
      </c>
      <c r="C5305" s="5">
        <f>(Eingabe!K5305*(Eingabe!L5305-Eingabe!K5305)+Eingabe!K5305^2*PI()/4)*0+Eingabe!K5305*Eingabe!L5305</f>
        <v>0</v>
      </c>
      <c r="D5305" s="89">
        <f>IF(Eingabe!G5305="x",1,0)</f>
        <v>0</v>
      </c>
      <c r="E5305" s="1">
        <f>IF(Eingabe!H5305="x",1,0)</f>
        <v>0</v>
      </c>
      <c r="F5305" s="1">
        <f>IF(Eingabe!I5305="x",1,0)</f>
        <v>0</v>
      </c>
      <c r="G5305" s="90">
        <f t="shared" si="350"/>
        <v>0</v>
      </c>
      <c r="H5305" s="1">
        <f>IF(Eingabe!R5305="x",1,0)</f>
        <v>0</v>
      </c>
      <c r="I5305" s="1">
        <f>IF(Eingabe!S5305="x",1,0)</f>
        <v>0</v>
      </c>
      <c r="J5305" s="1">
        <f t="shared" si="351"/>
        <v>0</v>
      </c>
      <c r="K5305" s="89">
        <f>IF(Eingabe!E5305="x",1,0)</f>
        <v>0</v>
      </c>
      <c r="L5305" s="1">
        <f>IF(Eingabe!F5305="x",1,0)</f>
        <v>0</v>
      </c>
      <c r="M5305" s="90">
        <f t="shared" si="352"/>
        <v>0</v>
      </c>
    </row>
    <row r="5306">
      <c r="A5306" s="5">
        <f>Eingabe!J5306^2*PI()/4</f>
        <v>0</v>
      </c>
      <c r="B5306" s="5">
        <f>Eingabe!K5306*Eingabe!L5306</f>
        <v>0</v>
      </c>
      <c r="C5306" s="5">
        <f>(Eingabe!K5306*(Eingabe!L5306-Eingabe!K5306)+Eingabe!K5306^2*PI()/4)*0+Eingabe!K5306*Eingabe!L5306</f>
        <v>0</v>
      </c>
      <c r="D5306" s="89">
        <f>IF(Eingabe!G5306="x",1,0)</f>
        <v>0</v>
      </c>
      <c r="E5306" s="1">
        <f>IF(Eingabe!H5306="x",1,0)</f>
        <v>0</v>
      </c>
      <c r="F5306" s="1">
        <f>IF(Eingabe!I5306="x",1,0)</f>
        <v>0</v>
      </c>
      <c r="G5306" s="90">
        <f t="shared" si="350"/>
        <v>0</v>
      </c>
      <c r="H5306" s="1">
        <f>IF(Eingabe!R5306="x",1,0)</f>
        <v>0</v>
      </c>
      <c r="I5306" s="1">
        <f>IF(Eingabe!S5306="x",1,0)</f>
        <v>0</v>
      </c>
      <c r="J5306" s="1">
        <f t="shared" si="351"/>
        <v>0</v>
      </c>
      <c r="K5306" s="89">
        <f>IF(Eingabe!E5306="x",1,0)</f>
        <v>0</v>
      </c>
      <c r="L5306" s="1">
        <f>IF(Eingabe!F5306="x",1,0)</f>
        <v>0</v>
      </c>
      <c r="M5306" s="90">
        <f t="shared" si="352"/>
        <v>0</v>
      </c>
    </row>
    <row r="5307">
      <c r="A5307" s="5">
        <f>Eingabe!J5307^2*PI()/4</f>
        <v>0</v>
      </c>
      <c r="B5307" s="5">
        <f>Eingabe!K5307*Eingabe!L5307</f>
        <v>0</v>
      </c>
      <c r="C5307" s="5">
        <f>(Eingabe!K5307*(Eingabe!L5307-Eingabe!K5307)+Eingabe!K5307^2*PI()/4)*0+Eingabe!K5307*Eingabe!L5307</f>
        <v>0</v>
      </c>
      <c r="D5307" s="89">
        <f>IF(Eingabe!G5307="x",1,0)</f>
        <v>0</v>
      </c>
      <c r="E5307" s="1">
        <f>IF(Eingabe!H5307="x",1,0)</f>
        <v>0</v>
      </c>
      <c r="F5307" s="1">
        <f>IF(Eingabe!I5307="x",1,0)</f>
        <v>0</v>
      </c>
      <c r="G5307" s="90">
        <f t="shared" si="350"/>
        <v>0</v>
      </c>
      <c r="H5307" s="1">
        <f>IF(Eingabe!R5307="x",1,0)</f>
        <v>0</v>
      </c>
      <c r="I5307" s="1">
        <f>IF(Eingabe!S5307="x",1,0)</f>
        <v>0</v>
      </c>
      <c r="J5307" s="1">
        <f t="shared" si="351"/>
        <v>0</v>
      </c>
      <c r="K5307" s="89">
        <f>IF(Eingabe!E5307="x",1,0)</f>
        <v>0</v>
      </c>
      <c r="L5307" s="1">
        <f>IF(Eingabe!F5307="x",1,0)</f>
        <v>0</v>
      </c>
      <c r="M5307" s="90">
        <f t="shared" si="352"/>
        <v>0</v>
      </c>
    </row>
    <row r="5308">
      <c r="A5308" s="5">
        <f>Eingabe!J5308^2*PI()/4</f>
        <v>0</v>
      </c>
      <c r="B5308" s="5">
        <f>Eingabe!K5308*Eingabe!L5308</f>
        <v>0</v>
      </c>
      <c r="C5308" s="5">
        <f>(Eingabe!K5308*(Eingabe!L5308-Eingabe!K5308)+Eingabe!K5308^2*PI()/4)*0+Eingabe!K5308*Eingabe!L5308</f>
        <v>0</v>
      </c>
      <c r="D5308" s="89">
        <f>IF(Eingabe!G5308="x",1,0)</f>
        <v>0</v>
      </c>
      <c r="E5308" s="1">
        <f>IF(Eingabe!H5308="x",1,0)</f>
        <v>0</v>
      </c>
      <c r="F5308" s="1">
        <f>IF(Eingabe!I5308="x",1,0)</f>
        <v>0</v>
      </c>
      <c r="G5308" s="90">
        <f t="shared" si="350"/>
        <v>0</v>
      </c>
      <c r="H5308" s="1">
        <f>IF(Eingabe!R5308="x",1,0)</f>
        <v>0</v>
      </c>
      <c r="I5308" s="1">
        <f>IF(Eingabe!S5308="x",1,0)</f>
        <v>0</v>
      </c>
      <c r="J5308" s="1">
        <f t="shared" si="351"/>
        <v>0</v>
      </c>
      <c r="K5308" s="89">
        <f>IF(Eingabe!E5308="x",1,0)</f>
        <v>0</v>
      </c>
      <c r="L5308" s="1">
        <f>IF(Eingabe!F5308="x",1,0)</f>
        <v>0</v>
      </c>
      <c r="M5308" s="90">
        <f t="shared" si="352"/>
        <v>0</v>
      </c>
    </row>
    <row r="5309">
      <c r="A5309" s="5">
        <f>Eingabe!J5309^2*PI()/4</f>
        <v>0</v>
      </c>
      <c r="B5309" s="5">
        <f>Eingabe!K5309*Eingabe!L5309</f>
        <v>0</v>
      </c>
      <c r="C5309" s="5">
        <f>(Eingabe!K5309*(Eingabe!L5309-Eingabe!K5309)+Eingabe!K5309^2*PI()/4)*0+Eingabe!K5309*Eingabe!L5309</f>
        <v>0</v>
      </c>
      <c r="D5309" s="89">
        <f>IF(Eingabe!G5309="x",1,0)</f>
        <v>0</v>
      </c>
      <c r="E5309" s="1">
        <f>IF(Eingabe!H5309="x",1,0)</f>
        <v>0</v>
      </c>
      <c r="F5309" s="1">
        <f>IF(Eingabe!I5309="x",1,0)</f>
        <v>0</v>
      </c>
      <c r="G5309" s="90">
        <f t="shared" si="350"/>
        <v>0</v>
      </c>
      <c r="H5309" s="1">
        <f>IF(Eingabe!R5309="x",1,0)</f>
        <v>0</v>
      </c>
      <c r="I5309" s="1">
        <f>IF(Eingabe!S5309="x",1,0)</f>
        <v>0</v>
      </c>
      <c r="J5309" s="1">
        <f t="shared" si="351"/>
        <v>0</v>
      </c>
      <c r="K5309" s="89">
        <f>IF(Eingabe!E5309="x",1,0)</f>
        <v>0</v>
      </c>
      <c r="L5309" s="1">
        <f>IF(Eingabe!F5309="x",1,0)</f>
        <v>0</v>
      </c>
      <c r="M5309" s="90">
        <f t="shared" si="352"/>
        <v>0</v>
      </c>
    </row>
    <row r="5310">
      <c r="A5310" s="5">
        <f>Eingabe!J5310^2*PI()/4</f>
        <v>0</v>
      </c>
      <c r="B5310" s="5">
        <f>Eingabe!K5310*Eingabe!L5310</f>
        <v>0</v>
      </c>
      <c r="C5310" s="5">
        <f>(Eingabe!K5310*(Eingabe!L5310-Eingabe!K5310)+Eingabe!K5310^2*PI()/4)*0+Eingabe!K5310*Eingabe!L5310</f>
        <v>0</v>
      </c>
      <c r="D5310" s="89">
        <f>IF(Eingabe!G5310="x",1,0)</f>
        <v>0</v>
      </c>
      <c r="E5310" s="1">
        <f>IF(Eingabe!H5310="x",1,0)</f>
        <v>0</v>
      </c>
      <c r="F5310" s="1">
        <f>IF(Eingabe!I5310="x",1,0)</f>
        <v>0</v>
      </c>
      <c r="G5310" s="90">
        <f t="shared" si="350"/>
        <v>0</v>
      </c>
      <c r="H5310" s="1">
        <f>IF(Eingabe!R5310="x",1,0)</f>
        <v>0</v>
      </c>
      <c r="I5310" s="1">
        <f>IF(Eingabe!S5310="x",1,0)</f>
        <v>0</v>
      </c>
      <c r="J5310" s="1">
        <f t="shared" si="351"/>
        <v>0</v>
      </c>
      <c r="K5310" s="89">
        <f>IF(Eingabe!E5310="x",1,0)</f>
        <v>0</v>
      </c>
      <c r="L5310" s="1">
        <f>IF(Eingabe!F5310="x",1,0)</f>
        <v>0</v>
      </c>
      <c r="M5310" s="90">
        <f t="shared" si="352"/>
        <v>0</v>
      </c>
    </row>
    <row r="5311">
      <c r="A5311" s="5">
        <f>Eingabe!J5311^2*PI()/4</f>
        <v>0</v>
      </c>
      <c r="B5311" s="5">
        <f>Eingabe!K5311*Eingabe!L5311</f>
        <v>0</v>
      </c>
      <c r="C5311" s="5">
        <f>(Eingabe!K5311*(Eingabe!L5311-Eingabe!K5311)+Eingabe!K5311^2*PI()/4)*0+Eingabe!K5311*Eingabe!L5311</f>
        <v>0</v>
      </c>
      <c r="D5311" s="89">
        <f>IF(Eingabe!G5311="x",1,0)</f>
        <v>0</v>
      </c>
      <c r="E5311" s="1">
        <f>IF(Eingabe!H5311="x",1,0)</f>
        <v>0</v>
      </c>
      <c r="F5311" s="1">
        <f>IF(Eingabe!I5311="x",1,0)</f>
        <v>0</v>
      </c>
      <c r="G5311" s="90">
        <f t="shared" si="350"/>
        <v>0</v>
      </c>
      <c r="H5311" s="1">
        <f>IF(Eingabe!R5311="x",1,0)</f>
        <v>0</v>
      </c>
      <c r="I5311" s="1">
        <f>IF(Eingabe!S5311="x",1,0)</f>
        <v>0</v>
      </c>
      <c r="J5311" s="1">
        <f t="shared" si="351"/>
        <v>0</v>
      </c>
      <c r="K5311" s="89">
        <f>IF(Eingabe!E5311="x",1,0)</f>
        <v>0</v>
      </c>
      <c r="L5311" s="1">
        <f>IF(Eingabe!F5311="x",1,0)</f>
        <v>0</v>
      </c>
      <c r="M5311" s="90">
        <f t="shared" si="352"/>
        <v>0</v>
      </c>
    </row>
    <row r="5312">
      <c r="A5312" s="5">
        <f>Eingabe!J5312^2*PI()/4</f>
        <v>0</v>
      </c>
      <c r="B5312" s="5">
        <f>Eingabe!K5312*Eingabe!L5312</f>
        <v>0</v>
      </c>
      <c r="C5312" s="5">
        <f>(Eingabe!K5312*(Eingabe!L5312-Eingabe!K5312)+Eingabe!K5312^2*PI()/4)*0+Eingabe!K5312*Eingabe!L5312</f>
        <v>0</v>
      </c>
      <c r="D5312" s="89">
        <f>IF(Eingabe!G5312="x",1,0)</f>
        <v>0</v>
      </c>
      <c r="E5312" s="1">
        <f>IF(Eingabe!H5312="x",1,0)</f>
        <v>0</v>
      </c>
      <c r="F5312" s="1">
        <f>IF(Eingabe!I5312="x",1,0)</f>
        <v>0</v>
      </c>
      <c r="G5312" s="90">
        <f t="shared" si="350"/>
        <v>0</v>
      </c>
      <c r="H5312" s="1">
        <f>IF(Eingabe!R5312="x",1,0)</f>
        <v>0</v>
      </c>
      <c r="I5312" s="1">
        <f>IF(Eingabe!S5312="x",1,0)</f>
        <v>0</v>
      </c>
      <c r="J5312" s="1">
        <f t="shared" si="351"/>
        <v>0</v>
      </c>
      <c r="K5312" s="89">
        <f>IF(Eingabe!E5312="x",1,0)</f>
        <v>0</v>
      </c>
      <c r="L5312" s="1">
        <f>IF(Eingabe!F5312="x",1,0)</f>
        <v>0</v>
      </c>
      <c r="M5312" s="90">
        <f t="shared" si="352"/>
        <v>0</v>
      </c>
    </row>
    <row r="5313">
      <c r="A5313" s="5">
        <f>Eingabe!J5313^2*PI()/4</f>
        <v>0</v>
      </c>
      <c r="B5313" s="5">
        <f>Eingabe!K5313*Eingabe!L5313</f>
        <v>0</v>
      </c>
      <c r="C5313" s="5">
        <f>(Eingabe!K5313*(Eingabe!L5313-Eingabe!K5313)+Eingabe!K5313^2*PI()/4)*0+Eingabe!K5313*Eingabe!L5313</f>
        <v>0</v>
      </c>
      <c r="D5313" s="89">
        <f>IF(Eingabe!G5313="x",1,0)</f>
        <v>0</v>
      </c>
      <c r="E5313" s="1">
        <f>IF(Eingabe!H5313="x",1,0)</f>
        <v>0</v>
      </c>
      <c r="F5313" s="1">
        <f>IF(Eingabe!I5313="x",1,0)</f>
        <v>0</v>
      </c>
      <c r="G5313" s="90">
        <f t="shared" si="350"/>
        <v>0</v>
      </c>
      <c r="H5313" s="1">
        <f>IF(Eingabe!R5313="x",1,0)</f>
        <v>0</v>
      </c>
      <c r="I5313" s="1">
        <f>IF(Eingabe!S5313="x",1,0)</f>
        <v>0</v>
      </c>
      <c r="J5313" s="1">
        <f t="shared" si="351"/>
        <v>0</v>
      </c>
      <c r="K5313" s="89">
        <f>IF(Eingabe!E5313="x",1,0)</f>
        <v>0</v>
      </c>
      <c r="L5313" s="1">
        <f>IF(Eingabe!F5313="x",1,0)</f>
        <v>0</v>
      </c>
      <c r="M5313" s="90">
        <f t="shared" si="352"/>
        <v>0</v>
      </c>
    </row>
    <row r="5314">
      <c r="A5314" s="5">
        <f>Eingabe!J5314^2*PI()/4</f>
        <v>0</v>
      </c>
      <c r="B5314" s="5">
        <f>Eingabe!K5314*Eingabe!L5314</f>
        <v>0</v>
      </c>
      <c r="C5314" s="5">
        <f>(Eingabe!K5314*(Eingabe!L5314-Eingabe!K5314)+Eingabe!K5314^2*PI()/4)*0+Eingabe!K5314*Eingabe!L5314</f>
        <v>0</v>
      </c>
      <c r="D5314" s="89">
        <f>IF(Eingabe!G5314="x",1,0)</f>
        <v>0</v>
      </c>
      <c r="E5314" s="1">
        <f>IF(Eingabe!H5314="x",1,0)</f>
        <v>0</v>
      </c>
      <c r="F5314" s="1">
        <f>IF(Eingabe!I5314="x",1,0)</f>
        <v>0</v>
      </c>
      <c r="G5314" s="90">
        <f t="shared" si="350"/>
        <v>0</v>
      </c>
      <c r="H5314" s="1">
        <f>IF(Eingabe!R5314="x",1,0)</f>
        <v>0</v>
      </c>
      <c r="I5314" s="1">
        <f>IF(Eingabe!S5314="x",1,0)</f>
        <v>0</v>
      </c>
      <c r="J5314" s="1">
        <f t="shared" si="351"/>
        <v>0</v>
      </c>
      <c r="K5314" s="89">
        <f>IF(Eingabe!E5314="x",1,0)</f>
        <v>0</v>
      </c>
      <c r="L5314" s="1">
        <f>IF(Eingabe!F5314="x",1,0)</f>
        <v>0</v>
      </c>
      <c r="M5314" s="90">
        <f t="shared" si="352"/>
        <v>0</v>
      </c>
    </row>
    <row r="5315">
      <c r="A5315" s="5">
        <f>Eingabe!J5315^2*PI()/4</f>
        <v>0</v>
      </c>
      <c r="B5315" s="5">
        <f>Eingabe!K5315*Eingabe!L5315</f>
        <v>0</v>
      </c>
      <c r="C5315" s="5">
        <f>(Eingabe!K5315*(Eingabe!L5315-Eingabe!K5315)+Eingabe!K5315^2*PI()/4)*0+Eingabe!K5315*Eingabe!L5315</f>
        <v>0</v>
      </c>
      <c r="D5315" s="89">
        <f>IF(Eingabe!G5315="x",1,0)</f>
        <v>0</v>
      </c>
      <c r="E5315" s="1">
        <f>IF(Eingabe!H5315="x",1,0)</f>
        <v>0</v>
      </c>
      <c r="F5315" s="1">
        <f>IF(Eingabe!I5315="x",1,0)</f>
        <v>0</v>
      </c>
      <c r="G5315" s="90">
        <f t="shared" si="350"/>
        <v>0</v>
      </c>
      <c r="H5315" s="1">
        <f>IF(Eingabe!R5315="x",1,0)</f>
        <v>0</v>
      </c>
      <c r="I5315" s="1">
        <f>IF(Eingabe!S5315="x",1,0)</f>
        <v>0</v>
      </c>
      <c r="J5315" s="1">
        <f t="shared" si="351"/>
        <v>0</v>
      </c>
      <c r="K5315" s="89">
        <f>IF(Eingabe!E5315="x",1,0)</f>
        <v>0</v>
      </c>
      <c r="L5315" s="1">
        <f>IF(Eingabe!F5315="x",1,0)</f>
        <v>0</v>
      </c>
      <c r="M5315" s="90">
        <f t="shared" si="352"/>
        <v>0</v>
      </c>
    </row>
    <row r="5316">
      <c r="A5316" s="5">
        <f>Eingabe!J5316^2*PI()/4</f>
        <v>0</v>
      </c>
      <c r="B5316" s="5">
        <f>Eingabe!K5316*Eingabe!L5316</f>
        <v>0</v>
      </c>
      <c r="C5316" s="5">
        <f>(Eingabe!K5316*(Eingabe!L5316-Eingabe!K5316)+Eingabe!K5316^2*PI()/4)*0+Eingabe!K5316*Eingabe!L5316</f>
        <v>0</v>
      </c>
      <c r="D5316" s="89">
        <f>IF(Eingabe!G5316="x",1,0)</f>
        <v>0</v>
      </c>
      <c r="E5316" s="1">
        <f>IF(Eingabe!H5316="x",1,0)</f>
        <v>0</v>
      </c>
      <c r="F5316" s="1">
        <f>IF(Eingabe!I5316="x",1,0)</f>
        <v>0</v>
      </c>
      <c r="G5316" s="90">
        <f t="shared" si="350"/>
        <v>0</v>
      </c>
      <c r="H5316" s="1">
        <f>IF(Eingabe!R5316="x",1,0)</f>
        <v>0</v>
      </c>
      <c r="I5316" s="1">
        <f>IF(Eingabe!S5316="x",1,0)</f>
        <v>0</v>
      </c>
      <c r="J5316" s="1">
        <f t="shared" si="351"/>
        <v>0</v>
      </c>
      <c r="K5316" s="89">
        <f>IF(Eingabe!E5316="x",1,0)</f>
        <v>0</v>
      </c>
      <c r="L5316" s="1">
        <f>IF(Eingabe!F5316="x",1,0)</f>
        <v>0</v>
      </c>
      <c r="M5316" s="90">
        <f t="shared" si="352"/>
        <v>0</v>
      </c>
    </row>
    <row r="5317">
      <c r="A5317" s="5">
        <f>Eingabe!J5317^2*PI()/4</f>
        <v>0</v>
      </c>
      <c r="B5317" s="5">
        <f>Eingabe!K5317*Eingabe!L5317</f>
        <v>0</v>
      </c>
      <c r="C5317" s="5">
        <f>(Eingabe!K5317*(Eingabe!L5317-Eingabe!K5317)+Eingabe!K5317^2*PI()/4)*0+Eingabe!K5317*Eingabe!L5317</f>
        <v>0</v>
      </c>
      <c r="D5317" s="89">
        <f>IF(Eingabe!G5317="x",1,0)</f>
        <v>0</v>
      </c>
      <c r="E5317" s="1">
        <f>IF(Eingabe!H5317="x",1,0)</f>
        <v>0</v>
      </c>
      <c r="F5317" s="1">
        <f>IF(Eingabe!I5317="x",1,0)</f>
        <v>0</v>
      </c>
      <c r="G5317" s="90">
        <f t="shared" si="350"/>
        <v>0</v>
      </c>
      <c r="H5317" s="1">
        <f>IF(Eingabe!R5317="x",1,0)</f>
        <v>0</v>
      </c>
      <c r="I5317" s="1">
        <f>IF(Eingabe!S5317="x",1,0)</f>
        <v>0</v>
      </c>
      <c r="J5317" s="1">
        <f t="shared" si="351"/>
        <v>0</v>
      </c>
      <c r="K5317" s="89">
        <f>IF(Eingabe!E5317="x",1,0)</f>
        <v>0</v>
      </c>
      <c r="L5317" s="1">
        <f>IF(Eingabe!F5317="x",1,0)</f>
        <v>0</v>
      </c>
      <c r="M5317" s="90">
        <f t="shared" si="352"/>
        <v>0</v>
      </c>
    </row>
    <row r="5318">
      <c r="A5318" s="5">
        <f>Eingabe!J5318^2*PI()/4</f>
        <v>0</v>
      </c>
      <c r="B5318" s="5">
        <f>Eingabe!K5318*Eingabe!L5318</f>
        <v>0</v>
      </c>
      <c r="C5318" s="5">
        <f>(Eingabe!K5318*(Eingabe!L5318-Eingabe!K5318)+Eingabe!K5318^2*PI()/4)*0+Eingabe!K5318*Eingabe!L5318</f>
        <v>0</v>
      </c>
      <c r="D5318" s="89">
        <f>IF(Eingabe!G5318="x",1,0)</f>
        <v>0</v>
      </c>
      <c r="E5318" s="1">
        <f>IF(Eingabe!H5318="x",1,0)</f>
        <v>0</v>
      </c>
      <c r="F5318" s="1">
        <f>IF(Eingabe!I5318="x",1,0)</f>
        <v>0</v>
      </c>
      <c r="G5318" s="90">
        <f t="shared" si="350"/>
        <v>0</v>
      </c>
      <c r="H5318" s="1">
        <f>IF(Eingabe!R5318="x",1,0)</f>
        <v>0</v>
      </c>
      <c r="I5318" s="1">
        <f>IF(Eingabe!S5318="x",1,0)</f>
        <v>0</v>
      </c>
      <c r="J5318" s="1">
        <f t="shared" si="351"/>
        <v>0</v>
      </c>
      <c r="K5318" s="89">
        <f>IF(Eingabe!E5318="x",1,0)</f>
        <v>0</v>
      </c>
      <c r="L5318" s="1">
        <f>IF(Eingabe!F5318="x",1,0)</f>
        <v>0</v>
      </c>
      <c r="M5318" s="90">
        <f t="shared" si="352"/>
        <v>0</v>
      </c>
    </row>
    <row r="5319">
      <c r="A5319" s="5">
        <f>Eingabe!J5319^2*PI()/4</f>
        <v>0</v>
      </c>
      <c r="B5319" s="5">
        <f>Eingabe!K5319*Eingabe!L5319</f>
        <v>0</v>
      </c>
      <c r="C5319" s="5">
        <f>(Eingabe!K5319*(Eingabe!L5319-Eingabe!K5319)+Eingabe!K5319^2*PI()/4)*0+Eingabe!K5319*Eingabe!L5319</f>
        <v>0</v>
      </c>
      <c r="D5319" s="89">
        <f>IF(Eingabe!G5319="x",1,0)</f>
        <v>0</v>
      </c>
      <c r="E5319" s="1">
        <f>IF(Eingabe!H5319="x",1,0)</f>
        <v>0</v>
      </c>
      <c r="F5319" s="1">
        <f>IF(Eingabe!I5319="x",1,0)</f>
        <v>0</v>
      </c>
      <c r="G5319" s="90">
        <f t="shared" si="350"/>
        <v>0</v>
      </c>
      <c r="H5319" s="1">
        <f>IF(Eingabe!R5319="x",1,0)</f>
        <v>0</v>
      </c>
      <c r="I5319" s="1">
        <f>IF(Eingabe!S5319="x",1,0)</f>
        <v>0</v>
      </c>
      <c r="J5319" s="1">
        <f t="shared" si="351"/>
        <v>0</v>
      </c>
      <c r="K5319" s="89">
        <f>IF(Eingabe!E5319="x",1,0)</f>
        <v>0</v>
      </c>
      <c r="L5319" s="1">
        <f>IF(Eingabe!F5319="x",1,0)</f>
        <v>0</v>
      </c>
      <c r="M5319" s="90">
        <f t="shared" si="352"/>
        <v>0</v>
      </c>
    </row>
    <row r="5320">
      <c r="A5320" s="5">
        <f>Eingabe!J5320^2*PI()/4</f>
        <v>0</v>
      </c>
      <c r="B5320" s="5">
        <f>Eingabe!K5320*Eingabe!L5320</f>
        <v>0</v>
      </c>
      <c r="C5320" s="5">
        <f>(Eingabe!K5320*(Eingabe!L5320-Eingabe!K5320)+Eingabe!K5320^2*PI()/4)*0+Eingabe!K5320*Eingabe!L5320</f>
        <v>0</v>
      </c>
      <c r="D5320" s="89">
        <f>IF(Eingabe!G5320="x",1,0)</f>
        <v>0</v>
      </c>
      <c r="E5320" s="1">
        <f>IF(Eingabe!H5320="x",1,0)</f>
        <v>0</v>
      </c>
      <c r="F5320" s="1">
        <f>IF(Eingabe!I5320="x",1,0)</f>
        <v>0</v>
      </c>
      <c r="G5320" s="90">
        <f t="shared" si="350"/>
        <v>0</v>
      </c>
      <c r="H5320" s="1">
        <f>IF(Eingabe!R5320="x",1,0)</f>
        <v>0</v>
      </c>
      <c r="I5320" s="1">
        <f>IF(Eingabe!S5320="x",1,0)</f>
        <v>0</v>
      </c>
      <c r="J5320" s="1">
        <f t="shared" si="351"/>
        <v>0</v>
      </c>
      <c r="K5320" s="89">
        <f>IF(Eingabe!E5320="x",1,0)</f>
        <v>0</v>
      </c>
      <c r="L5320" s="1">
        <f>IF(Eingabe!F5320="x",1,0)</f>
        <v>0</v>
      </c>
      <c r="M5320" s="90">
        <f t="shared" si="352"/>
        <v>0</v>
      </c>
    </row>
    <row r="5321">
      <c r="A5321" s="5">
        <f>Eingabe!J5321^2*PI()/4</f>
        <v>0</v>
      </c>
      <c r="B5321" s="5">
        <f>Eingabe!K5321*Eingabe!L5321</f>
        <v>0</v>
      </c>
      <c r="C5321" s="5">
        <f>(Eingabe!K5321*(Eingabe!L5321-Eingabe!K5321)+Eingabe!K5321^2*PI()/4)*0+Eingabe!K5321*Eingabe!L5321</f>
        <v>0</v>
      </c>
      <c r="D5321" s="89">
        <f>IF(Eingabe!G5321="x",1,0)</f>
        <v>0</v>
      </c>
      <c r="E5321" s="1">
        <f>IF(Eingabe!H5321="x",1,0)</f>
        <v>0</v>
      </c>
      <c r="F5321" s="1">
        <f>IF(Eingabe!I5321="x",1,0)</f>
        <v>0</v>
      </c>
      <c r="G5321" s="90">
        <f t="shared" si="350"/>
        <v>0</v>
      </c>
      <c r="H5321" s="1">
        <f>IF(Eingabe!R5321="x",1,0)</f>
        <v>0</v>
      </c>
      <c r="I5321" s="1">
        <f>IF(Eingabe!S5321="x",1,0)</f>
        <v>0</v>
      </c>
      <c r="J5321" s="1">
        <f t="shared" si="351"/>
        <v>0</v>
      </c>
      <c r="K5321" s="89">
        <f>IF(Eingabe!E5321="x",1,0)</f>
        <v>0</v>
      </c>
      <c r="L5321" s="1">
        <f>IF(Eingabe!F5321="x",1,0)</f>
        <v>0</v>
      </c>
      <c r="M5321" s="90">
        <f t="shared" si="352"/>
        <v>0</v>
      </c>
    </row>
    <row r="5322">
      <c r="A5322" s="5">
        <f>Eingabe!J5322^2*PI()/4</f>
        <v>0</v>
      </c>
      <c r="B5322" s="5">
        <f>Eingabe!K5322*Eingabe!L5322</f>
        <v>0</v>
      </c>
      <c r="C5322" s="5">
        <f>(Eingabe!K5322*(Eingabe!L5322-Eingabe!K5322)+Eingabe!K5322^2*PI()/4)*0+Eingabe!K5322*Eingabe!L5322</f>
        <v>0</v>
      </c>
      <c r="D5322" s="89">
        <f>IF(Eingabe!G5322="x",1,0)</f>
        <v>0</v>
      </c>
      <c r="E5322" s="1">
        <f>IF(Eingabe!H5322="x",1,0)</f>
        <v>0</v>
      </c>
      <c r="F5322" s="1">
        <f>IF(Eingabe!I5322="x",1,0)</f>
        <v>0</v>
      </c>
      <c r="G5322" s="90">
        <f t="shared" si="350"/>
        <v>0</v>
      </c>
      <c r="H5322" s="1">
        <f>IF(Eingabe!R5322="x",1,0)</f>
        <v>0</v>
      </c>
      <c r="I5322" s="1">
        <f>IF(Eingabe!S5322="x",1,0)</f>
        <v>0</v>
      </c>
      <c r="J5322" s="1">
        <f t="shared" si="351"/>
        <v>0</v>
      </c>
      <c r="K5322" s="89">
        <f>IF(Eingabe!E5322="x",1,0)</f>
        <v>0</v>
      </c>
      <c r="L5322" s="1">
        <f>IF(Eingabe!F5322="x",1,0)</f>
        <v>0</v>
      </c>
      <c r="M5322" s="90">
        <f t="shared" si="352"/>
        <v>0</v>
      </c>
    </row>
    <row r="5323">
      <c r="A5323" s="5">
        <f>Eingabe!J5323^2*PI()/4</f>
        <v>0</v>
      </c>
      <c r="B5323" s="5">
        <f>Eingabe!K5323*Eingabe!L5323</f>
        <v>0</v>
      </c>
      <c r="C5323" s="5">
        <f>(Eingabe!K5323*(Eingabe!L5323-Eingabe!K5323)+Eingabe!K5323^2*PI()/4)*0+Eingabe!K5323*Eingabe!L5323</f>
        <v>0</v>
      </c>
      <c r="D5323" s="89">
        <f>IF(Eingabe!G5323="x",1,0)</f>
        <v>0</v>
      </c>
      <c r="E5323" s="1">
        <f>IF(Eingabe!H5323="x",1,0)</f>
        <v>0</v>
      </c>
      <c r="F5323" s="1">
        <f>IF(Eingabe!I5323="x",1,0)</f>
        <v>0</v>
      </c>
      <c r="G5323" s="90">
        <f t="shared" si="350"/>
        <v>0</v>
      </c>
      <c r="H5323" s="1">
        <f>IF(Eingabe!R5323="x",1,0)</f>
        <v>0</v>
      </c>
      <c r="I5323" s="1">
        <f>IF(Eingabe!S5323="x",1,0)</f>
        <v>0</v>
      </c>
      <c r="J5323" s="1">
        <f t="shared" si="351"/>
        <v>0</v>
      </c>
      <c r="K5323" s="89">
        <f>IF(Eingabe!E5323="x",1,0)</f>
        <v>0</v>
      </c>
      <c r="L5323" s="1">
        <f>IF(Eingabe!F5323="x",1,0)</f>
        <v>0</v>
      </c>
      <c r="M5323" s="90">
        <f t="shared" si="352"/>
        <v>0</v>
      </c>
    </row>
    <row r="5324">
      <c r="A5324" s="5">
        <f>Eingabe!J5324^2*PI()/4</f>
        <v>0</v>
      </c>
      <c r="B5324" s="5">
        <f>Eingabe!K5324*Eingabe!L5324</f>
        <v>0</v>
      </c>
      <c r="C5324" s="5">
        <f>(Eingabe!K5324*(Eingabe!L5324-Eingabe!K5324)+Eingabe!K5324^2*PI()/4)*0+Eingabe!K5324*Eingabe!L5324</f>
        <v>0</v>
      </c>
      <c r="D5324" s="89">
        <f>IF(Eingabe!G5324="x",1,0)</f>
        <v>0</v>
      </c>
      <c r="E5324" s="1">
        <f>IF(Eingabe!H5324="x",1,0)</f>
        <v>0</v>
      </c>
      <c r="F5324" s="1">
        <f>IF(Eingabe!I5324="x",1,0)</f>
        <v>0</v>
      </c>
      <c r="G5324" s="90">
        <f t="shared" si="350"/>
        <v>0</v>
      </c>
      <c r="H5324" s="1">
        <f>IF(Eingabe!R5324="x",1,0)</f>
        <v>0</v>
      </c>
      <c r="I5324" s="1">
        <f>IF(Eingabe!S5324="x",1,0)</f>
        <v>0</v>
      </c>
      <c r="J5324" s="1">
        <f t="shared" si="351"/>
        <v>0</v>
      </c>
      <c r="K5324" s="89">
        <f>IF(Eingabe!E5324="x",1,0)</f>
        <v>0</v>
      </c>
      <c r="L5324" s="1">
        <f>IF(Eingabe!F5324="x",1,0)</f>
        <v>0</v>
      </c>
      <c r="M5324" s="90">
        <f t="shared" si="352"/>
        <v>0</v>
      </c>
    </row>
    <row r="5325">
      <c r="A5325" s="5">
        <f>Eingabe!J5325^2*PI()/4</f>
        <v>0</v>
      </c>
      <c r="B5325" s="5">
        <f>Eingabe!K5325*Eingabe!L5325</f>
        <v>0</v>
      </c>
      <c r="C5325" s="5">
        <f>(Eingabe!K5325*(Eingabe!L5325-Eingabe!K5325)+Eingabe!K5325^2*PI()/4)*0+Eingabe!K5325*Eingabe!L5325</f>
        <v>0</v>
      </c>
      <c r="D5325" s="89">
        <f>IF(Eingabe!G5325="x",1,0)</f>
        <v>0</v>
      </c>
      <c r="E5325" s="1">
        <f>IF(Eingabe!H5325="x",1,0)</f>
        <v>0</v>
      </c>
      <c r="F5325" s="1">
        <f>IF(Eingabe!I5325="x",1,0)</f>
        <v>0</v>
      </c>
      <c r="G5325" s="90">
        <f t="shared" si="350"/>
        <v>0</v>
      </c>
      <c r="H5325" s="1">
        <f>IF(Eingabe!R5325="x",1,0)</f>
        <v>0</v>
      </c>
      <c r="I5325" s="1">
        <f>IF(Eingabe!S5325="x",1,0)</f>
        <v>0</v>
      </c>
      <c r="J5325" s="1">
        <f t="shared" si="351"/>
        <v>0</v>
      </c>
      <c r="K5325" s="89">
        <f>IF(Eingabe!E5325="x",1,0)</f>
        <v>0</v>
      </c>
      <c r="L5325" s="1">
        <f>IF(Eingabe!F5325="x",1,0)</f>
        <v>0</v>
      </c>
      <c r="M5325" s="90">
        <f t="shared" si="352"/>
        <v>0</v>
      </c>
    </row>
    <row r="5326">
      <c r="A5326" s="5">
        <f>Eingabe!J5326^2*PI()/4</f>
        <v>0</v>
      </c>
      <c r="B5326" s="5">
        <f>Eingabe!K5326*Eingabe!L5326</f>
        <v>0</v>
      </c>
      <c r="C5326" s="5">
        <f>(Eingabe!K5326*(Eingabe!L5326-Eingabe!K5326)+Eingabe!K5326^2*PI()/4)*0+Eingabe!K5326*Eingabe!L5326</f>
        <v>0</v>
      </c>
      <c r="D5326" s="89">
        <f>IF(Eingabe!G5326="x",1,0)</f>
        <v>0</v>
      </c>
      <c r="E5326" s="1">
        <f>IF(Eingabe!H5326="x",1,0)</f>
        <v>0</v>
      </c>
      <c r="F5326" s="1">
        <f>IF(Eingabe!I5326="x",1,0)</f>
        <v>0</v>
      </c>
      <c r="G5326" s="90">
        <f t="shared" si="350"/>
        <v>0</v>
      </c>
      <c r="H5326" s="1">
        <f>IF(Eingabe!R5326="x",1,0)</f>
        <v>0</v>
      </c>
      <c r="I5326" s="1">
        <f>IF(Eingabe!S5326="x",1,0)</f>
        <v>0</v>
      </c>
      <c r="J5326" s="1">
        <f t="shared" si="351"/>
        <v>0</v>
      </c>
      <c r="K5326" s="89">
        <f>IF(Eingabe!E5326="x",1,0)</f>
        <v>0</v>
      </c>
      <c r="L5326" s="1">
        <f>IF(Eingabe!F5326="x",1,0)</f>
        <v>0</v>
      </c>
      <c r="M5326" s="90">
        <f t="shared" si="352"/>
        <v>0</v>
      </c>
    </row>
    <row r="5327">
      <c r="A5327" s="5">
        <f>Eingabe!J5327^2*PI()/4</f>
        <v>0</v>
      </c>
      <c r="B5327" s="5">
        <f>Eingabe!K5327*Eingabe!L5327</f>
        <v>0</v>
      </c>
      <c r="C5327" s="5">
        <f>(Eingabe!K5327*(Eingabe!L5327-Eingabe!K5327)+Eingabe!K5327^2*PI()/4)*0+Eingabe!K5327*Eingabe!L5327</f>
        <v>0</v>
      </c>
      <c r="D5327" s="89">
        <f>IF(Eingabe!G5327="x",1,0)</f>
        <v>0</v>
      </c>
      <c r="E5327" s="1">
        <f>IF(Eingabe!H5327="x",1,0)</f>
        <v>0</v>
      </c>
      <c r="F5327" s="1">
        <f>IF(Eingabe!I5327="x",1,0)</f>
        <v>0</v>
      </c>
      <c r="G5327" s="90">
        <f t="shared" si="350"/>
        <v>0</v>
      </c>
      <c r="H5327" s="1">
        <f>IF(Eingabe!R5327="x",1,0)</f>
        <v>0</v>
      </c>
      <c r="I5327" s="1">
        <f>IF(Eingabe!S5327="x",1,0)</f>
        <v>0</v>
      </c>
      <c r="J5327" s="1">
        <f t="shared" si="351"/>
        <v>0</v>
      </c>
      <c r="K5327" s="89">
        <f>IF(Eingabe!E5327="x",1,0)</f>
        <v>0</v>
      </c>
      <c r="L5327" s="1">
        <f>IF(Eingabe!F5327="x",1,0)</f>
        <v>0</v>
      </c>
      <c r="M5327" s="90">
        <f t="shared" si="352"/>
        <v>0</v>
      </c>
    </row>
    <row r="5328">
      <c r="A5328" s="5">
        <f>Eingabe!J5328^2*PI()/4</f>
        <v>0</v>
      </c>
      <c r="B5328" s="5">
        <f>Eingabe!K5328*Eingabe!L5328</f>
        <v>0</v>
      </c>
      <c r="C5328" s="5">
        <f>(Eingabe!K5328*(Eingabe!L5328-Eingabe!K5328)+Eingabe!K5328^2*PI()/4)*0+Eingabe!K5328*Eingabe!L5328</f>
        <v>0</v>
      </c>
      <c r="D5328" s="89">
        <f>IF(Eingabe!G5328="x",1,0)</f>
        <v>0</v>
      </c>
      <c r="E5328" s="1">
        <f>IF(Eingabe!H5328="x",1,0)</f>
        <v>0</v>
      </c>
      <c r="F5328" s="1">
        <f>IF(Eingabe!I5328="x",1,0)</f>
        <v>0</v>
      </c>
      <c r="G5328" s="90">
        <f t="shared" si="350"/>
        <v>0</v>
      </c>
      <c r="H5328" s="1">
        <f>IF(Eingabe!R5328="x",1,0)</f>
        <v>0</v>
      </c>
      <c r="I5328" s="1">
        <f>IF(Eingabe!S5328="x",1,0)</f>
        <v>0</v>
      </c>
      <c r="J5328" s="1">
        <f t="shared" si="351"/>
        <v>0</v>
      </c>
      <c r="K5328" s="89">
        <f>IF(Eingabe!E5328="x",1,0)</f>
        <v>0</v>
      </c>
      <c r="L5328" s="1">
        <f>IF(Eingabe!F5328="x",1,0)</f>
        <v>0</v>
      </c>
      <c r="M5328" s="90">
        <f t="shared" si="352"/>
        <v>0</v>
      </c>
    </row>
    <row r="5329">
      <c r="A5329" s="5">
        <f>Eingabe!J5329^2*PI()/4</f>
        <v>0</v>
      </c>
      <c r="B5329" s="5">
        <f>Eingabe!K5329*Eingabe!L5329</f>
        <v>0</v>
      </c>
      <c r="C5329" s="5">
        <f>(Eingabe!K5329*(Eingabe!L5329-Eingabe!K5329)+Eingabe!K5329^2*PI()/4)*0+Eingabe!K5329*Eingabe!L5329</f>
        <v>0</v>
      </c>
      <c r="D5329" s="89">
        <f>IF(Eingabe!G5329="x",1,0)</f>
        <v>0</v>
      </c>
      <c r="E5329" s="1">
        <f>IF(Eingabe!H5329="x",1,0)</f>
        <v>0</v>
      </c>
      <c r="F5329" s="1">
        <f>IF(Eingabe!I5329="x",1,0)</f>
        <v>0</v>
      </c>
      <c r="G5329" s="90">
        <f t="shared" si="350"/>
        <v>0</v>
      </c>
      <c r="H5329" s="1">
        <f>IF(Eingabe!R5329="x",1,0)</f>
        <v>0</v>
      </c>
      <c r="I5329" s="1">
        <f>IF(Eingabe!S5329="x",1,0)</f>
        <v>0</v>
      </c>
      <c r="J5329" s="1">
        <f t="shared" si="351"/>
        <v>0</v>
      </c>
      <c r="K5329" s="89">
        <f>IF(Eingabe!E5329="x",1,0)</f>
        <v>0</v>
      </c>
      <c r="L5329" s="1">
        <f>IF(Eingabe!F5329="x",1,0)</f>
        <v>0</v>
      </c>
      <c r="M5329" s="90">
        <f t="shared" si="352"/>
        <v>0</v>
      </c>
    </row>
    <row r="5330">
      <c r="A5330" s="5">
        <f>Eingabe!J5330^2*PI()/4</f>
        <v>0</v>
      </c>
      <c r="B5330" s="5">
        <f>Eingabe!K5330*Eingabe!L5330</f>
        <v>0</v>
      </c>
      <c r="C5330" s="5">
        <f>(Eingabe!K5330*(Eingabe!L5330-Eingabe!K5330)+Eingabe!K5330^2*PI()/4)*0+Eingabe!K5330*Eingabe!L5330</f>
        <v>0</v>
      </c>
      <c r="D5330" s="89">
        <f>IF(Eingabe!G5330="x",1,0)</f>
        <v>0</v>
      </c>
      <c r="E5330" s="1">
        <f>IF(Eingabe!H5330="x",1,0)</f>
        <v>0</v>
      </c>
      <c r="F5330" s="1">
        <f>IF(Eingabe!I5330="x",1,0)</f>
        <v>0</v>
      </c>
      <c r="G5330" s="90">
        <f t="shared" si="350"/>
        <v>0</v>
      </c>
      <c r="H5330" s="1">
        <f>IF(Eingabe!R5330="x",1,0)</f>
        <v>0</v>
      </c>
      <c r="I5330" s="1">
        <f>IF(Eingabe!S5330="x",1,0)</f>
        <v>0</v>
      </c>
      <c r="J5330" s="1">
        <f t="shared" si="351"/>
        <v>0</v>
      </c>
      <c r="K5330" s="89">
        <f>IF(Eingabe!E5330="x",1,0)</f>
        <v>0</v>
      </c>
      <c r="L5330" s="1">
        <f>IF(Eingabe!F5330="x",1,0)</f>
        <v>0</v>
      </c>
      <c r="M5330" s="90">
        <f t="shared" si="352"/>
        <v>0</v>
      </c>
    </row>
    <row r="5331">
      <c r="A5331" s="5">
        <f>Eingabe!J5331^2*PI()/4</f>
        <v>0</v>
      </c>
      <c r="B5331" s="5">
        <f>Eingabe!K5331*Eingabe!L5331</f>
        <v>0</v>
      </c>
      <c r="C5331" s="5">
        <f>(Eingabe!K5331*(Eingabe!L5331-Eingabe!K5331)+Eingabe!K5331^2*PI()/4)*0+Eingabe!K5331*Eingabe!L5331</f>
        <v>0</v>
      </c>
      <c r="D5331" s="89">
        <f>IF(Eingabe!G5331="x",1,0)</f>
        <v>0</v>
      </c>
      <c r="E5331" s="1">
        <f>IF(Eingabe!H5331="x",1,0)</f>
        <v>0</v>
      </c>
      <c r="F5331" s="1">
        <f>IF(Eingabe!I5331="x",1,0)</f>
        <v>0</v>
      </c>
      <c r="G5331" s="90">
        <f t="shared" ref="G5331:G5394" si="353">MAX(E5331:F5331)</f>
        <v>0</v>
      </c>
      <c r="H5331" s="1">
        <f>IF(Eingabe!R5331="x",1,0)</f>
        <v>0</v>
      </c>
      <c r="I5331" s="1">
        <f>IF(Eingabe!S5331="x",1,0)</f>
        <v>0</v>
      </c>
      <c r="J5331" s="1">
        <f t="shared" ref="J5331:J5394" si="354">MAX(H5331:I5331)</f>
        <v>0</v>
      </c>
      <c r="K5331" s="89">
        <f>IF(Eingabe!E5331="x",1,0)</f>
        <v>0</v>
      </c>
      <c r="L5331" s="1">
        <f>IF(Eingabe!F5331="x",1,0)</f>
        <v>0</v>
      </c>
      <c r="M5331" s="90">
        <f t="shared" ref="M5331:M5394" si="355">MAX(K5331:L5331)</f>
        <v>0</v>
      </c>
    </row>
    <row r="5332">
      <c r="A5332" s="5">
        <f>Eingabe!J5332^2*PI()/4</f>
        <v>0</v>
      </c>
      <c r="B5332" s="5">
        <f>Eingabe!K5332*Eingabe!L5332</f>
        <v>0</v>
      </c>
      <c r="C5332" s="5">
        <f>(Eingabe!K5332*(Eingabe!L5332-Eingabe!K5332)+Eingabe!K5332^2*PI()/4)*0+Eingabe!K5332*Eingabe!L5332</f>
        <v>0</v>
      </c>
      <c r="D5332" s="89">
        <f>IF(Eingabe!G5332="x",1,0)</f>
        <v>0</v>
      </c>
      <c r="E5332" s="1">
        <f>IF(Eingabe!H5332="x",1,0)</f>
        <v>0</v>
      </c>
      <c r="F5332" s="1">
        <f>IF(Eingabe!I5332="x",1,0)</f>
        <v>0</v>
      </c>
      <c r="G5332" s="90">
        <f t="shared" si="353"/>
        <v>0</v>
      </c>
      <c r="H5332" s="1">
        <f>IF(Eingabe!R5332="x",1,0)</f>
        <v>0</v>
      </c>
      <c r="I5332" s="1">
        <f>IF(Eingabe!S5332="x",1,0)</f>
        <v>0</v>
      </c>
      <c r="J5332" s="1">
        <f t="shared" si="354"/>
        <v>0</v>
      </c>
      <c r="K5332" s="89">
        <f>IF(Eingabe!E5332="x",1,0)</f>
        <v>0</v>
      </c>
      <c r="L5332" s="1">
        <f>IF(Eingabe!F5332="x",1,0)</f>
        <v>0</v>
      </c>
      <c r="M5332" s="90">
        <f t="shared" si="355"/>
        <v>0</v>
      </c>
    </row>
    <row r="5333">
      <c r="A5333" s="5">
        <f>Eingabe!J5333^2*PI()/4</f>
        <v>0</v>
      </c>
      <c r="B5333" s="5">
        <f>Eingabe!K5333*Eingabe!L5333</f>
        <v>0</v>
      </c>
      <c r="C5333" s="5">
        <f>(Eingabe!K5333*(Eingabe!L5333-Eingabe!K5333)+Eingabe!K5333^2*PI()/4)*0+Eingabe!K5333*Eingabe!L5333</f>
        <v>0</v>
      </c>
      <c r="D5333" s="89">
        <f>IF(Eingabe!G5333="x",1,0)</f>
        <v>0</v>
      </c>
      <c r="E5333" s="1">
        <f>IF(Eingabe!H5333="x",1,0)</f>
        <v>0</v>
      </c>
      <c r="F5333" s="1">
        <f>IF(Eingabe!I5333="x",1,0)</f>
        <v>0</v>
      </c>
      <c r="G5333" s="90">
        <f t="shared" si="353"/>
        <v>0</v>
      </c>
      <c r="H5333" s="1">
        <f>IF(Eingabe!R5333="x",1,0)</f>
        <v>0</v>
      </c>
      <c r="I5333" s="1">
        <f>IF(Eingabe!S5333="x",1,0)</f>
        <v>0</v>
      </c>
      <c r="J5333" s="1">
        <f t="shared" si="354"/>
        <v>0</v>
      </c>
      <c r="K5333" s="89">
        <f>IF(Eingabe!E5333="x",1,0)</f>
        <v>0</v>
      </c>
      <c r="L5333" s="1">
        <f>IF(Eingabe!F5333="x",1,0)</f>
        <v>0</v>
      </c>
      <c r="M5333" s="90">
        <f t="shared" si="355"/>
        <v>0</v>
      </c>
    </row>
    <row r="5334">
      <c r="A5334" s="5">
        <f>Eingabe!J5334^2*PI()/4</f>
        <v>0</v>
      </c>
      <c r="B5334" s="5">
        <f>Eingabe!K5334*Eingabe!L5334</f>
        <v>0</v>
      </c>
      <c r="C5334" s="5">
        <f>(Eingabe!K5334*(Eingabe!L5334-Eingabe!K5334)+Eingabe!K5334^2*PI()/4)*0+Eingabe!K5334*Eingabe!L5334</f>
        <v>0</v>
      </c>
      <c r="D5334" s="89">
        <f>IF(Eingabe!G5334="x",1,0)</f>
        <v>0</v>
      </c>
      <c r="E5334" s="1">
        <f>IF(Eingabe!H5334="x",1,0)</f>
        <v>0</v>
      </c>
      <c r="F5334" s="1">
        <f>IF(Eingabe!I5334="x",1,0)</f>
        <v>0</v>
      </c>
      <c r="G5334" s="90">
        <f t="shared" si="353"/>
        <v>0</v>
      </c>
      <c r="H5334" s="1">
        <f>IF(Eingabe!R5334="x",1,0)</f>
        <v>0</v>
      </c>
      <c r="I5334" s="1">
        <f>IF(Eingabe!S5334="x",1,0)</f>
        <v>0</v>
      </c>
      <c r="J5334" s="1">
        <f t="shared" si="354"/>
        <v>0</v>
      </c>
      <c r="K5334" s="89">
        <f>IF(Eingabe!E5334="x",1,0)</f>
        <v>0</v>
      </c>
      <c r="L5334" s="1">
        <f>IF(Eingabe!F5334="x",1,0)</f>
        <v>0</v>
      </c>
      <c r="M5334" s="90">
        <f t="shared" si="355"/>
        <v>0</v>
      </c>
    </row>
    <row r="5335">
      <c r="A5335" s="5">
        <f>Eingabe!J5335^2*PI()/4</f>
        <v>0</v>
      </c>
      <c r="B5335" s="5">
        <f>Eingabe!K5335*Eingabe!L5335</f>
        <v>0</v>
      </c>
      <c r="C5335" s="5">
        <f>(Eingabe!K5335*(Eingabe!L5335-Eingabe!K5335)+Eingabe!K5335^2*PI()/4)*0+Eingabe!K5335*Eingabe!L5335</f>
        <v>0</v>
      </c>
      <c r="D5335" s="89">
        <f>IF(Eingabe!G5335="x",1,0)</f>
        <v>0</v>
      </c>
      <c r="E5335" s="1">
        <f>IF(Eingabe!H5335="x",1,0)</f>
        <v>0</v>
      </c>
      <c r="F5335" s="1">
        <f>IF(Eingabe!I5335="x",1,0)</f>
        <v>0</v>
      </c>
      <c r="G5335" s="90">
        <f t="shared" si="353"/>
        <v>0</v>
      </c>
      <c r="H5335" s="1">
        <f>IF(Eingabe!R5335="x",1,0)</f>
        <v>0</v>
      </c>
      <c r="I5335" s="1">
        <f>IF(Eingabe!S5335="x",1,0)</f>
        <v>0</v>
      </c>
      <c r="J5335" s="1">
        <f t="shared" si="354"/>
        <v>0</v>
      </c>
      <c r="K5335" s="89">
        <f>IF(Eingabe!E5335="x",1,0)</f>
        <v>0</v>
      </c>
      <c r="L5335" s="1">
        <f>IF(Eingabe!F5335="x",1,0)</f>
        <v>0</v>
      </c>
      <c r="M5335" s="90">
        <f t="shared" si="355"/>
        <v>0</v>
      </c>
    </row>
    <row r="5336">
      <c r="A5336" s="5">
        <f>Eingabe!J5336^2*PI()/4</f>
        <v>0</v>
      </c>
      <c r="B5336" s="5">
        <f>Eingabe!K5336*Eingabe!L5336</f>
        <v>0</v>
      </c>
      <c r="C5336" s="5">
        <f>(Eingabe!K5336*(Eingabe!L5336-Eingabe!K5336)+Eingabe!K5336^2*PI()/4)*0+Eingabe!K5336*Eingabe!L5336</f>
        <v>0</v>
      </c>
      <c r="D5336" s="89">
        <f>IF(Eingabe!G5336="x",1,0)</f>
        <v>0</v>
      </c>
      <c r="E5336" s="1">
        <f>IF(Eingabe!H5336="x",1,0)</f>
        <v>0</v>
      </c>
      <c r="F5336" s="1">
        <f>IF(Eingabe!I5336="x",1,0)</f>
        <v>0</v>
      </c>
      <c r="G5336" s="90">
        <f t="shared" si="353"/>
        <v>0</v>
      </c>
      <c r="H5336" s="1">
        <f>IF(Eingabe!R5336="x",1,0)</f>
        <v>0</v>
      </c>
      <c r="I5336" s="1">
        <f>IF(Eingabe!S5336="x",1,0)</f>
        <v>0</v>
      </c>
      <c r="J5336" s="1">
        <f t="shared" si="354"/>
        <v>0</v>
      </c>
      <c r="K5336" s="89">
        <f>IF(Eingabe!E5336="x",1,0)</f>
        <v>0</v>
      </c>
      <c r="L5336" s="1">
        <f>IF(Eingabe!F5336="x",1,0)</f>
        <v>0</v>
      </c>
      <c r="M5336" s="90">
        <f t="shared" si="355"/>
        <v>0</v>
      </c>
    </row>
    <row r="5337">
      <c r="A5337" s="5">
        <f>Eingabe!J5337^2*PI()/4</f>
        <v>0</v>
      </c>
      <c r="B5337" s="5">
        <f>Eingabe!K5337*Eingabe!L5337</f>
        <v>0</v>
      </c>
      <c r="C5337" s="5">
        <f>(Eingabe!K5337*(Eingabe!L5337-Eingabe!K5337)+Eingabe!K5337^2*PI()/4)*0+Eingabe!K5337*Eingabe!L5337</f>
        <v>0</v>
      </c>
      <c r="D5337" s="89">
        <f>IF(Eingabe!G5337="x",1,0)</f>
        <v>0</v>
      </c>
      <c r="E5337" s="1">
        <f>IF(Eingabe!H5337="x",1,0)</f>
        <v>0</v>
      </c>
      <c r="F5337" s="1">
        <f>IF(Eingabe!I5337="x",1,0)</f>
        <v>0</v>
      </c>
      <c r="G5337" s="90">
        <f t="shared" si="353"/>
        <v>0</v>
      </c>
      <c r="H5337" s="1">
        <f>IF(Eingabe!R5337="x",1,0)</f>
        <v>0</v>
      </c>
      <c r="I5337" s="1">
        <f>IF(Eingabe!S5337="x",1,0)</f>
        <v>0</v>
      </c>
      <c r="J5337" s="1">
        <f t="shared" si="354"/>
        <v>0</v>
      </c>
      <c r="K5337" s="89">
        <f>IF(Eingabe!E5337="x",1,0)</f>
        <v>0</v>
      </c>
      <c r="L5337" s="1">
        <f>IF(Eingabe!F5337="x",1,0)</f>
        <v>0</v>
      </c>
      <c r="M5337" s="90">
        <f t="shared" si="355"/>
        <v>0</v>
      </c>
    </row>
    <row r="5338">
      <c r="A5338" s="5">
        <f>Eingabe!J5338^2*PI()/4</f>
        <v>0</v>
      </c>
      <c r="B5338" s="5">
        <f>Eingabe!K5338*Eingabe!L5338</f>
        <v>0</v>
      </c>
      <c r="C5338" s="5">
        <f>(Eingabe!K5338*(Eingabe!L5338-Eingabe!K5338)+Eingabe!K5338^2*PI()/4)*0+Eingabe!K5338*Eingabe!L5338</f>
        <v>0</v>
      </c>
      <c r="D5338" s="89">
        <f>IF(Eingabe!G5338="x",1,0)</f>
        <v>0</v>
      </c>
      <c r="E5338" s="1">
        <f>IF(Eingabe!H5338="x",1,0)</f>
        <v>0</v>
      </c>
      <c r="F5338" s="1">
        <f>IF(Eingabe!I5338="x",1,0)</f>
        <v>0</v>
      </c>
      <c r="G5338" s="90">
        <f t="shared" si="353"/>
        <v>0</v>
      </c>
      <c r="H5338" s="1">
        <f>IF(Eingabe!R5338="x",1,0)</f>
        <v>0</v>
      </c>
      <c r="I5338" s="1">
        <f>IF(Eingabe!S5338="x",1,0)</f>
        <v>0</v>
      </c>
      <c r="J5338" s="1">
        <f t="shared" si="354"/>
        <v>0</v>
      </c>
      <c r="K5338" s="89">
        <f>IF(Eingabe!E5338="x",1,0)</f>
        <v>0</v>
      </c>
      <c r="L5338" s="1">
        <f>IF(Eingabe!F5338="x",1,0)</f>
        <v>0</v>
      </c>
      <c r="M5338" s="90">
        <f t="shared" si="355"/>
        <v>0</v>
      </c>
    </row>
    <row r="5339">
      <c r="A5339" s="5">
        <f>Eingabe!J5339^2*PI()/4</f>
        <v>0</v>
      </c>
      <c r="B5339" s="5">
        <f>Eingabe!K5339*Eingabe!L5339</f>
        <v>0</v>
      </c>
      <c r="C5339" s="5">
        <f>(Eingabe!K5339*(Eingabe!L5339-Eingabe!K5339)+Eingabe!K5339^2*PI()/4)*0+Eingabe!K5339*Eingabe!L5339</f>
        <v>0</v>
      </c>
      <c r="D5339" s="89">
        <f>IF(Eingabe!G5339="x",1,0)</f>
        <v>0</v>
      </c>
      <c r="E5339" s="1">
        <f>IF(Eingabe!H5339="x",1,0)</f>
        <v>0</v>
      </c>
      <c r="F5339" s="1">
        <f>IF(Eingabe!I5339="x",1,0)</f>
        <v>0</v>
      </c>
      <c r="G5339" s="90">
        <f t="shared" si="353"/>
        <v>0</v>
      </c>
      <c r="H5339" s="1">
        <f>IF(Eingabe!R5339="x",1,0)</f>
        <v>0</v>
      </c>
      <c r="I5339" s="1">
        <f>IF(Eingabe!S5339="x",1,0)</f>
        <v>0</v>
      </c>
      <c r="J5339" s="1">
        <f t="shared" si="354"/>
        <v>0</v>
      </c>
      <c r="K5339" s="89">
        <f>IF(Eingabe!E5339="x",1,0)</f>
        <v>0</v>
      </c>
      <c r="L5339" s="1">
        <f>IF(Eingabe!F5339="x",1,0)</f>
        <v>0</v>
      </c>
      <c r="M5339" s="90">
        <f t="shared" si="355"/>
        <v>0</v>
      </c>
    </row>
    <row r="5340">
      <c r="A5340" s="5">
        <f>Eingabe!J5340^2*PI()/4</f>
        <v>0</v>
      </c>
      <c r="B5340" s="5">
        <f>Eingabe!K5340*Eingabe!L5340</f>
        <v>0</v>
      </c>
      <c r="C5340" s="5">
        <f>(Eingabe!K5340*(Eingabe!L5340-Eingabe!K5340)+Eingabe!K5340^2*PI()/4)*0+Eingabe!K5340*Eingabe!L5340</f>
        <v>0</v>
      </c>
      <c r="D5340" s="89">
        <f>IF(Eingabe!G5340="x",1,0)</f>
        <v>0</v>
      </c>
      <c r="E5340" s="1">
        <f>IF(Eingabe!H5340="x",1,0)</f>
        <v>0</v>
      </c>
      <c r="F5340" s="1">
        <f>IF(Eingabe!I5340="x",1,0)</f>
        <v>0</v>
      </c>
      <c r="G5340" s="90">
        <f t="shared" si="353"/>
        <v>0</v>
      </c>
      <c r="H5340" s="1">
        <f>IF(Eingabe!R5340="x",1,0)</f>
        <v>0</v>
      </c>
      <c r="I5340" s="1">
        <f>IF(Eingabe!S5340="x",1,0)</f>
        <v>0</v>
      </c>
      <c r="J5340" s="1">
        <f t="shared" si="354"/>
        <v>0</v>
      </c>
      <c r="K5340" s="89">
        <f>IF(Eingabe!E5340="x",1,0)</f>
        <v>0</v>
      </c>
      <c r="L5340" s="1">
        <f>IF(Eingabe!F5340="x",1,0)</f>
        <v>0</v>
      </c>
      <c r="M5340" s="90">
        <f t="shared" si="355"/>
        <v>0</v>
      </c>
    </row>
    <row r="5341">
      <c r="A5341" s="5">
        <f>Eingabe!J5341^2*PI()/4</f>
        <v>0</v>
      </c>
      <c r="B5341" s="5">
        <f>Eingabe!K5341*Eingabe!L5341</f>
        <v>0</v>
      </c>
      <c r="C5341" s="5">
        <f>(Eingabe!K5341*(Eingabe!L5341-Eingabe!K5341)+Eingabe!K5341^2*PI()/4)*0+Eingabe!K5341*Eingabe!L5341</f>
        <v>0</v>
      </c>
      <c r="D5341" s="89">
        <f>IF(Eingabe!G5341="x",1,0)</f>
        <v>0</v>
      </c>
      <c r="E5341" s="1">
        <f>IF(Eingabe!H5341="x",1,0)</f>
        <v>0</v>
      </c>
      <c r="F5341" s="1">
        <f>IF(Eingabe!I5341="x",1,0)</f>
        <v>0</v>
      </c>
      <c r="G5341" s="90">
        <f t="shared" si="353"/>
        <v>0</v>
      </c>
      <c r="H5341" s="1">
        <f>IF(Eingabe!R5341="x",1,0)</f>
        <v>0</v>
      </c>
      <c r="I5341" s="1">
        <f>IF(Eingabe!S5341="x",1,0)</f>
        <v>0</v>
      </c>
      <c r="J5341" s="1">
        <f t="shared" si="354"/>
        <v>0</v>
      </c>
      <c r="K5341" s="89">
        <f>IF(Eingabe!E5341="x",1,0)</f>
        <v>0</v>
      </c>
      <c r="L5341" s="1">
        <f>IF(Eingabe!F5341="x",1,0)</f>
        <v>0</v>
      </c>
      <c r="M5341" s="90">
        <f t="shared" si="355"/>
        <v>0</v>
      </c>
    </row>
    <row r="5342">
      <c r="A5342" s="5">
        <f>Eingabe!J5342^2*PI()/4</f>
        <v>0</v>
      </c>
      <c r="B5342" s="5">
        <f>Eingabe!K5342*Eingabe!L5342</f>
        <v>0</v>
      </c>
      <c r="C5342" s="5">
        <f>(Eingabe!K5342*(Eingabe!L5342-Eingabe!K5342)+Eingabe!K5342^2*PI()/4)*0+Eingabe!K5342*Eingabe!L5342</f>
        <v>0</v>
      </c>
      <c r="D5342" s="89">
        <f>IF(Eingabe!G5342="x",1,0)</f>
        <v>0</v>
      </c>
      <c r="E5342" s="1">
        <f>IF(Eingabe!H5342="x",1,0)</f>
        <v>0</v>
      </c>
      <c r="F5342" s="1">
        <f>IF(Eingabe!I5342="x",1,0)</f>
        <v>0</v>
      </c>
      <c r="G5342" s="90">
        <f t="shared" si="353"/>
        <v>0</v>
      </c>
      <c r="H5342" s="1">
        <f>IF(Eingabe!R5342="x",1,0)</f>
        <v>0</v>
      </c>
      <c r="I5342" s="1">
        <f>IF(Eingabe!S5342="x",1,0)</f>
        <v>0</v>
      </c>
      <c r="J5342" s="1">
        <f t="shared" si="354"/>
        <v>0</v>
      </c>
      <c r="K5342" s="89">
        <f>IF(Eingabe!E5342="x",1,0)</f>
        <v>0</v>
      </c>
      <c r="L5342" s="1">
        <f>IF(Eingabe!F5342="x",1,0)</f>
        <v>0</v>
      </c>
      <c r="M5342" s="90">
        <f t="shared" si="355"/>
        <v>0</v>
      </c>
    </row>
    <row r="5343">
      <c r="A5343" s="5">
        <f>Eingabe!J5343^2*PI()/4</f>
        <v>0</v>
      </c>
      <c r="B5343" s="5">
        <f>Eingabe!K5343*Eingabe!L5343</f>
        <v>0</v>
      </c>
      <c r="C5343" s="5">
        <f>(Eingabe!K5343*(Eingabe!L5343-Eingabe!K5343)+Eingabe!K5343^2*PI()/4)*0+Eingabe!K5343*Eingabe!L5343</f>
        <v>0</v>
      </c>
      <c r="D5343" s="89">
        <f>IF(Eingabe!G5343="x",1,0)</f>
        <v>0</v>
      </c>
      <c r="E5343" s="1">
        <f>IF(Eingabe!H5343="x",1,0)</f>
        <v>0</v>
      </c>
      <c r="F5343" s="1">
        <f>IF(Eingabe!I5343="x",1,0)</f>
        <v>0</v>
      </c>
      <c r="G5343" s="90">
        <f t="shared" si="353"/>
        <v>0</v>
      </c>
      <c r="H5343" s="1">
        <f>IF(Eingabe!R5343="x",1,0)</f>
        <v>0</v>
      </c>
      <c r="I5343" s="1">
        <f>IF(Eingabe!S5343="x",1,0)</f>
        <v>0</v>
      </c>
      <c r="J5343" s="1">
        <f t="shared" si="354"/>
        <v>0</v>
      </c>
      <c r="K5343" s="89">
        <f>IF(Eingabe!E5343="x",1,0)</f>
        <v>0</v>
      </c>
      <c r="L5343" s="1">
        <f>IF(Eingabe!F5343="x",1,0)</f>
        <v>0</v>
      </c>
      <c r="M5343" s="90">
        <f t="shared" si="355"/>
        <v>0</v>
      </c>
    </row>
    <row r="5344">
      <c r="A5344" s="5">
        <f>Eingabe!J5344^2*PI()/4</f>
        <v>0</v>
      </c>
      <c r="B5344" s="5">
        <f>Eingabe!K5344*Eingabe!L5344</f>
        <v>0</v>
      </c>
      <c r="C5344" s="5">
        <f>(Eingabe!K5344*(Eingabe!L5344-Eingabe!K5344)+Eingabe!K5344^2*PI()/4)*0+Eingabe!K5344*Eingabe!L5344</f>
        <v>0</v>
      </c>
      <c r="D5344" s="89">
        <f>IF(Eingabe!G5344="x",1,0)</f>
        <v>0</v>
      </c>
      <c r="E5344" s="1">
        <f>IF(Eingabe!H5344="x",1,0)</f>
        <v>0</v>
      </c>
      <c r="F5344" s="1">
        <f>IF(Eingabe!I5344="x",1,0)</f>
        <v>0</v>
      </c>
      <c r="G5344" s="90">
        <f t="shared" si="353"/>
        <v>0</v>
      </c>
      <c r="H5344" s="1">
        <f>IF(Eingabe!R5344="x",1,0)</f>
        <v>0</v>
      </c>
      <c r="I5344" s="1">
        <f>IF(Eingabe!S5344="x",1,0)</f>
        <v>0</v>
      </c>
      <c r="J5344" s="1">
        <f t="shared" si="354"/>
        <v>0</v>
      </c>
      <c r="K5344" s="89">
        <f>IF(Eingabe!E5344="x",1,0)</f>
        <v>0</v>
      </c>
      <c r="L5344" s="1">
        <f>IF(Eingabe!F5344="x",1,0)</f>
        <v>0</v>
      </c>
      <c r="M5344" s="90">
        <f t="shared" si="355"/>
        <v>0</v>
      </c>
    </row>
    <row r="5345">
      <c r="A5345" s="5">
        <f>Eingabe!J5345^2*PI()/4</f>
        <v>0</v>
      </c>
      <c r="B5345" s="5">
        <f>Eingabe!K5345*Eingabe!L5345</f>
        <v>0</v>
      </c>
      <c r="C5345" s="5">
        <f>(Eingabe!K5345*(Eingabe!L5345-Eingabe!K5345)+Eingabe!K5345^2*PI()/4)*0+Eingabe!K5345*Eingabe!L5345</f>
        <v>0</v>
      </c>
      <c r="D5345" s="89">
        <f>IF(Eingabe!G5345="x",1,0)</f>
        <v>0</v>
      </c>
      <c r="E5345" s="1">
        <f>IF(Eingabe!H5345="x",1,0)</f>
        <v>0</v>
      </c>
      <c r="F5345" s="1">
        <f>IF(Eingabe!I5345="x",1,0)</f>
        <v>0</v>
      </c>
      <c r="G5345" s="90">
        <f t="shared" si="353"/>
        <v>0</v>
      </c>
      <c r="H5345" s="1">
        <f>IF(Eingabe!R5345="x",1,0)</f>
        <v>0</v>
      </c>
      <c r="I5345" s="1">
        <f>IF(Eingabe!S5345="x",1,0)</f>
        <v>0</v>
      </c>
      <c r="J5345" s="1">
        <f t="shared" si="354"/>
        <v>0</v>
      </c>
      <c r="K5345" s="89">
        <f>IF(Eingabe!E5345="x",1,0)</f>
        <v>0</v>
      </c>
      <c r="L5345" s="1">
        <f>IF(Eingabe!F5345="x",1,0)</f>
        <v>0</v>
      </c>
      <c r="M5345" s="90">
        <f t="shared" si="355"/>
        <v>0</v>
      </c>
    </row>
    <row r="5346">
      <c r="A5346" s="5">
        <f>Eingabe!J5346^2*PI()/4</f>
        <v>0</v>
      </c>
      <c r="B5346" s="5">
        <f>Eingabe!K5346*Eingabe!L5346</f>
        <v>0</v>
      </c>
      <c r="C5346" s="5">
        <f>(Eingabe!K5346*(Eingabe!L5346-Eingabe!K5346)+Eingabe!K5346^2*PI()/4)*0+Eingabe!K5346*Eingabe!L5346</f>
        <v>0</v>
      </c>
      <c r="D5346" s="89">
        <f>IF(Eingabe!G5346="x",1,0)</f>
        <v>0</v>
      </c>
      <c r="E5346" s="1">
        <f>IF(Eingabe!H5346="x",1,0)</f>
        <v>0</v>
      </c>
      <c r="F5346" s="1">
        <f>IF(Eingabe!I5346="x",1,0)</f>
        <v>0</v>
      </c>
      <c r="G5346" s="90">
        <f t="shared" si="353"/>
        <v>0</v>
      </c>
      <c r="H5346" s="1">
        <f>IF(Eingabe!R5346="x",1,0)</f>
        <v>0</v>
      </c>
      <c r="I5346" s="1">
        <f>IF(Eingabe!S5346="x",1,0)</f>
        <v>0</v>
      </c>
      <c r="J5346" s="1">
        <f t="shared" si="354"/>
        <v>0</v>
      </c>
      <c r="K5346" s="89">
        <f>IF(Eingabe!E5346="x",1,0)</f>
        <v>0</v>
      </c>
      <c r="L5346" s="1">
        <f>IF(Eingabe!F5346="x",1,0)</f>
        <v>0</v>
      </c>
      <c r="M5346" s="90">
        <f t="shared" si="355"/>
        <v>0</v>
      </c>
    </row>
    <row r="5347">
      <c r="A5347" s="5">
        <f>Eingabe!J5347^2*PI()/4</f>
        <v>0</v>
      </c>
      <c r="B5347" s="5">
        <f>Eingabe!K5347*Eingabe!L5347</f>
        <v>0</v>
      </c>
      <c r="C5347" s="5">
        <f>(Eingabe!K5347*(Eingabe!L5347-Eingabe!K5347)+Eingabe!K5347^2*PI()/4)*0+Eingabe!K5347*Eingabe!L5347</f>
        <v>0</v>
      </c>
      <c r="D5347" s="89">
        <f>IF(Eingabe!G5347="x",1,0)</f>
        <v>0</v>
      </c>
      <c r="E5347" s="1">
        <f>IF(Eingabe!H5347="x",1,0)</f>
        <v>0</v>
      </c>
      <c r="F5347" s="1">
        <f>IF(Eingabe!I5347="x",1,0)</f>
        <v>0</v>
      </c>
      <c r="G5347" s="90">
        <f t="shared" si="353"/>
        <v>0</v>
      </c>
      <c r="H5347" s="1">
        <f>IF(Eingabe!R5347="x",1,0)</f>
        <v>0</v>
      </c>
      <c r="I5347" s="1">
        <f>IF(Eingabe!S5347="x",1,0)</f>
        <v>0</v>
      </c>
      <c r="J5347" s="1">
        <f t="shared" si="354"/>
        <v>0</v>
      </c>
      <c r="K5347" s="89">
        <f>IF(Eingabe!E5347="x",1,0)</f>
        <v>0</v>
      </c>
      <c r="L5347" s="1">
        <f>IF(Eingabe!F5347="x",1,0)</f>
        <v>0</v>
      </c>
      <c r="M5347" s="90">
        <f t="shared" si="355"/>
        <v>0</v>
      </c>
    </row>
    <row r="5348">
      <c r="A5348" s="5">
        <f>Eingabe!J5348^2*PI()/4</f>
        <v>0</v>
      </c>
      <c r="B5348" s="5">
        <f>Eingabe!K5348*Eingabe!L5348</f>
        <v>0</v>
      </c>
      <c r="C5348" s="5">
        <f>(Eingabe!K5348*(Eingabe!L5348-Eingabe!K5348)+Eingabe!K5348^2*PI()/4)*0+Eingabe!K5348*Eingabe!L5348</f>
        <v>0</v>
      </c>
      <c r="D5348" s="89">
        <f>IF(Eingabe!G5348="x",1,0)</f>
        <v>0</v>
      </c>
      <c r="E5348" s="1">
        <f>IF(Eingabe!H5348="x",1,0)</f>
        <v>0</v>
      </c>
      <c r="F5348" s="1">
        <f>IF(Eingabe!I5348="x",1,0)</f>
        <v>0</v>
      </c>
      <c r="G5348" s="90">
        <f t="shared" si="353"/>
        <v>0</v>
      </c>
      <c r="H5348" s="1">
        <f>IF(Eingabe!R5348="x",1,0)</f>
        <v>0</v>
      </c>
      <c r="I5348" s="1">
        <f>IF(Eingabe!S5348="x",1,0)</f>
        <v>0</v>
      </c>
      <c r="J5348" s="1">
        <f t="shared" si="354"/>
        <v>0</v>
      </c>
      <c r="K5348" s="89">
        <f>IF(Eingabe!E5348="x",1,0)</f>
        <v>0</v>
      </c>
      <c r="L5348" s="1">
        <f>IF(Eingabe!F5348="x",1,0)</f>
        <v>0</v>
      </c>
      <c r="M5348" s="90">
        <f t="shared" si="355"/>
        <v>0</v>
      </c>
    </row>
    <row r="5349">
      <c r="A5349" s="5">
        <f>Eingabe!J5349^2*PI()/4</f>
        <v>0</v>
      </c>
      <c r="B5349" s="5">
        <f>Eingabe!K5349*Eingabe!L5349</f>
        <v>0</v>
      </c>
      <c r="C5349" s="5">
        <f>(Eingabe!K5349*(Eingabe!L5349-Eingabe!K5349)+Eingabe!K5349^2*PI()/4)*0+Eingabe!K5349*Eingabe!L5349</f>
        <v>0</v>
      </c>
      <c r="D5349" s="89">
        <f>IF(Eingabe!G5349="x",1,0)</f>
        <v>0</v>
      </c>
      <c r="E5349" s="1">
        <f>IF(Eingabe!H5349="x",1,0)</f>
        <v>0</v>
      </c>
      <c r="F5349" s="1">
        <f>IF(Eingabe!I5349="x",1,0)</f>
        <v>0</v>
      </c>
      <c r="G5349" s="90">
        <f t="shared" si="353"/>
        <v>0</v>
      </c>
      <c r="H5349" s="1">
        <f>IF(Eingabe!R5349="x",1,0)</f>
        <v>0</v>
      </c>
      <c r="I5349" s="1">
        <f>IF(Eingabe!S5349="x",1,0)</f>
        <v>0</v>
      </c>
      <c r="J5349" s="1">
        <f t="shared" si="354"/>
        <v>0</v>
      </c>
      <c r="K5349" s="89">
        <f>IF(Eingabe!E5349="x",1,0)</f>
        <v>0</v>
      </c>
      <c r="L5349" s="1">
        <f>IF(Eingabe!F5349="x",1,0)</f>
        <v>0</v>
      </c>
      <c r="M5349" s="90">
        <f t="shared" si="355"/>
        <v>0</v>
      </c>
    </row>
    <row r="5350">
      <c r="A5350" s="5">
        <f>Eingabe!J5350^2*PI()/4</f>
        <v>0</v>
      </c>
      <c r="B5350" s="5">
        <f>Eingabe!K5350*Eingabe!L5350</f>
        <v>0</v>
      </c>
      <c r="C5350" s="5">
        <f>(Eingabe!K5350*(Eingabe!L5350-Eingabe!K5350)+Eingabe!K5350^2*PI()/4)*0+Eingabe!K5350*Eingabe!L5350</f>
        <v>0</v>
      </c>
      <c r="D5350" s="89">
        <f>IF(Eingabe!G5350="x",1,0)</f>
        <v>0</v>
      </c>
      <c r="E5350" s="1">
        <f>IF(Eingabe!H5350="x",1,0)</f>
        <v>0</v>
      </c>
      <c r="F5350" s="1">
        <f>IF(Eingabe!I5350="x",1,0)</f>
        <v>0</v>
      </c>
      <c r="G5350" s="90">
        <f t="shared" si="353"/>
        <v>0</v>
      </c>
      <c r="H5350" s="1">
        <f>IF(Eingabe!R5350="x",1,0)</f>
        <v>0</v>
      </c>
      <c r="I5350" s="1">
        <f>IF(Eingabe!S5350="x",1,0)</f>
        <v>0</v>
      </c>
      <c r="J5350" s="1">
        <f t="shared" si="354"/>
        <v>0</v>
      </c>
      <c r="K5350" s="89">
        <f>IF(Eingabe!E5350="x",1,0)</f>
        <v>0</v>
      </c>
      <c r="L5350" s="1">
        <f>IF(Eingabe!F5350="x",1,0)</f>
        <v>0</v>
      </c>
      <c r="M5350" s="90">
        <f t="shared" si="355"/>
        <v>0</v>
      </c>
    </row>
    <row r="5351">
      <c r="A5351" s="5">
        <f>Eingabe!J5351^2*PI()/4</f>
        <v>0</v>
      </c>
      <c r="B5351" s="5">
        <f>Eingabe!K5351*Eingabe!L5351</f>
        <v>0</v>
      </c>
      <c r="C5351" s="5">
        <f>(Eingabe!K5351*(Eingabe!L5351-Eingabe!K5351)+Eingabe!K5351^2*PI()/4)*0+Eingabe!K5351*Eingabe!L5351</f>
        <v>0</v>
      </c>
      <c r="D5351" s="89">
        <f>IF(Eingabe!G5351="x",1,0)</f>
        <v>0</v>
      </c>
      <c r="E5351" s="1">
        <f>IF(Eingabe!H5351="x",1,0)</f>
        <v>0</v>
      </c>
      <c r="F5351" s="1">
        <f>IF(Eingabe!I5351="x",1,0)</f>
        <v>0</v>
      </c>
      <c r="G5351" s="90">
        <f t="shared" si="353"/>
        <v>0</v>
      </c>
      <c r="H5351" s="1">
        <f>IF(Eingabe!R5351="x",1,0)</f>
        <v>0</v>
      </c>
      <c r="I5351" s="1">
        <f>IF(Eingabe!S5351="x",1,0)</f>
        <v>0</v>
      </c>
      <c r="J5351" s="1">
        <f t="shared" si="354"/>
        <v>0</v>
      </c>
      <c r="K5351" s="89">
        <f>IF(Eingabe!E5351="x",1,0)</f>
        <v>0</v>
      </c>
      <c r="L5351" s="1">
        <f>IF(Eingabe!F5351="x",1,0)</f>
        <v>0</v>
      </c>
      <c r="M5351" s="90">
        <f t="shared" si="355"/>
        <v>0</v>
      </c>
    </row>
    <row r="5352">
      <c r="A5352" s="5">
        <f>Eingabe!J5352^2*PI()/4</f>
        <v>0</v>
      </c>
      <c r="B5352" s="5">
        <f>Eingabe!K5352*Eingabe!L5352</f>
        <v>0</v>
      </c>
      <c r="C5352" s="5">
        <f>(Eingabe!K5352*(Eingabe!L5352-Eingabe!K5352)+Eingabe!K5352^2*PI()/4)*0+Eingabe!K5352*Eingabe!L5352</f>
        <v>0</v>
      </c>
      <c r="D5352" s="89">
        <f>IF(Eingabe!G5352="x",1,0)</f>
        <v>0</v>
      </c>
      <c r="E5352" s="1">
        <f>IF(Eingabe!H5352="x",1,0)</f>
        <v>0</v>
      </c>
      <c r="F5352" s="1">
        <f>IF(Eingabe!I5352="x",1,0)</f>
        <v>0</v>
      </c>
      <c r="G5352" s="90">
        <f t="shared" si="353"/>
        <v>0</v>
      </c>
      <c r="H5352" s="1">
        <f>IF(Eingabe!R5352="x",1,0)</f>
        <v>0</v>
      </c>
      <c r="I5352" s="1">
        <f>IF(Eingabe!S5352="x",1,0)</f>
        <v>0</v>
      </c>
      <c r="J5352" s="1">
        <f t="shared" si="354"/>
        <v>0</v>
      </c>
      <c r="K5352" s="89">
        <f>IF(Eingabe!E5352="x",1,0)</f>
        <v>0</v>
      </c>
      <c r="L5352" s="1">
        <f>IF(Eingabe!F5352="x",1,0)</f>
        <v>0</v>
      </c>
      <c r="M5352" s="90">
        <f t="shared" si="355"/>
        <v>0</v>
      </c>
    </row>
    <row r="5353">
      <c r="A5353" s="5">
        <f>Eingabe!J5353^2*PI()/4</f>
        <v>0</v>
      </c>
      <c r="B5353" s="5">
        <f>Eingabe!K5353*Eingabe!L5353</f>
        <v>0</v>
      </c>
      <c r="C5353" s="5">
        <f>(Eingabe!K5353*(Eingabe!L5353-Eingabe!K5353)+Eingabe!K5353^2*PI()/4)*0+Eingabe!K5353*Eingabe!L5353</f>
        <v>0</v>
      </c>
      <c r="D5353" s="89">
        <f>IF(Eingabe!G5353="x",1,0)</f>
        <v>0</v>
      </c>
      <c r="E5353" s="1">
        <f>IF(Eingabe!H5353="x",1,0)</f>
        <v>0</v>
      </c>
      <c r="F5353" s="1">
        <f>IF(Eingabe!I5353="x",1,0)</f>
        <v>0</v>
      </c>
      <c r="G5353" s="90">
        <f t="shared" si="353"/>
        <v>0</v>
      </c>
      <c r="H5353" s="1">
        <f>IF(Eingabe!R5353="x",1,0)</f>
        <v>0</v>
      </c>
      <c r="I5353" s="1">
        <f>IF(Eingabe!S5353="x",1,0)</f>
        <v>0</v>
      </c>
      <c r="J5353" s="1">
        <f t="shared" si="354"/>
        <v>0</v>
      </c>
      <c r="K5353" s="89">
        <f>IF(Eingabe!E5353="x",1,0)</f>
        <v>0</v>
      </c>
      <c r="L5353" s="1">
        <f>IF(Eingabe!F5353="x",1,0)</f>
        <v>0</v>
      </c>
      <c r="M5353" s="90">
        <f t="shared" si="355"/>
        <v>0</v>
      </c>
    </row>
    <row r="5354">
      <c r="A5354" s="5">
        <f>Eingabe!J5354^2*PI()/4</f>
        <v>0</v>
      </c>
      <c r="B5354" s="5">
        <f>Eingabe!K5354*Eingabe!L5354</f>
        <v>0</v>
      </c>
      <c r="C5354" s="5">
        <f>(Eingabe!K5354*(Eingabe!L5354-Eingabe!K5354)+Eingabe!K5354^2*PI()/4)*0+Eingabe!K5354*Eingabe!L5354</f>
        <v>0</v>
      </c>
      <c r="D5354" s="89">
        <f>IF(Eingabe!G5354="x",1,0)</f>
        <v>0</v>
      </c>
      <c r="E5354" s="1">
        <f>IF(Eingabe!H5354="x",1,0)</f>
        <v>0</v>
      </c>
      <c r="F5354" s="1">
        <f>IF(Eingabe!I5354="x",1,0)</f>
        <v>0</v>
      </c>
      <c r="G5354" s="90">
        <f t="shared" si="353"/>
        <v>0</v>
      </c>
      <c r="H5354" s="1">
        <f>IF(Eingabe!R5354="x",1,0)</f>
        <v>0</v>
      </c>
      <c r="I5354" s="1">
        <f>IF(Eingabe!S5354="x",1,0)</f>
        <v>0</v>
      </c>
      <c r="J5354" s="1">
        <f t="shared" si="354"/>
        <v>0</v>
      </c>
      <c r="K5354" s="89">
        <f>IF(Eingabe!E5354="x",1,0)</f>
        <v>0</v>
      </c>
      <c r="L5354" s="1">
        <f>IF(Eingabe!F5354="x",1,0)</f>
        <v>0</v>
      </c>
      <c r="M5354" s="90">
        <f t="shared" si="355"/>
        <v>0</v>
      </c>
    </row>
    <row r="5355">
      <c r="A5355" s="5">
        <f>Eingabe!J5355^2*PI()/4</f>
        <v>0</v>
      </c>
      <c r="B5355" s="5">
        <f>Eingabe!K5355*Eingabe!L5355</f>
        <v>0</v>
      </c>
      <c r="C5355" s="5">
        <f>(Eingabe!K5355*(Eingabe!L5355-Eingabe!K5355)+Eingabe!K5355^2*PI()/4)*0+Eingabe!K5355*Eingabe!L5355</f>
        <v>0</v>
      </c>
      <c r="D5355" s="89">
        <f>IF(Eingabe!G5355="x",1,0)</f>
        <v>0</v>
      </c>
      <c r="E5355" s="1">
        <f>IF(Eingabe!H5355="x",1,0)</f>
        <v>0</v>
      </c>
      <c r="F5355" s="1">
        <f>IF(Eingabe!I5355="x",1,0)</f>
        <v>0</v>
      </c>
      <c r="G5355" s="90">
        <f t="shared" si="353"/>
        <v>0</v>
      </c>
      <c r="H5355" s="1">
        <f>IF(Eingabe!R5355="x",1,0)</f>
        <v>0</v>
      </c>
      <c r="I5355" s="1">
        <f>IF(Eingabe!S5355="x",1,0)</f>
        <v>0</v>
      </c>
      <c r="J5355" s="1">
        <f t="shared" si="354"/>
        <v>0</v>
      </c>
      <c r="K5355" s="89">
        <f>IF(Eingabe!E5355="x",1,0)</f>
        <v>0</v>
      </c>
      <c r="L5355" s="1">
        <f>IF(Eingabe!F5355="x",1,0)</f>
        <v>0</v>
      </c>
      <c r="M5355" s="90">
        <f t="shared" si="355"/>
        <v>0</v>
      </c>
    </row>
    <row r="5356">
      <c r="A5356" s="5">
        <f>Eingabe!J5356^2*PI()/4</f>
        <v>0</v>
      </c>
      <c r="B5356" s="5">
        <f>Eingabe!K5356*Eingabe!L5356</f>
        <v>0</v>
      </c>
      <c r="C5356" s="5">
        <f>(Eingabe!K5356*(Eingabe!L5356-Eingabe!K5356)+Eingabe!K5356^2*PI()/4)*0+Eingabe!K5356*Eingabe!L5356</f>
        <v>0</v>
      </c>
      <c r="D5356" s="89">
        <f>IF(Eingabe!G5356="x",1,0)</f>
        <v>0</v>
      </c>
      <c r="E5356" s="1">
        <f>IF(Eingabe!H5356="x",1,0)</f>
        <v>0</v>
      </c>
      <c r="F5356" s="1">
        <f>IF(Eingabe!I5356="x",1,0)</f>
        <v>0</v>
      </c>
      <c r="G5356" s="90">
        <f t="shared" si="353"/>
        <v>0</v>
      </c>
      <c r="H5356" s="1">
        <f>IF(Eingabe!R5356="x",1,0)</f>
        <v>0</v>
      </c>
      <c r="I5356" s="1">
        <f>IF(Eingabe!S5356="x",1,0)</f>
        <v>0</v>
      </c>
      <c r="J5356" s="1">
        <f t="shared" si="354"/>
        <v>0</v>
      </c>
      <c r="K5356" s="89">
        <f>IF(Eingabe!E5356="x",1,0)</f>
        <v>0</v>
      </c>
      <c r="L5356" s="1">
        <f>IF(Eingabe!F5356="x",1,0)</f>
        <v>0</v>
      </c>
      <c r="M5356" s="90">
        <f t="shared" si="355"/>
        <v>0</v>
      </c>
    </row>
    <row r="5357">
      <c r="A5357" s="5">
        <f>Eingabe!J5357^2*PI()/4</f>
        <v>0</v>
      </c>
      <c r="B5357" s="5">
        <f>Eingabe!K5357*Eingabe!L5357</f>
        <v>0</v>
      </c>
      <c r="C5357" s="5">
        <f>(Eingabe!K5357*(Eingabe!L5357-Eingabe!K5357)+Eingabe!K5357^2*PI()/4)*0+Eingabe!K5357*Eingabe!L5357</f>
        <v>0</v>
      </c>
      <c r="D5357" s="89">
        <f>IF(Eingabe!G5357="x",1,0)</f>
        <v>0</v>
      </c>
      <c r="E5357" s="1">
        <f>IF(Eingabe!H5357="x",1,0)</f>
        <v>0</v>
      </c>
      <c r="F5357" s="1">
        <f>IF(Eingabe!I5357="x",1,0)</f>
        <v>0</v>
      </c>
      <c r="G5357" s="90">
        <f t="shared" si="353"/>
        <v>0</v>
      </c>
      <c r="H5357" s="1">
        <f>IF(Eingabe!R5357="x",1,0)</f>
        <v>0</v>
      </c>
      <c r="I5357" s="1">
        <f>IF(Eingabe!S5357="x",1,0)</f>
        <v>0</v>
      </c>
      <c r="J5357" s="1">
        <f t="shared" si="354"/>
        <v>0</v>
      </c>
      <c r="K5357" s="89">
        <f>IF(Eingabe!E5357="x",1,0)</f>
        <v>0</v>
      </c>
      <c r="L5357" s="1">
        <f>IF(Eingabe!F5357="x",1,0)</f>
        <v>0</v>
      </c>
      <c r="M5357" s="90">
        <f t="shared" si="355"/>
        <v>0</v>
      </c>
    </row>
    <row r="5358">
      <c r="A5358" s="5">
        <f>Eingabe!J5358^2*PI()/4</f>
        <v>0</v>
      </c>
      <c r="B5358" s="5">
        <f>Eingabe!K5358*Eingabe!L5358</f>
        <v>0</v>
      </c>
      <c r="C5358" s="5">
        <f>(Eingabe!K5358*(Eingabe!L5358-Eingabe!K5358)+Eingabe!K5358^2*PI()/4)*0+Eingabe!K5358*Eingabe!L5358</f>
        <v>0</v>
      </c>
      <c r="D5358" s="89">
        <f>IF(Eingabe!G5358="x",1,0)</f>
        <v>0</v>
      </c>
      <c r="E5358" s="1">
        <f>IF(Eingabe!H5358="x",1,0)</f>
        <v>0</v>
      </c>
      <c r="F5358" s="1">
        <f>IF(Eingabe!I5358="x",1,0)</f>
        <v>0</v>
      </c>
      <c r="G5358" s="90">
        <f t="shared" si="353"/>
        <v>0</v>
      </c>
      <c r="H5358" s="1">
        <f>IF(Eingabe!R5358="x",1,0)</f>
        <v>0</v>
      </c>
      <c r="I5358" s="1">
        <f>IF(Eingabe!S5358="x",1,0)</f>
        <v>0</v>
      </c>
      <c r="J5358" s="1">
        <f t="shared" si="354"/>
        <v>0</v>
      </c>
      <c r="K5358" s="89">
        <f>IF(Eingabe!E5358="x",1,0)</f>
        <v>0</v>
      </c>
      <c r="L5358" s="1">
        <f>IF(Eingabe!F5358="x",1,0)</f>
        <v>0</v>
      </c>
      <c r="M5358" s="90">
        <f t="shared" si="355"/>
        <v>0</v>
      </c>
    </row>
    <row r="5359">
      <c r="A5359" s="5">
        <f>Eingabe!J5359^2*PI()/4</f>
        <v>0</v>
      </c>
      <c r="B5359" s="5">
        <f>Eingabe!K5359*Eingabe!L5359</f>
        <v>0</v>
      </c>
      <c r="C5359" s="5">
        <f>(Eingabe!K5359*(Eingabe!L5359-Eingabe!K5359)+Eingabe!K5359^2*PI()/4)*0+Eingabe!K5359*Eingabe!L5359</f>
        <v>0</v>
      </c>
      <c r="D5359" s="89">
        <f>IF(Eingabe!G5359="x",1,0)</f>
        <v>0</v>
      </c>
      <c r="E5359" s="1">
        <f>IF(Eingabe!H5359="x",1,0)</f>
        <v>0</v>
      </c>
      <c r="F5359" s="1">
        <f>IF(Eingabe!I5359="x",1,0)</f>
        <v>0</v>
      </c>
      <c r="G5359" s="90">
        <f t="shared" si="353"/>
        <v>0</v>
      </c>
      <c r="H5359" s="1">
        <f>IF(Eingabe!R5359="x",1,0)</f>
        <v>0</v>
      </c>
      <c r="I5359" s="1">
        <f>IF(Eingabe!S5359="x",1,0)</f>
        <v>0</v>
      </c>
      <c r="J5359" s="1">
        <f t="shared" si="354"/>
        <v>0</v>
      </c>
      <c r="K5359" s="89">
        <f>IF(Eingabe!E5359="x",1,0)</f>
        <v>0</v>
      </c>
      <c r="L5359" s="1">
        <f>IF(Eingabe!F5359="x",1,0)</f>
        <v>0</v>
      </c>
      <c r="M5359" s="90">
        <f t="shared" si="355"/>
        <v>0</v>
      </c>
    </row>
    <row r="5360">
      <c r="A5360" s="5">
        <f>Eingabe!J5360^2*PI()/4</f>
        <v>0</v>
      </c>
      <c r="B5360" s="5">
        <f>Eingabe!K5360*Eingabe!L5360</f>
        <v>0</v>
      </c>
      <c r="C5360" s="5">
        <f>(Eingabe!K5360*(Eingabe!L5360-Eingabe!K5360)+Eingabe!K5360^2*PI()/4)*0+Eingabe!K5360*Eingabe!L5360</f>
        <v>0</v>
      </c>
      <c r="D5360" s="89">
        <f>IF(Eingabe!G5360="x",1,0)</f>
        <v>0</v>
      </c>
      <c r="E5360" s="1">
        <f>IF(Eingabe!H5360="x",1,0)</f>
        <v>0</v>
      </c>
      <c r="F5360" s="1">
        <f>IF(Eingabe!I5360="x",1,0)</f>
        <v>0</v>
      </c>
      <c r="G5360" s="90">
        <f t="shared" si="353"/>
        <v>0</v>
      </c>
      <c r="H5360" s="1">
        <f>IF(Eingabe!R5360="x",1,0)</f>
        <v>0</v>
      </c>
      <c r="I5360" s="1">
        <f>IF(Eingabe!S5360="x",1,0)</f>
        <v>0</v>
      </c>
      <c r="J5360" s="1">
        <f t="shared" si="354"/>
        <v>0</v>
      </c>
      <c r="K5360" s="89">
        <f>IF(Eingabe!E5360="x",1,0)</f>
        <v>0</v>
      </c>
      <c r="L5360" s="1">
        <f>IF(Eingabe!F5360="x",1,0)</f>
        <v>0</v>
      </c>
      <c r="M5360" s="90">
        <f t="shared" si="355"/>
        <v>0</v>
      </c>
    </row>
    <row r="5361">
      <c r="A5361" s="5">
        <f>Eingabe!J5361^2*PI()/4</f>
        <v>0</v>
      </c>
      <c r="B5361" s="5">
        <f>Eingabe!K5361*Eingabe!L5361</f>
        <v>0</v>
      </c>
      <c r="C5361" s="5">
        <f>(Eingabe!K5361*(Eingabe!L5361-Eingabe!K5361)+Eingabe!K5361^2*PI()/4)*0+Eingabe!K5361*Eingabe!L5361</f>
        <v>0</v>
      </c>
      <c r="D5361" s="89">
        <f>IF(Eingabe!G5361="x",1,0)</f>
        <v>0</v>
      </c>
      <c r="E5361" s="1">
        <f>IF(Eingabe!H5361="x",1,0)</f>
        <v>0</v>
      </c>
      <c r="F5361" s="1">
        <f>IF(Eingabe!I5361="x",1,0)</f>
        <v>0</v>
      </c>
      <c r="G5361" s="90">
        <f t="shared" si="353"/>
        <v>0</v>
      </c>
      <c r="H5361" s="1">
        <f>IF(Eingabe!R5361="x",1,0)</f>
        <v>0</v>
      </c>
      <c r="I5361" s="1">
        <f>IF(Eingabe!S5361="x",1,0)</f>
        <v>0</v>
      </c>
      <c r="J5361" s="1">
        <f t="shared" si="354"/>
        <v>0</v>
      </c>
      <c r="K5361" s="89">
        <f>IF(Eingabe!E5361="x",1,0)</f>
        <v>0</v>
      </c>
      <c r="L5361" s="1">
        <f>IF(Eingabe!F5361="x",1,0)</f>
        <v>0</v>
      </c>
      <c r="M5361" s="90">
        <f t="shared" si="355"/>
        <v>0</v>
      </c>
    </row>
    <row r="5362">
      <c r="A5362" s="5">
        <f>Eingabe!J5362^2*PI()/4</f>
        <v>0</v>
      </c>
      <c r="B5362" s="5">
        <f>Eingabe!K5362*Eingabe!L5362</f>
        <v>0</v>
      </c>
      <c r="C5362" s="5">
        <f>(Eingabe!K5362*(Eingabe!L5362-Eingabe!K5362)+Eingabe!K5362^2*PI()/4)*0+Eingabe!K5362*Eingabe!L5362</f>
        <v>0</v>
      </c>
      <c r="D5362" s="89">
        <f>IF(Eingabe!G5362="x",1,0)</f>
        <v>0</v>
      </c>
      <c r="E5362" s="1">
        <f>IF(Eingabe!H5362="x",1,0)</f>
        <v>0</v>
      </c>
      <c r="F5362" s="1">
        <f>IF(Eingabe!I5362="x",1,0)</f>
        <v>0</v>
      </c>
      <c r="G5362" s="90">
        <f t="shared" si="353"/>
        <v>0</v>
      </c>
      <c r="H5362" s="1">
        <f>IF(Eingabe!R5362="x",1,0)</f>
        <v>0</v>
      </c>
      <c r="I5362" s="1">
        <f>IF(Eingabe!S5362="x",1,0)</f>
        <v>0</v>
      </c>
      <c r="J5362" s="1">
        <f t="shared" si="354"/>
        <v>0</v>
      </c>
      <c r="K5362" s="89">
        <f>IF(Eingabe!E5362="x",1,0)</f>
        <v>0</v>
      </c>
      <c r="L5362" s="1">
        <f>IF(Eingabe!F5362="x",1,0)</f>
        <v>0</v>
      </c>
      <c r="M5362" s="90">
        <f t="shared" si="355"/>
        <v>0</v>
      </c>
    </row>
    <row r="5363">
      <c r="A5363" s="5">
        <f>Eingabe!J5363^2*PI()/4</f>
        <v>0</v>
      </c>
      <c r="B5363" s="5">
        <f>Eingabe!K5363*Eingabe!L5363</f>
        <v>0</v>
      </c>
      <c r="C5363" s="5">
        <f>(Eingabe!K5363*(Eingabe!L5363-Eingabe!K5363)+Eingabe!K5363^2*PI()/4)*0+Eingabe!K5363*Eingabe!L5363</f>
        <v>0</v>
      </c>
      <c r="D5363" s="89">
        <f>IF(Eingabe!G5363="x",1,0)</f>
        <v>0</v>
      </c>
      <c r="E5363" s="1">
        <f>IF(Eingabe!H5363="x",1,0)</f>
        <v>0</v>
      </c>
      <c r="F5363" s="1">
        <f>IF(Eingabe!I5363="x",1,0)</f>
        <v>0</v>
      </c>
      <c r="G5363" s="90">
        <f t="shared" si="353"/>
        <v>0</v>
      </c>
      <c r="H5363" s="1">
        <f>IF(Eingabe!R5363="x",1,0)</f>
        <v>0</v>
      </c>
      <c r="I5363" s="1">
        <f>IF(Eingabe!S5363="x",1,0)</f>
        <v>0</v>
      </c>
      <c r="J5363" s="1">
        <f t="shared" si="354"/>
        <v>0</v>
      </c>
      <c r="K5363" s="89">
        <f>IF(Eingabe!E5363="x",1,0)</f>
        <v>0</v>
      </c>
      <c r="L5363" s="1">
        <f>IF(Eingabe!F5363="x",1,0)</f>
        <v>0</v>
      </c>
      <c r="M5363" s="90">
        <f t="shared" si="355"/>
        <v>0</v>
      </c>
    </row>
    <row r="5364">
      <c r="A5364" s="5">
        <f>Eingabe!J5364^2*PI()/4</f>
        <v>0</v>
      </c>
      <c r="B5364" s="5">
        <f>Eingabe!K5364*Eingabe!L5364</f>
        <v>0</v>
      </c>
      <c r="C5364" s="5">
        <f>(Eingabe!K5364*(Eingabe!L5364-Eingabe!K5364)+Eingabe!K5364^2*PI()/4)*0+Eingabe!K5364*Eingabe!L5364</f>
        <v>0</v>
      </c>
      <c r="D5364" s="89">
        <f>IF(Eingabe!G5364="x",1,0)</f>
        <v>0</v>
      </c>
      <c r="E5364" s="1">
        <f>IF(Eingabe!H5364="x",1,0)</f>
        <v>0</v>
      </c>
      <c r="F5364" s="1">
        <f>IF(Eingabe!I5364="x",1,0)</f>
        <v>0</v>
      </c>
      <c r="G5364" s="90">
        <f t="shared" si="353"/>
        <v>0</v>
      </c>
      <c r="H5364" s="1">
        <f>IF(Eingabe!R5364="x",1,0)</f>
        <v>0</v>
      </c>
      <c r="I5364" s="1">
        <f>IF(Eingabe!S5364="x",1,0)</f>
        <v>0</v>
      </c>
      <c r="J5364" s="1">
        <f t="shared" si="354"/>
        <v>0</v>
      </c>
      <c r="K5364" s="89">
        <f>IF(Eingabe!E5364="x",1,0)</f>
        <v>0</v>
      </c>
      <c r="L5364" s="1">
        <f>IF(Eingabe!F5364="x",1,0)</f>
        <v>0</v>
      </c>
      <c r="M5364" s="90">
        <f t="shared" si="355"/>
        <v>0</v>
      </c>
    </row>
    <row r="5365">
      <c r="A5365" s="5">
        <f>Eingabe!J5365^2*PI()/4</f>
        <v>0</v>
      </c>
      <c r="B5365" s="5">
        <f>Eingabe!K5365*Eingabe!L5365</f>
        <v>0</v>
      </c>
      <c r="C5365" s="5">
        <f>(Eingabe!K5365*(Eingabe!L5365-Eingabe!K5365)+Eingabe!K5365^2*PI()/4)*0+Eingabe!K5365*Eingabe!L5365</f>
        <v>0</v>
      </c>
      <c r="D5365" s="89">
        <f>IF(Eingabe!G5365="x",1,0)</f>
        <v>0</v>
      </c>
      <c r="E5365" s="1">
        <f>IF(Eingabe!H5365="x",1,0)</f>
        <v>0</v>
      </c>
      <c r="F5365" s="1">
        <f>IF(Eingabe!I5365="x",1,0)</f>
        <v>0</v>
      </c>
      <c r="G5365" s="90">
        <f t="shared" si="353"/>
        <v>0</v>
      </c>
      <c r="H5365" s="1">
        <f>IF(Eingabe!R5365="x",1,0)</f>
        <v>0</v>
      </c>
      <c r="I5365" s="1">
        <f>IF(Eingabe!S5365="x",1,0)</f>
        <v>0</v>
      </c>
      <c r="J5365" s="1">
        <f t="shared" si="354"/>
        <v>0</v>
      </c>
      <c r="K5365" s="89">
        <f>IF(Eingabe!E5365="x",1,0)</f>
        <v>0</v>
      </c>
      <c r="L5365" s="1">
        <f>IF(Eingabe!F5365="x",1,0)</f>
        <v>0</v>
      </c>
      <c r="M5365" s="90">
        <f t="shared" si="355"/>
        <v>0</v>
      </c>
    </row>
    <row r="5366">
      <c r="A5366" s="5">
        <f>Eingabe!J5366^2*PI()/4</f>
        <v>0</v>
      </c>
      <c r="B5366" s="5">
        <f>Eingabe!K5366*Eingabe!L5366</f>
        <v>0</v>
      </c>
      <c r="C5366" s="5">
        <f>(Eingabe!K5366*(Eingabe!L5366-Eingabe!K5366)+Eingabe!K5366^2*PI()/4)*0+Eingabe!K5366*Eingabe!L5366</f>
        <v>0</v>
      </c>
      <c r="D5366" s="89">
        <f>IF(Eingabe!G5366="x",1,0)</f>
        <v>0</v>
      </c>
      <c r="E5366" s="1">
        <f>IF(Eingabe!H5366="x",1,0)</f>
        <v>0</v>
      </c>
      <c r="F5366" s="1">
        <f>IF(Eingabe!I5366="x",1,0)</f>
        <v>0</v>
      </c>
      <c r="G5366" s="90">
        <f t="shared" si="353"/>
        <v>0</v>
      </c>
      <c r="H5366" s="1">
        <f>IF(Eingabe!R5366="x",1,0)</f>
        <v>0</v>
      </c>
      <c r="I5366" s="1">
        <f>IF(Eingabe!S5366="x",1,0)</f>
        <v>0</v>
      </c>
      <c r="J5366" s="1">
        <f t="shared" si="354"/>
        <v>0</v>
      </c>
      <c r="K5366" s="89">
        <f>IF(Eingabe!E5366="x",1,0)</f>
        <v>0</v>
      </c>
      <c r="L5366" s="1">
        <f>IF(Eingabe!F5366="x",1,0)</f>
        <v>0</v>
      </c>
      <c r="M5366" s="90">
        <f t="shared" si="355"/>
        <v>0</v>
      </c>
    </row>
    <row r="5367">
      <c r="A5367" s="5">
        <f>Eingabe!J5367^2*PI()/4</f>
        <v>0</v>
      </c>
      <c r="B5367" s="5">
        <f>Eingabe!K5367*Eingabe!L5367</f>
        <v>0</v>
      </c>
      <c r="C5367" s="5">
        <f>(Eingabe!K5367*(Eingabe!L5367-Eingabe!K5367)+Eingabe!K5367^2*PI()/4)*0+Eingabe!K5367*Eingabe!L5367</f>
        <v>0</v>
      </c>
      <c r="D5367" s="89">
        <f>IF(Eingabe!G5367="x",1,0)</f>
        <v>0</v>
      </c>
      <c r="E5367" s="1">
        <f>IF(Eingabe!H5367="x",1,0)</f>
        <v>0</v>
      </c>
      <c r="F5367" s="1">
        <f>IF(Eingabe!I5367="x",1,0)</f>
        <v>0</v>
      </c>
      <c r="G5367" s="90">
        <f t="shared" si="353"/>
        <v>0</v>
      </c>
      <c r="H5367" s="1">
        <f>IF(Eingabe!R5367="x",1,0)</f>
        <v>0</v>
      </c>
      <c r="I5367" s="1">
        <f>IF(Eingabe!S5367="x",1,0)</f>
        <v>0</v>
      </c>
      <c r="J5367" s="1">
        <f t="shared" si="354"/>
        <v>0</v>
      </c>
      <c r="K5367" s="89">
        <f>IF(Eingabe!E5367="x",1,0)</f>
        <v>0</v>
      </c>
      <c r="L5367" s="1">
        <f>IF(Eingabe!F5367="x",1,0)</f>
        <v>0</v>
      </c>
      <c r="M5367" s="90">
        <f t="shared" si="355"/>
        <v>0</v>
      </c>
    </row>
    <row r="5368">
      <c r="A5368" s="5">
        <f>Eingabe!J5368^2*PI()/4</f>
        <v>0</v>
      </c>
      <c r="B5368" s="5">
        <f>Eingabe!K5368*Eingabe!L5368</f>
        <v>0</v>
      </c>
      <c r="C5368" s="5">
        <f>(Eingabe!K5368*(Eingabe!L5368-Eingabe!K5368)+Eingabe!K5368^2*PI()/4)*0+Eingabe!K5368*Eingabe!L5368</f>
        <v>0</v>
      </c>
      <c r="D5368" s="89">
        <f>IF(Eingabe!G5368="x",1,0)</f>
        <v>0</v>
      </c>
      <c r="E5368" s="1">
        <f>IF(Eingabe!H5368="x",1,0)</f>
        <v>0</v>
      </c>
      <c r="F5368" s="1">
        <f>IF(Eingabe!I5368="x",1,0)</f>
        <v>0</v>
      </c>
      <c r="G5368" s="90">
        <f t="shared" si="353"/>
        <v>0</v>
      </c>
      <c r="H5368" s="1">
        <f>IF(Eingabe!R5368="x",1,0)</f>
        <v>0</v>
      </c>
      <c r="I5368" s="1">
        <f>IF(Eingabe!S5368="x",1,0)</f>
        <v>0</v>
      </c>
      <c r="J5368" s="1">
        <f t="shared" si="354"/>
        <v>0</v>
      </c>
      <c r="K5368" s="89">
        <f>IF(Eingabe!E5368="x",1,0)</f>
        <v>0</v>
      </c>
      <c r="L5368" s="1">
        <f>IF(Eingabe!F5368="x",1,0)</f>
        <v>0</v>
      </c>
      <c r="M5368" s="90">
        <f t="shared" si="355"/>
        <v>0</v>
      </c>
    </row>
    <row r="5369">
      <c r="A5369" s="5">
        <f>Eingabe!J5369^2*PI()/4</f>
        <v>0</v>
      </c>
      <c r="B5369" s="5">
        <f>Eingabe!K5369*Eingabe!L5369</f>
        <v>0</v>
      </c>
      <c r="C5369" s="5">
        <f>(Eingabe!K5369*(Eingabe!L5369-Eingabe!K5369)+Eingabe!K5369^2*PI()/4)*0+Eingabe!K5369*Eingabe!L5369</f>
        <v>0</v>
      </c>
      <c r="D5369" s="89">
        <f>IF(Eingabe!G5369="x",1,0)</f>
        <v>0</v>
      </c>
      <c r="E5369" s="1">
        <f>IF(Eingabe!H5369="x",1,0)</f>
        <v>0</v>
      </c>
      <c r="F5369" s="1">
        <f>IF(Eingabe!I5369="x",1,0)</f>
        <v>0</v>
      </c>
      <c r="G5369" s="90">
        <f t="shared" si="353"/>
        <v>0</v>
      </c>
      <c r="H5369" s="1">
        <f>IF(Eingabe!R5369="x",1,0)</f>
        <v>0</v>
      </c>
      <c r="I5369" s="1">
        <f>IF(Eingabe!S5369="x",1,0)</f>
        <v>0</v>
      </c>
      <c r="J5369" s="1">
        <f t="shared" si="354"/>
        <v>0</v>
      </c>
      <c r="K5369" s="89">
        <f>IF(Eingabe!E5369="x",1,0)</f>
        <v>0</v>
      </c>
      <c r="L5369" s="1">
        <f>IF(Eingabe!F5369="x",1,0)</f>
        <v>0</v>
      </c>
      <c r="M5369" s="90">
        <f t="shared" si="355"/>
        <v>0</v>
      </c>
    </row>
    <row r="5370">
      <c r="A5370" s="5">
        <f>Eingabe!J5370^2*PI()/4</f>
        <v>0</v>
      </c>
      <c r="B5370" s="5">
        <f>Eingabe!K5370*Eingabe!L5370</f>
        <v>0</v>
      </c>
      <c r="C5370" s="5">
        <f>(Eingabe!K5370*(Eingabe!L5370-Eingabe!K5370)+Eingabe!K5370^2*PI()/4)*0+Eingabe!K5370*Eingabe!L5370</f>
        <v>0</v>
      </c>
      <c r="D5370" s="89">
        <f>IF(Eingabe!G5370="x",1,0)</f>
        <v>0</v>
      </c>
      <c r="E5370" s="1">
        <f>IF(Eingabe!H5370="x",1,0)</f>
        <v>0</v>
      </c>
      <c r="F5370" s="1">
        <f>IF(Eingabe!I5370="x",1,0)</f>
        <v>0</v>
      </c>
      <c r="G5370" s="90">
        <f t="shared" si="353"/>
        <v>0</v>
      </c>
      <c r="H5370" s="1">
        <f>IF(Eingabe!R5370="x",1,0)</f>
        <v>0</v>
      </c>
      <c r="I5370" s="1">
        <f>IF(Eingabe!S5370="x",1,0)</f>
        <v>0</v>
      </c>
      <c r="J5370" s="1">
        <f t="shared" si="354"/>
        <v>0</v>
      </c>
      <c r="K5370" s="89">
        <f>IF(Eingabe!E5370="x",1,0)</f>
        <v>0</v>
      </c>
      <c r="L5370" s="1">
        <f>IF(Eingabe!F5370="x",1,0)</f>
        <v>0</v>
      </c>
      <c r="M5370" s="90">
        <f t="shared" si="355"/>
        <v>0</v>
      </c>
    </row>
    <row r="5371">
      <c r="A5371" s="5">
        <f>Eingabe!J5371^2*PI()/4</f>
        <v>0</v>
      </c>
      <c r="B5371" s="5">
        <f>Eingabe!K5371*Eingabe!L5371</f>
        <v>0</v>
      </c>
      <c r="C5371" s="5">
        <f>(Eingabe!K5371*(Eingabe!L5371-Eingabe!K5371)+Eingabe!K5371^2*PI()/4)*0+Eingabe!K5371*Eingabe!L5371</f>
        <v>0</v>
      </c>
      <c r="D5371" s="89">
        <f>IF(Eingabe!G5371="x",1,0)</f>
        <v>0</v>
      </c>
      <c r="E5371" s="1">
        <f>IF(Eingabe!H5371="x",1,0)</f>
        <v>0</v>
      </c>
      <c r="F5371" s="1">
        <f>IF(Eingabe!I5371="x",1,0)</f>
        <v>0</v>
      </c>
      <c r="G5371" s="90">
        <f t="shared" si="353"/>
        <v>0</v>
      </c>
      <c r="H5371" s="1">
        <f>IF(Eingabe!R5371="x",1,0)</f>
        <v>0</v>
      </c>
      <c r="I5371" s="1">
        <f>IF(Eingabe!S5371="x",1,0)</f>
        <v>0</v>
      </c>
      <c r="J5371" s="1">
        <f t="shared" si="354"/>
        <v>0</v>
      </c>
      <c r="K5371" s="89">
        <f>IF(Eingabe!E5371="x",1,0)</f>
        <v>0</v>
      </c>
      <c r="L5371" s="1">
        <f>IF(Eingabe!F5371="x",1,0)</f>
        <v>0</v>
      </c>
      <c r="M5371" s="90">
        <f t="shared" si="355"/>
        <v>0</v>
      </c>
    </row>
    <row r="5372">
      <c r="A5372" s="5">
        <f>Eingabe!J5372^2*PI()/4</f>
        <v>0</v>
      </c>
      <c r="B5372" s="5">
        <f>Eingabe!K5372*Eingabe!L5372</f>
        <v>0</v>
      </c>
      <c r="C5372" s="5">
        <f>(Eingabe!K5372*(Eingabe!L5372-Eingabe!K5372)+Eingabe!K5372^2*PI()/4)*0+Eingabe!K5372*Eingabe!L5372</f>
        <v>0</v>
      </c>
      <c r="D5372" s="89">
        <f>IF(Eingabe!G5372="x",1,0)</f>
        <v>0</v>
      </c>
      <c r="E5372" s="1">
        <f>IF(Eingabe!H5372="x",1,0)</f>
        <v>0</v>
      </c>
      <c r="F5372" s="1">
        <f>IF(Eingabe!I5372="x",1,0)</f>
        <v>0</v>
      </c>
      <c r="G5372" s="90">
        <f t="shared" si="353"/>
        <v>0</v>
      </c>
      <c r="H5372" s="1">
        <f>IF(Eingabe!R5372="x",1,0)</f>
        <v>0</v>
      </c>
      <c r="I5372" s="1">
        <f>IF(Eingabe!S5372="x",1,0)</f>
        <v>0</v>
      </c>
      <c r="J5372" s="1">
        <f t="shared" si="354"/>
        <v>0</v>
      </c>
      <c r="K5372" s="89">
        <f>IF(Eingabe!E5372="x",1,0)</f>
        <v>0</v>
      </c>
      <c r="L5372" s="1">
        <f>IF(Eingabe!F5372="x",1,0)</f>
        <v>0</v>
      </c>
      <c r="M5372" s="90">
        <f t="shared" si="355"/>
        <v>0</v>
      </c>
    </row>
    <row r="5373">
      <c r="A5373" s="5">
        <f>Eingabe!J5373^2*PI()/4</f>
        <v>0</v>
      </c>
      <c r="B5373" s="5">
        <f>Eingabe!K5373*Eingabe!L5373</f>
        <v>0</v>
      </c>
      <c r="C5373" s="5">
        <f>(Eingabe!K5373*(Eingabe!L5373-Eingabe!K5373)+Eingabe!K5373^2*PI()/4)*0+Eingabe!K5373*Eingabe!L5373</f>
        <v>0</v>
      </c>
      <c r="D5373" s="89">
        <f>IF(Eingabe!G5373="x",1,0)</f>
        <v>0</v>
      </c>
      <c r="E5373" s="1">
        <f>IF(Eingabe!H5373="x",1,0)</f>
        <v>0</v>
      </c>
      <c r="F5373" s="1">
        <f>IF(Eingabe!I5373="x",1,0)</f>
        <v>0</v>
      </c>
      <c r="G5373" s="90">
        <f t="shared" si="353"/>
        <v>0</v>
      </c>
      <c r="H5373" s="1">
        <f>IF(Eingabe!R5373="x",1,0)</f>
        <v>0</v>
      </c>
      <c r="I5373" s="1">
        <f>IF(Eingabe!S5373="x",1,0)</f>
        <v>0</v>
      </c>
      <c r="J5373" s="1">
        <f t="shared" si="354"/>
        <v>0</v>
      </c>
      <c r="K5373" s="89">
        <f>IF(Eingabe!E5373="x",1,0)</f>
        <v>0</v>
      </c>
      <c r="L5373" s="1">
        <f>IF(Eingabe!F5373="x",1,0)</f>
        <v>0</v>
      </c>
      <c r="M5373" s="90">
        <f t="shared" si="355"/>
        <v>0</v>
      </c>
    </row>
    <row r="5374">
      <c r="A5374" s="5">
        <f>Eingabe!J5374^2*PI()/4</f>
        <v>0</v>
      </c>
      <c r="B5374" s="5">
        <f>Eingabe!K5374*Eingabe!L5374</f>
        <v>0</v>
      </c>
      <c r="C5374" s="5">
        <f>(Eingabe!K5374*(Eingabe!L5374-Eingabe!K5374)+Eingabe!K5374^2*PI()/4)*0+Eingabe!K5374*Eingabe!L5374</f>
        <v>0</v>
      </c>
      <c r="D5374" s="89">
        <f>IF(Eingabe!G5374="x",1,0)</f>
        <v>0</v>
      </c>
      <c r="E5374" s="1">
        <f>IF(Eingabe!H5374="x",1,0)</f>
        <v>0</v>
      </c>
      <c r="F5374" s="1">
        <f>IF(Eingabe!I5374="x",1,0)</f>
        <v>0</v>
      </c>
      <c r="G5374" s="90">
        <f t="shared" si="353"/>
        <v>0</v>
      </c>
      <c r="H5374" s="1">
        <f>IF(Eingabe!R5374="x",1,0)</f>
        <v>0</v>
      </c>
      <c r="I5374" s="1">
        <f>IF(Eingabe!S5374="x",1,0)</f>
        <v>0</v>
      </c>
      <c r="J5374" s="1">
        <f t="shared" si="354"/>
        <v>0</v>
      </c>
      <c r="K5374" s="89">
        <f>IF(Eingabe!E5374="x",1,0)</f>
        <v>0</v>
      </c>
      <c r="L5374" s="1">
        <f>IF(Eingabe!F5374="x",1,0)</f>
        <v>0</v>
      </c>
      <c r="M5374" s="90">
        <f t="shared" si="355"/>
        <v>0</v>
      </c>
    </row>
    <row r="5375">
      <c r="A5375" s="5">
        <f>Eingabe!J5375^2*PI()/4</f>
        <v>0</v>
      </c>
      <c r="B5375" s="5">
        <f>Eingabe!K5375*Eingabe!L5375</f>
        <v>0</v>
      </c>
      <c r="C5375" s="5">
        <f>(Eingabe!K5375*(Eingabe!L5375-Eingabe!K5375)+Eingabe!K5375^2*PI()/4)*0+Eingabe!K5375*Eingabe!L5375</f>
        <v>0</v>
      </c>
      <c r="D5375" s="89">
        <f>IF(Eingabe!G5375="x",1,0)</f>
        <v>0</v>
      </c>
      <c r="E5375" s="1">
        <f>IF(Eingabe!H5375="x",1,0)</f>
        <v>0</v>
      </c>
      <c r="F5375" s="1">
        <f>IF(Eingabe!I5375="x",1,0)</f>
        <v>0</v>
      </c>
      <c r="G5375" s="90">
        <f t="shared" si="353"/>
        <v>0</v>
      </c>
      <c r="H5375" s="1">
        <f>IF(Eingabe!R5375="x",1,0)</f>
        <v>0</v>
      </c>
      <c r="I5375" s="1">
        <f>IF(Eingabe!S5375="x",1,0)</f>
        <v>0</v>
      </c>
      <c r="J5375" s="1">
        <f t="shared" si="354"/>
        <v>0</v>
      </c>
      <c r="K5375" s="89">
        <f>IF(Eingabe!E5375="x",1,0)</f>
        <v>0</v>
      </c>
      <c r="L5375" s="1">
        <f>IF(Eingabe!F5375="x",1,0)</f>
        <v>0</v>
      </c>
      <c r="M5375" s="90">
        <f t="shared" si="355"/>
        <v>0</v>
      </c>
    </row>
    <row r="5376">
      <c r="A5376" s="5">
        <f>Eingabe!J5376^2*PI()/4</f>
        <v>0</v>
      </c>
      <c r="B5376" s="5">
        <f>Eingabe!K5376*Eingabe!L5376</f>
        <v>0</v>
      </c>
      <c r="C5376" s="5">
        <f>(Eingabe!K5376*(Eingabe!L5376-Eingabe!K5376)+Eingabe!K5376^2*PI()/4)*0+Eingabe!K5376*Eingabe!L5376</f>
        <v>0</v>
      </c>
      <c r="D5376" s="89">
        <f>IF(Eingabe!G5376="x",1,0)</f>
        <v>0</v>
      </c>
      <c r="E5376" s="1">
        <f>IF(Eingabe!H5376="x",1,0)</f>
        <v>0</v>
      </c>
      <c r="F5376" s="1">
        <f>IF(Eingabe!I5376="x",1,0)</f>
        <v>0</v>
      </c>
      <c r="G5376" s="90">
        <f t="shared" si="353"/>
        <v>0</v>
      </c>
      <c r="H5376" s="1">
        <f>IF(Eingabe!R5376="x",1,0)</f>
        <v>0</v>
      </c>
      <c r="I5376" s="1">
        <f>IF(Eingabe!S5376="x",1,0)</f>
        <v>0</v>
      </c>
      <c r="J5376" s="1">
        <f t="shared" si="354"/>
        <v>0</v>
      </c>
      <c r="K5376" s="89">
        <f>IF(Eingabe!E5376="x",1,0)</f>
        <v>0</v>
      </c>
      <c r="L5376" s="1">
        <f>IF(Eingabe!F5376="x",1,0)</f>
        <v>0</v>
      </c>
      <c r="M5376" s="90">
        <f t="shared" si="355"/>
        <v>0</v>
      </c>
    </row>
    <row r="5377">
      <c r="A5377" s="5">
        <f>Eingabe!J5377^2*PI()/4</f>
        <v>0</v>
      </c>
      <c r="B5377" s="5">
        <f>Eingabe!K5377*Eingabe!L5377</f>
        <v>0</v>
      </c>
      <c r="C5377" s="5">
        <f>(Eingabe!K5377*(Eingabe!L5377-Eingabe!K5377)+Eingabe!K5377^2*PI()/4)*0+Eingabe!K5377*Eingabe!L5377</f>
        <v>0</v>
      </c>
      <c r="D5377" s="89">
        <f>IF(Eingabe!G5377="x",1,0)</f>
        <v>0</v>
      </c>
      <c r="E5377" s="1">
        <f>IF(Eingabe!H5377="x",1,0)</f>
        <v>0</v>
      </c>
      <c r="F5377" s="1">
        <f>IF(Eingabe!I5377="x",1,0)</f>
        <v>0</v>
      </c>
      <c r="G5377" s="90">
        <f t="shared" si="353"/>
        <v>0</v>
      </c>
      <c r="H5377" s="1">
        <f>IF(Eingabe!R5377="x",1,0)</f>
        <v>0</v>
      </c>
      <c r="I5377" s="1">
        <f>IF(Eingabe!S5377="x",1,0)</f>
        <v>0</v>
      </c>
      <c r="J5377" s="1">
        <f t="shared" si="354"/>
        <v>0</v>
      </c>
      <c r="K5377" s="89">
        <f>IF(Eingabe!E5377="x",1,0)</f>
        <v>0</v>
      </c>
      <c r="L5377" s="1">
        <f>IF(Eingabe!F5377="x",1,0)</f>
        <v>0</v>
      </c>
      <c r="M5377" s="90">
        <f t="shared" si="355"/>
        <v>0</v>
      </c>
    </row>
    <row r="5378">
      <c r="A5378" s="5">
        <f>Eingabe!J5378^2*PI()/4</f>
        <v>0</v>
      </c>
      <c r="B5378" s="5">
        <f>Eingabe!K5378*Eingabe!L5378</f>
        <v>0</v>
      </c>
      <c r="C5378" s="5">
        <f>(Eingabe!K5378*(Eingabe!L5378-Eingabe!K5378)+Eingabe!K5378^2*PI()/4)*0+Eingabe!K5378*Eingabe!L5378</f>
        <v>0</v>
      </c>
      <c r="D5378" s="89">
        <f>IF(Eingabe!G5378="x",1,0)</f>
        <v>0</v>
      </c>
      <c r="E5378" s="1">
        <f>IF(Eingabe!H5378="x",1,0)</f>
        <v>0</v>
      </c>
      <c r="F5378" s="1">
        <f>IF(Eingabe!I5378="x",1,0)</f>
        <v>0</v>
      </c>
      <c r="G5378" s="90">
        <f t="shared" si="353"/>
        <v>0</v>
      </c>
      <c r="H5378" s="1">
        <f>IF(Eingabe!R5378="x",1,0)</f>
        <v>0</v>
      </c>
      <c r="I5378" s="1">
        <f>IF(Eingabe!S5378="x",1,0)</f>
        <v>0</v>
      </c>
      <c r="J5378" s="1">
        <f t="shared" si="354"/>
        <v>0</v>
      </c>
      <c r="K5378" s="89">
        <f>IF(Eingabe!E5378="x",1,0)</f>
        <v>0</v>
      </c>
      <c r="L5378" s="1">
        <f>IF(Eingabe!F5378="x",1,0)</f>
        <v>0</v>
      </c>
      <c r="M5378" s="90">
        <f t="shared" si="355"/>
        <v>0</v>
      </c>
    </row>
    <row r="5379">
      <c r="A5379" s="5">
        <f>Eingabe!J5379^2*PI()/4</f>
        <v>0</v>
      </c>
      <c r="B5379" s="5">
        <f>Eingabe!K5379*Eingabe!L5379</f>
        <v>0</v>
      </c>
      <c r="C5379" s="5">
        <f>(Eingabe!K5379*(Eingabe!L5379-Eingabe!K5379)+Eingabe!K5379^2*PI()/4)*0+Eingabe!K5379*Eingabe!L5379</f>
        <v>0</v>
      </c>
      <c r="D5379" s="89">
        <f>IF(Eingabe!G5379="x",1,0)</f>
        <v>0</v>
      </c>
      <c r="E5379" s="1">
        <f>IF(Eingabe!H5379="x",1,0)</f>
        <v>0</v>
      </c>
      <c r="F5379" s="1">
        <f>IF(Eingabe!I5379="x",1,0)</f>
        <v>0</v>
      </c>
      <c r="G5379" s="90">
        <f t="shared" si="353"/>
        <v>0</v>
      </c>
      <c r="H5379" s="1">
        <f>IF(Eingabe!R5379="x",1,0)</f>
        <v>0</v>
      </c>
      <c r="I5379" s="1">
        <f>IF(Eingabe!S5379="x",1,0)</f>
        <v>0</v>
      </c>
      <c r="J5379" s="1">
        <f t="shared" si="354"/>
        <v>0</v>
      </c>
      <c r="K5379" s="89">
        <f>IF(Eingabe!E5379="x",1,0)</f>
        <v>0</v>
      </c>
      <c r="L5379" s="1">
        <f>IF(Eingabe!F5379="x",1,0)</f>
        <v>0</v>
      </c>
      <c r="M5379" s="90">
        <f t="shared" si="355"/>
        <v>0</v>
      </c>
    </row>
    <row r="5380">
      <c r="A5380" s="5">
        <f>Eingabe!J5380^2*PI()/4</f>
        <v>0</v>
      </c>
      <c r="B5380" s="5">
        <f>Eingabe!K5380*Eingabe!L5380</f>
        <v>0</v>
      </c>
      <c r="C5380" s="5">
        <f>(Eingabe!K5380*(Eingabe!L5380-Eingabe!K5380)+Eingabe!K5380^2*PI()/4)*0+Eingabe!K5380*Eingabe!L5380</f>
        <v>0</v>
      </c>
      <c r="D5380" s="89">
        <f>IF(Eingabe!G5380="x",1,0)</f>
        <v>0</v>
      </c>
      <c r="E5380" s="1">
        <f>IF(Eingabe!H5380="x",1,0)</f>
        <v>0</v>
      </c>
      <c r="F5380" s="1">
        <f>IF(Eingabe!I5380="x",1,0)</f>
        <v>0</v>
      </c>
      <c r="G5380" s="90">
        <f t="shared" si="353"/>
        <v>0</v>
      </c>
      <c r="H5380" s="1">
        <f>IF(Eingabe!R5380="x",1,0)</f>
        <v>0</v>
      </c>
      <c r="I5380" s="1">
        <f>IF(Eingabe!S5380="x",1,0)</f>
        <v>0</v>
      </c>
      <c r="J5380" s="1">
        <f t="shared" si="354"/>
        <v>0</v>
      </c>
      <c r="K5380" s="89">
        <f>IF(Eingabe!E5380="x",1,0)</f>
        <v>0</v>
      </c>
      <c r="L5380" s="1">
        <f>IF(Eingabe!F5380="x",1,0)</f>
        <v>0</v>
      </c>
      <c r="M5380" s="90">
        <f t="shared" si="355"/>
        <v>0</v>
      </c>
    </row>
    <row r="5381">
      <c r="A5381" s="5">
        <f>Eingabe!J5381^2*PI()/4</f>
        <v>0</v>
      </c>
      <c r="B5381" s="5">
        <f>Eingabe!K5381*Eingabe!L5381</f>
        <v>0</v>
      </c>
      <c r="C5381" s="5">
        <f>(Eingabe!K5381*(Eingabe!L5381-Eingabe!K5381)+Eingabe!K5381^2*PI()/4)*0+Eingabe!K5381*Eingabe!L5381</f>
        <v>0</v>
      </c>
      <c r="D5381" s="89">
        <f>IF(Eingabe!G5381="x",1,0)</f>
        <v>0</v>
      </c>
      <c r="E5381" s="1">
        <f>IF(Eingabe!H5381="x",1,0)</f>
        <v>0</v>
      </c>
      <c r="F5381" s="1">
        <f>IF(Eingabe!I5381="x",1,0)</f>
        <v>0</v>
      </c>
      <c r="G5381" s="90">
        <f t="shared" si="353"/>
        <v>0</v>
      </c>
      <c r="H5381" s="1">
        <f>IF(Eingabe!R5381="x",1,0)</f>
        <v>0</v>
      </c>
      <c r="I5381" s="1">
        <f>IF(Eingabe!S5381="x",1,0)</f>
        <v>0</v>
      </c>
      <c r="J5381" s="1">
        <f t="shared" si="354"/>
        <v>0</v>
      </c>
      <c r="K5381" s="89">
        <f>IF(Eingabe!E5381="x",1,0)</f>
        <v>0</v>
      </c>
      <c r="L5381" s="1">
        <f>IF(Eingabe!F5381="x",1,0)</f>
        <v>0</v>
      </c>
      <c r="M5381" s="90">
        <f t="shared" si="355"/>
        <v>0</v>
      </c>
    </row>
    <row r="5382">
      <c r="A5382" s="5">
        <f>Eingabe!J5382^2*PI()/4</f>
        <v>0</v>
      </c>
      <c r="B5382" s="5">
        <f>Eingabe!K5382*Eingabe!L5382</f>
        <v>0</v>
      </c>
      <c r="C5382" s="5">
        <f>(Eingabe!K5382*(Eingabe!L5382-Eingabe!K5382)+Eingabe!K5382^2*PI()/4)*0+Eingabe!K5382*Eingabe!L5382</f>
        <v>0</v>
      </c>
      <c r="D5382" s="89">
        <f>IF(Eingabe!G5382="x",1,0)</f>
        <v>0</v>
      </c>
      <c r="E5382" s="1">
        <f>IF(Eingabe!H5382="x",1,0)</f>
        <v>0</v>
      </c>
      <c r="F5382" s="1">
        <f>IF(Eingabe!I5382="x",1,0)</f>
        <v>0</v>
      </c>
      <c r="G5382" s="90">
        <f t="shared" si="353"/>
        <v>0</v>
      </c>
      <c r="H5382" s="1">
        <f>IF(Eingabe!R5382="x",1,0)</f>
        <v>0</v>
      </c>
      <c r="I5382" s="1">
        <f>IF(Eingabe!S5382="x",1,0)</f>
        <v>0</v>
      </c>
      <c r="J5382" s="1">
        <f t="shared" si="354"/>
        <v>0</v>
      </c>
      <c r="K5382" s="89">
        <f>IF(Eingabe!E5382="x",1,0)</f>
        <v>0</v>
      </c>
      <c r="L5382" s="1">
        <f>IF(Eingabe!F5382="x",1,0)</f>
        <v>0</v>
      </c>
      <c r="M5382" s="90">
        <f t="shared" si="355"/>
        <v>0</v>
      </c>
    </row>
    <row r="5383">
      <c r="A5383" s="5">
        <f>Eingabe!J5383^2*PI()/4</f>
        <v>0</v>
      </c>
      <c r="B5383" s="5">
        <f>Eingabe!K5383*Eingabe!L5383</f>
        <v>0</v>
      </c>
      <c r="C5383" s="5">
        <f>(Eingabe!K5383*(Eingabe!L5383-Eingabe!K5383)+Eingabe!K5383^2*PI()/4)*0+Eingabe!K5383*Eingabe!L5383</f>
        <v>0</v>
      </c>
      <c r="D5383" s="89">
        <f>IF(Eingabe!G5383="x",1,0)</f>
        <v>0</v>
      </c>
      <c r="E5383" s="1">
        <f>IF(Eingabe!H5383="x",1,0)</f>
        <v>0</v>
      </c>
      <c r="F5383" s="1">
        <f>IF(Eingabe!I5383="x",1,0)</f>
        <v>0</v>
      </c>
      <c r="G5383" s="90">
        <f t="shared" si="353"/>
        <v>0</v>
      </c>
      <c r="H5383" s="1">
        <f>IF(Eingabe!R5383="x",1,0)</f>
        <v>0</v>
      </c>
      <c r="I5383" s="1">
        <f>IF(Eingabe!S5383="x",1,0)</f>
        <v>0</v>
      </c>
      <c r="J5383" s="1">
        <f t="shared" si="354"/>
        <v>0</v>
      </c>
      <c r="K5383" s="89">
        <f>IF(Eingabe!E5383="x",1,0)</f>
        <v>0</v>
      </c>
      <c r="L5383" s="1">
        <f>IF(Eingabe!F5383="x",1,0)</f>
        <v>0</v>
      </c>
      <c r="M5383" s="90">
        <f t="shared" si="355"/>
        <v>0</v>
      </c>
    </row>
    <row r="5384">
      <c r="A5384" s="5">
        <f>Eingabe!J5384^2*PI()/4</f>
        <v>0</v>
      </c>
      <c r="B5384" s="5">
        <f>Eingabe!K5384*Eingabe!L5384</f>
        <v>0</v>
      </c>
      <c r="C5384" s="5">
        <f>(Eingabe!K5384*(Eingabe!L5384-Eingabe!K5384)+Eingabe!K5384^2*PI()/4)*0+Eingabe!K5384*Eingabe!L5384</f>
        <v>0</v>
      </c>
      <c r="D5384" s="89">
        <f>IF(Eingabe!G5384="x",1,0)</f>
        <v>0</v>
      </c>
      <c r="E5384" s="1">
        <f>IF(Eingabe!H5384="x",1,0)</f>
        <v>0</v>
      </c>
      <c r="F5384" s="1">
        <f>IF(Eingabe!I5384="x",1,0)</f>
        <v>0</v>
      </c>
      <c r="G5384" s="90">
        <f t="shared" si="353"/>
        <v>0</v>
      </c>
      <c r="H5384" s="1">
        <f>IF(Eingabe!R5384="x",1,0)</f>
        <v>0</v>
      </c>
      <c r="I5384" s="1">
        <f>IF(Eingabe!S5384="x",1,0)</f>
        <v>0</v>
      </c>
      <c r="J5384" s="1">
        <f t="shared" si="354"/>
        <v>0</v>
      </c>
      <c r="K5384" s="89">
        <f>IF(Eingabe!E5384="x",1,0)</f>
        <v>0</v>
      </c>
      <c r="L5384" s="1">
        <f>IF(Eingabe!F5384="x",1,0)</f>
        <v>0</v>
      </c>
      <c r="M5384" s="90">
        <f t="shared" si="355"/>
        <v>0</v>
      </c>
    </row>
    <row r="5385">
      <c r="A5385" s="5">
        <f>Eingabe!J5385^2*PI()/4</f>
        <v>0</v>
      </c>
      <c r="B5385" s="5">
        <f>Eingabe!K5385*Eingabe!L5385</f>
        <v>0</v>
      </c>
      <c r="C5385" s="5">
        <f>(Eingabe!K5385*(Eingabe!L5385-Eingabe!K5385)+Eingabe!K5385^2*PI()/4)*0+Eingabe!K5385*Eingabe!L5385</f>
        <v>0</v>
      </c>
      <c r="D5385" s="89">
        <f>IF(Eingabe!G5385="x",1,0)</f>
        <v>0</v>
      </c>
      <c r="E5385" s="1">
        <f>IF(Eingabe!H5385="x",1,0)</f>
        <v>0</v>
      </c>
      <c r="F5385" s="1">
        <f>IF(Eingabe!I5385="x",1,0)</f>
        <v>0</v>
      </c>
      <c r="G5385" s="90">
        <f t="shared" si="353"/>
        <v>0</v>
      </c>
      <c r="H5385" s="1">
        <f>IF(Eingabe!R5385="x",1,0)</f>
        <v>0</v>
      </c>
      <c r="I5385" s="1">
        <f>IF(Eingabe!S5385="x",1,0)</f>
        <v>0</v>
      </c>
      <c r="J5385" s="1">
        <f t="shared" si="354"/>
        <v>0</v>
      </c>
      <c r="K5385" s="89">
        <f>IF(Eingabe!E5385="x",1,0)</f>
        <v>0</v>
      </c>
      <c r="L5385" s="1">
        <f>IF(Eingabe!F5385="x",1,0)</f>
        <v>0</v>
      </c>
      <c r="M5385" s="90">
        <f t="shared" si="355"/>
        <v>0</v>
      </c>
    </row>
    <row r="5386">
      <c r="A5386" s="5">
        <f>Eingabe!J5386^2*PI()/4</f>
        <v>0</v>
      </c>
      <c r="B5386" s="5">
        <f>Eingabe!K5386*Eingabe!L5386</f>
        <v>0</v>
      </c>
      <c r="C5386" s="5">
        <f>(Eingabe!K5386*(Eingabe!L5386-Eingabe!K5386)+Eingabe!K5386^2*PI()/4)*0+Eingabe!K5386*Eingabe!L5386</f>
        <v>0</v>
      </c>
      <c r="D5386" s="89">
        <f>IF(Eingabe!G5386="x",1,0)</f>
        <v>0</v>
      </c>
      <c r="E5386" s="1">
        <f>IF(Eingabe!H5386="x",1,0)</f>
        <v>0</v>
      </c>
      <c r="F5386" s="1">
        <f>IF(Eingabe!I5386="x",1,0)</f>
        <v>0</v>
      </c>
      <c r="G5386" s="90">
        <f t="shared" si="353"/>
        <v>0</v>
      </c>
      <c r="H5386" s="1">
        <f>IF(Eingabe!R5386="x",1,0)</f>
        <v>0</v>
      </c>
      <c r="I5386" s="1">
        <f>IF(Eingabe!S5386="x",1,0)</f>
        <v>0</v>
      </c>
      <c r="J5386" s="1">
        <f t="shared" si="354"/>
        <v>0</v>
      </c>
      <c r="K5386" s="89">
        <f>IF(Eingabe!E5386="x",1,0)</f>
        <v>0</v>
      </c>
      <c r="L5386" s="1">
        <f>IF(Eingabe!F5386="x",1,0)</f>
        <v>0</v>
      </c>
      <c r="M5386" s="90">
        <f t="shared" si="355"/>
        <v>0</v>
      </c>
    </row>
    <row r="5387">
      <c r="A5387" s="5">
        <f>Eingabe!J5387^2*PI()/4</f>
        <v>0</v>
      </c>
      <c r="B5387" s="5">
        <f>Eingabe!K5387*Eingabe!L5387</f>
        <v>0</v>
      </c>
      <c r="C5387" s="5">
        <f>(Eingabe!K5387*(Eingabe!L5387-Eingabe!K5387)+Eingabe!K5387^2*PI()/4)*0+Eingabe!K5387*Eingabe!L5387</f>
        <v>0</v>
      </c>
      <c r="D5387" s="89">
        <f>IF(Eingabe!G5387="x",1,0)</f>
        <v>0</v>
      </c>
      <c r="E5387" s="1">
        <f>IF(Eingabe!H5387="x",1,0)</f>
        <v>0</v>
      </c>
      <c r="F5387" s="1">
        <f>IF(Eingabe!I5387="x",1,0)</f>
        <v>0</v>
      </c>
      <c r="G5387" s="90">
        <f t="shared" si="353"/>
        <v>0</v>
      </c>
      <c r="H5387" s="1">
        <f>IF(Eingabe!R5387="x",1,0)</f>
        <v>0</v>
      </c>
      <c r="I5387" s="1">
        <f>IF(Eingabe!S5387="x",1,0)</f>
        <v>0</v>
      </c>
      <c r="J5387" s="1">
        <f t="shared" si="354"/>
        <v>0</v>
      </c>
      <c r="K5387" s="89">
        <f>IF(Eingabe!E5387="x",1,0)</f>
        <v>0</v>
      </c>
      <c r="L5387" s="1">
        <f>IF(Eingabe!F5387="x",1,0)</f>
        <v>0</v>
      </c>
      <c r="M5387" s="90">
        <f t="shared" si="355"/>
        <v>0</v>
      </c>
    </row>
    <row r="5388">
      <c r="A5388" s="5">
        <f>Eingabe!J5388^2*PI()/4</f>
        <v>0</v>
      </c>
      <c r="B5388" s="5">
        <f>Eingabe!K5388*Eingabe!L5388</f>
        <v>0</v>
      </c>
      <c r="C5388" s="5">
        <f>(Eingabe!K5388*(Eingabe!L5388-Eingabe!K5388)+Eingabe!K5388^2*PI()/4)*0+Eingabe!K5388*Eingabe!L5388</f>
        <v>0</v>
      </c>
      <c r="D5388" s="89">
        <f>IF(Eingabe!G5388="x",1,0)</f>
        <v>0</v>
      </c>
      <c r="E5388" s="1">
        <f>IF(Eingabe!H5388="x",1,0)</f>
        <v>0</v>
      </c>
      <c r="F5388" s="1">
        <f>IF(Eingabe!I5388="x",1,0)</f>
        <v>0</v>
      </c>
      <c r="G5388" s="90">
        <f t="shared" si="353"/>
        <v>0</v>
      </c>
      <c r="H5388" s="1">
        <f>IF(Eingabe!R5388="x",1,0)</f>
        <v>0</v>
      </c>
      <c r="I5388" s="1">
        <f>IF(Eingabe!S5388="x",1,0)</f>
        <v>0</v>
      </c>
      <c r="J5388" s="1">
        <f t="shared" si="354"/>
        <v>0</v>
      </c>
      <c r="K5388" s="89">
        <f>IF(Eingabe!E5388="x",1,0)</f>
        <v>0</v>
      </c>
      <c r="L5388" s="1">
        <f>IF(Eingabe!F5388="x",1,0)</f>
        <v>0</v>
      </c>
      <c r="M5388" s="90">
        <f t="shared" si="355"/>
        <v>0</v>
      </c>
    </row>
    <row r="5389">
      <c r="A5389" s="5">
        <f>Eingabe!J5389^2*PI()/4</f>
        <v>0</v>
      </c>
      <c r="B5389" s="5">
        <f>Eingabe!K5389*Eingabe!L5389</f>
        <v>0</v>
      </c>
      <c r="C5389" s="5">
        <f>(Eingabe!K5389*(Eingabe!L5389-Eingabe!K5389)+Eingabe!K5389^2*PI()/4)*0+Eingabe!K5389*Eingabe!L5389</f>
        <v>0</v>
      </c>
      <c r="D5389" s="89">
        <f>IF(Eingabe!G5389="x",1,0)</f>
        <v>0</v>
      </c>
      <c r="E5389" s="1">
        <f>IF(Eingabe!H5389="x",1,0)</f>
        <v>0</v>
      </c>
      <c r="F5389" s="1">
        <f>IF(Eingabe!I5389="x",1,0)</f>
        <v>0</v>
      </c>
      <c r="G5389" s="90">
        <f t="shared" si="353"/>
        <v>0</v>
      </c>
      <c r="H5389" s="1">
        <f>IF(Eingabe!R5389="x",1,0)</f>
        <v>0</v>
      </c>
      <c r="I5389" s="1">
        <f>IF(Eingabe!S5389="x",1,0)</f>
        <v>0</v>
      </c>
      <c r="J5389" s="1">
        <f t="shared" si="354"/>
        <v>0</v>
      </c>
      <c r="K5389" s="89">
        <f>IF(Eingabe!E5389="x",1,0)</f>
        <v>0</v>
      </c>
      <c r="L5389" s="1">
        <f>IF(Eingabe!F5389="x",1,0)</f>
        <v>0</v>
      </c>
      <c r="M5389" s="90">
        <f t="shared" si="355"/>
        <v>0</v>
      </c>
    </row>
    <row r="5390">
      <c r="A5390" s="5">
        <f>Eingabe!J5390^2*PI()/4</f>
        <v>0</v>
      </c>
      <c r="B5390" s="5">
        <f>Eingabe!K5390*Eingabe!L5390</f>
        <v>0</v>
      </c>
      <c r="C5390" s="5">
        <f>(Eingabe!K5390*(Eingabe!L5390-Eingabe!K5390)+Eingabe!K5390^2*PI()/4)*0+Eingabe!K5390*Eingabe!L5390</f>
        <v>0</v>
      </c>
      <c r="D5390" s="89">
        <f>IF(Eingabe!G5390="x",1,0)</f>
        <v>0</v>
      </c>
      <c r="E5390" s="1">
        <f>IF(Eingabe!H5390="x",1,0)</f>
        <v>0</v>
      </c>
      <c r="F5390" s="1">
        <f>IF(Eingabe!I5390="x",1,0)</f>
        <v>0</v>
      </c>
      <c r="G5390" s="90">
        <f t="shared" si="353"/>
        <v>0</v>
      </c>
      <c r="H5390" s="1">
        <f>IF(Eingabe!R5390="x",1,0)</f>
        <v>0</v>
      </c>
      <c r="I5390" s="1">
        <f>IF(Eingabe!S5390="x",1,0)</f>
        <v>0</v>
      </c>
      <c r="J5390" s="1">
        <f t="shared" si="354"/>
        <v>0</v>
      </c>
      <c r="K5390" s="89">
        <f>IF(Eingabe!E5390="x",1,0)</f>
        <v>0</v>
      </c>
      <c r="L5390" s="1">
        <f>IF(Eingabe!F5390="x",1,0)</f>
        <v>0</v>
      </c>
      <c r="M5390" s="90">
        <f t="shared" si="355"/>
        <v>0</v>
      </c>
    </row>
    <row r="5391">
      <c r="A5391" s="5">
        <f>Eingabe!J5391^2*PI()/4</f>
        <v>0</v>
      </c>
      <c r="B5391" s="5">
        <f>Eingabe!K5391*Eingabe!L5391</f>
        <v>0</v>
      </c>
      <c r="C5391" s="5">
        <f>(Eingabe!K5391*(Eingabe!L5391-Eingabe!K5391)+Eingabe!K5391^2*PI()/4)*0+Eingabe!K5391*Eingabe!L5391</f>
        <v>0</v>
      </c>
      <c r="D5391" s="89">
        <f>IF(Eingabe!G5391="x",1,0)</f>
        <v>0</v>
      </c>
      <c r="E5391" s="1">
        <f>IF(Eingabe!H5391="x",1,0)</f>
        <v>0</v>
      </c>
      <c r="F5391" s="1">
        <f>IF(Eingabe!I5391="x",1,0)</f>
        <v>0</v>
      </c>
      <c r="G5391" s="90">
        <f t="shared" si="353"/>
        <v>0</v>
      </c>
      <c r="H5391" s="1">
        <f>IF(Eingabe!R5391="x",1,0)</f>
        <v>0</v>
      </c>
      <c r="I5391" s="1">
        <f>IF(Eingabe!S5391="x",1,0)</f>
        <v>0</v>
      </c>
      <c r="J5391" s="1">
        <f t="shared" si="354"/>
        <v>0</v>
      </c>
      <c r="K5391" s="89">
        <f>IF(Eingabe!E5391="x",1,0)</f>
        <v>0</v>
      </c>
      <c r="L5391" s="1">
        <f>IF(Eingabe!F5391="x",1,0)</f>
        <v>0</v>
      </c>
      <c r="M5391" s="90">
        <f t="shared" si="355"/>
        <v>0</v>
      </c>
    </row>
    <row r="5392">
      <c r="A5392" s="5">
        <f>Eingabe!J5392^2*PI()/4</f>
        <v>0</v>
      </c>
      <c r="B5392" s="5">
        <f>Eingabe!K5392*Eingabe!L5392</f>
        <v>0</v>
      </c>
      <c r="C5392" s="5">
        <f>(Eingabe!K5392*(Eingabe!L5392-Eingabe!K5392)+Eingabe!K5392^2*PI()/4)*0+Eingabe!K5392*Eingabe!L5392</f>
        <v>0</v>
      </c>
      <c r="D5392" s="89">
        <f>IF(Eingabe!G5392="x",1,0)</f>
        <v>0</v>
      </c>
      <c r="E5392" s="1">
        <f>IF(Eingabe!H5392="x",1,0)</f>
        <v>0</v>
      </c>
      <c r="F5392" s="1">
        <f>IF(Eingabe!I5392="x",1,0)</f>
        <v>0</v>
      </c>
      <c r="G5392" s="90">
        <f t="shared" si="353"/>
        <v>0</v>
      </c>
      <c r="H5392" s="1">
        <f>IF(Eingabe!R5392="x",1,0)</f>
        <v>0</v>
      </c>
      <c r="I5392" s="1">
        <f>IF(Eingabe!S5392="x",1,0)</f>
        <v>0</v>
      </c>
      <c r="J5392" s="1">
        <f t="shared" si="354"/>
        <v>0</v>
      </c>
      <c r="K5392" s="89">
        <f>IF(Eingabe!E5392="x",1,0)</f>
        <v>0</v>
      </c>
      <c r="L5392" s="1">
        <f>IF(Eingabe!F5392="x",1,0)</f>
        <v>0</v>
      </c>
      <c r="M5392" s="90">
        <f t="shared" si="355"/>
        <v>0</v>
      </c>
    </row>
    <row r="5393">
      <c r="A5393" s="5">
        <f>Eingabe!J5393^2*PI()/4</f>
        <v>0</v>
      </c>
      <c r="B5393" s="5">
        <f>Eingabe!K5393*Eingabe!L5393</f>
        <v>0</v>
      </c>
      <c r="C5393" s="5">
        <f>(Eingabe!K5393*(Eingabe!L5393-Eingabe!K5393)+Eingabe!K5393^2*PI()/4)*0+Eingabe!K5393*Eingabe!L5393</f>
        <v>0</v>
      </c>
      <c r="D5393" s="89">
        <f>IF(Eingabe!G5393="x",1,0)</f>
        <v>0</v>
      </c>
      <c r="E5393" s="1">
        <f>IF(Eingabe!H5393="x",1,0)</f>
        <v>0</v>
      </c>
      <c r="F5393" s="1">
        <f>IF(Eingabe!I5393="x",1,0)</f>
        <v>0</v>
      </c>
      <c r="G5393" s="90">
        <f t="shared" si="353"/>
        <v>0</v>
      </c>
      <c r="H5393" s="1">
        <f>IF(Eingabe!R5393="x",1,0)</f>
        <v>0</v>
      </c>
      <c r="I5393" s="1">
        <f>IF(Eingabe!S5393="x",1,0)</f>
        <v>0</v>
      </c>
      <c r="J5393" s="1">
        <f t="shared" si="354"/>
        <v>0</v>
      </c>
      <c r="K5393" s="89">
        <f>IF(Eingabe!E5393="x",1,0)</f>
        <v>0</v>
      </c>
      <c r="L5393" s="1">
        <f>IF(Eingabe!F5393="x",1,0)</f>
        <v>0</v>
      </c>
      <c r="M5393" s="90">
        <f t="shared" si="355"/>
        <v>0</v>
      </c>
    </row>
    <row r="5394">
      <c r="A5394" s="5">
        <f>Eingabe!J5394^2*PI()/4</f>
        <v>0</v>
      </c>
      <c r="B5394" s="5">
        <f>Eingabe!K5394*Eingabe!L5394</f>
        <v>0</v>
      </c>
      <c r="C5394" s="5">
        <f>(Eingabe!K5394*(Eingabe!L5394-Eingabe!K5394)+Eingabe!K5394^2*PI()/4)*0+Eingabe!K5394*Eingabe!L5394</f>
        <v>0</v>
      </c>
      <c r="D5394" s="89">
        <f>IF(Eingabe!G5394="x",1,0)</f>
        <v>0</v>
      </c>
      <c r="E5394" s="1">
        <f>IF(Eingabe!H5394="x",1,0)</f>
        <v>0</v>
      </c>
      <c r="F5394" s="1">
        <f>IF(Eingabe!I5394="x",1,0)</f>
        <v>0</v>
      </c>
      <c r="G5394" s="90">
        <f t="shared" si="353"/>
        <v>0</v>
      </c>
      <c r="H5394" s="1">
        <f>IF(Eingabe!R5394="x",1,0)</f>
        <v>0</v>
      </c>
      <c r="I5394" s="1">
        <f>IF(Eingabe!S5394="x",1,0)</f>
        <v>0</v>
      </c>
      <c r="J5394" s="1">
        <f t="shared" si="354"/>
        <v>0</v>
      </c>
      <c r="K5394" s="89">
        <f>IF(Eingabe!E5394="x",1,0)</f>
        <v>0</v>
      </c>
      <c r="L5394" s="1">
        <f>IF(Eingabe!F5394="x",1,0)</f>
        <v>0</v>
      </c>
      <c r="M5394" s="90">
        <f t="shared" si="355"/>
        <v>0</v>
      </c>
    </row>
    <row r="5395">
      <c r="A5395" s="5">
        <f>Eingabe!J5395^2*PI()/4</f>
        <v>0</v>
      </c>
      <c r="B5395" s="5">
        <f>Eingabe!K5395*Eingabe!L5395</f>
        <v>0</v>
      </c>
      <c r="C5395" s="5">
        <f>(Eingabe!K5395*(Eingabe!L5395-Eingabe!K5395)+Eingabe!K5395^2*PI()/4)*0+Eingabe!K5395*Eingabe!L5395</f>
        <v>0</v>
      </c>
      <c r="D5395" s="89">
        <f>IF(Eingabe!G5395="x",1,0)</f>
        <v>0</v>
      </c>
      <c r="E5395" s="1">
        <f>IF(Eingabe!H5395="x",1,0)</f>
        <v>0</v>
      </c>
      <c r="F5395" s="1">
        <f>IF(Eingabe!I5395="x",1,0)</f>
        <v>0</v>
      </c>
      <c r="G5395" s="90">
        <f t="shared" ref="G5395:G5458" si="356">MAX(E5395:F5395)</f>
        <v>0</v>
      </c>
      <c r="H5395" s="1">
        <f>IF(Eingabe!R5395="x",1,0)</f>
        <v>0</v>
      </c>
      <c r="I5395" s="1">
        <f>IF(Eingabe!S5395="x",1,0)</f>
        <v>0</v>
      </c>
      <c r="J5395" s="1">
        <f t="shared" ref="J5395:J5458" si="357">MAX(H5395:I5395)</f>
        <v>0</v>
      </c>
      <c r="K5395" s="89">
        <f>IF(Eingabe!E5395="x",1,0)</f>
        <v>0</v>
      </c>
      <c r="L5395" s="1">
        <f>IF(Eingabe!F5395="x",1,0)</f>
        <v>0</v>
      </c>
      <c r="M5395" s="90">
        <f t="shared" ref="M5395:M5458" si="358">MAX(K5395:L5395)</f>
        <v>0</v>
      </c>
    </row>
    <row r="5396">
      <c r="A5396" s="5">
        <f>Eingabe!J5396^2*PI()/4</f>
        <v>0</v>
      </c>
      <c r="B5396" s="5">
        <f>Eingabe!K5396*Eingabe!L5396</f>
        <v>0</v>
      </c>
      <c r="C5396" s="5">
        <f>(Eingabe!K5396*(Eingabe!L5396-Eingabe!K5396)+Eingabe!K5396^2*PI()/4)*0+Eingabe!K5396*Eingabe!L5396</f>
        <v>0</v>
      </c>
      <c r="D5396" s="89">
        <f>IF(Eingabe!G5396="x",1,0)</f>
        <v>0</v>
      </c>
      <c r="E5396" s="1">
        <f>IF(Eingabe!H5396="x",1,0)</f>
        <v>0</v>
      </c>
      <c r="F5396" s="1">
        <f>IF(Eingabe!I5396="x",1,0)</f>
        <v>0</v>
      </c>
      <c r="G5396" s="90">
        <f t="shared" si="356"/>
        <v>0</v>
      </c>
      <c r="H5396" s="1">
        <f>IF(Eingabe!R5396="x",1,0)</f>
        <v>0</v>
      </c>
      <c r="I5396" s="1">
        <f>IF(Eingabe!S5396="x",1,0)</f>
        <v>0</v>
      </c>
      <c r="J5396" s="1">
        <f t="shared" si="357"/>
        <v>0</v>
      </c>
      <c r="K5396" s="89">
        <f>IF(Eingabe!E5396="x",1,0)</f>
        <v>0</v>
      </c>
      <c r="L5396" s="1">
        <f>IF(Eingabe!F5396="x",1,0)</f>
        <v>0</v>
      </c>
      <c r="M5396" s="90">
        <f t="shared" si="358"/>
        <v>0</v>
      </c>
    </row>
    <row r="5397">
      <c r="A5397" s="5">
        <f>Eingabe!J5397^2*PI()/4</f>
        <v>0</v>
      </c>
      <c r="B5397" s="5">
        <f>Eingabe!K5397*Eingabe!L5397</f>
        <v>0</v>
      </c>
      <c r="C5397" s="5">
        <f>(Eingabe!K5397*(Eingabe!L5397-Eingabe!K5397)+Eingabe!K5397^2*PI()/4)*0+Eingabe!K5397*Eingabe!L5397</f>
        <v>0</v>
      </c>
      <c r="D5397" s="89">
        <f>IF(Eingabe!G5397="x",1,0)</f>
        <v>0</v>
      </c>
      <c r="E5397" s="1">
        <f>IF(Eingabe!H5397="x",1,0)</f>
        <v>0</v>
      </c>
      <c r="F5397" s="1">
        <f>IF(Eingabe!I5397="x",1,0)</f>
        <v>0</v>
      </c>
      <c r="G5397" s="90">
        <f t="shared" si="356"/>
        <v>0</v>
      </c>
      <c r="H5397" s="1">
        <f>IF(Eingabe!R5397="x",1,0)</f>
        <v>0</v>
      </c>
      <c r="I5397" s="1">
        <f>IF(Eingabe!S5397="x",1,0)</f>
        <v>0</v>
      </c>
      <c r="J5397" s="1">
        <f t="shared" si="357"/>
        <v>0</v>
      </c>
      <c r="K5397" s="89">
        <f>IF(Eingabe!E5397="x",1,0)</f>
        <v>0</v>
      </c>
      <c r="L5397" s="1">
        <f>IF(Eingabe!F5397="x",1,0)</f>
        <v>0</v>
      </c>
      <c r="M5397" s="90">
        <f t="shared" si="358"/>
        <v>0</v>
      </c>
    </row>
    <row r="5398">
      <c r="A5398" s="5">
        <f>Eingabe!J5398^2*PI()/4</f>
        <v>0</v>
      </c>
      <c r="B5398" s="5">
        <f>Eingabe!K5398*Eingabe!L5398</f>
        <v>0</v>
      </c>
      <c r="C5398" s="5">
        <f>(Eingabe!K5398*(Eingabe!L5398-Eingabe!K5398)+Eingabe!K5398^2*PI()/4)*0+Eingabe!K5398*Eingabe!L5398</f>
        <v>0</v>
      </c>
      <c r="D5398" s="89">
        <f>IF(Eingabe!G5398="x",1,0)</f>
        <v>0</v>
      </c>
      <c r="E5398" s="1">
        <f>IF(Eingabe!H5398="x",1,0)</f>
        <v>0</v>
      </c>
      <c r="F5398" s="1">
        <f>IF(Eingabe!I5398="x",1,0)</f>
        <v>0</v>
      </c>
      <c r="G5398" s="90">
        <f t="shared" si="356"/>
        <v>0</v>
      </c>
      <c r="H5398" s="1">
        <f>IF(Eingabe!R5398="x",1,0)</f>
        <v>0</v>
      </c>
      <c r="I5398" s="1">
        <f>IF(Eingabe!S5398="x",1,0)</f>
        <v>0</v>
      </c>
      <c r="J5398" s="1">
        <f t="shared" si="357"/>
        <v>0</v>
      </c>
      <c r="K5398" s="89">
        <f>IF(Eingabe!E5398="x",1,0)</f>
        <v>0</v>
      </c>
      <c r="L5398" s="1">
        <f>IF(Eingabe!F5398="x",1,0)</f>
        <v>0</v>
      </c>
      <c r="M5398" s="90">
        <f t="shared" si="358"/>
        <v>0</v>
      </c>
    </row>
    <row r="5399">
      <c r="A5399" s="5">
        <f>Eingabe!J5399^2*PI()/4</f>
        <v>0</v>
      </c>
      <c r="B5399" s="5">
        <f>Eingabe!K5399*Eingabe!L5399</f>
        <v>0</v>
      </c>
      <c r="C5399" s="5">
        <f>(Eingabe!K5399*(Eingabe!L5399-Eingabe!K5399)+Eingabe!K5399^2*PI()/4)*0+Eingabe!K5399*Eingabe!L5399</f>
        <v>0</v>
      </c>
      <c r="D5399" s="89">
        <f>IF(Eingabe!G5399="x",1,0)</f>
        <v>0</v>
      </c>
      <c r="E5399" s="1">
        <f>IF(Eingabe!H5399="x",1,0)</f>
        <v>0</v>
      </c>
      <c r="F5399" s="1">
        <f>IF(Eingabe!I5399="x",1,0)</f>
        <v>0</v>
      </c>
      <c r="G5399" s="90">
        <f t="shared" si="356"/>
        <v>0</v>
      </c>
      <c r="H5399" s="1">
        <f>IF(Eingabe!R5399="x",1,0)</f>
        <v>0</v>
      </c>
      <c r="I5399" s="1">
        <f>IF(Eingabe!S5399="x",1,0)</f>
        <v>0</v>
      </c>
      <c r="J5399" s="1">
        <f t="shared" si="357"/>
        <v>0</v>
      </c>
      <c r="K5399" s="89">
        <f>IF(Eingabe!E5399="x",1,0)</f>
        <v>0</v>
      </c>
      <c r="L5399" s="1">
        <f>IF(Eingabe!F5399="x",1,0)</f>
        <v>0</v>
      </c>
      <c r="M5399" s="90">
        <f t="shared" si="358"/>
        <v>0</v>
      </c>
    </row>
    <row r="5400">
      <c r="A5400" s="5">
        <f>Eingabe!J5400^2*PI()/4</f>
        <v>0</v>
      </c>
      <c r="B5400" s="5">
        <f>Eingabe!K5400*Eingabe!L5400</f>
        <v>0</v>
      </c>
      <c r="C5400" s="5">
        <f>(Eingabe!K5400*(Eingabe!L5400-Eingabe!K5400)+Eingabe!K5400^2*PI()/4)*0+Eingabe!K5400*Eingabe!L5400</f>
        <v>0</v>
      </c>
      <c r="D5400" s="89">
        <f>IF(Eingabe!G5400="x",1,0)</f>
        <v>0</v>
      </c>
      <c r="E5400" s="1">
        <f>IF(Eingabe!H5400="x",1,0)</f>
        <v>0</v>
      </c>
      <c r="F5400" s="1">
        <f>IF(Eingabe!I5400="x",1,0)</f>
        <v>0</v>
      </c>
      <c r="G5400" s="90">
        <f t="shared" si="356"/>
        <v>0</v>
      </c>
      <c r="H5400" s="1">
        <f>IF(Eingabe!R5400="x",1,0)</f>
        <v>0</v>
      </c>
      <c r="I5400" s="1">
        <f>IF(Eingabe!S5400="x",1,0)</f>
        <v>0</v>
      </c>
      <c r="J5400" s="1">
        <f t="shared" si="357"/>
        <v>0</v>
      </c>
      <c r="K5400" s="89">
        <f>IF(Eingabe!E5400="x",1,0)</f>
        <v>0</v>
      </c>
      <c r="L5400" s="1">
        <f>IF(Eingabe!F5400="x",1,0)</f>
        <v>0</v>
      </c>
      <c r="M5400" s="90">
        <f t="shared" si="358"/>
        <v>0</v>
      </c>
    </row>
    <row r="5401">
      <c r="A5401" s="5">
        <f>Eingabe!J5401^2*PI()/4</f>
        <v>0</v>
      </c>
      <c r="B5401" s="5">
        <f>Eingabe!K5401*Eingabe!L5401</f>
        <v>0</v>
      </c>
      <c r="C5401" s="5">
        <f>(Eingabe!K5401*(Eingabe!L5401-Eingabe!K5401)+Eingabe!K5401^2*PI()/4)*0+Eingabe!K5401*Eingabe!L5401</f>
        <v>0</v>
      </c>
      <c r="D5401" s="89">
        <f>IF(Eingabe!G5401="x",1,0)</f>
        <v>0</v>
      </c>
      <c r="E5401" s="1">
        <f>IF(Eingabe!H5401="x",1,0)</f>
        <v>0</v>
      </c>
      <c r="F5401" s="1">
        <f>IF(Eingabe!I5401="x",1,0)</f>
        <v>0</v>
      </c>
      <c r="G5401" s="90">
        <f t="shared" si="356"/>
        <v>0</v>
      </c>
      <c r="H5401" s="1">
        <f>IF(Eingabe!R5401="x",1,0)</f>
        <v>0</v>
      </c>
      <c r="I5401" s="1">
        <f>IF(Eingabe!S5401="x",1,0)</f>
        <v>0</v>
      </c>
      <c r="J5401" s="1">
        <f t="shared" si="357"/>
        <v>0</v>
      </c>
      <c r="K5401" s="89">
        <f>IF(Eingabe!E5401="x",1,0)</f>
        <v>0</v>
      </c>
      <c r="L5401" s="1">
        <f>IF(Eingabe!F5401="x",1,0)</f>
        <v>0</v>
      </c>
      <c r="M5401" s="90">
        <f t="shared" si="358"/>
        <v>0</v>
      </c>
    </row>
    <row r="5402">
      <c r="A5402" s="5">
        <f>Eingabe!J5402^2*PI()/4</f>
        <v>0</v>
      </c>
      <c r="B5402" s="5">
        <f>Eingabe!K5402*Eingabe!L5402</f>
        <v>0</v>
      </c>
      <c r="C5402" s="5">
        <f>(Eingabe!K5402*(Eingabe!L5402-Eingabe!K5402)+Eingabe!K5402^2*PI()/4)*0+Eingabe!K5402*Eingabe!L5402</f>
        <v>0</v>
      </c>
      <c r="D5402" s="89">
        <f>IF(Eingabe!G5402="x",1,0)</f>
        <v>0</v>
      </c>
      <c r="E5402" s="1">
        <f>IF(Eingabe!H5402="x",1,0)</f>
        <v>0</v>
      </c>
      <c r="F5402" s="1">
        <f>IF(Eingabe!I5402="x",1,0)</f>
        <v>0</v>
      </c>
      <c r="G5402" s="90">
        <f t="shared" si="356"/>
        <v>0</v>
      </c>
      <c r="H5402" s="1">
        <f>IF(Eingabe!R5402="x",1,0)</f>
        <v>0</v>
      </c>
      <c r="I5402" s="1">
        <f>IF(Eingabe!S5402="x",1,0)</f>
        <v>0</v>
      </c>
      <c r="J5402" s="1">
        <f t="shared" si="357"/>
        <v>0</v>
      </c>
      <c r="K5402" s="89">
        <f>IF(Eingabe!E5402="x",1,0)</f>
        <v>0</v>
      </c>
      <c r="L5402" s="1">
        <f>IF(Eingabe!F5402="x",1,0)</f>
        <v>0</v>
      </c>
      <c r="M5402" s="90">
        <f t="shared" si="358"/>
        <v>0</v>
      </c>
    </row>
    <row r="5403">
      <c r="A5403" s="5">
        <f>Eingabe!J5403^2*PI()/4</f>
        <v>0</v>
      </c>
      <c r="B5403" s="5">
        <f>Eingabe!K5403*Eingabe!L5403</f>
        <v>0</v>
      </c>
      <c r="C5403" s="5">
        <f>(Eingabe!K5403*(Eingabe!L5403-Eingabe!K5403)+Eingabe!K5403^2*PI()/4)*0+Eingabe!K5403*Eingabe!L5403</f>
        <v>0</v>
      </c>
      <c r="D5403" s="89">
        <f>IF(Eingabe!G5403="x",1,0)</f>
        <v>0</v>
      </c>
      <c r="E5403" s="1">
        <f>IF(Eingabe!H5403="x",1,0)</f>
        <v>0</v>
      </c>
      <c r="F5403" s="1">
        <f>IF(Eingabe!I5403="x",1,0)</f>
        <v>0</v>
      </c>
      <c r="G5403" s="90">
        <f t="shared" si="356"/>
        <v>0</v>
      </c>
      <c r="H5403" s="1">
        <f>IF(Eingabe!R5403="x",1,0)</f>
        <v>0</v>
      </c>
      <c r="I5403" s="1">
        <f>IF(Eingabe!S5403="x",1,0)</f>
        <v>0</v>
      </c>
      <c r="J5403" s="1">
        <f t="shared" si="357"/>
        <v>0</v>
      </c>
      <c r="K5403" s="89">
        <f>IF(Eingabe!E5403="x",1,0)</f>
        <v>0</v>
      </c>
      <c r="L5403" s="1">
        <f>IF(Eingabe!F5403="x",1,0)</f>
        <v>0</v>
      </c>
      <c r="M5403" s="90">
        <f t="shared" si="358"/>
        <v>0</v>
      </c>
    </row>
    <row r="5404">
      <c r="A5404" s="5">
        <f>Eingabe!J5404^2*PI()/4</f>
        <v>0</v>
      </c>
      <c r="B5404" s="5">
        <f>Eingabe!K5404*Eingabe!L5404</f>
        <v>0</v>
      </c>
      <c r="C5404" s="5">
        <f>(Eingabe!K5404*(Eingabe!L5404-Eingabe!K5404)+Eingabe!K5404^2*PI()/4)*0+Eingabe!K5404*Eingabe!L5404</f>
        <v>0</v>
      </c>
      <c r="D5404" s="89">
        <f>IF(Eingabe!G5404="x",1,0)</f>
        <v>0</v>
      </c>
      <c r="E5404" s="1">
        <f>IF(Eingabe!H5404="x",1,0)</f>
        <v>0</v>
      </c>
      <c r="F5404" s="1">
        <f>IF(Eingabe!I5404="x",1,0)</f>
        <v>0</v>
      </c>
      <c r="G5404" s="90">
        <f t="shared" si="356"/>
        <v>0</v>
      </c>
      <c r="H5404" s="1">
        <f>IF(Eingabe!R5404="x",1,0)</f>
        <v>0</v>
      </c>
      <c r="I5404" s="1">
        <f>IF(Eingabe!S5404="x",1,0)</f>
        <v>0</v>
      </c>
      <c r="J5404" s="1">
        <f t="shared" si="357"/>
        <v>0</v>
      </c>
      <c r="K5404" s="89">
        <f>IF(Eingabe!E5404="x",1,0)</f>
        <v>0</v>
      </c>
      <c r="L5404" s="1">
        <f>IF(Eingabe!F5404="x",1,0)</f>
        <v>0</v>
      </c>
      <c r="M5404" s="90">
        <f t="shared" si="358"/>
        <v>0</v>
      </c>
    </row>
    <row r="5405">
      <c r="A5405" s="5">
        <f>Eingabe!J5405^2*PI()/4</f>
        <v>0</v>
      </c>
      <c r="B5405" s="5">
        <f>Eingabe!K5405*Eingabe!L5405</f>
        <v>0</v>
      </c>
      <c r="C5405" s="5">
        <f>(Eingabe!K5405*(Eingabe!L5405-Eingabe!K5405)+Eingabe!K5405^2*PI()/4)*0+Eingabe!K5405*Eingabe!L5405</f>
        <v>0</v>
      </c>
      <c r="D5405" s="89">
        <f>IF(Eingabe!G5405="x",1,0)</f>
        <v>0</v>
      </c>
      <c r="E5405" s="1">
        <f>IF(Eingabe!H5405="x",1,0)</f>
        <v>0</v>
      </c>
      <c r="F5405" s="1">
        <f>IF(Eingabe!I5405="x",1,0)</f>
        <v>0</v>
      </c>
      <c r="G5405" s="90">
        <f t="shared" si="356"/>
        <v>0</v>
      </c>
      <c r="H5405" s="1">
        <f>IF(Eingabe!R5405="x",1,0)</f>
        <v>0</v>
      </c>
      <c r="I5405" s="1">
        <f>IF(Eingabe!S5405="x",1,0)</f>
        <v>0</v>
      </c>
      <c r="J5405" s="1">
        <f t="shared" si="357"/>
        <v>0</v>
      </c>
      <c r="K5405" s="89">
        <f>IF(Eingabe!E5405="x",1,0)</f>
        <v>0</v>
      </c>
      <c r="L5405" s="1">
        <f>IF(Eingabe!F5405="x",1,0)</f>
        <v>0</v>
      </c>
      <c r="M5405" s="90">
        <f t="shared" si="358"/>
        <v>0</v>
      </c>
    </row>
    <row r="5406">
      <c r="A5406" s="5">
        <f>Eingabe!J5406^2*PI()/4</f>
        <v>0</v>
      </c>
      <c r="B5406" s="5">
        <f>Eingabe!K5406*Eingabe!L5406</f>
        <v>0</v>
      </c>
      <c r="C5406" s="5">
        <f>(Eingabe!K5406*(Eingabe!L5406-Eingabe!K5406)+Eingabe!K5406^2*PI()/4)*0+Eingabe!K5406*Eingabe!L5406</f>
        <v>0</v>
      </c>
      <c r="D5406" s="89">
        <f>IF(Eingabe!G5406="x",1,0)</f>
        <v>0</v>
      </c>
      <c r="E5406" s="1">
        <f>IF(Eingabe!H5406="x",1,0)</f>
        <v>0</v>
      </c>
      <c r="F5406" s="1">
        <f>IF(Eingabe!I5406="x",1,0)</f>
        <v>0</v>
      </c>
      <c r="G5406" s="90">
        <f t="shared" si="356"/>
        <v>0</v>
      </c>
      <c r="H5406" s="1">
        <f>IF(Eingabe!R5406="x",1,0)</f>
        <v>0</v>
      </c>
      <c r="I5406" s="1">
        <f>IF(Eingabe!S5406="x",1,0)</f>
        <v>0</v>
      </c>
      <c r="J5406" s="1">
        <f t="shared" si="357"/>
        <v>0</v>
      </c>
      <c r="K5406" s="89">
        <f>IF(Eingabe!E5406="x",1,0)</f>
        <v>0</v>
      </c>
      <c r="L5406" s="1">
        <f>IF(Eingabe!F5406="x",1,0)</f>
        <v>0</v>
      </c>
      <c r="M5406" s="90">
        <f t="shared" si="358"/>
        <v>0</v>
      </c>
    </row>
    <row r="5407">
      <c r="A5407" s="5">
        <f>Eingabe!J5407^2*PI()/4</f>
        <v>0</v>
      </c>
      <c r="B5407" s="5">
        <f>Eingabe!K5407*Eingabe!L5407</f>
        <v>0</v>
      </c>
      <c r="C5407" s="5">
        <f>(Eingabe!K5407*(Eingabe!L5407-Eingabe!K5407)+Eingabe!K5407^2*PI()/4)*0+Eingabe!K5407*Eingabe!L5407</f>
        <v>0</v>
      </c>
      <c r="D5407" s="89">
        <f>IF(Eingabe!G5407="x",1,0)</f>
        <v>0</v>
      </c>
      <c r="E5407" s="1">
        <f>IF(Eingabe!H5407="x",1,0)</f>
        <v>0</v>
      </c>
      <c r="F5407" s="1">
        <f>IF(Eingabe!I5407="x",1,0)</f>
        <v>0</v>
      </c>
      <c r="G5407" s="90">
        <f t="shared" si="356"/>
        <v>0</v>
      </c>
      <c r="H5407" s="1">
        <f>IF(Eingabe!R5407="x",1,0)</f>
        <v>0</v>
      </c>
      <c r="I5407" s="1">
        <f>IF(Eingabe!S5407="x",1,0)</f>
        <v>0</v>
      </c>
      <c r="J5407" s="1">
        <f t="shared" si="357"/>
        <v>0</v>
      </c>
      <c r="K5407" s="89">
        <f>IF(Eingabe!E5407="x",1,0)</f>
        <v>0</v>
      </c>
      <c r="L5407" s="1">
        <f>IF(Eingabe!F5407="x",1,0)</f>
        <v>0</v>
      </c>
      <c r="M5407" s="90">
        <f t="shared" si="358"/>
        <v>0</v>
      </c>
    </row>
    <row r="5408">
      <c r="A5408" s="5">
        <f>Eingabe!J5408^2*PI()/4</f>
        <v>0</v>
      </c>
      <c r="B5408" s="5">
        <f>Eingabe!K5408*Eingabe!L5408</f>
        <v>0</v>
      </c>
      <c r="C5408" s="5">
        <f>(Eingabe!K5408*(Eingabe!L5408-Eingabe!K5408)+Eingabe!K5408^2*PI()/4)*0+Eingabe!K5408*Eingabe!L5408</f>
        <v>0</v>
      </c>
      <c r="D5408" s="89">
        <f>IF(Eingabe!G5408="x",1,0)</f>
        <v>0</v>
      </c>
      <c r="E5408" s="1">
        <f>IF(Eingabe!H5408="x",1,0)</f>
        <v>0</v>
      </c>
      <c r="F5408" s="1">
        <f>IF(Eingabe!I5408="x",1,0)</f>
        <v>0</v>
      </c>
      <c r="G5408" s="90">
        <f t="shared" si="356"/>
        <v>0</v>
      </c>
      <c r="H5408" s="1">
        <f>IF(Eingabe!R5408="x",1,0)</f>
        <v>0</v>
      </c>
      <c r="I5408" s="1">
        <f>IF(Eingabe!S5408="x",1,0)</f>
        <v>0</v>
      </c>
      <c r="J5408" s="1">
        <f t="shared" si="357"/>
        <v>0</v>
      </c>
      <c r="K5408" s="89">
        <f>IF(Eingabe!E5408="x",1,0)</f>
        <v>0</v>
      </c>
      <c r="L5408" s="1">
        <f>IF(Eingabe!F5408="x",1,0)</f>
        <v>0</v>
      </c>
      <c r="M5408" s="90">
        <f t="shared" si="358"/>
        <v>0</v>
      </c>
    </row>
    <row r="5409">
      <c r="A5409" s="5">
        <f>Eingabe!J5409^2*PI()/4</f>
        <v>0</v>
      </c>
      <c r="B5409" s="5">
        <f>Eingabe!K5409*Eingabe!L5409</f>
        <v>0</v>
      </c>
      <c r="C5409" s="5">
        <f>(Eingabe!K5409*(Eingabe!L5409-Eingabe!K5409)+Eingabe!K5409^2*PI()/4)*0+Eingabe!K5409*Eingabe!L5409</f>
        <v>0</v>
      </c>
      <c r="D5409" s="89">
        <f>IF(Eingabe!G5409="x",1,0)</f>
        <v>0</v>
      </c>
      <c r="E5409" s="1">
        <f>IF(Eingabe!H5409="x",1,0)</f>
        <v>0</v>
      </c>
      <c r="F5409" s="1">
        <f>IF(Eingabe!I5409="x",1,0)</f>
        <v>0</v>
      </c>
      <c r="G5409" s="90">
        <f t="shared" si="356"/>
        <v>0</v>
      </c>
      <c r="H5409" s="1">
        <f>IF(Eingabe!R5409="x",1,0)</f>
        <v>0</v>
      </c>
      <c r="I5409" s="1">
        <f>IF(Eingabe!S5409="x",1,0)</f>
        <v>0</v>
      </c>
      <c r="J5409" s="1">
        <f t="shared" si="357"/>
        <v>0</v>
      </c>
      <c r="K5409" s="89">
        <f>IF(Eingabe!E5409="x",1,0)</f>
        <v>0</v>
      </c>
      <c r="L5409" s="1">
        <f>IF(Eingabe!F5409="x",1,0)</f>
        <v>0</v>
      </c>
      <c r="M5409" s="90">
        <f t="shared" si="358"/>
        <v>0</v>
      </c>
    </row>
    <row r="5410">
      <c r="A5410" s="5">
        <f>Eingabe!J5410^2*PI()/4</f>
        <v>0</v>
      </c>
      <c r="B5410" s="5">
        <f>Eingabe!K5410*Eingabe!L5410</f>
        <v>0</v>
      </c>
      <c r="C5410" s="5">
        <f>(Eingabe!K5410*(Eingabe!L5410-Eingabe!K5410)+Eingabe!K5410^2*PI()/4)*0+Eingabe!K5410*Eingabe!L5410</f>
        <v>0</v>
      </c>
      <c r="D5410" s="89">
        <f>IF(Eingabe!G5410="x",1,0)</f>
        <v>0</v>
      </c>
      <c r="E5410" s="1">
        <f>IF(Eingabe!H5410="x",1,0)</f>
        <v>0</v>
      </c>
      <c r="F5410" s="1">
        <f>IF(Eingabe!I5410="x",1,0)</f>
        <v>0</v>
      </c>
      <c r="G5410" s="90">
        <f t="shared" si="356"/>
        <v>0</v>
      </c>
      <c r="H5410" s="1">
        <f>IF(Eingabe!R5410="x",1,0)</f>
        <v>0</v>
      </c>
      <c r="I5410" s="1">
        <f>IF(Eingabe!S5410="x",1,0)</f>
        <v>0</v>
      </c>
      <c r="J5410" s="1">
        <f t="shared" si="357"/>
        <v>0</v>
      </c>
      <c r="K5410" s="89">
        <f>IF(Eingabe!E5410="x",1,0)</f>
        <v>0</v>
      </c>
      <c r="L5410" s="1">
        <f>IF(Eingabe!F5410="x",1,0)</f>
        <v>0</v>
      </c>
      <c r="M5410" s="90">
        <f t="shared" si="358"/>
        <v>0</v>
      </c>
    </row>
    <row r="5411">
      <c r="A5411" s="5">
        <f>Eingabe!J5411^2*PI()/4</f>
        <v>0</v>
      </c>
      <c r="B5411" s="5">
        <f>Eingabe!K5411*Eingabe!L5411</f>
        <v>0</v>
      </c>
      <c r="C5411" s="5">
        <f>(Eingabe!K5411*(Eingabe!L5411-Eingabe!K5411)+Eingabe!K5411^2*PI()/4)*0+Eingabe!K5411*Eingabe!L5411</f>
        <v>0</v>
      </c>
      <c r="D5411" s="89">
        <f>IF(Eingabe!G5411="x",1,0)</f>
        <v>0</v>
      </c>
      <c r="E5411" s="1">
        <f>IF(Eingabe!H5411="x",1,0)</f>
        <v>0</v>
      </c>
      <c r="F5411" s="1">
        <f>IF(Eingabe!I5411="x",1,0)</f>
        <v>0</v>
      </c>
      <c r="G5411" s="90">
        <f t="shared" si="356"/>
        <v>0</v>
      </c>
      <c r="H5411" s="1">
        <f>IF(Eingabe!R5411="x",1,0)</f>
        <v>0</v>
      </c>
      <c r="I5411" s="1">
        <f>IF(Eingabe!S5411="x",1,0)</f>
        <v>0</v>
      </c>
      <c r="J5411" s="1">
        <f t="shared" si="357"/>
        <v>0</v>
      </c>
      <c r="K5411" s="89">
        <f>IF(Eingabe!E5411="x",1,0)</f>
        <v>0</v>
      </c>
      <c r="L5411" s="1">
        <f>IF(Eingabe!F5411="x",1,0)</f>
        <v>0</v>
      </c>
      <c r="M5411" s="90">
        <f t="shared" si="358"/>
        <v>0</v>
      </c>
    </row>
    <row r="5412">
      <c r="A5412" s="5">
        <f>Eingabe!J5412^2*PI()/4</f>
        <v>0</v>
      </c>
      <c r="B5412" s="5">
        <f>Eingabe!K5412*Eingabe!L5412</f>
        <v>0</v>
      </c>
      <c r="C5412" s="5">
        <f>(Eingabe!K5412*(Eingabe!L5412-Eingabe!K5412)+Eingabe!K5412^2*PI()/4)*0+Eingabe!K5412*Eingabe!L5412</f>
        <v>0</v>
      </c>
      <c r="D5412" s="89">
        <f>IF(Eingabe!G5412="x",1,0)</f>
        <v>0</v>
      </c>
      <c r="E5412" s="1">
        <f>IF(Eingabe!H5412="x",1,0)</f>
        <v>0</v>
      </c>
      <c r="F5412" s="1">
        <f>IF(Eingabe!I5412="x",1,0)</f>
        <v>0</v>
      </c>
      <c r="G5412" s="90">
        <f t="shared" si="356"/>
        <v>0</v>
      </c>
      <c r="H5412" s="1">
        <f>IF(Eingabe!R5412="x",1,0)</f>
        <v>0</v>
      </c>
      <c r="I5412" s="1">
        <f>IF(Eingabe!S5412="x",1,0)</f>
        <v>0</v>
      </c>
      <c r="J5412" s="1">
        <f t="shared" si="357"/>
        <v>0</v>
      </c>
      <c r="K5412" s="89">
        <f>IF(Eingabe!E5412="x",1,0)</f>
        <v>0</v>
      </c>
      <c r="L5412" s="1">
        <f>IF(Eingabe!F5412="x",1,0)</f>
        <v>0</v>
      </c>
      <c r="M5412" s="90">
        <f t="shared" si="358"/>
        <v>0</v>
      </c>
    </row>
    <row r="5413">
      <c r="A5413" s="5">
        <f>Eingabe!J5413^2*PI()/4</f>
        <v>0</v>
      </c>
      <c r="B5413" s="5">
        <f>Eingabe!K5413*Eingabe!L5413</f>
        <v>0</v>
      </c>
      <c r="C5413" s="5">
        <f>(Eingabe!K5413*(Eingabe!L5413-Eingabe!K5413)+Eingabe!K5413^2*PI()/4)*0+Eingabe!K5413*Eingabe!L5413</f>
        <v>0</v>
      </c>
      <c r="D5413" s="89">
        <f>IF(Eingabe!G5413="x",1,0)</f>
        <v>0</v>
      </c>
      <c r="E5413" s="1">
        <f>IF(Eingabe!H5413="x",1,0)</f>
        <v>0</v>
      </c>
      <c r="F5413" s="1">
        <f>IF(Eingabe!I5413="x",1,0)</f>
        <v>0</v>
      </c>
      <c r="G5413" s="90">
        <f t="shared" si="356"/>
        <v>0</v>
      </c>
      <c r="H5413" s="1">
        <f>IF(Eingabe!R5413="x",1,0)</f>
        <v>0</v>
      </c>
      <c r="I5413" s="1">
        <f>IF(Eingabe!S5413="x",1,0)</f>
        <v>0</v>
      </c>
      <c r="J5413" s="1">
        <f t="shared" si="357"/>
        <v>0</v>
      </c>
      <c r="K5413" s="89">
        <f>IF(Eingabe!E5413="x",1,0)</f>
        <v>0</v>
      </c>
      <c r="L5413" s="1">
        <f>IF(Eingabe!F5413="x",1,0)</f>
        <v>0</v>
      </c>
      <c r="M5413" s="90">
        <f t="shared" si="358"/>
        <v>0</v>
      </c>
    </row>
    <row r="5414">
      <c r="A5414" s="5">
        <f>Eingabe!J5414^2*PI()/4</f>
        <v>0</v>
      </c>
      <c r="B5414" s="5">
        <f>Eingabe!K5414*Eingabe!L5414</f>
        <v>0</v>
      </c>
      <c r="C5414" s="5">
        <f>(Eingabe!K5414*(Eingabe!L5414-Eingabe!K5414)+Eingabe!K5414^2*PI()/4)*0+Eingabe!K5414*Eingabe!L5414</f>
        <v>0</v>
      </c>
      <c r="D5414" s="89">
        <f>IF(Eingabe!G5414="x",1,0)</f>
        <v>0</v>
      </c>
      <c r="E5414" s="1">
        <f>IF(Eingabe!H5414="x",1,0)</f>
        <v>0</v>
      </c>
      <c r="F5414" s="1">
        <f>IF(Eingabe!I5414="x",1,0)</f>
        <v>0</v>
      </c>
      <c r="G5414" s="90">
        <f t="shared" si="356"/>
        <v>0</v>
      </c>
      <c r="H5414" s="1">
        <f>IF(Eingabe!R5414="x",1,0)</f>
        <v>0</v>
      </c>
      <c r="I5414" s="1">
        <f>IF(Eingabe!S5414="x",1,0)</f>
        <v>0</v>
      </c>
      <c r="J5414" s="1">
        <f t="shared" si="357"/>
        <v>0</v>
      </c>
      <c r="K5414" s="89">
        <f>IF(Eingabe!E5414="x",1,0)</f>
        <v>0</v>
      </c>
      <c r="L5414" s="1">
        <f>IF(Eingabe!F5414="x",1,0)</f>
        <v>0</v>
      </c>
      <c r="M5414" s="90">
        <f t="shared" si="358"/>
        <v>0</v>
      </c>
    </row>
    <row r="5415">
      <c r="A5415" s="5">
        <f>Eingabe!J5415^2*PI()/4</f>
        <v>0</v>
      </c>
      <c r="B5415" s="5">
        <f>Eingabe!K5415*Eingabe!L5415</f>
        <v>0</v>
      </c>
      <c r="C5415" s="5">
        <f>(Eingabe!K5415*(Eingabe!L5415-Eingabe!K5415)+Eingabe!K5415^2*PI()/4)*0+Eingabe!K5415*Eingabe!L5415</f>
        <v>0</v>
      </c>
      <c r="D5415" s="89">
        <f>IF(Eingabe!G5415="x",1,0)</f>
        <v>0</v>
      </c>
      <c r="E5415" s="1">
        <f>IF(Eingabe!H5415="x",1,0)</f>
        <v>0</v>
      </c>
      <c r="F5415" s="1">
        <f>IF(Eingabe!I5415="x",1,0)</f>
        <v>0</v>
      </c>
      <c r="G5415" s="90">
        <f t="shared" si="356"/>
        <v>0</v>
      </c>
      <c r="H5415" s="1">
        <f>IF(Eingabe!R5415="x",1,0)</f>
        <v>0</v>
      </c>
      <c r="I5415" s="1">
        <f>IF(Eingabe!S5415="x",1,0)</f>
        <v>0</v>
      </c>
      <c r="J5415" s="1">
        <f t="shared" si="357"/>
        <v>0</v>
      </c>
      <c r="K5415" s="89">
        <f>IF(Eingabe!E5415="x",1,0)</f>
        <v>0</v>
      </c>
      <c r="L5415" s="1">
        <f>IF(Eingabe!F5415="x",1,0)</f>
        <v>0</v>
      </c>
      <c r="M5415" s="90">
        <f t="shared" si="358"/>
        <v>0</v>
      </c>
    </row>
    <row r="5416">
      <c r="A5416" s="5">
        <f>Eingabe!J5416^2*PI()/4</f>
        <v>0</v>
      </c>
      <c r="B5416" s="5">
        <f>Eingabe!K5416*Eingabe!L5416</f>
        <v>0</v>
      </c>
      <c r="C5416" s="5">
        <f>(Eingabe!K5416*(Eingabe!L5416-Eingabe!K5416)+Eingabe!K5416^2*PI()/4)*0+Eingabe!K5416*Eingabe!L5416</f>
        <v>0</v>
      </c>
      <c r="D5416" s="89">
        <f>IF(Eingabe!G5416="x",1,0)</f>
        <v>0</v>
      </c>
      <c r="E5416" s="1">
        <f>IF(Eingabe!H5416="x",1,0)</f>
        <v>0</v>
      </c>
      <c r="F5416" s="1">
        <f>IF(Eingabe!I5416="x",1,0)</f>
        <v>0</v>
      </c>
      <c r="G5416" s="90">
        <f t="shared" si="356"/>
        <v>0</v>
      </c>
      <c r="H5416" s="1">
        <f>IF(Eingabe!R5416="x",1,0)</f>
        <v>0</v>
      </c>
      <c r="I5416" s="1">
        <f>IF(Eingabe!S5416="x",1,0)</f>
        <v>0</v>
      </c>
      <c r="J5416" s="1">
        <f t="shared" si="357"/>
        <v>0</v>
      </c>
      <c r="K5416" s="89">
        <f>IF(Eingabe!E5416="x",1,0)</f>
        <v>0</v>
      </c>
      <c r="L5416" s="1">
        <f>IF(Eingabe!F5416="x",1,0)</f>
        <v>0</v>
      </c>
      <c r="M5416" s="90">
        <f t="shared" si="358"/>
        <v>0</v>
      </c>
    </row>
    <row r="5417">
      <c r="A5417" s="5">
        <f>Eingabe!J5417^2*PI()/4</f>
        <v>0</v>
      </c>
      <c r="B5417" s="5">
        <f>Eingabe!K5417*Eingabe!L5417</f>
        <v>0</v>
      </c>
      <c r="C5417" s="5">
        <f>(Eingabe!K5417*(Eingabe!L5417-Eingabe!K5417)+Eingabe!K5417^2*PI()/4)*0+Eingabe!K5417*Eingabe!L5417</f>
        <v>0</v>
      </c>
      <c r="D5417" s="89">
        <f>IF(Eingabe!G5417="x",1,0)</f>
        <v>0</v>
      </c>
      <c r="E5417" s="1">
        <f>IF(Eingabe!H5417="x",1,0)</f>
        <v>0</v>
      </c>
      <c r="F5417" s="1">
        <f>IF(Eingabe!I5417="x",1,0)</f>
        <v>0</v>
      </c>
      <c r="G5417" s="90">
        <f t="shared" si="356"/>
        <v>0</v>
      </c>
      <c r="H5417" s="1">
        <f>IF(Eingabe!R5417="x",1,0)</f>
        <v>0</v>
      </c>
      <c r="I5417" s="1">
        <f>IF(Eingabe!S5417="x",1,0)</f>
        <v>0</v>
      </c>
      <c r="J5417" s="1">
        <f t="shared" si="357"/>
        <v>0</v>
      </c>
      <c r="K5417" s="89">
        <f>IF(Eingabe!E5417="x",1,0)</f>
        <v>0</v>
      </c>
      <c r="L5417" s="1">
        <f>IF(Eingabe!F5417="x",1,0)</f>
        <v>0</v>
      </c>
      <c r="M5417" s="90">
        <f t="shared" si="358"/>
        <v>0</v>
      </c>
    </row>
    <row r="5418">
      <c r="A5418" s="5">
        <f>Eingabe!J5418^2*PI()/4</f>
        <v>0</v>
      </c>
      <c r="B5418" s="5">
        <f>Eingabe!K5418*Eingabe!L5418</f>
        <v>0</v>
      </c>
      <c r="C5418" s="5">
        <f>(Eingabe!K5418*(Eingabe!L5418-Eingabe!K5418)+Eingabe!K5418^2*PI()/4)*0+Eingabe!K5418*Eingabe!L5418</f>
        <v>0</v>
      </c>
      <c r="D5418" s="89">
        <f>IF(Eingabe!G5418="x",1,0)</f>
        <v>0</v>
      </c>
      <c r="E5418" s="1">
        <f>IF(Eingabe!H5418="x",1,0)</f>
        <v>0</v>
      </c>
      <c r="F5418" s="1">
        <f>IF(Eingabe!I5418="x",1,0)</f>
        <v>0</v>
      </c>
      <c r="G5418" s="90">
        <f t="shared" si="356"/>
        <v>0</v>
      </c>
      <c r="H5418" s="1">
        <f>IF(Eingabe!R5418="x",1,0)</f>
        <v>0</v>
      </c>
      <c r="I5418" s="1">
        <f>IF(Eingabe!S5418="x",1,0)</f>
        <v>0</v>
      </c>
      <c r="J5418" s="1">
        <f t="shared" si="357"/>
        <v>0</v>
      </c>
      <c r="K5418" s="89">
        <f>IF(Eingabe!E5418="x",1,0)</f>
        <v>0</v>
      </c>
      <c r="L5418" s="1">
        <f>IF(Eingabe!F5418="x",1,0)</f>
        <v>0</v>
      </c>
      <c r="M5418" s="90">
        <f t="shared" si="358"/>
        <v>0</v>
      </c>
    </row>
    <row r="5419">
      <c r="A5419" s="5">
        <f>Eingabe!J5419^2*PI()/4</f>
        <v>0</v>
      </c>
      <c r="B5419" s="5">
        <f>Eingabe!K5419*Eingabe!L5419</f>
        <v>0</v>
      </c>
      <c r="C5419" s="5">
        <f>(Eingabe!K5419*(Eingabe!L5419-Eingabe!K5419)+Eingabe!K5419^2*PI()/4)*0+Eingabe!K5419*Eingabe!L5419</f>
        <v>0</v>
      </c>
      <c r="D5419" s="89">
        <f>IF(Eingabe!G5419="x",1,0)</f>
        <v>0</v>
      </c>
      <c r="E5419" s="1">
        <f>IF(Eingabe!H5419="x",1,0)</f>
        <v>0</v>
      </c>
      <c r="F5419" s="1">
        <f>IF(Eingabe!I5419="x",1,0)</f>
        <v>0</v>
      </c>
      <c r="G5419" s="90">
        <f t="shared" si="356"/>
        <v>0</v>
      </c>
      <c r="H5419" s="1">
        <f>IF(Eingabe!R5419="x",1,0)</f>
        <v>0</v>
      </c>
      <c r="I5419" s="1">
        <f>IF(Eingabe!S5419="x",1,0)</f>
        <v>0</v>
      </c>
      <c r="J5419" s="1">
        <f t="shared" si="357"/>
        <v>0</v>
      </c>
      <c r="K5419" s="89">
        <f>IF(Eingabe!E5419="x",1,0)</f>
        <v>0</v>
      </c>
      <c r="L5419" s="1">
        <f>IF(Eingabe!F5419="x",1,0)</f>
        <v>0</v>
      </c>
      <c r="M5419" s="90">
        <f t="shared" si="358"/>
        <v>0</v>
      </c>
    </row>
    <row r="5420">
      <c r="A5420" s="5">
        <f>Eingabe!J5420^2*PI()/4</f>
        <v>0</v>
      </c>
      <c r="B5420" s="5">
        <f>Eingabe!K5420*Eingabe!L5420</f>
        <v>0</v>
      </c>
      <c r="C5420" s="5">
        <f>(Eingabe!K5420*(Eingabe!L5420-Eingabe!K5420)+Eingabe!K5420^2*PI()/4)*0+Eingabe!K5420*Eingabe!L5420</f>
        <v>0</v>
      </c>
      <c r="D5420" s="89">
        <f>IF(Eingabe!G5420="x",1,0)</f>
        <v>0</v>
      </c>
      <c r="E5420" s="1">
        <f>IF(Eingabe!H5420="x",1,0)</f>
        <v>0</v>
      </c>
      <c r="F5420" s="1">
        <f>IF(Eingabe!I5420="x",1,0)</f>
        <v>0</v>
      </c>
      <c r="G5420" s="90">
        <f t="shared" si="356"/>
        <v>0</v>
      </c>
      <c r="H5420" s="1">
        <f>IF(Eingabe!R5420="x",1,0)</f>
        <v>0</v>
      </c>
      <c r="I5420" s="1">
        <f>IF(Eingabe!S5420="x",1,0)</f>
        <v>0</v>
      </c>
      <c r="J5420" s="1">
        <f t="shared" si="357"/>
        <v>0</v>
      </c>
      <c r="K5420" s="89">
        <f>IF(Eingabe!E5420="x",1,0)</f>
        <v>0</v>
      </c>
      <c r="L5420" s="1">
        <f>IF(Eingabe!F5420="x",1,0)</f>
        <v>0</v>
      </c>
      <c r="M5420" s="90">
        <f t="shared" si="358"/>
        <v>0</v>
      </c>
    </row>
    <row r="5421">
      <c r="A5421" s="5">
        <f>Eingabe!J5421^2*PI()/4</f>
        <v>0</v>
      </c>
      <c r="B5421" s="5">
        <f>Eingabe!K5421*Eingabe!L5421</f>
        <v>0</v>
      </c>
      <c r="C5421" s="5">
        <f>(Eingabe!K5421*(Eingabe!L5421-Eingabe!K5421)+Eingabe!K5421^2*PI()/4)*0+Eingabe!K5421*Eingabe!L5421</f>
        <v>0</v>
      </c>
      <c r="D5421" s="89">
        <f>IF(Eingabe!G5421="x",1,0)</f>
        <v>0</v>
      </c>
      <c r="E5421" s="1">
        <f>IF(Eingabe!H5421="x",1,0)</f>
        <v>0</v>
      </c>
      <c r="F5421" s="1">
        <f>IF(Eingabe!I5421="x",1,0)</f>
        <v>0</v>
      </c>
      <c r="G5421" s="90">
        <f t="shared" si="356"/>
        <v>0</v>
      </c>
      <c r="H5421" s="1">
        <f>IF(Eingabe!R5421="x",1,0)</f>
        <v>0</v>
      </c>
      <c r="I5421" s="1">
        <f>IF(Eingabe!S5421="x",1,0)</f>
        <v>0</v>
      </c>
      <c r="J5421" s="1">
        <f t="shared" si="357"/>
        <v>0</v>
      </c>
      <c r="K5421" s="89">
        <f>IF(Eingabe!E5421="x",1,0)</f>
        <v>0</v>
      </c>
      <c r="L5421" s="1">
        <f>IF(Eingabe!F5421="x",1,0)</f>
        <v>0</v>
      </c>
      <c r="M5421" s="90">
        <f t="shared" si="358"/>
        <v>0</v>
      </c>
    </row>
    <row r="5422">
      <c r="A5422" s="5">
        <f>Eingabe!J5422^2*PI()/4</f>
        <v>0</v>
      </c>
      <c r="B5422" s="5">
        <f>Eingabe!K5422*Eingabe!L5422</f>
        <v>0</v>
      </c>
      <c r="C5422" s="5">
        <f>(Eingabe!K5422*(Eingabe!L5422-Eingabe!K5422)+Eingabe!K5422^2*PI()/4)*0+Eingabe!K5422*Eingabe!L5422</f>
        <v>0</v>
      </c>
      <c r="D5422" s="89">
        <f>IF(Eingabe!G5422="x",1,0)</f>
        <v>0</v>
      </c>
      <c r="E5422" s="1">
        <f>IF(Eingabe!H5422="x",1,0)</f>
        <v>0</v>
      </c>
      <c r="F5422" s="1">
        <f>IF(Eingabe!I5422="x",1,0)</f>
        <v>0</v>
      </c>
      <c r="G5422" s="90">
        <f t="shared" si="356"/>
        <v>0</v>
      </c>
      <c r="H5422" s="1">
        <f>IF(Eingabe!R5422="x",1,0)</f>
        <v>0</v>
      </c>
      <c r="I5422" s="1">
        <f>IF(Eingabe!S5422="x",1,0)</f>
        <v>0</v>
      </c>
      <c r="J5422" s="1">
        <f t="shared" si="357"/>
        <v>0</v>
      </c>
      <c r="K5422" s="89">
        <f>IF(Eingabe!E5422="x",1,0)</f>
        <v>0</v>
      </c>
      <c r="L5422" s="1">
        <f>IF(Eingabe!F5422="x",1,0)</f>
        <v>0</v>
      </c>
      <c r="M5422" s="90">
        <f t="shared" si="358"/>
        <v>0</v>
      </c>
    </row>
    <row r="5423">
      <c r="A5423" s="5">
        <f>Eingabe!J5423^2*PI()/4</f>
        <v>0</v>
      </c>
      <c r="B5423" s="5">
        <f>Eingabe!K5423*Eingabe!L5423</f>
        <v>0</v>
      </c>
      <c r="C5423" s="5">
        <f>(Eingabe!K5423*(Eingabe!L5423-Eingabe!K5423)+Eingabe!K5423^2*PI()/4)*0+Eingabe!K5423*Eingabe!L5423</f>
        <v>0</v>
      </c>
      <c r="D5423" s="89">
        <f>IF(Eingabe!G5423="x",1,0)</f>
        <v>0</v>
      </c>
      <c r="E5423" s="1">
        <f>IF(Eingabe!H5423="x",1,0)</f>
        <v>0</v>
      </c>
      <c r="F5423" s="1">
        <f>IF(Eingabe!I5423="x",1,0)</f>
        <v>0</v>
      </c>
      <c r="G5423" s="90">
        <f t="shared" si="356"/>
        <v>0</v>
      </c>
      <c r="H5423" s="1">
        <f>IF(Eingabe!R5423="x",1,0)</f>
        <v>0</v>
      </c>
      <c r="I5423" s="1">
        <f>IF(Eingabe!S5423="x",1,0)</f>
        <v>0</v>
      </c>
      <c r="J5423" s="1">
        <f t="shared" si="357"/>
        <v>0</v>
      </c>
      <c r="K5423" s="89">
        <f>IF(Eingabe!E5423="x",1,0)</f>
        <v>0</v>
      </c>
      <c r="L5423" s="1">
        <f>IF(Eingabe!F5423="x",1,0)</f>
        <v>0</v>
      </c>
      <c r="M5423" s="90">
        <f t="shared" si="358"/>
        <v>0</v>
      </c>
    </row>
    <row r="5424">
      <c r="A5424" s="5">
        <f>Eingabe!J5424^2*PI()/4</f>
        <v>0</v>
      </c>
      <c r="B5424" s="5">
        <f>Eingabe!K5424*Eingabe!L5424</f>
        <v>0</v>
      </c>
      <c r="C5424" s="5">
        <f>(Eingabe!K5424*(Eingabe!L5424-Eingabe!K5424)+Eingabe!K5424^2*PI()/4)*0+Eingabe!K5424*Eingabe!L5424</f>
        <v>0</v>
      </c>
      <c r="D5424" s="89">
        <f>IF(Eingabe!G5424="x",1,0)</f>
        <v>0</v>
      </c>
      <c r="E5424" s="1">
        <f>IF(Eingabe!H5424="x",1,0)</f>
        <v>0</v>
      </c>
      <c r="F5424" s="1">
        <f>IF(Eingabe!I5424="x",1,0)</f>
        <v>0</v>
      </c>
      <c r="G5424" s="90">
        <f t="shared" si="356"/>
        <v>0</v>
      </c>
      <c r="H5424" s="1">
        <f>IF(Eingabe!R5424="x",1,0)</f>
        <v>0</v>
      </c>
      <c r="I5424" s="1">
        <f>IF(Eingabe!S5424="x",1,0)</f>
        <v>0</v>
      </c>
      <c r="J5424" s="1">
        <f t="shared" si="357"/>
        <v>0</v>
      </c>
      <c r="K5424" s="89">
        <f>IF(Eingabe!E5424="x",1,0)</f>
        <v>0</v>
      </c>
      <c r="L5424" s="1">
        <f>IF(Eingabe!F5424="x",1,0)</f>
        <v>0</v>
      </c>
      <c r="M5424" s="90">
        <f t="shared" si="358"/>
        <v>0</v>
      </c>
    </row>
    <row r="5425">
      <c r="A5425" s="5">
        <f>Eingabe!J5425^2*PI()/4</f>
        <v>0</v>
      </c>
      <c r="B5425" s="5">
        <f>Eingabe!K5425*Eingabe!L5425</f>
        <v>0</v>
      </c>
      <c r="C5425" s="5">
        <f>(Eingabe!K5425*(Eingabe!L5425-Eingabe!K5425)+Eingabe!K5425^2*PI()/4)*0+Eingabe!K5425*Eingabe!L5425</f>
        <v>0</v>
      </c>
      <c r="D5425" s="89">
        <f>IF(Eingabe!G5425="x",1,0)</f>
        <v>0</v>
      </c>
      <c r="E5425" s="1">
        <f>IF(Eingabe!H5425="x",1,0)</f>
        <v>0</v>
      </c>
      <c r="F5425" s="1">
        <f>IF(Eingabe!I5425="x",1,0)</f>
        <v>0</v>
      </c>
      <c r="G5425" s="90">
        <f t="shared" si="356"/>
        <v>0</v>
      </c>
      <c r="H5425" s="1">
        <f>IF(Eingabe!R5425="x",1,0)</f>
        <v>0</v>
      </c>
      <c r="I5425" s="1">
        <f>IF(Eingabe!S5425="x",1,0)</f>
        <v>0</v>
      </c>
      <c r="J5425" s="1">
        <f t="shared" si="357"/>
        <v>0</v>
      </c>
      <c r="K5425" s="89">
        <f>IF(Eingabe!E5425="x",1,0)</f>
        <v>0</v>
      </c>
      <c r="L5425" s="1">
        <f>IF(Eingabe!F5425="x",1,0)</f>
        <v>0</v>
      </c>
      <c r="M5425" s="90">
        <f t="shared" si="358"/>
        <v>0</v>
      </c>
    </row>
    <row r="5426">
      <c r="A5426" s="5">
        <f>Eingabe!J5426^2*PI()/4</f>
        <v>0</v>
      </c>
      <c r="B5426" s="5">
        <f>Eingabe!K5426*Eingabe!L5426</f>
        <v>0</v>
      </c>
      <c r="C5426" s="5">
        <f>(Eingabe!K5426*(Eingabe!L5426-Eingabe!K5426)+Eingabe!K5426^2*PI()/4)*0+Eingabe!K5426*Eingabe!L5426</f>
        <v>0</v>
      </c>
      <c r="D5426" s="89">
        <f>IF(Eingabe!G5426="x",1,0)</f>
        <v>0</v>
      </c>
      <c r="E5426" s="1">
        <f>IF(Eingabe!H5426="x",1,0)</f>
        <v>0</v>
      </c>
      <c r="F5426" s="1">
        <f>IF(Eingabe!I5426="x",1,0)</f>
        <v>0</v>
      </c>
      <c r="G5426" s="90">
        <f t="shared" si="356"/>
        <v>0</v>
      </c>
      <c r="H5426" s="1">
        <f>IF(Eingabe!R5426="x",1,0)</f>
        <v>0</v>
      </c>
      <c r="I5426" s="1">
        <f>IF(Eingabe!S5426="x",1,0)</f>
        <v>0</v>
      </c>
      <c r="J5426" s="1">
        <f t="shared" si="357"/>
        <v>0</v>
      </c>
      <c r="K5426" s="89">
        <f>IF(Eingabe!E5426="x",1,0)</f>
        <v>0</v>
      </c>
      <c r="L5426" s="1">
        <f>IF(Eingabe!F5426="x",1,0)</f>
        <v>0</v>
      </c>
      <c r="M5426" s="90">
        <f t="shared" si="358"/>
        <v>0</v>
      </c>
    </row>
    <row r="5427">
      <c r="A5427" s="5">
        <f>Eingabe!J5427^2*PI()/4</f>
        <v>0</v>
      </c>
      <c r="B5427" s="5">
        <f>Eingabe!K5427*Eingabe!L5427</f>
        <v>0</v>
      </c>
      <c r="C5427" s="5">
        <f>(Eingabe!K5427*(Eingabe!L5427-Eingabe!K5427)+Eingabe!K5427^2*PI()/4)*0+Eingabe!K5427*Eingabe!L5427</f>
        <v>0</v>
      </c>
      <c r="D5427" s="89">
        <f>IF(Eingabe!G5427="x",1,0)</f>
        <v>0</v>
      </c>
      <c r="E5427" s="1">
        <f>IF(Eingabe!H5427="x",1,0)</f>
        <v>0</v>
      </c>
      <c r="F5427" s="1">
        <f>IF(Eingabe!I5427="x",1,0)</f>
        <v>0</v>
      </c>
      <c r="G5427" s="90">
        <f t="shared" si="356"/>
        <v>0</v>
      </c>
      <c r="H5427" s="1">
        <f>IF(Eingabe!R5427="x",1,0)</f>
        <v>0</v>
      </c>
      <c r="I5427" s="1">
        <f>IF(Eingabe!S5427="x",1,0)</f>
        <v>0</v>
      </c>
      <c r="J5427" s="1">
        <f t="shared" si="357"/>
        <v>0</v>
      </c>
      <c r="K5427" s="89">
        <f>IF(Eingabe!E5427="x",1,0)</f>
        <v>0</v>
      </c>
      <c r="L5427" s="1">
        <f>IF(Eingabe!F5427="x",1,0)</f>
        <v>0</v>
      </c>
      <c r="M5427" s="90">
        <f t="shared" si="358"/>
        <v>0</v>
      </c>
    </row>
    <row r="5428">
      <c r="A5428" s="5">
        <f>Eingabe!J5428^2*PI()/4</f>
        <v>0</v>
      </c>
      <c r="B5428" s="5">
        <f>Eingabe!K5428*Eingabe!L5428</f>
        <v>0</v>
      </c>
      <c r="C5428" s="5">
        <f>(Eingabe!K5428*(Eingabe!L5428-Eingabe!K5428)+Eingabe!K5428^2*PI()/4)*0+Eingabe!K5428*Eingabe!L5428</f>
        <v>0</v>
      </c>
      <c r="D5428" s="89">
        <f>IF(Eingabe!G5428="x",1,0)</f>
        <v>0</v>
      </c>
      <c r="E5428" s="1">
        <f>IF(Eingabe!H5428="x",1,0)</f>
        <v>0</v>
      </c>
      <c r="F5428" s="1">
        <f>IF(Eingabe!I5428="x",1,0)</f>
        <v>0</v>
      </c>
      <c r="G5428" s="90">
        <f t="shared" si="356"/>
        <v>0</v>
      </c>
      <c r="H5428" s="1">
        <f>IF(Eingabe!R5428="x",1,0)</f>
        <v>0</v>
      </c>
      <c r="I5428" s="1">
        <f>IF(Eingabe!S5428="x",1,0)</f>
        <v>0</v>
      </c>
      <c r="J5428" s="1">
        <f t="shared" si="357"/>
        <v>0</v>
      </c>
      <c r="K5428" s="89">
        <f>IF(Eingabe!E5428="x",1,0)</f>
        <v>0</v>
      </c>
      <c r="L5428" s="1">
        <f>IF(Eingabe!F5428="x",1,0)</f>
        <v>0</v>
      </c>
      <c r="M5428" s="90">
        <f t="shared" si="358"/>
        <v>0</v>
      </c>
    </row>
    <row r="5429">
      <c r="A5429" s="5">
        <f>Eingabe!J5429^2*PI()/4</f>
        <v>0</v>
      </c>
      <c r="B5429" s="5">
        <f>Eingabe!K5429*Eingabe!L5429</f>
        <v>0</v>
      </c>
      <c r="C5429" s="5">
        <f>(Eingabe!K5429*(Eingabe!L5429-Eingabe!K5429)+Eingabe!K5429^2*PI()/4)*0+Eingabe!K5429*Eingabe!L5429</f>
        <v>0</v>
      </c>
      <c r="D5429" s="89">
        <f>IF(Eingabe!G5429="x",1,0)</f>
        <v>0</v>
      </c>
      <c r="E5429" s="1">
        <f>IF(Eingabe!H5429="x",1,0)</f>
        <v>0</v>
      </c>
      <c r="F5429" s="1">
        <f>IF(Eingabe!I5429="x",1,0)</f>
        <v>0</v>
      </c>
      <c r="G5429" s="90">
        <f t="shared" si="356"/>
        <v>0</v>
      </c>
      <c r="H5429" s="1">
        <f>IF(Eingabe!R5429="x",1,0)</f>
        <v>0</v>
      </c>
      <c r="I5429" s="1">
        <f>IF(Eingabe!S5429="x",1,0)</f>
        <v>0</v>
      </c>
      <c r="J5429" s="1">
        <f t="shared" si="357"/>
        <v>0</v>
      </c>
      <c r="K5429" s="89">
        <f>IF(Eingabe!E5429="x",1,0)</f>
        <v>0</v>
      </c>
      <c r="L5429" s="1">
        <f>IF(Eingabe!F5429="x",1,0)</f>
        <v>0</v>
      </c>
      <c r="M5429" s="90">
        <f t="shared" si="358"/>
        <v>0</v>
      </c>
    </row>
    <row r="5430">
      <c r="A5430" s="5">
        <f>Eingabe!J5430^2*PI()/4</f>
        <v>0</v>
      </c>
      <c r="B5430" s="5">
        <f>Eingabe!K5430*Eingabe!L5430</f>
        <v>0</v>
      </c>
      <c r="C5430" s="5">
        <f>(Eingabe!K5430*(Eingabe!L5430-Eingabe!K5430)+Eingabe!K5430^2*PI()/4)*0+Eingabe!K5430*Eingabe!L5430</f>
        <v>0</v>
      </c>
      <c r="D5430" s="89">
        <f>IF(Eingabe!G5430="x",1,0)</f>
        <v>0</v>
      </c>
      <c r="E5430" s="1">
        <f>IF(Eingabe!H5430="x",1,0)</f>
        <v>0</v>
      </c>
      <c r="F5430" s="1">
        <f>IF(Eingabe!I5430="x",1,0)</f>
        <v>0</v>
      </c>
      <c r="G5430" s="90">
        <f t="shared" si="356"/>
        <v>0</v>
      </c>
      <c r="H5430" s="1">
        <f>IF(Eingabe!R5430="x",1,0)</f>
        <v>0</v>
      </c>
      <c r="I5430" s="1">
        <f>IF(Eingabe!S5430="x",1,0)</f>
        <v>0</v>
      </c>
      <c r="J5430" s="1">
        <f t="shared" si="357"/>
        <v>0</v>
      </c>
      <c r="K5430" s="89">
        <f>IF(Eingabe!E5430="x",1,0)</f>
        <v>0</v>
      </c>
      <c r="L5430" s="1">
        <f>IF(Eingabe!F5430="x",1,0)</f>
        <v>0</v>
      </c>
      <c r="M5430" s="90">
        <f t="shared" si="358"/>
        <v>0</v>
      </c>
    </row>
    <row r="5431">
      <c r="A5431" s="5">
        <f>Eingabe!J5431^2*PI()/4</f>
        <v>0</v>
      </c>
      <c r="B5431" s="5">
        <f>Eingabe!K5431*Eingabe!L5431</f>
        <v>0</v>
      </c>
      <c r="C5431" s="5">
        <f>(Eingabe!K5431*(Eingabe!L5431-Eingabe!K5431)+Eingabe!K5431^2*PI()/4)*0+Eingabe!K5431*Eingabe!L5431</f>
        <v>0</v>
      </c>
      <c r="D5431" s="89">
        <f>IF(Eingabe!G5431="x",1,0)</f>
        <v>0</v>
      </c>
      <c r="E5431" s="1">
        <f>IF(Eingabe!H5431="x",1,0)</f>
        <v>0</v>
      </c>
      <c r="F5431" s="1">
        <f>IF(Eingabe!I5431="x",1,0)</f>
        <v>0</v>
      </c>
      <c r="G5431" s="90">
        <f t="shared" si="356"/>
        <v>0</v>
      </c>
      <c r="H5431" s="1">
        <f>IF(Eingabe!R5431="x",1,0)</f>
        <v>0</v>
      </c>
      <c r="I5431" s="1">
        <f>IF(Eingabe!S5431="x",1,0)</f>
        <v>0</v>
      </c>
      <c r="J5431" s="1">
        <f t="shared" si="357"/>
        <v>0</v>
      </c>
      <c r="K5431" s="89">
        <f>IF(Eingabe!E5431="x",1,0)</f>
        <v>0</v>
      </c>
      <c r="L5431" s="1">
        <f>IF(Eingabe!F5431="x",1,0)</f>
        <v>0</v>
      </c>
      <c r="M5431" s="90">
        <f t="shared" si="358"/>
        <v>0</v>
      </c>
    </row>
    <row r="5432">
      <c r="A5432" s="5">
        <f>Eingabe!J5432^2*PI()/4</f>
        <v>0</v>
      </c>
      <c r="B5432" s="5">
        <f>Eingabe!K5432*Eingabe!L5432</f>
        <v>0</v>
      </c>
      <c r="C5432" s="5">
        <f>(Eingabe!K5432*(Eingabe!L5432-Eingabe!K5432)+Eingabe!K5432^2*PI()/4)*0+Eingabe!K5432*Eingabe!L5432</f>
        <v>0</v>
      </c>
      <c r="D5432" s="89">
        <f>IF(Eingabe!G5432="x",1,0)</f>
        <v>0</v>
      </c>
      <c r="E5432" s="1">
        <f>IF(Eingabe!H5432="x",1,0)</f>
        <v>0</v>
      </c>
      <c r="F5432" s="1">
        <f>IF(Eingabe!I5432="x",1,0)</f>
        <v>0</v>
      </c>
      <c r="G5432" s="90">
        <f t="shared" si="356"/>
        <v>0</v>
      </c>
      <c r="H5432" s="1">
        <f>IF(Eingabe!R5432="x",1,0)</f>
        <v>0</v>
      </c>
      <c r="I5432" s="1">
        <f>IF(Eingabe!S5432="x",1,0)</f>
        <v>0</v>
      </c>
      <c r="J5432" s="1">
        <f t="shared" si="357"/>
        <v>0</v>
      </c>
      <c r="K5432" s="89">
        <f>IF(Eingabe!E5432="x",1,0)</f>
        <v>0</v>
      </c>
      <c r="L5432" s="1">
        <f>IF(Eingabe!F5432="x",1,0)</f>
        <v>0</v>
      </c>
      <c r="M5432" s="90">
        <f t="shared" si="358"/>
        <v>0</v>
      </c>
    </row>
    <row r="5433">
      <c r="A5433" s="5">
        <f>Eingabe!J5433^2*PI()/4</f>
        <v>0</v>
      </c>
      <c r="B5433" s="5">
        <f>Eingabe!K5433*Eingabe!L5433</f>
        <v>0</v>
      </c>
      <c r="C5433" s="5">
        <f>(Eingabe!K5433*(Eingabe!L5433-Eingabe!K5433)+Eingabe!K5433^2*PI()/4)*0+Eingabe!K5433*Eingabe!L5433</f>
        <v>0</v>
      </c>
      <c r="D5433" s="89">
        <f>IF(Eingabe!G5433="x",1,0)</f>
        <v>0</v>
      </c>
      <c r="E5433" s="1">
        <f>IF(Eingabe!H5433="x",1,0)</f>
        <v>0</v>
      </c>
      <c r="F5433" s="1">
        <f>IF(Eingabe!I5433="x",1,0)</f>
        <v>0</v>
      </c>
      <c r="G5433" s="90">
        <f t="shared" si="356"/>
        <v>0</v>
      </c>
      <c r="H5433" s="1">
        <f>IF(Eingabe!R5433="x",1,0)</f>
        <v>0</v>
      </c>
      <c r="I5433" s="1">
        <f>IF(Eingabe!S5433="x",1,0)</f>
        <v>0</v>
      </c>
      <c r="J5433" s="1">
        <f t="shared" si="357"/>
        <v>0</v>
      </c>
      <c r="K5433" s="89">
        <f>IF(Eingabe!E5433="x",1,0)</f>
        <v>0</v>
      </c>
      <c r="L5433" s="1">
        <f>IF(Eingabe!F5433="x",1,0)</f>
        <v>0</v>
      </c>
      <c r="M5433" s="90">
        <f t="shared" si="358"/>
        <v>0</v>
      </c>
    </row>
    <row r="5434">
      <c r="A5434" s="5">
        <f>Eingabe!J5434^2*PI()/4</f>
        <v>0</v>
      </c>
      <c r="B5434" s="5">
        <f>Eingabe!K5434*Eingabe!L5434</f>
        <v>0</v>
      </c>
      <c r="C5434" s="5">
        <f>(Eingabe!K5434*(Eingabe!L5434-Eingabe!K5434)+Eingabe!K5434^2*PI()/4)*0+Eingabe!K5434*Eingabe!L5434</f>
        <v>0</v>
      </c>
      <c r="D5434" s="89">
        <f>IF(Eingabe!G5434="x",1,0)</f>
        <v>0</v>
      </c>
      <c r="E5434" s="1">
        <f>IF(Eingabe!H5434="x",1,0)</f>
        <v>0</v>
      </c>
      <c r="F5434" s="1">
        <f>IF(Eingabe!I5434="x",1,0)</f>
        <v>0</v>
      </c>
      <c r="G5434" s="90">
        <f t="shared" si="356"/>
        <v>0</v>
      </c>
      <c r="H5434" s="1">
        <f>IF(Eingabe!R5434="x",1,0)</f>
        <v>0</v>
      </c>
      <c r="I5434" s="1">
        <f>IF(Eingabe!S5434="x",1,0)</f>
        <v>0</v>
      </c>
      <c r="J5434" s="1">
        <f t="shared" si="357"/>
        <v>0</v>
      </c>
      <c r="K5434" s="89">
        <f>IF(Eingabe!E5434="x",1,0)</f>
        <v>0</v>
      </c>
      <c r="L5434" s="1">
        <f>IF(Eingabe!F5434="x",1,0)</f>
        <v>0</v>
      </c>
      <c r="M5434" s="90">
        <f t="shared" si="358"/>
        <v>0</v>
      </c>
    </row>
    <row r="5435">
      <c r="A5435" s="5">
        <f>Eingabe!J5435^2*PI()/4</f>
        <v>0</v>
      </c>
      <c r="B5435" s="5">
        <f>Eingabe!K5435*Eingabe!L5435</f>
        <v>0</v>
      </c>
      <c r="C5435" s="5">
        <f>(Eingabe!K5435*(Eingabe!L5435-Eingabe!K5435)+Eingabe!K5435^2*PI()/4)*0+Eingabe!K5435*Eingabe!L5435</f>
        <v>0</v>
      </c>
      <c r="D5435" s="89">
        <f>IF(Eingabe!G5435="x",1,0)</f>
        <v>0</v>
      </c>
      <c r="E5435" s="1">
        <f>IF(Eingabe!H5435="x",1,0)</f>
        <v>0</v>
      </c>
      <c r="F5435" s="1">
        <f>IF(Eingabe!I5435="x",1,0)</f>
        <v>0</v>
      </c>
      <c r="G5435" s="90">
        <f t="shared" si="356"/>
        <v>0</v>
      </c>
      <c r="H5435" s="1">
        <f>IF(Eingabe!R5435="x",1,0)</f>
        <v>0</v>
      </c>
      <c r="I5435" s="1">
        <f>IF(Eingabe!S5435="x",1,0)</f>
        <v>0</v>
      </c>
      <c r="J5435" s="1">
        <f t="shared" si="357"/>
        <v>0</v>
      </c>
      <c r="K5435" s="89">
        <f>IF(Eingabe!E5435="x",1,0)</f>
        <v>0</v>
      </c>
      <c r="L5435" s="1">
        <f>IF(Eingabe!F5435="x",1,0)</f>
        <v>0</v>
      </c>
      <c r="M5435" s="90">
        <f t="shared" si="358"/>
        <v>0</v>
      </c>
    </row>
    <row r="5436">
      <c r="A5436" s="5">
        <f>Eingabe!J5436^2*PI()/4</f>
        <v>0</v>
      </c>
      <c r="B5436" s="5">
        <f>Eingabe!K5436*Eingabe!L5436</f>
        <v>0</v>
      </c>
      <c r="C5436" s="5">
        <f>(Eingabe!K5436*(Eingabe!L5436-Eingabe!K5436)+Eingabe!K5436^2*PI()/4)*0+Eingabe!K5436*Eingabe!L5436</f>
        <v>0</v>
      </c>
      <c r="D5436" s="89">
        <f>IF(Eingabe!G5436="x",1,0)</f>
        <v>0</v>
      </c>
      <c r="E5436" s="1">
        <f>IF(Eingabe!H5436="x",1,0)</f>
        <v>0</v>
      </c>
      <c r="F5436" s="1">
        <f>IF(Eingabe!I5436="x",1,0)</f>
        <v>0</v>
      </c>
      <c r="G5436" s="90">
        <f t="shared" si="356"/>
        <v>0</v>
      </c>
      <c r="H5436" s="1">
        <f>IF(Eingabe!R5436="x",1,0)</f>
        <v>0</v>
      </c>
      <c r="I5436" s="1">
        <f>IF(Eingabe!S5436="x",1,0)</f>
        <v>0</v>
      </c>
      <c r="J5436" s="1">
        <f t="shared" si="357"/>
        <v>0</v>
      </c>
      <c r="K5436" s="89">
        <f>IF(Eingabe!E5436="x",1,0)</f>
        <v>0</v>
      </c>
      <c r="L5436" s="1">
        <f>IF(Eingabe!F5436="x",1,0)</f>
        <v>0</v>
      </c>
      <c r="M5436" s="90">
        <f t="shared" si="358"/>
        <v>0</v>
      </c>
    </row>
    <row r="5437">
      <c r="A5437" s="5">
        <f>Eingabe!J5437^2*PI()/4</f>
        <v>0</v>
      </c>
      <c r="B5437" s="5">
        <f>Eingabe!K5437*Eingabe!L5437</f>
        <v>0</v>
      </c>
      <c r="C5437" s="5">
        <f>(Eingabe!K5437*(Eingabe!L5437-Eingabe!K5437)+Eingabe!K5437^2*PI()/4)*0+Eingabe!K5437*Eingabe!L5437</f>
        <v>0</v>
      </c>
      <c r="D5437" s="89">
        <f>IF(Eingabe!G5437="x",1,0)</f>
        <v>0</v>
      </c>
      <c r="E5437" s="1">
        <f>IF(Eingabe!H5437="x",1,0)</f>
        <v>0</v>
      </c>
      <c r="F5437" s="1">
        <f>IF(Eingabe!I5437="x",1,0)</f>
        <v>0</v>
      </c>
      <c r="G5437" s="90">
        <f t="shared" si="356"/>
        <v>0</v>
      </c>
      <c r="H5437" s="1">
        <f>IF(Eingabe!R5437="x",1,0)</f>
        <v>0</v>
      </c>
      <c r="I5437" s="1">
        <f>IF(Eingabe!S5437="x",1,0)</f>
        <v>0</v>
      </c>
      <c r="J5437" s="1">
        <f t="shared" si="357"/>
        <v>0</v>
      </c>
      <c r="K5437" s="89">
        <f>IF(Eingabe!E5437="x",1,0)</f>
        <v>0</v>
      </c>
      <c r="L5437" s="1">
        <f>IF(Eingabe!F5437="x",1,0)</f>
        <v>0</v>
      </c>
      <c r="M5437" s="90">
        <f t="shared" si="358"/>
        <v>0</v>
      </c>
    </row>
    <row r="5438">
      <c r="A5438" s="5">
        <f>Eingabe!J5438^2*PI()/4</f>
        <v>0</v>
      </c>
      <c r="B5438" s="5">
        <f>Eingabe!K5438*Eingabe!L5438</f>
        <v>0</v>
      </c>
      <c r="C5438" s="5">
        <f>(Eingabe!K5438*(Eingabe!L5438-Eingabe!K5438)+Eingabe!K5438^2*PI()/4)*0+Eingabe!K5438*Eingabe!L5438</f>
        <v>0</v>
      </c>
      <c r="D5438" s="89">
        <f>IF(Eingabe!G5438="x",1,0)</f>
        <v>0</v>
      </c>
      <c r="E5438" s="1">
        <f>IF(Eingabe!H5438="x",1,0)</f>
        <v>0</v>
      </c>
      <c r="F5438" s="1">
        <f>IF(Eingabe!I5438="x",1,0)</f>
        <v>0</v>
      </c>
      <c r="G5438" s="90">
        <f t="shared" si="356"/>
        <v>0</v>
      </c>
      <c r="H5438" s="1">
        <f>IF(Eingabe!R5438="x",1,0)</f>
        <v>0</v>
      </c>
      <c r="I5438" s="1">
        <f>IF(Eingabe!S5438="x",1,0)</f>
        <v>0</v>
      </c>
      <c r="J5438" s="1">
        <f t="shared" si="357"/>
        <v>0</v>
      </c>
      <c r="K5438" s="89">
        <f>IF(Eingabe!E5438="x",1,0)</f>
        <v>0</v>
      </c>
      <c r="L5438" s="1">
        <f>IF(Eingabe!F5438="x",1,0)</f>
        <v>0</v>
      </c>
      <c r="M5438" s="90">
        <f t="shared" si="358"/>
        <v>0</v>
      </c>
    </row>
    <row r="5439">
      <c r="A5439" s="5">
        <f>Eingabe!J5439^2*PI()/4</f>
        <v>0</v>
      </c>
      <c r="B5439" s="5">
        <f>Eingabe!K5439*Eingabe!L5439</f>
        <v>0</v>
      </c>
      <c r="C5439" s="5">
        <f>(Eingabe!K5439*(Eingabe!L5439-Eingabe!K5439)+Eingabe!K5439^2*PI()/4)*0+Eingabe!K5439*Eingabe!L5439</f>
        <v>0</v>
      </c>
      <c r="D5439" s="89">
        <f>IF(Eingabe!G5439="x",1,0)</f>
        <v>0</v>
      </c>
      <c r="E5439" s="1">
        <f>IF(Eingabe!H5439="x",1,0)</f>
        <v>0</v>
      </c>
      <c r="F5439" s="1">
        <f>IF(Eingabe!I5439="x",1,0)</f>
        <v>0</v>
      </c>
      <c r="G5439" s="90">
        <f t="shared" si="356"/>
        <v>0</v>
      </c>
      <c r="H5439" s="1">
        <f>IF(Eingabe!R5439="x",1,0)</f>
        <v>0</v>
      </c>
      <c r="I5439" s="1">
        <f>IF(Eingabe!S5439="x",1,0)</f>
        <v>0</v>
      </c>
      <c r="J5439" s="1">
        <f t="shared" si="357"/>
        <v>0</v>
      </c>
      <c r="K5439" s="89">
        <f>IF(Eingabe!E5439="x",1,0)</f>
        <v>0</v>
      </c>
      <c r="L5439" s="1">
        <f>IF(Eingabe!F5439="x",1,0)</f>
        <v>0</v>
      </c>
      <c r="M5439" s="90">
        <f t="shared" si="358"/>
        <v>0</v>
      </c>
    </row>
    <row r="5440">
      <c r="A5440" s="5">
        <f>Eingabe!J5440^2*PI()/4</f>
        <v>0</v>
      </c>
      <c r="B5440" s="5">
        <f>Eingabe!K5440*Eingabe!L5440</f>
        <v>0</v>
      </c>
      <c r="C5440" s="5">
        <f>(Eingabe!K5440*(Eingabe!L5440-Eingabe!K5440)+Eingabe!K5440^2*PI()/4)*0+Eingabe!K5440*Eingabe!L5440</f>
        <v>0</v>
      </c>
      <c r="D5440" s="89">
        <f>IF(Eingabe!G5440="x",1,0)</f>
        <v>0</v>
      </c>
      <c r="E5440" s="1">
        <f>IF(Eingabe!H5440="x",1,0)</f>
        <v>0</v>
      </c>
      <c r="F5440" s="1">
        <f>IF(Eingabe!I5440="x",1,0)</f>
        <v>0</v>
      </c>
      <c r="G5440" s="90">
        <f t="shared" si="356"/>
        <v>0</v>
      </c>
      <c r="H5440" s="1">
        <f>IF(Eingabe!R5440="x",1,0)</f>
        <v>0</v>
      </c>
      <c r="I5440" s="1">
        <f>IF(Eingabe!S5440="x",1,0)</f>
        <v>0</v>
      </c>
      <c r="J5440" s="1">
        <f t="shared" si="357"/>
        <v>0</v>
      </c>
      <c r="K5440" s="89">
        <f>IF(Eingabe!E5440="x",1,0)</f>
        <v>0</v>
      </c>
      <c r="L5440" s="1">
        <f>IF(Eingabe!F5440="x",1,0)</f>
        <v>0</v>
      </c>
      <c r="M5440" s="90">
        <f t="shared" si="358"/>
        <v>0</v>
      </c>
    </row>
    <row r="5441">
      <c r="A5441" s="5">
        <f>Eingabe!J5441^2*PI()/4</f>
        <v>0</v>
      </c>
      <c r="B5441" s="5">
        <f>Eingabe!K5441*Eingabe!L5441</f>
        <v>0</v>
      </c>
      <c r="C5441" s="5">
        <f>(Eingabe!K5441*(Eingabe!L5441-Eingabe!K5441)+Eingabe!K5441^2*PI()/4)*0+Eingabe!K5441*Eingabe!L5441</f>
        <v>0</v>
      </c>
      <c r="D5441" s="89">
        <f>IF(Eingabe!G5441="x",1,0)</f>
        <v>0</v>
      </c>
      <c r="E5441" s="1">
        <f>IF(Eingabe!H5441="x",1,0)</f>
        <v>0</v>
      </c>
      <c r="F5441" s="1">
        <f>IF(Eingabe!I5441="x",1,0)</f>
        <v>0</v>
      </c>
      <c r="G5441" s="90">
        <f t="shared" si="356"/>
        <v>0</v>
      </c>
      <c r="H5441" s="1">
        <f>IF(Eingabe!R5441="x",1,0)</f>
        <v>0</v>
      </c>
      <c r="I5441" s="1">
        <f>IF(Eingabe!S5441="x",1,0)</f>
        <v>0</v>
      </c>
      <c r="J5441" s="1">
        <f t="shared" si="357"/>
        <v>0</v>
      </c>
      <c r="K5441" s="89">
        <f>IF(Eingabe!E5441="x",1,0)</f>
        <v>0</v>
      </c>
      <c r="L5441" s="1">
        <f>IF(Eingabe!F5441="x",1,0)</f>
        <v>0</v>
      </c>
      <c r="M5441" s="90">
        <f t="shared" si="358"/>
        <v>0</v>
      </c>
    </row>
    <row r="5442">
      <c r="A5442" s="5">
        <f>Eingabe!J5442^2*PI()/4</f>
        <v>0</v>
      </c>
      <c r="B5442" s="5">
        <f>Eingabe!K5442*Eingabe!L5442</f>
        <v>0</v>
      </c>
      <c r="C5442" s="5">
        <f>(Eingabe!K5442*(Eingabe!L5442-Eingabe!K5442)+Eingabe!K5442^2*PI()/4)*0+Eingabe!K5442*Eingabe!L5442</f>
        <v>0</v>
      </c>
      <c r="D5442" s="89">
        <f>IF(Eingabe!G5442="x",1,0)</f>
        <v>0</v>
      </c>
      <c r="E5442" s="1">
        <f>IF(Eingabe!H5442="x",1,0)</f>
        <v>0</v>
      </c>
      <c r="F5442" s="1">
        <f>IF(Eingabe!I5442="x",1,0)</f>
        <v>0</v>
      </c>
      <c r="G5442" s="90">
        <f t="shared" si="356"/>
        <v>0</v>
      </c>
      <c r="H5442" s="1">
        <f>IF(Eingabe!R5442="x",1,0)</f>
        <v>0</v>
      </c>
      <c r="I5442" s="1">
        <f>IF(Eingabe!S5442="x",1,0)</f>
        <v>0</v>
      </c>
      <c r="J5442" s="1">
        <f t="shared" si="357"/>
        <v>0</v>
      </c>
      <c r="K5442" s="89">
        <f>IF(Eingabe!E5442="x",1,0)</f>
        <v>0</v>
      </c>
      <c r="L5442" s="1">
        <f>IF(Eingabe!F5442="x",1,0)</f>
        <v>0</v>
      </c>
      <c r="M5442" s="90">
        <f t="shared" si="358"/>
        <v>0</v>
      </c>
    </row>
    <row r="5443">
      <c r="A5443" s="5">
        <f>Eingabe!J5443^2*PI()/4</f>
        <v>0</v>
      </c>
      <c r="B5443" s="5">
        <f>Eingabe!K5443*Eingabe!L5443</f>
        <v>0</v>
      </c>
      <c r="C5443" s="5">
        <f>(Eingabe!K5443*(Eingabe!L5443-Eingabe!K5443)+Eingabe!K5443^2*PI()/4)*0+Eingabe!K5443*Eingabe!L5443</f>
        <v>0</v>
      </c>
      <c r="D5443" s="89">
        <f>IF(Eingabe!G5443="x",1,0)</f>
        <v>0</v>
      </c>
      <c r="E5443" s="1">
        <f>IF(Eingabe!H5443="x",1,0)</f>
        <v>0</v>
      </c>
      <c r="F5443" s="1">
        <f>IF(Eingabe!I5443="x",1,0)</f>
        <v>0</v>
      </c>
      <c r="G5443" s="90">
        <f t="shared" si="356"/>
        <v>0</v>
      </c>
      <c r="H5443" s="1">
        <f>IF(Eingabe!R5443="x",1,0)</f>
        <v>0</v>
      </c>
      <c r="I5443" s="1">
        <f>IF(Eingabe!S5443="x",1,0)</f>
        <v>0</v>
      </c>
      <c r="J5443" s="1">
        <f t="shared" si="357"/>
        <v>0</v>
      </c>
      <c r="K5443" s="89">
        <f>IF(Eingabe!E5443="x",1,0)</f>
        <v>0</v>
      </c>
      <c r="L5443" s="1">
        <f>IF(Eingabe!F5443="x",1,0)</f>
        <v>0</v>
      </c>
      <c r="M5443" s="90">
        <f t="shared" si="358"/>
        <v>0</v>
      </c>
    </row>
    <row r="5444">
      <c r="A5444" s="5">
        <f>Eingabe!J5444^2*PI()/4</f>
        <v>0</v>
      </c>
      <c r="B5444" s="5">
        <f>Eingabe!K5444*Eingabe!L5444</f>
        <v>0</v>
      </c>
      <c r="C5444" s="5">
        <f>(Eingabe!K5444*(Eingabe!L5444-Eingabe!K5444)+Eingabe!K5444^2*PI()/4)*0+Eingabe!K5444*Eingabe!L5444</f>
        <v>0</v>
      </c>
      <c r="D5444" s="89">
        <f>IF(Eingabe!G5444="x",1,0)</f>
        <v>0</v>
      </c>
      <c r="E5444" s="1">
        <f>IF(Eingabe!H5444="x",1,0)</f>
        <v>0</v>
      </c>
      <c r="F5444" s="1">
        <f>IF(Eingabe!I5444="x",1,0)</f>
        <v>0</v>
      </c>
      <c r="G5444" s="90">
        <f t="shared" si="356"/>
        <v>0</v>
      </c>
      <c r="H5444" s="1">
        <f>IF(Eingabe!R5444="x",1,0)</f>
        <v>0</v>
      </c>
      <c r="I5444" s="1">
        <f>IF(Eingabe!S5444="x",1,0)</f>
        <v>0</v>
      </c>
      <c r="J5444" s="1">
        <f t="shared" si="357"/>
        <v>0</v>
      </c>
      <c r="K5444" s="89">
        <f>IF(Eingabe!E5444="x",1,0)</f>
        <v>0</v>
      </c>
      <c r="L5444" s="1">
        <f>IF(Eingabe!F5444="x",1,0)</f>
        <v>0</v>
      </c>
      <c r="M5444" s="90">
        <f t="shared" si="358"/>
        <v>0</v>
      </c>
    </row>
    <row r="5445">
      <c r="A5445" s="5">
        <f>Eingabe!J5445^2*PI()/4</f>
        <v>0</v>
      </c>
      <c r="B5445" s="5">
        <f>Eingabe!K5445*Eingabe!L5445</f>
        <v>0</v>
      </c>
      <c r="C5445" s="5">
        <f>(Eingabe!K5445*(Eingabe!L5445-Eingabe!K5445)+Eingabe!K5445^2*PI()/4)*0+Eingabe!K5445*Eingabe!L5445</f>
        <v>0</v>
      </c>
      <c r="D5445" s="89">
        <f>IF(Eingabe!G5445="x",1,0)</f>
        <v>0</v>
      </c>
      <c r="E5445" s="1">
        <f>IF(Eingabe!H5445="x",1,0)</f>
        <v>0</v>
      </c>
      <c r="F5445" s="1">
        <f>IF(Eingabe!I5445="x",1,0)</f>
        <v>0</v>
      </c>
      <c r="G5445" s="90">
        <f t="shared" si="356"/>
        <v>0</v>
      </c>
      <c r="H5445" s="1">
        <f>IF(Eingabe!R5445="x",1,0)</f>
        <v>0</v>
      </c>
      <c r="I5445" s="1">
        <f>IF(Eingabe!S5445="x",1,0)</f>
        <v>0</v>
      </c>
      <c r="J5445" s="1">
        <f t="shared" si="357"/>
        <v>0</v>
      </c>
      <c r="K5445" s="89">
        <f>IF(Eingabe!E5445="x",1,0)</f>
        <v>0</v>
      </c>
      <c r="L5445" s="1">
        <f>IF(Eingabe!F5445="x",1,0)</f>
        <v>0</v>
      </c>
      <c r="M5445" s="90">
        <f t="shared" si="358"/>
        <v>0</v>
      </c>
    </row>
    <row r="5446">
      <c r="A5446" s="5">
        <f>Eingabe!J5446^2*PI()/4</f>
        <v>0</v>
      </c>
      <c r="B5446" s="5">
        <f>Eingabe!K5446*Eingabe!L5446</f>
        <v>0</v>
      </c>
      <c r="C5446" s="5">
        <f>(Eingabe!K5446*(Eingabe!L5446-Eingabe!K5446)+Eingabe!K5446^2*PI()/4)*0+Eingabe!K5446*Eingabe!L5446</f>
        <v>0</v>
      </c>
      <c r="D5446" s="89">
        <f>IF(Eingabe!G5446="x",1,0)</f>
        <v>0</v>
      </c>
      <c r="E5446" s="1">
        <f>IF(Eingabe!H5446="x",1,0)</f>
        <v>0</v>
      </c>
      <c r="F5446" s="1">
        <f>IF(Eingabe!I5446="x",1,0)</f>
        <v>0</v>
      </c>
      <c r="G5446" s="90">
        <f t="shared" si="356"/>
        <v>0</v>
      </c>
      <c r="H5446" s="1">
        <f>IF(Eingabe!R5446="x",1,0)</f>
        <v>0</v>
      </c>
      <c r="I5446" s="1">
        <f>IF(Eingabe!S5446="x",1,0)</f>
        <v>0</v>
      </c>
      <c r="J5446" s="1">
        <f t="shared" si="357"/>
        <v>0</v>
      </c>
      <c r="K5446" s="89">
        <f>IF(Eingabe!E5446="x",1,0)</f>
        <v>0</v>
      </c>
      <c r="L5446" s="1">
        <f>IF(Eingabe!F5446="x",1,0)</f>
        <v>0</v>
      </c>
      <c r="M5446" s="90">
        <f t="shared" si="358"/>
        <v>0</v>
      </c>
    </row>
    <row r="5447">
      <c r="A5447" s="5">
        <f>Eingabe!J5447^2*PI()/4</f>
        <v>0</v>
      </c>
      <c r="B5447" s="5">
        <f>Eingabe!K5447*Eingabe!L5447</f>
        <v>0</v>
      </c>
      <c r="C5447" s="5">
        <f>(Eingabe!K5447*(Eingabe!L5447-Eingabe!K5447)+Eingabe!K5447^2*PI()/4)*0+Eingabe!K5447*Eingabe!L5447</f>
        <v>0</v>
      </c>
      <c r="D5447" s="89">
        <f>IF(Eingabe!G5447="x",1,0)</f>
        <v>0</v>
      </c>
      <c r="E5447" s="1">
        <f>IF(Eingabe!H5447="x",1,0)</f>
        <v>0</v>
      </c>
      <c r="F5447" s="1">
        <f>IF(Eingabe!I5447="x",1,0)</f>
        <v>0</v>
      </c>
      <c r="G5447" s="90">
        <f t="shared" si="356"/>
        <v>0</v>
      </c>
      <c r="H5447" s="1">
        <f>IF(Eingabe!R5447="x",1,0)</f>
        <v>0</v>
      </c>
      <c r="I5447" s="1">
        <f>IF(Eingabe!S5447="x",1,0)</f>
        <v>0</v>
      </c>
      <c r="J5447" s="1">
        <f t="shared" si="357"/>
        <v>0</v>
      </c>
      <c r="K5447" s="89">
        <f>IF(Eingabe!E5447="x",1,0)</f>
        <v>0</v>
      </c>
      <c r="L5447" s="1">
        <f>IF(Eingabe!F5447="x",1,0)</f>
        <v>0</v>
      </c>
      <c r="M5447" s="90">
        <f t="shared" si="358"/>
        <v>0</v>
      </c>
    </row>
    <row r="5448">
      <c r="A5448" s="5">
        <f>Eingabe!J5448^2*PI()/4</f>
        <v>0</v>
      </c>
      <c r="B5448" s="5">
        <f>Eingabe!K5448*Eingabe!L5448</f>
        <v>0</v>
      </c>
      <c r="C5448" s="5">
        <f>(Eingabe!K5448*(Eingabe!L5448-Eingabe!K5448)+Eingabe!K5448^2*PI()/4)*0+Eingabe!K5448*Eingabe!L5448</f>
        <v>0</v>
      </c>
      <c r="D5448" s="89">
        <f>IF(Eingabe!G5448="x",1,0)</f>
        <v>0</v>
      </c>
      <c r="E5448" s="1">
        <f>IF(Eingabe!H5448="x",1,0)</f>
        <v>0</v>
      </c>
      <c r="F5448" s="1">
        <f>IF(Eingabe!I5448="x",1,0)</f>
        <v>0</v>
      </c>
      <c r="G5448" s="90">
        <f t="shared" si="356"/>
        <v>0</v>
      </c>
      <c r="H5448" s="1">
        <f>IF(Eingabe!R5448="x",1,0)</f>
        <v>0</v>
      </c>
      <c r="I5448" s="1">
        <f>IF(Eingabe!S5448="x",1,0)</f>
        <v>0</v>
      </c>
      <c r="J5448" s="1">
        <f t="shared" si="357"/>
        <v>0</v>
      </c>
      <c r="K5448" s="89">
        <f>IF(Eingabe!E5448="x",1,0)</f>
        <v>0</v>
      </c>
      <c r="L5448" s="1">
        <f>IF(Eingabe!F5448="x",1,0)</f>
        <v>0</v>
      </c>
      <c r="M5448" s="90">
        <f t="shared" si="358"/>
        <v>0</v>
      </c>
    </row>
    <row r="5449">
      <c r="A5449" s="5">
        <f>Eingabe!J5449^2*PI()/4</f>
        <v>0</v>
      </c>
      <c r="B5449" s="5">
        <f>Eingabe!K5449*Eingabe!L5449</f>
        <v>0</v>
      </c>
      <c r="C5449" s="5">
        <f>(Eingabe!K5449*(Eingabe!L5449-Eingabe!K5449)+Eingabe!K5449^2*PI()/4)*0+Eingabe!K5449*Eingabe!L5449</f>
        <v>0</v>
      </c>
      <c r="D5449" s="89">
        <f>IF(Eingabe!G5449="x",1,0)</f>
        <v>0</v>
      </c>
      <c r="E5449" s="1">
        <f>IF(Eingabe!H5449="x",1,0)</f>
        <v>0</v>
      </c>
      <c r="F5449" s="1">
        <f>IF(Eingabe!I5449="x",1,0)</f>
        <v>0</v>
      </c>
      <c r="G5449" s="90">
        <f t="shared" si="356"/>
        <v>0</v>
      </c>
      <c r="H5449" s="1">
        <f>IF(Eingabe!R5449="x",1,0)</f>
        <v>0</v>
      </c>
      <c r="I5449" s="1">
        <f>IF(Eingabe!S5449="x",1,0)</f>
        <v>0</v>
      </c>
      <c r="J5449" s="1">
        <f t="shared" si="357"/>
        <v>0</v>
      </c>
      <c r="K5449" s="89">
        <f>IF(Eingabe!E5449="x",1,0)</f>
        <v>0</v>
      </c>
      <c r="L5449" s="1">
        <f>IF(Eingabe!F5449="x",1,0)</f>
        <v>0</v>
      </c>
      <c r="M5449" s="90">
        <f t="shared" si="358"/>
        <v>0</v>
      </c>
    </row>
    <row r="5450">
      <c r="A5450" s="5">
        <f>Eingabe!J5450^2*PI()/4</f>
        <v>0</v>
      </c>
      <c r="B5450" s="5">
        <f>Eingabe!K5450*Eingabe!L5450</f>
        <v>0</v>
      </c>
      <c r="C5450" s="5">
        <f>(Eingabe!K5450*(Eingabe!L5450-Eingabe!K5450)+Eingabe!K5450^2*PI()/4)*0+Eingabe!K5450*Eingabe!L5450</f>
        <v>0</v>
      </c>
      <c r="D5450" s="89">
        <f>IF(Eingabe!G5450="x",1,0)</f>
        <v>0</v>
      </c>
      <c r="E5450" s="1">
        <f>IF(Eingabe!H5450="x",1,0)</f>
        <v>0</v>
      </c>
      <c r="F5450" s="1">
        <f>IF(Eingabe!I5450="x",1,0)</f>
        <v>0</v>
      </c>
      <c r="G5450" s="90">
        <f t="shared" si="356"/>
        <v>0</v>
      </c>
      <c r="H5450" s="1">
        <f>IF(Eingabe!R5450="x",1,0)</f>
        <v>0</v>
      </c>
      <c r="I5450" s="1">
        <f>IF(Eingabe!S5450="x",1,0)</f>
        <v>0</v>
      </c>
      <c r="J5450" s="1">
        <f t="shared" si="357"/>
        <v>0</v>
      </c>
      <c r="K5450" s="89">
        <f>IF(Eingabe!E5450="x",1,0)</f>
        <v>0</v>
      </c>
      <c r="L5450" s="1">
        <f>IF(Eingabe!F5450="x",1,0)</f>
        <v>0</v>
      </c>
      <c r="M5450" s="90">
        <f t="shared" si="358"/>
        <v>0</v>
      </c>
    </row>
    <row r="5451">
      <c r="A5451" s="5">
        <f>Eingabe!J5451^2*PI()/4</f>
        <v>0</v>
      </c>
      <c r="B5451" s="5">
        <f>Eingabe!K5451*Eingabe!L5451</f>
        <v>0</v>
      </c>
      <c r="C5451" s="5">
        <f>(Eingabe!K5451*(Eingabe!L5451-Eingabe!K5451)+Eingabe!K5451^2*PI()/4)*0+Eingabe!K5451*Eingabe!L5451</f>
        <v>0</v>
      </c>
      <c r="D5451" s="89">
        <f>IF(Eingabe!G5451="x",1,0)</f>
        <v>0</v>
      </c>
      <c r="E5451" s="1">
        <f>IF(Eingabe!H5451="x",1,0)</f>
        <v>0</v>
      </c>
      <c r="F5451" s="1">
        <f>IF(Eingabe!I5451="x",1,0)</f>
        <v>0</v>
      </c>
      <c r="G5451" s="90">
        <f t="shared" si="356"/>
        <v>0</v>
      </c>
      <c r="H5451" s="1">
        <f>IF(Eingabe!R5451="x",1,0)</f>
        <v>0</v>
      </c>
      <c r="I5451" s="1">
        <f>IF(Eingabe!S5451="x",1,0)</f>
        <v>0</v>
      </c>
      <c r="J5451" s="1">
        <f t="shared" si="357"/>
        <v>0</v>
      </c>
      <c r="K5451" s="89">
        <f>IF(Eingabe!E5451="x",1,0)</f>
        <v>0</v>
      </c>
      <c r="L5451" s="1">
        <f>IF(Eingabe!F5451="x",1,0)</f>
        <v>0</v>
      </c>
      <c r="M5451" s="90">
        <f t="shared" si="358"/>
        <v>0</v>
      </c>
    </row>
    <row r="5452">
      <c r="A5452" s="5">
        <f>Eingabe!J5452^2*PI()/4</f>
        <v>0</v>
      </c>
      <c r="B5452" s="5">
        <f>Eingabe!K5452*Eingabe!L5452</f>
        <v>0</v>
      </c>
      <c r="C5452" s="5">
        <f>(Eingabe!K5452*(Eingabe!L5452-Eingabe!K5452)+Eingabe!K5452^2*PI()/4)*0+Eingabe!K5452*Eingabe!L5452</f>
        <v>0</v>
      </c>
      <c r="D5452" s="89">
        <f>IF(Eingabe!G5452="x",1,0)</f>
        <v>0</v>
      </c>
      <c r="E5452" s="1">
        <f>IF(Eingabe!H5452="x",1,0)</f>
        <v>0</v>
      </c>
      <c r="F5452" s="1">
        <f>IF(Eingabe!I5452="x",1,0)</f>
        <v>0</v>
      </c>
      <c r="G5452" s="90">
        <f t="shared" si="356"/>
        <v>0</v>
      </c>
      <c r="H5452" s="1">
        <f>IF(Eingabe!R5452="x",1,0)</f>
        <v>0</v>
      </c>
      <c r="I5452" s="1">
        <f>IF(Eingabe!S5452="x",1,0)</f>
        <v>0</v>
      </c>
      <c r="J5452" s="1">
        <f t="shared" si="357"/>
        <v>0</v>
      </c>
      <c r="K5452" s="89">
        <f>IF(Eingabe!E5452="x",1,0)</f>
        <v>0</v>
      </c>
      <c r="L5452" s="1">
        <f>IF(Eingabe!F5452="x",1,0)</f>
        <v>0</v>
      </c>
      <c r="M5452" s="90">
        <f t="shared" si="358"/>
        <v>0</v>
      </c>
    </row>
    <row r="5453">
      <c r="A5453" s="5">
        <f>Eingabe!J5453^2*PI()/4</f>
        <v>0</v>
      </c>
      <c r="B5453" s="5">
        <f>Eingabe!K5453*Eingabe!L5453</f>
        <v>0</v>
      </c>
      <c r="C5453" s="5">
        <f>(Eingabe!K5453*(Eingabe!L5453-Eingabe!K5453)+Eingabe!K5453^2*PI()/4)*0+Eingabe!K5453*Eingabe!L5453</f>
        <v>0</v>
      </c>
      <c r="D5453" s="89">
        <f>IF(Eingabe!G5453="x",1,0)</f>
        <v>0</v>
      </c>
      <c r="E5453" s="1">
        <f>IF(Eingabe!H5453="x",1,0)</f>
        <v>0</v>
      </c>
      <c r="F5453" s="1">
        <f>IF(Eingabe!I5453="x",1,0)</f>
        <v>0</v>
      </c>
      <c r="G5453" s="90">
        <f t="shared" si="356"/>
        <v>0</v>
      </c>
      <c r="H5453" s="1">
        <f>IF(Eingabe!R5453="x",1,0)</f>
        <v>0</v>
      </c>
      <c r="I5453" s="1">
        <f>IF(Eingabe!S5453="x",1,0)</f>
        <v>0</v>
      </c>
      <c r="J5453" s="1">
        <f t="shared" si="357"/>
        <v>0</v>
      </c>
      <c r="K5453" s="89">
        <f>IF(Eingabe!E5453="x",1,0)</f>
        <v>0</v>
      </c>
      <c r="L5453" s="1">
        <f>IF(Eingabe!F5453="x",1,0)</f>
        <v>0</v>
      </c>
      <c r="M5453" s="90">
        <f t="shared" si="358"/>
        <v>0</v>
      </c>
    </row>
    <row r="5454">
      <c r="A5454" s="5">
        <f>Eingabe!J5454^2*PI()/4</f>
        <v>0</v>
      </c>
      <c r="B5454" s="5">
        <f>Eingabe!K5454*Eingabe!L5454</f>
        <v>0</v>
      </c>
      <c r="C5454" s="5">
        <f>(Eingabe!K5454*(Eingabe!L5454-Eingabe!K5454)+Eingabe!K5454^2*PI()/4)*0+Eingabe!K5454*Eingabe!L5454</f>
        <v>0</v>
      </c>
      <c r="D5454" s="89">
        <f>IF(Eingabe!G5454="x",1,0)</f>
        <v>0</v>
      </c>
      <c r="E5454" s="1">
        <f>IF(Eingabe!H5454="x",1,0)</f>
        <v>0</v>
      </c>
      <c r="F5454" s="1">
        <f>IF(Eingabe!I5454="x",1,0)</f>
        <v>0</v>
      </c>
      <c r="G5454" s="90">
        <f t="shared" si="356"/>
        <v>0</v>
      </c>
      <c r="H5454" s="1">
        <f>IF(Eingabe!R5454="x",1,0)</f>
        <v>0</v>
      </c>
      <c r="I5454" s="1">
        <f>IF(Eingabe!S5454="x",1,0)</f>
        <v>0</v>
      </c>
      <c r="J5454" s="1">
        <f t="shared" si="357"/>
        <v>0</v>
      </c>
      <c r="K5454" s="89">
        <f>IF(Eingabe!E5454="x",1,0)</f>
        <v>0</v>
      </c>
      <c r="L5454" s="1">
        <f>IF(Eingabe!F5454="x",1,0)</f>
        <v>0</v>
      </c>
      <c r="M5454" s="90">
        <f t="shared" si="358"/>
        <v>0</v>
      </c>
    </row>
    <row r="5455">
      <c r="A5455" s="5">
        <f>Eingabe!J5455^2*PI()/4</f>
        <v>0</v>
      </c>
      <c r="B5455" s="5">
        <f>Eingabe!K5455*Eingabe!L5455</f>
        <v>0</v>
      </c>
      <c r="C5455" s="5">
        <f>(Eingabe!K5455*(Eingabe!L5455-Eingabe!K5455)+Eingabe!K5455^2*PI()/4)*0+Eingabe!K5455*Eingabe!L5455</f>
        <v>0</v>
      </c>
      <c r="D5455" s="89">
        <f>IF(Eingabe!G5455="x",1,0)</f>
        <v>0</v>
      </c>
      <c r="E5455" s="1">
        <f>IF(Eingabe!H5455="x",1,0)</f>
        <v>0</v>
      </c>
      <c r="F5455" s="1">
        <f>IF(Eingabe!I5455="x",1,0)</f>
        <v>0</v>
      </c>
      <c r="G5455" s="90">
        <f t="shared" si="356"/>
        <v>0</v>
      </c>
      <c r="H5455" s="1">
        <f>IF(Eingabe!R5455="x",1,0)</f>
        <v>0</v>
      </c>
      <c r="I5455" s="1">
        <f>IF(Eingabe!S5455="x",1,0)</f>
        <v>0</v>
      </c>
      <c r="J5455" s="1">
        <f t="shared" si="357"/>
        <v>0</v>
      </c>
      <c r="K5455" s="89">
        <f>IF(Eingabe!E5455="x",1,0)</f>
        <v>0</v>
      </c>
      <c r="L5455" s="1">
        <f>IF(Eingabe!F5455="x",1,0)</f>
        <v>0</v>
      </c>
      <c r="M5455" s="90">
        <f t="shared" si="358"/>
        <v>0</v>
      </c>
    </row>
    <row r="5456">
      <c r="A5456" s="5">
        <f>Eingabe!J5456^2*PI()/4</f>
        <v>0</v>
      </c>
      <c r="B5456" s="5">
        <f>Eingabe!K5456*Eingabe!L5456</f>
        <v>0</v>
      </c>
      <c r="C5456" s="5">
        <f>(Eingabe!K5456*(Eingabe!L5456-Eingabe!K5456)+Eingabe!K5456^2*PI()/4)*0+Eingabe!K5456*Eingabe!L5456</f>
        <v>0</v>
      </c>
      <c r="D5456" s="89">
        <f>IF(Eingabe!G5456="x",1,0)</f>
        <v>0</v>
      </c>
      <c r="E5456" s="1">
        <f>IF(Eingabe!H5456="x",1,0)</f>
        <v>0</v>
      </c>
      <c r="F5456" s="1">
        <f>IF(Eingabe!I5456="x",1,0)</f>
        <v>0</v>
      </c>
      <c r="G5456" s="90">
        <f t="shared" si="356"/>
        <v>0</v>
      </c>
      <c r="H5456" s="1">
        <f>IF(Eingabe!R5456="x",1,0)</f>
        <v>0</v>
      </c>
      <c r="I5456" s="1">
        <f>IF(Eingabe!S5456="x",1,0)</f>
        <v>0</v>
      </c>
      <c r="J5456" s="1">
        <f t="shared" si="357"/>
        <v>0</v>
      </c>
      <c r="K5456" s="89">
        <f>IF(Eingabe!E5456="x",1,0)</f>
        <v>0</v>
      </c>
      <c r="L5456" s="1">
        <f>IF(Eingabe!F5456="x",1,0)</f>
        <v>0</v>
      </c>
      <c r="M5456" s="90">
        <f t="shared" si="358"/>
        <v>0</v>
      </c>
    </row>
    <row r="5457">
      <c r="A5457" s="5">
        <f>Eingabe!J5457^2*PI()/4</f>
        <v>0</v>
      </c>
      <c r="B5457" s="5">
        <f>Eingabe!K5457*Eingabe!L5457</f>
        <v>0</v>
      </c>
      <c r="C5457" s="5">
        <f>(Eingabe!K5457*(Eingabe!L5457-Eingabe!K5457)+Eingabe!K5457^2*PI()/4)*0+Eingabe!K5457*Eingabe!L5457</f>
        <v>0</v>
      </c>
      <c r="D5457" s="89">
        <f>IF(Eingabe!G5457="x",1,0)</f>
        <v>0</v>
      </c>
      <c r="E5457" s="1">
        <f>IF(Eingabe!H5457="x",1,0)</f>
        <v>0</v>
      </c>
      <c r="F5457" s="1">
        <f>IF(Eingabe!I5457="x",1,0)</f>
        <v>0</v>
      </c>
      <c r="G5457" s="90">
        <f t="shared" si="356"/>
        <v>0</v>
      </c>
      <c r="H5457" s="1">
        <f>IF(Eingabe!R5457="x",1,0)</f>
        <v>0</v>
      </c>
      <c r="I5457" s="1">
        <f>IF(Eingabe!S5457="x",1,0)</f>
        <v>0</v>
      </c>
      <c r="J5457" s="1">
        <f t="shared" si="357"/>
        <v>0</v>
      </c>
      <c r="K5457" s="89">
        <f>IF(Eingabe!E5457="x",1,0)</f>
        <v>0</v>
      </c>
      <c r="L5457" s="1">
        <f>IF(Eingabe!F5457="x",1,0)</f>
        <v>0</v>
      </c>
      <c r="M5457" s="90">
        <f t="shared" si="358"/>
        <v>0</v>
      </c>
    </row>
    <row r="5458">
      <c r="A5458" s="5">
        <f>Eingabe!J5458^2*PI()/4</f>
        <v>0</v>
      </c>
      <c r="B5458" s="5">
        <f>Eingabe!K5458*Eingabe!L5458</f>
        <v>0</v>
      </c>
      <c r="C5458" s="5">
        <f>(Eingabe!K5458*(Eingabe!L5458-Eingabe!K5458)+Eingabe!K5458^2*PI()/4)*0+Eingabe!K5458*Eingabe!L5458</f>
        <v>0</v>
      </c>
      <c r="D5458" s="89">
        <f>IF(Eingabe!G5458="x",1,0)</f>
        <v>0</v>
      </c>
      <c r="E5458" s="1">
        <f>IF(Eingabe!H5458="x",1,0)</f>
        <v>0</v>
      </c>
      <c r="F5458" s="1">
        <f>IF(Eingabe!I5458="x",1,0)</f>
        <v>0</v>
      </c>
      <c r="G5458" s="90">
        <f t="shared" si="356"/>
        <v>0</v>
      </c>
      <c r="H5458" s="1">
        <f>IF(Eingabe!R5458="x",1,0)</f>
        <v>0</v>
      </c>
      <c r="I5458" s="1">
        <f>IF(Eingabe!S5458="x",1,0)</f>
        <v>0</v>
      </c>
      <c r="J5458" s="1">
        <f t="shared" si="357"/>
        <v>0</v>
      </c>
      <c r="K5458" s="89">
        <f>IF(Eingabe!E5458="x",1,0)</f>
        <v>0</v>
      </c>
      <c r="L5458" s="1">
        <f>IF(Eingabe!F5458="x",1,0)</f>
        <v>0</v>
      </c>
      <c r="M5458" s="90">
        <f t="shared" si="358"/>
        <v>0</v>
      </c>
    </row>
    <row r="5459">
      <c r="A5459" s="5">
        <f>Eingabe!J5459^2*PI()/4</f>
        <v>0</v>
      </c>
      <c r="B5459" s="5">
        <f>Eingabe!K5459*Eingabe!L5459</f>
        <v>0</v>
      </c>
      <c r="C5459" s="5">
        <f>(Eingabe!K5459*(Eingabe!L5459-Eingabe!K5459)+Eingabe!K5459^2*PI()/4)*0+Eingabe!K5459*Eingabe!L5459</f>
        <v>0</v>
      </c>
      <c r="D5459" s="89">
        <f>IF(Eingabe!G5459="x",1,0)</f>
        <v>0</v>
      </c>
      <c r="E5459" s="1">
        <f>IF(Eingabe!H5459="x",1,0)</f>
        <v>0</v>
      </c>
      <c r="F5459" s="1">
        <f>IF(Eingabe!I5459="x",1,0)</f>
        <v>0</v>
      </c>
      <c r="G5459" s="90">
        <f t="shared" ref="G5459:G5522" si="359">MAX(E5459:F5459)</f>
        <v>0</v>
      </c>
      <c r="H5459" s="1">
        <f>IF(Eingabe!R5459="x",1,0)</f>
        <v>0</v>
      </c>
      <c r="I5459" s="1">
        <f>IF(Eingabe!S5459="x",1,0)</f>
        <v>0</v>
      </c>
      <c r="J5459" s="1">
        <f t="shared" ref="J5459:J5522" si="360">MAX(H5459:I5459)</f>
        <v>0</v>
      </c>
      <c r="K5459" s="89">
        <f>IF(Eingabe!E5459="x",1,0)</f>
        <v>0</v>
      </c>
      <c r="L5459" s="1">
        <f>IF(Eingabe!F5459="x",1,0)</f>
        <v>0</v>
      </c>
      <c r="M5459" s="90">
        <f t="shared" ref="M5459:M5522" si="361">MAX(K5459:L5459)</f>
        <v>0</v>
      </c>
    </row>
    <row r="5460">
      <c r="A5460" s="5">
        <f>Eingabe!J5460^2*PI()/4</f>
        <v>0</v>
      </c>
      <c r="B5460" s="5">
        <f>Eingabe!K5460*Eingabe!L5460</f>
        <v>0</v>
      </c>
      <c r="C5460" s="5">
        <f>(Eingabe!K5460*(Eingabe!L5460-Eingabe!K5460)+Eingabe!K5460^2*PI()/4)*0+Eingabe!K5460*Eingabe!L5460</f>
        <v>0</v>
      </c>
      <c r="D5460" s="89">
        <f>IF(Eingabe!G5460="x",1,0)</f>
        <v>0</v>
      </c>
      <c r="E5460" s="1">
        <f>IF(Eingabe!H5460="x",1,0)</f>
        <v>0</v>
      </c>
      <c r="F5460" s="1">
        <f>IF(Eingabe!I5460="x",1,0)</f>
        <v>0</v>
      </c>
      <c r="G5460" s="90">
        <f t="shared" si="359"/>
        <v>0</v>
      </c>
      <c r="H5460" s="1">
        <f>IF(Eingabe!R5460="x",1,0)</f>
        <v>0</v>
      </c>
      <c r="I5460" s="1">
        <f>IF(Eingabe!S5460="x",1,0)</f>
        <v>0</v>
      </c>
      <c r="J5460" s="1">
        <f t="shared" si="360"/>
        <v>0</v>
      </c>
      <c r="K5460" s="89">
        <f>IF(Eingabe!E5460="x",1,0)</f>
        <v>0</v>
      </c>
      <c r="L5460" s="1">
        <f>IF(Eingabe!F5460="x",1,0)</f>
        <v>0</v>
      </c>
      <c r="M5460" s="90">
        <f t="shared" si="361"/>
        <v>0</v>
      </c>
    </row>
    <row r="5461">
      <c r="A5461" s="5">
        <f>Eingabe!J5461^2*PI()/4</f>
        <v>0</v>
      </c>
      <c r="B5461" s="5">
        <f>Eingabe!K5461*Eingabe!L5461</f>
        <v>0</v>
      </c>
      <c r="C5461" s="5">
        <f>(Eingabe!K5461*(Eingabe!L5461-Eingabe!K5461)+Eingabe!K5461^2*PI()/4)*0+Eingabe!K5461*Eingabe!L5461</f>
        <v>0</v>
      </c>
      <c r="D5461" s="89">
        <f>IF(Eingabe!G5461="x",1,0)</f>
        <v>0</v>
      </c>
      <c r="E5461" s="1">
        <f>IF(Eingabe!H5461="x",1,0)</f>
        <v>0</v>
      </c>
      <c r="F5461" s="1">
        <f>IF(Eingabe!I5461="x",1,0)</f>
        <v>0</v>
      </c>
      <c r="G5461" s="90">
        <f t="shared" si="359"/>
        <v>0</v>
      </c>
      <c r="H5461" s="1">
        <f>IF(Eingabe!R5461="x",1,0)</f>
        <v>0</v>
      </c>
      <c r="I5461" s="1">
        <f>IF(Eingabe!S5461="x",1,0)</f>
        <v>0</v>
      </c>
      <c r="J5461" s="1">
        <f t="shared" si="360"/>
        <v>0</v>
      </c>
      <c r="K5461" s="89">
        <f>IF(Eingabe!E5461="x",1,0)</f>
        <v>0</v>
      </c>
      <c r="L5461" s="1">
        <f>IF(Eingabe!F5461="x",1,0)</f>
        <v>0</v>
      </c>
      <c r="M5461" s="90">
        <f t="shared" si="361"/>
        <v>0</v>
      </c>
    </row>
    <row r="5462">
      <c r="A5462" s="5">
        <f>Eingabe!J5462^2*PI()/4</f>
        <v>0</v>
      </c>
      <c r="B5462" s="5">
        <f>Eingabe!K5462*Eingabe!L5462</f>
        <v>0</v>
      </c>
      <c r="C5462" s="5">
        <f>(Eingabe!K5462*(Eingabe!L5462-Eingabe!K5462)+Eingabe!K5462^2*PI()/4)*0+Eingabe!K5462*Eingabe!L5462</f>
        <v>0</v>
      </c>
      <c r="D5462" s="89">
        <f>IF(Eingabe!G5462="x",1,0)</f>
        <v>0</v>
      </c>
      <c r="E5462" s="1">
        <f>IF(Eingabe!H5462="x",1,0)</f>
        <v>0</v>
      </c>
      <c r="F5462" s="1">
        <f>IF(Eingabe!I5462="x",1,0)</f>
        <v>0</v>
      </c>
      <c r="G5462" s="90">
        <f t="shared" si="359"/>
        <v>0</v>
      </c>
      <c r="H5462" s="1">
        <f>IF(Eingabe!R5462="x",1,0)</f>
        <v>0</v>
      </c>
      <c r="I5462" s="1">
        <f>IF(Eingabe!S5462="x",1,0)</f>
        <v>0</v>
      </c>
      <c r="J5462" s="1">
        <f t="shared" si="360"/>
        <v>0</v>
      </c>
      <c r="K5462" s="89">
        <f>IF(Eingabe!E5462="x",1,0)</f>
        <v>0</v>
      </c>
      <c r="L5462" s="1">
        <f>IF(Eingabe!F5462="x",1,0)</f>
        <v>0</v>
      </c>
      <c r="M5462" s="90">
        <f t="shared" si="361"/>
        <v>0</v>
      </c>
    </row>
    <row r="5463">
      <c r="A5463" s="5">
        <f>Eingabe!J5463^2*PI()/4</f>
        <v>0</v>
      </c>
      <c r="B5463" s="5">
        <f>Eingabe!K5463*Eingabe!L5463</f>
        <v>0</v>
      </c>
      <c r="C5463" s="5">
        <f>(Eingabe!K5463*(Eingabe!L5463-Eingabe!K5463)+Eingabe!K5463^2*PI()/4)*0+Eingabe!K5463*Eingabe!L5463</f>
        <v>0</v>
      </c>
      <c r="D5463" s="89">
        <f>IF(Eingabe!G5463="x",1,0)</f>
        <v>0</v>
      </c>
      <c r="E5463" s="1">
        <f>IF(Eingabe!H5463="x",1,0)</f>
        <v>0</v>
      </c>
      <c r="F5463" s="1">
        <f>IF(Eingabe!I5463="x",1,0)</f>
        <v>0</v>
      </c>
      <c r="G5463" s="90">
        <f t="shared" si="359"/>
        <v>0</v>
      </c>
      <c r="H5463" s="1">
        <f>IF(Eingabe!R5463="x",1,0)</f>
        <v>0</v>
      </c>
      <c r="I5463" s="1">
        <f>IF(Eingabe!S5463="x",1,0)</f>
        <v>0</v>
      </c>
      <c r="J5463" s="1">
        <f t="shared" si="360"/>
        <v>0</v>
      </c>
      <c r="K5463" s="89">
        <f>IF(Eingabe!E5463="x",1,0)</f>
        <v>0</v>
      </c>
      <c r="L5463" s="1">
        <f>IF(Eingabe!F5463="x",1,0)</f>
        <v>0</v>
      </c>
      <c r="M5463" s="90">
        <f t="shared" si="361"/>
        <v>0</v>
      </c>
    </row>
    <row r="5464">
      <c r="A5464" s="5">
        <f>Eingabe!J5464^2*PI()/4</f>
        <v>0</v>
      </c>
      <c r="B5464" s="5">
        <f>Eingabe!K5464*Eingabe!L5464</f>
        <v>0</v>
      </c>
      <c r="C5464" s="5">
        <f>(Eingabe!K5464*(Eingabe!L5464-Eingabe!K5464)+Eingabe!K5464^2*PI()/4)*0+Eingabe!K5464*Eingabe!L5464</f>
        <v>0</v>
      </c>
      <c r="D5464" s="89">
        <f>IF(Eingabe!G5464="x",1,0)</f>
        <v>0</v>
      </c>
      <c r="E5464" s="1">
        <f>IF(Eingabe!H5464="x",1,0)</f>
        <v>0</v>
      </c>
      <c r="F5464" s="1">
        <f>IF(Eingabe!I5464="x",1,0)</f>
        <v>0</v>
      </c>
      <c r="G5464" s="90">
        <f t="shared" si="359"/>
        <v>0</v>
      </c>
      <c r="H5464" s="1">
        <f>IF(Eingabe!R5464="x",1,0)</f>
        <v>0</v>
      </c>
      <c r="I5464" s="1">
        <f>IF(Eingabe!S5464="x",1,0)</f>
        <v>0</v>
      </c>
      <c r="J5464" s="1">
        <f t="shared" si="360"/>
        <v>0</v>
      </c>
      <c r="K5464" s="89">
        <f>IF(Eingabe!E5464="x",1,0)</f>
        <v>0</v>
      </c>
      <c r="L5464" s="1">
        <f>IF(Eingabe!F5464="x",1,0)</f>
        <v>0</v>
      </c>
      <c r="M5464" s="90">
        <f t="shared" si="361"/>
        <v>0</v>
      </c>
    </row>
    <row r="5465">
      <c r="A5465" s="5">
        <f>Eingabe!J5465^2*PI()/4</f>
        <v>0</v>
      </c>
      <c r="B5465" s="5">
        <f>Eingabe!K5465*Eingabe!L5465</f>
        <v>0</v>
      </c>
      <c r="C5465" s="5">
        <f>(Eingabe!K5465*(Eingabe!L5465-Eingabe!K5465)+Eingabe!K5465^2*PI()/4)*0+Eingabe!K5465*Eingabe!L5465</f>
        <v>0</v>
      </c>
      <c r="D5465" s="89">
        <f>IF(Eingabe!G5465="x",1,0)</f>
        <v>0</v>
      </c>
      <c r="E5465" s="1">
        <f>IF(Eingabe!H5465="x",1,0)</f>
        <v>0</v>
      </c>
      <c r="F5465" s="1">
        <f>IF(Eingabe!I5465="x",1,0)</f>
        <v>0</v>
      </c>
      <c r="G5465" s="90">
        <f t="shared" si="359"/>
        <v>0</v>
      </c>
      <c r="H5465" s="1">
        <f>IF(Eingabe!R5465="x",1,0)</f>
        <v>0</v>
      </c>
      <c r="I5465" s="1">
        <f>IF(Eingabe!S5465="x",1,0)</f>
        <v>0</v>
      </c>
      <c r="J5465" s="1">
        <f t="shared" si="360"/>
        <v>0</v>
      </c>
      <c r="K5465" s="89">
        <f>IF(Eingabe!E5465="x",1,0)</f>
        <v>0</v>
      </c>
      <c r="L5465" s="1">
        <f>IF(Eingabe!F5465="x",1,0)</f>
        <v>0</v>
      </c>
      <c r="M5465" s="90">
        <f t="shared" si="361"/>
        <v>0</v>
      </c>
    </row>
    <row r="5466">
      <c r="A5466" s="5">
        <f>Eingabe!J5466^2*PI()/4</f>
        <v>0</v>
      </c>
      <c r="B5466" s="5">
        <f>Eingabe!K5466*Eingabe!L5466</f>
        <v>0</v>
      </c>
      <c r="C5466" s="5">
        <f>(Eingabe!K5466*(Eingabe!L5466-Eingabe!K5466)+Eingabe!K5466^2*PI()/4)*0+Eingabe!K5466*Eingabe!L5466</f>
        <v>0</v>
      </c>
      <c r="D5466" s="89">
        <f>IF(Eingabe!G5466="x",1,0)</f>
        <v>0</v>
      </c>
      <c r="E5466" s="1">
        <f>IF(Eingabe!H5466="x",1,0)</f>
        <v>0</v>
      </c>
      <c r="F5466" s="1">
        <f>IF(Eingabe!I5466="x",1,0)</f>
        <v>0</v>
      </c>
      <c r="G5466" s="90">
        <f t="shared" si="359"/>
        <v>0</v>
      </c>
      <c r="H5466" s="1">
        <f>IF(Eingabe!R5466="x",1,0)</f>
        <v>0</v>
      </c>
      <c r="I5466" s="1">
        <f>IF(Eingabe!S5466="x",1,0)</f>
        <v>0</v>
      </c>
      <c r="J5466" s="1">
        <f t="shared" si="360"/>
        <v>0</v>
      </c>
      <c r="K5466" s="89">
        <f>IF(Eingabe!E5466="x",1,0)</f>
        <v>0</v>
      </c>
      <c r="L5466" s="1">
        <f>IF(Eingabe!F5466="x",1,0)</f>
        <v>0</v>
      </c>
      <c r="M5466" s="90">
        <f t="shared" si="361"/>
        <v>0</v>
      </c>
    </row>
    <row r="5467">
      <c r="A5467" s="5">
        <f>Eingabe!J5467^2*PI()/4</f>
        <v>0</v>
      </c>
      <c r="B5467" s="5">
        <f>Eingabe!K5467*Eingabe!L5467</f>
        <v>0</v>
      </c>
      <c r="C5467" s="5">
        <f>(Eingabe!K5467*(Eingabe!L5467-Eingabe!K5467)+Eingabe!K5467^2*PI()/4)*0+Eingabe!K5467*Eingabe!L5467</f>
        <v>0</v>
      </c>
      <c r="D5467" s="89">
        <f>IF(Eingabe!G5467="x",1,0)</f>
        <v>0</v>
      </c>
      <c r="E5467" s="1">
        <f>IF(Eingabe!H5467="x",1,0)</f>
        <v>0</v>
      </c>
      <c r="F5467" s="1">
        <f>IF(Eingabe!I5467="x",1,0)</f>
        <v>0</v>
      </c>
      <c r="G5467" s="90">
        <f t="shared" si="359"/>
        <v>0</v>
      </c>
      <c r="H5467" s="1">
        <f>IF(Eingabe!R5467="x",1,0)</f>
        <v>0</v>
      </c>
      <c r="I5467" s="1">
        <f>IF(Eingabe!S5467="x",1,0)</f>
        <v>0</v>
      </c>
      <c r="J5467" s="1">
        <f t="shared" si="360"/>
        <v>0</v>
      </c>
      <c r="K5467" s="89">
        <f>IF(Eingabe!E5467="x",1,0)</f>
        <v>0</v>
      </c>
      <c r="L5467" s="1">
        <f>IF(Eingabe!F5467="x",1,0)</f>
        <v>0</v>
      </c>
      <c r="M5467" s="90">
        <f t="shared" si="361"/>
        <v>0</v>
      </c>
    </row>
    <row r="5468">
      <c r="A5468" s="5">
        <f>Eingabe!J5468^2*PI()/4</f>
        <v>0</v>
      </c>
      <c r="B5468" s="5">
        <f>Eingabe!K5468*Eingabe!L5468</f>
        <v>0</v>
      </c>
      <c r="C5468" s="5">
        <f>(Eingabe!K5468*(Eingabe!L5468-Eingabe!K5468)+Eingabe!K5468^2*PI()/4)*0+Eingabe!K5468*Eingabe!L5468</f>
        <v>0</v>
      </c>
      <c r="D5468" s="89">
        <f>IF(Eingabe!G5468="x",1,0)</f>
        <v>0</v>
      </c>
      <c r="E5468" s="1">
        <f>IF(Eingabe!H5468="x",1,0)</f>
        <v>0</v>
      </c>
      <c r="F5468" s="1">
        <f>IF(Eingabe!I5468="x",1,0)</f>
        <v>0</v>
      </c>
      <c r="G5468" s="90">
        <f t="shared" si="359"/>
        <v>0</v>
      </c>
      <c r="H5468" s="1">
        <f>IF(Eingabe!R5468="x",1,0)</f>
        <v>0</v>
      </c>
      <c r="I5468" s="1">
        <f>IF(Eingabe!S5468="x",1,0)</f>
        <v>0</v>
      </c>
      <c r="J5468" s="1">
        <f t="shared" si="360"/>
        <v>0</v>
      </c>
      <c r="K5468" s="89">
        <f>IF(Eingabe!E5468="x",1,0)</f>
        <v>0</v>
      </c>
      <c r="L5468" s="1">
        <f>IF(Eingabe!F5468="x",1,0)</f>
        <v>0</v>
      </c>
      <c r="M5468" s="90">
        <f t="shared" si="361"/>
        <v>0</v>
      </c>
    </row>
    <row r="5469">
      <c r="A5469" s="5">
        <f>Eingabe!J5469^2*PI()/4</f>
        <v>0</v>
      </c>
      <c r="B5469" s="5">
        <f>Eingabe!K5469*Eingabe!L5469</f>
        <v>0</v>
      </c>
      <c r="C5469" s="5">
        <f>(Eingabe!K5469*(Eingabe!L5469-Eingabe!K5469)+Eingabe!K5469^2*PI()/4)*0+Eingabe!K5469*Eingabe!L5469</f>
        <v>0</v>
      </c>
      <c r="D5469" s="89">
        <f>IF(Eingabe!G5469="x",1,0)</f>
        <v>0</v>
      </c>
      <c r="E5469" s="1">
        <f>IF(Eingabe!H5469="x",1,0)</f>
        <v>0</v>
      </c>
      <c r="F5469" s="1">
        <f>IF(Eingabe!I5469="x",1,0)</f>
        <v>0</v>
      </c>
      <c r="G5469" s="90">
        <f t="shared" si="359"/>
        <v>0</v>
      </c>
      <c r="H5469" s="1">
        <f>IF(Eingabe!R5469="x",1,0)</f>
        <v>0</v>
      </c>
      <c r="I5469" s="1">
        <f>IF(Eingabe!S5469="x",1,0)</f>
        <v>0</v>
      </c>
      <c r="J5469" s="1">
        <f t="shared" si="360"/>
        <v>0</v>
      </c>
      <c r="K5469" s="89">
        <f>IF(Eingabe!E5469="x",1,0)</f>
        <v>0</v>
      </c>
      <c r="L5469" s="1">
        <f>IF(Eingabe!F5469="x",1,0)</f>
        <v>0</v>
      </c>
      <c r="M5469" s="90">
        <f t="shared" si="361"/>
        <v>0</v>
      </c>
    </row>
    <row r="5470">
      <c r="A5470" s="5">
        <f>Eingabe!J5470^2*PI()/4</f>
        <v>0</v>
      </c>
      <c r="B5470" s="5">
        <f>Eingabe!K5470*Eingabe!L5470</f>
        <v>0</v>
      </c>
      <c r="C5470" s="5">
        <f>(Eingabe!K5470*(Eingabe!L5470-Eingabe!K5470)+Eingabe!K5470^2*PI()/4)*0+Eingabe!K5470*Eingabe!L5470</f>
        <v>0</v>
      </c>
      <c r="D5470" s="89">
        <f>IF(Eingabe!G5470="x",1,0)</f>
        <v>0</v>
      </c>
      <c r="E5470" s="1">
        <f>IF(Eingabe!H5470="x",1,0)</f>
        <v>0</v>
      </c>
      <c r="F5470" s="1">
        <f>IF(Eingabe!I5470="x",1,0)</f>
        <v>0</v>
      </c>
      <c r="G5470" s="90">
        <f t="shared" si="359"/>
        <v>0</v>
      </c>
      <c r="H5470" s="1">
        <f>IF(Eingabe!R5470="x",1,0)</f>
        <v>0</v>
      </c>
      <c r="I5470" s="1">
        <f>IF(Eingabe!S5470="x",1,0)</f>
        <v>0</v>
      </c>
      <c r="J5470" s="1">
        <f t="shared" si="360"/>
        <v>0</v>
      </c>
      <c r="K5470" s="89">
        <f>IF(Eingabe!E5470="x",1,0)</f>
        <v>0</v>
      </c>
      <c r="L5470" s="1">
        <f>IF(Eingabe!F5470="x",1,0)</f>
        <v>0</v>
      </c>
      <c r="M5470" s="90">
        <f t="shared" si="361"/>
        <v>0</v>
      </c>
    </row>
    <row r="5471">
      <c r="A5471" s="5">
        <f>Eingabe!J5471^2*PI()/4</f>
        <v>0</v>
      </c>
      <c r="B5471" s="5">
        <f>Eingabe!K5471*Eingabe!L5471</f>
        <v>0</v>
      </c>
      <c r="C5471" s="5">
        <f>(Eingabe!K5471*(Eingabe!L5471-Eingabe!K5471)+Eingabe!K5471^2*PI()/4)*0+Eingabe!K5471*Eingabe!L5471</f>
        <v>0</v>
      </c>
      <c r="D5471" s="89">
        <f>IF(Eingabe!G5471="x",1,0)</f>
        <v>0</v>
      </c>
      <c r="E5471" s="1">
        <f>IF(Eingabe!H5471="x",1,0)</f>
        <v>0</v>
      </c>
      <c r="F5471" s="1">
        <f>IF(Eingabe!I5471="x",1,0)</f>
        <v>0</v>
      </c>
      <c r="G5471" s="90">
        <f t="shared" si="359"/>
        <v>0</v>
      </c>
      <c r="H5471" s="1">
        <f>IF(Eingabe!R5471="x",1,0)</f>
        <v>0</v>
      </c>
      <c r="I5471" s="1">
        <f>IF(Eingabe!S5471="x",1,0)</f>
        <v>0</v>
      </c>
      <c r="J5471" s="1">
        <f t="shared" si="360"/>
        <v>0</v>
      </c>
      <c r="K5471" s="89">
        <f>IF(Eingabe!E5471="x",1,0)</f>
        <v>0</v>
      </c>
      <c r="L5471" s="1">
        <f>IF(Eingabe!F5471="x",1,0)</f>
        <v>0</v>
      </c>
      <c r="M5471" s="90">
        <f t="shared" si="361"/>
        <v>0</v>
      </c>
    </row>
    <row r="5472">
      <c r="A5472" s="5">
        <f>Eingabe!J5472^2*PI()/4</f>
        <v>0</v>
      </c>
      <c r="B5472" s="5">
        <f>Eingabe!K5472*Eingabe!L5472</f>
        <v>0</v>
      </c>
      <c r="C5472" s="5">
        <f>(Eingabe!K5472*(Eingabe!L5472-Eingabe!K5472)+Eingabe!K5472^2*PI()/4)*0+Eingabe!K5472*Eingabe!L5472</f>
        <v>0</v>
      </c>
      <c r="D5472" s="89">
        <f>IF(Eingabe!G5472="x",1,0)</f>
        <v>0</v>
      </c>
      <c r="E5472" s="1">
        <f>IF(Eingabe!H5472="x",1,0)</f>
        <v>0</v>
      </c>
      <c r="F5472" s="1">
        <f>IF(Eingabe!I5472="x",1,0)</f>
        <v>0</v>
      </c>
      <c r="G5472" s="90">
        <f t="shared" si="359"/>
        <v>0</v>
      </c>
      <c r="H5472" s="1">
        <f>IF(Eingabe!R5472="x",1,0)</f>
        <v>0</v>
      </c>
      <c r="I5472" s="1">
        <f>IF(Eingabe!S5472="x",1,0)</f>
        <v>0</v>
      </c>
      <c r="J5472" s="1">
        <f t="shared" si="360"/>
        <v>0</v>
      </c>
      <c r="K5472" s="89">
        <f>IF(Eingabe!E5472="x",1,0)</f>
        <v>0</v>
      </c>
      <c r="L5472" s="1">
        <f>IF(Eingabe!F5472="x",1,0)</f>
        <v>0</v>
      </c>
      <c r="M5472" s="90">
        <f t="shared" si="361"/>
        <v>0</v>
      </c>
    </row>
    <row r="5473">
      <c r="A5473" s="5">
        <f>Eingabe!J5473^2*PI()/4</f>
        <v>0</v>
      </c>
      <c r="B5473" s="5">
        <f>Eingabe!K5473*Eingabe!L5473</f>
        <v>0</v>
      </c>
      <c r="C5473" s="5">
        <f>(Eingabe!K5473*(Eingabe!L5473-Eingabe!K5473)+Eingabe!K5473^2*PI()/4)*0+Eingabe!K5473*Eingabe!L5473</f>
        <v>0</v>
      </c>
      <c r="D5473" s="89">
        <f>IF(Eingabe!G5473="x",1,0)</f>
        <v>0</v>
      </c>
      <c r="E5473" s="1">
        <f>IF(Eingabe!H5473="x",1,0)</f>
        <v>0</v>
      </c>
      <c r="F5473" s="1">
        <f>IF(Eingabe!I5473="x",1,0)</f>
        <v>0</v>
      </c>
      <c r="G5473" s="90">
        <f t="shared" si="359"/>
        <v>0</v>
      </c>
      <c r="H5473" s="1">
        <f>IF(Eingabe!R5473="x",1,0)</f>
        <v>0</v>
      </c>
      <c r="I5473" s="1">
        <f>IF(Eingabe!S5473="x",1,0)</f>
        <v>0</v>
      </c>
      <c r="J5473" s="1">
        <f t="shared" si="360"/>
        <v>0</v>
      </c>
      <c r="K5473" s="89">
        <f>IF(Eingabe!E5473="x",1,0)</f>
        <v>0</v>
      </c>
      <c r="L5473" s="1">
        <f>IF(Eingabe!F5473="x",1,0)</f>
        <v>0</v>
      </c>
      <c r="M5473" s="90">
        <f t="shared" si="361"/>
        <v>0</v>
      </c>
    </row>
    <row r="5474">
      <c r="A5474" s="5">
        <f>Eingabe!J5474^2*PI()/4</f>
        <v>0</v>
      </c>
      <c r="B5474" s="5">
        <f>Eingabe!K5474*Eingabe!L5474</f>
        <v>0</v>
      </c>
      <c r="C5474" s="5">
        <f>(Eingabe!K5474*(Eingabe!L5474-Eingabe!K5474)+Eingabe!K5474^2*PI()/4)*0+Eingabe!K5474*Eingabe!L5474</f>
        <v>0</v>
      </c>
      <c r="D5474" s="89">
        <f>IF(Eingabe!G5474="x",1,0)</f>
        <v>0</v>
      </c>
      <c r="E5474" s="1">
        <f>IF(Eingabe!H5474="x",1,0)</f>
        <v>0</v>
      </c>
      <c r="F5474" s="1">
        <f>IF(Eingabe!I5474="x",1,0)</f>
        <v>0</v>
      </c>
      <c r="G5474" s="90">
        <f t="shared" si="359"/>
        <v>0</v>
      </c>
      <c r="H5474" s="1">
        <f>IF(Eingabe!R5474="x",1,0)</f>
        <v>0</v>
      </c>
      <c r="I5474" s="1">
        <f>IF(Eingabe!S5474="x",1,0)</f>
        <v>0</v>
      </c>
      <c r="J5474" s="1">
        <f t="shared" si="360"/>
        <v>0</v>
      </c>
      <c r="K5474" s="89">
        <f>IF(Eingabe!E5474="x",1,0)</f>
        <v>0</v>
      </c>
      <c r="L5474" s="1">
        <f>IF(Eingabe!F5474="x",1,0)</f>
        <v>0</v>
      </c>
      <c r="M5474" s="90">
        <f t="shared" si="361"/>
        <v>0</v>
      </c>
    </row>
    <row r="5475">
      <c r="A5475" s="5">
        <f>Eingabe!J5475^2*PI()/4</f>
        <v>0</v>
      </c>
      <c r="B5475" s="5">
        <f>Eingabe!K5475*Eingabe!L5475</f>
        <v>0</v>
      </c>
      <c r="C5475" s="5">
        <f>(Eingabe!K5475*(Eingabe!L5475-Eingabe!K5475)+Eingabe!K5475^2*PI()/4)*0+Eingabe!K5475*Eingabe!L5475</f>
        <v>0</v>
      </c>
      <c r="D5475" s="89">
        <f>IF(Eingabe!G5475="x",1,0)</f>
        <v>0</v>
      </c>
      <c r="E5475" s="1">
        <f>IF(Eingabe!H5475="x",1,0)</f>
        <v>0</v>
      </c>
      <c r="F5475" s="1">
        <f>IF(Eingabe!I5475="x",1,0)</f>
        <v>0</v>
      </c>
      <c r="G5475" s="90">
        <f t="shared" si="359"/>
        <v>0</v>
      </c>
      <c r="H5475" s="1">
        <f>IF(Eingabe!R5475="x",1,0)</f>
        <v>0</v>
      </c>
      <c r="I5475" s="1">
        <f>IF(Eingabe!S5475="x",1,0)</f>
        <v>0</v>
      </c>
      <c r="J5475" s="1">
        <f t="shared" si="360"/>
        <v>0</v>
      </c>
      <c r="K5475" s="89">
        <f>IF(Eingabe!E5475="x",1,0)</f>
        <v>0</v>
      </c>
      <c r="L5475" s="1">
        <f>IF(Eingabe!F5475="x",1,0)</f>
        <v>0</v>
      </c>
      <c r="M5475" s="90">
        <f t="shared" si="361"/>
        <v>0</v>
      </c>
    </row>
    <row r="5476">
      <c r="A5476" s="5">
        <f>Eingabe!J5476^2*PI()/4</f>
        <v>0</v>
      </c>
      <c r="B5476" s="5">
        <f>Eingabe!K5476*Eingabe!L5476</f>
        <v>0</v>
      </c>
      <c r="C5476" s="5">
        <f>(Eingabe!K5476*(Eingabe!L5476-Eingabe!K5476)+Eingabe!K5476^2*PI()/4)*0+Eingabe!K5476*Eingabe!L5476</f>
        <v>0</v>
      </c>
      <c r="D5476" s="89">
        <f>IF(Eingabe!G5476="x",1,0)</f>
        <v>0</v>
      </c>
      <c r="E5476" s="1">
        <f>IF(Eingabe!H5476="x",1,0)</f>
        <v>0</v>
      </c>
      <c r="F5476" s="1">
        <f>IF(Eingabe!I5476="x",1,0)</f>
        <v>0</v>
      </c>
      <c r="G5476" s="90">
        <f t="shared" si="359"/>
        <v>0</v>
      </c>
      <c r="H5476" s="1">
        <f>IF(Eingabe!R5476="x",1,0)</f>
        <v>0</v>
      </c>
      <c r="I5476" s="1">
        <f>IF(Eingabe!S5476="x",1,0)</f>
        <v>0</v>
      </c>
      <c r="J5476" s="1">
        <f t="shared" si="360"/>
        <v>0</v>
      </c>
      <c r="K5476" s="89">
        <f>IF(Eingabe!E5476="x",1,0)</f>
        <v>0</v>
      </c>
      <c r="L5476" s="1">
        <f>IF(Eingabe!F5476="x",1,0)</f>
        <v>0</v>
      </c>
      <c r="M5476" s="90">
        <f t="shared" si="361"/>
        <v>0</v>
      </c>
    </row>
    <row r="5477">
      <c r="A5477" s="5">
        <f>Eingabe!J5477^2*PI()/4</f>
        <v>0</v>
      </c>
      <c r="B5477" s="5">
        <f>Eingabe!K5477*Eingabe!L5477</f>
        <v>0</v>
      </c>
      <c r="C5477" s="5">
        <f>(Eingabe!K5477*(Eingabe!L5477-Eingabe!K5477)+Eingabe!K5477^2*PI()/4)*0+Eingabe!K5477*Eingabe!L5477</f>
        <v>0</v>
      </c>
      <c r="D5477" s="89">
        <f>IF(Eingabe!G5477="x",1,0)</f>
        <v>0</v>
      </c>
      <c r="E5477" s="1">
        <f>IF(Eingabe!H5477="x",1,0)</f>
        <v>0</v>
      </c>
      <c r="F5477" s="1">
        <f>IF(Eingabe!I5477="x",1,0)</f>
        <v>0</v>
      </c>
      <c r="G5477" s="90">
        <f t="shared" si="359"/>
        <v>0</v>
      </c>
      <c r="H5477" s="1">
        <f>IF(Eingabe!R5477="x",1,0)</f>
        <v>0</v>
      </c>
      <c r="I5477" s="1">
        <f>IF(Eingabe!S5477="x",1,0)</f>
        <v>0</v>
      </c>
      <c r="J5477" s="1">
        <f t="shared" si="360"/>
        <v>0</v>
      </c>
      <c r="K5477" s="89">
        <f>IF(Eingabe!E5477="x",1,0)</f>
        <v>0</v>
      </c>
      <c r="L5477" s="1">
        <f>IF(Eingabe!F5477="x",1,0)</f>
        <v>0</v>
      </c>
      <c r="M5477" s="90">
        <f t="shared" si="361"/>
        <v>0</v>
      </c>
    </row>
    <row r="5478">
      <c r="A5478" s="5">
        <f>Eingabe!J5478^2*PI()/4</f>
        <v>0</v>
      </c>
      <c r="B5478" s="5">
        <f>Eingabe!K5478*Eingabe!L5478</f>
        <v>0</v>
      </c>
      <c r="C5478" s="5">
        <f>(Eingabe!K5478*(Eingabe!L5478-Eingabe!K5478)+Eingabe!K5478^2*PI()/4)*0+Eingabe!K5478*Eingabe!L5478</f>
        <v>0</v>
      </c>
      <c r="D5478" s="89">
        <f>IF(Eingabe!G5478="x",1,0)</f>
        <v>0</v>
      </c>
      <c r="E5478" s="1">
        <f>IF(Eingabe!H5478="x",1,0)</f>
        <v>0</v>
      </c>
      <c r="F5478" s="1">
        <f>IF(Eingabe!I5478="x",1,0)</f>
        <v>0</v>
      </c>
      <c r="G5478" s="90">
        <f t="shared" si="359"/>
        <v>0</v>
      </c>
      <c r="H5478" s="1">
        <f>IF(Eingabe!R5478="x",1,0)</f>
        <v>0</v>
      </c>
      <c r="I5478" s="1">
        <f>IF(Eingabe!S5478="x",1,0)</f>
        <v>0</v>
      </c>
      <c r="J5478" s="1">
        <f t="shared" si="360"/>
        <v>0</v>
      </c>
      <c r="K5478" s="89">
        <f>IF(Eingabe!E5478="x",1,0)</f>
        <v>0</v>
      </c>
      <c r="L5478" s="1">
        <f>IF(Eingabe!F5478="x",1,0)</f>
        <v>0</v>
      </c>
      <c r="M5478" s="90">
        <f t="shared" si="361"/>
        <v>0</v>
      </c>
    </row>
    <row r="5479">
      <c r="A5479" s="5">
        <f>Eingabe!J5479^2*PI()/4</f>
        <v>0</v>
      </c>
      <c r="B5479" s="5">
        <f>Eingabe!K5479*Eingabe!L5479</f>
        <v>0</v>
      </c>
      <c r="C5479" s="5">
        <f>(Eingabe!K5479*(Eingabe!L5479-Eingabe!K5479)+Eingabe!K5479^2*PI()/4)*0+Eingabe!K5479*Eingabe!L5479</f>
        <v>0</v>
      </c>
      <c r="D5479" s="89">
        <f>IF(Eingabe!G5479="x",1,0)</f>
        <v>0</v>
      </c>
      <c r="E5479" s="1">
        <f>IF(Eingabe!H5479="x",1,0)</f>
        <v>0</v>
      </c>
      <c r="F5479" s="1">
        <f>IF(Eingabe!I5479="x",1,0)</f>
        <v>0</v>
      </c>
      <c r="G5479" s="90">
        <f t="shared" si="359"/>
        <v>0</v>
      </c>
      <c r="H5479" s="1">
        <f>IF(Eingabe!R5479="x",1,0)</f>
        <v>0</v>
      </c>
      <c r="I5479" s="1">
        <f>IF(Eingabe!S5479="x",1,0)</f>
        <v>0</v>
      </c>
      <c r="J5479" s="1">
        <f t="shared" si="360"/>
        <v>0</v>
      </c>
      <c r="K5479" s="89">
        <f>IF(Eingabe!E5479="x",1,0)</f>
        <v>0</v>
      </c>
      <c r="L5479" s="1">
        <f>IF(Eingabe!F5479="x",1,0)</f>
        <v>0</v>
      </c>
      <c r="M5479" s="90">
        <f t="shared" si="361"/>
        <v>0</v>
      </c>
    </row>
    <row r="5480">
      <c r="A5480" s="5">
        <f>Eingabe!J5480^2*PI()/4</f>
        <v>0</v>
      </c>
      <c r="B5480" s="5">
        <f>Eingabe!K5480*Eingabe!L5480</f>
        <v>0</v>
      </c>
      <c r="C5480" s="5">
        <f>(Eingabe!K5480*(Eingabe!L5480-Eingabe!K5480)+Eingabe!K5480^2*PI()/4)*0+Eingabe!K5480*Eingabe!L5480</f>
        <v>0</v>
      </c>
      <c r="D5480" s="89">
        <f>IF(Eingabe!G5480="x",1,0)</f>
        <v>0</v>
      </c>
      <c r="E5480" s="1">
        <f>IF(Eingabe!H5480="x",1,0)</f>
        <v>0</v>
      </c>
      <c r="F5480" s="1">
        <f>IF(Eingabe!I5480="x",1,0)</f>
        <v>0</v>
      </c>
      <c r="G5480" s="90">
        <f t="shared" si="359"/>
        <v>0</v>
      </c>
      <c r="H5480" s="1">
        <f>IF(Eingabe!R5480="x",1,0)</f>
        <v>0</v>
      </c>
      <c r="I5480" s="1">
        <f>IF(Eingabe!S5480="x",1,0)</f>
        <v>0</v>
      </c>
      <c r="J5480" s="1">
        <f t="shared" si="360"/>
        <v>0</v>
      </c>
      <c r="K5480" s="89">
        <f>IF(Eingabe!E5480="x",1,0)</f>
        <v>0</v>
      </c>
      <c r="L5480" s="1">
        <f>IF(Eingabe!F5480="x",1,0)</f>
        <v>0</v>
      </c>
      <c r="M5480" s="90">
        <f t="shared" si="361"/>
        <v>0</v>
      </c>
    </row>
    <row r="5481">
      <c r="A5481" s="5">
        <f>Eingabe!J5481^2*PI()/4</f>
        <v>0</v>
      </c>
      <c r="B5481" s="5">
        <f>Eingabe!K5481*Eingabe!L5481</f>
        <v>0</v>
      </c>
      <c r="C5481" s="5">
        <f>(Eingabe!K5481*(Eingabe!L5481-Eingabe!K5481)+Eingabe!K5481^2*PI()/4)*0+Eingabe!K5481*Eingabe!L5481</f>
        <v>0</v>
      </c>
      <c r="D5481" s="89">
        <f>IF(Eingabe!G5481="x",1,0)</f>
        <v>0</v>
      </c>
      <c r="E5481" s="1">
        <f>IF(Eingabe!H5481="x",1,0)</f>
        <v>0</v>
      </c>
      <c r="F5481" s="1">
        <f>IF(Eingabe!I5481="x",1,0)</f>
        <v>0</v>
      </c>
      <c r="G5481" s="90">
        <f t="shared" si="359"/>
        <v>0</v>
      </c>
      <c r="H5481" s="1">
        <f>IF(Eingabe!R5481="x",1,0)</f>
        <v>0</v>
      </c>
      <c r="I5481" s="1">
        <f>IF(Eingabe!S5481="x",1,0)</f>
        <v>0</v>
      </c>
      <c r="J5481" s="1">
        <f t="shared" si="360"/>
        <v>0</v>
      </c>
      <c r="K5481" s="89">
        <f>IF(Eingabe!E5481="x",1,0)</f>
        <v>0</v>
      </c>
      <c r="L5481" s="1">
        <f>IF(Eingabe!F5481="x",1,0)</f>
        <v>0</v>
      </c>
      <c r="M5481" s="90">
        <f t="shared" si="361"/>
        <v>0</v>
      </c>
    </row>
    <row r="5482">
      <c r="A5482" s="5">
        <f>Eingabe!J5482^2*PI()/4</f>
        <v>0</v>
      </c>
      <c r="B5482" s="5">
        <f>Eingabe!K5482*Eingabe!L5482</f>
        <v>0</v>
      </c>
      <c r="C5482" s="5">
        <f>(Eingabe!K5482*(Eingabe!L5482-Eingabe!K5482)+Eingabe!K5482^2*PI()/4)*0+Eingabe!K5482*Eingabe!L5482</f>
        <v>0</v>
      </c>
      <c r="D5482" s="89">
        <f>IF(Eingabe!G5482="x",1,0)</f>
        <v>0</v>
      </c>
      <c r="E5482" s="1">
        <f>IF(Eingabe!H5482="x",1,0)</f>
        <v>0</v>
      </c>
      <c r="F5482" s="1">
        <f>IF(Eingabe!I5482="x",1,0)</f>
        <v>0</v>
      </c>
      <c r="G5482" s="90">
        <f t="shared" si="359"/>
        <v>0</v>
      </c>
      <c r="H5482" s="1">
        <f>IF(Eingabe!R5482="x",1,0)</f>
        <v>0</v>
      </c>
      <c r="I5482" s="1">
        <f>IF(Eingabe!S5482="x",1,0)</f>
        <v>0</v>
      </c>
      <c r="J5482" s="1">
        <f t="shared" si="360"/>
        <v>0</v>
      </c>
      <c r="K5482" s="89">
        <f>IF(Eingabe!E5482="x",1,0)</f>
        <v>0</v>
      </c>
      <c r="L5482" s="1">
        <f>IF(Eingabe!F5482="x",1,0)</f>
        <v>0</v>
      </c>
      <c r="M5482" s="90">
        <f t="shared" si="361"/>
        <v>0</v>
      </c>
    </row>
    <row r="5483">
      <c r="A5483" s="5">
        <f>Eingabe!J5483^2*PI()/4</f>
        <v>0</v>
      </c>
      <c r="B5483" s="5">
        <f>Eingabe!K5483*Eingabe!L5483</f>
        <v>0</v>
      </c>
      <c r="C5483" s="5">
        <f>(Eingabe!K5483*(Eingabe!L5483-Eingabe!K5483)+Eingabe!K5483^2*PI()/4)*0+Eingabe!K5483*Eingabe!L5483</f>
        <v>0</v>
      </c>
      <c r="D5483" s="89">
        <f>IF(Eingabe!G5483="x",1,0)</f>
        <v>0</v>
      </c>
      <c r="E5483" s="1">
        <f>IF(Eingabe!H5483="x",1,0)</f>
        <v>0</v>
      </c>
      <c r="F5483" s="1">
        <f>IF(Eingabe!I5483="x",1,0)</f>
        <v>0</v>
      </c>
      <c r="G5483" s="90">
        <f t="shared" si="359"/>
        <v>0</v>
      </c>
      <c r="H5483" s="1">
        <f>IF(Eingabe!R5483="x",1,0)</f>
        <v>0</v>
      </c>
      <c r="I5483" s="1">
        <f>IF(Eingabe!S5483="x",1,0)</f>
        <v>0</v>
      </c>
      <c r="J5483" s="1">
        <f t="shared" si="360"/>
        <v>0</v>
      </c>
      <c r="K5483" s="89">
        <f>IF(Eingabe!E5483="x",1,0)</f>
        <v>0</v>
      </c>
      <c r="L5483" s="1">
        <f>IF(Eingabe!F5483="x",1,0)</f>
        <v>0</v>
      </c>
      <c r="M5483" s="90">
        <f t="shared" si="361"/>
        <v>0</v>
      </c>
    </row>
    <row r="5484">
      <c r="A5484" s="5">
        <f>Eingabe!J5484^2*PI()/4</f>
        <v>0</v>
      </c>
      <c r="B5484" s="5">
        <f>Eingabe!K5484*Eingabe!L5484</f>
        <v>0</v>
      </c>
      <c r="C5484" s="5">
        <f>(Eingabe!K5484*(Eingabe!L5484-Eingabe!K5484)+Eingabe!K5484^2*PI()/4)*0+Eingabe!K5484*Eingabe!L5484</f>
        <v>0</v>
      </c>
      <c r="D5484" s="89">
        <f>IF(Eingabe!G5484="x",1,0)</f>
        <v>0</v>
      </c>
      <c r="E5484" s="1">
        <f>IF(Eingabe!H5484="x",1,0)</f>
        <v>0</v>
      </c>
      <c r="F5484" s="1">
        <f>IF(Eingabe!I5484="x",1,0)</f>
        <v>0</v>
      </c>
      <c r="G5484" s="90">
        <f t="shared" si="359"/>
        <v>0</v>
      </c>
      <c r="H5484" s="1">
        <f>IF(Eingabe!R5484="x",1,0)</f>
        <v>0</v>
      </c>
      <c r="I5484" s="1">
        <f>IF(Eingabe!S5484="x",1,0)</f>
        <v>0</v>
      </c>
      <c r="J5484" s="1">
        <f t="shared" si="360"/>
        <v>0</v>
      </c>
      <c r="K5484" s="89">
        <f>IF(Eingabe!E5484="x",1,0)</f>
        <v>0</v>
      </c>
      <c r="L5484" s="1">
        <f>IF(Eingabe!F5484="x",1,0)</f>
        <v>0</v>
      </c>
      <c r="M5484" s="90">
        <f t="shared" si="361"/>
        <v>0</v>
      </c>
    </row>
    <row r="5485">
      <c r="A5485" s="5">
        <f>Eingabe!J5485^2*PI()/4</f>
        <v>0</v>
      </c>
      <c r="B5485" s="5">
        <f>Eingabe!K5485*Eingabe!L5485</f>
        <v>0</v>
      </c>
      <c r="C5485" s="5">
        <f>(Eingabe!K5485*(Eingabe!L5485-Eingabe!K5485)+Eingabe!K5485^2*PI()/4)*0+Eingabe!K5485*Eingabe!L5485</f>
        <v>0</v>
      </c>
      <c r="D5485" s="89">
        <f>IF(Eingabe!G5485="x",1,0)</f>
        <v>0</v>
      </c>
      <c r="E5485" s="1">
        <f>IF(Eingabe!H5485="x",1,0)</f>
        <v>0</v>
      </c>
      <c r="F5485" s="1">
        <f>IF(Eingabe!I5485="x",1,0)</f>
        <v>0</v>
      </c>
      <c r="G5485" s="90">
        <f t="shared" si="359"/>
        <v>0</v>
      </c>
      <c r="H5485" s="1">
        <f>IF(Eingabe!R5485="x",1,0)</f>
        <v>0</v>
      </c>
      <c r="I5485" s="1">
        <f>IF(Eingabe!S5485="x",1,0)</f>
        <v>0</v>
      </c>
      <c r="J5485" s="1">
        <f t="shared" si="360"/>
        <v>0</v>
      </c>
      <c r="K5485" s="89">
        <f>IF(Eingabe!E5485="x",1,0)</f>
        <v>0</v>
      </c>
      <c r="L5485" s="1">
        <f>IF(Eingabe!F5485="x",1,0)</f>
        <v>0</v>
      </c>
      <c r="M5485" s="90">
        <f t="shared" si="361"/>
        <v>0</v>
      </c>
    </row>
    <row r="5486">
      <c r="A5486" s="5">
        <f>Eingabe!J5486^2*PI()/4</f>
        <v>0</v>
      </c>
      <c r="B5486" s="5">
        <f>Eingabe!K5486*Eingabe!L5486</f>
        <v>0</v>
      </c>
      <c r="C5486" s="5">
        <f>(Eingabe!K5486*(Eingabe!L5486-Eingabe!K5486)+Eingabe!K5486^2*PI()/4)*0+Eingabe!K5486*Eingabe!L5486</f>
        <v>0</v>
      </c>
      <c r="D5486" s="89">
        <f>IF(Eingabe!G5486="x",1,0)</f>
        <v>0</v>
      </c>
      <c r="E5486" s="1">
        <f>IF(Eingabe!H5486="x",1,0)</f>
        <v>0</v>
      </c>
      <c r="F5486" s="1">
        <f>IF(Eingabe!I5486="x",1,0)</f>
        <v>0</v>
      </c>
      <c r="G5486" s="90">
        <f t="shared" si="359"/>
        <v>0</v>
      </c>
      <c r="H5486" s="1">
        <f>IF(Eingabe!R5486="x",1,0)</f>
        <v>0</v>
      </c>
      <c r="I5486" s="1">
        <f>IF(Eingabe!S5486="x",1,0)</f>
        <v>0</v>
      </c>
      <c r="J5486" s="1">
        <f t="shared" si="360"/>
        <v>0</v>
      </c>
      <c r="K5486" s="89">
        <f>IF(Eingabe!E5486="x",1,0)</f>
        <v>0</v>
      </c>
      <c r="L5486" s="1">
        <f>IF(Eingabe!F5486="x",1,0)</f>
        <v>0</v>
      </c>
      <c r="M5486" s="90">
        <f t="shared" si="361"/>
        <v>0</v>
      </c>
    </row>
    <row r="5487">
      <c r="A5487" s="5">
        <f>Eingabe!J5487^2*PI()/4</f>
        <v>0</v>
      </c>
      <c r="B5487" s="5">
        <f>Eingabe!K5487*Eingabe!L5487</f>
        <v>0</v>
      </c>
      <c r="C5487" s="5">
        <f>(Eingabe!K5487*(Eingabe!L5487-Eingabe!K5487)+Eingabe!K5487^2*PI()/4)*0+Eingabe!K5487*Eingabe!L5487</f>
        <v>0</v>
      </c>
      <c r="D5487" s="89">
        <f>IF(Eingabe!G5487="x",1,0)</f>
        <v>0</v>
      </c>
      <c r="E5487" s="1">
        <f>IF(Eingabe!H5487="x",1,0)</f>
        <v>0</v>
      </c>
      <c r="F5487" s="1">
        <f>IF(Eingabe!I5487="x",1,0)</f>
        <v>0</v>
      </c>
      <c r="G5487" s="90">
        <f t="shared" si="359"/>
        <v>0</v>
      </c>
      <c r="H5487" s="1">
        <f>IF(Eingabe!R5487="x",1,0)</f>
        <v>0</v>
      </c>
      <c r="I5487" s="1">
        <f>IF(Eingabe!S5487="x",1,0)</f>
        <v>0</v>
      </c>
      <c r="J5487" s="1">
        <f t="shared" si="360"/>
        <v>0</v>
      </c>
      <c r="K5487" s="89">
        <f>IF(Eingabe!E5487="x",1,0)</f>
        <v>0</v>
      </c>
      <c r="L5487" s="1">
        <f>IF(Eingabe!F5487="x",1,0)</f>
        <v>0</v>
      </c>
      <c r="M5487" s="90">
        <f t="shared" si="361"/>
        <v>0</v>
      </c>
    </row>
    <row r="5488">
      <c r="A5488" s="5">
        <f>Eingabe!J5488^2*PI()/4</f>
        <v>0</v>
      </c>
      <c r="B5488" s="5">
        <f>Eingabe!K5488*Eingabe!L5488</f>
        <v>0</v>
      </c>
      <c r="C5488" s="5">
        <f>(Eingabe!K5488*(Eingabe!L5488-Eingabe!K5488)+Eingabe!K5488^2*PI()/4)*0+Eingabe!K5488*Eingabe!L5488</f>
        <v>0</v>
      </c>
      <c r="D5488" s="89">
        <f>IF(Eingabe!G5488="x",1,0)</f>
        <v>0</v>
      </c>
      <c r="E5488" s="1">
        <f>IF(Eingabe!H5488="x",1,0)</f>
        <v>0</v>
      </c>
      <c r="F5488" s="1">
        <f>IF(Eingabe!I5488="x",1,0)</f>
        <v>0</v>
      </c>
      <c r="G5488" s="90">
        <f t="shared" si="359"/>
        <v>0</v>
      </c>
      <c r="H5488" s="1">
        <f>IF(Eingabe!R5488="x",1,0)</f>
        <v>0</v>
      </c>
      <c r="I5488" s="1">
        <f>IF(Eingabe!S5488="x",1,0)</f>
        <v>0</v>
      </c>
      <c r="J5488" s="1">
        <f t="shared" si="360"/>
        <v>0</v>
      </c>
      <c r="K5488" s="89">
        <f>IF(Eingabe!E5488="x",1,0)</f>
        <v>0</v>
      </c>
      <c r="L5488" s="1">
        <f>IF(Eingabe!F5488="x",1,0)</f>
        <v>0</v>
      </c>
      <c r="M5488" s="90">
        <f t="shared" si="361"/>
        <v>0</v>
      </c>
    </row>
    <row r="5489">
      <c r="A5489" s="5">
        <f>Eingabe!J5489^2*PI()/4</f>
        <v>0</v>
      </c>
      <c r="B5489" s="5">
        <f>Eingabe!K5489*Eingabe!L5489</f>
        <v>0</v>
      </c>
      <c r="C5489" s="5">
        <f>(Eingabe!K5489*(Eingabe!L5489-Eingabe!K5489)+Eingabe!K5489^2*PI()/4)*0+Eingabe!K5489*Eingabe!L5489</f>
        <v>0</v>
      </c>
      <c r="D5489" s="89">
        <f>IF(Eingabe!G5489="x",1,0)</f>
        <v>0</v>
      </c>
      <c r="E5489" s="1">
        <f>IF(Eingabe!H5489="x",1,0)</f>
        <v>0</v>
      </c>
      <c r="F5489" s="1">
        <f>IF(Eingabe!I5489="x",1,0)</f>
        <v>0</v>
      </c>
      <c r="G5489" s="90">
        <f t="shared" si="359"/>
        <v>0</v>
      </c>
      <c r="H5489" s="1">
        <f>IF(Eingabe!R5489="x",1,0)</f>
        <v>0</v>
      </c>
      <c r="I5489" s="1">
        <f>IF(Eingabe!S5489="x",1,0)</f>
        <v>0</v>
      </c>
      <c r="J5489" s="1">
        <f t="shared" si="360"/>
        <v>0</v>
      </c>
      <c r="K5489" s="89">
        <f>IF(Eingabe!E5489="x",1,0)</f>
        <v>0</v>
      </c>
      <c r="L5489" s="1">
        <f>IF(Eingabe!F5489="x",1,0)</f>
        <v>0</v>
      </c>
      <c r="M5489" s="90">
        <f t="shared" si="361"/>
        <v>0</v>
      </c>
    </row>
    <row r="5490">
      <c r="A5490" s="5">
        <f>Eingabe!J5490^2*PI()/4</f>
        <v>0</v>
      </c>
      <c r="B5490" s="5">
        <f>Eingabe!K5490*Eingabe!L5490</f>
        <v>0</v>
      </c>
      <c r="C5490" s="5">
        <f>(Eingabe!K5490*(Eingabe!L5490-Eingabe!K5490)+Eingabe!K5490^2*PI()/4)*0+Eingabe!K5490*Eingabe!L5490</f>
        <v>0</v>
      </c>
      <c r="D5490" s="89">
        <f>IF(Eingabe!G5490="x",1,0)</f>
        <v>0</v>
      </c>
      <c r="E5490" s="1">
        <f>IF(Eingabe!H5490="x",1,0)</f>
        <v>0</v>
      </c>
      <c r="F5490" s="1">
        <f>IF(Eingabe!I5490="x",1,0)</f>
        <v>0</v>
      </c>
      <c r="G5490" s="90">
        <f t="shared" si="359"/>
        <v>0</v>
      </c>
      <c r="H5490" s="1">
        <f>IF(Eingabe!R5490="x",1,0)</f>
        <v>0</v>
      </c>
      <c r="I5490" s="1">
        <f>IF(Eingabe!S5490="x",1,0)</f>
        <v>0</v>
      </c>
      <c r="J5490" s="1">
        <f t="shared" si="360"/>
        <v>0</v>
      </c>
      <c r="K5490" s="89">
        <f>IF(Eingabe!E5490="x",1,0)</f>
        <v>0</v>
      </c>
      <c r="L5490" s="1">
        <f>IF(Eingabe!F5490="x",1,0)</f>
        <v>0</v>
      </c>
      <c r="M5490" s="90">
        <f t="shared" si="361"/>
        <v>0</v>
      </c>
    </row>
    <row r="5491">
      <c r="A5491" s="5">
        <f>Eingabe!J5491^2*PI()/4</f>
        <v>0</v>
      </c>
      <c r="B5491" s="5">
        <f>Eingabe!K5491*Eingabe!L5491</f>
        <v>0</v>
      </c>
      <c r="C5491" s="5">
        <f>(Eingabe!K5491*(Eingabe!L5491-Eingabe!K5491)+Eingabe!K5491^2*PI()/4)*0+Eingabe!K5491*Eingabe!L5491</f>
        <v>0</v>
      </c>
      <c r="D5491" s="89">
        <f>IF(Eingabe!G5491="x",1,0)</f>
        <v>0</v>
      </c>
      <c r="E5491" s="1">
        <f>IF(Eingabe!H5491="x",1,0)</f>
        <v>0</v>
      </c>
      <c r="F5491" s="1">
        <f>IF(Eingabe!I5491="x",1,0)</f>
        <v>0</v>
      </c>
      <c r="G5491" s="90">
        <f t="shared" si="359"/>
        <v>0</v>
      </c>
      <c r="H5491" s="1">
        <f>IF(Eingabe!R5491="x",1,0)</f>
        <v>0</v>
      </c>
      <c r="I5491" s="1">
        <f>IF(Eingabe!S5491="x",1,0)</f>
        <v>0</v>
      </c>
      <c r="J5491" s="1">
        <f t="shared" si="360"/>
        <v>0</v>
      </c>
      <c r="K5491" s="89">
        <f>IF(Eingabe!E5491="x",1,0)</f>
        <v>0</v>
      </c>
      <c r="L5491" s="1">
        <f>IF(Eingabe!F5491="x",1,0)</f>
        <v>0</v>
      </c>
      <c r="M5491" s="90">
        <f t="shared" si="361"/>
        <v>0</v>
      </c>
    </row>
    <row r="5492">
      <c r="A5492" s="5">
        <f>Eingabe!J5492^2*PI()/4</f>
        <v>0</v>
      </c>
      <c r="B5492" s="5">
        <f>Eingabe!K5492*Eingabe!L5492</f>
        <v>0</v>
      </c>
      <c r="C5492" s="5">
        <f>(Eingabe!K5492*(Eingabe!L5492-Eingabe!K5492)+Eingabe!K5492^2*PI()/4)*0+Eingabe!K5492*Eingabe!L5492</f>
        <v>0</v>
      </c>
      <c r="D5492" s="89">
        <f>IF(Eingabe!G5492="x",1,0)</f>
        <v>0</v>
      </c>
      <c r="E5492" s="1">
        <f>IF(Eingabe!H5492="x",1,0)</f>
        <v>0</v>
      </c>
      <c r="F5492" s="1">
        <f>IF(Eingabe!I5492="x",1,0)</f>
        <v>0</v>
      </c>
      <c r="G5492" s="90">
        <f t="shared" si="359"/>
        <v>0</v>
      </c>
      <c r="H5492" s="1">
        <f>IF(Eingabe!R5492="x",1,0)</f>
        <v>0</v>
      </c>
      <c r="I5492" s="1">
        <f>IF(Eingabe!S5492="x",1,0)</f>
        <v>0</v>
      </c>
      <c r="J5492" s="1">
        <f t="shared" si="360"/>
        <v>0</v>
      </c>
      <c r="K5492" s="89">
        <f>IF(Eingabe!E5492="x",1,0)</f>
        <v>0</v>
      </c>
      <c r="L5492" s="1">
        <f>IF(Eingabe!F5492="x",1,0)</f>
        <v>0</v>
      </c>
      <c r="M5492" s="90">
        <f t="shared" si="361"/>
        <v>0</v>
      </c>
    </row>
    <row r="5493">
      <c r="A5493" s="5">
        <f>Eingabe!J5493^2*PI()/4</f>
        <v>0</v>
      </c>
      <c r="B5493" s="5">
        <f>Eingabe!K5493*Eingabe!L5493</f>
        <v>0</v>
      </c>
      <c r="C5493" s="5">
        <f>(Eingabe!K5493*(Eingabe!L5493-Eingabe!K5493)+Eingabe!K5493^2*PI()/4)*0+Eingabe!K5493*Eingabe!L5493</f>
        <v>0</v>
      </c>
      <c r="D5493" s="89">
        <f>IF(Eingabe!G5493="x",1,0)</f>
        <v>0</v>
      </c>
      <c r="E5493" s="1">
        <f>IF(Eingabe!H5493="x",1,0)</f>
        <v>0</v>
      </c>
      <c r="F5493" s="1">
        <f>IF(Eingabe!I5493="x",1,0)</f>
        <v>0</v>
      </c>
      <c r="G5493" s="90">
        <f t="shared" si="359"/>
        <v>0</v>
      </c>
      <c r="H5493" s="1">
        <f>IF(Eingabe!R5493="x",1,0)</f>
        <v>0</v>
      </c>
      <c r="I5493" s="1">
        <f>IF(Eingabe!S5493="x",1,0)</f>
        <v>0</v>
      </c>
      <c r="J5493" s="1">
        <f t="shared" si="360"/>
        <v>0</v>
      </c>
      <c r="K5493" s="89">
        <f>IF(Eingabe!E5493="x",1,0)</f>
        <v>0</v>
      </c>
      <c r="L5493" s="1">
        <f>IF(Eingabe!F5493="x",1,0)</f>
        <v>0</v>
      </c>
      <c r="M5493" s="90">
        <f t="shared" si="361"/>
        <v>0</v>
      </c>
    </row>
    <row r="5494">
      <c r="A5494" s="5">
        <f>Eingabe!J5494^2*PI()/4</f>
        <v>0</v>
      </c>
      <c r="B5494" s="5">
        <f>Eingabe!K5494*Eingabe!L5494</f>
        <v>0</v>
      </c>
      <c r="C5494" s="5">
        <f>(Eingabe!K5494*(Eingabe!L5494-Eingabe!K5494)+Eingabe!K5494^2*PI()/4)*0+Eingabe!K5494*Eingabe!L5494</f>
        <v>0</v>
      </c>
      <c r="D5494" s="89">
        <f>IF(Eingabe!G5494="x",1,0)</f>
        <v>0</v>
      </c>
      <c r="E5494" s="1">
        <f>IF(Eingabe!H5494="x",1,0)</f>
        <v>0</v>
      </c>
      <c r="F5494" s="1">
        <f>IF(Eingabe!I5494="x",1,0)</f>
        <v>0</v>
      </c>
      <c r="G5494" s="90">
        <f t="shared" si="359"/>
        <v>0</v>
      </c>
      <c r="H5494" s="1">
        <f>IF(Eingabe!R5494="x",1,0)</f>
        <v>0</v>
      </c>
      <c r="I5494" s="1">
        <f>IF(Eingabe!S5494="x",1,0)</f>
        <v>0</v>
      </c>
      <c r="J5494" s="1">
        <f t="shared" si="360"/>
        <v>0</v>
      </c>
      <c r="K5494" s="89">
        <f>IF(Eingabe!E5494="x",1,0)</f>
        <v>0</v>
      </c>
      <c r="L5494" s="1">
        <f>IF(Eingabe!F5494="x",1,0)</f>
        <v>0</v>
      </c>
      <c r="M5494" s="90">
        <f t="shared" si="361"/>
        <v>0</v>
      </c>
    </row>
    <row r="5495">
      <c r="A5495" s="5">
        <f>Eingabe!J5495^2*PI()/4</f>
        <v>0</v>
      </c>
      <c r="B5495" s="5">
        <f>Eingabe!K5495*Eingabe!L5495</f>
        <v>0</v>
      </c>
      <c r="C5495" s="5">
        <f>(Eingabe!K5495*(Eingabe!L5495-Eingabe!K5495)+Eingabe!K5495^2*PI()/4)*0+Eingabe!K5495*Eingabe!L5495</f>
        <v>0</v>
      </c>
      <c r="D5495" s="89">
        <f>IF(Eingabe!G5495="x",1,0)</f>
        <v>0</v>
      </c>
      <c r="E5495" s="1">
        <f>IF(Eingabe!H5495="x",1,0)</f>
        <v>0</v>
      </c>
      <c r="F5495" s="1">
        <f>IF(Eingabe!I5495="x",1,0)</f>
        <v>0</v>
      </c>
      <c r="G5495" s="90">
        <f t="shared" si="359"/>
        <v>0</v>
      </c>
      <c r="H5495" s="1">
        <f>IF(Eingabe!R5495="x",1,0)</f>
        <v>0</v>
      </c>
      <c r="I5495" s="1">
        <f>IF(Eingabe!S5495="x",1,0)</f>
        <v>0</v>
      </c>
      <c r="J5495" s="1">
        <f t="shared" si="360"/>
        <v>0</v>
      </c>
      <c r="K5495" s="89">
        <f>IF(Eingabe!E5495="x",1,0)</f>
        <v>0</v>
      </c>
      <c r="L5495" s="1">
        <f>IF(Eingabe!F5495="x",1,0)</f>
        <v>0</v>
      </c>
      <c r="M5495" s="90">
        <f t="shared" si="361"/>
        <v>0</v>
      </c>
    </row>
    <row r="5496">
      <c r="A5496" s="5">
        <f>Eingabe!J5496^2*PI()/4</f>
        <v>0</v>
      </c>
      <c r="B5496" s="5">
        <f>Eingabe!K5496*Eingabe!L5496</f>
        <v>0</v>
      </c>
      <c r="C5496" s="5">
        <f>(Eingabe!K5496*(Eingabe!L5496-Eingabe!K5496)+Eingabe!K5496^2*PI()/4)*0+Eingabe!K5496*Eingabe!L5496</f>
        <v>0</v>
      </c>
      <c r="D5496" s="89">
        <f>IF(Eingabe!G5496="x",1,0)</f>
        <v>0</v>
      </c>
      <c r="E5496" s="1">
        <f>IF(Eingabe!H5496="x",1,0)</f>
        <v>0</v>
      </c>
      <c r="F5496" s="1">
        <f>IF(Eingabe!I5496="x",1,0)</f>
        <v>0</v>
      </c>
      <c r="G5496" s="90">
        <f t="shared" si="359"/>
        <v>0</v>
      </c>
      <c r="H5496" s="1">
        <f>IF(Eingabe!R5496="x",1,0)</f>
        <v>0</v>
      </c>
      <c r="I5496" s="1">
        <f>IF(Eingabe!S5496="x",1,0)</f>
        <v>0</v>
      </c>
      <c r="J5496" s="1">
        <f t="shared" si="360"/>
        <v>0</v>
      </c>
      <c r="K5496" s="89">
        <f>IF(Eingabe!E5496="x",1,0)</f>
        <v>0</v>
      </c>
      <c r="L5496" s="1">
        <f>IF(Eingabe!F5496="x",1,0)</f>
        <v>0</v>
      </c>
      <c r="M5496" s="90">
        <f t="shared" si="361"/>
        <v>0</v>
      </c>
    </row>
    <row r="5497">
      <c r="A5497" s="5">
        <f>Eingabe!J5497^2*PI()/4</f>
        <v>0</v>
      </c>
      <c r="B5497" s="5">
        <f>Eingabe!K5497*Eingabe!L5497</f>
        <v>0</v>
      </c>
      <c r="C5497" s="5">
        <f>(Eingabe!K5497*(Eingabe!L5497-Eingabe!K5497)+Eingabe!K5497^2*PI()/4)*0+Eingabe!K5497*Eingabe!L5497</f>
        <v>0</v>
      </c>
      <c r="D5497" s="89">
        <f>IF(Eingabe!G5497="x",1,0)</f>
        <v>0</v>
      </c>
      <c r="E5497" s="1">
        <f>IF(Eingabe!H5497="x",1,0)</f>
        <v>0</v>
      </c>
      <c r="F5497" s="1">
        <f>IF(Eingabe!I5497="x",1,0)</f>
        <v>0</v>
      </c>
      <c r="G5497" s="90">
        <f t="shared" si="359"/>
        <v>0</v>
      </c>
      <c r="H5497" s="1">
        <f>IF(Eingabe!R5497="x",1,0)</f>
        <v>0</v>
      </c>
      <c r="I5497" s="1">
        <f>IF(Eingabe!S5497="x",1,0)</f>
        <v>0</v>
      </c>
      <c r="J5497" s="1">
        <f t="shared" si="360"/>
        <v>0</v>
      </c>
      <c r="K5497" s="89">
        <f>IF(Eingabe!E5497="x",1,0)</f>
        <v>0</v>
      </c>
      <c r="L5497" s="1">
        <f>IF(Eingabe!F5497="x",1,0)</f>
        <v>0</v>
      </c>
      <c r="M5497" s="90">
        <f t="shared" si="361"/>
        <v>0</v>
      </c>
    </row>
    <row r="5498">
      <c r="A5498" s="5">
        <f>Eingabe!J5498^2*PI()/4</f>
        <v>0</v>
      </c>
      <c r="B5498" s="5">
        <f>Eingabe!K5498*Eingabe!L5498</f>
        <v>0</v>
      </c>
      <c r="C5498" s="5">
        <f>(Eingabe!K5498*(Eingabe!L5498-Eingabe!K5498)+Eingabe!K5498^2*PI()/4)*0+Eingabe!K5498*Eingabe!L5498</f>
        <v>0</v>
      </c>
      <c r="D5498" s="89">
        <f>IF(Eingabe!G5498="x",1,0)</f>
        <v>0</v>
      </c>
      <c r="E5498" s="1">
        <f>IF(Eingabe!H5498="x",1,0)</f>
        <v>0</v>
      </c>
      <c r="F5498" s="1">
        <f>IF(Eingabe!I5498="x",1,0)</f>
        <v>0</v>
      </c>
      <c r="G5498" s="90">
        <f t="shared" si="359"/>
        <v>0</v>
      </c>
      <c r="H5498" s="1">
        <f>IF(Eingabe!R5498="x",1,0)</f>
        <v>0</v>
      </c>
      <c r="I5498" s="1">
        <f>IF(Eingabe!S5498="x",1,0)</f>
        <v>0</v>
      </c>
      <c r="J5498" s="1">
        <f t="shared" si="360"/>
        <v>0</v>
      </c>
      <c r="K5498" s="89">
        <f>IF(Eingabe!E5498="x",1,0)</f>
        <v>0</v>
      </c>
      <c r="L5498" s="1">
        <f>IF(Eingabe!F5498="x",1,0)</f>
        <v>0</v>
      </c>
      <c r="M5498" s="90">
        <f t="shared" si="361"/>
        <v>0</v>
      </c>
    </row>
    <row r="5499">
      <c r="A5499" s="5">
        <f>Eingabe!J5499^2*PI()/4</f>
        <v>0</v>
      </c>
      <c r="B5499" s="5">
        <f>Eingabe!K5499*Eingabe!L5499</f>
        <v>0</v>
      </c>
      <c r="C5499" s="5">
        <f>(Eingabe!K5499*(Eingabe!L5499-Eingabe!K5499)+Eingabe!K5499^2*PI()/4)*0+Eingabe!K5499*Eingabe!L5499</f>
        <v>0</v>
      </c>
      <c r="D5499" s="89">
        <f>IF(Eingabe!G5499="x",1,0)</f>
        <v>0</v>
      </c>
      <c r="E5499" s="1">
        <f>IF(Eingabe!H5499="x",1,0)</f>
        <v>0</v>
      </c>
      <c r="F5499" s="1">
        <f>IF(Eingabe!I5499="x",1,0)</f>
        <v>0</v>
      </c>
      <c r="G5499" s="90">
        <f t="shared" si="359"/>
        <v>0</v>
      </c>
      <c r="H5499" s="1">
        <f>IF(Eingabe!R5499="x",1,0)</f>
        <v>0</v>
      </c>
      <c r="I5499" s="1">
        <f>IF(Eingabe!S5499="x",1,0)</f>
        <v>0</v>
      </c>
      <c r="J5499" s="1">
        <f t="shared" si="360"/>
        <v>0</v>
      </c>
      <c r="K5499" s="89">
        <f>IF(Eingabe!E5499="x",1,0)</f>
        <v>0</v>
      </c>
      <c r="L5499" s="1">
        <f>IF(Eingabe!F5499="x",1,0)</f>
        <v>0</v>
      </c>
      <c r="M5499" s="90">
        <f t="shared" si="361"/>
        <v>0</v>
      </c>
    </row>
    <row r="5500">
      <c r="A5500" s="5">
        <f>Eingabe!J5500^2*PI()/4</f>
        <v>0</v>
      </c>
      <c r="B5500" s="5">
        <f>Eingabe!K5500*Eingabe!L5500</f>
        <v>0</v>
      </c>
      <c r="C5500" s="5">
        <f>(Eingabe!K5500*(Eingabe!L5500-Eingabe!K5500)+Eingabe!K5500^2*PI()/4)*0+Eingabe!K5500*Eingabe!L5500</f>
        <v>0</v>
      </c>
      <c r="D5500" s="89">
        <f>IF(Eingabe!G5500="x",1,0)</f>
        <v>0</v>
      </c>
      <c r="E5500" s="1">
        <f>IF(Eingabe!H5500="x",1,0)</f>
        <v>0</v>
      </c>
      <c r="F5500" s="1">
        <f>IF(Eingabe!I5500="x",1,0)</f>
        <v>0</v>
      </c>
      <c r="G5500" s="90">
        <f t="shared" si="359"/>
        <v>0</v>
      </c>
      <c r="H5500" s="1">
        <f>IF(Eingabe!R5500="x",1,0)</f>
        <v>0</v>
      </c>
      <c r="I5500" s="1">
        <f>IF(Eingabe!S5500="x",1,0)</f>
        <v>0</v>
      </c>
      <c r="J5500" s="1">
        <f t="shared" si="360"/>
        <v>0</v>
      </c>
      <c r="K5500" s="89">
        <f>IF(Eingabe!E5500="x",1,0)</f>
        <v>0</v>
      </c>
      <c r="L5500" s="1">
        <f>IF(Eingabe!F5500="x",1,0)</f>
        <v>0</v>
      </c>
      <c r="M5500" s="90">
        <f t="shared" si="361"/>
        <v>0</v>
      </c>
    </row>
    <row r="5501">
      <c r="A5501" s="5">
        <f>Eingabe!J5501^2*PI()/4</f>
        <v>0</v>
      </c>
      <c r="B5501" s="5">
        <f>Eingabe!K5501*Eingabe!L5501</f>
        <v>0</v>
      </c>
      <c r="C5501" s="5">
        <f>(Eingabe!K5501*(Eingabe!L5501-Eingabe!K5501)+Eingabe!K5501^2*PI()/4)*0+Eingabe!K5501*Eingabe!L5501</f>
        <v>0</v>
      </c>
      <c r="D5501" s="89">
        <f>IF(Eingabe!G5501="x",1,0)</f>
        <v>0</v>
      </c>
      <c r="E5501" s="1">
        <f>IF(Eingabe!H5501="x",1,0)</f>
        <v>0</v>
      </c>
      <c r="F5501" s="1">
        <f>IF(Eingabe!I5501="x",1,0)</f>
        <v>0</v>
      </c>
      <c r="G5501" s="90">
        <f t="shared" si="359"/>
        <v>0</v>
      </c>
      <c r="H5501" s="1">
        <f>IF(Eingabe!R5501="x",1,0)</f>
        <v>0</v>
      </c>
      <c r="I5501" s="1">
        <f>IF(Eingabe!S5501="x",1,0)</f>
        <v>0</v>
      </c>
      <c r="J5501" s="1">
        <f t="shared" si="360"/>
        <v>0</v>
      </c>
      <c r="K5501" s="89">
        <f>IF(Eingabe!E5501="x",1,0)</f>
        <v>0</v>
      </c>
      <c r="L5501" s="1">
        <f>IF(Eingabe!F5501="x",1,0)</f>
        <v>0</v>
      </c>
      <c r="M5501" s="90">
        <f t="shared" si="361"/>
        <v>0</v>
      </c>
    </row>
    <row r="5502">
      <c r="A5502" s="5">
        <f>Eingabe!J5502^2*PI()/4</f>
        <v>0</v>
      </c>
      <c r="B5502" s="5">
        <f>Eingabe!K5502*Eingabe!L5502</f>
        <v>0</v>
      </c>
      <c r="C5502" s="5">
        <f>(Eingabe!K5502*(Eingabe!L5502-Eingabe!K5502)+Eingabe!K5502^2*PI()/4)*0+Eingabe!K5502*Eingabe!L5502</f>
        <v>0</v>
      </c>
      <c r="D5502" s="89">
        <f>IF(Eingabe!G5502="x",1,0)</f>
        <v>0</v>
      </c>
      <c r="E5502" s="1">
        <f>IF(Eingabe!H5502="x",1,0)</f>
        <v>0</v>
      </c>
      <c r="F5502" s="1">
        <f>IF(Eingabe!I5502="x",1,0)</f>
        <v>0</v>
      </c>
      <c r="G5502" s="90">
        <f t="shared" si="359"/>
        <v>0</v>
      </c>
      <c r="H5502" s="1">
        <f>IF(Eingabe!R5502="x",1,0)</f>
        <v>0</v>
      </c>
      <c r="I5502" s="1">
        <f>IF(Eingabe!S5502="x",1,0)</f>
        <v>0</v>
      </c>
      <c r="J5502" s="1">
        <f t="shared" si="360"/>
        <v>0</v>
      </c>
      <c r="K5502" s="89">
        <f>IF(Eingabe!E5502="x",1,0)</f>
        <v>0</v>
      </c>
      <c r="L5502" s="1">
        <f>IF(Eingabe!F5502="x",1,0)</f>
        <v>0</v>
      </c>
      <c r="M5502" s="90">
        <f t="shared" si="361"/>
        <v>0</v>
      </c>
    </row>
    <row r="5503">
      <c r="A5503" s="5">
        <f>Eingabe!J5503^2*PI()/4</f>
        <v>0</v>
      </c>
      <c r="B5503" s="5">
        <f>Eingabe!K5503*Eingabe!L5503</f>
        <v>0</v>
      </c>
      <c r="C5503" s="5">
        <f>(Eingabe!K5503*(Eingabe!L5503-Eingabe!K5503)+Eingabe!K5503^2*PI()/4)*0+Eingabe!K5503*Eingabe!L5503</f>
        <v>0</v>
      </c>
      <c r="D5503" s="89">
        <f>IF(Eingabe!G5503="x",1,0)</f>
        <v>0</v>
      </c>
      <c r="E5503" s="1">
        <f>IF(Eingabe!H5503="x",1,0)</f>
        <v>0</v>
      </c>
      <c r="F5503" s="1">
        <f>IF(Eingabe!I5503="x",1,0)</f>
        <v>0</v>
      </c>
      <c r="G5503" s="90">
        <f t="shared" si="359"/>
        <v>0</v>
      </c>
      <c r="H5503" s="1">
        <f>IF(Eingabe!R5503="x",1,0)</f>
        <v>0</v>
      </c>
      <c r="I5503" s="1">
        <f>IF(Eingabe!S5503="x",1,0)</f>
        <v>0</v>
      </c>
      <c r="J5503" s="1">
        <f t="shared" si="360"/>
        <v>0</v>
      </c>
      <c r="K5503" s="89">
        <f>IF(Eingabe!E5503="x",1,0)</f>
        <v>0</v>
      </c>
      <c r="L5503" s="1">
        <f>IF(Eingabe!F5503="x",1,0)</f>
        <v>0</v>
      </c>
      <c r="M5503" s="90">
        <f t="shared" si="361"/>
        <v>0</v>
      </c>
    </row>
    <row r="5504">
      <c r="A5504" s="5">
        <f>Eingabe!J5504^2*PI()/4</f>
        <v>0</v>
      </c>
      <c r="B5504" s="5">
        <f>Eingabe!K5504*Eingabe!L5504</f>
        <v>0</v>
      </c>
      <c r="C5504" s="5">
        <f>(Eingabe!K5504*(Eingabe!L5504-Eingabe!K5504)+Eingabe!K5504^2*PI()/4)*0+Eingabe!K5504*Eingabe!L5504</f>
        <v>0</v>
      </c>
      <c r="D5504" s="89">
        <f>IF(Eingabe!G5504="x",1,0)</f>
        <v>0</v>
      </c>
      <c r="E5504" s="1">
        <f>IF(Eingabe!H5504="x",1,0)</f>
        <v>0</v>
      </c>
      <c r="F5504" s="1">
        <f>IF(Eingabe!I5504="x",1,0)</f>
        <v>0</v>
      </c>
      <c r="G5504" s="90">
        <f t="shared" si="359"/>
        <v>0</v>
      </c>
      <c r="H5504" s="1">
        <f>IF(Eingabe!R5504="x",1,0)</f>
        <v>0</v>
      </c>
      <c r="I5504" s="1">
        <f>IF(Eingabe!S5504="x",1,0)</f>
        <v>0</v>
      </c>
      <c r="J5504" s="1">
        <f t="shared" si="360"/>
        <v>0</v>
      </c>
      <c r="K5504" s="89">
        <f>IF(Eingabe!E5504="x",1,0)</f>
        <v>0</v>
      </c>
      <c r="L5504" s="1">
        <f>IF(Eingabe!F5504="x",1,0)</f>
        <v>0</v>
      </c>
      <c r="M5504" s="90">
        <f t="shared" si="361"/>
        <v>0</v>
      </c>
    </row>
    <row r="5505">
      <c r="A5505" s="5">
        <f>Eingabe!J5505^2*PI()/4</f>
        <v>0</v>
      </c>
      <c r="B5505" s="5">
        <f>Eingabe!K5505*Eingabe!L5505</f>
        <v>0</v>
      </c>
      <c r="C5505" s="5">
        <f>(Eingabe!K5505*(Eingabe!L5505-Eingabe!K5505)+Eingabe!K5505^2*PI()/4)*0+Eingabe!K5505*Eingabe!L5505</f>
        <v>0</v>
      </c>
      <c r="D5505" s="89">
        <f>IF(Eingabe!G5505="x",1,0)</f>
        <v>0</v>
      </c>
      <c r="E5505" s="1">
        <f>IF(Eingabe!H5505="x",1,0)</f>
        <v>0</v>
      </c>
      <c r="F5505" s="1">
        <f>IF(Eingabe!I5505="x",1,0)</f>
        <v>0</v>
      </c>
      <c r="G5505" s="90">
        <f t="shared" si="359"/>
        <v>0</v>
      </c>
      <c r="H5505" s="1">
        <f>IF(Eingabe!R5505="x",1,0)</f>
        <v>0</v>
      </c>
      <c r="I5505" s="1">
        <f>IF(Eingabe!S5505="x",1,0)</f>
        <v>0</v>
      </c>
      <c r="J5505" s="1">
        <f t="shared" si="360"/>
        <v>0</v>
      </c>
      <c r="K5505" s="89">
        <f>IF(Eingabe!E5505="x",1,0)</f>
        <v>0</v>
      </c>
      <c r="L5505" s="1">
        <f>IF(Eingabe!F5505="x",1,0)</f>
        <v>0</v>
      </c>
      <c r="M5505" s="90">
        <f t="shared" si="361"/>
        <v>0</v>
      </c>
    </row>
    <row r="5506">
      <c r="A5506" s="5">
        <f>Eingabe!J5506^2*PI()/4</f>
        <v>0</v>
      </c>
      <c r="B5506" s="5">
        <f>Eingabe!K5506*Eingabe!L5506</f>
        <v>0</v>
      </c>
      <c r="C5506" s="5">
        <f>(Eingabe!K5506*(Eingabe!L5506-Eingabe!K5506)+Eingabe!K5506^2*PI()/4)*0+Eingabe!K5506*Eingabe!L5506</f>
        <v>0</v>
      </c>
      <c r="D5506" s="89">
        <f>IF(Eingabe!G5506="x",1,0)</f>
        <v>0</v>
      </c>
      <c r="E5506" s="1">
        <f>IF(Eingabe!H5506="x",1,0)</f>
        <v>0</v>
      </c>
      <c r="F5506" s="1">
        <f>IF(Eingabe!I5506="x",1,0)</f>
        <v>0</v>
      </c>
      <c r="G5506" s="90">
        <f t="shared" si="359"/>
        <v>0</v>
      </c>
      <c r="H5506" s="1">
        <f>IF(Eingabe!R5506="x",1,0)</f>
        <v>0</v>
      </c>
      <c r="I5506" s="1">
        <f>IF(Eingabe!S5506="x",1,0)</f>
        <v>0</v>
      </c>
      <c r="J5506" s="1">
        <f t="shared" si="360"/>
        <v>0</v>
      </c>
      <c r="K5506" s="89">
        <f>IF(Eingabe!E5506="x",1,0)</f>
        <v>0</v>
      </c>
      <c r="L5506" s="1">
        <f>IF(Eingabe!F5506="x",1,0)</f>
        <v>0</v>
      </c>
      <c r="M5506" s="90">
        <f t="shared" si="361"/>
        <v>0</v>
      </c>
    </row>
    <row r="5507">
      <c r="A5507" s="5">
        <f>Eingabe!J5507^2*PI()/4</f>
        <v>0</v>
      </c>
      <c r="B5507" s="5">
        <f>Eingabe!K5507*Eingabe!L5507</f>
        <v>0</v>
      </c>
      <c r="C5507" s="5">
        <f>(Eingabe!K5507*(Eingabe!L5507-Eingabe!K5507)+Eingabe!K5507^2*PI()/4)*0+Eingabe!K5507*Eingabe!L5507</f>
        <v>0</v>
      </c>
      <c r="D5507" s="89">
        <f>IF(Eingabe!G5507="x",1,0)</f>
        <v>0</v>
      </c>
      <c r="E5507" s="1">
        <f>IF(Eingabe!H5507="x",1,0)</f>
        <v>0</v>
      </c>
      <c r="F5507" s="1">
        <f>IF(Eingabe!I5507="x",1,0)</f>
        <v>0</v>
      </c>
      <c r="G5507" s="90">
        <f t="shared" si="359"/>
        <v>0</v>
      </c>
      <c r="H5507" s="1">
        <f>IF(Eingabe!R5507="x",1,0)</f>
        <v>0</v>
      </c>
      <c r="I5507" s="1">
        <f>IF(Eingabe!S5507="x",1,0)</f>
        <v>0</v>
      </c>
      <c r="J5507" s="1">
        <f t="shared" si="360"/>
        <v>0</v>
      </c>
      <c r="K5507" s="89">
        <f>IF(Eingabe!E5507="x",1,0)</f>
        <v>0</v>
      </c>
      <c r="L5507" s="1">
        <f>IF(Eingabe!F5507="x",1,0)</f>
        <v>0</v>
      </c>
      <c r="M5507" s="90">
        <f t="shared" si="361"/>
        <v>0</v>
      </c>
    </row>
    <row r="5508">
      <c r="A5508" s="5">
        <f>Eingabe!J5508^2*PI()/4</f>
        <v>0</v>
      </c>
      <c r="B5508" s="5">
        <f>Eingabe!K5508*Eingabe!L5508</f>
        <v>0</v>
      </c>
      <c r="C5508" s="5">
        <f>(Eingabe!K5508*(Eingabe!L5508-Eingabe!K5508)+Eingabe!K5508^2*PI()/4)*0+Eingabe!K5508*Eingabe!L5508</f>
        <v>0</v>
      </c>
      <c r="D5508" s="89">
        <f>IF(Eingabe!G5508="x",1,0)</f>
        <v>0</v>
      </c>
      <c r="E5508" s="1">
        <f>IF(Eingabe!H5508="x",1,0)</f>
        <v>0</v>
      </c>
      <c r="F5508" s="1">
        <f>IF(Eingabe!I5508="x",1,0)</f>
        <v>0</v>
      </c>
      <c r="G5508" s="90">
        <f t="shared" si="359"/>
        <v>0</v>
      </c>
      <c r="H5508" s="1">
        <f>IF(Eingabe!R5508="x",1,0)</f>
        <v>0</v>
      </c>
      <c r="I5508" s="1">
        <f>IF(Eingabe!S5508="x",1,0)</f>
        <v>0</v>
      </c>
      <c r="J5508" s="1">
        <f t="shared" si="360"/>
        <v>0</v>
      </c>
      <c r="K5508" s="89">
        <f>IF(Eingabe!E5508="x",1,0)</f>
        <v>0</v>
      </c>
      <c r="L5508" s="1">
        <f>IF(Eingabe!F5508="x",1,0)</f>
        <v>0</v>
      </c>
      <c r="M5508" s="90">
        <f t="shared" si="361"/>
        <v>0</v>
      </c>
    </row>
    <row r="5509">
      <c r="A5509" s="5">
        <f>Eingabe!J5509^2*PI()/4</f>
        <v>0</v>
      </c>
      <c r="B5509" s="5">
        <f>Eingabe!K5509*Eingabe!L5509</f>
        <v>0</v>
      </c>
      <c r="C5509" s="5">
        <f>(Eingabe!K5509*(Eingabe!L5509-Eingabe!K5509)+Eingabe!K5509^2*PI()/4)*0+Eingabe!K5509*Eingabe!L5509</f>
        <v>0</v>
      </c>
      <c r="D5509" s="89">
        <f>IF(Eingabe!G5509="x",1,0)</f>
        <v>0</v>
      </c>
      <c r="E5509" s="1">
        <f>IF(Eingabe!H5509="x",1,0)</f>
        <v>0</v>
      </c>
      <c r="F5509" s="1">
        <f>IF(Eingabe!I5509="x",1,0)</f>
        <v>0</v>
      </c>
      <c r="G5509" s="90">
        <f t="shared" si="359"/>
        <v>0</v>
      </c>
      <c r="H5509" s="1">
        <f>IF(Eingabe!R5509="x",1,0)</f>
        <v>0</v>
      </c>
      <c r="I5509" s="1">
        <f>IF(Eingabe!S5509="x",1,0)</f>
        <v>0</v>
      </c>
      <c r="J5509" s="1">
        <f t="shared" si="360"/>
        <v>0</v>
      </c>
      <c r="K5509" s="89">
        <f>IF(Eingabe!E5509="x",1,0)</f>
        <v>0</v>
      </c>
      <c r="L5509" s="1">
        <f>IF(Eingabe!F5509="x",1,0)</f>
        <v>0</v>
      </c>
      <c r="M5509" s="90">
        <f t="shared" si="361"/>
        <v>0</v>
      </c>
    </row>
    <row r="5510">
      <c r="A5510" s="5">
        <f>Eingabe!J5510^2*PI()/4</f>
        <v>0</v>
      </c>
      <c r="B5510" s="5">
        <f>Eingabe!K5510*Eingabe!L5510</f>
        <v>0</v>
      </c>
      <c r="C5510" s="5">
        <f>(Eingabe!K5510*(Eingabe!L5510-Eingabe!K5510)+Eingabe!K5510^2*PI()/4)*0+Eingabe!K5510*Eingabe!L5510</f>
        <v>0</v>
      </c>
      <c r="D5510" s="89">
        <f>IF(Eingabe!G5510="x",1,0)</f>
        <v>0</v>
      </c>
      <c r="E5510" s="1">
        <f>IF(Eingabe!H5510="x",1,0)</f>
        <v>0</v>
      </c>
      <c r="F5510" s="1">
        <f>IF(Eingabe!I5510="x",1,0)</f>
        <v>0</v>
      </c>
      <c r="G5510" s="90">
        <f t="shared" si="359"/>
        <v>0</v>
      </c>
      <c r="H5510" s="1">
        <f>IF(Eingabe!R5510="x",1,0)</f>
        <v>0</v>
      </c>
      <c r="I5510" s="1">
        <f>IF(Eingabe!S5510="x",1,0)</f>
        <v>0</v>
      </c>
      <c r="J5510" s="1">
        <f t="shared" si="360"/>
        <v>0</v>
      </c>
      <c r="K5510" s="89">
        <f>IF(Eingabe!E5510="x",1,0)</f>
        <v>0</v>
      </c>
      <c r="L5510" s="1">
        <f>IF(Eingabe!F5510="x",1,0)</f>
        <v>0</v>
      </c>
      <c r="M5510" s="90">
        <f t="shared" si="361"/>
        <v>0</v>
      </c>
    </row>
    <row r="5511">
      <c r="A5511" s="5">
        <f>Eingabe!J5511^2*PI()/4</f>
        <v>0</v>
      </c>
      <c r="B5511" s="5">
        <f>Eingabe!K5511*Eingabe!L5511</f>
        <v>0</v>
      </c>
      <c r="C5511" s="5">
        <f>(Eingabe!K5511*(Eingabe!L5511-Eingabe!K5511)+Eingabe!K5511^2*PI()/4)*0+Eingabe!K5511*Eingabe!L5511</f>
        <v>0</v>
      </c>
      <c r="D5511" s="89">
        <f>IF(Eingabe!G5511="x",1,0)</f>
        <v>0</v>
      </c>
      <c r="E5511" s="1">
        <f>IF(Eingabe!H5511="x",1,0)</f>
        <v>0</v>
      </c>
      <c r="F5511" s="1">
        <f>IF(Eingabe!I5511="x",1,0)</f>
        <v>0</v>
      </c>
      <c r="G5511" s="90">
        <f t="shared" si="359"/>
        <v>0</v>
      </c>
      <c r="H5511" s="1">
        <f>IF(Eingabe!R5511="x",1,0)</f>
        <v>0</v>
      </c>
      <c r="I5511" s="1">
        <f>IF(Eingabe!S5511="x",1,0)</f>
        <v>0</v>
      </c>
      <c r="J5511" s="1">
        <f t="shared" si="360"/>
        <v>0</v>
      </c>
      <c r="K5511" s="89">
        <f>IF(Eingabe!E5511="x",1,0)</f>
        <v>0</v>
      </c>
      <c r="L5511" s="1">
        <f>IF(Eingabe!F5511="x",1,0)</f>
        <v>0</v>
      </c>
      <c r="M5511" s="90">
        <f t="shared" si="361"/>
        <v>0</v>
      </c>
    </row>
    <row r="5512">
      <c r="A5512" s="5">
        <f>Eingabe!J5512^2*PI()/4</f>
        <v>0</v>
      </c>
      <c r="B5512" s="5">
        <f>Eingabe!K5512*Eingabe!L5512</f>
        <v>0</v>
      </c>
      <c r="C5512" s="5">
        <f>(Eingabe!K5512*(Eingabe!L5512-Eingabe!K5512)+Eingabe!K5512^2*PI()/4)*0+Eingabe!K5512*Eingabe!L5512</f>
        <v>0</v>
      </c>
      <c r="D5512" s="89">
        <f>IF(Eingabe!G5512="x",1,0)</f>
        <v>0</v>
      </c>
      <c r="E5512" s="1">
        <f>IF(Eingabe!H5512="x",1,0)</f>
        <v>0</v>
      </c>
      <c r="F5512" s="1">
        <f>IF(Eingabe!I5512="x",1,0)</f>
        <v>0</v>
      </c>
      <c r="G5512" s="90">
        <f t="shared" si="359"/>
        <v>0</v>
      </c>
      <c r="H5512" s="1">
        <f>IF(Eingabe!R5512="x",1,0)</f>
        <v>0</v>
      </c>
      <c r="I5512" s="1">
        <f>IF(Eingabe!S5512="x",1,0)</f>
        <v>0</v>
      </c>
      <c r="J5512" s="1">
        <f t="shared" si="360"/>
        <v>0</v>
      </c>
      <c r="K5512" s="89">
        <f>IF(Eingabe!E5512="x",1,0)</f>
        <v>0</v>
      </c>
      <c r="L5512" s="1">
        <f>IF(Eingabe!F5512="x",1,0)</f>
        <v>0</v>
      </c>
      <c r="M5512" s="90">
        <f t="shared" si="361"/>
        <v>0</v>
      </c>
    </row>
    <row r="5513">
      <c r="A5513" s="5">
        <f>Eingabe!J5513^2*PI()/4</f>
        <v>0</v>
      </c>
      <c r="B5513" s="5">
        <f>Eingabe!K5513*Eingabe!L5513</f>
        <v>0</v>
      </c>
      <c r="C5513" s="5">
        <f>(Eingabe!K5513*(Eingabe!L5513-Eingabe!K5513)+Eingabe!K5513^2*PI()/4)*0+Eingabe!K5513*Eingabe!L5513</f>
        <v>0</v>
      </c>
      <c r="D5513" s="89">
        <f>IF(Eingabe!G5513="x",1,0)</f>
        <v>0</v>
      </c>
      <c r="E5513" s="1">
        <f>IF(Eingabe!H5513="x",1,0)</f>
        <v>0</v>
      </c>
      <c r="F5513" s="1">
        <f>IF(Eingabe!I5513="x",1,0)</f>
        <v>0</v>
      </c>
      <c r="G5513" s="90">
        <f t="shared" si="359"/>
        <v>0</v>
      </c>
      <c r="H5513" s="1">
        <f>IF(Eingabe!R5513="x",1,0)</f>
        <v>0</v>
      </c>
      <c r="I5513" s="1">
        <f>IF(Eingabe!S5513="x",1,0)</f>
        <v>0</v>
      </c>
      <c r="J5513" s="1">
        <f t="shared" si="360"/>
        <v>0</v>
      </c>
      <c r="K5513" s="89">
        <f>IF(Eingabe!E5513="x",1,0)</f>
        <v>0</v>
      </c>
      <c r="L5513" s="1">
        <f>IF(Eingabe!F5513="x",1,0)</f>
        <v>0</v>
      </c>
      <c r="M5513" s="90">
        <f t="shared" si="361"/>
        <v>0</v>
      </c>
    </row>
    <row r="5514">
      <c r="A5514" s="5">
        <f>Eingabe!J5514^2*PI()/4</f>
        <v>0</v>
      </c>
      <c r="B5514" s="5">
        <f>Eingabe!K5514*Eingabe!L5514</f>
        <v>0</v>
      </c>
      <c r="C5514" s="5">
        <f>(Eingabe!K5514*(Eingabe!L5514-Eingabe!K5514)+Eingabe!K5514^2*PI()/4)*0+Eingabe!K5514*Eingabe!L5514</f>
        <v>0</v>
      </c>
      <c r="D5514" s="89">
        <f>IF(Eingabe!G5514="x",1,0)</f>
        <v>0</v>
      </c>
      <c r="E5514" s="1">
        <f>IF(Eingabe!H5514="x",1,0)</f>
        <v>0</v>
      </c>
      <c r="F5514" s="1">
        <f>IF(Eingabe!I5514="x",1,0)</f>
        <v>0</v>
      </c>
      <c r="G5514" s="90">
        <f t="shared" si="359"/>
        <v>0</v>
      </c>
      <c r="H5514" s="1">
        <f>IF(Eingabe!R5514="x",1,0)</f>
        <v>0</v>
      </c>
      <c r="I5514" s="1">
        <f>IF(Eingabe!S5514="x",1,0)</f>
        <v>0</v>
      </c>
      <c r="J5514" s="1">
        <f t="shared" si="360"/>
        <v>0</v>
      </c>
      <c r="K5514" s="89">
        <f>IF(Eingabe!E5514="x",1,0)</f>
        <v>0</v>
      </c>
      <c r="L5514" s="1">
        <f>IF(Eingabe!F5514="x",1,0)</f>
        <v>0</v>
      </c>
      <c r="M5514" s="90">
        <f t="shared" si="361"/>
        <v>0</v>
      </c>
    </row>
    <row r="5515">
      <c r="A5515" s="5">
        <f>Eingabe!J5515^2*PI()/4</f>
        <v>0</v>
      </c>
      <c r="B5515" s="5">
        <f>Eingabe!K5515*Eingabe!L5515</f>
        <v>0</v>
      </c>
      <c r="C5515" s="5">
        <f>(Eingabe!K5515*(Eingabe!L5515-Eingabe!K5515)+Eingabe!K5515^2*PI()/4)*0+Eingabe!K5515*Eingabe!L5515</f>
        <v>0</v>
      </c>
      <c r="D5515" s="89">
        <f>IF(Eingabe!G5515="x",1,0)</f>
        <v>0</v>
      </c>
      <c r="E5515" s="1">
        <f>IF(Eingabe!H5515="x",1,0)</f>
        <v>0</v>
      </c>
      <c r="F5515" s="1">
        <f>IF(Eingabe!I5515="x",1,0)</f>
        <v>0</v>
      </c>
      <c r="G5515" s="90">
        <f t="shared" si="359"/>
        <v>0</v>
      </c>
      <c r="H5515" s="1">
        <f>IF(Eingabe!R5515="x",1,0)</f>
        <v>0</v>
      </c>
      <c r="I5515" s="1">
        <f>IF(Eingabe!S5515="x",1,0)</f>
        <v>0</v>
      </c>
      <c r="J5515" s="1">
        <f t="shared" si="360"/>
        <v>0</v>
      </c>
      <c r="K5515" s="89">
        <f>IF(Eingabe!E5515="x",1,0)</f>
        <v>0</v>
      </c>
      <c r="L5515" s="1">
        <f>IF(Eingabe!F5515="x",1,0)</f>
        <v>0</v>
      </c>
      <c r="M5515" s="90">
        <f t="shared" si="361"/>
        <v>0</v>
      </c>
    </row>
    <row r="5516">
      <c r="A5516" s="5">
        <f>Eingabe!J5516^2*PI()/4</f>
        <v>0</v>
      </c>
      <c r="B5516" s="5">
        <f>Eingabe!K5516*Eingabe!L5516</f>
        <v>0</v>
      </c>
      <c r="C5516" s="5">
        <f>(Eingabe!K5516*(Eingabe!L5516-Eingabe!K5516)+Eingabe!K5516^2*PI()/4)*0+Eingabe!K5516*Eingabe!L5516</f>
        <v>0</v>
      </c>
      <c r="D5516" s="89">
        <f>IF(Eingabe!G5516="x",1,0)</f>
        <v>0</v>
      </c>
      <c r="E5516" s="1">
        <f>IF(Eingabe!H5516="x",1,0)</f>
        <v>0</v>
      </c>
      <c r="F5516" s="1">
        <f>IF(Eingabe!I5516="x",1,0)</f>
        <v>0</v>
      </c>
      <c r="G5516" s="90">
        <f t="shared" si="359"/>
        <v>0</v>
      </c>
      <c r="H5516" s="1">
        <f>IF(Eingabe!R5516="x",1,0)</f>
        <v>0</v>
      </c>
      <c r="I5516" s="1">
        <f>IF(Eingabe!S5516="x",1,0)</f>
        <v>0</v>
      </c>
      <c r="J5516" s="1">
        <f t="shared" si="360"/>
        <v>0</v>
      </c>
      <c r="K5516" s="89">
        <f>IF(Eingabe!E5516="x",1,0)</f>
        <v>0</v>
      </c>
      <c r="L5516" s="1">
        <f>IF(Eingabe!F5516="x",1,0)</f>
        <v>0</v>
      </c>
      <c r="M5516" s="90">
        <f t="shared" si="361"/>
        <v>0</v>
      </c>
    </row>
    <row r="5517">
      <c r="A5517" s="5">
        <f>Eingabe!J5517^2*PI()/4</f>
        <v>0</v>
      </c>
      <c r="B5517" s="5">
        <f>Eingabe!K5517*Eingabe!L5517</f>
        <v>0</v>
      </c>
      <c r="C5517" s="5">
        <f>(Eingabe!K5517*(Eingabe!L5517-Eingabe!K5517)+Eingabe!K5517^2*PI()/4)*0+Eingabe!K5517*Eingabe!L5517</f>
        <v>0</v>
      </c>
      <c r="D5517" s="89">
        <f>IF(Eingabe!G5517="x",1,0)</f>
        <v>0</v>
      </c>
      <c r="E5517" s="1">
        <f>IF(Eingabe!H5517="x",1,0)</f>
        <v>0</v>
      </c>
      <c r="F5517" s="1">
        <f>IF(Eingabe!I5517="x",1,0)</f>
        <v>0</v>
      </c>
      <c r="G5517" s="90">
        <f t="shared" si="359"/>
        <v>0</v>
      </c>
      <c r="H5517" s="1">
        <f>IF(Eingabe!R5517="x",1,0)</f>
        <v>0</v>
      </c>
      <c r="I5517" s="1">
        <f>IF(Eingabe!S5517="x",1,0)</f>
        <v>0</v>
      </c>
      <c r="J5517" s="1">
        <f t="shared" si="360"/>
        <v>0</v>
      </c>
      <c r="K5517" s="89">
        <f>IF(Eingabe!E5517="x",1,0)</f>
        <v>0</v>
      </c>
      <c r="L5517" s="1">
        <f>IF(Eingabe!F5517="x",1,0)</f>
        <v>0</v>
      </c>
      <c r="M5517" s="90">
        <f t="shared" si="361"/>
        <v>0</v>
      </c>
    </row>
    <row r="5518">
      <c r="A5518" s="5">
        <f>Eingabe!J5518^2*PI()/4</f>
        <v>0</v>
      </c>
      <c r="B5518" s="5">
        <f>Eingabe!K5518*Eingabe!L5518</f>
        <v>0</v>
      </c>
      <c r="C5518" s="5">
        <f>(Eingabe!K5518*(Eingabe!L5518-Eingabe!K5518)+Eingabe!K5518^2*PI()/4)*0+Eingabe!K5518*Eingabe!L5518</f>
        <v>0</v>
      </c>
      <c r="D5518" s="89">
        <f>IF(Eingabe!G5518="x",1,0)</f>
        <v>0</v>
      </c>
      <c r="E5518" s="1">
        <f>IF(Eingabe!H5518="x",1,0)</f>
        <v>0</v>
      </c>
      <c r="F5518" s="1">
        <f>IF(Eingabe!I5518="x",1,0)</f>
        <v>0</v>
      </c>
      <c r="G5518" s="90">
        <f t="shared" si="359"/>
        <v>0</v>
      </c>
      <c r="H5518" s="1">
        <f>IF(Eingabe!R5518="x",1,0)</f>
        <v>0</v>
      </c>
      <c r="I5518" s="1">
        <f>IF(Eingabe!S5518="x",1,0)</f>
        <v>0</v>
      </c>
      <c r="J5518" s="1">
        <f t="shared" si="360"/>
        <v>0</v>
      </c>
      <c r="K5518" s="89">
        <f>IF(Eingabe!E5518="x",1,0)</f>
        <v>0</v>
      </c>
      <c r="L5518" s="1">
        <f>IF(Eingabe!F5518="x",1,0)</f>
        <v>0</v>
      </c>
      <c r="M5518" s="90">
        <f t="shared" si="361"/>
        <v>0</v>
      </c>
    </row>
    <row r="5519">
      <c r="A5519" s="5">
        <f>Eingabe!J5519^2*PI()/4</f>
        <v>0</v>
      </c>
      <c r="B5519" s="5">
        <f>Eingabe!K5519*Eingabe!L5519</f>
        <v>0</v>
      </c>
      <c r="C5519" s="5">
        <f>(Eingabe!K5519*(Eingabe!L5519-Eingabe!K5519)+Eingabe!K5519^2*PI()/4)*0+Eingabe!K5519*Eingabe!L5519</f>
        <v>0</v>
      </c>
      <c r="D5519" s="89">
        <f>IF(Eingabe!G5519="x",1,0)</f>
        <v>0</v>
      </c>
      <c r="E5519" s="1">
        <f>IF(Eingabe!H5519="x",1,0)</f>
        <v>0</v>
      </c>
      <c r="F5519" s="1">
        <f>IF(Eingabe!I5519="x",1,0)</f>
        <v>0</v>
      </c>
      <c r="G5519" s="90">
        <f t="shared" si="359"/>
        <v>0</v>
      </c>
      <c r="H5519" s="1">
        <f>IF(Eingabe!R5519="x",1,0)</f>
        <v>0</v>
      </c>
      <c r="I5519" s="1">
        <f>IF(Eingabe!S5519="x",1,0)</f>
        <v>0</v>
      </c>
      <c r="J5519" s="1">
        <f t="shared" si="360"/>
        <v>0</v>
      </c>
      <c r="K5519" s="89">
        <f>IF(Eingabe!E5519="x",1,0)</f>
        <v>0</v>
      </c>
      <c r="L5519" s="1">
        <f>IF(Eingabe!F5519="x",1,0)</f>
        <v>0</v>
      </c>
      <c r="M5519" s="90">
        <f t="shared" si="361"/>
        <v>0</v>
      </c>
    </row>
    <row r="5520">
      <c r="A5520" s="5">
        <f>Eingabe!J5520^2*PI()/4</f>
        <v>0</v>
      </c>
      <c r="B5520" s="5">
        <f>Eingabe!K5520*Eingabe!L5520</f>
        <v>0</v>
      </c>
      <c r="C5520" s="5">
        <f>(Eingabe!K5520*(Eingabe!L5520-Eingabe!K5520)+Eingabe!K5520^2*PI()/4)*0+Eingabe!K5520*Eingabe!L5520</f>
        <v>0</v>
      </c>
      <c r="D5520" s="89">
        <f>IF(Eingabe!G5520="x",1,0)</f>
        <v>0</v>
      </c>
      <c r="E5520" s="1">
        <f>IF(Eingabe!H5520="x",1,0)</f>
        <v>0</v>
      </c>
      <c r="F5520" s="1">
        <f>IF(Eingabe!I5520="x",1,0)</f>
        <v>0</v>
      </c>
      <c r="G5520" s="90">
        <f t="shared" si="359"/>
        <v>0</v>
      </c>
      <c r="H5520" s="1">
        <f>IF(Eingabe!R5520="x",1,0)</f>
        <v>0</v>
      </c>
      <c r="I5520" s="1">
        <f>IF(Eingabe!S5520="x",1,0)</f>
        <v>0</v>
      </c>
      <c r="J5520" s="1">
        <f t="shared" si="360"/>
        <v>0</v>
      </c>
      <c r="K5520" s="89">
        <f>IF(Eingabe!E5520="x",1,0)</f>
        <v>0</v>
      </c>
      <c r="L5520" s="1">
        <f>IF(Eingabe!F5520="x",1,0)</f>
        <v>0</v>
      </c>
      <c r="M5520" s="90">
        <f t="shared" si="361"/>
        <v>0</v>
      </c>
    </row>
    <row r="5521">
      <c r="A5521" s="5">
        <f>Eingabe!J5521^2*PI()/4</f>
        <v>0</v>
      </c>
      <c r="B5521" s="5">
        <f>Eingabe!K5521*Eingabe!L5521</f>
        <v>0</v>
      </c>
      <c r="C5521" s="5">
        <f>(Eingabe!K5521*(Eingabe!L5521-Eingabe!K5521)+Eingabe!K5521^2*PI()/4)*0+Eingabe!K5521*Eingabe!L5521</f>
        <v>0</v>
      </c>
      <c r="D5521" s="89">
        <f>IF(Eingabe!G5521="x",1,0)</f>
        <v>0</v>
      </c>
      <c r="E5521" s="1">
        <f>IF(Eingabe!H5521="x",1,0)</f>
        <v>0</v>
      </c>
      <c r="F5521" s="1">
        <f>IF(Eingabe!I5521="x",1,0)</f>
        <v>0</v>
      </c>
      <c r="G5521" s="90">
        <f t="shared" si="359"/>
        <v>0</v>
      </c>
      <c r="H5521" s="1">
        <f>IF(Eingabe!R5521="x",1,0)</f>
        <v>0</v>
      </c>
      <c r="I5521" s="1">
        <f>IF(Eingabe!S5521="x",1,0)</f>
        <v>0</v>
      </c>
      <c r="J5521" s="1">
        <f t="shared" si="360"/>
        <v>0</v>
      </c>
      <c r="K5521" s="89">
        <f>IF(Eingabe!E5521="x",1,0)</f>
        <v>0</v>
      </c>
      <c r="L5521" s="1">
        <f>IF(Eingabe!F5521="x",1,0)</f>
        <v>0</v>
      </c>
      <c r="M5521" s="90">
        <f t="shared" si="361"/>
        <v>0</v>
      </c>
    </row>
    <row r="5522">
      <c r="A5522" s="5">
        <f>Eingabe!J5522^2*PI()/4</f>
        <v>0</v>
      </c>
      <c r="B5522" s="5">
        <f>Eingabe!K5522*Eingabe!L5522</f>
        <v>0</v>
      </c>
      <c r="C5522" s="5">
        <f>(Eingabe!K5522*(Eingabe!L5522-Eingabe!K5522)+Eingabe!K5522^2*PI()/4)*0+Eingabe!K5522*Eingabe!L5522</f>
        <v>0</v>
      </c>
      <c r="D5522" s="89">
        <f>IF(Eingabe!G5522="x",1,0)</f>
        <v>0</v>
      </c>
      <c r="E5522" s="1">
        <f>IF(Eingabe!H5522="x",1,0)</f>
        <v>0</v>
      </c>
      <c r="F5522" s="1">
        <f>IF(Eingabe!I5522="x",1,0)</f>
        <v>0</v>
      </c>
      <c r="G5522" s="90">
        <f t="shared" si="359"/>
        <v>0</v>
      </c>
      <c r="H5522" s="1">
        <f>IF(Eingabe!R5522="x",1,0)</f>
        <v>0</v>
      </c>
      <c r="I5522" s="1">
        <f>IF(Eingabe!S5522="x",1,0)</f>
        <v>0</v>
      </c>
      <c r="J5522" s="1">
        <f t="shared" si="360"/>
        <v>0</v>
      </c>
      <c r="K5522" s="89">
        <f>IF(Eingabe!E5522="x",1,0)</f>
        <v>0</v>
      </c>
      <c r="L5522" s="1">
        <f>IF(Eingabe!F5522="x",1,0)</f>
        <v>0</v>
      </c>
      <c r="M5522" s="90">
        <f t="shared" si="361"/>
        <v>0</v>
      </c>
    </row>
    <row r="5523">
      <c r="A5523" s="5">
        <f>Eingabe!J5523^2*PI()/4</f>
        <v>0</v>
      </c>
      <c r="B5523" s="5">
        <f>Eingabe!K5523*Eingabe!L5523</f>
        <v>0</v>
      </c>
      <c r="C5523" s="5">
        <f>(Eingabe!K5523*(Eingabe!L5523-Eingabe!K5523)+Eingabe!K5523^2*PI()/4)*0+Eingabe!K5523*Eingabe!L5523</f>
        <v>0</v>
      </c>
      <c r="D5523" s="89">
        <f>IF(Eingabe!G5523="x",1,0)</f>
        <v>0</v>
      </c>
      <c r="E5523" s="1">
        <f>IF(Eingabe!H5523="x",1,0)</f>
        <v>0</v>
      </c>
      <c r="F5523" s="1">
        <f>IF(Eingabe!I5523="x",1,0)</f>
        <v>0</v>
      </c>
      <c r="G5523" s="90">
        <f t="shared" ref="G5523:G5586" si="362">MAX(E5523:F5523)</f>
        <v>0</v>
      </c>
      <c r="H5523" s="1">
        <f>IF(Eingabe!R5523="x",1,0)</f>
        <v>0</v>
      </c>
      <c r="I5523" s="1">
        <f>IF(Eingabe!S5523="x",1,0)</f>
        <v>0</v>
      </c>
      <c r="J5523" s="1">
        <f t="shared" ref="J5523:J5586" si="363">MAX(H5523:I5523)</f>
        <v>0</v>
      </c>
      <c r="K5523" s="89">
        <f>IF(Eingabe!E5523="x",1,0)</f>
        <v>0</v>
      </c>
      <c r="L5523" s="1">
        <f>IF(Eingabe!F5523="x",1,0)</f>
        <v>0</v>
      </c>
      <c r="M5523" s="90">
        <f t="shared" ref="M5523:M5586" si="364">MAX(K5523:L5523)</f>
        <v>0</v>
      </c>
    </row>
    <row r="5524">
      <c r="A5524" s="5">
        <f>Eingabe!J5524^2*PI()/4</f>
        <v>0</v>
      </c>
      <c r="B5524" s="5">
        <f>Eingabe!K5524*Eingabe!L5524</f>
        <v>0</v>
      </c>
      <c r="C5524" s="5">
        <f>(Eingabe!K5524*(Eingabe!L5524-Eingabe!K5524)+Eingabe!K5524^2*PI()/4)*0+Eingabe!K5524*Eingabe!L5524</f>
        <v>0</v>
      </c>
      <c r="D5524" s="89">
        <f>IF(Eingabe!G5524="x",1,0)</f>
        <v>0</v>
      </c>
      <c r="E5524" s="1">
        <f>IF(Eingabe!H5524="x",1,0)</f>
        <v>0</v>
      </c>
      <c r="F5524" s="1">
        <f>IF(Eingabe!I5524="x",1,0)</f>
        <v>0</v>
      </c>
      <c r="G5524" s="90">
        <f t="shared" si="362"/>
        <v>0</v>
      </c>
      <c r="H5524" s="1">
        <f>IF(Eingabe!R5524="x",1,0)</f>
        <v>0</v>
      </c>
      <c r="I5524" s="1">
        <f>IF(Eingabe!S5524="x",1,0)</f>
        <v>0</v>
      </c>
      <c r="J5524" s="1">
        <f t="shared" si="363"/>
        <v>0</v>
      </c>
      <c r="K5524" s="89">
        <f>IF(Eingabe!E5524="x",1,0)</f>
        <v>0</v>
      </c>
      <c r="L5524" s="1">
        <f>IF(Eingabe!F5524="x",1,0)</f>
        <v>0</v>
      </c>
      <c r="M5524" s="90">
        <f t="shared" si="364"/>
        <v>0</v>
      </c>
    </row>
    <row r="5525">
      <c r="A5525" s="5">
        <f>Eingabe!J5525^2*PI()/4</f>
        <v>0</v>
      </c>
      <c r="B5525" s="5">
        <f>Eingabe!K5525*Eingabe!L5525</f>
        <v>0</v>
      </c>
      <c r="C5525" s="5">
        <f>(Eingabe!K5525*(Eingabe!L5525-Eingabe!K5525)+Eingabe!K5525^2*PI()/4)*0+Eingabe!K5525*Eingabe!L5525</f>
        <v>0</v>
      </c>
      <c r="D5525" s="89">
        <f>IF(Eingabe!G5525="x",1,0)</f>
        <v>0</v>
      </c>
      <c r="E5525" s="1">
        <f>IF(Eingabe!H5525="x",1,0)</f>
        <v>0</v>
      </c>
      <c r="F5525" s="1">
        <f>IF(Eingabe!I5525="x",1,0)</f>
        <v>0</v>
      </c>
      <c r="G5525" s="90">
        <f t="shared" si="362"/>
        <v>0</v>
      </c>
      <c r="H5525" s="1">
        <f>IF(Eingabe!R5525="x",1,0)</f>
        <v>0</v>
      </c>
      <c r="I5525" s="1">
        <f>IF(Eingabe!S5525="x",1,0)</f>
        <v>0</v>
      </c>
      <c r="J5525" s="1">
        <f t="shared" si="363"/>
        <v>0</v>
      </c>
      <c r="K5525" s="89">
        <f>IF(Eingabe!E5525="x",1,0)</f>
        <v>0</v>
      </c>
      <c r="L5525" s="1">
        <f>IF(Eingabe!F5525="x",1,0)</f>
        <v>0</v>
      </c>
      <c r="M5525" s="90">
        <f t="shared" si="364"/>
        <v>0</v>
      </c>
    </row>
    <row r="5526">
      <c r="A5526" s="5">
        <f>Eingabe!J5526^2*PI()/4</f>
        <v>0</v>
      </c>
      <c r="B5526" s="5">
        <f>Eingabe!K5526*Eingabe!L5526</f>
        <v>0</v>
      </c>
      <c r="C5526" s="5">
        <f>(Eingabe!K5526*(Eingabe!L5526-Eingabe!K5526)+Eingabe!K5526^2*PI()/4)*0+Eingabe!K5526*Eingabe!L5526</f>
        <v>0</v>
      </c>
      <c r="D5526" s="89">
        <f>IF(Eingabe!G5526="x",1,0)</f>
        <v>0</v>
      </c>
      <c r="E5526" s="1">
        <f>IF(Eingabe!H5526="x",1,0)</f>
        <v>0</v>
      </c>
      <c r="F5526" s="1">
        <f>IF(Eingabe!I5526="x",1,0)</f>
        <v>0</v>
      </c>
      <c r="G5526" s="90">
        <f t="shared" si="362"/>
        <v>0</v>
      </c>
      <c r="H5526" s="1">
        <f>IF(Eingabe!R5526="x",1,0)</f>
        <v>0</v>
      </c>
      <c r="I5526" s="1">
        <f>IF(Eingabe!S5526="x",1,0)</f>
        <v>0</v>
      </c>
      <c r="J5526" s="1">
        <f t="shared" si="363"/>
        <v>0</v>
      </c>
      <c r="K5526" s="89">
        <f>IF(Eingabe!E5526="x",1,0)</f>
        <v>0</v>
      </c>
      <c r="L5526" s="1">
        <f>IF(Eingabe!F5526="x",1,0)</f>
        <v>0</v>
      </c>
      <c r="M5526" s="90">
        <f t="shared" si="364"/>
        <v>0</v>
      </c>
    </row>
    <row r="5527">
      <c r="A5527" s="5">
        <f>Eingabe!J5527^2*PI()/4</f>
        <v>0</v>
      </c>
      <c r="B5527" s="5">
        <f>Eingabe!K5527*Eingabe!L5527</f>
        <v>0</v>
      </c>
      <c r="C5527" s="5">
        <f>(Eingabe!K5527*(Eingabe!L5527-Eingabe!K5527)+Eingabe!K5527^2*PI()/4)*0+Eingabe!K5527*Eingabe!L5527</f>
        <v>0</v>
      </c>
      <c r="D5527" s="89">
        <f>IF(Eingabe!G5527="x",1,0)</f>
        <v>0</v>
      </c>
      <c r="E5527" s="1">
        <f>IF(Eingabe!H5527="x",1,0)</f>
        <v>0</v>
      </c>
      <c r="F5527" s="1">
        <f>IF(Eingabe!I5527="x",1,0)</f>
        <v>0</v>
      </c>
      <c r="G5527" s="90">
        <f t="shared" si="362"/>
        <v>0</v>
      </c>
      <c r="H5527" s="1">
        <f>IF(Eingabe!R5527="x",1,0)</f>
        <v>0</v>
      </c>
      <c r="I5527" s="1">
        <f>IF(Eingabe!S5527="x",1,0)</f>
        <v>0</v>
      </c>
      <c r="J5527" s="1">
        <f t="shared" si="363"/>
        <v>0</v>
      </c>
      <c r="K5527" s="89">
        <f>IF(Eingabe!E5527="x",1,0)</f>
        <v>0</v>
      </c>
      <c r="L5527" s="1">
        <f>IF(Eingabe!F5527="x",1,0)</f>
        <v>0</v>
      </c>
      <c r="M5527" s="90">
        <f t="shared" si="364"/>
        <v>0</v>
      </c>
    </row>
    <row r="5528">
      <c r="A5528" s="5">
        <f>Eingabe!J5528^2*PI()/4</f>
        <v>0</v>
      </c>
      <c r="B5528" s="5">
        <f>Eingabe!K5528*Eingabe!L5528</f>
        <v>0</v>
      </c>
      <c r="C5528" s="5">
        <f>(Eingabe!K5528*(Eingabe!L5528-Eingabe!K5528)+Eingabe!K5528^2*PI()/4)*0+Eingabe!K5528*Eingabe!L5528</f>
        <v>0</v>
      </c>
      <c r="D5528" s="89">
        <f>IF(Eingabe!G5528="x",1,0)</f>
        <v>0</v>
      </c>
      <c r="E5528" s="1">
        <f>IF(Eingabe!H5528="x",1,0)</f>
        <v>0</v>
      </c>
      <c r="F5528" s="1">
        <f>IF(Eingabe!I5528="x",1,0)</f>
        <v>0</v>
      </c>
      <c r="G5528" s="90">
        <f t="shared" si="362"/>
        <v>0</v>
      </c>
      <c r="H5528" s="1">
        <f>IF(Eingabe!R5528="x",1,0)</f>
        <v>0</v>
      </c>
      <c r="I5528" s="1">
        <f>IF(Eingabe!S5528="x",1,0)</f>
        <v>0</v>
      </c>
      <c r="J5528" s="1">
        <f t="shared" si="363"/>
        <v>0</v>
      </c>
      <c r="K5528" s="89">
        <f>IF(Eingabe!E5528="x",1,0)</f>
        <v>0</v>
      </c>
      <c r="L5528" s="1">
        <f>IF(Eingabe!F5528="x",1,0)</f>
        <v>0</v>
      </c>
      <c r="M5528" s="90">
        <f t="shared" si="364"/>
        <v>0</v>
      </c>
    </row>
    <row r="5529">
      <c r="A5529" s="5">
        <f>Eingabe!J5529^2*PI()/4</f>
        <v>0</v>
      </c>
      <c r="B5529" s="5">
        <f>Eingabe!K5529*Eingabe!L5529</f>
        <v>0</v>
      </c>
      <c r="C5529" s="5">
        <f>(Eingabe!K5529*(Eingabe!L5529-Eingabe!K5529)+Eingabe!K5529^2*PI()/4)*0+Eingabe!K5529*Eingabe!L5529</f>
        <v>0</v>
      </c>
      <c r="D5529" s="89">
        <f>IF(Eingabe!G5529="x",1,0)</f>
        <v>0</v>
      </c>
      <c r="E5529" s="1">
        <f>IF(Eingabe!H5529="x",1,0)</f>
        <v>0</v>
      </c>
      <c r="F5529" s="1">
        <f>IF(Eingabe!I5529="x",1,0)</f>
        <v>0</v>
      </c>
      <c r="G5529" s="90">
        <f t="shared" si="362"/>
        <v>0</v>
      </c>
      <c r="H5529" s="1">
        <f>IF(Eingabe!R5529="x",1,0)</f>
        <v>0</v>
      </c>
      <c r="I5529" s="1">
        <f>IF(Eingabe!S5529="x",1,0)</f>
        <v>0</v>
      </c>
      <c r="J5529" s="1">
        <f t="shared" si="363"/>
        <v>0</v>
      </c>
      <c r="K5529" s="89">
        <f>IF(Eingabe!E5529="x",1,0)</f>
        <v>0</v>
      </c>
      <c r="L5529" s="1">
        <f>IF(Eingabe!F5529="x",1,0)</f>
        <v>0</v>
      </c>
      <c r="M5529" s="90">
        <f t="shared" si="364"/>
        <v>0</v>
      </c>
    </row>
    <row r="5530">
      <c r="A5530" s="5">
        <f>Eingabe!J5530^2*PI()/4</f>
        <v>0</v>
      </c>
      <c r="B5530" s="5">
        <f>Eingabe!K5530*Eingabe!L5530</f>
        <v>0</v>
      </c>
      <c r="C5530" s="5">
        <f>(Eingabe!K5530*(Eingabe!L5530-Eingabe!K5530)+Eingabe!K5530^2*PI()/4)*0+Eingabe!K5530*Eingabe!L5530</f>
        <v>0</v>
      </c>
      <c r="D5530" s="89">
        <f>IF(Eingabe!G5530="x",1,0)</f>
        <v>0</v>
      </c>
      <c r="E5530" s="1">
        <f>IF(Eingabe!H5530="x",1,0)</f>
        <v>0</v>
      </c>
      <c r="F5530" s="1">
        <f>IF(Eingabe!I5530="x",1,0)</f>
        <v>0</v>
      </c>
      <c r="G5530" s="90">
        <f t="shared" si="362"/>
        <v>0</v>
      </c>
      <c r="H5530" s="1">
        <f>IF(Eingabe!R5530="x",1,0)</f>
        <v>0</v>
      </c>
      <c r="I5530" s="1">
        <f>IF(Eingabe!S5530="x",1,0)</f>
        <v>0</v>
      </c>
      <c r="J5530" s="1">
        <f t="shared" si="363"/>
        <v>0</v>
      </c>
      <c r="K5530" s="89">
        <f>IF(Eingabe!E5530="x",1,0)</f>
        <v>0</v>
      </c>
      <c r="L5530" s="1">
        <f>IF(Eingabe!F5530="x",1,0)</f>
        <v>0</v>
      </c>
      <c r="M5530" s="90">
        <f t="shared" si="364"/>
        <v>0</v>
      </c>
    </row>
    <row r="5531">
      <c r="A5531" s="5">
        <f>Eingabe!J5531^2*PI()/4</f>
        <v>0</v>
      </c>
      <c r="B5531" s="5">
        <f>Eingabe!K5531*Eingabe!L5531</f>
        <v>0</v>
      </c>
      <c r="C5531" s="5">
        <f>(Eingabe!K5531*(Eingabe!L5531-Eingabe!K5531)+Eingabe!K5531^2*PI()/4)*0+Eingabe!K5531*Eingabe!L5531</f>
        <v>0</v>
      </c>
      <c r="D5531" s="89">
        <f>IF(Eingabe!G5531="x",1,0)</f>
        <v>0</v>
      </c>
      <c r="E5531" s="1">
        <f>IF(Eingabe!H5531="x",1,0)</f>
        <v>0</v>
      </c>
      <c r="F5531" s="1">
        <f>IF(Eingabe!I5531="x",1,0)</f>
        <v>0</v>
      </c>
      <c r="G5531" s="90">
        <f t="shared" si="362"/>
        <v>0</v>
      </c>
      <c r="H5531" s="1">
        <f>IF(Eingabe!R5531="x",1,0)</f>
        <v>0</v>
      </c>
      <c r="I5531" s="1">
        <f>IF(Eingabe!S5531="x",1,0)</f>
        <v>0</v>
      </c>
      <c r="J5531" s="1">
        <f t="shared" si="363"/>
        <v>0</v>
      </c>
      <c r="K5531" s="89">
        <f>IF(Eingabe!E5531="x",1,0)</f>
        <v>0</v>
      </c>
      <c r="L5531" s="1">
        <f>IF(Eingabe!F5531="x",1,0)</f>
        <v>0</v>
      </c>
      <c r="M5531" s="90">
        <f t="shared" si="364"/>
        <v>0</v>
      </c>
    </row>
    <row r="5532">
      <c r="A5532" s="5">
        <f>Eingabe!J5532^2*PI()/4</f>
        <v>0</v>
      </c>
      <c r="B5532" s="5">
        <f>Eingabe!K5532*Eingabe!L5532</f>
        <v>0</v>
      </c>
      <c r="C5532" s="5">
        <f>(Eingabe!K5532*(Eingabe!L5532-Eingabe!K5532)+Eingabe!K5532^2*PI()/4)*0+Eingabe!K5532*Eingabe!L5532</f>
        <v>0</v>
      </c>
      <c r="D5532" s="89">
        <f>IF(Eingabe!G5532="x",1,0)</f>
        <v>0</v>
      </c>
      <c r="E5532" s="1">
        <f>IF(Eingabe!H5532="x",1,0)</f>
        <v>0</v>
      </c>
      <c r="F5532" s="1">
        <f>IF(Eingabe!I5532="x",1,0)</f>
        <v>0</v>
      </c>
      <c r="G5532" s="90">
        <f t="shared" si="362"/>
        <v>0</v>
      </c>
      <c r="H5532" s="1">
        <f>IF(Eingabe!R5532="x",1,0)</f>
        <v>0</v>
      </c>
      <c r="I5532" s="1">
        <f>IF(Eingabe!S5532="x",1,0)</f>
        <v>0</v>
      </c>
      <c r="J5532" s="1">
        <f t="shared" si="363"/>
        <v>0</v>
      </c>
      <c r="K5532" s="89">
        <f>IF(Eingabe!E5532="x",1,0)</f>
        <v>0</v>
      </c>
      <c r="L5532" s="1">
        <f>IF(Eingabe!F5532="x",1,0)</f>
        <v>0</v>
      </c>
      <c r="M5532" s="90">
        <f t="shared" si="364"/>
        <v>0</v>
      </c>
    </row>
    <row r="5533">
      <c r="A5533" s="5">
        <f>Eingabe!J5533^2*PI()/4</f>
        <v>0</v>
      </c>
      <c r="B5533" s="5">
        <f>Eingabe!K5533*Eingabe!L5533</f>
        <v>0</v>
      </c>
      <c r="C5533" s="5">
        <f>(Eingabe!K5533*(Eingabe!L5533-Eingabe!K5533)+Eingabe!K5533^2*PI()/4)*0+Eingabe!K5533*Eingabe!L5533</f>
        <v>0</v>
      </c>
      <c r="D5533" s="89">
        <f>IF(Eingabe!G5533="x",1,0)</f>
        <v>0</v>
      </c>
      <c r="E5533" s="1">
        <f>IF(Eingabe!H5533="x",1,0)</f>
        <v>0</v>
      </c>
      <c r="F5533" s="1">
        <f>IF(Eingabe!I5533="x",1,0)</f>
        <v>0</v>
      </c>
      <c r="G5533" s="90">
        <f t="shared" si="362"/>
        <v>0</v>
      </c>
      <c r="H5533" s="1">
        <f>IF(Eingabe!R5533="x",1,0)</f>
        <v>0</v>
      </c>
      <c r="I5533" s="1">
        <f>IF(Eingabe!S5533="x",1,0)</f>
        <v>0</v>
      </c>
      <c r="J5533" s="1">
        <f t="shared" si="363"/>
        <v>0</v>
      </c>
      <c r="K5533" s="89">
        <f>IF(Eingabe!E5533="x",1,0)</f>
        <v>0</v>
      </c>
      <c r="L5533" s="1">
        <f>IF(Eingabe!F5533="x",1,0)</f>
        <v>0</v>
      </c>
      <c r="M5533" s="90">
        <f t="shared" si="364"/>
        <v>0</v>
      </c>
    </row>
    <row r="5534">
      <c r="A5534" s="5">
        <f>Eingabe!J5534^2*PI()/4</f>
        <v>0</v>
      </c>
      <c r="B5534" s="5">
        <f>Eingabe!K5534*Eingabe!L5534</f>
        <v>0</v>
      </c>
      <c r="C5534" s="5">
        <f>(Eingabe!K5534*(Eingabe!L5534-Eingabe!K5534)+Eingabe!K5534^2*PI()/4)*0+Eingabe!K5534*Eingabe!L5534</f>
        <v>0</v>
      </c>
      <c r="D5534" s="89">
        <f>IF(Eingabe!G5534="x",1,0)</f>
        <v>0</v>
      </c>
      <c r="E5534" s="1">
        <f>IF(Eingabe!H5534="x",1,0)</f>
        <v>0</v>
      </c>
      <c r="F5534" s="1">
        <f>IF(Eingabe!I5534="x",1,0)</f>
        <v>0</v>
      </c>
      <c r="G5534" s="90">
        <f t="shared" si="362"/>
        <v>0</v>
      </c>
      <c r="H5534" s="1">
        <f>IF(Eingabe!R5534="x",1,0)</f>
        <v>0</v>
      </c>
      <c r="I5534" s="1">
        <f>IF(Eingabe!S5534="x",1,0)</f>
        <v>0</v>
      </c>
      <c r="J5534" s="1">
        <f t="shared" si="363"/>
        <v>0</v>
      </c>
      <c r="K5534" s="89">
        <f>IF(Eingabe!E5534="x",1,0)</f>
        <v>0</v>
      </c>
      <c r="L5534" s="1">
        <f>IF(Eingabe!F5534="x",1,0)</f>
        <v>0</v>
      </c>
      <c r="M5534" s="90">
        <f t="shared" si="364"/>
        <v>0</v>
      </c>
    </row>
    <row r="5535">
      <c r="A5535" s="5">
        <f>Eingabe!J5535^2*PI()/4</f>
        <v>0</v>
      </c>
      <c r="B5535" s="5">
        <f>Eingabe!K5535*Eingabe!L5535</f>
        <v>0</v>
      </c>
      <c r="C5535" s="5">
        <f>(Eingabe!K5535*(Eingabe!L5535-Eingabe!K5535)+Eingabe!K5535^2*PI()/4)*0+Eingabe!K5535*Eingabe!L5535</f>
        <v>0</v>
      </c>
      <c r="D5535" s="89">
        <f>IF(Eingabe!G5535="x",1,0)</f>
        <v>0</v>
      </c>
      <c r="E5535" s="1">
        <f>IF(Eingabe!H5535="x",1,0)</f>
        <v>0</v>
      </c>
      <c r="F5535" s="1">
        <f>IF(Eingabe!I5535="x",1,0)</f>
        <v>0</v>
      </c>
      <c r="G5535" s="90">
        <f t="shared" si="362"/>
        <v>0</v>
      </c>
      <c r="H5535" s="1">
        <f>IF(Eingabe!R5535="x",1,0)</f>
        <v>0</v>
      </c>
      <c r="I5535" s="1">
        <f>IF(Eingabe!S5535="x",1,0)</f>
        <v>0</v>
      </c>
      <c r="J5535" s="1">
        <f t="shared" si="363"/>
        <v>0</v>
      </c>
      <c r="K5535" s="89">
        <f>IF(Eingabe!E5535="x",1,0)</f>
        <v>0</v>
      </c>
      <c r="L5535" s="1">
        <f>IF(Eingabe!F5535="x",1,0)</f>
        <v>0</v>
      </c>
      <c r="M5535" s="90">
        <f t="shared" si="364"/>
        <v>0</v>
      </c>
    </row>
    <row r="5536">
      <c r="A5536" s="5">
        <f>Eingabe!J5536^2*PI()/4</f>
        <v>0</v>
      </c>
      <c r="B5536" s="5">
        <f>Eingabe!K5536*Eingabe!L5536</f>
        <v>0</v>
      </c>
      <c r="C5536" s="5">
        <f>(Eingabe!K5536*(Eingabe!L5536-Eingabe!K5536)+Eingabe!K5536^2*PI()/4)*0+Eingabe!K5536*Eingabe!L5536</f>
        <v>0</v>
      </c>
      <c r="D5536" s="89">
        <f>IF(Eingabe!G5536="x",1,0)</f>
        <v>0</v>
      </c>
      <c r="E5536" s="1">
        <f>IF(Eingabe!H5536="x",1,0)</f>
        <v>0</v>
      </c>
      <c r="F5536" s="1">
        <f>IF(Eingabe!I5536="x",1,0)</f>
        <v>0</v>
      </c>
      <c r="G5536" s="90">
        <f t="shared" si="362"/>
        <v>0</v>
      </c>
      <c r="H5536" s="1">
        <f>IF(Eingabe!R5536="x",1,0)</f>
        <v>0</v>
      </c>
      <c r="I5536" s="1">
        <f>IF(Eingabe!S5536="x",1,0)</f>
        <v>0</v>
      </c>
      <c r="J5536" s="1">
        <f t="shared" si="363"/>
        <v>0</v>
      </c>
      <c r="K5536" s="89">
        <f>IF(Eingabe!E5536="x",1,0)</f>
        <v>0</v>
      </c>
      <c r="L5536" s="1">
        <f>IF(Eingabe!F5536="x",1,0)</f>
        <v>0</v>
      </c>
      <c r="M5536" s="90">
        <f t="shared" si="364"/>
        <v>0</v>
      </c>
    </row>
    <row r="5537">
      <c r="A5537" s="5">
        <f>Eingabe!J5537^2*PI()/4</f>
        <v>0</v>
      </c>
      <c r="B5537" s="5">
        <f>Eingabe!K5537*Eingabe!L5537</f>
        <v>0</v>
      </c>
      <c r="C5537" s="5">
        <f>(Eingabe!K5537*(Eingabe!L5537-Eingabe!K5537)+Eingabe!K5537^2*PI()/4)*0+Eingabe!K5537*Eingabe!L5537</f>
        <v>0</v>
      </c>
      <c r="D5537" s="89">
        <f>IF(Eingabe!G5537="x",1,0)</f>
        <v>0</v>
      </c>
      <c r="E5537" s="1">
        <f>IF(Eingabe!H5537="x",1,0)</f>
        <v>0</v>
      </c>
      <c r="F5537" s="1">
        <f>IF(Eingabe!I5537="x",1,0)</f>
        <v>0</v>
      </c>
      <c r="G5537" s="90">
        <f t="shared" si="362"/>
        <v>0</v>
      </c>
      <c r="H5537" s="1">
        <f>IF(Eingabe!R5537="x",1,0)</f>
        <v>0</v>
      </c>
      <c r="I5537" s="1">
        <f>IF(Eingabe!S5537="x",1,0)</f>
        <v>0</v>
      </c>
      <c r="J5537" s="1">
        <f t="shared" si="363"/>
        <v>0</v>
      </c>
      <c r="K5537" s="89">
        <f>IF(Eingabe!E5537="x",1,0)</f>
        <v>0</v>
      </c>
      <c r="L5537" s="1">
        <f>IF(Eingabe!F5537="x",1,0)</f>
        <v>0</v>
      </c>
      <c r="M5537" s="90">
        <f t="shared" si="364"/>
        <v>0</v>
      </c>
    </row>
    <row r="5538">
      <c r="A5538" s="5">
        <f>Eingabe!J5538^2*PI()/4</f>
        <v>0</v>
      </c>
      <c r="B5538" s="5">
        <f>Eingabe!K5538*Eingabe!L5538</f>
        <v>0</v>
      </c>
      <c r="C5538" s="5">
        <f>(Eingabe!K5538*(Eingabe!L5538-Eingabe!K5538)+Eingabe!K5538^2*PI()/4)*0+Eingabe!K5538*Eingabe!L5538</f>
        <v>0</v>
      </c>
      <c r="D5538" s="89">
        <f>IF(Eingabe!G5538="x",1,0)</f>
        <v>0</v>
      </c>
      <c r="E5538" s="1">
        <f>IF(Eingabe!H5538="x",1,0)</f>
        <v>0</v>
      </c>
      <c r="F5538" s="1">
        <f>IF(Eingabe!I5538="x",1,0)</f>
        <v>0</v>
      </c>
      <c r="G5538" s="90">
        <f t="shared" si="362"/>
        <v>0</v>
      </c>
      <c r="H5538" s="1">
        <f>IF(Eingabe!R5538="x",1,0)</f>
        <v>0</v>
      </c>
      <c r="I5538" s="1">
        <f>IF(Eingabe!S5538="x",1,0)</f>
        <v>0</v>
      </c>
      <c r="J5538" s="1">
        <f t="shared" si="363"/>
        <v>0</v>
      </c>
      <c r="K5538" s="89">
        <f>IF(Eingabe!E5538="x",1,0)</f>
        <v>0</v>
      </c>
      <c r="L5538" s="1">
        <f>IF(Eingabe!F5538="x",1,0)</f>
        <v>0</v>
      </c>
      <c r="M5538" s="90">
        <f t="shared" si="364"/>
        <v>0</v>
      </c>
    </row>
    <row r="5539">
      <c r="A5539" s="5">
        <f>Eingabe!J5539^2*PI()/4</f>
        <v>0</v>
      </c>
      <c r="B5539" s="5">
        <f>Eingabe!K5539*Eingabe!L5539</f>
        <v>0</v>
      </c>
      <c r="C5539" s="5">
        <f>(Eingabe!K5539*(Eingabe!L5539-Eingabe!K5539)+Eingabe!K5539^2*PI()/4)*0+Eingabe!K5539*Eingabe!L5539</f>
        <v>0</v>
      </c>
      <c r="D5539" s="89">
        <f>IF(Eingabe!G5539="x",1,0)</f>
        <v>0</v>
      </c>
      <c r="E5539" s="1">
        <f>IF(Eingabe!H5539="x",1,0)</f>
        <v>0</v>
      </c>
      <c r="F5539" s="1">
        <f>IF(Eingabe!I5539="x",1,0)</f>
        <v>0</v>
      </c>
      <c r="G5539" s="90">
        <f t="shared" si="362"/>
        <v>0</v>
      </c>
      <c r="H5539" s="1">
        <f>IF(Eingabe!R5539="x",1,0)</f>
        <v>0</v>
      </c>
      <c r="I5539" s="1">
        <f>IF(Eingabe!S5539="x",1,0)</f>
        <v>0</v>
      </c>
      <c r="J5539" s="1">
        <f t="shared" si="363"/>
        <v>0</v>
      </c>
      <c r="K5539" s="89">
        <f>IF(Eingabe!E5539="x",1,0)</f>
        <v>0</v>
      </c>
      <c r="L5539" s="1">
        <f>IF(Eingabe!F5539="x",1,0)</f>
        <v>0</v>
      </c>
      <c r="M5539" s="90">
        <f t="shared" si="364"/>
        <v>0</v>
      </c>
    </row>
    <row r="5540">
      <c r="A5540" s="5">
        <f>Eingabe!J5540^2*PI()/4</f>
        <v>0</v>
      </c>
      <c r="B5540" s="5">
        <f>Eingabe!K5540*Eingabe!L5540</f>
        <v>0</v>
      </c>
      <c r="C5540" s="5">
        <f>(Eingabe!K5540*(Eingabe!L5540-Eingabe!K5540)+Eingabe!K5540^2*PI()/4)*0+Eingabe!K5540*Eingabe!L5540</f>
        <v>0</v>
      </c>
      <c r="D5540" s="89">
        <f>IF(Eingabe!G5540="x",1,0)</f>
        <v>0</v>
      </c>
      <c r="E5540" s="1">
        <f>IF(Eingabe!H5540="x",1,0)</f>
        <v>0</v>
      </c>
      <c r="F5540" s="1">
        <f>IF(Eingabe!I5540="x",1,0)</f>
        <v>0</v>
      </c>
      <c r="G5540" s="90">
        <f t="shared" si="362"/>
        <v>0</v>
      </c>
      <c r="H5540" s="1">
        <f>IF(Eingabe!R5540="x",1,0)</f>
        <v>0</v>
      </c>
      <c r="I5540" s="1">
        <f>IF(Eingabe!S5540="x",1,0)</f>
        <v>0</v>
      </c>
      <c r="J5540" s="1">
        <f t="shared" si="363"/>
        <v>0</v>
      </c>
      <c r="K5540" s="89">
        <f>IF(Eingabe!E5540="x",1,0)</f>
        <v>0</v>
      </c>
      <c r="L5540" s="1">
        <f>IF(Eingabe!F5540="x",1,0)</f>
        <v>0</v>
      </c>
      <c r="M5540" s="90">
        <f t="shared" si="364"/>
        <v>0</v>
      </c>
    </row>
    <row r="5541">
      <c r="A5541" s="5">
        <f>Eingabe!J5541^2*PI()/4</f>
        <v>0</v>
      </c>
      <c r="B5541" s="5">
        <f>Eingabe!K5541*Eingabe!L5541</f>
        <v>0</v>
      </c>
      <c r="C5541" s="5">
        <f>(Eingabe!K5541*(Eingabe!L5541-Eingabe!K5541)+Eingabe!K5541^2*PI()/4)*0+Eingabe!K5541*Eingabe!L5541</f>
        <v>0</v>
      </c>
      <c r="D5541" s="89">
        <f>IF(Eingabe!G5541="x",1,0)</f>
        <v>0</v>
      </c>
      <c r="E5541" s="1">
        <f>IF(Eingabe!H5541="x",1,0)</f>
        <v>0</v>
      </c>
      <c r="F5541" s="1">
        <f>IF(Eingabe!I5541="x",1,0)</f>
        <v>0</v>
      </c>
      <c r="G5541" s="90">
        <f t="shared" si="362"/>
        <v>0</v>
      </c>
      <c r="H5541" s="1">
        <f>IF(Eingabe!R5541="x",1,0)</f>
        <v>0</v>
      </c>
      <c r="I5541" s="1">
        <f>IF(Eingabe!S5541="x",1,0)</f>
        <v>0</v>
      </c>
      <c r="J5541" s="1">
        <f t="shared" si="363"/>
        <v>0</v>
      </c>
      <c r="K5541" s="89">
        <f>IF(Eingabe!E5541="x",1,0)</f>
        <v>0</v>
      </c>
      <c r="L5541" s="1">
        <f>IF(Eingabe!F5541="x",1,0)</f>
        <v>0</v>
      </c>
      <c r="M5541" s="90">
        <f t="shared" si="364"/>
        <v>0</v>
      </c>
    </row>
    <row r="5542">
      <c r="A5542" s="5">
        <f>Eingabe!J5542^2*PI()/4</f>
        <v>0</v>
      </c>
      <c r="B5542" s="5">
        <f>Eingabe!K5542*Eingabe!L5542</f>
        <v>0</v>
      </c>
      <c r="C5542" s="5">
        <f>(Eingabe!K5542*(Eingabe!L5542-Eingabe!K5542)+Eingabe!K5542^2*PI()/4)*0+Eingabe!K5542*Eingabe!L5542</f>
        <v>0</v>
      </c>
      <c r="D5542" s="89">
        <f>IF(Eingabe!G5542="x",1,0)</f>
        <v>0</v>
      </c>
      <c r="E5542" s="1">
        <f>IF(Eingabe!H5542="x",1,0)</f>
        <v>0</v>
      </c>
      <c r="F5542" s="1">
        <f>IF(Eingabe!I5542="x",1,0)</f>
        <v>0</v>
      </c>
      <c r="G5542" s="90">
        <f t="shared" si="362"/>
        <v>0</v>
      </c>
      <c r="H5542" s="1">
        <f>IF(Eingabe!R5542="x",1,0)</f>
        <v>0</v>
      </c>
      <c r="I5542" s="1">
        <f>IF(Eingabe!S5542="x",1,0)</f>
        <v>0</v>
      </c>
      <c r="J5542" s="1">
        <f t="shared" si="363"/>
        <v>0</v>
      </c>
      <c r="K5542" s="89">
        <f>IF(Eingabe!E5542="x",1,0)</f>
        <v>0</v>
      </c>
      <c r="L5542" s="1">
        <f>IF(Eingabe!F5542="x",1,0)</f>
        <v>0</v>
      </c>
      <c r="M5542" s="90">
        <f t="shared" si="364"/>
        <v>0</v>
      </c>
    </row>
    <row r="5543">
      <c r="A5543" s="5">
        <f>Eingabe!J5543^2*PI()/4</f>
        <v>0</v>
      </c>
      <c r="B5543" s="5">
        <f>Eingabe!K5543*Eingabe!L5543</f>
        <v>0</v>
      </c>
      <c r="C5543" s="5">
        <f>(Eingabe!K5543*(Eingabe!L5543-Eingabe!K5543)+Eingabe!K5543^2*PI()/4)*0+Eingabe!K5543*Eingabe!L5543</f>
        <v>0</v>
      </c>
      <c r="D5543" s="89">
        <f>IF(Eingabe!G5543="x",1,0)</f>
        <v>0</v>
      </c>
      <c r="E5543" s="1">
        <f>IF(Eingabe!H5543="x",1,0)</f>
        <v>0</v>
      </c>
      <c r="F5543" s="1">
        <f>IF(Eingabe!I5543="x",1,0)</f>
        <v>0</v>
      </c>
      <c r="G5543" s="90">
        <f t="shared" si="362"/>
        <v>0</v>
      </c>
      <c r="H5543" s="1">
        <f>IF(Eingabe!R5543="x",1,0)</f>
        <v>0</v>
      </c>
      <c r="I5543" s="1">
        <f>IF(Eingabe!S5543="x",1,0)</f>
        <v>0</v>
      </c>
      <c r="J5543" s="1">
        <f t="shared" si="363"/>
        <v>0</v>
      </c>
      <c r="K5543" s="89">
        <f>IF(Eingabe!E5543="x",1,0)</f>
        <v>0</v>
      </c>
      <c r="L5543" s="1">
        <f>IF(Eingabe!F5543="x",1,0)</f>
        <v>0</v>
      </c>
      <c r="M5543" s="90">
        <f t="shared" si="364"/>
        <v>0</v>
      </c>
    </row>
    <row r="5544">
      <c r="A5544" s="5">
        <f>Eingabe!J5544^2*PI()/4</f>
        <v>0</v>
      </c>
      <c r="B5544" s="5">
        <f>Eingabe!K5544*Eingabe!L5544</f>
        <v>0</v>
      </c>
      <c r="C5544" s="5">
        <f>(Eingabe!K5544*(Eingabe!L5544-Eingabe!K5544)+Eingabe!K5544^2*PI()/4)*0+Eingabe!K5544*Eingabe!L5544</f>
        <v>0</v>
      </c>
      <c r="D5544" s="89">
        <f>IF(Eingabe!G5544="x",1,0)</f>
        <v>0</v>
      </c>
      <c r="E5544" s="1">
        <f>IF(Eingabe!H5544="x",1,0)</f>
        <v>0</v>
      </c>
      <c r="F5544" s="1">
        <f>IF(Eingabe!I5544="x",1,0)</f>
        <v>0</v>
      </c>
      <c r="G5544" s="90">
        <f t="shared" si="362"/>
        <v>0</v>
      </c>
      <c r="H5544" s="1">
        <f>IF(Eingabe!R5544="x",1,0)</f>
        <v>0</v>
      </c>
      <c r="I5544" s="1">
        <f>IF(Eingabe!S5544="x",1,0)</f>
        <v>0</v>
      </c>
      <c r="J5544" s="1">
        <f t="shared" si="363"/>
        <v>0</v>
      </c>
      <c r="K5544" s="89">
        <f>IF(Eingabe!E5544="x",1,0)</f>
        <v>0</v>
      </c>
      <c r="L5544" s="1">
        <f>IF(Eingabe!F5544="x",1,0)</f>
        <v>0</v>
      </c>
      <c r="M5544" s="90">
        <f t="shared" si="364"/>
        <v>0</v>
      </c>
    </row>
    <row r="5545">
      <c r="A5545" s="5">
        <f>Eingabe!J5545^2*PI()/4</f>
        <v>0</v>
      </c>
      <c r="B5545" s="5">
        <f>Eingabe!K5545*Eingabe!L5545</f>
        <v>0</v>
      </c>
      <c r="C5545" s="5">
        <f>(Eingabe!K5545*(Eingabe!L5545-Eingabe!K5545)+Eingabe!K5545^2*PI()/4)*0+Eingabe!K5545*Eingabe!L5545</f>
        <v>0</v>
      </c>
      <c r="D5545" s="89">
        <f>IF(Eingabe!G5545="x",1,0)</f>
        <v>0</v>
      </c>
      <c r="E5545" s="1">
        <f>IF(Eingabe!H5545="x",1,0)</f>
        <v>0</v>
      </c>
      <c r="F5545" s="1">
        <f>IF(Eingabe!I5545="x",1,0)</f>
        <v>0</v>
      </c>
      <c r="G5545" s="90">
        <f t="shared" si="362"/>
        <v>0</v>
      </c>
      <c r="H5545" s="1">
        <f>IF(Eingabe!R5545="x",1,0)</f>
        <v>0</v>
      </c>
      <c r="I5545" s="1">
        <f>IF(Eingabe!S5545="x",1,0)</f>
        <v>0</v>
      </c>
      <c r="J5545" s="1">
        <f t="shared" si="363"/>
        <v>0</v>
      </c>
      <c r="K5545" s="89">
        <f>IF(Eingabe!E5545="x",1,0)</f>
        <v>0</v>
      </c>
      <c r="L5545" s="1">
        <f>IF(Eingabe!F5545="x",1,0)</f>
        <v>0</v>
      </c>
      <c r="M5545" s="90">
        <f t="shared" si="364"/>
        <v>0</v>
      </c>
    </row>
    <row r="5546">
      <c r="A5546" s="5">
        <f>Eingabe!J5546^2*PI()/4</f>
        <v>0</v>
      </c>
      <c r="B5546" s="5">
        <f>Eingabe!K5546*Eingabe!L5546</f>
        <v>0</v>
      </c>
      <c r="C5546" s="5">
        <f>(Eingabe!K5546*(Eingabe!L5546-Eingabe!K5546)+Eingabe!K5546^2*PI()/4)*0+Eingabe!K5546*Eingabe!L5546</f>
        <v>0</v>
      </c>
      <c r="D5546" s="89">
        <f>IF(Eingabe!G5546="x",1,0)</f>
        <v>0</v>
      </c>
      <c r="E5546" s="1">
        <f>IF(Eingabe!H5546="x",1,0)</f>
        <v>0</v>
      </c>
      <c r="F5546" s="1">
        <f>IF(Eingabe!I5546="x",1,0)</f>
        <v>0</v>
      </c>
      <c r="G5546" s="90">
        <f t="shared" si="362"/>
        <v>0</v>
      </c>
      <c r="H5546" s="1">
        <f>IF(Eingabe!R5546="x",1,0)</f>
        <v>0</v>
      </c>
      <c r="I5546" s="1">
        <f>IF(Eingabe!S5546="x",1,0)</f>
        <v>0</v>
      </c>
      <c r="J5546" s="1">
        <f t="shared" si="363"/>
        <v>0</v>
      </c>
      <c r="K5546" s="89">
        <f>IF(Eingabe!E5546="x",1,0)</f>
        <v>0</v>
      </c>
      <c r="L5546" s="1">
        <f>IF(Eingabe!F5546="x",1,0)</f>
        <v>0</v>
      </c>
      <c r="M5546" s="90">
        <f t="shared" si="364"/>
        <v>0</v>
      </c>
    </row>
    <row r="5547">
      <c r="A5547" s="5">
        <f>Eingabe!J5547^2*PI()/4</f>
        <v>0</v>
      </c>
      <c r="B5547" s="5">
        <f>Eingabe!K5547*Eingabe!L5547</f>
        <v>0</v>
      </c>
      <c r="C5547" s="5">
        <f>(Eingabe!K5547*(Eingabe!L5547-Eingabe!K5547)+Eingabe!K5547^2*PI()/4)*0+Eingabe!K5547*Eingabe!L5547</f>
        <v>0</v>
      </c>
      <c r="D5547" s="89">
        <f>IF(Eingabe!G5547="x",1,0)</f>
        <v>0</v>
      </c>
      <c r="E5547" s="1">
        <f>IF(Eingabe!H5547="x",1,0)</f>
        <v>0</v>
      </c>
      <c r="F5547" s="1">
        <f>IF(Eingabe!I5547="x",1,0)</f>
        <v>0</v>
      </c>
      <c r="G5547" s="90">
        <f t="shared" si="362"/>
        <v>0</v>
      </c>
      <c r="H5547" s="1">
        <f>IF(Eingabe!R5547="x",1,0)</f>
        <v>0</v>
      </c>
      <c r="I5547" s="1">
        <f>IF(Eingabe!S5547="x",1,0)</f>
        <v>0</v>
      </c>
      <c r="J5547" s="1">
        <f t="shared" si="363"/>
        <v>0</v>
      </c>
      <c r="K5547" s="89">
        <f>IF(Eingabe!E5547="x",1,0)</f>
        <v>0</v>
      </c>
      <c r="L5547" s="1">
        <f>IF(Eingabe!F5547="x",1,0)</f>
        <v>0</v>
      </c>
      <c r="M5547" s="90">
        <f t="shared" si="364"/>
        <v>0</v>
      </c>
    </row>
    <row r="5548">
      <c r="A5548" s="5">
        <f>Eingabe!J5548^2*PI()/4</f>
        <v>0</v>
      </c>
      <c r="B5548" s="5">
        <f>Eingabe!K5548*Eingabe!L5548</f>
        <v>0</v>
      </c>
      <c r="C5548" s="5">
        <f>(Eingabe!K5548*(Eingabe!L5548-Eingabe!K5548)+Eingabe!K5548^2*PI()/4)*0+Eingabe!K5548*Eingabe!L5548</f>
        <v>0</v>
      </c>
      <c r="D5548" s="89">
        <f>IF(Eingabe!G5548="x",1,0)</f>
        <v>0</v>
      </c>
      <c r="E5548" s="1">
        <f>IF(Eingabe!H5548="x",1,0)</f>
        <v>0</v>
      </c>
      <c r="F5548" s="1">
        <f>IF(Eingabe!I5548="x",1,0)</f>
        <v>0</v>
      </c>
      <c r="G5548" s="90">
        <f t="shared" si="362"/>
        <v>0</v>
      </c>
      <c r="H5548" s="1">
        <f>IF(Eingabe!R5548="x",1,0)</f>
        <v>0</v>
      </c>
      <c r="I5548" s="1">
        <f>IF(Eingabe!S5548="x",1,0)</f>
        <v>0</v>
      </c>
      <c r="J5548" s="1">
        <f t="shared" si="363"/>
        <v>0</v>
      </c>
      <c r="K5548" s="89">
        <f>IF(Eingabe!E5548="x",1,0)</f>
        <v>0</v>
      </c>
      <c r="L5548" s="1">
        <f>IF(Eingabe!F5548="x",1,0)</f>
        <v>0</v>
      </c>
      <c r="M5548" s="90">
        <f t="shared" si="364"/>
        <v>0</v>
      </c>
    </row>
    <row r="5549">
      <c r="A5549" s="5">
        <f>Eingabe!J5549^2*PI()/4</f>
        <v>0</v>
      </c>
      <c r="B5549" s="5">
        <f>Eingabe!K5549*Eingabe!L5549</f>
        <v>0</v>
      </c>
      <c r="C5549" s="5">
        <f>(Eingabe!K5549*(Eingabe!L5549-Eingabe!K5549)+Eingabe!K5549^2*PI()/4)*0+Eingabe!K5549*Eingabe!L5549</f>
        <v>0</v>
      </c>
      <c r="D5549" s="89">
        <f>IF(Eingabe!G5549="x",1,0)</f>
        <v>0</v>
      </c>
      <c r="E5549" s="1">
        <f>IF(Eingabe!H5549="x",1,0)</f>
        <v>0</v>
      </c>
      <c r="F5549" s="1">
        <f>IF(Eingabe!I5549="x",1,0)</f>
        <v>0</v>
      </c>
      <c r="G5549" s="90">
        <f t="shared" si="362"/>
        <v>0</v>
      </c>
      <c r="H5549" s="1">
        <f>IF(Eingabe!R5549="x",1,0)</f>
        <v>0</v>
      </c>
      <c r="I5549" s="1">
        <f>IF(Eingabe!S5549="x",1,0)</f>
        <v>0</v>
      </c>
      <c r="J5549" s="1">
        <f t="shared" si="363"/>
        <v>0</v>
      </c>
      <c r="K5549" s="89">
        <f>IF(Eingabe!E5549="x",1,0)</f>
        <v>0</v>
      </c>
      <c r="L5549" s="1">
        <f>IF(Eingabe!F5549="x",1,0)</f>
        <v>0</v>
      </c>
      <c r="M5549" s="90">
        <f t="shared" si="364"/>
        <v>0</v>
      </c>
    </row>
    <row r="5550">
      <c r="A5550" s="5">
        <f>Eingabe!J5550^2*PI()/4</f>
        <v>0</v>
      </c>
      <c r="B5550" s="5">
        <f>Eingabe!K5550*Eingabe!L5550</f>
        <v>0</v>
      </c>
      <c r="C5550" s="5">
        <f>(Eingabe!K5550*(Eingabe!L5550-Eingabe!K5550)+Eingabe!K5550^2*PI()/4)*0+Eingabe!K5550*Eingabe!L5550</f>
        <v>0</v>
      </c>
      <c r="D5550" s="89">
        <f>IF(Eingabe!G5550="x",1,0)</f>
        <v>0</v>
      </c>
      <c r="E5550" s="1">
        <f>IF(Eingabe!H5550="x",1,0)</f>
        <v>0</v>
      </c>
      <c r="F5550" s="1">
        <f>IF(Eingabe!I5550="x",1,0)</f>
        <v>0</v>
      </c>
      <c r="G5550" s="90">
        <f t="shared" si="362"/>
        <v>0</v>
      </c>
      <c r="H5550" s="1">
        <f>IF(Eingabe!R5550="x",1,0)</f>
        <v>0</v>
      </c>
      <c r="I5550" s="1">
        <f>IF(Eingabe!S5550="x",1,0)</f>
        <v>0</v>
      </c>
      <c r="J5550" s="1">
        <f t="shared" si="363"/>
        <v>0</v>
      </c>
      <c r="K5550" s="89">
        <f>IF(Eingabe!E5550="x",1,0)</f>
        <v>0</v>
      </c>
      <c r="L5550" s="1">
        <f>IF(Eingabe!F5550="x",1,0)</f>
        <v>0</v>
      </c>
      <c r="M5550" s="90">
        <f t="shared" si="364"/>
        <v>0</v>
      </c>
    </row>
    <row r="5551">
      <c r="A5551" s="5">
        <f>Eingabe!J5551^2*PI()/4</f>
        <v>0</v>
      </c>
      <c r="B5551" s="5">
        <f>Eingabe!K5551*Eingabe!L5551</f>
        <v>0</v>
      </c>
      <c r="C5551" s="5">
        <f>(Eingabe!K5551*(Eingabe!L5551-Eingabe!K5551)+Eingabe!K5551^2*PI()/4)*0+Eingabe!K5551*Eingabe!L5551</f>
        <v>0</v>
      </c>
      <c r="D5551" s="89">
        <f>IF(Eingabe!G5551="x",1,0)</f>
        <v>0</v>
      </c>
      <c r="E5551" s="1">
        <f>IF(Eingabe!H5551="x",1,0)</f>
        <v>0</v>
      </c>
      <c r="F5551" s="1">
        <f>IF(Eingabe!I5551="x",1,0)</f>
        <v>0</v>
      </c>
      <c r="G5551" s="90">
        <f t="shared" si="362"/>
        <v>0</v>
      </c>
      <c r="H5551" s="1">
        <f>IF(Eingabe!R5551="x",1,0)</f>
        <v>0</v>
      </c>
      <c r="I5551" s="1">
        <f>IF(Eingabe!S5551="x",1,0)</f>
        <v>0</v>
      </c>
      <c r="J5551" s="1">
        <f t="shared" si="363"/>
        <v>0</v>
      </c>
      <c r="K5551" s="89">
        <f>IF(Eingabe!E5551="x",1,0)</f>
        <v>0</v>
      </c>
      <c r="L5551" s="1">
        <f>IF(Eingabe!F5551="x",1,0)</f>
        <v>0</v>
      </c>
      <c r="M5551" s="90">
        <f t="shared" si="364"/>
        <v>0</v>
      </c>
    </row>
    <row r="5552">
      <c r="A5552" s="5">
        <f>Eingabe!J5552^2*PI()/4</f>
        <v>0</v>
      </c>
      <c r="B5552" s="5">
        <f>Eingabe!K5552*Eingabe!L5552</f>
        <v>0</v>
      </c>
      <c r="C5552" s="5">
        <f>(Eingabe!K5552*(Eingabe!L5552-Eingabe!K5552)+Eingabe!K5552^2*PI()/4)*0+Eingabe!K5552*Eingabe!L5552</f>
        <v>0</v>
      </c>
      <c r="D5552" s="89">
        <f>IF(Eingabe!G5552="x",1,0)</f>
        <v>0</v>
      </c>
      <c r="E5552" s="1">
        <f>IF(Eingabe!H5552="x",1,0)</f>
        <v>0</v>
      </c>
      <c r="F5552" s="1">
        <f>IF(Eingabe!I5552="x",1,0)</f>
        <v>0</v>
      </c>
      <c r="G5552" s="90">
        <f t="shared" si="362"/>
        <v>0</v>
      </c>
      <c r="H5552" s="1">
        <f>IF(Eingabe!R5552="x",1,0)</f>
        <v>0</v>
      </c>
      <c r="I5552" s="1">
        <f>IF(Eingabe!S5552="x",1,0)</f>
        <v>0</v>
      </c>
      <c r="J5552" s="1">
        <f t="shared" si="363"/>
        <v>0</v>
      </c>
      <c r="K5552" s="89">
        <f>IF(Eingabe!E5552="x",1,0)</f>
        <v>0</v>
      </c>
      <c r="L5552" s="1">
        <f>IF(Eingabe!F5552="x",1,0)</f>
        <v>0</v>
      </c>
      <c r="M5552" s="90">
        <f t="shared" si="364"/>
        <v>0</v>
      </c>
    </row>
    <row r="5553">
      <c r="A5553" s="5">
        <f>Eingabe!J5553^2*PI()/4</f>
        <v>0</v>
      </c>
      <c r="B5553" s="5">
        <f>Eingabe!K5553*Eingabe!L5553</f>
        <v>0</v>
      </c>
      <c r="C5553" s="5">
        <f>(Eingabe!K5553*(Eingabe!L5553-Eingabe!K5553)+Eingabe!K5553^2*PI()/4)*0+Eingabe!K5553*Eingabe!L5553</f>
        <v>0</v>
      </c>
      <c r="D5553" s="89">
        <f>IF(Eingabe!G5553="x",1,0)</f>
        <v>0</v>
      </c>
      <c r="E5553" s="1">
        <f>IF(Eingabe!H5553="x",1,0)</f>
        <v>0</v>
      </c>
      <c r="F5553" s="1">
        <f>IF(Eingabe!I5553="x",1,0)</f>
        <v>0</v>
      </c>
      <c r="G5553" s="90">
        <f t="shared" si="362"/>
        <v>0</v>
      </c>
      <c r="H5553" s="1">
        <f>IF(Eingabe!R5553="x",1,0)</f>
        <v>0</v>
      </c>
      <c r="I5553" s="1">
        <f>IF(Eingabe!S5553="x",1,0)</f>
        <v>0</v>
      </c>
      <c r="J5553" s="1">
        <f t="shared" si="363"/>
        <v>0</v>
      </c>
      <c r="K5553" s="89">
        <f>IF(Eingabe!E5553="x",1,0)</f>
        <v>0</v>
      </c>
      <c r="L5553" s="1">
        <f>IF(Eingabe!F5553="x",1,0)</f>
        <v>0</v>
      </c>
      <c r="M5553" s="90">
        <f t="shared" si="364"/>
        <v>0</v>
      </c>
    </row>
    <row r="5554">
      <c r="A5554" s="5">
        <f>Eingabe!J5554^2*PI()/4</f>
        <v>0</v>
      </c>
      <c r="B5554" s="5">
        <f>Eingabe!K5554*Eingabe!L5554</f>
        <v>0</v>
      </c>
      <c r="C5554" s="5">
        <f>(Eingabe!K5554*(Eingabe!L5554-Eingabe!K5554)+Eingabe!K5554^2*PI()/4)*0+Eingabe!K5554*Eingabe!L5554</f>
        <v>0</v>
      </c>
      <c r="D5554" s="89">
        <f>IF(Eingabe!G5554="x",1,0)</f>
        <v>0</v>
      </c>
      <c r="E5554" s="1">
        <f>IF(Eingabe!H5554="x",1,0)</f>
        <v>0</v>
      </c>
      <c r="F5554" s="1">
        <f>IF(Eingabe!I5554="x",1,0)</f>
        <v>0</v>
      </c>
      <c r="G5554" s="90">
        <f t="shared" si="362"/>
        <v>0</v>
      </c>
      <c r="H5554" s="1">
        <f>IF(Eingabe!R5554="x",1,0)</f>
        <v>0</v>
      </c>
      <c r="I5554" s="1">
        <f>IF(Eingabe!S5554="x",1,0)</f>
        <v>0</v>
      </c>
      <c r="J5554" s="1">
        <f t="shared" si="363"/>
        <v>0</v>
      </c>
      <c r="K5554" s="89">
        <f>IF(Eingabe!E5554="x",1,0)</f>
        <v>0</v>
      </c>
      <c r="L5554" s="1">
        <f>IF(Eingabe!F5554="x",1,0)</f>
        <v>0</v>
      </c>
      <c r="M5554" s="90">
        <f t="shared" si="364"/>
        <v>0</v>
      </c>
    </row>
    <row r="5555">
      <c r="A5555" s="5">
        <f>Eingabe!J5555^2*PI()/4</f>
        <v>0</v>
      </c>
      <c r="B5555" s="5">
        <f>Eingabe!K5555*Eingabe!L5555</f>
        <v>0</v>
      </c>
      <c r="C5555" s="5">
        <f>(Eingabe!K5555*(Eingabe!L5555-Eingabe!K5555)+Eingabe!K5555^2*PI()/4)*0+Eingabe!K5555*Eingabe!L5555</f>
        <v>0</v>
      </c>
      <c r="D5555" s="89">
        <f>IF(Eingabe!G5555="x",1,0)</f>
        <v>0</v>
      </c>
      <c r="E5555" s="1">
        <f>IF(Eingabe!H5555="x",1,0)</f>
        <v>0</v>
      </c>
      <c r="F5555" s="1">
        <f>IF(Eingabe!I5555="x",1,0)</f>
        <v>0</v>
      </c>
      <c r="G5555" s="90">
        <f t="shared" si="362"/>
        <v>0</v>
      </c>
      <c r="H5555" s="1">
        <f>IF(Eingabe!R5555="x",1,0)</f>
        <v>0</v>
      </c>
      <c r="I5555" s="1">
        <f>IF(Eingabe!S5555="x",1,0)</f>
        <v>0</v>
      </c>
      <c r="J5555" s="1">
        <f t="shared" si="363"/>
        <v>0</v>
      </c>
      <c r="K5555" s="89">
        <f>IF(Eingabe!E5555="x",1,0)</f>
        <v>0</v>
      </c>
      <c r="L5555" s="1">
        <f>IF(Eingabe!F5555="x",1,0)</f>
        <v>0</v>
      </c>
      <c r="M5555" s="90">
        <f t="shared" si="364"/>
        <v>0</v>
      </c>
    </row>
    <row r="5556">
      <c r="A5556" s="5">
        <f>Eingabe!J5556^2*PI()/4</f>
        <v>0</v>
      </c>
      <c r="B5556" s="5">
        <f>Eingabe!K5556*Eingabe!L5556</f>
        <v>0</v>
      </c>
      <c r="C5556" s="5">
        <f>(Eingabe!K5556*(Eingabe!L5556-Eingabe!K5556)+Eingabe!K5556^2*PI()/4)*0+Eingabe!K5556*Eingabe!L5556</f>
        <v>0</v>
      </c>
      <c r="D5556" s="89">
        <f>IF(Eingabe!G5556="x",1,0)</f>
        <v>0</v>
      </c>
      <c r="E5556" s="1">
        <f>IF(Eingabe!H5556="x",1,0)</f>
        <v>0</v>
      </c>
      <c r="F5556" s="1">
        <f>IF(Eingabe!I5556="x",1,0)</f>
        <v>0</v>
      </c>
      <c r="G5556" s="90">
        <f t="shared" si="362"/>
        <v>0</v>
      </c>
      <c r="H5556" s="1">
        <f>IF(Eingabe!R5556="x",1,0)</f>
        <v>0</v>
      </c>
      <c r="I5556" s="1">
        <f>IF(Eingabe!S5556="x",1,0)</f>
        <v>0</v>
      </c>
      <c r="J5556" s="1">
        <f t="shared" si="363"/>
        <v>0</v>
      </c>
      <c r="K5556" s="89">
        <f>IF(Eingabe!E5556="x",1,0)</f>
        <v>0</v>
      </c>
      <c r="L5556" s="1">
        <f>IF(Eingabe!F5556="x",1,0)</f>
        <v>0</v>
      </c>
      <c r="M5556" s="90">
        <f t="shared" si="364"/>
        <v>0</v>
      </c>
    </row>
    <row r="5557">
      <c r="A5557" s="5">
        <f>Eingabe!J5557^2*PI()/4</f>
        <v>0</v>
      </c>
      <c r="B5557" s="5">
        <f>Eingabe!K5557*Eingabe!L5557</f>
        <v>0</v>
      </c>
      <c r="C5557" s="5">
        <f>(Eingabe!K5557*(Eingabe!L5557-Eingabe!K5557)+Eingabe!K5557^2*PI()/4)*0+Eingabe!K5557*Eingabe!L5557</f>
        <v>0</v>
      </c>
      <c r="D5557" s="89">
        <f>IF(Eingabe!G5557="x",1,0)</f>
        <v>0</v>
      </c>
      <c r="E5557" s="1">
        <f>IF(Eingabe!H5557="x",1,0)</f>
        <v>0</v>
      </c>
      <c r="F5557" s="1">
        <f>IF(Eingabe!I5557="x",1,0)</f>
        <v>0</v>
      </c>
      <c r="G5557" s="90">
        <f t="shared" si="362"/>
        <v>0</v>
      </c>
      <c r="H5557" s="1">
        <f>IF(Eingabe!R5557="x",1,0)</f>
        <v>0</v>
      </c>
      <c r="I5557" s="1">
        <f>IF(Eingabe!S5557="x",1,0)</f>
        <v>0</v>
      </c>
      <c r="J5557" s="1">
        <f t="shared" si="363"/>
        <v>0</v>
      </c>
      <c r="K5557" s="89">
        <f>IF(Eingabe!E5557="x",1,0)</f>
        <v>0</v>
      </c>
      <c r="L5557" s="1">
        <f>IF(Eingabe!F5557="x",1,0)</f>
        <v>0</v>
      </c>
      <c r="M5557" s="90">
        <f t="shared" si="364"/>
        <v>0</v>
      </c>
    </row>
    <row r="5558">
      <c r="A5558" s="5">
        <f>Eingabe!J5558^2*PI()/4</f>
        <v>0</v>
      </c>
      <c r="B5558" s="5">
        <f>Eingabe!K5558*Eingabe!L5558</f>
        <v>0</v>
      </c>
      <c r="C5558" s="5">
        <f>(Eingabe!K5558*(Eingabe!L5558-Eingabe!K5558)+Eingabe!K5558^2*PI()/4)*0+Eingabe!K5558*Eingabe!L5558</f>
        <v>0</v>
      </c>
      <c r="D5558" s="89">
        <f>IF(Eingabe!G5558="x",1,0)</f>
        <v>0</v>
      </c>
      <c r="E5558" s="1">
        <f>IF(Eingabe!H5558="x",1,0)</f>
        <v>0</v>
      </c>
      <c r="F5558" s="1">
        <f>IF(Eingabe!I5558="x",1,0)</f>
        <v>0</v>
      </c>
      <c r="G5558" s="90">
        <f t="shared" si="362"/>
        <v>0</v>
      </c>
      <c r="H5558" s="1">
        <f>IF(Eingabe!R5558="x",1,0)</f>
        <v>0</v>
      </c>
      <c r="I5558" s="1">
        <f>IF(Eingabe!S5558="x",1,0)</f>
        <v>0</v>
      </c>
      <c r="J5558" s="1">
        <f t="shared" si="363"/>
        <v>0</v>
      </c>
      <c r="K5558" s="89">
        <f>IF(Eingabe!E5558="x",1,0)</f>
        <v>0</v>
      </c>
      <c r="L5558" s="1">
        <f>IF(Eingabe!F5558="x",1,0)</f>
        <v>0</v>
      </c>
      <c r="M5558" s="90">
        <f t="shared" si="364"/>
        <v>0</v>
      </c>
    </row>
    <row r="5559">
      <c r="A5559" s="5">
        <f>Eingabe!J5559^2*PI()/4</f>
        <v>0</v>
      </c>
      <c r="B5559" s="5">
        <f>Eingabe!K5559*Eingabe!L5559</f>
        <v>0</v>
      </c>
      <c r="C5559" s="5">
        <f>(Eingabe!K5559*(Eingabe!L5559-Eingabe!K5559)+Eingabe!K5559^2*PI()/4)*0+Eingabe!K5559*Eingabe!L5559</f>
        <v>0</v>
      </c>
      <c r="D5559" s="89">
        <f>IF(Eingabe!G5559="x",1,0)</f>
        <v>0</v>
      </c>
      <c r="E5559" s="1">
        <f>IF(Eingabe!H5559="x",1,0)</f>
        <v>0</v>
      </c>
      <c r="F5559" s="1">
        <f>IF(Eingabe!I5559="x",1,0)</f>
        <v>0</v>
      </c>
      <c r="G5559" s="90">
        <f t="shared" si="362"/>
        <v>0</v>
      </c>
      <c r="H5559" s="1">
        <f>IF(Eingabe!R5559="x",1,0)</f>
        <v>0</v>
      </c>
      <c r="I5559" s="1">
        <f>IF(Eingabe!S5559="x",1,0)</f>
        <v>0</v>
      </c>
      <c r="J5559" s="1">
        <f t="shared" si="363"/>
        <v>0</v>
      </c>
      <c r="K5559" s="89">
        <f>IF(Eingabe!E5559="x",1,0)</f>
        <v>0</v>
      </c>
      <c r="L5559" s="1">
        <f>IF(Eingabe!F5559="x",1,0)</f>
        <v>0</v>
      </c>
      <c r="M5559" s="90">
        <f t="shared" si="364"/>
        <v>0</v>
      </c>
    </row>
    <row r="5560">
      <c r="A5560" s="5">
        <f>Eingabe!J5560^2*PI()/4</f>
        <v>0</v>
      </c>
      <c r="B5560" s="5">
        <f>Eingabe!K5560*Eingabe!L5560</f>
        <v>0</v>
      </c>
      <c r="C5560" s="5">
        <f>(Eingabe!K5560*(Eingabe!L5560-Eingabe!K5560)+Eingabe!K5560^2*PI()/4)*0+Eingabe!K5560*Eingabe!L5560</f>
        <v>0</v>
      </c>
      <c r="D5560" s="89">
        <f>IF(Eingabe!G5560="x",1,0)</f>
        <v>0</v>
      </c>
      <c r="E5560" s="1">
        <f>IF(Eingabe!H5560="x",1,0)</f>
        <v>0</v>
      </c>
      <c r="F5560" s="1">
        <f>IF(Eingabe!I5560="x",1,0)</f>
        <v>0</v>
      </c>
      <c r="G5560" s="90">
        <f t="shared" si="362"/>
        <v>0</v>
      </c>
      <c r="H5560" s="1">
        <f>IF(Eingabe!R5560="x",1,0)</f>
        <v>0</v>
      </c>
      <c r="I5560" s="1">
        <f>IF(Eingabe!S5560="x",1,0)</f>
        <v>0</v>
      </c>
      <c r="J5560" s="1">
        <f t="shared" si="363"/>
        <v>0</v>
      </c>
      <c r="K5560" s="89">
        <f>IF(Eingabe!E5560="x",1,0)</f>
        <v>0</v>
      </c>
      <c r="L5560" s="1">
        <f>IF(Eingabe!F5560="x",1,0)</f>
        <v>0</v>
      </c>
      <c r="M5560" s="90">
        <f t="shared" si="364"/>
        <v>0</v>
      </c>
    </row>
    <row r="5561">
      <c r="A5561" s="5">
        <f>Eingabe!J5561^2*PI()/4</f>
        <v>0</v>
      </c>
      <c r="B5561" s="5">
        <f>Eingabe!K5561*Eingabe!L5561</f>
        <v>0</v>
      </c>
      <c r="C5561" s="5">
        <f>(Eingabe!K5561*(Eingabe!L5561-Eingabe!K5561)+Eingabe!K5561^2*PI()/4)*0+Eingabe!K5561*Eingabe!L5561</f>
        <v>0</v>
      </c>
      <c r="D5561" s="89">
        <f>IF(Eingabe!G5561="x",1,0)</f>
        <v>0</v>
      </c>
      <c r="E5561" s="1">
        <f>IF(Eingabe!H5561="x",1,0)</f>
        <v>0</v>
      </c>
      <c r="F5561" s="1">
        <f>IF(Eingabe!I5561="x",1,0)</f>
        <v>0</v>
      </c>
      <c r="G5561" s="90">
        <f t="shared" si="362"/>
        <v>0</v>
      </c>
      <c r="H5561" s="1">
        <f>IF(Eingabe!R5561="x",1,0)</f>
        <v>0</v>
      </c>
      <c r="I5561" s="1">
        <f>IF(Eingabe!S5561="x",1,0)</f>
        <v>0</v>
      </c>
      <c r="J5561" s="1">
        <f t="shared" si="363"/>
        <v>0</v>
      </c>
      <c r="K5561" s="89">
        <f>IF(Eingabe!E5561="x",1,0)</f>
        <v>0</v>
      </c>
      <c r="L5561" s="1">
        <f>IF(Eingabe!F5561="x",1,0)</f>
        <v>0</v>
      </c>
      <c r="M5561" s="90">
        <f t="shared" si="364"/>
        <v>0</v>
      </c>
    </row>
    <row r="5562">
      <c r="A5562" s="5">
        <f>Eingabe!J5562^2*PI()/4</f>
        <v>0</v>
      </c>
      <c r="B5562" s="5">
        <f>Eingabe!K5562*Eingabe!L5562</f>
        <v>0</v>
      </c>
      <c r="C5562" s="5">
        <f>(Eingabe!K5562*(Eingabe!L5562-Eingabe!K5562)+Eingabe!K5562^2*PI()/4)*0+Eingabe!K5562*Eingabe!L5562</f>
        <v>0</v>
      </c>
      <c r="D5562" s="89">
        <f>IF(Eingabe!G5562="x",1,0)</f>
        <v>0</v>
      </c>
      <c r="E5562" s="1">
        <f>IF(Eingabe!H5562="x",1,0)</f>
        <v>0</v>
      </c>
      <c r="F5562" s="1">
        <f>IF(Eingabe!I5562="x",1,0)</f>
        <v>0</v>
      </c>
      <c r="G5562" s="90">
        <f t="shared" si="362"/>
        <v>0</v>
      </c>
      <c r="H5562" s="1">
        <f>IF(Eingabe!R5562="x",1,0)</f>
        <v>0</v>
      </c>
      <c r="I5562" s="1">
        <f>IF(Eingabe!S5562="x",1,0)</f>
        <v>0</v>
      </c>
      <c r="J5562" s="1">
        <f t="shared" si="363"/>
        <v>0</v>
      </c>
      <c r="K5562" s="89">
        <f>IF(Eingabe!E5562="x",1,0)</f>
        <v>0</v>
      </c>
      <c r="L5562" s="1">
        <f>IF(Eingabe!F5562="x",1,0)</f>
        <v>0</v>
      </c>
      <c r="M5562" s="90">
        <f t="shared" si="364"/>
        <v>0</v>
      </c>
    </row>
    <row r="5563">
      <c r="A5563" s="5">
        <f>Eingabe!J5563^2*PI()/4</f>
        <v>0</v>
      </c>
      <c r="B5563" s="5">
        <f>Eingabe!K5563*Eingabe!L5563</f>
        <v>0</v>
      </c>
      <c r="C5563" s="5">
        <f>(Eingabe!K5563*(Eingabe!L5563-Eingabe!K5563)+Eingabe!K5563^2*PI()/4)*0+Eingabe!K5563*Eingabe!L5563</f>
        <v>0</v>
      </c>
      <c r="D5563" s="89">
        <f>IF(Eingabe!G5563="x",1,0)</f>
        <v>0</v>
      </c>
      <c r="E5563" s="1">
        <f>IF(Eingabe!H5563="x",1,0)</f>
        <v>0</v>
      </c>
      <c r="F5563" s="1">
        <f>IF(Eingabe!I5563="x",1,0)</f>
        <v>0</v>
      </c>
      <c r="G5563" s="90">
        <f t="shared" si="362"/>
        <v>0</v>
      </c>
      <c r="H5563" s="1">
        <f>IF(Eingabe!R5563="x",1,0)</f>
        <v>0</v>
      </c>
      <c r="I5563" s="1">
        <f>IF(Eingabe!S5563="x",1,0)</f>
        <v>0</v>
      </c>
      <c r="J5563" s="1">
        <f t="shared" si="363"/>
        <v>0</v>
      </c>
      <c r="K5563" s="89">
        <f>IF(Eingabe!E5563="x",1,0)</f>
        <v>0</v>
      </c>
      <c r="L5563" s="1">
        <f>IF(Eingabe!F5563="x",1,0)</f>
        <v>0</v>
      </c>
      <c r="M5563" s="90">
        <f t="shared" si="364"/>
        <v>0</v>
      </c>
    </row>
    <row r="5564">
      <c r="A5564" s="5">
        <f>Eingabe!J5564^2*PI()/4</f>
        <v>0</v>
      </c>
      <c r="B5564" s="5">
        <f>Eingabe!K5564*Eingabe!L5564</f>
        <v>0</v>
      </c>
      <c r="C5564" s="5">
        <f>(Eingabe!K5564*(Eingabe!L5564-Eingabe!K5564)+Eingabe!K5564^2*PI()/4)*0+Eingabe!K5564*Eingabe!L5564</f>
        <v>0</v>
      </c>
      <c r="D5564" s="89">
        <f>IF(Eingabe!G5564="x",1,0)</f>
        <v>0</v>
      </c>
      <c r="E5564" s="1">
        <f>IF(Eingabe!H5564="x",1,0)</f>
        <v>0</v>
      </c>
      <c r="F5564" s="1">
        <f>IF(Eingabe!I5564="x",1,0)</f>
        <v>0</v>
      </c>
      <c r="G5564" s="90">
        <f t="shared" si="362"/>
        <v>0</v>
      </c>
      <c r="H5564" s="1">
        <f>IF(Eingabe!R5564="x",1,0)</f>
        <v>0</v>
      </c>
      <c r="I5564" s="1">
        <f>IF(Eingabe!S5564="x",1,0)</f>
        <v>0</v>
      </c>
      <c r="J5564" s="1">
        <f t="shared" si="363"/>
        <v>0</v>
      </c>
      <c r="K5564" s="89">
        <f>IF(Eingabe!E5564="x",1,0)</f>
        <v>0</v>
      </c>
      <c r="L5564" s="1">
        <f>IF(Eingabe!F5564="x",1,0)</f>
        <v>0</v>
      </c>
      <c r="M5564" s="90">
        <f t="shared" si="364"/>
        <v>0</v>
      </c>
    </row>
    <row r="5565">
      <c r="A5565" s="5">
        <f>Eingabe!J5565^2*PI()/4</f>
        <v>0</v>
      </c>
      <c r="B5565" s="5">
        <f>Eingabe!K5565*Eingabe!L5565</f>
        <v>0</v>
      </c>
      <c r="C5565" s="5">
        <f>(Eingabe!K5565*(Eingabe!L5565-Eingabe!K5565)+Eingabe!K5565^2*PI()/4)*0+Eingabe!K5565*Eingabe!L5565</f>
        <v>0</v>
      </c>
      <c r="D5565" s="89">
        <f>IF(Eingabe!G5565="x",1,0)</f>
        <v>0</v>
      </c>
      <c r="E5565" s="1">
        <f>IF(Eingabe!H5565="x",1,0)</f>
        <v>0</v>
      </c>
      <c r="F5565" s="1">
        <f>IF(Eingabe!I5565="x",1,0)</f>
        <v>0</v>
      </c>
      <c r="G5565" s="90">
        <f t="shared" si="362"/>
        <v>0</v>
      </c>
      <c r="H5565" s="1">
        <f>IF(Eingabe!R5565="x",1,0)</f>
        <v>0</v>
      </c>
      <c r="I5565" s="1">
        <f>IF(Eingabe!S5565="x",1,0)</f>
        <v>0</v>
      </c>
      <c r="J5565" s="1">
        <f t="shared" si="363"/>
        <v>0</v>
      </c>
      <c r="K5565" s="89">
        <f>IF(Eingabe!E5565="x",1,0)</f>
        <v>0</v>
      </c>
      <c r="L5565" s="1">
        <f>IF(Eingabe!F5565="x",1,0)</f>
        <v>0</v>
      </c>
      <c r="M5565" s="90">
        <f t="shared" si="364"/>
        <v>0</v>
      </c>
    </row>
    <row r="5566">
      <c r="A5566" s="5">
        <f>Eingabe!J5566^2*PI()/4</f>
        <v>0</v>
      </c>
      <c r="B5566" s="5">
        <f>Eingabe!K5566*Eingabe!L5566</f>
        <v>0</v>
      </c>
      <c r="C5566" s="5">
        <f>(Eingabe!K5566*(Eingabe!L5566-Eingabe!K5566)+Eingabe!K5566^2*PI()/4)*0+Eingabe!K5566*Eingabe!L5566</f>
        <v>0</v>
      </c>
      <c r="D5566" s="89">
        <f>IF(Eingabe!G5566="x",1,0)</f>
        <v>0</v>
      </c>
      <c r="E5566" s="1">
        <f>IF(Eingabe!H5566="x",1,0)</f>
        <v>0</v>
      </c>
      <c r="F5566" s="1">
        <f>IF(Eingabe!I5566="x",1,0)</f>
        <v>0</v>
      </c>
      <c r="G5566" s="90">
        <f t="shared" si="362"/>
        <v>0</v>
      </c>
      <c r="H5566" s="1">
        <f>IF(Eingabe!R5566="x",1,0)</f>
        <v>0</v>
      </c>
      <c r="I5566" s="1">
        <f>IF(Eingabe!S5566="x",1,0)</f>
        <v>0</v>
      </c>
      <c r="J5566" s="1">
        <f t="shared" si="363"/>
        <v>0</v>
      </c>
      <c r="K5566" s="89">
        <f>IF(Eingabe!E5566="x",1,0)</f>
        <v>0</v>
      </c>
      <c r="L5566" s="1">
        <f>IF(Eingabe!F5566="x",1,0)</f>
        <v>0</v>
      </c>
      <c r="M5566" s="90">
        <f t="shared" si="364"/>
        <v>0</v>
      </c>
    </row>
    <row r="5567">
      <c r="A5567" s="5">
        <f>Eingabe!J5567^2*PI()/4</f>
        <v>0</v>
      </c>
      <c r="B5567" s="5">
        <f>Eingabe!K5567*Eingabe!L5567</f>
        <v>0</v>
      </c>
      <c r="C5567" s="5">
        <f>(Eingabe!K5567*(Eingabe!L5567-Eingabe!K5567)+Eingabe!K5567^2*PI()/4)*0+Eingabe!K5567*Eingabe!L5567</f>
        <v>0</v>
      </c>
      <c r="D5567" s="89">
        <f>IF(Eingabe!G5567="x",1,0)</f>
        <v>0</v>
      </c>
      <c r="E5567" s="1">
        <f>IF(Eingabe!H5567="x",1,0)</f>
        <v>0</v>
      </c>
      <c r="F5567" s="1">
        <f>IF(Eingabe!I5567="x",1,0)</f>
        <v>0</v>
      </c>
      <c r="G5567" s="90">
        <f t="shared" si="362"/>
        <v>0</v>
      </c>
      <c r="H5567" s="1">
        <f>IF(Eingabe!R5567="x",1,0)</f>
        <v>0</v>
      </c>
      <c r="I5567" s="1">
        <f>IF(Eingabe!S5567="x",1,0)</f>
        <v>0</v>
      </c>
      <c r="J5567" s="1">
        <f t="shared" si="363"/>
        <v>0</v>
      </c>
      <c r="K5567" s="89">
        <f>IF(Eingabe!E5567="x",1,0)</f>
        <v>0</v>
      </c>
      <c r="L5567" s="1">
        <f>IF(Eingabe!F5567="x",1,0)</f>
        <v>0</v>
      </c>
      <c r="M5567" s="90">
        <f t="shared" si="364"/>
        <v>0</v>
      </c>
    </row>
    <row r="5568">
      <c r="A5568" s="5">
        <f>Eingabe!J5568^2*PI()/4</f>
        <v>0</v>
      </c>
      <c r="B5568" s="5">
        <f>Eingabe!K5568*Eingabe!L5568</f>
        <v>0</v>
      </c>
      <c r="C5568" s="5">
        <f>(Eingabe!K5568*(Eingabe!L5568-Eingabe!K5568)+Eingabe!K5568^2*PI()/4)*0+Eingabe!K5568*Eingabe!L5568</f>
        <v>0</v>
      </c>
      <c r="D5568" s="89">
        <f>IF(Eingabe!G5568="x",1,0)</f>
        <v>0</v>
      </c>
      <c r="E5568" s="1">
        <f>IF(Eingabe!H5568="x",1,0)</f>
        <v>0</v>
      </c>
      <c r="F5568" s="1">
        <f>IF(Eingabe!I5568="x",1,0)</f>
        <v>0</v>
      </c>
      <c r="G5568" s="90">
        <f t="shared" si="362"/>
        <v>0</v>
      </c>
      <c r="H5568" s="1">
        <f>IF(Eingabe!R5568="x",1,0)</f>
        <v>0</v>
      </c>
      <c r="I5568" s="1">
        <f>IF(Eingabe!S5568="x",1,0)</f>
        <v>0</v>
      </c>
      <c r="J5568" s="1">
        <f t="shared" si="363"/>
        <v>0</v>
      </c>
      <c r="K5568" s="89">
        <f>IF(Eingabe!E5568="x",1,0)</f>
        <v>0</v>
      </c>
      <c r="L5568" s="1">
        <f>IF(Eingabe!F5568="x",1,0)</f>
        <v>0</v>
      </c>
      <c r="M5568" s="90">
        <f t="shared" si="364"/>
        <v>0</v>
      </c>
    </row>
    <row r="5569">
      <c r="A5569" s="5">
        <f>Eingabe!J5569^2*PI()/4</f>
        <v>0</v>
      </c>
      <c r="B5569" s="5">
        <f>Eingabe!K5569*Eingabe!L5569</f>
        <v>0</v>
      </c>
      <c r="C5569" s="5">
        <f>(Eingabe!K5569*(Eingabe!L5569-Eingabe!K5569)+Eingabe!K5569^2*PI()/4)*0+Eingabe!K5569*Eingabe!L5569</f>
        <v>0</v>
      </c>
      <c r="D5569" s="89">
        <f>IF(Eingabe!G5569="x",1,0)</f>
        <v>0</v>
      </c>
      <c r="E5569" s="1">
        <f>IF(Eingabe!H5569="x",1,0)</f>
        <v>0</v>
      </c>
      <c r="F5569" s="1">
        <f>IF(Eingabe!I5569="x",1,0)</f>
        <v>0</v>
      </c>
      <c r="G5569" s="90">
        <f t="shared" si="362"/>
        <v>0</v>
      </c>
      <c r="H5569" s="1">
        <f>IF(Eingabe!R5569="x",1,0)</f>
        <v>0</v>
      </c>
      <c r="I5569" s="1">
        <f>IF(Eingabe!S5569="x",1,0)</f>
        <v>0</v>
      </c>
      <c r="J5569" s="1">
        <f t="shared" si="363"/>
        <v>0</v>
      </c>
      <c r="K5569" s="89">
        <f>IF(Eingabe!E5569="x",1,0)</f>
        <v>0</v>
      </c>
      <c r="L5569" s="1">
        <f>IF(Eingabe!F5569="x",1,0)</f>
        <v>0</v>
      </c>
      <c r="M5569" s="90">
        <f t="shared" si="364"/>
        <v>0</v>
      </c>
    </row>
    <row r="5570">
      <c r="A5570" s="5">
        <f>Eingabe!J5570^2*PI()/4</f>
        <v>0</v>
      </c>
      <c r="B5570" s="5">
        <f>Eingabe!K5570*Eingabe!L5570</f>
        <v>0</v>
      </c>
      <c r="C5570" s="5">
        <f>(Eingabe!K5570*(Eingabe!L5570-Eingabe!K5570)+Eingabe!K5570^2*PI()/4)*0+Eingabe!K5570*Eingabe!L5570</f>
        <v>0</v>
      </c>
      <c r="D5570" s="89">
        <f>IF(Eingabe!G5570="x",1,0)</f>
        <v>0</v>
      </c>
      <c r="E5570" s="1">
        <f>IF(Eingabe!H5570="x",1,0)</f>
        <v>0</v>
      </c>
      <c r="F5570" s="1">
        <f>IF(Eingabe!I5570="x",1,0)</f>
        <v>0</v>
      </c>
      <c r="G5570" s="90">
        <f t="shared" si="362"/>
        <v>0</v>
      </c>
      <c r="H5570" s="1">
        <f>IF(Eingabe!R5570="x",1,0)</f>
        <v>0</v>
      </c>
      <c r="I5570" s="1">
        <f>IF(Eingabe!S5570="x",1,0)</f>
        <v>0</v>
      </c>
      <c r="J5570" s="1">
        <f t="shared" si="363"/>
        <v>0</v>
      </c>
      <c r="K5570" s="89">
        <f>IF(Eingabe!E5570="x",1,0)</f>
        <v>0</v>
      </c>
      <c r="L5570" s="1">
        <f>IF(Eingabe!F5570="x",1,0)</f>
        <v>0</v>
      </c>
      <c r="M5570" s="90">
        <f t="shared" si="364"/>
        <v>0</v>
      </c>
    </row>
    <row r="5571">
      <c r="A5571" s="5">
        <f>Eingabe!J5571^2*PI()/4</f>
        <v>0</v>
      </c>
      <c r="B5571" s="5">
        <f>Eingabe!K5571*Eingabe!L5571</f>
        <v>0</v>
      </c>
      <c r="C5571" s="5">
        <f>(Eingabe!K5571*(Eingabe!L5571-Eingabe!K5571)+Eingabe!K5571^2*PI()/4)*0+Eingabe!K5571*Eingabe!L5571</f>
        <v>0</v>
      </c>
      <c r="D5571" s="89">
        <f>IF(Eingabe!G5571="x",1,0)</f>
        <v>0</v>
      </c>
      <c r="E5571" s="1">
        <f>IF(Eingabe!H5571="x",1,0)</f>
        <v>0</v>
      </c>
      <c r="F5571" s="1">
        <f>IF(Eingabe!I5571="x",1,0)</f>
        <v>0</v>
      </c>
      <c r="G5571" s="90">
        <f t="shared" si="362"/>
        <v>0</v>
      </c>
      <c r="H5571" s="1">
        <f>IF(Eingabe!R5571="x",1,0)</f>
        <v>0</v>
      </c>
      <c r="I5571" s="1">
        <f>IF(Eingabe!S5571="x",1,0)</f>
        <v>0</v>
      </c>
      <c r="J5571" s="1">
        <f t="shared" si="363"/>
        <v>0</v>
      </c>
      <c r="K5571" s="89">
        <f>IF(Eingabe!E5571="x",1,0)</f>
        <v>0</v>
      </c>
      <c r="L5571" s="1">
        <f>IF(Eingabe!F5571="x",1,0)</f>
        <v>0</v>
      </c>
      <c r="M5571" s="90">
        <f t="shared" si="364"/>
        <v>0</v>
      </c>
    </row>
    <row r="5572">
      <c r="A5572" s="5">
        <f>Eingabe!J5572^2*PI()/4</f>
        <v>0</v>
      </c>
      <c r="B5572" s="5">
        <f>Eingabe!K5572*Eingabe!L5572</f>
        <v>0</v>
      </c>
      <c r="C5572" s="5">
        <f>(Eingabe!K5572*(Eingabe!L5572-Eingabe!K5572)+Eingabe!K5572^2*PI()/4)*0+Eingabe!K5572*Eingabe!L5572</f>
        <v>0</v>
      </c>
      <c r="D5572" s="89">
        <f>IF(Eingabe!G5572="x",1,0)</f>
        <v>0</v>
      </c>
      <c r="E5572" s="1">
        <f>IF(Eingabe!H5572="x",1,0)</f>
        <v>0</v>
      </c>
      <c r="F5572" s="1">
        <f>IF(Eingabe!I5572="x",1,0)</f>
        <v>0</v>
      </c>
      <c r="G5572" s="90">
        <f t="shared" si="362"/>
        <v>0</v>
      </c>
      <c r="H5572" s="1">
        <f>IF(Eingabe!R5572="x",1,0)</f>
        <v>0</v>
      </c>
      <c r="I5572" s="1">
        <f>IF(Eingabe!S5572="x",1,0)</f>
        <v>0</v>
      </c>
      <c r="J5572" s="1">
        <f t="shared" si="363"/>
        <v>0</v>
      </c>
      <c r="K5572" s="89">
        <f>IF(Eingabe!E5572="x",1,0)</f>
        <v>0</v>
      </c>
      <c r="L5572" s="1">
        <f>IF(Eingabe!F5572="x",1,0)</f>
        <v>0</v>
      </c>
      <c r="M5572" s="90">
        <f t="shared" si="364"/>
        <v>0</v>
      </c>
    </row>
    <row r="5573">
      <c r="A5573" s="5">
        <f>Eingabe!J5573^2*PI()/4</f>
        <v>0</v>
      </c>
      <c r="B5573" s="5">
        <f>Eingabe!K5573*Eingabe!L5573</f>
        <v>0</v>
      </c>
      <c r="C5573" s="5">
        <f>(Eingabe!K5573*(Eingabe!L5573-Eingabe!K5573)+Eingabe!K5573^2*PI()/4)*0+Eingabe!K5573*Eingabe!L5573</f>
        <v>0</v>
      </c>
      <c r="D5573" s="89">
        <f>IF(Eingabe!G5573="x",1,0)</f>
        <v>0</v>
      </c>
      <c r="E5573" s="1">
        <f>IF(Eingabe!H5573="x",1,0)</f>
        <v>0</v>
      </c>
      <c r="F5573" s="1">
        <f>IF(Eingabe!I5573="x",1,0)</f>
        <v>0</v>
      </c>
      <c r="G5573" s="90">
        <f t="shared" si="362"/>
        <v>0</v>
      </c>
      <c r="H5573" s="1">
        <f>IF(Eingabe!R5573="x",1,0)</f>
        <v>0</v>
      </c>
      <c r="I5573" s="1">
        <f>IF(Eingabe!S5573="x",1,0)</f>
        <v>0</v>
      </c>
      <c r="J5573" s="1">
        <f t="shared" si="363"/>
        <v>0</v>
      </c>
      <c r="K5573" s="89">
        <f>IF(Eingabe!E5573="x",1,0)</f>
        <v>0</v>
      </c>
      <c r="L5573" s="1">
        <f>IF(Eingabe!F5573="x",1,0)</f>
        <v>0</v>
      </c>
      <c r="M5573" s="90">
        <f t="shared" si="364"/>
        <v>0</v>
      </c>
    </row>
    <row r="5574">
      <c r="A5574" s="5">
        <f>Eingabe!J5574^2*PI()/4</f>
        <v>0</v>
      </c>
      <c r="B5574" s="5">
        <f>Eingabe!K5574*Eingabe!L5574</f>
        <v>0</v>
      </c>
      <c r="C5574" s="5">
        <f>(Eingabe!K5574*(Eingabe!L5574-Eingabe!K5574)+Eingabe!K5574^2*PI()/4)*0+Eingabe!K5574*Eingabe!L5574</f>
        <v>0</v>
      </c>
      <c r="D5574" s="89">
        <f>IF(Eingabe!G5574="x",1,0)</f>
        <v>0</v>
      </c>
      <c r="E5574" s="1">
        <f>IF(Eingabe!H5574="x",1,0)</f>
        <v>0</v>
      </c>
      <c r="F5574" s="1">
        <f>IF(Eingabe!I5574="x",1,0)</f>
        <v>0</v>
      </c>
      <c r="G5574" s="90">
        <f t="shared" si="362"/>
        <v>0</v>
      </c>
      <c r="H5574" s="1">
        <f>IF(Eingabe!R5574="x",1,0)</f>
        <v>0</v>
      </c>
      <c r="I5574" s="1">
        <f>IF(Eingabe!S5574="x",1,0)</f>
        <v>0</v>
      </c>
      <c r="J5574" s="1">
        <f t="shared" si="363"/>
        <v>0</v>
      </c>
      <c r="K5574" s="89">
        <f>IF(Eingabe!E5574="x",1,0)</f>
        <v>0</v>
      </c>
      <c r="L5574" s="1">
        <f>IF(Eingabe!F5574="x",1,0)</f>
        <v>0</v>
      </c>
      <c r="M5574" s="90">
        <f t="shared" si="364"/>
        <v>0</v>
      </c>
    </row>
    <row r="5575">
      <c r="A5575" s="5">
        <f>Eingabe!J5575^2*PI()/4</f>
        <v>0</v>
      </c>
      <c r="B5575" s="5">
        <f>Eingabe!K5575*Eingabe!L5575</f>
        <v>0</v>
      </c>
      <c r="C5575" s="5">
        <f>(Eingabe!K5575*(Eingabe!L5575-Eingabe!K5575)+Eingabe!K5575^2*PI()/4)*0+Eingabe!K5575*Eingabe!L5575</f>
        <v>0</v>
      </c>
      <c r="D5575" s="89">
        <f>IF(Eingabe!G5575="x",1,0)</f>
        <v>0</v>
      </c>
      <c r="E5575" s="1">
        <f>IF(Eingabe!H5575="x",1,0)</f>
        <v>0</v>
      </c>
      <c r="F5575" s="1">
        <f>IF(Eingabe!I5575="x",1,0)</f>
        <v>0</v>
      </c>
      <c r="G5575" s="90">
        <f t="shared" si="362"/>
        <v>0</v>
      </c>
      <c r="H5575" s="1">
        <f>IF(Eingabe!R5575="x",1,0)</f>
        <v>0</v>
      </c>
      <c r="I5575" s="1">
        <f>IF(Eingabe!S5575="x",1,0)</f>
        <v>0</v>
      </c>
      <c r="J5575" s="1">
        <f t="shared" si="363"/>
        <v>0</v>
      </c>
      <c r="K5575" s="89">
        <f>IF(Eingabe!E5575="x",1,0)</f>
        <v>0</v>
      </c>
      <c r="L5575" s="1">
        <f>IF(Eingabe!F5575="x",1,0)</f>
        <v>0</v>
      </c>
      <c r="M5575" s="90">
        <f t="shared" si="364"/>
        <v>0</v>
      </c>
    </row>
    <row r="5576">
      <c r="A5576" s="5">
        <f>Eingabe!J5576^2*PI()/4</f>
        <v>0</v>
      </c>
      <c r="B5576" s="5">
        <f>Eingabe!K5576*Eingabe!L5576</f>
        <v>0</v>
      </c>
      <c r="C5576" s="5">
        <f>(Eingabe!K5576*(Eingabe!L5576-Eingabe!K5576)+Eingabe!K5576^2*PI()/4)*0+Eingabe!K5576*Eingabe!L5576</f>
        <v>0</v>
      </c>
      <c r="D5576" s="89">
        <f>IF(Eingabe!G5576="x",1,0)</f>
        <v>0</v>
      </c>
      <c r="E5576" s="1">
        <f>IF(Eingabe!H5576="x",1,0)</f>
        <v>0</v>
      </c>
      <c r="F5576" s="1">
        <f>IF(Eingabe!I5576="x",1,0)</f>
        <v>0</v>
      </c>
      <c r="G5576" s="90">
        <f t="shared" si="362"/>
        <v>0</v>
      </c>
      <c r="H5576" s="1">
        <f>IF(Eingabe!R5576="x",1,0)</f>
        <v>0</v>
      </c>
      <c r="I5576" s="1">
        <f>IF(Eingabe!S5576="x",1,0)</f>
        <v>0</v>
      </c>
      <c r="J5576" s="1">
        <f t="shared" si="363"/>
        <v>0</v>
      </c>
      <c r="K5576" s="89">
        <f>IF(Eingabe!E5576="x",1,0)</f>
        <v>0</v>
      </c>
      <c r="L5576" s="1">
        <f>IF(Eingabe!F5576="x",1,0)</f>
        <v>0</v>
      </c>
      <c r="M5576" s="90">
        <f t="shared" si="364"/>
        <v>0</v>
      </c>
    </row>
    <row r="5577">
      <c r="A5577" s="5">
        <f>Eingabe!J5577^2*PI()/4</f>
        <v>0</v>
      </c>
      <c r="B5577" s="5">
        <f>Eingabe!K5577*Eingabe!L5577</f>
        <v>0</v>
      </c>
      <c r="C5577" s="5">
        <f>(Eingabe!K5577*(Eingabe!L5577-Eingabe!K5577)+Eingabe!K5577^2*PI()/4)*0+Eingabe!K5577*Eingabe!L5577</f>
        <v>0</v>
      </c>
      <c r="D5577" s="89">
        <f>IF(Eingabe!G5577="x",1,0)</f>
        <v>0</v>
      </c>
      <c r="E5577" s="1">
        <f>IF(Eingabe!H5577="x",1,0)</f>
        <v>0</v>
      </c>
      <c r="F5577" s="1">
        <f>IF(Eingabe!I5577="x",1,0)</f>
        <v>0</v>
      </c>
      <c r="G5577" s="90">
        <f t="shared" si="362"/>
        <v>0</v>
      </c>
      <c r="H5577" s="1">
        <f>IF(Eingabe!R5577="x",1,0)</f>
        <v>0</v>
      </c>
      <c r="I5577" s="1">
        <f>IF(Eingabe!S5577="x",1,0)</f>
        <v>0</v>
      </c>
      <c r="J5577" s="1">
        <f t="shared" si="363"/>
        <v>0</v>
      </c>
      <c r="K5577" s="89">
        <f>IF(Eingabe!E5577="x",1,0)</f>
        <v>0</v>
      </c>
      <c r="L5577" s="1">
        <f>IF(Eingabe!F5577="x",1,0)</f>
        <v>0</v>
      </c>
      <c r="M5577" s="90">
        <f t="shared" si="364"/>
        <v>0</v>
      </c>
    </row>
    <row r="5578">
      <c r="A5578" s="5">
        <f>Eingabe!J5578^2*PI()/4</f>
        <v>0</v>
      </c>
      <c r="B5578" s="5">
        <f>Eingabe!K5578*Eingabe!L5578</f>
        <v>0</v>
      </c>
      <c r="C5578" s="5">
        <f>(Eingabe!K5578*(Eingabe!L5578-Eingabe!K5578)+Eingabe!K5578^2*PI()/4)*0+Eingabe!K5578*Eingabe!L5578</f>
        <v>0</v>
      </c>
      <c r="D5578" s="89">
        <f>IF(Eingabe!G5578="x",1,0)</f>
        <v>0</v>
      </c>
      <c r="E5578" s="1">
        <f>IF(Eingabe!H5578="x",1,0)</f>
        <v>0</v>
      </c>
      <c r="F5578" s="1">
        <f>IF(Eingabe!I5578="x",1,0)</f>
        <v>0</v>
      </c>
      <c r="G5578" s="90">
        <f t="shared" si="362"/>
        <v>0</v>
      </c>
      <c r="H5578" s="1">
        <f>IF(Eingabe!R5578="x",1,0)</f>
        <v>0</v>
      </c>
      <c r="I5578" s="1">
        <f>IF(Eingabe!S5578="x",1,0)</f>
        <v>0</v>
      </c>
      <c r="J5578" s="1">
        <f t="shared" si="363"/>
        <v>0</v>
      </c>
      <c r="K5578" s="89">
        <f>IF(Eingabe!E5578="x",1,0)</f>
        <v>0</v>
      </c>
      <c r="L5578" s="1">
        <f>IF(Eingabe!F5578="x",1,0)</f>
        <v>0</v>
      </c>
      <c r="M5578" s="90">
        <f t="shared" si="364"/>
        <v>0</v>
      </c>
    </row>
    <row r="5579">
      <c r="A5579" s="5">
        <f>Eingabe!J5579^2*PI()/4</f>
        <v>0</v>
      </c>
      <c r="B5579" s="5">
        <f>Eingabe!K5579*Eingabe!L5579</f>
        <v>0</v>
      </c>
      <c r="C5579" s="5">
        <f>(Eingabe!K5579*(Eingabe!L5579-Eingabe!K5579)+Eingabe!K5579^2*PI()/4)*0+Eingabe!K5579*Eingabe!L5579</f>
        <v>0</v>
      </c>
      <c r="D5579" s="89">
        <f>IF(Eingabe!G5579="x",1,0)</f>
        <v>0</v>
      </c>
      <c r="E5579" s="1">
        <f>IF(Eingabe!H5579="x",1,0)</f>
        <v>0</v>
      </c>
      <c r="F5579" s="1">
        <f>IF(Eingabe!I5579="x",1,0)</f>
        <v>0</v>
      </c>
      <c r="G5579" s="90">
        <f t="shared" si="362"/>
        <v>0</v>
      </c>
      <c r="H5579" s="1">
        <f>IF(Eingabe!R5579="x",1,0)</f>
        <v>0</v>
      </c>
      <c r="I5579" s="1">
        <f>IF(Eingabe!S5579="x",1,0)</f>
        <v>0</v>
      </c>
      <c r="J5579" s="1">
        <f t="shared" si="363"/>
        <v>0</v>
      </c>
      <c r="K5579" s="89">
        <f>IF(Eingabe!E5579="x",1,0)</f>
        <v>0</v>
      </c>
      <c r="L5579" s="1">
        <f>IF(Eingabe!F5579="x",1,0)</f>
        <v>0</v>
      </c>
      <c r="M5579" s="90">
        <f t="shared" si="364"/>
        <v>0</v>
      </c>
    </row>
    <row r="5580">
      <c r="A5580" s="5">
        <f>Eingabe!J5580^2*PI()/4</f>
        <v>0</v>
      </c>
      <c r="B5580" s="5">
        <f>Eingabe!K5580*Eingabe!L5580</f>
        <v>0</v>
      </c>
      <c r="C5580" s="5">
        <f>(Eingabe!K5580*(Eingabe!L5580-Eingabe!K5580)+Eingabe!K5580^2*PI()/4)*0+Eingabe!K5580*Eingabe!L5580</f>
        <v>0</v>
      </c>
      <c r="D5580" s="89">
        <f>IF(Eingabe!G5580="x",1,0)</f>
        <v>0</v>
      </c>
      <c r="E5580" s="1">
        <f>IF(Eingabe!H5580="x",1,0)</f>
        <v>0</v>
      </c>
      <c r="F5580" s="1">
        <f>IF(Eingabe!I5580="x",1,0)</f>
        <v>0</v>
      </c>
      <c r="G5580" s="90">
        <f t="shared" si="362"/>
        <v>0</v>
      </c>
      <c r="H5580" s="1">
        <f>IF(Eingabe!R5580="x",1,0)</f>
        <v>0</v>
      </c>
      <c r="I5580" s="1">
        <f>IF(Eingabe!S5580="x",1,0)</f>
        <v>0</v>
      </c>
      <c r="J5580" s="1">
        <f t="shared" si="363"/>
        <v>0</v>
      </c>
      <c r="K5580" s="89">
        <f>IF(Eingabe!E5580="x",1,0)</f>
        <v>0</v>
      </c>
      <c r="L5580" s="1">
        <f>IF(Eingabe!F5580="x",1,0)</f>
        <v>0</v>
      </c>
      <c r="M5580" s="90">
        <f t="shared" si="364"/>
        <v>0</v>
      </c>
    </row>
    <row r="5581">
      <c r="A5581" s="5">
        <f>Eingabe!J5581^2*PI()/4</f>
        <v>0</v>
      </c>
      <c r="B5581" s="5">
        <f>Eingabe!K5581*Eingabe!L5581</f>
        <v>0</v>
      </c>
      <c r="C5581" s="5">
        <f>(Eingabe!K5581*(Eingabe!L5581-Eingabe!K5581)+Eingabe!K5581^2*PI()/4)*0+Eingabe!K5581*Eingabe!L5581</f>
        <v>0</v>
      </c>
      <c r="D5581" s="89">
        <f>IF(Eingabe!G5581="x",1,0)</f>
        <v>0</v>
      </c>
      <c r="E5581" s="1">
        <f>IF(Eingabe!H5581="x",1,0)</f>
        <v>0</v>
      </c>
      <c r="F5581" s="1">
        <f>IF(Eingabe!I5581="x",1,0)</f>
        <v>0</v>
      </c>
      <c r="G5581" s="90">
        <f t="shared" si="362"/>
        <v>0</v>
      </c>
      <c r="H5581" s="1">
        <f>IF(Eingabe!R5581="x",1,0)</f>
        <v>0</v>
      </c>
      <c r="I5581" s="1">
        <f>IF(Eingabe!S5581="x",1,0)</f>
        <v>0</v>
      </c>
      <c r="J5581" s="1">
        <f t="shared" si="363"/>
        <v>0</v>
      </c>
      <c r="K5581" s="89">
        <f>IF(Eingabe!E5581="x",1,0)</f>
        <v>0</v>
      </c>
      <c r="L5581" s="1">
        <f>IF(Eingabe!F5581="x",1,0)</f>
        <v>0</v>
      </c>
      <c r="M5581" s="90">
        <f t="shared" si="364"/>
        <v>0</v>
      </c>
    </row>
    <row r="5582">
      <c r="A5582" s="5">
        <f>Eingabe!J5582^2*PI()/4</f>
        <v>0</v>
      </c>
      <c r="B5582" s="5">
        <f>Eingabe!K5582*Eingabe!L5582</f>
        <v>0</v>
      </c>
      <c r="C5582" s="5">
        <f>(Eingabe!K5582*(Eingabe!L5582-Eingabe!K5582)+Eingabe!K5582^2*PI()/4)*0+Eingabe!K5582*Eingabe!L5582</f>
        <v>0</v>
      </c>
      <c r="D5582" s="89">
        <f>IF(Eingabe!G5582="x",1,0)</f>
        <v>0</v>
      </c>
      <c r="E5582" s="1">
        <f>IF(Eingabe!H5582="x",1,0)</f>
        <v>0</v>
      </c>
      <c r="F5582" s="1">
        <f>IF(Eingabe!I5582="x",1,0)</f>
        <v>0</v>
      </c>
      <c r="G5582" s="90">
        <f t="shared" si="362"/>
        <v>0</v>
      </c>
      <c r="H5582" s="1">
        <f>IF(Eingabe!R5582="x",1,0)</f>
        <v>0</v>
      </c>
      <c r="I5582" s="1">
        <f>IF(Eingabe!S5582="x",1,0)</f>
        <v>0</v>
      </c>
      <c r="J5582" s="1">
        <f t="shared" si="363"/>
        <v>0</v>
      </c>
      <c r="K5582" s="89">
        <f>IF(Eingabe!E5582="x",1,0)</f>
        <v>0</v>
      </c>
      <c r="L5582" s="1">
        <f>IF(Eingabe!F5582="x",1,0)</f>
        <v>0</v>
      </c>
      <c r="M5582" s="90">
        <f t="shared" si="364"/>
        <v>0</v>
      </c>
    </row>
    <row r="5583">
      <c r="A5583" s="5">
        <f>Eingabe!J5583^2*PI()/4</f>
        <v>0</v>
      </c>
      <c r="B5583" s="5">
        <f>Eingabe!K5583*Eingabe!L5583</f>
        <v>0</v>
      </c>
      <c r="C5583" s="5">
        <f>(Eingabe!K5583*(Eingabe!L5583-Eingabe!K5583)+Eingabe!K5583^2*PI()/4)*0+Eingabe!K5583*Eingabe!L5583</f>
        <v>0</v>
      </c>
      <c r="D5583" s="89">
        <f>IF(Eingabe!G5583="x",1,0)</f>
        <v>0</v>
      </c>
      <c r="E5583" s="1">
        <f>IF(Eingabe!H5583="x",1,0)</f>
        <v>0</v>
      </c>
      <c r="F5583" s="1">
        <f>IF(Eingabe!I5583="x",1,0)</f>
        <v>0</v>
      </c>
      <c r="G5583" s="90">
        <f t="shared" si="362"/>
        <v>0</v>
      </c>
      <c r="H5583" s="1">
        <f>IF(Eingabe!R5583="x",1,0)</f>
        <v>0</v>
      </c>
      <c r="I5583" s="1">
        <f>IF(Eingabe!S5583="x",1,0)</f>
        <v>0</v>
      </c>
      <c r="J5583" s="1">
        <f t="shared" si="363"/>
        <v>0</v>
      </c>
      <c r="K5583" s="89">
        <f>IF(Eingabe!E5583="x",1,0)</f>
        <v>0</v>
      </c>
      <c r="L5583" s="1">
        <f>IF(Eingabe!F5583="x",1,0)</f>
        <v>0</v>
      </c>
      <c r="M5583" s="90">
        <f t="shared" si="364"/>
        <v>0</v>
      </c>
    </row>
    <row r="5584">
      <c r="A5584" s="5">
        <f>Eingabe!J5584^2*PI()/4</f>
        <v>0</v>
      </c>
      <c r="B5584" s="5">
        <f>Eingabe!K5584*Eingabe!L5584</f>
        <v>0</v>
      </c>
      <c r="C5584" s="5">
        <f>(Eingabe!K5584*(Eingabe!L5584-Eingabe!K5584)+Eingabe!K5584^2*PI()/4)*0+Eingabe!K5584*Eingabe!L5584</f>
        <v>0</v>
      </c>
      <c r="D5584" s="89">
        <f>IF(Eingabe!G5584="x",1,0)</f>
        <v>0</v>
      </c>
      <c r="E5584" s="1">
        <f>IF(Eingabe!H5584="x",1,0)</f>
        <v>0</v>
      </c>
      <c r="F5584" s="1">
        <f>IF(Eingabe!I5584="x",1,0)</f>
        <v>0</v>
      </c>
      <c r="G5584" s="90">
        <f t="shared" si="362"/>
        <v>0</v>
      </c>
      <c r="H5584" s="1">
        <f>IF(Eingabe!R5584="x",1,0)</f>
        <v>0</v>
      </c>
      <c r="I5584" s="1">
        <f>IF(Eingabe!S5584="x",1,0)</f>
        <v>0</v>
      </c>
      <c r="J5584" s="1">
        <f t="shared" si="363"/>
        <v>0</v>
      </c>
      <c r="K5584" s="89">
        <f>IF(Eingabe!E5584="x",1,0)</f>
        <v>0</v>
      </c>
      <c r="L5584" s="1">
        <f>IF(Eingabe!F5584="x",1,0)</f>
        <v>0</v>
      </c>
      <c r="M5584" s="90">
        <f t="shared" si="364"/>
        <v>0</v>
      </c>
    </row>
    <row r="5585">
      <c r="A5585" s="5">
        <f>Eingabe!J5585^2*PI()/4</f>
        <v>0</v>
      </c>
      <c r="B5585" s="5">
        <f>Eingabe!K5585*Eingabe!L5585</f>
        <v>0</v>
      </c>
      <c r="C5585" s="5">
        <f>(Eingabe!K5585*(Eingabe!L5585-Eingabe!K5585)+Eingabe!K5585^2*PI()/4)*0+Eingabe!K5585*Eingabe!L5585</f>
        <v>0</v>
      </c>
      <c r="D5585" s="89">
        <f>IF(Eingabe!G5585="x",1,0)</f>
        <v>0</v>
      </c>
      <c r="E5585" s="1">
        <f>IF(Eingabe!H5585="x",1,0)</f>
        <v>0</v>
      </c>
      <c r="F5585" s="1">
        <f>IF(Eingabe!I5585="x",1,0)</f>
        <v>0</v>
      </c>
      <c r="G5585" s="90">
        <f t="shared" si="362"/>
        <v>0</v>
      </c>
      <c r="H5585" s="1">
        <f>IF(Eingabe!R5585="x",1,0)</f>
        <v>0</v>
      </c>
      <c r="I5585" s="1">
        <f>IF(Eingabe!S5585="x",1,0)</f>
        <v>0</v>
      </c>
      <c r="J5585" s="1">
        <f t="shared" si="363"/>
        <v>0</v>
      </c>
      <c r="K5585" s="89">
        <f>IF(Eingabe!E5585="x",1,0)</f>
        <v>0</v>
      </c>
      <c r="L5585" s="1">
        <f>IF(Eingabe!F5585="x",1,0)</f>
        <v>0</v>
      </c>
      <c r="M5585" s="90">
        <f t="shared" si="364"/>
        <v>0</v>
      </c>
    </row>
    <row r="5586">
      <c r="A5586" s="5">
        <f>Eingabe!J5586^2*PI()/4</f>
        <v>0</v>
      </c>
      <c r="B5586" s="5">
        <f>Eingabe!K5586*Eingabe!L5586</f>
        <v>0</v>
      </c>
      <c r="C5586" s="5">
        <f>(Eingabe!K5586*(Eingabe!L5586-Eingabe!K5586)+Eingabe!K5586^2*PI()/4)*0+Eingabe!K5586*Eingabe!L5586</f>
        <v>0</v>
      </c>
      <c r="D5586" s="89">
        <f>IF(Eingabe!G5586="x",1,0)</f>
        <v>0</v>
      </c>
      <c r="E5586" s="1">
        <f>IF(Eingabe!H5586="x",1,0)</f>
        <v>0</v>
      </c>
      <c r="F5586" s="1">
        <f>IF(Eingabe!I5586="x",1,0)</f>
        <v>0</v>
      </c>
      <c r="G5586" s="90">
        <f t="shared" si="362"/>
        <v>0</v>
      </c>
      <c r="H5586" s="1">
        <f>IF(Eingabe!R5586="x",1,0)</f>
        <v>0</v>
      </c>
      <c r="I5586" s="1">
        <f>IF(Eingabe!S5586="x",1,0)</f>
        <v>0</v>
      </c>
      <c r="J5586" s="1">
        <f t="shared" si="363"/>
        <v>0</v>
      </c>
      <c r="K5586" s="89">
        <f>IF(Eingabe!E5586="x",1,0)</f>
        <v>0</v>
      </c>
      <c r="L5586" s="1">
        <f>IF(Eingabe!F5586="x",1,0)</f>
        <v>0</v>
      </c>
      <c r="M5586" s="90">
        <f t="shared" si="364"/>
        <v>0</v>
      </c>
    </row>
    <row r="5587">
      <c r="A5587" s="5">
        <f>Eingabe!J5587^2*PI()/4</f>
        <v>0</v>
      </c>
      <c r="B5587" s="5">
        <f>Eingabe!K5587*Eingabe!L5587</f>
        <v>0</v>
      </c>
      <c r="C5587" s="5">
        <f>(Eingabe!K5587*(Eingabe!L5587-Eingabe!K5587)+Eingabe!K5587^2*PI()/4)*0+Eingabe!K5587*Eingabe!L5587</f>
        <v>0</v>
      </c>
      <c r="D5587" s="89">
        <f>IF(Eingabe!G5587="x",1,0)</f>
        <v>0</v>
      </c>
      <c r="E5587" s="1">
        <f>IF(Eingabe!H5587="x",1,0)</f>
        <v>0</v>
      </c>
      <c r="F5587" s="1">
        <f>IF(Eingabe!I5587="x",1,0)</f>
        <v>0</v>
      </c>
      <c r="G5587" s="90">
        <f t="shared" ref="G5587:G5600" si="365">MAX(E5587:F5587)</f>
        <v>0</v>
      </c>
      <c r="H5587" s="1">
        <f>IF(Eingabe!R5587="x",1,0)</f>
        <v>0</v>
      </c>
      <c r="I5587" s="1">
        <f>IF(Eingabe!S5587="x",1,0)</f>
        <v>0</v>
      </c>
      <c r="J5587" s="1">
        <f t="shared" ref="J5587:J5600" si="366">MAX(H5587:I5587)</f>
        <v>0</v>
      </c>
      <c r="K5587" s="89">
        <f>IF(Eingabe!E5587="x",1,0)</f>
        <v>0</v>
      </c>
      <c r="L5587" s="1">
        <f>IF(Eingabe!F5587="x",1,0)</f>
        <v>0</v>
      </c>
      <c r="M5587" s="90">
        <f t="shared" ref="M5587:M5600" si="367">MAX(K5587:L5587)</f>
        <v>0</v>
      </c>
    </row>
    <row r="5588">
      <c r="A5588" s="5">
        <f>Eingabe!J5588^2*PI()/4</f>
        <v>0</v>
      </c>
      <c r="B5588" s="5">
        <f>Eingabe!K5588*Eingabe!L5588</f>
        <v>0</v>
      </c>
      <c r="C5588" s="5">
        <f>(Eingabe!K5588*(Eingabe!L5588-Eingabe!K5588)+Eingabe!K5588^2*PI()/4)*0+Eingabe!K5588*Eingabe!L5588</f>
        <v>0</v>
      </c>
      <c r="D5588" s="89">
        <f>IF(Eingabe!G5588="x",1,0)</f>
        <v>0</v>
      </c>
      <c r="E5588" s="1">
        <f>IF(Eingabe!H5588="x",1,0)</f>
        <v>0</v>
      </c>
      <c r="F5588" s="1">
        <f>IF(Eingabe!I5588="x",1,0)</f>
        <v>0</v>
      </c>
      <c r="G5588" s="90">
        <f t="shared" si="365"/>
        <v>0</v>
      </c>
      <c r="H5588" s="1">
        <f>IF(Eingabe!R5588="x",1,0)</f>
        <v>0</v>
      </c>
      <c r="I5588" s="1">
        <f>IF(Eingabe!S5588="x",1,0)</f>
        <v>0</v>
      </c>
      <c r="J5588" s="1">
        <f t="shared" si="366"/>
        <v>0</v>
      </c>
      <c r="K5588" s="89">
        <f>IF(Eingabe!E5588="x",1,0)</f>
        <v>0</v>
      </c>
      <c r="L5588" s="1">
        <f>IF(Eingabe!F5588="x",1,0)</f>
        <v>0</v>
      </c>
      <c r="M5588" s="90">
        <f t="shared" si="367"/>
        <v>0</v>
      </c>
    </row>
    <row r="5589">
      <c r="A5589" s="5">
        <f>Eingabe!J5589^2*PI()/4</f>
        <v>0</v>
      </c>
      <c r="B5589" s="5">
        <f>Eingabe!K5589*Eingabe!L5589</f>
        <v>0</v>
      </c>
      <c r="C5589" s="5">
        <f>(Eingabe!K5589*(Eingabe!L5589-Eingabe!K5589)+Eingabe!K5589^2*PI()/4)*0+Eingabe!K5589*Eingabe!L5589</f>
        <v>0</v>
      </c>
      <c r="D5589" s="89">
        <f>IF(Eingabe!G5589="x",1,0)</f>
        <v>0</v>
      </c>
      <c r="E5589" s="1">
        <f>IF(Eingabe!H5589="x",1,0)</f>
        <v>0</v>
      </c>
      <c r="F5589" s="1">
        <f>IF(Eingabe!I5589="x",1,0)</f>
        <v>0</v>
      </c>
      <c r="G5589" s="90">
        <f t="shared" si="365"/>
        <v>0</v>
      </c>
      <c r="H5589" s="1">
        <f>IF(Eingabe!R5589="x",1,0)</f>
        <v>0</v>
      </c>
      <c r="I5589" s="1">
        <f>IF(Eingabe!S5589="x",1,0)</f>
        <v>0</v>
      </c>
      <c r="J5589" s="1">
        <f t="shared" si="366"/>
        <v>0</v>
      </c>
      <c r="K5589" s="89">
        <f>IF(Eingabe!E5589="x",1,0)</f>
        <v>0</v>
      </c>
      <c r="L5589" s="1">
        <f>IF(Eingabe!F5589="x",1,0)</f>
        <v>0</v>
      </c>
      <c r="M5589" s="90">
        <f t="shared" si="367"/>
        <v>0</v>
      </c>
    </row>
    <row r="5590">
      <c r="A5590" s="5">
        <f>Eingabe!J5590^2*PI()/4</f>
        <v>0</v>
      </c>
      <c r="B5590" s="5">
        <f>Eingabe!K5590*Eingabe!L5590</f>
        <v>0</v>
      </c>
      <c r="C5590" s="5">
        <f>(Eingabe!K5590*(Eingabe!L5590-Eingabe!K5590)+Eingabe!K5590^2*PI()/4)*0+Eingabe!K5590*Eingabe!L5590</f>
        <v>0</v>
      </c>
      <c r="D5590" s="89">
        <f>IF(Eingabe!G5590="x",1,0)</f>
        <v>0</v>
      </c>
      <c r="E5590" s="1">
        <f>IF(Eingabe!H5590="x",1,0)</f>
        <v>0</v>
      </c>
      <c r="F5590" s="1">
        <f>IF(Eingabe!I5590="x",1,0)</f>
        <v>0</v>
      </c>
      <c r="G5590" s="90">
        <f t="shared" si="365"/>
        <v>0</v>
      </c>
      <c r="H5590" s="1">
        <f>IF(Eingabe!R5590="x",1,0)</f>
        <v>0</v>
      </c>
      <c r="I5590" s="1">
        <f>IF(Eingabe!S5590="x",1,0)</f>
        <v>0</v>
      </c>
      <c r="J5590" s="1">
        <f t="shared" si="366"/>
        <v>0</v>
      </c>
      <c r="K5590" s="89">
        <f>IF(Eingabe!E5590="x",1,0)</f>
        <v>0</v>
      </c>
      <c r="L5590" s="1">
        <f>IF(Eingabe!F5590="x",1,0)</f>
        <v>0</v>
      </c>
      <c r="M5590" s="90">
        <f t="shared" si="367"/>
        <v>0</v>
      </c>
    </row>
    <row r="5591">
      <c r="A5591" s="5">
        <f>Eingabe!J5591^2*PI()/4</f>
        <v>0</v>
      </c>
      <c r="B5591" s="5">
        <f>Eingabe!K5591*Eingabe!L5591</f>
        <v>0</v>
      </c>
      <c r="C5591" s="5">
        <f>(Eingabe!K5591*(Eingabe!L5591-Eingabe!K5591)+Eingabe!K5591^2*PI()/4)*0+Eingabe!K5591*Eingabe!L5591</f>
        <v>0</v>
      </c>
      <c r="D5591" s="89">
        <f>IF(Eingabe!G5591="x",1,0)</f>
        <v>0</v>
      </c>
      <c r="E5591" s="1">
        <f>IF(Eingabe!H5591="x",1,0)</f>
        <v>0</v>
      </c>
      <c r="F5591" s="1">
        <f>IF(Eingabe!I5591="x",1,0)</f>
        <v>0</v>
      </c>
      <c r="G5591" s="90">
        <f t="shared" si="365"/>
        <v>0</v>
      </c>
      <c r="H5591" s="1">
        <f>IF(Eingabe!R5591="x",1,0)</f>
        <v>0</v>
      </c>
      <c r="I5591" s="1">
        <f>IF(Eingabe!S5591="x",1,0)</f>
        <v>0</v>
      </c>
      <c r="J5591" s="1">
        <f t="shared" si="366"/>
        <v>0</v>
      </c>
      <c r="K5591" s="89">
        <f>IF(Eingabe!E5591="x",1,0)</f>
        <v>0</v>
      </c>
      <c r="L5591" s="1">
        <f>IF(Eingabe!F5591="x",1,0)</f>
        <v>0</v>
      </c>
      <c r="M5591" s="90">
        <f t="shared" si="367"/>
        <v>0</v>
      </c>
    </row>
    <row r="5592">
      <c r="A5592" s="5">
        <f>Eingabe!J5592^2*PI()/4</f>
        <v>0</v>
      </c>
      <c r="B5592" s="5">
        <f>Eingabe!K5592*Eingabe!L5592</f>
        <v>0</v>
      </c>
      <c r="C5592" s="5">
        <f>(Eingabe!K5592*(Eingabe!L5592-Eingabe!K5592)+Eingabe!K5592^2*PI()/4)*0+Eingabe!K5592*Eingabe!L5592</f>
        <v>0</v>
      </c>
      <c r="D5592" s="89">
        <f>IF(Eingabe!G5592="x",1,0)</f>
        <v>0</v>
      </c>
      <c r="E5592" s="1">
        <f>IF(Eingabe!H5592="x",1,0)</f>
        <v>0</v>
      </c>
      <c r="F5592" s="1">
        <f>IF(Eingabe!I5592="x",1,0)</f>
        <v>0</v>
      </c>
      <c r="G5592" s="90">
        <f t="shared" si="365"/>
        <v>0</v>
      </c>
      <c r="H5592" s="1">
        <f>IF(Eingabe!R5592="x",1,0)</f>
        <v>0</v>
      </c>
      <c r="I5592" s="1">
        <f>IF(Eingabe!S5592="x",1,0)</f>
        <v>0</v>
      </c>
      <c r="J5592" s="1">
        <f t="shared" si="366"/>
        <v>0</v>
      </c>
      <c r="K5592" s="89">
        <f>IF(Eingabe!E5592="x",1,0)</f>
        <v>0</v>
      </c>
      <c r="L5592" s="1">
        <f>IF(Eingabe!F5592="x",1,0)</f>
        <v>0</v>
      </c>
      <c r="M5592" s="90">
        <f t="shared" si="367"/>
        <v>0</v>
      </c>
    </row>
    <row r="5593">
      <c r="A5593" s="5">
        <f>Eingabe!J5593^2*PI()/4</f>
        <v>0</v>
      </c>
      <c r="B5593" s="5">
        <f>Eingabe!K5593*Eingabe!L5593</f>
        <v>0</v>
      </c>
      <c r="C5593" s="5">
        <f>(Eingabe!K5593*(Eingabe!L5593-Eingabe!K5593)+Eingabe!K5593^2*PI()/4)*0+Eingabe!K5593*Eingabe!L5593</f>
        <v>0</v>
      </c>
      <c r="D5593" s="89">
        <f>IF(Eingabe!G5593="x",1,0)</f>
        <v>0</v>
      </c>
      <c r="E5593" s="1">
        <f>IF(Eingabe!H5593="x",1,0)</f>
        <v>0</v>
      </c>
      <c r="F5593" s="1">
        <f>IF(Eingabe!I5593="x",1,0)</f>
        <v>0</v>
      </c>
      <c r="G5593" s="90">
        <f t="shared" si="365"/>
        <v>0</v>
      </c>
      <c r="H5593" s="1">
        <f>IF(Eingabe!R5593="x",1,0)</f>
        <v>0</v>
      </c>
      <c r="I5593" s="1">
        <f>IF(Eingabe!S5593="x",1,0)</f>
        <v>0</v>
      </c>
      <c r="J5593" s="1">
        <f t="shared" si="366"/>
        <v>0</v>
      </c>
      <c r="K5593" s="89">
        <f>IF(Eingabe!E5593="x",1,0)</f>
        <v>0</v>
      </c>
      <c r="L5593" s="1">
        <f>IF(Eingabe!F5593="x",1,0)</f>
        <v>0</v>
      </c>
      <c r="M5593" s="90">
        <f t="shared" si="367"/>
        <v>0</v>
      </c>
    </row>
    <row r="5594">
      <c r="A5594" s="5">
        <f>Eingabe!J5594^2*PI()/4</f>
        <v>0</v>
      </c>
      <c r="B5594" s="5">
        <f>Eingabe!K5594*Eingabe!L5594</f>
        <v>0</v>
      </c>
      <c r="C5594" s="5">
        <f>(Eingabe!K5594*(Eingabe!L5594-Eingabe!K5594)+Eingabe!K5594^2*PI()/4)*0+Eingabe!K5594*Eingabe!L5594</f>
        <v>0</v>
      </c>
      <c r="D5594" s="89">
        <f>IF(Eingabe!G5594="x",1,0)</f>
        <v>0</v>
      </c>
      <c r="E5594" s="1">
        <f>IF(Eingabe!H5594="x",1,0)</f>
        <v>0</v>
      </c>
      <c r="F5594" s="1">
        <f>IF(Eingabe!I5594="x",1,0)</f>
        <v>0</v>
      </c>
      <c r="G5594" s="90">
        <f t="shared" si="365"/>
        <v>0</v>
      </c>
      <c r="H5594" s="1">
        <f>IF(Eingabe!R5594="x",1,0)</f>
        <v>0</v>
      </c>
      <c r="I5594" s="1">
        <f>IF(Eingabe!S5594="x",1,0)</f>
        <v>0</v>
      </c>
      <c r="J5594" s="1">
        <f t="shared" si="366"/>
        <v>0</v>
      </c>
      <c r="K5594" s="89">
        <f>IF(Eingabe!E5594="x",1,0)</f>
        <v>0</v>
      </c>
      <c r="L5594" s="1">
        <f>IF(Eingabe!F5594="x",1,0)</f>
        <v>0</v>
      </c>
      <c r="M5594" s="90">
        <f t="shared" si="367"/>
        <v>0</v>
      </c>
    </row>
    <row r="5595">
      <c r="A5595" s="5">
        <f>Eingabe!J5595^2*PI()/4</f>
        <v>0</v>
      </c>
      <c r="B5595" s="5">
        <f>Eingabe!K5595*Eingabe!L5595</f>
        <v>0</v>
      </c>
      <c r="C5595" s="5">
        <f>(Eingabe!K5595*(Eingabe!L5595-Eingabe!K5595)+Eingabe!K5595^2*PI()/4)*0+Eingabe!K5595*Eingabe!L5595</f>
        <v>0</v>
      </c>
      <c r="D5595" s="89">
        <f>IF(Eingabe!G5595="x",1,0)</f>
        <v>0</v>
      </c>
      <c r="E5595" s="1">
        <f>IF(Eingabe!H5595="x",1,0)</f>
        <v>0</v>
      </c>
      <c r="F5595" s="1">
        <f>IF(Eingabe!I5595="x",1,0)</f>
        <v>0</v>
      </c>
      <c r="G5595" s="90">
        <f t="shared" si="365"/>
        <v>0</v>
      </c>
      <c r="H5595" s="1">
        <f>IF(Eingabe!R5595="x",1,0)</f>
        <v>0</v>
      </c>
      <c r="I5595" s="1">
        <f>IF(Eingabe!S5595="x",1,0)</f>
        <v>0</v>
      </c>
      <c r="J5595" s="1">
        <f t="shared" si="366"/>
        <v>0</v>
      </c>
      <c r="K5595" s="89">
        <f>IF(Eingabe!E5595="x",1,0)</f>
        <v>0</v>
      </c>
      <c r="L5595" s="1">
        <f>IF(Eingabe!F5595="x",1,0)</f>
        <v>0</v>
      </c>
      <c r="M5595" s="90">
        <f t="shared" si="367"/>
        <v>0</v>
      </c>
    </row>
    <row r="5596">
      <c r="A5596" s="5">
        <f>Eingabe!J5596^2*PI()/4</f>
        <v>0</v>
      </c>
      <c r="B5596" s="5">
        <f>Eingabe!K5596*Eingabe!L5596</f>
        <v>0</v>
      </c>
      <c r="C5596" s="5">
        <f>(Eingabe!K5596*(Eingabe!L5596-Eingabe!K5596)+Eingabe!K5596^2*PI()/4)*0+Eingabe!K5596*Eingabe!L5596</f>
        <v>0</v>
      </c>
      <c r="D5596" s="89">
        <f>IF(Eingabe!G5596="x",1,0)</f>
        <v>0</v>
      </c>
      <c r="E5596" s="1">
        <f>IF(Eingabe!H5596="x",1,0)</f>
        <v>0</v>
      </c>
      <c r="F5596" s="1">
        <f>IF(Eingabe!I5596="x",1,0)</f>
        <v>0</v>
      </c>
      <c r="G5596" s="90">
        <f t="shared" si="365"/>
        <v>0</v>
      </c>
      <c r="H5596" s="1">
        <f>IF(Eingabe!R5596="x",1,0)</f>
        <v>0</v>
      </c>
      <c r="I5596" s="1">
        <f>IF(Eingabe!S5596="x",1,0)</f>
        <v>0</v>
      </c>
      <c r="J5596" s="1">
        <f t="shared" si="366"/>
        <v>0</v>
      </c>
      <c r="K5596" s="89">
        <f>IF(Eingabe!E5596="x",1,0)</f>
        <v>0</v>
      </c>
      <c r="L5596" s="1">
        <f>IF(Eingabe!F5596="x",1,0)</f>
        <v>0</v>
      </c>
      <c r="M5596" s="90">
        <f t="shared" si="367"/>
        <v>0</v>
      </c>
    </row>
    <row r="5597">
      <c r="A5597" s="5">
        <f>Eingabe!J5597^2*PI()/4</f>
        <v>0</v>
      </c>
      <c r="B5597" s="5">
        <f>Eingabe!K5597*Eingabe!L5597</f>
        <v>0</v>
      </c>
      <c r="C5597" s="5">
        <f>(Eingabe!K5597*(Eingabe!L5597-Eingabe!K5597)+Eingabe!K5597^2*PI()/4)*0+Eingabe!K5597*Eingabe!L5597</f>
        <v>0</v>
      </c>
      <c r="D5597" s="89">
        <f>IF(Eingabe!G5597="x",1,0)</f>
        <v>0</v>
      </c>
      <c r="E5597" s="1">
        <f>IF(Eingabe!H5597="x",1,0)</f>
        <v>0</v>
      </c>
      <c r="F5597" s="1">
        <f>IF(Eingabe!I5597="x",1,0)</f>
        <v>0</v>
      </c>
      <c r="G5597" s="90">
        <f t="shared" si="365"/>
        <v>0</v>
      </c>
      <c r="H5597" s="1">
        <f>IF(Eingabe!R5597="x",1,0)</f>
        <v>0</v>
      </c>
      <c r="I5597" s="1">
        <f>IF(Eingabe!S5597="x",1,0)</f>
        <v>0</v>
      </c>
      <c r="J5597" s="1">
        <f t="shared" si="366"/>
        <v>0</v>
      </c>
      <c r="K5597" s="89">
        <f>IF(Eingabe!E5597="x",1,0)</f>
        <v>0</v>
      </c>
      <c r="L5597" s="1">
        <f>IF(Eingabe!F5597="x",1,0)</f>
        <v>0</v>
      </c>
      <c r="M5597" s="90">
        <f t="shared" si="367"/>
        <v>0</v>
      </c>
    </row>
    <row r="5598">
      <c r="A5598" s="5">
        <f>Eingabe!J5598^2*PI()/4</f>
        <v>0</v>
      </c>
      <c r="B5598" s="5">
        <f>Eingabe!K5598*Eingabe!L5598</f>
        <v>0</v>
      </c>
      <c r="C5598" s="5">
        <f>(Eingabe!K5598*(Eingabe!L5598-Eingabe!K5598)+Eingabe!K5598^2*PI()/4)*0+Eingabe!K5598*Eingabe!L5598</f>
        <v>0</v>
      </c>
      <c r="D5598" s="89">
        <f>IF(Eingabe!G5598="x",1,0)</f>
        <v>0</v>
      </c>
      <c r="E5598" s="1">
        <f>IF(Eingabe!H5598="x",1,0)</f>
        <v>0</v>
      </c>
      <c r="F5598" s="1">
        <f>IF(Eingabe!I5598="x",1,0)</f>
        <v>0</v>
      </c>
      <c r="G5598" s="90">
        <f t="shared" si="365"/>
        <v>0</v>
      </c>
      <c r="H5598" s="1">
        <f>IF(Eingabe!R5598="x",1,0)</f>
        <v>0</v>
      </c>
      <c r="I5598" s="1">
        <f>IF(Eingabe!S5598="x",1,0)</f>
        <v>0</v>
      </c>
      <c r="J5598" s="1">
        <f t="shared" si="366"/>
        <v>0</v>
      </c>
      <c r="K5598" s="89">
        <f>IF(Eingabe!E5598="x",1,0)</f>
        <v>0</v>
      </c>
      <c r="L5598" s="1">
        <f>IF(Eingabe!F5598="x",1,0)</f>
        <v>0</v>
      </c>
      <c r="M5598" s="90">
        <f t="shared" si="367"/>
        <v>0</v>
      </c>
    </row>
    <row r="5599">
      <c r="A5599" s="5">
        <f>Eingabe!J5599^2*PI()/4</f>
        <v>0</v>
      </c>
      <c r="B5599" s="5">
        <f>Eingabe!K5599*Eingabe!L5599</f>
        <v>0</v>
      </c>
      <c r="C5599" s="5">
        <f>(Eingabe!K5599*(Eingabe!L5599-Eingabe!K5599)+Eingabe!K5599^2*PI()/4)*0+Eingabe!K5599*Eingabe!L5599</f>
        <v>0</v>
      </c>
      <c r="D5599" s="89">
        <f>IF(Eingabe!G5599="x",1,0)</f>
        <v>0</v>
      </c>
      <c r="E5599" s="1">
        <f>IF(Eingabe!H5599="x",1,0)</f>
        <v>0</v>
      </c>
      <c r="F5599" s="1">
        <f>IF(Eingabe!I5599="x",1,0)</f>
        <v>0</v>
      </c>
      <c r="G5599" s="90">
        <f t="shared" si="365"/>
        <v>0</v>
      </c>
      <c r="H5599" s="1">
        <f>IF(Eingabe!R5599="x",1,0)</f>
        <v>0</v>
      </c>
      <c r="I5599" s="1">
        <f>IF(Eingabe!S5599="x",1,0)</f>
        <v>0</v>
      </c>
      <c r="J5599" s="1">
        <f t="shared" si="366"/>
        <v>0</v>
      </c>
      <c r="K5599" s="89">
        <f>IF(Eingabe!E5599="x",1,0)</f>
        <v>0</v>
      </c>
      <c r="L5599" s="1">
        <f>IF(Eingabe!F5599="x",1,0)</f>
        <v>0</v>
      </c>
      <c r="M5599" s="90">
        <f t="shared" si="367"/>
        <v>0</v>
      </c>
    </row>
    <row r="5600">
      <c r="A5600" s="5">
        <f>Eingabe!J5600^2*PI()/4</f>
        <v>0</v>
      </c>
      <c r="B5600" s="5">
        <f>Eingabe!K5600*Eingabe!L5600</f>
        <v>0</v>
      </c>
      <c r="C5600" s="5">
        <f>(Eingabe!K5600*(Eingabe!L5600-Eingabe!K5600)+Eingabe!K5600^2*PI()/4)*0+Eingabe!K5600*Eingabe!L5600</f>
        <v>0</v>
      </c>
      <c r="D5600" s="89">
        <f>IF(Eingabe!G5600="x",1,0)</f>
        <v>0</v>
      </c>
      <c r="E5600" s="1">
        <f>IF(Eingabe!H5600="x",1,0)</f>
        <v>0</v>
      </c>
      <c r="F5600" s="1">
        <f>IF(Eingabe!I5600="x",1,0)</f>
        <v>0</v>
      </c>
      <c r="G5600" s="90">
        <f t="shared" si="365"/>
        <v>0</v>
      </c>
      <c r="H5600" s="1">
        <f>IF(Eingabe!R5600="x",1,0)</f>
        <v>0</v>
      </c>
      <c r="I5600" s="1">
        <f>IF(Eingabe!S5600="x",1,0)</f>
        <v>0</v>
      </c>
      <c r="J5600" s="1">
        <f t="shared" si="366"/>
        <v>0</v>
      </c>
      <c r="K5600" s="89">
        <f>IF(Eingabe!E5600="x",1,0)</f>
        <v>0</v>
      </c>
      <c r="L5600" s="1">
        <f>IF(Eingabe!F5600="x",1,0)</f>
        <v>0</v>
      </c>
      <c r="M5600" s="90">
        <f t="shared" si="367"/>
        <v>0</v>
      </c>
    </row>
  </sheetData>
  <mergeCells count="5">
    <mergeCell ref="D15:M15"/>
    <mergeCell ref="A16:C16"/>
    <mergeCell ref="D16:G16"/>
    <mergeCell ref="H16:J16"/>
    <mergeCell ref="K16:M16"/>
  </mergeCells>
  <printOptions headings="0" gridLines="0"/>
  <pageMargins left="0.69999999999999996" right="0.69999999999999996" top="0.78740157500000008" bottom="0.78740157500000008" header="0.29999999999999999" footer="0.29999999999999999"/>
  <pageSetup paperSize="9" scale="100" firstPageNumber="2147483648" fitToWidth="1" fitToHeight="1" pageOrder="downThenOver" orientation="portrait" usePrinterDefaults="1" blackAndWhite="0" draft="0" cellComments="none" useFirstPageNumber="0" errors="displayed" horizontalDpi="600" verticalDpi="600" copies="1"/>
  <headerFooter/>
</worksheet>
</file>

<file path=customXml/_rels/item1.xml.rels><?xml version="1.0" encoding="UTF-8" standalone="yes"?><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Word BYCN" ma:contentTypeID="0x01010004BBCBFDEBB3864BA0EFED7044CA4B2801000DEF9289BBBEE14C8D9F7DE7DD469DD0" ma:contentTypeVersion="4" ma:contentTypeDescription="Ein neues Dokument erstellen." ma:contentTypeScope="" ma:versionID="b59c67c587fcbfc4dff38e4976f8fae9">
  <xsd:schema xmlns:xsd="http://www.w3.org/2001/XMLSchema" xmlns:xs="http://www.w3.org/2001/XMLSchema" xmlns:p="http://schemas.microsoft.com/office/2006/metadata/properties" xmlns:ns2="95235cfd-2d18-42eb-8ffc-01f090d3b392" xmlns:ns3="6d3c0c55-8639-42b2-b140-5a84a26f4421" targetNamespace="http://schemas.microsoft.com/office/2006/metadata/properties" ma:root="true" ma:fieldsID="d961c7006cede25e8a847813078c397a" ns2:_="" ns3:_="">
    <xsd:import namespace="95235cfd-2d18-42eb-8ffc-01f090d3b392"/>
    <xsd:import namespace="6d3c0c55-8639-42b2-b140-5a84a26f4421"/>
    <xsd:element name="properties">
      <xsd:complexType>
        <xsd:sequence>
          <xsd:element name="documentManagement">
            <xsd:complexType>
              <xsd:all>
                <xsd:element ref="ns2:b7665f99c0fe44919cb3218cc8e5302c" minOccurs="0"/>
                <xsd:element ref="ns2:TaxCatchAll" minOccurs="0"/>
                <xsd:element ref="ns2:TaxCatchAllLabel" minOccurs="0"/>
                <xsd:element ref="ns2:ComUnityFolder" minOccurs="0"/>
                <xsd:element ref="ns2:bc25f8494e694b549ba275b5de656855" minOccurs="0"/>
                <xsd:element ref="ns2:b1c94e71d43e47329629adb2299a7407" minOccurs="0"/>
                <xsd:element ref="ns2:n052ae6ce5fe48d585b4ce219bb73d0e" minOccurs="0"/>
                <xsd:element ref="ns2:aa574486944c4b4183531de588537b4d"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235cfd-2d18-42eb-8ffc-01f090d3b392" elementFormDefault="qualified">
    <xsd:import namespace="http://schemas.microsoft.com/office/2006/documentManagement/types"/>
    <xsd:import namespace="http://schemas.microsoft.com/office/infopath/2007/PartnerControls"/>
    <xsd:element name="b7665f99c0fe44919cb3218cc8e5302c" ma:index="8" nillable="true" ma:taxonomy="true" ma:internalName="b7665f99c0fe44919cb3218cc8e5302c" ma:taxonomyFieldName="ArchiveClassificationPlan" ma:displayName="Archive Classification Plan" ma:default="1;#00 00 A classer|06ef1ee2-e7bf-4474-9d1e-c5fbf4f3b42b" ma:fieldId="{b7665f99-c0fe-4491-9cb3-218cc8e5302c}" ma:sspId="18ace0e7-60a4-4acf-87da-1c47a991bb86" ma:termSetId="26353664-7461-4f07-87dd-daa2874ea87e"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a1e31c22-48c5-4429-ba21-f5edb4a5ada9}" ma:internalName="TaxCatchAll" ma:showField="CatchAllData" ma:web="6d3c0c55-8639-42b2-b140-5a84a26f4421">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a1e31c22-48c5-4429-ba21-f5edb4a5ada9}" ma:internalName="TaxCatchAllLabel" ma:readOnly="true" ma:showField="CatchAllDataLabel" ma:web="6d3c0c55-8639-42b2-b140-5a84a26f4421">
      <xsd:complexType>
        <xsd:complexContent>
          <xsd:extension base="dms:MultiChoiceLookup">
            <xsd:sequence>
              <xsd:element name="Value" type="dms:Lookup" maxOccurs="unbounded" minOccurs="0" nillable="true"/>
            </xsd:sequence>
          </xsd:extension>
        </xsd:complexContent>
      </xsd:complexType>
    </xsd:element>
    <xsd:element name="ComUnityFolder" ma:index="12" nillable="true" ma:displayName="Ordner" ma:internalName="ComUnityFolder">
      <xsd:complexType>
        <xsd:complexContent>
          <xsd:extension base="dms:URL">
            <xsd:sequence>
              <xsd:element name="Url" type="dms:ValidUrl" minOccurs="0" nillable="true"/>
              <xsd:element name="Description" type="xsd:string" nillable="true"/>
            </xsd:sequence>
          </xsd:extension>
        </xsd:complexContent>
      </xsd:complexType>
    </xsd:element>
    <xsd:element name="bc25f8494e694b549ba275b5de656855" ma:index="13" nillable="true" ma:taxonomy="true" ma:internalName="bc25f8494e694b549ba275b5de656855" ma:taxonomyFieldName="Organisation" ma:displayName="Organisation" ma:fieldId="{bc25f849-4e69-4b54-9ba2-75b5de656855}" ma:sspId="18ace0e7-60a4-4acf-87da-1c47a991bb86" ma:termSetId="45cd4057-b767-4ebf-98f6-4028b8e5bef9" ma:anchorId="00000000-0000-0000-0000-000000000000" ma:open="false" ma:isKeyword="false">
      <xsd:complexType>
        <xsd:sequence>
          <xsd:element ref="pc:Terms" minOccurs="0" maxOccurs="1"/>
        </xsd:sequence>
      </xsd:complexType>
    </xsd:element>
    <xsd:element name="b1c94e71d43e47329629adb2299a7407" ma:index="15" nillable="true" ma:taxonomy="true" ma:internalName="b1c94e71d43e47329629adb2299a7407" ma:taxonomyFieldName="WorkspaceClassification" ma:displayName="Workspace classification" ma:fieldId="{b1c94e71-d43e-4732-9629-adb2299a7407}" ma:sspId="18ace0e7-60a4-4acf-87da-1c47a991bb86" ma:termSetId="22f1860e-f59a-4db1-b21a-a41c5c8ed1ec" ma:anchorId="00000000-0000-0000-0000-000000000000" ma:open="false" ma:isKeyword="false">
      <xsd:complexType>
        <xsd:sequence>
          <xsd:element ref="pc:Terms" minOccurs="0" maxOccurs="1"/>
        </xsd:sequence>
      </xsd:complexType>
    </xsd:element>
    <xsd:element name="n052ae6ce5fe48d585b4ce219bb73d0e" ma:index="17" nillable="true" ma:taxonomy="true" ma:internalName="n052ae6ce5fe48d585b4ce219bb73d0e" ma:taxonomyFieldName="SupportServices" ma:displayName="Support services" ma:fieldId="{7052ae6c-e5fe-48d5-85b4-ce219bb73d0e}" ma:sspId="18ace0e7-60a4-4acf-87da-1c47a991bb86" ma:termSetId="813098a9-32ee-4127-b4ec-488cb7a25468" ma:anchorId="00000000-0000-0000-0000-000000000000" ma:open="false" ma:isKeyword="false">
      <xsd:complexType>
        <xsd:sequence>
          <xsd:element ref="pc:Terms" minOccurs="0" maxOccurs="1"/>
        </xsd:sequence>
      </xsd:complexType>
    </xsd:element>
    <xsd:element name="aa574486944c4b4183531de588537b4d" ma:index="19" nillable="true" ma:taxonomy="true" ma:internalName="aa574486944c4b4183531de588537b4d" ma:taxonomyFieldName="ClassificationLevel" ma:displayName="Classification level" ma:fieldId="{aa574486-944c-4b41-8353-1de588537b4d}" ma:sspId="18ace0e7-60a4-4acf-87da-1c47a991bb86" ma:termSetId="b84a82df-7dfe-42a8-9650-82042eeb9fd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d3c0c55-8639-42b2-b140-5a84a26f4421" elementFormDefault="qualified">
    <xsd:import namespace="http://schemas.microsoft.com/office/2006/documentManagement/types"/>
    <xsd:import namespace="http://schemas.microsoft.com/office/infopath/2007/PartnerControls"/>
    <xsd:element name="_dlc_DocId" ma:index="21" nillable="true" ma:displayName="Wert der Dokument-ID" ma:description="Der Wert der diesem Element zugewiesenen Dokument-ID." ma:internalName="_dlc_DocId" ma:readOnly="true">
      <xsd:simpleType>
        <xsd:restriction base="dms:Text"/>
      </xsd:simpleType>
    </xsd:element>
    <xsd:element name="_dlc_DocIdUrl" ma:index="22"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18ace0e7-60a4-4acf-87da-1c47a991bb86" ContentTypeId="0x01010004BBCBFDEBB3864BA0EFED7044CA4B2801" PreviousValue="fals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aa574486944c4b4183531de588537b4d xmlns="95235cfd-2d18-42eb-8ffc-01f090d3b392">
      <Terms xmlns="http://schemas.microsoft.com/office/infopath/2007/PartnerControls">
        <TermInfo xmlns="http://schemas.microsoft.com/office/infopath/2007/PartnerControls">
          <TermName xmlns="http://schemas.microsoft.com/office/infopath/2007/PartnerControls">Internal</TermName>
          <TermId xmlns="http://schemas.microsoft.com/office/infopath/2007/PartnerControls">86d58d27-cc8e-4bfd-a785-ea3ef4347509</TermId>
        </TermInfo>
      </Terms>
    </aa574486944c4b4183531de588537b4d>
    <b1c94e71d43e47329629adb2299a7407 xmlns="95235cfd-2d18-42eb-8ffc-01f090d3b392">
      <Terms xmlns="http://schemas.microsoft.com/office/infopath/2007/PartnerControls">
        <TermInfo xmlns="http://schemas.microsoft.com/office/infopath/2007/PartnerControls">
          <TermName xmlns="http://schemas.microsoft.com/office/infopath/2007/PartnerControls">Tools and applications</TermName>
          <TermId xmlns="http://schemas.microsoft.com/office/infopath/2007/PartnerControls">7d4bec38-aa23-4cee-ba77-b2d6001cb28b</TermId>
        </TermInfo>
      </Terms>
    </b1c94e71d43e47329629adb2299a7407>
    <n052ae6ce5fe48d585b4ce219bb73d0e xmlns="95235cfd-2d18-42eb-8ffc-01f090d3b392">
      <Terms xmlns="http://schemas.microsoft.com/office/infopath/2007/PartnerControls">
        <TermInfo xmlns="http://schemas.microsoft.com/office/infopath/2007/PartnerControls">
          <TermName xmlns="http://schemas.microsoft.com/office/infopath/2007/PartnerControls">Technical</TermName>
          <TermId xmlns="http://schemas.microsoft.com/office/infopath/2007/PartnerControls">c0c3c620-f02f-4f49-b67f-b93ee27607c9</TermId>
        </TermInfo>
      </Terms>
    </n052ae6ce5fe48d585b4ce219bb73d0e>
    <_dlc_DocId xmlns="6d3c0c55-8639-42b2-b140-5a84a26f4421">CWKSP-625791414-1435</_dlc_DocId>
    <TaxCatchAll xmlns="95235cfd-2d18-42eb-8ffc-01f090d3b392">
      <Value>5</Value>
      <Value>4</Value>
      <Value>3</Value>
      <Value>2</Value>
      <Value>1</Value>
    </TaxCatchAll>
    <b7665f99c0fe44919cb3218cc8e5302c xmlns="95235cfd-2d18-42eb-8ffc-01f090d3b392">
      <Terms xmlns="http://schemas.microsoft.com/office/infopath/2007/PartnerControls">
        <TermInfo xmlns="http://schemas.microsoft.com/office/infopath/2007/PartnerControls">
          <TermName xmlns="http://schemas.microsoft.com/office/infopath/2007/PartnerControls">00 00 A classer</TermName>
          <TermId xmlns="http://schemas.microsoft.com/office/infopath/2007/PartnerControls">06ef1ee2-e7bf-4474-9d1e-c5fbf4f3b42b</TermId>
        </TermInfo>
      </Terms>
    </b7665f99c0fe44919cb3218cc8e5302c>
    <bc25f8494e694b549ba275b5de656855 xmlns="95235cfd-2d18-42eb-8ffc-01f090d3b392">
      <Terms xmlns="http://schemas.microsoft.com/office/infopath/2007/PartnerControls">
        <TermInfo xmlns="http://schemas.microsoft.com/office/infopath/2007/PartnerControls">
          <TermName xmlns="http://schemas.microsoft.com/office/infopath/2007/PartnerControls">EFE LM</TermName>
          <TermId xmlns="http://schemas.microsoft.com/office/infopath/2007/PartnerControls">a49384bc-2791-44a8-80a3-18ca394b2cac</TermId>
        </TermInfo>
      </Terms>
    </bc25f8494e694b549ba275b5de656855>
    <_dlc_DocIdUrl xmlns="6d3c0c55-8639-42b2-b140-5a84a26f4421">
      <Url>https://bouyguesconstruction.sharepoint.com/sites/efelmrohbau/_layouts/15/DocIdRedir.aspx?ID=CWKSP-625791414-1435</Url>
      <Description>CWKSP-625791414-1435</Description>
    </_dlc_DocIdUrl>
    <ComUnityFolder xmlns="95235cfd-2d18-42eb-8ffc-01f090d3b392">
      <Url xsi:nil="true"/>
      <Description xsi:nil="true"/>
    </ComUnityFolder>
  </documentManagement>
</p:properties>
</file>

<file path=customXml/itemProps1.xml><?xml version="1.0" encoding="utf-8"?>
<ds:datastoreItem xmlns:ds="http://schemas.openxmlformats.org/officeDocument/2006/customXml" ds:itemID="{A3A9A7B7-5CD4-48DD-88B4-90362032BC52}"/>
</file>

<file path=customXml/itemProps2.xml><?xml version="1.0" encoding="utf-8"?>
<ds:datastoreItem xmlns:ds="http://schemas.openxmlformats.org/officeDocument/2006/customXml" ds:itemID="{F90057D5-D099-45E1-8F5A-B5E9A10CF3BF}"/>
</file>

<file path=customXml/itemProps3.xml><?xml version="1.0" encoding="utf-8"?>
<ds:datastoreItem xmlns:ds="http://schemas.openxmlformats.org/officeDocument/2006/customXml" ds:itemID="{A78A4B6A-62F4-4054-AAB3-03543019DAA1}"/>
</file>

<file path=customXml/itemProps4.xml><?xml version="1.0" encoding="utf-8"?>
<ds:datastoreItem xmlns:ds="http://schemas.openxmlformats.org/officeDocument/2006/customXml" ds:itemID="{371181B3-C886-4554-9802-46F83AB72FFD}"/>
</file>

<file path=customXml/itemProps5.xml><?xml version="1.0" encoding="utf-8"?>
<ds:datastoreItem xmlns:ds="http://schemas.openxmlformats.org/officeDocument/2006/customXml" ds:itemID="{FF58F41A-9314-4C3A-BBCC-59329AEDD525}"/>
</file>

<file path=docProps/app.xml><?xml version="1.0" encoding="utf-8"?>
<Properties xmlns="http://schemas.openxmlformats.org/officeDocument/2006/extended-properties" xmlns:vt="http://schemas.openxmlformats.org/officeDocument/2006/docPropsVTypes">
  <Application>ONLYOFFICE/7.2.0.204</Application>
  <Company>BOUYGUES-CONSTRUCTION</Company>
  <HyperlinkBase/>
  <Manager/>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R.Ziegler</dc:creator>
  <cp:keywords/>
  <dc:description/>
  <cp:revision>3</cp:revision>
  <dcterms:created xsi:type="dcterms:W3CDTF">2012-12-11T08:10:10Z</dcterms:created>
  <dcterms:modified xsi:type="dcterms:W3CDTF">2022-10-24T09:57:37Z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lassificationLevel">
    <vt:lpwstr>5;#Internal|86d58d27-cc8e-4bfd-a785-ea3ef4347509</vt:lpwstr>
  </property>
  <property fmtid="{D5CDD505-2E9C-101B-9397-08002B2CF9AE}" pid="3" name="ArchiveClassificationPlan">
    <vt:lpwstr>1;#00 00 A classer|06ef1ee2-e7bf-4474-9d1e-c5fbf4f3b42b</vt:lpwstr>
  </property>
  <property fmtid="{D5CDD505-2E9C-101B-9397-08002B2CF9AE}" pid="4" name="SupportServices">
    <vt:lpwstr>4;#Technical|c0c3c620-f02f-4f49-b67f-b93ee27607c9</vt:lpwstr>
  </property>
  <property fmtid="{D5CDD505-2E9C-101B-9397-08002B2CF9AE}" pid="5" name="Organisation">
    <vt:lpwstr>3;#EFE LM|a49384bc-2791-44a8-80a3-18ca394b2cac</vt:lpwstr>
  </property>
  <property fmtid="{D5CDD505-2E9C-101B-9397-08002B2CF9AE}" pid="6" name="ContentTypeId">
    <vt:lpwstr>0x01010004BBCBFDEBB3864BA0EFED7044CA4B2801000DEF9289BBBEE14C8D9F7DE7DD469DD0</vt:lpwstr>
  </property>
  <property fmtid="{D5CDD505-2E9C-101B-9397-08002B2CF9AE}" pid="7" name="_dlc_DocIdItemGuid">
    <vt:lpwstr>943e6a65-45bb-43a8-bdd3-4ed692bd4ca8</vt:lpwstr>
  </property>
  <property fmtid="{D5CDD505-2E9C-101B-9397-08002B2CF9AE}" pid="8" name="WorkspaceClassification">
    <vt:lpwstr>2;#Tools and applications|7d4bec38-aa23-4cee-ba77-b2d6001cb28b</vt:lpwstr>
  </property>
  <property fmtid="{D5CDD505-2E9C-101B-9397-08002B2CF9AE}" pid="9" name="MediaServiceImageTags">
    <vt:lpwstr/>
  </property>
  <property fmtid="{D5CDD505-2E9C-101B-9397-08002B2CF9AE}" pid="10" name="lcf76f155ced4ddcb4097134ff3c332f">
    <vt:lpwstr/>
  </property>
</Properties>
</file>